
<file path=[Content_Types].xml><?xml version="1.0" encoding="utf-8"?>
<Types xmlns="http://schemas.openxmlformats.org/package/2006/content-types">
  <Override PartName="/xl/worksheets/sheet15.xml" ContentType="application/vnd.openxmlformats-officedocument.spreadsheetml.worksheet+xml"/>
  <Override PartName="/xl/worksheets/sheet24.xml" ContentType="application/vnd.openxmlformats-officedocument.spreadsheetml.worksheet+xml"/>
  <Override PartName="/xl/worksheets/sheet35.xml" ContentType="application/vnd.openxmlformats-officedocument.spreadsheetml.worksheet+xml"/>
  <Override PartName="/xl/worksheets/sheet44.xml" ContentType="application/vnd.openxmlformats-officedocument.spreadsheetml.worksheet+xml"/>
  <Override PartName="/xl/worksheets/sheet53.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22.xml" ContentType="application/vnd.openxmlformats-officedocument.spreadsheetml.worksheet+xml"/>
  <Override PartName="/xl/worksheets/sheet33.xml" ContentType="application/vnd.openxmlformats-officedocument.spreadsheetml.worksheet+xml"/>
  <Override PartName="/xl/worksheets/sheet42.xml" ContentType="application/vnd.openxmlformats-officedocument.spreadsheetml.worksheet+xml"/>
  <Override PartName="/xl/worksheets/sheet5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8.xml" ContentType="application/vnd.openxmlformats-officedocument.drawing+xml"/>
  <Override PartName="/xl/drawings/drawing19.xml" ContentType="application/vnd.openxmlformats-officedocument.drawing+xml"/>
  <Override PartName="/xl/worksheets/sheet7.xml" ContentType="application/vnd.openxmlformats-officedocument.spreadsheetml.worksheet+xml"/>
  <Override PartName="/xl/worksheets/sheet11.xml" ContentType="application/vnd.openxmlformats-officedocument.spreadsheetml.worksheet+xml"/>
  <Override PartName="/xl/worksheets/sheet20.xml" ContentType="application/vnd.openxmlformats-officedocument.spreadsheetml.worksheet+xml"/>
  <Override PartName="/xl/worksheets/sheet31.xml" ContentType="application/vnd.openxmlformats-officedocument.spreadsheetml.worksheet+xml"/>
  <Override PartName="/xl/worksheets/sheet40.xml" ContentType="application/vnd.openxmlformats-officedocument.spreadsheetml.worksheet+xml"/>
  <Override PartName="/xl/drawings/drawing4.xml" ContentType="application/vnd.openxmlformats-officedocument.drawing+xml"/>
  <Override PartName="/xl/drawings/drawing17.xml" ContentType="application/vnd.openxmlformats-officedocument.drawing+xml"/>
  <Default Extension="rels" ContentType="application/vnd.openxmlformats-package.relationships+xml"/>
  <Default Extension="xml" ContentType="application/xml"/>
  <Override PartName="/xl/worksheets/sheet5.xml" ContentType="application/vnd.openxmlformats-officedocument.spreadsheetml.worksheet+xml"/>
  <Override PartName="/xl/drawings/drawing2.xml" ContentType="application/vnd.openxmlformats-officedocument.drawing+xml"/>
  <Override PartName="/xl/drawings/drawing15.xml" ContentType="application/vnd.openxmlformats-officedocument.drawing+xml"/>
  <Override PartName="/xl/drawings/drawing26.xml" ContentType="application/vnd.openxmlformats-officedocument.drawing+xml"/>
  <Override PartName="/xl/worksheets/sheet3.xml" ContentType="application/vnd.openxmlformats-officedocument.spreadsheetml.worksheet+xml"/>
  <Override PartName="/xl/comments2.xml" ContentType="application/vnd.openxmlformats-officedocument.spreadsheetml.comments+xml"/>
  <Override PartName="/xl/drawings/drawing13.xml" ContentType="application/vnd.openxmlformats-officedocument.drawing+xml"/>
  <Override PartName="/xl/drawings/drawing22.xml" ContentType="application/vnd.openxmlformats-officedocument.drawing+xml"/>
  <Override PartName="/xl/drawings/drawing24.xml" ContentType="application/vnd.openxmlformats-officedocument.drawing+xml"/>
  <Override PartName="/xl/worksheets/sheet1.xml" ContentType="application/vnd.openxmlformats-officedocument.spreadsheetml.worksheet+xml"/>
  <Override PartName="/xl/worksheets/sheet49.xml" ContentType="application/vnd.openxmlformats-officedocument.spreadsheetml.worksheet+xml"/>
  <Override PartName="/xl/drawings/drawing11.xml" ContentType="application/vnd.openxmlformats-officedocument.drawing+xml"/>
  <Override PartName="/xl/drawings/drawing20.xml" ContentType="application/vnd.openxmlformats-officedocument.drawing+xml"/>
  <Override PartName="/xl/worksheets/sheet29.xml" ContentType="application/vnd.openxmlformats-officedocument.spreadsheetml.worksheet+xml"/>
  <Override PartName="/xl/worksheets/sheet38.xml" ContentType="application/vnd.openxmlformats-officedocument.spreadsheetml.worksheet+xml"/>
  <Override PartName="/xl/worksheets/sheet47.xml" ContentType="application/vnd.openxmlformats-officedocument.spreadsheetml.worksheet+xml"/>
  <Override PartName="/xl/sharedStrings.xml" ContentType="application/vnd.openxmlformats-officedocument.spreadsheetml.sharedStrings+xml"/>
  <Override PartName="/xl/worksheets/sheet18.xml" ContentType="application/vnd.openxmlformats-officedocument.spreadsheetml.worksheet+xml"/>
  <Override PartName="/xl/worksheets/sheet27.xml" ContentType="application/vnd.openxmlformats-officedocument.spreadsheetml.worksheet+xml"/>
  <Override PartName="/xl/worksheets/sheet36.xml" ContentType="application/vnd.openxmlformats-officedocument.spreadsheetml.worksheet+xml"/>
  <Override PartName="/xl/worksheets/sheet45.xml" ContentType="application/vnd.openxmlformats-officedocument.spreadsheetml.worksheet+xml"/>
  <Override PartName="/xl/worksheets/sheet16.xml" ContentType="application/vnd.openxmlformats-officedocument.spreadsheetml.worksheet+xml"/>
  <Override PartName="/xl/worksheets/sheet25.xml" ContentType="application/vnd.openxmlformats-officedocument.spreadsheetml.worksheet+xml"/>
  <Override PartName="/xl/worksheets/sheet34.xml" ContentType="application/vnd.openxmlformats-officedocument.spreadsheetml.worksheet+xml"/>
  <Override PartName="/xl/worksheets/sheet43.xml" ContentType="application/vnd.openxmlformats-officedocument.spreadsheetml.worksheet+xml"/>
  <Override PartName="/xl/worksheets/sheet52.xml" ContentType="application/vnd.openxmlformats-officedocument.spreadsheetml.worksheet+xml"/>
  <Default Extension="bin" ContentType="application/vnd.openxmlformats-officedocument.spreadsheetml.printerSettings"/>
  <Default Extension="png" ContentType="image/png"/>
  <Override PartName="/xl/drawings/drawing9.xml" ContentType="application/vnd.openxmlformats-officedocument.drawing+xml"/>
  <Override PartName="/xl/worksheets/sheet14.xml" ContentType="application/vnd.openxmlformats-officedocument.spreadsheetml.worksheet+xml"/>
  <Override PartName="/xl/worksheets/sheet23.xml" ContentType="application/vnd.openxmlformats-officedocument.spreadsheetml.worksheet+xml"/>
  <Override PartName="/xl/worksheets/sheet32.xml" ContentType="application/vnd.openxmlformats-officedocument.spreadsheetml.worksheet+xml"/>
  <Override PartName="/xl/worksheets/sheet41.xml" ContentType="application/vnd.openxmlformats-officedocument.spreadsheetml.worksheet+xml"/>
  <Override PartName="/xl/worksheets/sheet50.xml" ContentType="application/vnd.openxmlformats-officedocument.spreadsheetml.worksheet+xml"/>
  <Override PartName="/xl/drawings/drawing7.xml" ContentType="application/vnd.openxmlformats-officedocument.drawing+xml"/>
  <Override PartName="/xl/worksheets/sheet6.xml" ContentType="application/vnd.openxmlformats-officedocument.spreadsheetml.worksheet+xml"/>
  <Override PartName="/xl/worksheets/sheet8.xml" ContentType="application/vnd.openxmlformats-officedocument.spreadsheetml.worksheet+xml"/>
  <Override PartName="/xl/worksheets/sheet12.xml" ContentType="application/vnd.openxmlformats-officedocument.spreadsheetml.worksheet+xml"/>
  <Override PartName="/xl/worksheets/sheet21.xml" ContentType="application/vnd.openxmlformats-officedocument.spreadsheetml.worksheet+xml"/>
  <Override PartName="/xl/worksheets/sheet30.xml" ContentType="application/vnd.openxmlformats-officedocument.spreadsheetml.worksheet+xml"/>
  <Override PartName="/xl/drawings/drawing5.xml" ContentType="application/vnd.openxmlformats-officedocument.drawing+xml"/>
  <Override PartName="/xl/drawings/drawing18.xml" ContentType="application/vnd.openxmlformats-officedocument.drawing+xml"/>
  <Override PartName="/xl/workbook.xml" ContentType="application/vnd.openxmlformats-officedocument.spreadsheetml.sheet.main+xml"/>
  <Override PartName="/xl/worksheets/sheet4.xml" ContentType="application/vnd.openxmlformats-officedocument.spreadsheetml.worksheet+xml"/>
  <Override PartName="/xl/worksheets/sheet10.xml" ContentType="application/vnd.openxmlformats-officedocument.spreadsheetml.worksheet+xml"/>
  <Override PartName="/xl/drawings/drawing3.xml" ContentType="application/vnd.openxmlformats-officedocument.drawing+xml"/>
  <Override PartName="/xl/drawings/drawing16.xml" ContentType="application/vnd.openxmlformats-officedocument.drawing+xml"/>
  <Override PartName="/xl/drawings/drawing25.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comments3.xml" ContentType="application/vnd.openxmlformats-officedocument.spreadsheetml.comments+xml"/>
  <Override PartName="/xl/drawings/drawing14.xml" ContentType="application/vnd.openxmlformats-officedocument.drawing+xml"/>
  <Override PartName="/xl/drawings/drawing23.xml" ContentType="application/vnd.openxmlformats-officedocument.drawing+xml"/>
  <Default Extension="vml" ContentType="application/vnd.openxmlformats-officedocument.vmlDrawing"/>
  <Override PartName="/xl/comments1.xml" ContentType="application/vnd.openxmlformats-officedocument.spreadsheetml.comments+xml"/>
  <Override PartName="/xl/drawings/drawing12.xml" ContentType="application/vnd.openxmlformats-officedocument.drawing+xml"/>
  <Override PartName="/xl/drawings/drawing21.xml" ContentType="application/vnd.openxmlformats-officedocument.drawing+xml"/>
  <Override PartName="/xl/calcChain.xml" ContentType="application/vnd.openxmlformats-officedocument.spreadsheetml.calcChain+xml"/>
  <Override PartName="/xl/worksheets/sheet19.xml" ContentType="application/vnd.openxmlformats-officedocument.spreadsheetml.worksheet+xml"/>
  <Override PartName="/xl/worksheets/sheet28.xml" ContentType="application/vnd.openxmlformats-officedocument.spreadsheetml.worksheet+xml"/>
  <Override PartName="/xl/worksheets/sheet39.xml" ContentType="application/vnd.openxmlformats-officedocument.spreadsheetml.worksheet+xml"/>
  <Override PartName="/xl/worksheets/sheet48.xml" ContentType="application/vnd.openxmlformats-officedocument.spreadsheetml.worksheet+xml"/>
  <Override PartName="/xl/drawings/drawing10.xml" ContentType="application/vnd.openxmlformats-officedocument.drawing+xml"/>
  <Override PartName="/xl/worksheets/sheet17.xml" ContentType="application/vnd.openxmlformats-officedocument.spreadsheetml.worksheet+xml"/>
  <Override PartName="/xl/worksheets/sheet26.xml" ContentType="application/vnd.openxmlformats-officedocument.spreadsheetml.worksheet+xml"/>
  <Override PartName="/xl/worksheets/sheet37.xml" ContentType="application/vnd.openxmlformats-officedocument.spreadsheetml.worksheet+xml"/>
  <Override PartName="/xl/worksheets/sheet46.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20490" windowHeight="9495" tabRatio="736"/>
  </bookViews>
  <sheets>
    <sheet name="data" sheetId="3" r:id="rId1"/>
    <sheet name="matrik" sheetId="4" r:id="rId2"/>
    <sheet name="silabus" sheetId="9" r:id="rId3"/>
    <sheet name="ki" sheetId="1" r:id="rId4"/>
    <sheet name="kd" sheetId="2" r:id="rId5"/>
    <sheet name="kkmi" sheetId="62" r:id="rId6"/>
    <sheet name="Sheet1" sheetId="109" r:id="rId7"/>
    <sheet name="Sheet2" sheetId="110" r:id="rId8"/>
    <sheet name="Sheet3" sheetId="111" r:id="rId9"/>
    <sheet name="Sheet4" sheetId="112" r:id="rId10"/>
    <sheet name="Sheet5" sheetId="113" r:id="rId11"/>
    <sheet name="Sheet6" sheetId="114" r:id="rId12"/>
    <sheet name="Sheet7" sheetId="115" r:id="rId13"/>
    <sheet name="Sheet8" sheetId="116" r:id="rId14"/>
    <sheet name="Sheet9" sheetId="117" r:id="rId15"/>
    <sheet name="Sheet10" sheetId="118" r:id="rId16"/>
    <sheet name="Sheet11" sheetId="119" r:id="rId17"/>
    <sheet name="kkmmpp" sheetId="63" r:id="rId18"/>
    <sheet name="kkmmpk" sheetId="64" r:id="rId19"/>
    <sheet name="kalender" sheetId="7" r:id="rId20"/>
    <sheet name="alokasi" sheetId="6" r:id="rId21"/>
    <sheet name="prota" sheetId="47" r:id="rId22"/>
    <sheet name="promes" sheetId="16" r:id="rId23"/>
    <sheet name="jur" sheetId="65" r:id="rId24"/>
    <sheet name="pd" sheetId="67" r:id="rId25"/>
    <sheet name="hdr" sheetId="66" r:id="rId26"/>
    <sheet name="nilai" sheetId="68" r:id="rId27"/>
    <sheet name="copy" sheetId="69" r:id="rId28"/>
    <sheet name="analis" sheetId="70" r:id="rId29"/>
    <sheet name="rpp1" sheetId="14" r:id="rId30"/>
    <sheet name="rpp2" sheetId="71" r:id="rId31"/>
    <sheet name="rpp3" sheetId="72" r:id="rId32"/>
    <sheet name="rpp4" sheetId="73" r:id="rId33"/>
    <sheet name="rpp5" sheetId="74" r:id="rId34"/>
    <sheet name="rpp6" sheetId="101" r:id="rId35"/>
    <sheet name="rpp7" sheetId="102" r:id="rId36"/>
    <sheet name="rpp8" sheetId="103" r:id="rId37"/>
    <sheet name="rpp9" sheetId="104" r:id="rId38"/>
    <sheet name="rpp10" sheetId="91" r:id="rId39"/>
    <sheet name="rpp11" sheetId="80" r:id="rId40"/>
    <sheet name="rpp12" sheetId="81" r:id="rId41"/>
    <sheet name="rpp13" sheetId="82" r:id="rId42"/>
    <sheet name="rpp14" sheetId="83" r:id="rId43"/>
    <sheet name="rpp15" sheetId="84" r:id="rId44"/>
    <sheet name="rpp16" sheetId="75" r:id="rId45"/>
    <sheet name="rpp17" sheetId="76" r:id="rId46"/>
    <sheet name="rpp18" sheetId="77" r:id="rId47"/>
    <sheet name="rpp19" sheetId="78" r:id="rId48"/>
    <sheet name="rpp20" sheetId="79" r:id="rId49"/>
    <sheet name="rpp21" sheetId="105" r:id="rId50"/>
    <sheet name="rpp22" sheetId="106" r:id="rId51"/>
    <sheet name="rpp23" sheetId="107" r:id="rId52"/>
    <sheet name="rpp24" sheetId="108" r:id="rId53"/>
  </sheets>
  <definedNames>
    <definedName name="_xlnm._FilterDatabase" localSheetId="18" hidden="1">kkmmpk!$G$6:$G$70</definedName>
    <definedName name="_xlnm._FilterDatabase" localSheetId="17" hidden="1">kkmmpp!$G$6:$G$70</definedName>
    <definedName name="_xlnm._FilterDatabase" localSheetId="26" hidden="1">nilai!$A$10:$BU$610</definedName>
    <definedName name="_xlnm.Print_Area" localSheetId="25">hdr!$A$1:$AX$116</definedName>
    <definedName name="_xlnm.Print_Area" localSheetId="23">jur!$A$1:$M$272</definedName>
    <definedName name="_xlnm.Print_Area" localSheetId="17">kkmmpp!$A$1:$F$78</definedName>
    <definedName name="_xlnm.Print_Area" localSheetId="26">nilai!$A$1:$BM$1239</definedName>
    <definedName name="_xlnm.Print_Area" localSheetId="22">promes!$A$1:$AI$110</definedName>
    <definedName name="_xlnm.Print_Area" localSheetId="21">prota!$A$1:$E$97</definedName>
    <definedName name="_xlnm.Print_Area" localSheetId="29">'rpp1'!$A$1:$J$399</definedName>
    <definedName name="_xlnm.Print_Area" localSheetId="44">'rpp16'!$A$1:$J$399</definedName>
    <definedName name="_xlnm.Print_Area" localSheetId="45">'rpp17'!$A$1:$J$399</definedName>
    <definedName name="_xlnm.Print_Area" localSheetId="46">'rpp18'!$A$1:$J$399</definedName>
    <definedName name="_xlnm.Print_Area" localSheetId="47">'rpp19'!$A$1:$J$399</definedName>
    <definedName name="_xlnm.Print_Area" localSheetId="30">'rpp2'!$A$1:$J$399</definedName>
    <definedName name="_xlnm.Print_Area" localSheetId="48">'rpp20'!$A$1:$J$399</definedName>
    <definedName name="_xlnm.Print_Area" localSheetId="49">'rpp21'!$A$1:$J$399</definedName>
    <definedName name="_xlnm.Print_Area" localSheetId="50">'rpp22'!$A$1:$J$399</definedName>
    <definedName name="_xlnm.Print_Area" localSheetId="51">'rpp23'!$A$1:$J$399</definedName>
    <definedName name="_xlnm.Print_Area" localSheetId="52">'rpp24'!$A$1:$J$399</definedName>
    <definedName name="_xlnm.Print_Area" localSheetId="31">'rpp3'!$A$1:$J$399</definedName>
    <definedName name="_xlnm.Print_Area" localSheetId="32">'rpp4'!$A$1:$J$399</definedName>
    <definedName name="_xlnm.Print_Area" localSheetId="33">'rpp5'!$A$1:$J$399</definedName>
    <definedName name="_xlnm.Print_Area" localSheetId="34">'rpp6'!$A$1:$J$399</definedName>
    <definedName name="_xlnm.Print_Area" localSheetId="35">'rpp7'!$A$1:$J$399</definedName>
    <definedName name="_xlnm.Print_Area" localSheetId="36">'rpp8'!$A$1:$J$399</definedName>
    <definedName name="_xlnm.Print_Area" localSheetId="37">'rpp9'!$A$1:$J$399</definedName>
    <definedName name="_xlnm.Print_Area" localSheetId="2">silabus!$A$1:$G$56</definedName>
    <definedName name="_xlnm.Print_Titles" localSheetId="23">jur!$7:$8</definedName>
    <definedName name="_xlnm.Print_Titles" localSheetId="4">kd!$6:$8</definedName>
    <definedName name="_xlnm.Print_Titles" localSheetId="2">silabus!$34:$34</definedName>
  </definedNames>
  <calcPr calcId="125725"/>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A35" i="9"/>
  <c r="B8" l="1"/>
  <c r="C11" i="1"/>
  <c r="A38" i="108" l="1"/>
  <c r="A35"/>
  <c r="A34"/>
  <c r="G394"/>
  <c r="B394"/>
  <c r="C391"/>
  <c r="M355"/>
  <c r="M354"/>
  <c r="M353"/>
  <c r="M352"/>
  <c r="M351"/>
  <c r="M350"/>
  <c r="M349"/>
  <c r="M348"/>
  <c r="M347"/>
  <c r="M346"/>
  <c r="M345"/>
  <c r="M344"/>
  <c r="M343"/>
  <c r="M342"/>
  <c r="M341"/>
  <c r="M340"/>
  <c r="M339"/>
  <c r="M338"/>
  <c r="M337"/>
  <c r="M336"/>
  <c r="M335"/>
  <c r="M334"/>
  <c r="M333"/>
  <c r="M332"/>
  <c r="M331"/>
  <c r="M330"/>
  <c r="M329"/>
  <c r="M328"/>
  <c r="M327"/>
  <c r="M326"/>
  <c r="M325"/>
  <c r="M324"/>
  <c r="M323"/>
  <c r="M322"/>
  <c r="M321"/>
  <c r="M320"/>
  <c r="M319"/>
  <c r="M318"/>
  <c r="M317"/>
  <c r="M316"/>
  <c r="M298"/>
  <c r="M297"/>
  <c r="B297"/>
  <c r="B354" s="1"/>
  <c r="M296"/>
  <c r="M295"/>
  <c r="B295"/>
  <c r="B352" s="1"/>
  <c r="M294"/>
  <c r="M293"/>
  <c r="M292"/>
  <c r="M291"/>
  <c r="M290"/>
  <c r="M289"/>
  <c r="B289"/>
  <c r="B346" s="1"/>
  <c r="M288"/>
  <c r="M287"/>
  <c r="B287"/>
  <c r="B344" s="1"/>
  <c r="M286"/>
  <c r="M285"/>
  <c r="M284"/>
  <c r="M283"/>
  <c r="M282"/>
  <c r="M281"/>
  <c r="B281"/>
  <c r="B338" s="1"/>
  <c r="M280"/>
  <c r="M279"/>
  <c r="B279"/>
  <c r="B336" s="1"/>
  <c r="M278"/>
  <c r="M277"/>
  <c r="M276"/>
  <c r="M275"/>
  <c r="M274"/>
  <c r="M273"/>
  <c r="B273"/>
  <c r="B330" s="1"/>
  <c r="M272"/>
  <c r="M271"/>
  <c r="B271"/>
  <c r="B328" s="1"/>
  <c r="M270"/>
  <c r="M269"/>
  <c r="M268"/>
  <c r="M267"/>
  <c r="M266"/>
  <c r="M265"/>
  <c r="B265"/>
  <c r="B322" s="1"/>
  <c r="M264"/>
  <c r="M263"/>
  <c r="B263"/>
  <c r="B320" s="1"/>
  <c r="M262"/>
  <c r="M261"/>
  <c r="M260"/>
  <c r="M259"/>
  <c r="G189"/>
  <c r="B189"/>
  <c r="B298" s="1"/>
  <c r="B355" s="1"/>
  <c r="G188"/>
  <c r="B188"/>
  <c r="G187"/>
  <c r="B187"/>
  <c r="B296" s="1"/>
  <c r="B353" s="1"/>
  <c r="G186"/>
  <c r="B186"/>
  <c r="G185"/>
  <c r="B185"/>
  <c r="B294" s="1"/>
  <c r="B351" s="1"/>
  <c r="G184"/>
  <c r="B184"/>
  <c r="B293" s="1"/>
  <c r="B350" s="1"/>
  <c r="G183"/>
  <c r="B183"/>
  <c r="B292" s="1"/>
  <c r="B349" s="1"/>
  <c r="G182"/>
  <c r="B182"/>
  <c r="B291" s="1"/>
  <c r="B348" s="1"/>
  <c r="G181"/>
  <c r="B181"/>
  <c r="B290" s="1"/>
  <c r="B347" s="1"/>
  <c r="G180"/>
  <c r="B180"/>
  <c r="G179"/>
  <c r="B179"/>
  <c r="B288" s="1"/>
  <c r="B345" s="1"/>
  <c r="G178"/>
  <c r="B178"/>
  <c r="G177"/>
  <c r="B177"/>
  <c r="B286" s="1"/>
  <c r="B343" s="1"/>
  <c r="G176"/>
  <c r="B176"/>
  <c r="B285" s="1"/>
  <c r="B342" s="1"/>
  <c r="G175"/>
  <c r="B175"/>
  <c r="B284" s="1"/>
  <c r="B341" s="1"/>
  <c r="G174"/>
  <c r="B174"/>
  <c r="B283" s="1"/>
  <c r="B340" s="1"/>
  <c r="G173"/>
  <c r="B173"/>
  <c r="B282" s="1"/>
  <c r="B339" s="1"/>
  <c r="G172"/>
  <c r="B172"/>
  <c r="G171"/>
  <c r="B171"/>
  <c r="B280" s="1"/>
  <c r="B337" s="1"/>
  <c r="G170"/>
  <c r="B170"/>
  <c r="G169"/>
  <c r="B169"/>
  <c r="B278" s="1"/>
  <c r="B335" s="1"/>
  <c r="G168"/>
  <c r="B168"/>
  <c r="B277" s="1"/>
  <c r="B334" s="1"/>
  <c r="G167"/>
  <c r="B167"/>
  <c r="B276" s="1"/>
  <c r="B333" s="1"/>
  <c r="G166"/>
  <c r="B166"/>
  <c r="B275" s="1"/>
  <c r="B332" s="1"/>
  <c r="G165"/>
  <c r="B165"/>
  <c r="B274" s="1"/>
  <c r="B331" s="1"/>
  <c r="G164"/>
  <c r="B164"/>
  <c r="G163"/>
  <c r="B163"/>
  <c r="B272" s="1"/>
  <c r="B329" s="1"/>
  <c r="G162"/>
  <c r="B162"/>
  <c r="G161"/>
  <c r="B161"/>
  <c r="B270" s="1"/>
  <c r="B327" s="1"/>
  <c r="G160"/>
  <c r="B160"/>
  <c r="B269" s="1"/>
  <c r="B326" s="1"/>
  <c r="G159"/>
  <c r="B159"/>
  <c r="B268" s="1"/>
  <c r="B325" s="1"/>
  <c r="G158"/>
  <c r="B158"/>
  <c r="B267" s="1"/>
  <c r="B324" s="1"/>
  <c r="G157"/>
  <c r="B157"/>
  <c r="B266" s="1"/>
  <c r="B323" s="1"/>
  <c r="G156"/>
  <c r="B156"/>
  <c r="G155"/>
  <c r="B155"/>
  <c r="B264" s="1"/>
  <c r="B321" s="1"/>
  <c r="G154"/>
  <c r="B154"/>
  <c r="G153"/>
  <c r="B153"/>
  <c r="B262" s="1"/>
  <c r="B319" s="1"/>
  <c r="G152"/>
  <c r="B152"/>
  <c r="B261" s="1"/>
  <c r="B318" s="1"/>
  <c r="G151"/>
  <c r="B151"/>
  <c r="B260" s="1"/>
  <c r="B317" s="1"/>
  <c r="G150"/>
  <c r="B150"/>
  <c r="B259" s="1"/>
  <c r="B316" s="1"/>
  <c r="B127"/>
  <c r="B118"/>
  <c r="B109"/>
  <c r="B100"/>
  <c r="B91"/>
  <c r="B82"/>
  <c r="B73"/>
  <c r="B64"/>
  <c r="H62"/>
  <c r="H71" s="1"/>
  <c r="H80" s="1"/>
  <c r="H89" s="1"/>
  <c r="H98" s="1"/>
  <c r="H107" s="1"/>
  <c r="H116" s="1"/>
  <c r="H125" s="1"/>
  <c r="H134" s="1"/>
  <c r="E62"/>
  <c r="E71" s="1"/>
  <c r="E80" s="1"/>
  <c r="E89" s="1"/>
  <c r="E98" s="1"/>
  <c r="E107" s="1"/>
  <c r="E116" s="1"/>
  <c r="E125" s="1"/>
  <c r="E134" s="1"/>
  <c r="H58"/>
  <c r="H67" s="1"/>
  <c r="H76" s="1"/>
  <c r="H85" s="1"/>
  <c r="H94" s="1"/>
  <c r="H103" s="1"/>
  <c r="H112" s="1"/>
  <c r="H121" s="1"/>
  <c r="H130" s="1"/>
  <c r="E58"/>
  <c r="E67" s="1"/>
  <c r="E76" s="1"/>
  <c r="E85" s="1"/>
  <c r="E94" s="1"/>
  <c r="E103" s="1"/>
  <c r="E112" s="1"/>
  <c r="E121" s="1"/>
  <c r="E130" s="1"/>
  <c r="B55"/>
  <c r="C51"/>
  <c r="C60" s="1"/>
  <c r="C69" s="1"/>
  <c r="C78" s="1"/>
  <c r="C87" s="1"/>
  <c r="C96" s="1"/>
  <c r="C105" s="1"/>
  <c r="C114" s="1"/>
  <c r="C123" s="1"/>
  <c r="C132" s="1"/>
  <c r="E49"/>
  <c r="B46"/>
  <c r="C43"/>
  <c r="C42"/>
  <c r="C41"/>
  <c r="E47" s="1"/>
  <c r="E56" s="1"/>
  <c r="E65" s="1"/>
  <c r="E74" s="1"/>
  <c r="E83" s="1"/>
  <c r="E92" s="1"/>
  <c r="E101" s="1"/>
  <c r="E110" s="1"/>
  <c r="E119" s="1"/>
  <c r="E128" s="1"/>
  <c r="A23"/>
  <c r="A22"/>
  <c r="A21"/>
  <c r="A20"/>
  <c r="K17"/>
  <c r="L17" s="1"/>
  <c r="M17" s="1"/>
  <c r="C13"/>
  <c r="C12"/>
  <c r="C11"/>
  <c r="C10"/>
  <c r="C9"/>
  <c r="A5"/>
  <c r="A4"/>
  <c r="A3"/>
  <c r="A2"/>
  <c r="A1"/>
  <c r="A38" i="107"/>
  <c r="A35"/>
  <c r="A34"/>
  <c r="G394"/>
  <c r="B394"/>
  <c r="C391"/>
  <c r="M355"/>
  <c r="M354"/>
  <c r="M353"/>
  <c r="M352"/>
  <c r="M351"/>
  <c r="M350"/>
  <c r="M349"/>
  <c r="M348"/>
  <c r="M347"/>
  <c r="M346"/>
  <c r="M345"/>
  <c r="M344"/>
  <c r="M343"/>
  <c r="M342"/>
  <c r="M341"/>
  <c r="M340"/>
  <c r="M339"/>
  <c r="M338"/>
  <c r="M337"/>
  <c r="M336"/>
  <c r="M335"/>
  <c r="M334"/>
  <c r="M333"/>
  <c r="M332"/>
  <c r="M331"/>
  <c r="M330"/>
  <c r="M329"/>
  <c r="M328"/>
  <c r="M327"/>
  <c r="M326"/>
  <c r="M325"/>
  <c r="M324"/>
  <c r="M323"/>
  <c r="M322"/>
  <c r="M321"/>
  <c r="M320"/>
  <c r="M319"/>
  <c r="M318"/>
  <c r="M317"/>
  <c r="M316"/>
  <c r="M298"/>
  <c r="M297"/>
  <c r="M296"/>
  <c r="M295"/>
  <c r="M294"/>
  <c r="M293"/>
  <c r="B293"/>
  <c r="B350" s="1"/>
  <c r="M292"/>
  <c r="M291"/>
  <c r="M290"/>
  <c r="M289"/>
  <c r="M288"/>
  <c r="M287"/>
  <c r="M286"/>
  <c r="M285"/>
  <c r="B285"/>
  <c r="B342" s="1"/>
  <c r="M284"/>
  <c r="M283"/>
  <c r="M282"/>
  <c r="M281"/>
  <c r="M280"/>
  <c r="M279"/>
  <c r="M278"/>
  <c r="M277"/>
  <c r="B277"/>
  <c r="B334" s="1"/>
  <c r="M276"/>
  <c r="M275"/>
  <c r="M274"/>
  <c r="M273"/>
  <c r="M272"/>
  <c r="M271"/>
  <c r="M270"/>
  <c r="M269"/>
  <c r="B269"/>
  <c r="B326" s="1"/>
  <c r="M268"/>
  <c r="M267"/>
  <c r="M266"/>
  <c r="M265"/>
  <c r="M264"/>
  <c r="M263"/>
  <c r="M262"/>
  <c r="M261"/>
  <c r="B261"/>
  <c r="B318" s="1"/>
  <c r="M260"/>
  <c r="M259"/>
  <c r="G189"/>
  <c r="B189"/>
  <c r="B298" s="1"/>
  <c r="B355" s="1"/>
  <c r="G188"/>
  <c r="B188"/>
  <c r="B297" s="1"/>
  <c r="B354" s="1"/>
  <c r="G187"/>
  <c r="B187"/>
  <c r="B296" s="1"/>
  <c r="B353" s="1"/>
  <c r="G186"/>
  <c r="B186"/>
  <c r="B295" s="1"/>
  <c r="B352" s="1"/>
  <c r="G185"/>
  <c r="B185"/>
  <c r="B294" s="1"/>
  <c r="B351" s="1"/>
  <c r="G184"/>
  <c r="B184"/>
  <c r="G183"/>
  <c r="B183"/>
  <c r="B292" s="1"/>
  <c r="B349" s="1"/>
  <c r="G182"/>
  <c r="B182"/>
  <c r="B291" s="1"/>
  <c r="B348" s="1"/>
  <c r="G181"/>
  <c r="B181"/>
  <c r="B290" s="1"/>
  <c r="B347" s="1"/>
  <c r="G180"/>
  <c r="B180"/>
  <c r="B289" s="1"/>
  <c r="B346" s="1"/>
  <c r="G179"/>
  <c r="B179"/>
  <c r="B288" s="1"/>
  <c r="B345" s="1"/>
  <c r="G178"/>
  <c r="B178"/>
  <c r="B287" s="1"/>
  <c r="B344" s="1"/>
  <c r="G177"/>
  <c r="B177"/>
  <c r="B286" s="1"/>
  <c r="B343" s="1"/>
  <c r="G176"/>
  <c r="B176"/>
  <c r="G175"/>
  <c r="B175"/>
  <c r="B284" s="1"/>
  <c r="B341" s="1"/>
  <c r="G174"/>
  <c r="B174"/>
  <c r="B283" s="1"/>
  <c r="B340" s="1"/>
  <c r="G173"/>
  <c r="B173"/>
  <c r="B282" s="1"/>
  <c r="B339" s="1"/>
  <c r="G172"/>
  <c r="B172"/>
  <c r="B281" s="1"/>
  <c r="B338" s="1"/>
  <c r="G171"/>
  <c r="B171"/>
  <c r="B280" s="1"/>
  <c r="B337" s="1"/>
  <c r="G170"/>
  <c r="B170"/>
  <c r="B279" s="1"/>
  <c r="B336" s="1"/>
  <c r="G169"/>
  <c r="B169"/>
  <c r="B278" s="1"/>
  <c r="B335" s="1"/>
  <c r="G168"/>
  <c r="B168"/>
  <c r="G167"/>
  <c r="B167"/>
  <c r="B276" s="1"/>
  <c r="B333" s="1"/>
  <c r="G166"/>
  <c r="B166"/>
  <c r="B275" s="1"/>
  <c r="B332" s="1"/>
  <c r="G165"/>
  <c r="B165"/>
  <c r="B274" s="1"/>
  <c r="B331" s="1"/>
  <c r="G164"/>
  <c r="B164"/>
  <c r="B273" s="1"/>
  <c r="B330" s="1"/>
  <c r="G163"/>
  <c r="B163"/>
  <c r="B272" s="1"/>
  <c r="B329" s="1"/>
  <c r="G162"/>
  <c r="B162"/>
  <c r="B271" s="1"/>
  <c r="B328" s="1"/>
  <c r="G161"/>
  <c r="B161"/>
  <c r="B270" s="1"/>
  <c r="B327" s="1"/>
  <c r="G160"/>
  <c r="B160"/>
  <c r="G159"/>
  <c r="B159"/>
  <c r="B268" s="1"/>
  <c r="B325" s="1"/>
  <c r="G158"/>
  <c r="B158"/>
  <c r="B267" s="1"/>
  <c r="B324" s="1"/>
  <c r="G157"/>
  <c r="B157"/>
  <c r="B266" s="1"/>
  <c r="B323" s="1"/>
  <c r="G156"/>
  <c r="B156"/>
  <c r="B265" s="1"/>
  <c r="B322" s="1"/>
  <c r="G155"/>
  <c r="B155"/>
  <c r="B264" s="1"/>
  <c r="B321" s="1"/>
  <c r="G154"/>
  <c r="B154"/>
  <c r="B263" s="1"/>
  <c r="B320" s="1"/>
  <c r="G153"/>
  <c r="B153"/>
  <c r="B262" s="1"/>
  <c r="B319" s="1"/>
  <c r="G152"/>
  <c r="B152"/>
  <c r="G151"/>
  <c r="B151"/>
  <c r="B260" s="1"/>
  <c r="B317" s="1"/>
  <c r="G150"/>
  <c r="B150"/>
  <c r="B259" s="1"/>
  <c r="B316" s="1"/>
  <c r="B127"/>
  <c r="B118"/>
  <c r="B109"/>
  <c r="B100"/>
  <c r="B91"/>
  <c r="B82"/>
  <c r="B73"/>
  <c r="H71"/>
  <c r="H80" s="1"/>
  <c r="H89" s="1"/>
  <c r="H98" s="1"/>
  <c r="H107" s="1"/>
  <c r="H116" s="1"/>
  <c r="H125" s="1"/>
  <c r="H134" s="1"/>
  <c r="B64"/>
  <c r="H62"/>
  <c r="E62"/>
  <c r="E71" s="1"/>
  <c r="E80" s="1"/>
  <c r="E89" s="1"/>
  <c r="E98" s="1"/>
  <c r="E107" s="1"/>
  <c r="E116" s="1"/>
  <c r="E125" s="1"/>
  <c r="E134" s="1"/>
  <c r="H58"/>
  <c r="H67" s="1"/>
  <c r="H76" s="1"/>
  <c r="H85" s="1"/>
  <c r="H94" s="1"/>
  <c r="H103" s="1"/>
  <c r="H112" s="1"/>
  <c r="H121" s="1"/>
  <c r="H130" s="1"/>
  <c r="E58"/>
  <c r="E67" s="1"/>
  <c r="E76" s="1"/>
  <c r="E85" s="1"/>
  <c r="E94" s="1"/>
  <c r="E103" s="1"/>
  <c r="E112" s="1"/>
  <c r="E121" s="1"/>
  <c r="E130" s="1"/>
  <c r="B55"/>
  <c r="C51"/>
  <c r="C60" s="1"/>
  <c r="C69" s="1"/>
  <c r="C78" s="1"/>
  <c r="C87" s="1"/>
  <c r="C96" s="1"/>
  <c r="C105" s="1"/>
  <c r="C114" s="1"/>
  <c r="C123" s="1"/>
  <c r="C132" s="1"/>
  <c r="E49"/>
  <c r="B46"/>
  <c r="C43"/>
  <c r="C42"/>
  <c r="C41"/>
  <c r="E47" s="1"/>
  <c r="E56" s="1"/>
  <c r="E65" s="1"/>
  <c r="E74" s="1"/>
  <c r="E83" s="1"/>
  <c r="E92" s="1"/>
  <c r="E101" s="1"/>
  <c r="E110" s="1"/>
  <c r="E119" s="1"/>
  <c r="E128" s="1"/>
  <c r="A23"/>
  <c r="A22"/>
  <c r="A21"/>
  <c r="A20"/>
  <c r="K17"/>
  <c r="L17" s="1"/>
  <c r="M17" s="1"/>
  <c r="C13"/>
  <c r="C12"/>
  <c r="C11"/>
  <c r="C10"/>
  <c r="C9"/>
  <c r="A5"/>
  <c r="A4"/>
  <c r="A3"/>
  <c r="A2"/>
  <c r="A1"/>
  <c r="A38" i="106"/>
  <c r="A35"/>
  <c r="A34"/>
  <c r="G394"/>
  <c r="B394"/>
  <c r="C391"/>
  <c r="M355"/>
  <c r="M354"/>
  <c r="M353"/>
  <c r="M352"/>
  <c r="M351"/>
  <c r="M350"/>
  <c r="M349"/>
  <c r="M348"/>
  <c r="M347"/>
  <c r="M346"/>
  <c r="M345"/>
  <c r="M344"/>
  <c r="M343"/>
  <c r="M342"/>
  <c r="M341"/>
  <c r="M340"/>
  <c r="M339"/>
  <c r="M338"/>
  <c r="M337"/>
  <c r="M336"/>
  <c r="M335"/>
  <c r="M334"/>
  <c r="M333"/>
  <c r="M332"/>
  <c r="M331"/>
  <c r="M330"/>
  <c r="M329"/>
  <c r="M328"/>
  <c r="M327"/>
  <c r="M326"/>
  <c r="M325"/>
  <c r="M324"/>
  <c r="M323"/>
  <c r="M322"/>
  <c r="M321"/>
  <c r="M320"/>
  <c r="M319"/>
  <c r="M318"/>
  <c r="M317"/>
  <c r="M316"/>
  <c r="M298"/>
  <c r="M297"/>
  <c r="B297"/>
  <c r="B354" s="1"/>
  <c r="M296"/>
  <c r="M295"/>
  <c r="B295"/>
  <c r="B352" s="1"/>
  <c r="M294"/>
  <c r="M293"/>
  <c r="M292"/>
  <c r="M291"/>
  <c r="M290"/>
  <c r="M289"/>
  <c r="B289"/>
  <c r="B346" s="1"/>
  <c r="M288"/>
  <c r="M287"/>
  <c r="B287"/>
  <c r="B344" s="1"/>
  <c r="M286"/>
  <c r="M285"/>
  <c r="M284"/>
  <c r="M283"/>
  <c r="M282"/>
  <c r="M281"/>
  <c r="B281"/>
  <c r="B338" s="1"/>
  <c r="M280"/>
  <c r="M279"/>
  <c r="B279"/>
  <c r="B336" s="1"/>
  <c r="M278"/>
  <c r="M277"/>
  <c r="M276"/>
  <c r="M275"/>
  <c r="M274"/>
  <c r="M273"/>
  <c r="B273"/>
  <c r="B330" s="1"/>
  <c r="M272"/>
  <c r="M271"/>
  <c r="B271"/>
  <c r="B328" s="1"/>
  <c r="M270"/>
  <c r="M269"/>
  <c r="M268"/>
  <c r="M267"/>
  <c r="M266"/>
  <c r="M265"/>
  <c r="B265"/>
  <c r="B322" s="1"/>
  <c r="M264"/>
  <c r="M263"/>
  <c r="B263"/>
  <c r="B320" s="1"/>
  <c r="M262"/>
  <c r="M261"/>
  <c r="M260"/>
  <c r="M259"/>
  <c r="G189"/>
  <c r="B189"/>
  <c r="B298" s="1"/>
  <c r="B355" s="1"/>
  <c r="G188"/>
  <c r="B188"/>
  <c r="G187"/>
  <c r="B187"/>
  <c r="B296" s="1"/>
  <c r="B353" s="1"/>
  <c r="G186"/>
  <c r="B186"/>
  <c r="G185"/>
  <c r="B185"/>
  <c r="B294" s="1"/>
  <c r="B351" s="1"/>
  <c r="G184"/>
  <c r="B184"/>
  <c r="B293" s="1"/>
  <c r="B350" s="1"/>
  <c r="G183"/>
  <c r="B183"/>
  <c r="B292" s="1"/>
  <c r="B349" s="1"/>
  <c r="G182"/>
  <c r="B182"/>
  <c r="B291" s="1"/>
  <c r="B348" s="1"/>
  <c r="G181"/>
  <c r="B181"/>
  <c r="B290" s="1"/>
  <c r="B347" s="1"/>
  <c r="G180"/>
  <c r="B180"/>
  <c r="G179"/>
  <c r="B179"/>
  <c r="B288" s="1"/>
  <c r="B345" s="1"/>
  <c r="G178"/>
  <c r="B178"/>
  <c r="G177"/>
  <c r="B177"/>
  <c r="B286" s="1"/>
  <c r="B343" s="1"/>
  <c r="G176"/>
  <c r="B176"/>
  <c r="B285" s="1"/>
  <c r="B342" s="1"/>
  <c r="G175"/>
  <c r="B175"/>
  <c r="B284" s="1"/>
  <c r="B341" s="1"/>
  <c r="G174"/>
  <c r="B174"/>
  <c r="B283" s="1"/>
  <c r="B340" s="1"/>
  <c r="G173"/>
  <c r="B173"/>
  <c r="B282" s="1"/>
  <c r="B339" s="1"/>
  <c r="G172"/>
  <c r="B172"/>
  <c r="G171"/>
  <c r="B171"/>
  <c r="B280" s="1"/>
  <c r="B337" s="1"/>
  <c r="G170"/>
  <c r="B170"/>
  <c r="G169"/>
  <c r="B169"/>
  <c r="B278" s="1"/>
  <c r="B335" s="1"/>
  <c r="G168"/>
  <c r="B168"/>
  <c r="B277" s="1"/>
  <c r="B334" s="1"/>
  <c r="G167"/>
  <c r="B167"/>
  <c r="B276" s="1"/>
  <c r="B333" s="1"/>
  <c r="G166"/>
  <c r="B166"/>
  <c r="B275" s="1"/>
  <c r="B332" s="1"/>
  <c r="G165"/>
  <c r="B165"/>
  <c r="B274" s="1"/>
  <c r="B331" s="1"/>
  <c r="G164"/>
  <c r="B164"/>
  <c r="G163"/>
  <c r="B163"/>
  <c r="B272" s="1"/>
  <c r="B329" s="1"/>
  <c r="G162"/>
  <c r="B162"/>
  <c r="G161"/>
  <c r="B161"/>
  <c r="B270" s="1"/>
  <c r="B327" s="1"/>
  <c r="G160"/>
  <c r="B160"/>
  <c r="B269" s="1"/>
  <c r="B326" s="1"/>
  <c r="G159"/>
  <c r="B159"/>
  <c r="B268" s="1"/>
  <c r="B325" s="1"/>
  <c r="G158"/>
  <c r="B158"/>
  <c r="B267" s="1"/>
  <c r="B324" s="1"/>
  <c r="G157"/>
  <c r="B157"/>
  <c r="B266" s="1"/>
  <c r="B323" s="1"/>
  <c r="G156"/>
  <c r="B156"/>
  <c r="G155"/>
  <c r="B155"/>
  <c r="B264" s="1"/>
  <c r="B321" s="1"/>
  <c r="G154"/>
  <c r="B154"/>
  <c r="G153"/>
  <c r="B153"/>
  <c r="B262" s="1"/>
  <c r="B319" s="1"/>
  <c r="G152"/>
  <c r="B152"/>
  <c r="B261" s="1"/>
  <c r="B318" s="1"/>
  <c r="G151"/>
  <c r="B151"/>
  <c r="B260" s="1"/>
  <c r="B317" s="1"/>
  <c r="G150"/>
  <c r="B150"/>
  <c r="B259" s="1"/>
  <c r="B316" s="1"/>
  <c r="B127"/>
  <c r="B118"/>
  <c r="B109"/>
  <c r="B100"/>
  <c r="B91"/>
  <c r="B82"/>
  <c r="B73"/>
  <c r="B64"/>
  <c r="H62"/>
  <c r="H71" s="1"/>
  <c r="H80" s="1"/>
  <c r="H89" s="1"/>
  <c r="H98" s="1"/>
  <c r="H107" s="1"/>
  <c r="H116" s="1"/>
  <c r="H125" s="1"/>
  <c r="H134" s="1"/>
  <c r="E62"/>
  <c r="E71" s="1"/>
  <c r="E80" s="1"/>
  <c r="E89" s="1"/>
  <c r="E98" s="1"/>
  <c r="E107" s="1"/>
  <c r="E116" s="1"/>
  <c r="E125" s="1"/>
  <c r="E134" s="1"/>
  <c r="H58"/>
  <c r="H67" s="1"/>
  <c r="H76" s="1"/>
  <c r="H85" s="1"/>
  <c r="H94" s="1"/>
  <c r="H103" s="1"/>
  <c r="H112" s="1"/>
  <c r="H121" s="1"/>
  <c r="H130" s="1"/>
  <c r="E58"/>
  <c r="E67" s="1"/>
  <c r="E76" s="1"/>
  <c r="E85" s="1"/>
  <c r="E94" s="1"/>
  <c r="E103" s="1"/>
  <c r="E112" s="1"/>
  <c r="E121" s="1"/>
  <c r="E130" s="1"/>
  <c r="B55"/>
  <c r="C51"/>
  <c r="C60" s="1"/>
  <c r="C69" s="1"/>
  <c r="C78" s="1"/>
  <c r="C87" s="1"/>
  <c r="C96" s="1"/>
  <c r="C105" s="1"/>
  <c r="C114" s="1"/>
  <c r="C123" s="1"/>
  <c r="C132" s="1"/>
  <c r="E49"/>
  <c r="B46"/>
  <c r="C43"/>
  <c r="C42"/>
  <c r="C41"/>
  <c r="E47" s="1"/>
  <c r="E56" s="1"/>
  <c r="E65" s="1"/>
  <c r="E74" s="1"/>
  <c r="E83" s="1"/>
  <c r="E92" s="1"/>
  <c r="E101" s="1"/>
  <c r="E110" s="1"/>
  <c r="E119" s="1"/>
  <c r="E128" s="1"/>
  <c r="A23"/>
  <c r="A22"/>
  <c r="A21"/>
  <c r="A20"/>
  <c r="K17"/>
  <c r="L17" s="1"/>
  <c r="M17" s="1"/>
  <c r="C13"/>
  <c r="C12"/>
  <c r="C11"/>
  <c r="C10"/>
  <c r="C9"/>
  <c r="A5"/>
  <c r="A4"/>
  <c r="A3"/>
  <c r="A2"/>
  <c r="A1"/>
  <c r="C391" i="105"/>
  <c r="A38"/>
  <c r="A35"/>
  <c r="A34"/>
  <c r="G394"/>
  <c r="B394"/>
  <c r="M355"/>
  <c r="M354"/>
  <c r="M353"/>
  <c r="M352"/>
  <c r="M351"/>
  <c r="M350"/>
  <c r="M349"/>
  <c r="M348"/>
  <c r="M347"/>
  <c r="M346"/>
  <c r="M345"/>
  <c r="M344"/>
  <c r="M343"/>
  <c r="M342"/>
  <c r="M341"/>
  <c r="M340"/>
  <c r="M339"/>
  <c r="M338"/>
  <c r="M337"/>
  <c r="M336"/>
  <c r="M335"/>
  <c r="M334"/>
  <c r="M333"/>
  <c r="M332"/>
  <c r="M331"/>
  <c r="M330"/>
  <c r="M329"/>
  <c r="M328"/>
  <c r="M327"/>
  <c r="M326"/>
  <c r="M325"/>
  <c r="M324"/>
  <c r="M323"/>
  <c r="M322"/>
  <c r="M321"/>
  <c r="M320"/>
  <c r="M319"/>
  <c r="M318"/>
  <c r="M317"/>
  <c r="M316"/>
  <c r="M298"/>
  <c r="M297"/>
  <c r="M296"/>
  <c r="M295"/>
  <c r="M294"/>
  <c r="M293"/>
  <c r="M292"/>
  <c r="M291"/>
  <c r="M290"/>
  <c r="M289"/>
  <c r="M288"/>
  <c r="M287"/>
  <c r="M286"/>
  <c r="M285"/>
  <c r="M284"/>
  <c r="M283"/>
  <c r="M282"/>
  <c r="M281"/>
  <c r="M280"/>
  <c r="M279"/>
  <c r="M278"/>
  <c r="M277"/>
  <c r="M276"/>
  <c r="M275"/>
  <c r="M274"/>
  <c r="M273"/>
  <c r="M272"/>
  <c r="M271"/>
  <c r="M270"/>
  <c r="M269"/>
  <c r="M268"/>
  <c r="M267"/>
  <c r="M266"/>
  <c r="M265"/>
  <c r="M264"/>
  <c r="M263"/>
  <c r="M262"/>
  <c r="M261"/>
  <c r="M260"/>
  <c r="M259"/>
  <c r="G189"/>
  <c r="B189"/>
  <c r="B298" s="1"/>
  <c r="B355" s="1"/>
  <c r="G188"/>
  <c r="B188"/>
  <c r="B297" s="1"/>
  <c r="B354" s="1"/>
  <c r="G187"/>
  <c r="B187"/>
  <c r="B296" s="1"/>
  <c r="B353" s="1"/>
  <c r="G186"/>
  <c r="B186"/>
  <c r="B295" s="1"/>
  <c r="B352" s="1"/>
  <c r="G185"/>
  <c r="B185"/>
  <c r="B294" s="1"/>
  <c r="B351" s="1"/>
  <c r="G184"/>
  <c r="B184"/>
  <c r="B293" s="1"/>
  <c r="B350" s="1"/>
  <c r="G183"/>
  <c r="B183"/>
  <c r="B292" s="1"/>
  <c r="B349" s="1"/>
  <c r="G182"/>
  <c r="B182"/>
  <c r="B291" s="1"/>
  <c r="B348" s="1"/>
  <c r="G181"/>
  <c r="B181"/>
  <c r="B290" s="1"/>
  <c r="B347" s="1"/>
  <c r="G180"/>
  <c r="B180"/>
  <c r="B289" s="1"/>
  <c r="B346" s="1"/>
  <c r="G179"/>
  <c r="B179"/>
  <c r="B288" s="1"/>
  <c r="B345" s="1"/>
  <c r="G178"/>
  <c r="B178"/>
  <c r="B287" s="1"/>
  <c r="B344" s="1"/>
  <c r="G177"/>
  <c r="B177"/>
  <c r="B286" s="1"/>
  <c r="B343" s="1"/>
  <c r="G176"/>
  <c r="B176"/>
  <c r="B285" s="1"/>
  <c r="B342" s="1"/>
  <c r="G175"/>
  <c r="B175"/>
  <c r="B284" s="1"/>
  <c r="B341" s="1"/>
  <c r="G174"/>
  <c r="B174"/>
  <c r="B283" s="1"/>
  <c r="B340" s="1"/>
  <c r="G173"/>
  <c r="B173"/>
  <c r="B282" s="1"/>
  <c r="B339" s="1"/>
  <c r="G172"/>
  <c r="B172"/>
  <c r="B281" s="1"/>
  <c r="B338" s="1"/>
  <c r="G171"/>
  <c r="B171"/>
  <c r="B280" s="1"/>
  <c r="B337" s="1"/>
  <c r="G170"/>
  <c r="B170"/>
  <c r="B279" s="1"/>
  <c r="B336" s="1"/>
  <c r="G169"/>
  <c r="B169"/>
  <c r="B278" s="1"/>
  <c r="B335" s="1"/>
  <c r="G168"/>
  <c r="B168"/>
  <c r="B277" s="1"/>
  <c r="B334" s="1"/>
  <c r="G167"/>
  <c r="B167"/>
  <c r="B276" s="1"/>
  <c r="B333" s="1"/>
  <c r="G166"/>
  <c r="B166"/>
  <c r="B275" s="1"/>
  <c r="B332" s="1"/>
  <c r="G165"/>
  <c r="B165"/>
  <c r="B274" s="1"/>
  <c r="B331" s="1"/>
  <c r="G164"/>
  <c r="B164"/>
  <c r="B273" s="1"/>
  <c r="B330" s="1"/>
  <c r="G163"/>
  <c r="B163"/>
  <c r="B272" s="1"/>
  <c r="B329" s="1"/>
  <c r="G162"/>
  <c r="B162"/>
  <c r="B271" s="1"/>
  <c r="B328" s="1"/>
  <c r="G161"/>
  <c r="B161"/>
  <c r="B270" s="1"/>
  <c r="B327" s="1"/>
  <c r="G160"/>
  <c r="B160"/>
  <c r="B269" s="1"/>
  <c r="B326" s="1"/>
  <c r="G159"/>
  <c r="B159"/>
  <c r="B268" s="1"/>
  <c r="B325" s="1"/>
  <c r="G158"/>
  <c r="B158"/>
  <c r="B267" s="1"/>
  <c r="B324" s="1"/>
  <c r="G157"/>
  <c r="B157"/>
  <c r="B266" s="1"/>
  <c r="B323" s="1"/>
  <c r="G156"/>
  <c r="B156"/>
  <c r="B265" s="1"/>
  <c r="B322" s="1"/>
  <c r="G155"/>
  <c r="B155"/>
  <c r="B264" s="1"/>
  <c r="B321" s="1"/>
  <c r="G154"/>
  <c r="B154"/>
  <c r="B263" s="1"/>
  <c r="B320" s="1"/>
  <c r="G153"/>
  <c r="B153"/>
  <c r="B262" s="1"/>
  <c r="B319" s="1"/>
  <c r="G152"/>
  <c r="B152"/>
  <c r="B261" s="1"/>
  <c r="B318" s="1"/>
  <c r="G151"/>
  <c r="B151"/>
  <c r="B260" s="1"/>
  <c r="B317" s="1"/>
  <c r="G150"/>
  <c r="B150"/>
  <c r="B259" s="1"/>
  <c r="B316" s="1"/>
  <c r="B127"/>
  <c r="B118"/>
  <c r="B109"/>
  <c r="B100"/>
  <c r="B91"/>
  <c r="B82"/>
  <c r="B73"/>
  <c r="B64"/>
  <c r="H62"/>
  <c r="H71" s="1"/>
  <c r="H80" s="1"/>
  <c r="H89" s="1"/>
  <c r="H98" s="1"/>
  <c r="H107" s="1"/>
  <c r="H116" s="1"/>
  <c r="H125" s="1"/>
  <c r="H134" s="1"/>
  <c r="E62"/>
  <c r="E71" s="1"/>
  <c r="E80" s="1"/>
  <c r="E89" s="1"/>
  <c r="E98" s="1"/>
  <c r="E107" s="1"/>
  <c r="E116" s="1"/>
  <c r="E125" s="1"/>
  <c r="E134" s="1"/>
  <c r="H58"/>
  <c r="H67" s="1"/>
  <c r="H76" s="1"/>
  <c r="H85" s="1"/>
  <c r="H94" s="1"/>
  <c r="H103" s="1"/>
  <c r="H112" s="1"/>
  <c r="H121" s="1"/>
  <c r="H130" s="1"/>
  <c r="E58"/>
  <c r="E67" s="1"/>
  <c r="E76" s="1"/>
  <c r="E85" s="1"/>
  <c r="E94" s="1"/>
  <c r="E103" s="1"/>
  <c r="E112" s="1"/>
  <c r="E121" s="1"/>
  <c r="E130" s="1"/>
  <c r="B55"/>
  <c r="C51"/>
  <c r="C60" s="1"/>
  <c r="C69" s="1"/>
  <c r="C78" s="1"/>
  <c r="C87" s="1"/>
  <c r="C96" s="1"/>
  <c r="C105" s="1"/>
  <c r="C114" s="1"/>
  <c r="C123" s="1"/>
  <c r="C132" s="1"/>
  <c r="E49"/>
  <c r="B46"/>
  <c r="C43"/>
  <c r="C42"/>
  <c r="C41"/>
  <c r="E47" s="1"/>
  <c r="E56" s="1"/>
  <c r="E65" s="1"/>
  <c r="E74" s="1"/>
  <c r="E83" s="1"/>
  <c r="E92" s="1"/>
  <c r="E101" s="1"/>
  <c r="E110" s="1"/>
  <c r="E119" s="1"/>
  <c r="E128" s="1"/>
  <c r="A23"/>
  <c r="A22"/>
  <c r="A21"/>
  <c r="A20"/>
  <c r="K17"/>
  <c r="L17" s="1"/>
  <c r="M17" s="1"/>
  <c r="C13"/>
  <c r="C12"/>
  <c r="C11"/>
  <c r="C10"/>
  <c r="C9"/>
  <c r="A5"/>
  <c r="A4"/>
  <c r="A3"/>
  <c r="A2"/>
  <c r="A1"/>
  <c r="A38" i="104" l="1"/>
  <c r="A35"/>
  <c r="A34"/>
  <c r="G394"/>
  <c r="B394"/>
  <c r="C391"/>
  <c r="M355"/>
  <c r="M354"/>
  <c r="M353"/>
  <c r="M352"/>
  <c r="M351"/>
  <c r="M350"/>
  <c r="M349"/>
  <c r="M348"/>
  <c r="M347"/>
  <c r="M346"/>
  <c r="M345"/>
  <c r="M344"/>
  <c r="M343"/>
  <c r="M342"/>
  <c r="M341"/>
  <c r="M340"/>
  <c r="M339"/>
  <c r="M338"/>
  <c r="M337"/>
  <c r="M336"/>
  <c r="M335"/>
  <c r="M334"/>
  <c r="M333"/>
  <c r="M332"/>
  <c r="M331"/>
  <c r="M330"/>
  <c r="M329"/>
  <c r="M328"/>
  <c r="M327"/>
  <c r="M326"/>
  <c r="M325"/>
  <c r="M324"/>
  <c r="M323"/>
  <c r="M322"/>
  <c r="M321"/>
  <c r="M320"/>
  <c r="M319"/>
  <c r="M318"/>
  <c r="M317"/>
  <c r="M316"/>
  <c r="M298"/>
  <c r="M297"/>
  <c r="M296"/>
  <c r="M295"/>
  <c r="M294"/>
  <c r="M293"/>
  <c r="B293"/>
  <c r="B350" s="1"/>
  <c r="M292"/>
  <c r="M291"/>
  <c r="M290"/>
  <c r="M289"/>
  <c r="M288"/>
  <c r="M287"/>
  <c r="M286"/>
  <c r="M285"/>
  <c r="B285"/>
  <c r="B342" s="1"/>
  <c r="M284"/>
  <c r="M283"/>
  <c r="M282"/>
  <c r="M281"/>
  <c r="M280"/>
  <c r="M279"/>
  <c r="M278"/>
  <c r="M277"/>
  <c r="B277"/>
  <c r="B334" s="1"/>
  <c r="M276"/>
  <c r="M275"/>
  <c r="M274"/>
  <c r="M273"/>
  <c r="M272"/>
  <c r="M271"/>
  <c r="M270"/>
  <c r="M269"/>
  <c r="B269"/>
  <c r="B326" s="1"/>
  <c r="M268"/>
  <c r="M267"/>
  <c r="M266"/>
  <c r="M265"/>
  <c r="M264"/>
  <c r="M263"/>
  <c r="M262"/>
  <c r="M261"/>
  <c r="B261"/>
  <c r="B318" s="1"/>
  <c r="M260"/>
  <c r="M259"/>
  <c r="G189"/>
  <c r="B189"/>
  <c r="B298" s="1"/>
  <c r="B355" s="1"/>
  <c r="G188"/>
  <c r="B188"/>
  <c r="B297" s="1"/>
  <c r="B354" s="1"/>
  <c r="G187"/>
  <c r="B187"/>
  <c r="B296" s="1"/>
  <c r="B353" s="1"/>
  <c r="G186"/>
  <c r="B186"/>
  <c r="B295" s="1"/>
  <c r="B352" s="1"/>
  <c r="G185"/>
  <c r="B185"/>
  <c r="B294" s="1"/>
  <c r="B351" s="1"/>
  <c r="G184"/>
  <c r="B184"/>
  <c r="G183"/>
  <c r="B183"/>
  <c r="B292" s="1"/>
  <c r="B349" s="1"/>
  <c r="G182"/>
  <c r="B182"/>
  <c r="B291" s="1"/>
  <c r="B348" s="1"/>
  <c r="G181"/>
  <c r="B181"/>
  <c r="B290" s="1"/>
  <c r="B347" s="1"/>
  <c r="G180"/>
  <c r="B180"/>
  <c r="B289" s="1"/>
  <c r="B346" s="1"/>
  <c r="G179"/>
  <c r="B179"/>
  <c r="B288" s="1"/>
  <c r="B345" s="1"/>
  <c r="G178"/>
  <c r="B178"/>
  <c r="B287" s="1"/>
  <c r="B344" s="1"/>
  <c r="G177"/>
  <c r="B177"/>
  <c r="B286" s="1"/>
  <c r="B343" s="1"/>
  <c r="G176"/>
  <c r="B176"/>
  <c r="G175"/>
  <c r="B175"/>
  <c r="B284" s="1"/>
  <c r="B341" s="1"/>
  <c r="G174"/>
  <c r="B174"/>
  <c r="B283" s="1"/>
  <c r="B340" s="1"/>
  <c r="G173"/>
  <c r="B173"/>
  <c r="B282" s="1"/>
  <c r="B339" s="1"/>
  <c r="G172"/>
  <c r="B172"/>
  <c r="B281" s="1"/>
  <c r="B338" s="1"/>
  <c r="G171"/>
  <c r="B171"/>
  <c r="B280" s="1"/>
  <c r="B337" s="1"/>
  <c r="G170"/>
  <c r="B170"/>
  <c r="B279" s="1"/>
  <c r="B336" s="1"/>
  <c r="G169"/>
  <c r="B169"/>
  <c r="B278" s="1"/>
  <c r="B335" s="1"/>
  <c r="G168"/>
  <c r="B168"/>
  <c r="G167"/>
  <c r="B167"/>
  <c r="B276" s="1"/>
  <c r="B333" s="1"/>
  <c r="G166"/>
  <c r="B166"/>
  <c r="B275" s="1"/>
  <c r="B332" s="1"/>
  <c r="G165"/>
  <c r="B165"/>
  <c r="B274" s="1"/>
  <c r="B331" s="1"/>
  <c r="G164"/>
  <c r="B164"/>
  <c r="B273" s="1"/>
  <c r="B330" s="1"/>
  <c r="G163"/>
  <c r="B163"/>
  <c r="B272" s="1"/>
  <c r="B329" s="1"/>
  <c r="G162"/>
  <c r="B162"/>
  <c r="B271" s="1"/>
  <c r="B328" s="1"/>
  <c r="G161"/>
  <c r="B161"/>
  <c r="B270" s="1"/>
  <c r="B327" s="1"/>
  <c r="G160"/>
  <c r="B160"/>
  <c r="G159"/>
  <c r="B159"/>
  <c r="B268" s="1"/>
  <c r="B325" s="1"/>
  <c r="G158"/>
  <c r="B158"/>
  <c r="B267" s="1"/>
  <c r="B324" s="1"/>
  <c r="G157"/>
  <c r="B157"/>
  <c r="B266" s="1"/>
  <c r="B323" s="1"/>
  <c r="G156"/>
  <c r="B156"/>
  <c r="B265" s="1"/>
  <c r="B322" s="1"/>
  <c r="G155"/>
  <c r="B155"/>
  <c r="B264" s="1"/>
  <c r="B321" s="1"/>
  <c r="G154"/>
  <c r="B154"/>
  <c r="B263" s="1"/>
  <c r="B320" s="1"/>
  <c r="G153"/>
  <c r="B153"/>
  <c r="B262" s="1"/>
  <c r="B319" s="1"/>
  <c r="G152"/>
  <c r="B152"/>
  <c r="G151"/>
  <c r="B151"/>
  <c r="B260" s="1"/>
  <c r="B317" s="1"/>
  <c r="G150"/>
  <c r="B150"/>
  <c r="B259" s="1"/>
  <c r="B316" s="1"/>
  <c r="B127"/>
  <c r="B118"/>
  <c r="B109"/>
  <c r="B100"/>
  <c r="B91"/>
  <c r="B82"/>
  <c r="B73"/>
  <c r="H67"/>
  <c r="H76" s="1"/>
  <c r="H85" s="1"/>
  <c r="H94" s="1"/>
  <c r="H103" s="1"/>
  <c r="H112" s="1"/>
  <c r="H121" s="1"/>
  <c r="H130" s="1"/>
  <c r="B64"/>
  <c r="H62"/>
  <c r="H71" s="1"/>
  <c r="H80" s="1"/>
  <c r="H89" s="1"/>
  <c r="H98" s="1"/>
  <c r="H107" s="1"/>
  <c r="H116" s="1"/>
  <c r="H125" s="1"/>
  <c r="H134" s="1"/>
  <c r="E62"/>
  <c r="E71" s="1"/>
  <c r="E80" s="1"/>
  <c r="E89" s="1"/>
  <c r="E98" s="1"/>
  <c r="E107" s="1"/>
  <c r="E116" s="1"/>
  <c r="E125" s="1"/>
  <c r="E134" s="1"/>
  <c r="H58"/>
  <c r="E58"/>
  <c r="E67" s="1"/>
  <c r="E76" s="1"/>
  <c r="E85" s="1"/>
  <c r="E94" s="1"/>
  <c r="E103" s="1"/>
  <c r="E112" s="1"/>
  <c r="E121" s="1"/>
  <c r="E130" s="1"/>
  <c r="B55"/>
  <c r="C51"/>
  <c r="C60" s="1"/>
  <c r="C69" s="1"/>
  <c r="C78" s="1"/>
  <c r="C87" s="1"/>
  <c r="C96" s="1"/>
  <c r="C105" s="1"/>
  <c r="C114" s="1"/>
  <c r="C123" s="1"/>
  <c r="C132" s="1"/>
  <c r="E49"/>
  <c r="B46"/>
  <c r="C43"/>
  <c r="C42"/>
  <c r="C41"/>
  <c r="E47" s="1"/>
  <c r="E56" s="1"/>
  <c r="E65" s="1"/>
  <c r="E74" s="1"/>
  <c r="E83" s="1"/>
  <c r="E92" s="1"/>
  <c r="E101" s="1"/>
  <c r="E110" s="1"/>
  <c r="E119" s="1"/>
  <c r="E128" s="1"/>
  <c r="A23"/>
  <c r="A22"/>
  <c r="A21"/>
  <c r="A20"/>
  <c r="K17"/>
  <c r="L17" s="1"/>
  <c r="M17" s="1"/>
  <c r="C13"/>
  <c r="C12"/>
  <c r="C11"/>
  <c r="C10"/>
  <c r="C9"/>
  <c r="A5"/>
  <c r="A4"/>
  <c r="A3"/>
  <c r="A2"/>
  <c r="A1"/>
  <c r="A38" i="103"/>
  <c r="A35"/>
  <c r="A34"/>
  <c r="C391"/>
  <c r="G394"/>
  <c r="B394"/>
  <c r="M355"/>
  <c r="M354"/>
  <c r="M353"/>
  <c r="M352"/>
  <c r="M351"/>
  <c r="M350"/>
  <c r="M349"/>
  <c r="M348"/>
  <c r="M347"/>
  <c r="M346"/>
  <c r="M345"/>
  <c r="M344"/>
  <c r="M343"/>
  <c r="M342"/>
  <c r="M341"/>
  <c r="M340"/>
  <c r="M339"/>
  <c r="M338"/>
  <c r="M337"/>
  <c r="M336"/>
  <c r="M335"/>
  <c r="M334"/>
  <c r="M333"/>
  <c r="M332"/>
  <c r="M331"/>
  <c r="M330"/>
  <c r="M329"/>
  <c r="M328"/>
  <c r="M327"/>
  <c r="M326"/>
  <c r="M325"/>
  <c r="M324"/>
  <c r="M323"/>
  <c r="M322"/>
  <c r="M321"/>
  <c r="M320"/>
  <c r="M319"/>
  <c r="M318"/>
  <c r="M317"/>
  <c r="M316"/>
  <c r="M298"/>
  <c r="M297"/>
  <c r="M296"/>
  <c r="M295"/>
  <c r="M294"/>
  <c r="M293"/>
  <c r="M292"/>
  <c r="M291"/>
  <c r="M290"/>
  <c r="M289"/>
  <c r="M288"/>
  <c r="M287"/>
  <c r="M286"/>
  <c r="M285"/>
  <c r="M284"/>
  <c r="M283"/>
  <c r="M282"/>
  <c r="M281"/>
  <c r="M280"/>
  <c r="M279"/>
  <c r="M278"/>
  <c r="M277"/>
  <c r="M276"/>
  <c r="M275"/>
  <c r="M274"/>
  <c r="M273"/>
  <c r="M272"/>
  <c r="M271"/>
  <c r="M270"/>
  <c r="M269"/>
  <c r="M268"/>
  <c r="M267"/>
  <c r="M266"/>
  <c r="M265"/>
  <c r="M264"/>
  <c r="M263"/>
  <c r="M262"/>
  <c r="M261"/>
  <c r="M260"/>
  <c r="M259"/>
  <c r="G189"/>
  <c r="B189"/>
  <c r="B298" s="1"/>
  <c r="B355" s="1"/>
  <c r="G188"/>
  <c r="B188"/>
  <c r="B297" s="1"/>
  <c r="B354" s="1"/>
  <c r="G187"/>
  <c r="B187"/>
  <c r="B296" s="1"/>
  <c r="B353" s="1"/>
  <c r="G186"/>
  <c r="B186"/>
  <c r="B295" s="1"/>
  <c r="B352" s="1"/>
  <c r="G185"/>
  <c r="B185"/>
  <c r="B294" s="1"/>
  <c r="B351" s="1"/>
  <c r="G184"/>
  <c r="B184"/>
  <c r="B293" s="1"/>
  <c r="B350" s="1"/>
  <c r="G183"/>
  <c r="B183"/>
  <c r="B292" s="1"/>
  <c r="B349" s="1"/>
  <c r="G182"/>
  <c r="B182"/>
  <c r="B291" s="1"/>
  <c r="B348" s="1"/>
  <c r="G181"/>
  <c r="B181"/>
  <c r="B290" s="1"/>
  <c r="B347" s="1"/>
  <c r="G180"/>
  <c r="B180"/>
  <c r="B289" s="1"/>
  <c r="B346" s="1"/>
  <c r="G179"/>
  <c r="B179"/>
  <c r="B288" s="1"/>
  <c r="B345" s="1"/>
  <c r="G178"/>
  <c r="B178"/>
  <c r="B287" s="1"/>
  <c r="B344" s="1"/>
  <c r="G177"/>
  <c r="B177"/>
  <c r="B286" s="1"/>
  <c r="B343" s="1"/>
  <c r="G176"/>
  <c r="B176"/>
  <c r="B285" s="1"/>
  <c r="B342" s="1"/>
  <c r="G175"/>
  <c r="B175"/>
  <c r="B284" s="1"/>
  <c r="B341" s="1"/>
  <c r="G174"/>
  <c r="B174"/>
  <c r="B283" s="1"/>
  <c r="B340" s="1"/>
  <c r="G173"/>
  <c r="B173"/>
  <c r="B282" s="1"/>
  <c r="B339" s="1"/>
  <c r="G172"/>
  <c r="B172"/>
  <c r="B281" s="1"/>
  <c r="B338" s="1"/>
  <c r="G171"/>
  <c r="B171"/>
  <c r="B280" s="1"/>
  <c r="B337" s="1"/>
  <c r="G170"/>
  <c r="B170"/>
  <c r="B279" s="1"/>
  <c r="B336" s="1"/>
  <c r="G169"/>
  <c r="B169"/>
  <c r="B278" s="1"/>
  <c r="B335" s="1"/>
  <c r="G168"/>
  <c r="B168"/>
  <c r="B277" s="1"/>
  <c r="B334" s="1"/>
  <c r="G167"/>
  <c r="B167"/>
  <c r="B276" s="1"/>
  <c r="B333" s="1"/>
  <c r="G166"/>
  <c r="B166"/>
  <c r="B275" s="1"/>
  <c r="B332" s="1"/>
  <c r="G165"/>
  <c r="B165"/>
  <c r="B274" s="1"/>
  <c r="B331" s="1"/>
  <c r="G164"/>
  <c r="B164"/>
  <c r="B273" s="1"/>
  <c r="B330" s="1"/>
  <c r="G163"/>
  <c r="B163"/>
  <c r="B272" s="1"/>
  <c r="B329" s="1"/>
  <c r="G162"/>
  <c r="B162"/>
  <c r="B271" s="1"/>
  <c r="B328" s="1"/>
  <c r="G161"/>
  <c r="B161"/>
  <c r="B270" s="1"/>
  <c r="B327" s="1"/>
  <c r="G160"/>
  <c r="B160"/>
  <c r="B269" s="1"/>
  <c r="B326" s="1"/>
  <c r="G159"/>
  <c r="B159"/>
  <c r="B268" s="1"/>
  <c r="B325" s="1"/>
  <c r="G158"/>
  <c r="B158"/>
  <c r="B267" s="1"/>
  <c r="B324" s="1"/>
  <c r="G157"/>
  <c r="B157"/>
  <c r="B266" s="1"/>
  <c r="B323" s="1"/>
  <c r="G156"/>
  <c r="B156"/>
  <c r="B265" s="1"/>
  <c r="B322" s="1"/>
  <c r="G155"/>
  <c r="B155"/>
  <c r="B264" s="1"/>
  <c r="B321" s="1"/>
  <c r="G154"/>
  <c r="B154"/>
  <c r="B263" s="1"/>
  <c r="B320" s="1"/>
  <c r="G153"/>
  <c r="B153"/>
  <c r="B262" s="1"/>
  <c r="B319" s="1"/>
  <c r="G152"/>
  <c r="B152"/>
  <c r="B261" s="1"/>
  <c r="B318" s="1"/>
  <c r="G151"/>
  <c r="B151"/>
  <c r="B260" s="1"/>
  <c r="B317" s="1"/>
  <c r="G150"/>
  <c r="B150"/>
  <c r="B259" s="1"/>
  <c r="B316" s="1"/>
  <c r="B127"/>
  <c r="B118"/>
  <c r="B109"/>
  <c r="B100"/>
  <c r="B91"/>
  <c r="B82"/>
  <c r="B73"/>
  <c r="B64"/>
  <c r="H62"/>
  <c r="H71" s="1"/>
  <c r="H80" s="1"/>
  <c r="H89" s="1"/>
  <c r="H98" s="1"/>
  <c r="H107" s="1"/>
  <c r="H116" s="1"/>
  <c r="H125" s="1"/>
  <c r="H134" s="1"/>
  <c r="E62"/>
  <c r="E71" s="1"/>
  <c r="E80" s="1"/>
  <c r="E89" s="1"/>
  <c r="E98" s="1"/>
  <c r="E107" s="1"/>
  <c r="E116" s="1"/>
  <c r="E125" s="1"/>
  <c r="E134" s="1"/>
  <c r="H58"/>
  <c r="H67" s="1"/>
  <c r="H76" s="1"/>
  <c r="H85" s="1"/>
  <c r="H94" s="1"/>
  <c r="H103" s="1"/>
  <c r="H112" s="1"/>
  <c r="H121" s="1"/>
  <c r="H130" s="1"/>
  <c r="E58"/>
  <c r="E67" s="1"/>
  <c r="E76" s="1"/>
  <c r="E85" s="1"/>
  <c r="E94" s="1"/>
  <c r="E103" s="1"/>
  <c r="E112" s="1"/>
  <c r="E121" s="1"/>
  <c r="E130" s="1"/>
  <c r="B55"/>
  <c r="C51"/>
  <c r="C60" s="1"/>
  <c r="C69" s="1"/>
  <c r="C78" s="1"/>
  <c r="C87" s="1"/>
  <c r="C96" s="1"/>
  <c r="C105" s="1"/>
  <c r="C114" s="1"/>
  <c r="C123" s="1"/>
  <c r="C132" s="1"/>
  <c r="E49"/>
  <c r="B46"/>
  <c r="C43"/>
  <c r="C42"/>
  <c r="C41"/>
  <c r="E47" s="1"/>
  <c r="E56" s="1"/>
  <c r="E65" s="1"/>
  <c r="E74" s="1"/>
  <c r="E83" s="1"/>
  <c r="E92" s="1"/>
  <c r="E101" s="1"/>
  <c r="E110" s="1"/>
  <c r="E119" s="1"/>
  <c r="E128" s="1"/>
  <c r="A23"/>
  <c r="A22"/>
  <c r="A21"/>
  <c r="A20"/>
  <c r="K17"/>
  <c r="L17" s="1"/>
  <c r="M17" s="1"/>
  <c r="C13"/>
  <c r="C12"/>
  <c r="C11"/>
  <c r="C10"/>
  <c r="C9"/>
  <c r="A5"/>
  <c r="A4"/>
  <c r="A3"/>
  <c r="A2"/>
  <c r="A1"/>
  <c r="C391" i="102"/>
  <c r="C391" i="101"/>
  <c r="A38" i="102"/>
  <c r="A35"/>
  <c r="A34"/>
  <c r="G394"/>
  <c r="B394"/>
  <c r="M355"/>
  <c r="M354"/>
  <c r="M353"/>
  <c r="M352"/>
  <c r="M351"/>
  <c r="M350"/>
  <c r="M349"/>
  <c r="M348"/>
  <c r="M347"/>
  <c r="M346"/>
  <c r="M345"/>
  <c r="M344"/>
  <c r="M343"/>
  <c r="M342"/>
  <c r="M341"/>
  <c r="M340"/>
  <c r="M339"/>
  <c r="M338"/>
  <c r="M337"/>
  <c r="M336"/>
  <c r="M335"/>
  <c r="M334"/>
  <c r="M333"/>
  <c r="M332"/>
  <c r="M331"/>
  <c r="M330"/>
  <c r="M329"/>
  <c r="M328"/>
  <c r="M327"/>
  <c r="M326"/>
  <c r="M325"/>
  <c r="M324"/>
  <c r="M323"/>
  <c r="M322"/>
  <c r="M321"/>
  <c r="M320"/>
  <c r="M319"/>
  <c r="M318"/>
  <c r="M317"/>
  <c r="M316"/>
  <c r="M298"/>
  <c r="M297"/>
  <c r="M296"/>
  <c r="M295"/>
  <c r="M294"/>
  <c r="M293"/>
  <c r="M292"/>
  <c r="M291"/>
  <c r="M290"/>
  <c r="M289"/>
  <c r="M288"/>
  <c r="M287"/>
  <c r="M286"/>
  <c r="M285"/>
  <c r="M284"/>
  <c r="M283"/>
  <c r="M282"/>
  <c r="M281"/>
  <c r="M280"/>
  <c r="M279"/>
  <c r="M278"/>
  <c r="M277"/>
  <c r="M276"/>
  <c r="M275"/>
  <c r="M274"/>
  <c r="M273"/>
  <c r="M272"/>
  <c r="M271"/>
  <c r="M270"/>
  <c r="M269"/>
  <c r="M268"/>
  <c r="M267"/>
  <c r="M266"/>
  <c r="M265"/>
  <c r="M264"/>
  <c r="M263"/>
  <c r="M262"/>
  <c r="M261"/>
  <c r="M260"/>
  <c r="M259"/>
  <c r="G189"/>
  <c r="B189"/>
  <c r="B298" s="1"/>
  <c r="B355" s="1"/>
  <c r="G188"/>
  <c r="B188"/>
  <c r="B297" s="1"/>
  <c r="B354" s="1"/>
  <c r="G187"/>
  <c r="B187"/>
  <c r="B296" s="1"/>
  <c r="B353" s="1"/>
  <c r="G186"/>
  <c r="B186"/>
  <c r="B295" s="1"/>
  <c r="B352" s="1"/>
  <c r="G185"/>
  <c r="B185"/>
  <c r="B294" s="1"/>
  <c r="B351" s="1"/>
  <c r="G184"/>
  <c r="B184"/>
  <c r="B293" s="1"/>
  <c r="B350" s="1"/>
  <c r="G183"/>
  <c r="B183"/>
  <c r="B292" s="1"/>
  <c r="B349" s="1"/>
  <c r="G182"/>
  <c r="B182"/>
  <c r="B291" s="1"/>
  <c r="B348" s="1"/>
  <c r="G181"/>
  <c r="B181"/>
  <c r="B290" s="1"/>
  <c r="B347" s="1"/>
  <c r="G180"/>
  <c r="B180"/>
  <c r="B289" s="1"/>
  <c r="B346" s="1"/>
  <c r="G179"/>
  <c r="B179"/>
  <c r="B288" s="1"/>
  <c r="B345" s="1"/>
  <c r="G178"/>
  <c r="B178"/>
  <c r="B287" s="1"/>
  <c r="B344" s="1"/>
  <c r="G177"/>
  <c r="B177"/>
  <c r="B286" s="1"/>
  <c r="B343" s="1"/>
  <c r="G176"/>
  <c r="B176"/>
  <c r="B285" s="1"/>
  <c r="B342" s="1"/>
  <c r="G175"/>
  <c r="B175"/>
  <c r="B284" s="1"/>
  <c r="B341" s="1"/>
  <c r="G174"/>
  <c r="B174"/>
  <c r="B283" s="1"/>
  <c r="B340" s="1"/>
  <c r="G173"/>
  <c r="B173"/>
  <c r="B282" s="1"/>
  <c r="B339" s="1"/>
  <c r="G172"/>
  <c r="B172"/>
  <c r="B281" s="1"/>
  <c r="B338" s="1"/>
  <c r="G171"/>
  <c r="B171"/>
  <c r="B280" s="1"/>
  <c r="B337" s="1"/>
  <c r="G170"/>
  <c r="B170"/>
  <c r="B279" s="1"/>
  <c r="B336" s="1"/>
  <c r="G169"/>
  <c r="B169"/>
  <c r="B278" s="1"/>
  <c r="B335" s="1"/>
  <c r="G168"/>
  <c r="B168"/>
  <c r="B277" s="1"/>
  <c r="B334" s="1"/>
  <c r="G167"/>
  <c r="B167"/>
  <c r="B276" s="1"/>
  <c r="B333" s="1"/>
  <c r="G166"/>
  <c r="B166"/>
  <c r="B275" s="1"/>
  <c r="B332" s="1"/>
  <c r="G165"/>
  <c r="B165"/>
  <c r="B274" s="1"/>
  <c r="B331" s="1"/>
  <c r="G164"/>
  <c r="B164"/>
  <c r="B273" s="1"/>
  <c r="B330" s="1"/>
  <c r="G163"/>
  <c r="B163"/>
  <c r="B272" s="1"/>
  <c r="B329" s="1"/>
  <c r="G162"/>
  <c r="B162"/>
  <c r="B271" s="1"/>
  <c r="B328" s="1"/>
  <c r="G161"/>
  <c r="B161"/>
  <c r="B270" s="1"/>
  <c r="B327" s="1"/>
  <c r="G160"/>
  <c r="B160"/>
  <c r="B269" s="1"/>
  <c r="B326" s="1"/>
  <c r="G159"/>
  <c r="B159"/>
  <c r="B268" s="1"/>
  <c r="B325" s="1"/>
  <c r="G158"/>
  <c r="B158"/>
  <c r="B267" s="1"/>
  <c r="B324" s="1"/>
  <c r="G157"/>
  <c r="B157"/>
  <c r="B266" s="1"/>
  <c r="B323" s="1"/>
  <c r="G156"/>
  <c r="B156"/>
  <c r="B265" s="1"/>
  <c r="B322" s="1"/>
  <c r="G155"/>
  <c r="B155"/>
  <c r="B264" s="1"/>
  <c r="B321" s="1"/>
  <c r="G154"/>
  <c r="B154"/>
  <c r="B263" s="1"/>
  <c r="B320" s="1"/>
  <c r="G153"/>
  <c r="B153"/>
  <c r="B262" s="1"/>
  <c r="B319" s="1"/>
  <c r="G152"/>
  <c r="B152"/>
  <c r="B261" s="1"/>
  <c r="B318" s="1"/>
  <c r="G151"/>
  <c r="B151"/>
  <c r="B260" s="1"/>
  <c r="B317" s="1"/>
  <c r="G150"/>
  <c r="B150"/>
  <c r="B259" s="1"/>
  <c r="B316" s="1"/>
  <c r="B127"/>
  <c r="B118"/>
  <c r="B109"/>
  <c r="B100"/>
  <c r="B91"/>
  <c r="B82"/>
  <c r="B73"/>
  <c r="B64"/>
  <c r="H62"/>
  <c r="H71" s="1"/>
  <c r="H80" s="1"/>
  <c r="H89" s="1"/>
  <c r="H98" s="1"/>
  <c r="H107" s="1"/>
  <c r="H116" s="1"/>
  <c r="H125" s="1"/>
  <c r="H134" s="1"/>
  <c r="E62"/>
  <c r="E71" s="1"/>
  <c r="E80" s="1"/>
  <c r="E89" s="1"/>
  <c r="E98" s="1"/>
  <c r="E107" s="1"/>
  <c r="E116" s="1"/>
  <c r="E125" s="1"/>
  <c r="E134" s="1"/>
  <c r="H58"/>
  <c r="H67" s="1"/>
  <c r="H76" s="1"/>
  <c r="H85" s="1"/>
  <c r="H94" s="1"/>
  <c r="H103" s="1"/>
  <c r="H112" s="1"/>
  <c r="H121" s="1"/>
  <c r="H130" s="1"/>
  <c r="E58"/>
  <c r="E67" s="1"/>
  <c r="E76" s="1"/>
  <c r="E85" s="1"/>
  <c r="E94" s="1"/>
  <c r="E103" s="1"/>
  <c r="E112" s="1"/>
  <c r="E121" s="1"/>
  <c r="E130" s="1"/>
  <c r="B55"/>
  <c r="C51"/>
  <c r="C60" s="1"/>
  <c r="C69" s="1"/>
  <c r="C78" s="1"/>
  <c r="C87" s="1"/>
  <c r="C96" s="1"/>
  <c r="C105" s="1"/>
  <c r="C114" s="1"/>
  <c r="C123" s="1"/>
  <c r="C132" s="1"/>
  <c r="E49"/>
  <c r="B46"/>
  <c r="C43"/>
  <c r="C42"/>
  <c r="C41"/>
  <c r="E47" s="1"/>
  <c r="E56" s="1"/>
  <c r="E65" s="1"/>
  <c r="E74" s="1"/>
  <c r="E83" s="1"/>
  <c r="E92" s="1"/>
  <c r="E101" s="1"/>
  <c r="E110" s="1"/>
  <c r="E119" s="1"/>
  <c r="E128" s="1"/>
  <c r="A23"/>
  <c r="A22"/>
  <c r="A21"/>
  <c r="A20"/>
  <c r="K17"/>
  <c r="L17" s="1"/>
  <c r="M17" s="1"/>
  <c r="C13"/>
  <c r="C12"/>
  <c r="C11"/>
  <c r="C10"/>
  <c r="C9"/>
  <c r="A5"/>
  <c r="A4"/>
  <c r="A3"/>
  <c r="A2"/>
  <c r="A1"/>
  <c r="A38" i="101"/>
  <c r="A35"/>
  <c r="A34"/>
  <c r="G394"/>
  <c r="B394"/>
  <c r="M355"/>
  <c r="M354"/>
  <c r="M353"/>
  <c r="M352"/>
  <c r="M351"/>
  <c r="M350"/>
  <c r="M349"/>
  <c r="M348"/>
  <c r="M347"/>
  <c r="M346"/>
  <c r="M345"/>
  <c r="M344"/>
  <c r="M343"/>
  <c r="M342"/>
  <c r="M341"/>
  <c r="M340"/>
  <c r="M339"/>
  <c r="M338"/>
  <c r="M337"/>
  <c r="M336"/>
  <c r="M335"/>
  <c r="M334"/>
  <c r="M333"/>
  <c r="M332"/>
  <c r="M331"/>
  <c r="M330"/>
  <c r="M329"/>
  <c r="M328"/>
  <c r="M327"/>
  <c r="M326"/>
  <c r="M325"/>
  <c r="M324"/>
  <c r="M323"/>
  <c r="M322"/>
  <c r="M321"/>
  <c r="M320"/>
  <c r="M319"/>
  <c r="M318"/>
  <c r="M317"/>
  <c r="M316"/>
  <c r="M298"/>
  <c r="M297"/>
  <c r="M296"/>
  <c r="M295"/>
  <c r="B295"/>
  <c r="B352" s="1"/>
  <c r="M294"/>
  <c r="M293"/>
  <c r="B293"/>
  <c r="B350" s="1"/>
  <c r="M292"/>
  <c r="M291"/>
  <c r="M290"/>
  <c r="M289"/>
  <c r="M288"/>
  <c r="M287"/>
  <c r="B287"/>
  <c r="B344" s="1"/>
  <c r="M286"/>
  <c r="M285"/>
  <c r="B285"/>
  <c r="B342" s="1"/>
  <c r="M284"/>
  <c r="M283"/>
  <c r="M282"/>
  <c r="M281"/>
  <c r="M280"/>
  <c r="M279"/>
  <c r="B279"/>
  <c r="B336" s="1"/>
  <c r="M278"/>
  <c r="M277"/>
  <c r="B277"/>
  <c r="B334" s="1"/>
  <c r="M276"/>
  <c r="M275"/>
  <c r="M274"/>
  <c r="M273"/>
  <c r="M272"/>
  <c r="M271"/>
  <c r="B271"/>
  <c r="B328" s="1"/>
  <c r="M270"/>
  <c r="M269"/>
  <c r="B269"/>
  <c r="B326" s="1"/>
  <c r="M268"/>
  <c r="M267"/>
  <c r="M266"/>
  <c r="M265"/>
  <c r="M264"/>
  <c r="M263"/>
  <c r="B263"/>
  <c r="B320" s="1"/>
  <c r="M262"/>
  <c r="M261"/>
  <c r="B261"/>
  <c r="B318" s="1"/>
  <c r="M260"/>
  <c r="M259"/>
  <c r="G189"/>
  <c r="B189"/>
  <c r="B298" s="1"/>
  <c r="B355" s="1"/>
  <c r="G188"/>
  <c r="B188"/>
  <c r="B297" s="1"/>
  <c r="B354" s="1"/>
  <c r="G187"/>
  <c r="B187"/>
  <c r="B296" s="1"/>
  <c r="B353" s="1"/>
  <c r="G186"/>
  <c r="B186"/>
  <c r="G185"/>
  <c r="B185"/>
  <c r="B294" s="1"/>
  <c r="B351" s="1"/>
  <c r="G184"/>
  <c r="B184"/>
  <c r="G183"/>
  <c r="B183"/>
  <c r="B292" s="1"/>
  <c r="B349" s="1"/>
  <c r="G182"/>
  <c r="B182"/>
  <c r="B291" s="1"/>
  <c r="B348" s="1"/>
  <c r="G181"/>
  <c r="B181"/>
  <c r="B290" s="1"/>
  <c r="B347" s="1"/>
  <c r="G180"/>
  <c r="B180"/>
  <c r="B289" s="1"/>
  <c r="B346" s="1"/>
  <c r="G179"/>
  <c r="B179"/>
  <c r="B288" s="1"/>
  <c r="B345" s="1"/>
  <c r="G178"/>
  <c r="B178"/>
  <c r="G177"/>
  <c r="B177"/>
  <c r="B286" s="1"/>
  <c r="B343" s="1"/>
  <c r="G176"/>
  <c r="B176"/>
  <c r="G175"/>
  <c r="B175"/>
  <c r="B284" s="1"/>
  <c r="B341" s="1"/>
  <c r="G174"/>
  <c r="B174"/>
  <c r="B283" s="1"/>
  <c r="B340" s="1"/>
  <c r="G173"/>
  <c r="B173"/>
  <c r="B282" s="1"/>
  <c r="B339" s="1"/>
  <c r="G172"/>
  <c r="B172"/>
  <c r="B281" s="1"/>
  <c r="B338" s="1"/>
  <c r="G171"/>
  <c r="B171"/>
  <c r="B280" s="1"/>
  <c r="B337" s="1"/>
  <c r="G170"/>
  <c r="B170"/>
  <c r="G169"/>
  <c r="B169"/>
  <c r="B278" s="1"/>
  <c r="B335" s="1"/>
  <c r="G168"/>
  <c r="B168"/>
  <c r="G167"/>
  <c r="B167"/>
  <c r="B276" s="1"/>
  <c r="B333" s="1"/>
  <c r="G166"/>
  <c r="B166"/>
  <c r="B275" s="1"/>
  <c r="B332" s="1"/>
  <c r="G165"/>
  <c r="B165"/>
  <c r="B274" s="1"/>
  <c r="B331" s="1"/>
  <c r="G164"/>
  <c r="B164"/>
  <c r="B273" s="1"/>
  <c r="B330" s="1"/>
  <c r="G163"/>
  <c r="B163"/>
  <c r="B272" s="1"/>
  <c r="B329" s="1"/>
  <c r="G162"/>
  <c r="B162"/>
  <c r="G161"/>
  <c r="B161"/>
  <c r="B270" s="1"/>
  <c r="B327" s="1"/>
  <c r="G160"/>
  <c r="B160"/>
  <c r="G159"/>
  <c r="B159"/>
  <c r="B268" s="1"/>
  <c r="B325" s="1"/>
  <c r="G158"/>
  <c r="B158"/>
  <c r="B267" s="1"/>
  <c r="B324" s="1"/>
  <c r="G157"/>
  <c r="B157"/>
  <c r="B266" s="1"/>
  <c r="B323" s="1"/>
  <c r="G156"/>
  <c r="B156"/>
  <c r="B265" s="1"/>
  <c r="B322" s="1"/>
  <c r="G155"/>
  <c r="B155"/>
  <c r="B264" s="1"/>
  <c r="B321" s="1"/>
  <c r="G154"/>
  <c r="B154"/>
  <c r="G153"/>
  <c r="B153"/>
  <c r="B262" s="1"/>
  <c r="B319" s="1"/>
  <c r="G152"/>
  <c r="B152"/>
  <c r="G151"/>
  <c r="B151"/>
  <c r="B260" s="1"/>
  <c r="B317" s="1"/>
  <c r="G150"/>
  <c r="B150"/>
  <c r="B259" s="1"/>
  <c r="B316" s="1"/>
  <c r="B127"/>
  <c r="B118"/>
  <c r="B109"/>
  <c r="B100"/>
  <c r="B91"/>
  <c r="B82"/>
  <c r="E80"/>
  <c r="E89" s="1"/>
  <c r="E98" s="1"/>
  <c r="E107" s="1"/>
  <c r="E116" s="1"/>
  <c r="E125" s="1"/>
  <c r="E134" s="1"/>
  <c r="H76"/>
  <c r="H85" s="1"/>
  <c r="H94" s="1"/>
  <c r="H103" s="1"/>
  <c r="H112" s="1"/>
  <c r="H121" s="1"/>
  <c r="H130" s="1"/>
  <c r="B73"/>
  <c r="B64"/>
  <c r="H62"/>
  <c r="H71" s="1"/>
  <c r="H80" s="1"/>
  <c r="H89" s="1"/>
  <c r="H98" s="1"/>
  <c r="H107" s="1"/>
  <c r="H116" s="1"/>
  <c r="H125" s="1"/>
  <c r="H134" s="1"/>
  <c r="E62"/>
  <c r="E71" s="1"/>
  <c r="H58"/>
  <c r="H67" s="1"/>
  <c r="E58"/>
  <c r="E67" s="1"/>
  <c r="E76" s="1"/>
  <c r="E85" s="1"/>
  <c r="E94" s="1"/>
  <c r="E103" s="1"/>
  <c r="E112" s="1"/>
  <c r="E121" s="1"/>
  <c r="E130" s="1"/>
  <c r="B55"/>
  <c r="C51"/>
  <c r="C60" s="1"/>
  <c r="C69" s="1"/>
  <c r="C78" s="1"/>
  <c r="C87" s="1"/>
  <c r="C96" s="1"/>
  <c r="C105" s="1"/>
  <c r="C114" s="1"/>
  <c r="C123" s="1"/>
  <c r="C132" s="1"/>
  <c r="E49"/>
  <c r="B46"/>
  <c r="C43"/>
  <c r="C42"/>
  <c r="C41"/>
  <c r="E47" s="1"/>
  <c r="E56" s="1"/>
  <c r="E65" s="1"/>
  <c r="E74" s="1"/>
  <c r="E83" s="1"/>
  <c r="E92" s="1"/>
  <c r="E101" s="1"/>
  <c r="E110" s="1"/>
  <c r="E119" s="1"/>
  <c r="E128" s="1"/>
  <c r="A23"/>
  <c r="A22"/>
  <c r="A21"/>
  <c r="A20"/>
  <c r="K17"/>
  <c r="L17" s="1"/>
  <c r="M17" s="1"/>
  <c r="C13"/>
  <c r="C12"/>
  <c r="C11"/>
  <c r="C10"/>
  <c r="C9"/>
  <c r="A5"/>
  <c r="A4"/>
  <c r="A3"/>
  <c r="A2"/>
  <c r="A1"/>
  <c r="A31" i="104" l="1"/>
  <c r="C314" s="1"/>
  <c r="A377" s="1"/>
  <c r="A30"/>
  <c r="C232" s="1"/>
  <c r="A31" i="103"/>
  <c r="C314" s="1"/>
  <c r="A377" s="1"/>
  <c r="A30"/>
  <c r="C232" s="1"/>
  <c r="A31" i="102"/>
  <c r="C314" s="1"/>
  <c r="A377" s="1"/>
  <c r="A30"/>
  <c r="C232" s="1"/>
  <c r="A31" i="101"/>
  <c r="C314" s="1"/>
  <c r="A377" s="1"/>
  <c r="A30"/>
  <c r="C232" s="1"/>
  <c r="I15" i="9"/>
  <c r="I14"/>
  <c r="A48" l="1"/>
  <c r="A47"/>
  <c r="A46"/>
  <c r="A45"/>
  <c r="A44"/>
  <c r="A43"/>
  <c r="A42"/>
  <c r="A41"/>
  <c r="A40"/>
  <c r="A39"/>
  <c r="A38"/>
  <c r="A37"/>
  <c r="A27" i="108"/>
  <c r="B143" s="1"/>
  <c r="A26"/>
  <c r="B141" s="1"/>
  <c r="A232" s="1"/>
  <c r="A27" i="107"/>
  <c r="B143" s="1"/>
  <c r="A26"/>
  <c r="B141" s="1"/>
  <c r="A232" s="1"/>
  <c r="A27" i="106"/>
  <c r="B143" s="1"/>
  <c r="A26"/>
  <c r="B141" s="1"/>
  <c r="A232" s="1"/>
  <c r="A27" i="105"/>
  <c r="B143" s="1"/>
  <c r="A26"/>
  <c r="B141" s="1"/>
  <c r="A232" s="1"/>
  <c r="A27" i="104"/>
  <c r="B143" s="1"/>
  <c r="A26"/>
  <c r="B141" s="1"/>
  <c r="A232" s="1"/>
  <c r="A27" i="103"/>
  <c r="B143" s="1"/>
  <c r="A26"/>
  <c r="B141" s="1"/>
  <c r="A232" s="1"/>
  <c r="A27" i="102"/>
  <c r="B143" s="1"/>
  <c r="A26"/>
  <c r="B141" s="1"/>
  <c r="A232" s="1"/>
  <c r="A27" i="101"/>
  <c r="B143" s="1"/>
  <c r="A26"/>
  <c r="B141" s="1"/>
  <c r="A232" s="1"/>
  <c r="D24" i="6" l="1"/>
  <c r="C391" i="79" l="1"/>
  <c r="E49"/>
  <c r="A38"/>
  <c r="A35"/>
  <c r="A34"/>
  <c r="K17"/>
  <c r="C17"/>
  <c r="C391" i="78"/>
  <c r="A38"/>
  <c r="A35"/>
  <c r="A34"/>
  <c r="K17"/>
  <c r="C17"/>
  <c r="C391" i="77"/>
  <c r="A38"/>
  <c r="A35"/>
  <c r="A34"/>
  <c r="C391" i="72"/>
  <c r="C391" i="73"/>
  <c r="C391" i="74"/>
  <c r="C391" i="75"/>
  <c r="C391" i="76"/>
  <c r="A38"/>
  <c r="A35"/>
  <c r="A34"/>
  <c r="K17" i="74"/>
  <c r="C17"/>
  <c r="A38" i="75" l="1"/>
  <c r="A35"/>
  <c r="A34"/>
  <c r="A38" i="73" l="1"/>
  <c r="A38" i="72"/>
  <c r="A38" i="74"/>
  <c r="A35" i="72"/>
  <c r="A34"/>
  <c r="A35" i="73"/>
  <c r="A34"/>
  <c r="A35" i="74"/>
  <c r="A34"/>
  <c r="K17" i="73"/>
  <c r="C17"/>
  <c r="D67" i="6" l="1"/>
  <c r="D25"/>
  <c r="K610" i="68" l="1"/>
  <c r="K609"/>
  <c r="K608"/>
  <c r="K607"/>
  <c r="K606"/>
  <c r="K605"/>
  <c r="K604"/>
  <c r="K603"/>
  <c r="K602"/>
  <c r="K601"/>
  <c r="K600"/>
  <c r="K599"/>
  <c r="K598"/>
  <c r="K597"/>
  <c r="K596"/>
  <c r="K595"/>
  <c r="K594"/>
  <c r="K593"/>
  <c r="K592"/>
  <c r="K591"/>
  <c r="K590"/>
  <c r="K589"/>
  <c r="K588"/>
  <c r="K587"/>
  <c r="K586"/>
  <c r="K585"/>
  <c r="K584"/>
  <c r="K583"/>
  <c r="K582"/>
  <c r="K581"/>
  <c r="K580"/>
  <c r="K579"/>
  <c r="K578"/>
  <c r="K577"/>
  <c r="K576"/>
  <c r="K575"/>
  <c r="K574"/>
  <c r="K573"/>
  <c r="K572"/>
  <c r="K571"/>
  <c r="K570"/>
  <c r="K569"/>
  <c r="K568"/>
  <c r="K567"/>
  <c r="K566"/>
  <c r="K565"/>
  <c r="K564"/>
  <c r="K563"/>
  <c r="K562"/>
  <c r="K561"/>
  <c r="K560"/>
  <c r="K559"/>
  <c r="K558"/>
  <c r="K557"/>
  <c r="K556"/>
  <c r="K555"/>
  <c r="K554"/>
  <c r="K553"/>
  <c r="K552"/>
  <c r="K551"/>
  <c r="K550"/>
  <c r="K549"/>
  <c r="K548"/>
  <c r="K547"/>
  <c r="K546"/>
  <c r="K545"/>
  <c r="K544"/>
  <c r="K543"/>
  <c r="K542"/>
  <c r="K541"/>
  <c r="K540"/>
  <c r="K539"/>
  <c r="K538"/>
  <c r="K537"/>
  <c r="K536"/>
  <c r="K535"/>
  <c r="K534"/>
  <c r="K533"/>
  <c r="K532"/>
  <c r="K531"/>
  <c r="K530"/>
  <c r="K529"/>
  <c r="K528"/>
  <c r="K527"/>
  <c r="K526"/>
  <c r="K525"/>
  <c r="K524"/>
  <c r="K523"/>
  <c r="K522"/>
  <c r="K521"/>
  <c r="K520"/>
  <c r="K519"/>
  <c r="K518"/>
  <c r="K517"/>
  <c r="K516"/>
  <c r="K515"/>
  <c r="K514"/>
  <c r="K513"/>
  <c r="K512"/>
  <c r="K511"/>
  <c r="K510"/>
  <c r="K509"/>
  <c r="K508"/>
  <c r="K507"/>
  <c r="K506"/>
  <c r="K505"/>
  <c r="K504"/>
  <c r="K503"/>
  <c r="K502"/>
  <c r="K501"/>
  <c r="K500"/>
  <c r="K499"/>
  <c r="K498"/>
  <c r="K497"/>
  <c r="K496"/>
  <c r="K495"/>
  <c r="K494"/>
  <c r="K493"/>
  <c r="K492"/>
  <c r="K491"/>
  <c r="K490"/>
  <c r="K489"/>
  <c r="K488"/>
  <c r="K487"/>
  <c r="K486"/>
  <c r="K485"/>
  <c r="K484"/>
  <c r="K483"/>
  <c r="K482"/>
  <c r="K481"/>
  <c r="K480"/>
  <c r="K479"/>
  <c r="K478"/>
  <c r="K477"/>
  <c r="K476"/>
  <c r="K475"/>
  <c r="K474"/>
  <c r="K473"/>
  <c r="K472"/>
  <c r="K471"/>
  <c r="K470"/>
  <c r="K469"/>
  <c r="K468"/>
  <c r="K467"/>
  <c r="K466"/>
  <c r="K465"/>
  <c r="K464"/>
  <c r="K463"/>
  <c r="K462"/>
  <c r="K461"/>
  <c r="K460"/>
  <c r="K459"/>
  <c r="K458"/>
  <c r="K457"/>
  <c r="K456"/>
  <c r="K455"/>
  <c r="K454"/>
  <c r="K453"/>
  <c r="K452"/>
  <c r="K451"/>
  <c r="K450"/>
  <c r="K449"/>
  <c r="K448"/>
  <c r="K447"/>
  <c r="K446"/>
  <c r="K445"/>
  <c r="K444"/>
  <c r="K443"/>
  <c r="K442"/>
  <c r="K441"/>
  <c r="K440"/>
  <c r="K439"/>
  <c r="K438"/>
  <c r="K437"/>
  <c r="K436"/>
  <c r="K435"/>
  <c r="K434"/>
  <c r="K433"/>
  <c r="K432"/>
  <c r="K431"/>
  <c r="K430"/>
  <c r="K429"/>
  <c r="K428"/>
  <c r="K427"/>
  <c r="K426"/>
  <c r="K425"/>
  <c r="K424"/>
  <c r="K423"/>
  <c r="K422"/>
  <c r="K421"/>
  <c r="K420"/>
  <c r="K419"/>
  <c r="K418"/>
  <c r="K417"/>
  <c r="K416"/>
  <c r="K415"/>
  <c r="K414"/>
  <c r="K413"/>
  <c r="K412"/>
  <c r="K411"/>
  <c r="K410"/>
  <c r="K409"/>
  <c r="K408"/>
  <c r="K407"/>
  <c r="K406"/>
  <c r="K405"/>
  <c r="K404"/>
  <c r="K403"/>
  <c r="K402"/>
  <c r="K401"/>
  <c r="K400"/>
  <c r="K399"/>
  <c r="K398"/>
  <c r="K397"/>
  <c r="K396"/>
  <c r="K395"/>
  <c r="K394"/>
  <c r="K393"/>
  <c r="K392"/>
  <c r="K391"/>
  <c r="K390"/>
  <c r="K389"/>
  <c r="K388"/>
  <c r="K387"/>
  <c r="K386"/>
  <c r="K385"/>
  <c r="K384"/>
  <c r="K383"/>
  <c r="K382"/>
  <c r="K381"/>
  <c r="K380"/>
  <c r="K379"/>
  <c r="K378"/>
  <c r="K377"/>
  <c r="K376"/>
  <c r="K375"/>
  <c r="K374"/>
  <c r="K373"/>
  <c r="K372"/>
  <c r="K371"/>
  <c r="K370"/>
  <c r="K369"/>
  <c r="K368"/>
  <c r="K367"/>
  <c r="K366"/>
  <c r="K365"/>
  <c r="K364"/>
  <c r="K363"/>
  <c r="K362"/>
  <c r="K361"/>
  <c r="K360"/>
  <c r="K359"/>
  <c r="K358"/>
  <c r="K357"/>
  <c r="K356"/>
  <c r="K355"/>
  <c r="K354"/>
  <c r="K353"/>
  <c r="K352"/>
  <c r="K351"/>
  <c r="K350"/>
  <c r="K349"/>
  <c r="K348"/>
  <c r="K347"/>
  <c r="K346"/>
  <c r="K345"/>
  <c r="K344"/>
  <c r="K343"/>
  <c r="K342"/>
  <c r="K341"/>
  <c r="K340"/>
  <c r="K339"/>
  <c r="K338"/>
  <c r="K337"/>
  <c r="K336"/>
  <c r="K335"/>
  <c r="K334"/>
  <c r="K333"/>
  <c r="K332"/>
  <c r="K331"/>
  <c r="K330"/>
  <c r="K329"/>
  <c r="K328"/>
  <c r="K327"/>
  <c r="K326"/>
  <c r="K325"/>
  <c r="K324"/>
  <c r="K323"/>
  <c r="K322"/>
  <c r="K321"/>
  <c r="K320"/>
  <c r="K319"/>
  <c r="K318"/>
  <c r="K317"/>
  <c r="K316"/>
  <c r="K315"/>
  <c r="K314"/>
  <c r="K313"/>
  <c r="K312"/>
  <c r="K311"/>
  <c r="K310"/>
  <c r="K309"/>
  <c r="K308"/>
  <c r="K307"/>
  <c r="K306"/>
  <c r="K305"/>
  <c r="K304"/>
  <c r="K303"/>
  <c r="K302"/>
  <c r="K301"/>
  <c r="K300"/>
  <c r="K299"/>
  <c r="K298"/>
  <c r="K297"/>
  <c r="K296"/>
  <c r="K295"/>
  <c r="K294"/>
  <c r="K293"/>
  <c r="K292"/>
  <c r="K291"/>
  <c r="K290"/>
  <c r="K289"/>
  <c r="K288"/>
  <c r="K287"/>
  <c r="K286"/>
  <c r="K285"/>
  <c r="K284"/>
  <c r="K283"/>
  <c r="K282"/>
  <c r="K281"/>
  <c r="K280"/>
  <c r="K279"/>
  <c r="K278"/>
  <c r="K277"/>
  <c r="K276"/>
  <c r="K275"/>
  <c r="K274"/>
  <c r="K273"/>
  <c r="K272"/>
  <c r="K271"/>
  <c r="K270"/>
  <c r="K269"/>
  <c r="K268"/>
  <c r="K267"/>
  <c r="K266"/>
  <c r="K265"/>
  <c r="K264"/>
  <c r="K263"/>
  <c r="K262"/>
  <c r="K261"/>
  <c r="K260"/>
  <c r="K259"/>
  <c r="K258"/>
  <c r="K257"/>
  <c r="K256"/>
  <c r="K255"/>
  <c r="K254"/>
  <c r="K253"/>
  <c r="K252"/>
  <c r="K251"/>
  <c r="K250"/>
  <c r="K249"/>
  <c r="K248"/>
  <c r="K247"/>
  <c r="K246"/>
  <c r="K245"/>
  <c r="K244"/>
  <c r="K243"/>
  <c r="K242"/>
  <c r="K241"/>
  <c r="K240"/>
  <c r="K239"/>
  <c r="K238"/>
  <c r="K237"/>
  <c r="K236"/>
  <c r="K235"/>
  <c r="K234"/>
  <c r="K233"/>
  <c r="K232"/>
  <c r="K231"/>
  <c r="K230"/>
  <c r="K229"/>
  <c r="K228"/>
  <c r="K227"/>
  <c r="K226"/>
  <c r="K225"/>
  <c r="K224"/>
  <c r="K223"/>
  <c r="K222"/>
  <c r="K221"/>
  <c r="K220"/>
  <c r="K219"/>
  <c r="K218"/>
  <c r="K217"/>
  <c r="K216"/>
  <c r="K215"/>
  <c r="K214"/>
  <c r="K213"/>
  <c r="K212"/>
  <c r="K211"/>
  <c r="K210"/>
  <c r="K209"/>
  <c r="K208"/>
  <c r="K207"/>
  <c r="K206"/>
  <c r="K205"/>
  <c r="K204"/>
  <c r="K203"/>
  <c r="K202"/>
  <c r="K201"/>
  <c r="K200"/>
  <c r="K199"/>
  <c r="K198"/>
  <c r="K197"/>
  <c r="K196"/>
  <c r="K195"/>
  <c r="K194"/>
  <c r="K193"/>
  <c r="K192"/>
  <c r="K191"/>
  <c r="K190"/>
  <c r="K189"/>
  <c r="K188"/>
  <c r="K187"/>
  <c r="K186"/>
  <c r="K185"/>
  <c r="K184"/>
  <c r="K183"/>
  <c r="K182"/>
  <c r="K181"/>
  <c r="K180"/>
  <c r="K179"/>
  <c r="K178"/>
  <c r="K177"/>
  <c r="K176"/>
  <c r="K175"/>
  <c r="K174"/>
  <c r="K173"/>
  <c r="K172"/>
  <c r="K171"/>
  <c r="K170"/>
  <c r="K169"/>
  <c r="K168"/>
  <c r="K167"/>
  <c r="K166"/>
  <c r="K165"/>
  <c r="K164"/>
  <c r="K163"/>
  <c r="K162"/>
  <c r="K161"/>
  <c r="K160"/>
  <c r="K159"/>
  <c r="K158"/>
  <c r="K157"/>
  <c r="K156"/>
  <c r="K155"/>
  <c r="K154"/>
  <c r="K153"/>
  <c r="K152"/>
  <c r="K151"/>
  <c r="K150"/>
  <c r="K149"/>
  <c r="K148"/>
  <c r="K147"/>
  <c r="K146"/>
  <c r="K145"/>
  <c r="K144"/>
  <c r="K143"/>
  <c r="K142"/>
  <c r="K141"/>
  <c r="K140"/>
  <c r="K139"/>
  <c r="K138"/>
  <c r="K137"/>
  <c r="K136"/>
  <c r="K135"/>
  <c r="K134"/>
  <c r="K133"/>
  <c r="K132"/>
  <c r="K131"/>
  <c r="K130"/>
  <c r="K129"/>
  <c r="K128"/>
  <c r="K127"/>
  <c r="K126"/>
  <c r="K125"/>
  <c r="K124"/>
  <c r="K123"/>
  <c r="K122"/>
  <c r="K121"/>
  <c r="K120"/>
  <c r="K119"/>
  <c r="K118"/>
  <c r="K117"/>
  <c r="K116"/>
  <c r="K115"/>
  <c r="K114"/>
  <c r="K113"/>
  <c r="K112"/>
  <c r="K111"/>
  <c r="K110"/>
  <c r="K109"/>
  <c r="K108"/>
  <c r="K107"/>
  <c r="K106"/>
  <c r="K105"/>
  <c r="K104"/>
  <c r="K103"/>
  <c r="K102"/>
  <c r="K101"/>
  <c r="K100"/>
  <c r="K99"/>
  <c r="K98"/>
  <c r="K97"/>
  <c r="K96"/>
  <c r="K95"/>
  <c r="K94"/>
  <c r="K93"/>
  <c r="K92"/>
  <c r="K91"/>
  <c r="K90"/>
  <c r="K89"/>
  <c r="K88"/>
  <c r="K87"/>
  <c r="K86"/>
  <c r="K85"/>
  <c r="K84"/>
  <c r="K83"/>
  <c r="K82"/>
  <c r="K81"/>
  <c r="K80"/>
  <c r="K79"/>
  <c r="K78"/>
  <c r="K77"/>
  <c r="K76"/>
  <c r="K75"/>
  <c r="K74"/>
  <c r="K73"/>
  <c r="K72"/>
  <c r="K71"/>
  <c r="K70"/>
  <c r="K69"/>
  <c r="K68"/>
  <c r="K67"/>
  <c r="K66"/>
  <c r="K65"/>
  <c r="K64"/>
  <c r="K63"/>
  <c r="K62"/>
  <c r="K61"/>
  <c r="K60"/>
  <c r="K59"/>
  <c r="K58"/>
  <c r="K57"/>
  <c r="K56"/>
  <c r="K55"/>
  <c r="K54"/>
  <c r="K53"/>
  <c r="K52"/>
  <c r="K51"/>
  <c r="K50"/>
  <c r="K49"/>
  <c r="K48"/>
  <c r="K47"/>
  <c r="K46"/>
  <c r="K45"/>
  <c r="K44"/>
  <c r="K43"/>
  <c r="K42"/>
  <c r="K41"/>
  <c r="K40"/>
  <c r="K39"/>
  <c r="K38"/>
  <c r="K37"/>
  <c r="K36"/>
  <c r="K35"/>
  <c r="K34"/>
  <c r="K33"/>
  <c r="K32"/>
  <c r="K31"/>
  <c r="K30"/>
  <c r="K29"/>
  <c r="K28"/>
  <c r="K27"/>
  <c r="K26"/>
  <c r="K25"/>
  <c r="K24"/>
  <c r="K23"/>
  <c r="K22"/>
  <c r="K21"/>
  <c r="K20"/>
  <c r="K19"/>
  <c r="K18"/>
  <c r="K17"/>
  <c r="K16"/>
  <c r="K15"/>
  <c r="K14"/>
  <c r="K13"/>
  <c r="K12"/>
  <c r="K11"/>
  <c r="K1228"/>
  <c r="K1227"/>
  <c r="K1226"/>
  <c r="K1225"/>
  <c r="K1224"/>
  <c r="K1223"/>
  <c r="K1222"/>
  <c r="K1221"/>
  <c r="K1220"/>
  <c r="K1219"/>
  <c r="K1218"/>
  <c r="K1217"/>
  <c r="K1216"/>
  <c r="K1215"/>
  <c r="K1214"/>
  <c r="K1213"/>
  <c r="K1212"/>
  <c r="K1211"/>
  <c r="K1210"/>
  <c r="K1209"/>
  <c r="K1208"/>
  <c r="K1207"/>
  <c r="K1206"/>
  <c r="K1205"/>
  <c r="K1204"/>
  <c r="K1203"/>
  <c r="K1202"/>
  <c r="K1201"/>
  <c r="K1200"/>
  <c r="K1199"/>
  <c r="K1198"/>
  <c r="K1197"/>
  <c r="K1196"/>
  <c r="K1195"/>
  <c r="K1194"/>
  <c r="K1193"/>
  <c r="K1192"/>
  <c r="K1191"/>
  <c r="K1190"/>
  <c r="K1189"/>
  <c r="K1188"/>
  <c r="K1187"/>
  <c r="K1186"/>
  <c r="K1185"/>
  <c r="K1184"/>
  <c r="K1183"/>
  <c r="K1182"/>
  <c r="K1181"/>
  <c r="K1180"/>
  <c r="K1179"/>
  <c r="K1178"/>
  <c r="K1177"/>
  <c r="K1176"/>
  <c r="K1175"/>
  <c r="K1174"/>
  <c r="K1173"/>
  <c r="K1172"/>
  <c r="K1171"/>
  <c r="K1170"/>
  <c r="K1169"/>
  <c r="K1168"/>
  <c r="K1167"/>
  <c r="K1166"/>
  <c r="K1165"/>
  <c r="K1164"/>
  <c r="K1163"/>
  <c r="K1162"/>
  <c r="K1161"/>
  <c r="K1160"/>
  <c r="K1159"/>
  <c r="K1158"/>
  <c r="K1157"/>
  <c r="K1156"/>
  <c r="K1155"/>
  <c r="K1154"/>
  <c r="K1153"/>
  <c r="K1152"/>
  <c r="K1151"/>
  <c r="K1150"/>
  <c r="K1149"/>
  <c r="K1148"/>
  <c r="K1147"/>
  <c r="K1146"/>
  <c r="K1145"/>
  <c r="K1144"/>
  <c r="K1143"/>
  <c r="K1142"/>
  <c r="K1141"/>
  <c r="K1140"/>
  <c r="K1139"/>
  <c r="K1138"/>
  <c r="K1137"/>
  <c r="K1136"/>
  <c r="K1135"/>
  <c r="K1134"/>
  <c r="K1133"/>
  <c r="K1132"/>
  <c r="K1131"/>
  <c r="K1130"/>
  <c r="K1129"/>
  <c r="K1128"/>
  <c r="K1127"/>
  <c r="K1126"/>
  <c r="K1125"/>
  <c r="K1124"/>
  <c r="K1123"/>
  <c r="K1122"/>
  <c r="K1121"/>
  <c r="K1120"/>
  <c r="K1119"/>
  <c r="K1118"/>
  <c r="K1117"/>
  <c r="K1116"/>
  <c r="K1115"/>
  <c r="K1114"/>
  <c r="K1113"/>
  <c r="K1112"/>
  <c r="K1111"/>
  <c r="K1110"/>
  <c r="K1109"/>
  <c r="K1108"/>
  <c r="K1107"/>
  <c r="K1106"/>
  <c r="K1105"/>
  <c r="K1104"/>
  <c r="K1103"/>
  <c r="K1102"/>
  <c r="K1101"/>
  <c r="K1100"/>
  <c r="K1099"/>
  <c r="K1098"/>
  <c r="K1097"/>
  <c r="K1096"/>
  <c r="K1095"/>
  <c r="K1094"/>
  <c r="K1093"/>
  <c r="K1092"/>
  <c r="K1091"/>
  <c r="K1090"/>
  <c r="K1089"/>
  <c r="K1088"/>
  <c r="K1087"/>
  <c r="K1086"/>
  <c r="K1085"/>
  <c r="K1084"/>
  <c r="K1083"/>
  <c r="K1082"/>
  <c r="K1081"/>
  <c r="K1080"/>
  <c r="K1079"/>
  <c r="K1078"/>
  <c r="K1077"/>
  <c r="K1076"/>
  <c r="K1075"/>
  <c r="K1074"/>
  <c r="K1073"/>
  <c r="K1072"/>
  <c r="K1071"/>
  <c r="K1070"/>
  <c r="K1069"/>
  <c r="K1068"/>
  <c r="K1067"/>
  <c r="K1066"/>
  <c r="K1065"/>
  <c r="K1064"/>
  <c r="K1063"/>
  <c r="K1062"/>
  <c r="K1061"/>
  <c r="K1060"/>
  <c r="K1059"/>
  <c r="K1058"/>
  <c r="K1057"/>
  <c r="K1056"/>
  <c r="K1055"/>
  <c r="K1054"/>
  <c r="K1053"/>
  <c r="K1052"/>
  <c r="K1051"/>
  <c r="K1050"/>
  <c r="K1049"/>
  <c r="K1048"/>
  <c r="K1047"/>
  <c r="K1046"/>
  <c r="K1045"/>
  <c r="K1044"/>
  <c r="K1043"/>
  <c r="K1042"/>
  <c r="K1041"/>
  <c r="K1040"/>
  <c r="K1039"/>
  <c r="K1038"/>
  <c r="K1037"/>
  <c r="K1036"/>
  <c r="K1035"/>
  <c r="K1034"/>
  <c r="K1033"/>
  <c r="K1032"/>
  <c r="K1031"/>
  <c r="K1030"/>
  <c r="K1029"/>
  <c r="K1028"/>
  <c r="K1027"/>
  <c r="K1026"/>
  <c r="K1025"/>
  <c r="K1024"/>
  <c r="K1023"/>
  <c r="K1022"/>
  <c r="K1021"/>
  <c r="K1020"/>
  <c r="K1019"/>
  <c r="K1018"/>
  <c r="K1017"/>
  <c r="K1016"/>
  <c r="K1015"/>
  <c r="K1014"/>
  <c r="K1013"/>
  <c r="K1012"/>
  <c r="K1011"/>
  <c r="K1010"/>
  <c r="K1009"/>
  <c r="K1008"/>
  <c r="K1007"/>
  <c r="K1006"/>
  <c r="K1005"/>
  <c r="K1004"/>
  <c r="K1003"/>
  <c r="K1002"/>
  <c r="K1001"/>
  <c r="K1000"/>
  <c r="K999"/>
  <c r="K998"/>
  <c r="K997"/>
  <c r="K996"/>
  <c r="K995"/>
  <c r="K994"/>
  <c r="K993"/>
  <c r="K992"/>
  <c r="K991"/>
  <c r="K990"/>
  <c r="K989"/>
  <c r="K988"/>
  <c r="K987"/>
  <c r="K986"/>
  <c r="K985"/>
  <c r="K984"/>
  <c r="K983"/>
  <c r="K982"/>
  <c r="K981"/>
  <c r="K980"/>
  <c r="K979"/>
  <c r="K978"/>
  <c r="K977"/>
  <c r="K976"/>
  <c r="K975"/>
  <c r="K974"/>
  <c r="K973"/>
  <c r="K972"/>
  <c r="K971"/>
  <c r="K970"/>
  <c r="K969"/>
  <c r="K968"/>
  <c r="K967"/>
  <c r="K966"/>
  <c r="K965"/>
  <c r="K964"/>
  <c r="K963"/>
  <c r="K962"/>
  <c r="K961"/>
  <c r="K960"/>
  <c r="K959"/>
  <c r="K958"/>
  <c r="K957"/>
  <c r="K956"/>
  <c r="K955"/>
  <c r="K954"/>
  <c r="K953"/>
  <c r="K952"/>
  <c r="K951"/>
  <c r="K950"/>
  <c r="K949"/>
  <c r="K948"/>
  <c r="K947"/>
  <c r="K946"/>
  <c r="K945"/>
  <c r="K944"/>
  <c r="K943"/>
  <c r="K942"/>
  <c r="K941"/>
  <c r="K940"/>
  <c r="K939"/>
  <c r="K938"/>
  <c r="K937"/>
  <c r="K936"/>
  <c r="K935"/>
  <c r="K934"/>
  <c r="K933"/>
  <c r="K932"/>
  <c r="K931"/>
  <c r="K930"/>
  <c r="K929"/>
  <c r="K928"/>
  <c r="K927"/>
  <c r="K926"/>
  <c r="K925"/>
  <c r="K924"/>
  <c r="K923"/>
  <c r="K922"/>
  <c r="K921"/>
  <c r="K920"/>
  <c r="K919"/>
  <c r="K918"/>
  <c r="K917"/>
  <c r="K916"/>
  <c r="K915"/>
  <c r="K914"/>
  <c r="K913"/>
  <c r="K912"/>
  <c r="K911"/>
  <c r="K910"/>
  <c r="K909"/>
  <c r="K908"/>
  <c r="K907"/>
  <c r="K906"/>
  <c r="K905"/>
  <c r="K904"/>
  <c r="K903"/>
  <c r="K902"/>
  <c r="K901"/>
  <c r="K900"/>
  <c r="K899"/>
  <c r="K898"/>
  <c r="K897"/>
  <c r="K896"/>
  <c r="K895"/>
  <c r="K894"/>
  <c r="K893"/>
  <c r="K892"/>
  <c r="K891"/>
  <c r="K890"/>
  <c r="K889"/>
  <c r="K888"/>
  <c r="K887"/>
  <c r="K886"/>
  <c r="K885"/>
  <c r="K884"/>
  <c r="K883"/>
  <c r="K882"/>
  <c r="K881"/>
  <c r="K880"/>
  <c r="K879"/>
  <c r="K878"/>
  <c r="K877"/>
  <c r="K876"/>
  <c r="K875"/>
  <c r="K874"/>
  <c r="K873"/>
  <c r="K872"/>
  <c r="K871"/>
  <c r="K870"/>
  <c r="K869"/>
  <c r="K868"/>
  <c r="K867"/>
  <c r="K866"/>
  <c r="K865"/>
  <c r="K864"/>
  <c r="K863"/>
  <c r="K862"/>
  <c r="K861"/>
  <c r="K860"/>
  <c r="K859"/>
  <c r="K858"/>
  <c r="K857"/>
  <c r="K856"/>
  <c r="K855"/>
  <c r="K854"/>
  <c r="K853"/>
  <c r="K852"/>
  <c r="K851"/>
  <c r="K850"/>
  <c r="K849"/>
  <c r="K848"/>
  <c r="K847"/>
  <c r="K846"/>
  <c r="K845"/>
  <c r="K844"/>
  <c r="K843"/>
  <c r="K842"/>
  <c r="K841"/>
  <c r="K840"/>
  <c r="K839"/>
  <c r="K838"/>
  <c r="K837"/>
  <c r="K836"/>
  <c r="K835"/>
  <c r="K834"/>
  <c r="K833"/>
  <c r="K832"/>
  <c r="K831"/>
  <c r="K830"/>
  <c r="K829"/>
  <c r="K828"/>
  <c r="K827"/>
  <c r="K826"/>
  <c r="K825"/>
  <c r="K824"/>
  <c r="K823"/>
  <c r="K822"/>
  <c r="K821"/>
  <c r="K820"/>
  <c r="K819"/>
  <c r="K818"/>
  <c r="K817"/>
  <c r="K816"/>
  <c r="K815"/>
  <c r="K814"/>
  <c r="K813"/>
  <c r="K812"/>
  <c r="K811"/>
  <c r="K810"/>
  <c r="K809"/>
  <c r="K808"/>
  <c r="K807"/>
  <c r="K806"/>
  <c r="K805"/>
  <c r="K804"/>
  <c r="K803"/>
  <c r="K802"/>
  <c r="K801"/>
  <c r="K800"/>
  <c r="K799"/>
  <c r="K798"/>
  <c r="K797"/>
  <c r="K796"/>
  <c r="K795"/>
  <c r="K794"/>
  <c r="K793"/>
  <c r="K792"/>
  <c r="K791"/>
  <c r="K790"/>
  <c r="K789"/>
  <c r="K788"/>
  <c r="K787"/>
  <c r="K786"/>
  <c r="K785"/>
  <c r="K784"/>
  <c r="K783"/>
  <c r="K782"/>
  <c r="K781"/>
  <c r="K780"/>
  <c r="K779"/>
  <c r="K778"/>
  <c r="K777"/>
  <c r="K776"/>
  <c r="K775"/>
  <c r="K774"/>
  <c r="K773"/>
  <c r="K772"/>
  <c r="K771"/>
  <c r="K770"/>
  <c r="K769"/>
  <c r="K768"/>
  <c r="K767"/>
  <c r="K766"/>
  <c r="K765"/>
  <c r="K764"/>
  <c r="K763"/>
  <c r="K762"/>
  <c r="K761"/>
  <c r="K760"/>
  <c r="K759"/>
  <c r="K758"/>
  <c r="K757"/>
  <c r="K756"/>
  <c r="K755"/>
  <c r="K754"/>
  <c r="K753"/>
  <c r="K752"/>
  <c r="K751"/>
  <c r="K750"/>
  <c r="K749"/>
  <c r="K748"/>
  <c r="K747"/>
  <c r="K746"/>
  <c r="K745"/>
  <c r="K744"/>
  <c r="K743"/>
  <c r="K742"/>
  <c r="K741"/>
  <c r="K740"/>
  <c r="K739"/>
  <c r="K738"/>
  <c r="K737"/>
  <c r="K736"/>
  <c r="K735"/>
  <c r="K734"/>
  <c r="K733"/>
  <c r="K732"/>
  <c r="K731"/>
  <c r="K730"/>
  <c r="K729"/>
  <c r="K728"/>
  <c r="K727"/>
  <c r="K726"/>
  <c r="K725"/>
  <c r="K724"/>
  <c r="K723"/>
  <c r="K722"/>
  <c r="K721"/>
  <c r="K720"/>
  <c r="K719"/>
  <c r="K718"/>
  <c r="K717"/>
  <c r="K716"/>
  <c r="K715"/>
  <c r="K714"/>
  <c r="K713"/>
  <c r="K712"/>
  <c r="K711"/>
  <c r="K710"/>
  <c r="K709"/>
  <c r="K708"/>
  <c r="K707"/>
  <c r="K706"/>
  <c r="K705"/>
  <c r="K704"/>
  <c r="K703"/>
  <c r="K702"/>
  <c r="K701"/>
  <c r="K700"/>
  <c r="K699"/>
  <c r="K698"/>
  <c r="K697"/>
  <c r="K696"/>
  <c r="K695"/>
  <c r="K694"/>
  <c r="K693"/>
  <c r="K692"/>
  <c r="K691"/>
  <c r="K690"/>
  <c r="K689"/>
  <c r="K688"/>
  <c r="K687"/>
  <c r="K686"/>
  <c r="K685"/>
  <c r="K684"/>
  <c r="K683"/>
  <c r="K682"/>
  <c r="K681"/>
  <c r="K680"/>
  <c r="K679"/>
  <c r="K678"/>
  <c r="K677"/>
  <c r="K676"/>
  <c r="K675"/>
  <c r="K674"/>
  <c r="K673"/>
  <c r="K672"/>
  <c r="K671"/>
  <c r="K670"/>
  <c r="K669"/>
  <c r="K668"/>
  <c r="K667"/>
  <c r="K666"/>
  <c r="K665"/>
  <c r="K664"/>
  <c r="K663"/>
  <c r="K662"/>
  <c r="K661"/>
  <c r="K660"/>
  <c r="K659"/>
  <c r="K658"/>
  <c r="K657"/>
  <c r="K656"/>
  <c r="K655"/>
  <c r="K654"/>
  <c r="K653"/>
  <c r="K652"/>
  <c r="K651"/>
  <c r="K650"/>
  <c r="K649"/>
  <c r="K648"/>
  <c r="K647"/>
  <c r="K646"/>
  <c r="K645"/>
  <c r="K644"/>
  <c r="K643"/>
  <c r="K642"/>
  <c r="K641"/>
  <c r="K640"/>
  <c r="K639"/>
  <c r="K638"/>
  <c r="K637"/>
  <c r="K636"/>
  <c r="K635"/>
  <c r="K634"/>
  <c r="K633"/>
  <c r="K632"/>
  <c r="K631"/>
  <c r="K630"/>
  <c r="K629"/>
  <c r="AK1228" l="1"/>
  <c r="AK1227"/>
  <c r="AK1226"/>
  <c r="AK1225"/>
  <c r="AK1224"/>
  <c r="AK1223"/>
  <c r="AK1222"/>
  <c r="AK1221"/>
  <c r="AK1220"/>
  <c r="AK1218"/>
  <c r="AK1217"/>
  <c r="AK1216"/>
  <c r="AK1215"/>
  <c r="AK1214"/>
  <c r="AK1213"/>
  <c r="AK1212"/>
  <c r="AK1211"/>
  <c r="AK1210"/>
  <c r="AK1209"/>
  <c r="AK1208"/>
  <c r="AK1207"/>
  <c r="AK1206"/>
  <c r="AK1205"/>
  <c r="AK1203"/>
  <c r="AK1202"/>
  <c r="AK1201"/>
  <c r="AK1200"/>
  <c r="AK1199"/>
  <c r="AK1198"/>
  <c r="AK1197"/>
  <c r="AK1196"/>
  <c r="AK1195"/>
  <c r="AK1194"/>
  <c r="AK1193"/>
  <c r="AK1192"/>
  <c r="AK1191"/>
  <c r="AK1190"/>
  <c r="AK1188"/>
  <c r="AK1187"/>
  <c r="AK1186"/>
  <c r="AK1185"/>
  <c r="AK1184"/>
  <c r="AK1183"/>
  <c r="AK1182"/>
  <c r="AK1181"/>
  <c r="AK1180"/>
  <c r="AK1179"/>
  <c r="AK1178"/>
  <c r="AK1177"/>
  <c r="AK1176"/>
  <c r="AK1175"/>
  <c r="AK1173"/>
  <c r="AK1172"/>
  <c r="AK1171"/>
  <c r="AK1170"/>
  <c r="AK1169"/>
  <c r="AK1168"/>
  <c r="AK1167"/>
  <c r="AK1166"/>
  <c r="AK1165"/>
  <c r="AK1164"/>
  <c r="AK1163"/>
  <c r="AK1162"/>
  <c r="AK1161"/>
  <c r="AK1160"/>
  <c r="AK1158"/>
  <c r="AK1157"/>
  <c r="AK1156"/>
  <c r="AK1155"/>
  <c r="AK1154"/>
  <c r="AK1153"/>
  <c r="AK1152"/>
  <c r="AK1151"/>
  <c r="AK1150"/>
  <c r="AK1149"/>
  <c r="AK1148"/>
  <c r="AK1147"/>
  <c r="AK1146"/>
  <c r="AK1145"/>
  <c r="AK1143"/>
  <c r="AK1142"/>
  <c r="AK1141"/>
  <c r="AK1140"/>
  <c r="AK1139"/>
  <c r="AK1138"/>
  <c r="AK1137"/>
  <c r="AK1136"/>
  <c r="AK1135"/>
  <c r="AK1134"/>
  <c r="AK1133"/>
  <c r="AK1132"/>
  <c r="AK1131"/>
  <c r="AK1130"/>
  <c r="AK1128"/>
  <c r="AK1127"/>
  <c r="AK1126"/>
  <c r="AK1125"/>
  <c r="AK1124"/>
  <c r="AK1123"/>
  <c r="AK1122"/>
  <c r="AK1121"/>
  <c r="AK1120"/>
  <c r="AK1119"/>
  <c r="AK1118"/>
  <c r="AK1117"/>
  <c r="AK1116"/>
  <c r="AK1115"/>
  <c r="AK1113"/>
  <c r="AK1112"/>
  <c r="AK1111"/>
  <c r="AK1110"/>
  <c r="AK1109"/>
  <c r="AK1108"/>
  <c r="AK1107"/>
  <c r="AK1106"/>
  <c r="AK1105"/>
  <c r="AK1104"/>
  <c r="AK1103"/>
  <c r="AK1102"/>
  <c r="AK1101"/>
  <c r="AK1100"/>
  <c r="AK1098"/>
  <c r="AK1097"/>
  <c r="AK1096"/>
  <c r="AK1095"/>
  <c r="AK1094"/>
  <c r="AK1093"/>
  <c r="AK1092"/>
  <c r="AK1091"/>
  <c r="AK1090"/>
  <c r="AK1089"/>
  <c r="AK1088"/>
  <c r="AK1087"/>
  <c r="AK1086"/>
  <c r="AK1085"/>
  <c r="AK1083"/>
  <c r="AK1082"/>
  <c r="AK1081"/>
  <c r="AK1080"/>
  <c r="AK1079"/>
  <c r="AK1078"/>
  <c r="AK1077"/>
  <c r="AK1076"/>
  <c r="AK1075"/>
  <c r="AK1074"/>
  <c r="AK1073"/>
  <c r="AK1072"/>
  <c r="AK1071"/>
  <c r="AK1070"/>
  <c r="AK1068"/>
  <c r="AK1067"/>
  <c r="AK1066"/>
  <c r="AK1065"/>
  <c r="AK1064"/>
  <c r="AK1063"/>
  <c r="AK1062"/>
  <c r="AK1061"/>
  <c r="AK1060"/>
  <c r="AK1059"/>
  <c r="AK1058"/>
  <c r="AK1057"/>
  <c r="AK1056"/>
  <c r="AK1055"/>
  <c r="AK1053"/>
  <c r="AK1052"/>
  <c r="AK1051"/>
  <c r="AK1050"/>
  <c r="AK1049"/>
  <c r="AK1048"/>
  <c r="AK1047"/>
  <c r="AK1046"/>
  <c r="AK1045"/>
  <c r="AK1044"/>
  <c r="AK1043"/>
  <c r="AK1042"/>
  <c r="AK1041"/>
  <c r="AK1040"/>
  <c r="AK1038"/>
  <c r="AK1037"/>
  <c r="AK1036"/>
  <c r="AK1035"/>
  <c r="AK1034"/>
  <c r="AK1033"/>
  <c r="AK1032"/>
  <c r="AK1031"/>
  <c r="AK1030"/>
  <c r="AK1029"/>
  <c r="AK1028"/>
  <c r="AK1027"/>
  <c r="AK1026"/>
  <c r="AK1025"/>
  <c r="AK1023"/>
  <c r="AK1022"/>
  <c r="AK1021"/>
  <c r="AK1020"/>
  <c r="AK1019"/>
  <c r="AK1018"/>
  <c r="AK1017"/>
  <c r="AK1016"/>
  <c r="AK1015"/>
  <c r="AK1014"/>
  <c r="AK1013"/>
  <c r="AK1012"/>
  <c r="AK1011"/>
  <c r="AK1010"/>
  <c r="AK1008"/>
  <c r="AK1007"/>
  <c r="AK1006"/>
  <c r="AK1005"/>
  <c r="AK1004"/>
  <c r="AK1003"/>
  <c r="AK1002"/>
  <c r="AK1001"/>
  <c r="AK1000"/>
  <c r="AK999"/>
  <c r="AK998"/>
  <c r="AK997"/>
  <c r="AK996"/>
  <c r="AK995"/>
  <c r="AK993"/>
  <c r="AK992"/>
  <c r="AK991"/>
  <c r="AK990"/>
  <c r="AK989"/>
  <c r="AK988"/>
  <c r="AK987"/>
  <c r="AK986"/>
  <c r="AK985"/>
  <c r="AK984"/>
  <c r="AK983"/>
  <c r="AK982"/>
  <c r="AK981"/>
  <c r="AK980"/>
  <c r="AK978"/>
  <c r="AK977"/>
  <c r="AK976"/>
  <c r="AK975"/>
  <c r="AK974"/>
  <c r="AK973"/>
  <c r="AK972"/>
  <c r="AK971"/>
  <c r="AK970"/>
  <c r="AK969"/>
  <c r="AK968"/>
  <c r="AK967"/>
  <c r="AK966"/>
  <c r="AK965"/>
  <c r="AK963"/>
  <c r="AK962"/>
  <c r="AK961"/>
  <c r="AK960"/>
  <c r="AK959"/>
  <c r="AK958"/>
  <c r="AK957"/>
  <c r="AK956"/>
  <c r="AK955"/>
  <c r="AK954"/>
  <c r="AK953"/>
  <c r="AK952"/>
  <c r="AK951"/>
  <c r="AK950"/>
  <c r="AK948"/>
  <c r="AK947"/>
  <c r="AK946"/>
  <c r="AK945"/>
  <c r="AK944"/>
  <c r="AK943"/>
  <c r="AK942"/>
  <c r="AK941"/>
  <c r="AK940"/>
  <c r="AK939"/>
  <c r="AK938"/>
  <c r="AK937"/>
  <c r="AK936"/>
  <c r="AK935"/>
  <c r="AK933"/>
  <c r="AK932"/>
  <c r="AK931"/>
  <c r="AK930"/>
  <c r="AK929"/>
  <c r="AK928"/>
  <c r="AK927"/>
  <c r="AK926"/>
  <c r="AK925"/>
  <c r="AK924"/>
  <c r="AK923"/>
  <c r="AK922"/>
  <c r="AK921"/>
  <c r="AK920"/>
  <c r="AK918"/>
  <c r="AK917"/>
  <c r="AK916"/>
  <c r="AK915"/>
  <c r="AK914"/>
  <c r="AK913"/>
  <c r="AK912"/>
  <c r="AK911"/>
  <c r="AK910"/>
  <c r="AK909"/>
  <c r="AK908"/>
  <c r="AK907"/>
  <c r="AK906"/>
  <c r="AK905"/>
  <c r="AK903"/>
  <c r="AK902"/>
  <c r="AK901"/>
  <c r="AK900"/>
  <c r="AK899"/>
  <c r="AK898"/>
  <c r="AK897"/>
  <c r="AK896"/>
  <c r="AK895"/>
  <c r="AK894"/>
  <c r="AK893"/>
  <c r="AK892"/>
  <c r="AK891"/>
  <c r="AK890"/>
  <c r="AK888"/>
  <c r="AK887"/>
  <c r="AK886"/>
  <c r="AK885"/>
  <c r="AK884"/>
  <c r="AK883"/>
  <c r="AK882"/>
  <c r="AK881"/>
  <c r="AK880"/>
  <c r="AK879"/>
  <c r="AK878"/>
  <c r="AK877"/>
  <c r="AK876"/>
  <c r="AK875"/>
  <c r="AK873"/>
  <c r="AK872"/>
  <c r="AK871"/>
  <c r="AK870"/>
  <c r="AK869"/>
  <c r="AK868"/>
  <c r="AK867"/>
  <c r="AK866"/>
  <c r="AK865"/>
  <c r="AK864"/>
  <c r="AK863"/>
  <c r="AK862"/>
  <c r="AK861"/>
  <c r="AK860"/>
  <c r="AK858"/>
  <c r="AK857"/>
  <c r="AK856"/>
  <c r="AK855"/>
  <c r="AK854"/>
  <c r="AK853"/>
  <c r="AK852"/>
  <c r="AK851"/>
  <c r="AK850"/>
  <c r="AK849"/>
  <c r="AK848"/>
  <c r="AK847"/>
  <c r="AK846"/>
  <c r="AK845"/>
  <c r="AK843"/>
  <c r="AK842"/>
  <c r="AK841"/>
  <c r="AK840"/>
  <c r="AK839"/>
  <c r="AK838"/>
  <c r="AK837"/>
  <c r="AK836"/>
  <c r="AK835"/>
  <c r="AK834"/>
  <c r="AK833"/>
  <c r="AK832"/>
  <c r="AK831"/>
  <c r="AK830"/>
  <c r="AK828"/>
  <c r="AK827"/>
  <c r="AK826"/>
  <c r="AK825"/>
  <c r="AK824"/>
  <c r="AK823"/>
  <c r="AK822"/>
  <c r="AK821"/>
  <c r="AK820"/>
  <c r="AK819"/>
  <c r="AK818"/>
  <c r="AK817"/>
  <c r="AK816"/>
  <c r="AK815"/>
  <c r="AK813"/>
  <c r="AK812"/>
  <c r="AK811"/>
  <c r="AK810"/>
  <c r="AK809"/>
  <c r="AK808"/>
  <c r="AK807"/>
  <c r="AK806"/>
  <c r="AK805"/>
  <c r="AK804"/>
  <c r="AK803"/>
  <c r="AK802"/>
  <c r="AK801"/>
  <c r="AK800"/>
  <c r="AK798"/>
  <c r="AK797"/>
  <c r="AK796"/>
  <c r="AK795"/>
  <c r="AK794"/>
  <c r="AK793"/>
  <c r="AK792"/>
  <c r="AK791"/>
  <c r="AK790"/>
  <c r="AK789"/>
  <c r="AK788"/>
  <c r="AK787"/>
  <c r="AK786"/>
  <c r="AK785"/>
  <c r="AK783"/>
  <c r="AK782"/>
  <c r="AK781"/>
  <c r="AK780"/>
  <c r="AK779"/>
  <c r="AK778"/>
  <c r="AK777"/>
  <c r="AK776"/>
  <c r="AK775"/>
  <c r="AK774"/>
  <c r="AK773"/>
  <c r="AK772"/>
  <c r="AK771"/>
  <c r="AK770"/>
  <c r="AK768"/>
  <c r="AK767"/>
  <c r="AK766"/>
  <c r="AK765"/>
  <c r="AK764"/>
  <c r="AK763"/>
  <c r="AK762"/>
  <c r="AK761"/>
  <c r="AK760"/>
  <c r="AK759"/>
  <c r="AK758"/>
  <c r="AK757"/>
  <c r="AK756"/>
  <c r="AK755"/>
  <c r="AK753"/>
  <c r="AK752"/>
  <c r="AK751"/>
  <c r="AK750"/>
  <c r="AK749"/>
  <c r="AK748"/>
  <c r="AK747"/>
  <c r="AK746"/>
  <c r="AK745"/>
  <c r="AK744"/>
  <c r="AK743"/>
  <c r="AK742"/>
  <c r="AK741"/>
  <c r="AK740"/>
  <c r="AK738"/>
  <c r="AK737"/>
  <c r="AK736"/>
  <c r="AK735"/>
  <c r="AK734"/>
  <c r="AK733"/>
  <c r="AK732"/>
  <c r="AK731"/>
  <c r="AK730"/>
  <c r="AK729"/>
  <c r="AK728"/>
  <c r="AK727"/>
  <c r="AK726"/>
  <c r="AK725"/>
  <c r="AK724"/>
  <c r="AK723"/>
  <c r="AK722"/>
  <c r="AK721"/>
  <c r="AK720"/>
  <c r="AK719"/>
  <c r="AK718"/>
  <c r="AK717"/>
  <c r="AK716"/>
  <c r="AK715"/>
  <c r="AK714"/>
  <c r="AK713"/>
  <c r="AK712"/>
  <c r="AK711"/>
  <c r="AK710"/>
  <c r="AK708"/>
  <c r="AK707"/>
  <c r="AK706"/>
  <c r="AK705"/>
  <c r="AK704"/>
  <c r="AK703"/>
  <c r="AK702"/>
  <c r="AK701"/>
  <c r="AK700"/>
  <c r="AK699"/>
  <c r="AK698"/>
  <c r="AK697"/>
  <c r="AK696"/>
  <c r="AK695"/>
  <c r="AK693"/>
  <c r="AK692"/>
  <c r="AK691"/>
  <c r="AK690"/>
  <c r="AK689"/>
  <c r="AK688"/>
  <c r="AK687"/>
  <c r="AK686"/>
  <c r="AK685"/>
  <c r="AK684"/>
  <c r="AK683"/>
  <c r="AK682"/>
  <c r="AK681"/>
  <c r="AK680"/>
  <c r="AK678"/>
  <c r="AK677"/>
  <c r="AK676"/>
  <c r="AK675"/>
  <c r="AK674"/>
  <c r="AK673"/>
  <c r="AK672"/>
  <c r="AK671"/>
  <c r="AK670"/>
  <c r="AK669"/>
  <c r="AK668"/>
  <c r="AK667"/>
  <c r="AK666"/>
  <c r="AK665"/>
  <c r="AK664"/>
  <c r="AK663"/>
  <c r="AK662"/>
  <c r="AK661"/>
  <c r="AK660"/>
  <c r="AK659"/>
  <c r="AK658"/>
  <c r="AK657"/>
  <c r="AK656"/>
  <c r="AK655"/>
  <c r="AK654"/>
  <c r="AK653"/>
  <c r="AK652"/>
  <c r="AK651"/>
  <c r="AK650"/>
  <c r="AK648"/>
  <c r="AK647"/>
  <c r="AK646"/>
  <c r="AK645"/>
  <c r="AK644"/>
  <c r="AK643"/>
  <c r="AK642"/>
  <c r="AK641"/>
  <c r="AK640"/>
  <c r="AK639"/>
  <c r="AK638"/>
  <c r="AK637"/>
  <c r="AK636"/>
  <c r="AK635"/>
  <c r="AK633"/>
  <c r="AK632"/>
  <c r="AK631"/>
  <c r="AK630"/>
  <c r="AK629"/>
  <c r="BJ56" i="70"/>
  <c r="BH56"/>
  <c r="BF56"/>
  <c r="BD56"/>
  <c r="BB56"/>
  <c r="AZ56"/>
  <c r="AX56"/>
  <c r="AV56"/>
  <c r="AT56"/>
  <c r="AR56"/>
  <c r="AP56"/>
  <c r="AN56"/>
  <c r="AL56"/>
  <c r="AJ56"/>
  <c r="AH56"/>
  <c r="AF56"/>
  <c r="AD56"/>
  <c r="AB56"/>
  <c r="Z56"/>
  <c r="X56"/>
  <c r="V56"/>
  <c r="T56"/>
  <c r="R56"/>
  <c r="P56"/>
  <c r="N56"/>
  <c r="L56"/>
  <c r="J56"/>
  <c r="H56"/>
  <c r="BJ55"/>
  <c r="BH55"/>
  <c r="BF55"/>
  <c r="BD55"/>
  <c r="BB55"/>
  <c r="AZ55"/>
  <c r="AX55"/>
  <c r="AV55"/>
  <c r="AT55"/>
  <c r="AR55"/>
  <c r="AP55"/>
  <c r="AN55"/>
  <c r="AL55"/>
  <c r="AJ55"/>
  <c r="AH55"/>
  <c r="AF55"/>
  <c r="AD55"/>
  <c r="AB55"/>
  <c r="Z55"/>
  <c r="X55"/>
  <c r="V55"/>
  <c r="T55"/>
  <c r="R55"/>
  <c r="P55"/>
  <c r="N55"/>
  <c r="L55"/>
  <c r="J55"/>
  <c r="H55"/>
  <c r="BJ54"/>
  <c r="BH54"/>
  <c r="BF54"/>
  <c r="BD54"/>
  <c r="BB54"/>
  <c r="AZ54"/>
  <c r="AX54"/>
  <c r="AV54"/>
  <c r="AT54"/>
  <c r="AR54"/>
  <c r="AP54"/>
  <c r="AN54"/>
  <c r="AL54"/>
  <c r="AJ54"/>
  <c r="AH54"/>
  <c r="AF54"/>
  <c r="AD54"/>
  <c r="AB54"/>
  <c r="Z54"/>
  <c r="X54"/>
  <c r="V54"/>
  <c r="T54"/>
  <c r="R54"/>
  <c r="P54"/>
  <c r="N54"/>
  <c r="L54"/>
  <c r="J54"/>
  <c r="H54"/>
  <c r="D56"/>
  <c r="Q1228" i="68"/>
  <c r="Q1227"/>
  <c r="Q1226"/>
  <c r="Q1225"/>
  <c r="Q1224"/>
  <c r="Q1223"/>
  <c r="Q1222"/>
  <c r="Q1221"/>
  <c r="Q1220"/>
  <c r="Q1218"/>
  <c r="Q1217"/>
  <c r="Q1216"/>
  <c r="Q1214"/>
  <c r="Q1213"/>
  <c r="Q1212"/>
  <c r="Q1211"/>
  <c r="Q1210"/>
  <c r="Q1209"/>
  <c r="Q1208"/>
  <c r="Q1207"/>
  <c r="Q1206"/>
  <c r="Q1205"/>
  <c r="Q1204"/>
  <c r="Q1203"/>
  <c r="Q1202"/>
  <c r="Q1201"/>
  <c r="Q1200"/>
  <c r="Q1199"/>
  <c r="Q1198"/>
  <c r="Q1197"/>
  <c r="Q1196"/>
  <c r="Q1195"/>
  <c r="Q1194"/>
  <c r="Q1193"/>
  <c r="Q1192"/>
  <c r="Q1191"/>
  <c r="Q1190"/>
  <c r="Q1188"/>
  <c r="Q1187"/>
  <c r="Q1186"/>
  <c r="Q1184"/>
  <c r="Q1183"/>
  <c r="Q1182"/>
  <c r="Q1181"/>
  <c r="Q1180"/>
  <c r="Q1179"/>
  <c r="Q1178"/>
  <c r="Q1177"/>
  <c r="Q1176"/>
  <c r="Q1175"/>
  <c r="Q1173"/>
  <c r="Q1172"/>
  <c r="Q1171"/>
  <c r="Q1169"/>
  <c r="Q1168"/>
  <c r="Q1167"/>
  <c r="Q1166"/>
  <c r="Q1165"/>
  <c r="Q1164"/>
  <c r="Q1163"/>
  <c r="Q1162"/>
  <c r="Q1161"/>
  <c r="Q1160"/>
  <c r="Q1158"/>
  <c r="Q1157"/>
  <c r="Q1156"/>
  <c r="Q1155"/>
  <c r="Q1154"/>
  <c r="Q1153"/>
  <c r="Q1152"/>
  <c r="Q1151"/>
  <c r="Q1150"/>
  <c r="Q1149"/>
  <c r="Q1148"/>
  <c r="Q1147"/>
  <c r="Q1146"/>
  <c r="Q1145"/>
  <c r="Q1143"/>
  <c r="Q1142"/>
  <c r="Q1141"/>
  <c r="Q1139"/>
  <c r="Q1138"/>
  <c r="Q1137"/>
  <c r="Q1136"/>
  <c r="Q1135"/>
  <c r="Q1134"/>
  <c r="Q1133"/>
  <c r="Q1132"/>
  <c r="Q1131"/>
  <c r="Q1130"/>
  <c r="Q1128"/>
  <c r="Q1127"/>
  <c r="Q1126"/>
  <c r="Q1125"/>
  <c r="Q1124"/>
  <c r="Q1123"/>
  <c r="Q1122"/>
  <c r="Q1121"/>
  <c r="Q1120"/>
  <c r="Q1119"/>
  <c r="Q1118"/>
  <c r="Q1117"/>
  <c r="Q1116"/>
  <c r="Q1115"/>
  <c r="Q1113"/>
  <c r="Q1112"/>
  <c r="Q1111"/>
  <c r="Q1109"/>
  <c r="Q1108"/>
  <c r="Q1107"/>
  <c r="Q1106"/>
  <c r="Q1105"/>
  <c r="Q1104"/>
  <c r="Q1103"/>
  <c r="Q1102"/>
  <c r="Q1101"/>
  <c r="Q1100"/>
  <c r="Q1098"/>
  <c r="Q1097"/>
  <c r="Q1096"/>
  <c r="Q1094"/>
  <c r="Q1093"/>
  <c r="Q1092"/>
  <c r="Q1091"/>
  <c r="Q1090"/>
  <c r="Q1089"/>
  <c r="Q1088"/>
  <c r="Q1087"/>
  <c r="Q1086"/>
  <c r="Q1085"/>
  <c r="Q1083"/>
  <c r="Q1082"/>
  <c r="Q1081"/>
  <c r="Q1080"/>
  <c r="Q1079"/>
  <c r="Q1078"/>
  <c r="Q1077"/>
  <c r="Q1076"/>
  <c r="Q1075"/>
  <c r="Q1074"/>
  <c r="Q1073"/>
  <c r="Q1072"/>
  <c r="Q1071"/>
  <c r="Q1070"/>
  <c r="Q1068"/>
  <c r="Q1067"/>
  <c r="Q1066"/>
  <c r="Q1064"/>
  <c r="Q1063"/>
  <c r="Q1062"/>
  <c r="Q1061"/>
  <c r="Q1060"/>
  <c r="Q1059"/>
  <c r="Q1058"/>
  <c r="Q1057"/>
  <c r="Q1056"/>
  <c r="Q1055"/>
  <c r="Q1054"/>
  <c r="Q1053"/>
  <c r="Q1052"/>
  <c r="Q1051"/>
  <c r="Q1049"/>
  <c r="Q1048"/>
  <c r="Q1047"/>
  <c r="Q1046"/>
  <c r="Q1045"/>
  <c r="Q1044"/>
  <c r="Q1043"/>
  <c r="Q1042"/>
  <c r="Q1041"/>
  <c r="Q1040"/>
  <c r="Q1038"/>
  <c r="Q1037"/>
  <c r="Q1036"/>
  <c r="Q1035"/>
  <c r="Q1034"/>
  <c r="Q1033"/>
  <c r="Q1032"/>
  <c r="Q1031"/>
  <c r="Q1030"/>
  <c r="Q1029"/>
  <c r="Q1028"/>
  <c r="Q1027"/>
  <c r="Q1026"/>
  <c r="Q1025"/>
  <c r="Q1023"/>
  <c r="Q1022"/>
  <c r="Q1021"/>
  <c r="Q1019"/>
  <c r="Q1018"/>
  <c r="Q1017"/>
  <c r="Q1016"/>
  <c r="Q1015"/>
  <c r="Q1014"/>
  <c r="Q1013"/>
  <c r="Q1012"/>
  <c r="Q1011"/>
  <c r="Q1010"/>
  <c r="Q1008"/>
  <c r="Q1007"/>
  <c r="Q1006"/>
  <c r="Q1004"/>
  <c r="Q1003"/>
  <c r="Q1002"/>
  <c r="Q1001"/>
  <c r="Q1000"/>
  <c r="Q999"/>
  <c r="Q998"/>
  <c r="Q997"/>
  <c r="Q996"/>
  <c r="Q995"/>
  <c r="Q993"/>
  <c r="Q992"/>
  <c r="Q991"/>
  <c r="Q989"/>
  <c r="Q988"/>
  <c r="Q987"/>
  <c r="Q986"/>
  <c r="Q985"/>
  <c r="Q984"/>
  <c r="Q983"/>
  <c r="Q982"/>
  <c r="Q981"/>
  <c r="Q980"/>
  <c r="Q978"/>
  <c r="Q977"/>
  <c r="Q976"/>
  <c r="Q975"/>
  <c r="Q974"/>
  <c r="Q973"/>
  <c r="Q972"/>
  <c r="Q971"/>
  <c r="Q970"/>
  <c r="Q969"/>
  <c r="Q968"/>
  <c r="Q967"/>
  <c r="Q966"/>
  <c r="Q965"/>
  <c r="Q963"/>
  <c r="Q962"/>
  <c r="Q961"/>
  <c r="Q959"/>
  <c r="Q958"/>
  <c r="Q957"/>
  <c r="Q956"/>
  <c r="Q955"/>
  <c r="Q954"/>
  <c r="Q953"/>
  <c r="Q952"/>
  <c r="Q951"/>
  <c r="Q950"/>
  <c r="Q948"/>
  <c r="Q947"/>
  <c r="Q946"/>
  <c r="Q945"/>
  <c r="Q944"/>
  <c r="Q943"/>
  <c r="Q942"/>
  <c r="Q941"/>
  <c r="Q940"/>
  <c r="Q939"/>
  <c r="Q938"/>
  <c r="Q937"/>
  <c r="Q936"/>
  <c r="Q935"/>
  <c r="Q933"/>
  <c r="Q932"/>
  <c r="Q931"/>
  <c r="Q929"/>
  <c r="Q928"/>
  <c r="Q927"/>
  <c r="Q926"/>
  <c r="Q925"/>
  <c r="Q924"/>
  <c r="Q923"/>
  <c r="Q922"/>
  <c r="Q921"/>
  <c r="Q920"/>
  <c r="Q918"/>
  <c r="Q917"/>
  <c r="Q916"/>
  <c r="Q914"/>
  <c r="Q913"/>
  <c r="Q912"/>
  <c r="Q911"/>
  <c r="Q910"/>
  <c r="Q909"/>
  <c r="Q908"/>
  <c r="Q907"/>
  <c r="Q906"/>
  <c r="Q905"/>
  <c r="Q903"/>
  <c r="Q902"/>
  <c r="Q901"/>
  <c r="Q900"/>
  <c r="Q899"/>
  <c r="Q898"/>
  <c r="Q897"/>
  <c r="Q896"/>
  <c r="Q895"/>
  <c r="Q894"/>
  <c r="Q893"/>
  <c r="Q892"/>
  <c r="Q891"/>
  <c r="Q890"/>
  <c r="Q888"/>
  <c r="Q887"/>
  <c r="Q886"/>
  <c r="Q884"/>
  <c r="Q883"/>
  <c r="Q882"/>
  <c r="Q881"/>
  <c r="Q880"/>
  <c r="Q879"/>
  <c r="Q878"/>
  <c r="Q877"/>
  <c r="Q876"/>
  <c r="Q875"/>
  <c r="Q874"/>
  <c r="Q873"/>
  <c r="Q872"/>
  <c r="Q871"/>
  <c r="Q869"/>
  <c r="Q868"/>
  <c r="Q867"/>
  <c r="Q866"/>
  <c r="Q865"/>
  <c r="Q864"/>
  <c r="Q863"/>
  <c r="Q862"/>
  <c r="Q861"/>
  <c r="Q860"/>
  <c r="Q858"/>
  <c r="Q857"/>
  <c r="Q856"/>
  <c r="Q855"/>
  <c r="Q854"/>
  <c r="Q853"/>
  <c r="Q852"/>
  <c r="Q851"/>
  <c r="Q850"/>
  <c r="Q849"/>
  <c r="Q848"/>
  <c r="Q847"/>
  <c r="Q846"/>
  <c r="Q845"/>
  <c r="Q843"/>
  <c r="Q842"/>
  <c r="Q841"/>
  <c r="Q839"/>
  <c r="Q838"/>
  <c r="Q837"/>
  <c r="Q836"/>
  <c r="Q835"/>
  <c r="Q834"/>
  <c r="Q833"/>
  <c r="Q832"/>
  <c r="Q831"/>
  <c r="Q830"/>
  <c r="Q828"/>
  <c r="Q827"/>
  <c r="Q826"/>
  <c r="Q824"/>
  <c r="Q823"/>
  <c r="Q822"/>
  <c r="Q821"/>
  <c r="Q820"/>
  <c r="Q819"/>
  <c r="Q818"/>
  <c r="Q817"/>
  <c r="Q816"/>
  <c r="Q815"/>
  <c r="Q813"/>
  <c r="Q812"/>
  <c r="Q811"/>
  <c r="Q809"/>
  <c r="Q808"/>
  <c r="Q807"/>
  <c r="Q806"/>
  <c r="Q805"/>
  <c r="Q804"/>
  <c r="Q803"/>
  <c r="Q802"/>
  <c r="Q801"/>
  <c r="Q800"/>
  <c r="Q798"/>
  <c r="Q797"/>
  <c r="Q796"/>
  <c r="Q795"/>
  <c r="Q794"/>
  <c r="Q793"/>
  <c r="Q792"/>
  <c r="Q791"/>
  <c r="Q790"/>
  <c r="Q789"/>
  <c r="Q788"/>
  <c r="Q787"/>
  <c r="Q786"/>
  <c r="Q785"/>
  <c r="Q783"/>
  <c r="Q782"/>
  <c r="Q781"/>
  <c r="Q780"/>
  <c r="Q779"/>
  <c r="Q778"/>
  <c r="Q777"/>
  <c r="Q776"/>
  <c r="Q775"/>
  <c r="Q774"/>
  <c r="Q773"/>
  <c r="Q772"/>
  <c r="Q771"/>
  <c r="Q770"/>
  <c r="Q768"/>
  <c r="Q767"/>
  <c r="Q766"/>
  <c r="Q764"/>
  <c r="Q763"/>
  <c r="Q762"/>
  <c r="Q761"/>
  <c r="Q760"/>
  <c r="Q759"/>
  <c r="Q758"/>
  <c r="Q757"/>
  <c r="Q756"/>
  <c r="Q755"/>
  <c r="Q753"/>
  <c r="Q752"/>
  <c r="Q751"/>
  <c r="Q749"/>
  <c r="Q748"/>
  <c r="Q747"/>
  <c r="Q746"/>
  <c r="Q745"/>
  <c r="Q744"/>
  <c r="Q743"/>
  <c r="Q742"/>
  <c r="Q741"/>
  <c r="Q740"/>
  <c r="Q738"/>
  <c r="Q737"/>
  <c r="Q736"/>
  <c r="Q735"/>
  <c r="Q734"/>
  <c r="Q733"/>
  <c r="Q732"/>
  <c r="Q731"/>
  <c r="Q730"/>
  <c r="Q729"/>
  <c r="Q728"/>
  <c r="Q727"/>
  <c r="Q726"/>
  <c r="Q725"/>
  <c r="Q724"/>
  <c r="Q723"/>
  <c r="Q722"/>
  <c r="Q721"/>
  <c r="Q720"/>
  <c r="Q719"/>
  <c r="Q718"/>
  <c r="Q717"/>
  <c r="Q716"/>
  <c r="Q715"/>
  <c r="Q714"/>
  <c r="Q713"/>
  <c r="Q712"/>
  <c r="Q711"/>
  <c r="Q710"/>
  <c r="Q708"/>
  <c r="Q707"/>
  <c r="Q706"/>
  <c r="Q704"/>
  <c r="Q703"/>
  <c r="Q702"/>
  <c r="Q701"/>
  <c r="Q700"/>
  <c r="Q699"/>
  <c r="Q698"/>
  <c r="Q697"/>
  <c r="Q696"/>
  <c r="Q695"/>
  <c r="Q693"/>
  <c r="Q692"/>
  <c r="Q691"/>
  <c r="Q689"/>
  <c r="Q688"/>
  <c r="Q687"/>
  <c r="Q686"/>
  <c r="Q685"/>
  <c r="Q684"/>
  <c r="Q683"/>
  <c r="Q682"/>
  <c r="Q681"/>
  <c r="Q680"/>
  <c r="Q678"/>
  <c r="Q677"/>
  <c r="Q676"/>
  <c r="Q675"/>
  <c r="Q674"/>
  <c r="Q673"/>
  <c r="Q672"/>
  <c r="Q671"/>
  <c r="Q670"/>
  <c r="Q669"/>
  <c r="Q668"/>
  <c r="Q667"/>
  <c r="Q666"/>
  <c r="Q665"/>
  <c r="Q663"/>
  <c r="Q662"/>
  <c r="Q661"/>
  <c r="Q660"/>
  <c r="Q659"/>
  <c r="Q658"/>
  <c r="Q657"/>
  <c r="Q656"/>
  <c r="Q655"/>
  <c r="Q654"/>
  <c r="Q653"/>
  <c r="Q652"/>
  <c r="Q651"/>
  <c r="Q650"/>
  <c r="Q648"/>
  <c r="Q647"/>
  <c r="Q646"/>
  <c r="Q645"/>
  <c r="Q644"/>
  <c r="Q643"/>
  <c r="Q642"/>
  <c r="Q641"/>
  <c r="Q640"/>
  <c r="Q639"/>
  <c r="Q638"/>
  <c r="Q637"/>
  <c r="Q636"/>
  <c r="Q635"/>
  <c r="Q634"/>
  <c r="Q633"/>
  <c r="Q632"/>
  <c r="Q631"/>
  <c r="Q630"/>
  <c r="Q629"/>
  <c r="H394" i="91"/>
  <c r="B394"/>
  <c r="C391"/>
  <c r="M355"/>
  <c r="AK1219" i="68" s="1"/>
  <c r="M354" i="91"/>
  <c r="AK1204" i="68" s="1"/>
  <c r="M353" i="91"/>
  <c r="AK1189" i="68" s="1"/>
  <c r="M352" i="91"/>
  <c r="AK1174" i="68" s="1"/>
  <c r="M351" i="91"/>
  <c r="AK1159" i="68" s="1"/>
  <c r="M350" i="91"/>
  <c r="AK1144" i="68" s="1"/>
  <c r="M349" i="91"/>
  <c r="AK1129" i="68" s="1"/>
  <c r="M348" i="91"/>
  <c r="AK1114" i="68" s="1"/>
  <c r="M347" i="91"/>
  <c r="AK1099" i="68" s="1"/>
  <c r="M346" i="91"/>
  <c r="AK1084" i="68" s="1"/>
  <c r="M345" i="91"/>
  <c r="AK1069" i="68" s="1"/>
  <c r="M344" i="91"/>
  <c r="AK1054" i="68" s="1"/>
  <c r="M343" i="91"/>
  <c r="AK1039" i="68" s="1"/>
  <c r="M342" i="91"/>
  <c r="AK1024" i="68" s="1"/>
  <c r="M341" i="91"/>
  <c r="AK1009" i="68" s="1"/>
  <c r="M340" i="91"/>
  <c r="AK994" i="68" s="1"/>
  <c r="M339" i="91"/>
  <c r="AK979" i="68" s="1"/>
  <c r="M338" i="91"/>
  <c r="AK964" i="68" s="1"/>
  <c r="M337" i="91"/>
  <c r="AK949" i="68" s="1"/>
  <c r="M336" i="91"/>
  <c r="AK934" i="68" s="1"/>
  <c r="M335" i="91"/>
  <c r="AK919" i="68" s="1"/>
  <c r="M334" i="91"/>
  <c r="AK904" i="68" s="1"/>
  <c r="M333" i="91"/>
  <c r="AK889" i="68" s="1"/>
  <c r="M332" i="91"/>
  <c r="AK874" i="68" s="1"/>
  <c r="M331" i="91"/>
  <c r="AK859" i="68" s="1"/>
  <c r="M330" i="91"/>
  <c r="AK844" i="68" s="1"/>
  <c r="M329" i="91"/>
  <c r="AK829" i="68" s="1"/>
  <c r="M328" i="91"/>
  <c r="AK814" i="68" s="1"/>
  <c r="M327" i="91"/>
  <c r="AK799" i="68" s="1"/>
  <c r="M326" i="91"/>
  <c r="AK784" i="68" s="1"/>
  <c r="M325" i="91"/>
  <c r="AK769" i="68" s="1"/>
  <c r="M324" i="91"/>
  <c r="AK754" i="68" s="1"/>
  <c r="M323" i="91"/>
  <c r="AK739" i="68" s="1"/>
  <c r="M322" i="91"/>
  <c r="M321"/>
  <c r="AK709" i="68" s="1"/>
  <c r="M320" i="91"/>
  <c r="AK694" i="68" s="1"/>
  <c r="M319" i="91"/>
  <c r="AK679" i="68" s="1"/>
  <c r="M318" i="91"/>
  <c r="M317"/>
  <c r="AK649" i="68" s="1"/>
  <c r="M316" i="91"/>
  <c r="AK634" i="68" s="1"/>
  <c r="M298" i="91"/>
  <c r="Q1219" i="68" s="1"/>
  <c r="M297" i="91"/>
  <c r="M296"/>
  <c r="Q1189" i="68" s="1"/>
  <c r="M295" i="91"/>
  <c r="Q1174" i="68" s="1"/>
  <c r="M294" i="91"/>
  <c r="Q1159" i="68" s="1"/>
  <c r="M293" i="91"/>
  <c r="Q1144" i="68" s="1"/>
  <c r="M292" i="91"/>
  <c r="Q1129" i="68" s="1"/>
  <c r="M291" i="91"/>
  <c r="Q1114" i="68" s="1"/>
  <c r="M290" i="91"/>
  <c r="Q1099" i="68" s="1"/>
  <c r="M289" i="91"/>
  <c r="Q1084" i="68" s="1"/>
  <c r="M288" i="91"/>
  <c r="Q1069" i="68" s="1"/>
  <c r="M287" i="91"/>
  <c r="M286"/>
  <c r="Q1039" i="68" s="1"/>
  <c r="M285" i="91"/>
  <c r="Q1024" i="68" s="1"/>
  <c r="M284" i="91"/>
  <c r="Q1009" i="68" s="1"/>
  <c r="M283" i="91"/>
  <c r="Q994" i="68" s="1"/>
  <c r="M282" i="91"/>
  <c r="Q979" i="68" s="1"/>
  <c r="M281" i="91"/>
  <c r="Q964" i="68" s="1"/>
  <c r="M280" i="91"/>
  <c r="Q949" i="68" s="1"/>
  <c r="M279" i="91"/>
  <c r="Q934" i="68" s="1"/>
  <c r="M278" i="91"/>
  <c r="Q919" i="68" s="1"/>
  <c r="M277" i="91"/>
  <c r="Q904" i="68" s="1"/>
  <c r="M276" i="91"/>
  <c r="Q889" i="68" s="1"/>
  <c r="M275" i="91"/>
  <c r="M274"/>
  <c r="Q859" i="68" s="1"/>
  <c r="M273" i="91"/>
  <c r="Q844" i="68" s="1"/>
  <c r="M272" i="91"/>
  <c r="Q829" i="68" s="1"/>
  <c r="M271" i="91"/>
  <c r="Q814" i="68" s="1"/>
  <c r="M270" i="91"/>
  <c r="Q799" i="68" s="1"/>
  <c r="M269" i="91"/>
  <c r="Q784" i="68" s="1"/>
  <c r="M268" i="91"/>
  <c r="Q769" i="68" s="1"/>
  <c r="M267" i="91"/>
  <c r="Q754" i="68" s="1"/>
  <c r="M266" i="91"/>
  <c r="Q739" i="68" s="1"/>
  <c r="M265" i="91"/>
  <c r="M264"/>
  <c r="Q709" i="68" s="1"/>
  <c r="M263" i="91"/>
  <c r="Q694" i="68" s="1"/>
  <c r="M262" i="91"/>
  <c r="Q679" i="68" s="1"/>
  <c r="M261" i="91"/>
  <c r="Q664" i="68" s="1"/>
  <c r="M260" i="91"/>
  <c r="Q649" i="68" s="1"/>
  <c r="M259" i="91"/>
  <c r="G189"/>
  <c r="B189"/>
  <c r="B298" s="1"/>
  <c r="B355" s="1"/>
  <c r="G188"/>
  <c r="B188"/>
  <c r="B297" s="1"/>
  <c r="B354" s="1"/>
  <c r="G187"/>
  <c r="B187"/>
  <c r="B296" s="1"/>
  <c r="B353" s="1"/>
  <c r="G186"/>
  <c r="B186"/>
  <c r="B295" s="1"/>
  <c r="B352" s="1"/>
  <c r="G185"/>
  <c r="B185"/>
  <c r="B294" s="1"/>
  <c r="B351" s="1"/>
  <c r="G184"/>
  <c r="B184"/>
  <c r="B293" s="1"/>
  <c r="B350" s="1"/>
  <c r="G183"/>
  <c r="B183"/>
  <c r="B292" s="1"/>
  <c r="B349" s="1"/>
  <c r="G182"/>
  <c r="B182"/>
  <c r="B291" s="1"/>
  <c r="B348" s="1"/>
  <c r="G181"/>
  <c r="B181"/>
  <c r="B290" s="1"/>
  <c r="B347" s="1"/>
  <c r="G180"/>
  <c r="B180"/>
  <c r="B289" s="1"/>
  <c r="B346" s="1"/>
  <c r="G179"/>
  <c r="B179"/>
  <c r="B288" s="1"/>
  <c r="B345" s="1"/>
  <c r="G178"/>
  <c r="B178"/>
  <c r="B287" s="1"/>
  <c r="B344" s="1"/>
  <c r="G177"/>
  <c r="B177"/>
  <c r="B286" s="1"/>
  <c r="B343" s="1"/>
  <c r="G176"/>
  <c r="B176"/>
  <c r="B285" s="1"/>
  <c r="B342" s="1"/>
  <c r="G175"/>
  <c r="B175"/>
  <c r="B284" s="1"/>
  <c r="B341" s="1"/>
  <c r="G174"/>
  <c r="B174"/>
  <c r="B283" s="1"/>
  <c r="B340" s="1"/>
  <c r="G173"/>
  <c r="B173"/>
  <c r="B282" s="1"/>
  <c r="B339" s="1"/>
  <c r="G172"/>
  <c r="B172"/>
  <c r="B281" s="1"/>
  <c r="B338" s="1"/>
  <c r="G171"/>
  <c r="B171"/>
  <c r="B280" s="1"/>
  <c r="B337" s="1"/>
  <c r="G170"/>
  <c r="B170"/>
  <c r="B279" s="1"/>
  <c r="B336" s="1"/>
  <c r="G169"/>
  <c r="B169"/>
  <c r="B278" s="1"/>
  <c r="B335" s="1"/>
  <c r="G168"/>
  <c r="B168"/>
  <c r="B277" s="1"/>
  <c r="B334" s="1"/>
  <c r="G167"/>
  <c r="B167"/>
  <c r="B276" s="1"/>
  <c r="B333" s="1"/>
  <c r="G166"/>
  <c r="B166"/>
  <c r="B275" s="1"/>
  <c r="B332" s="1"/>
  <c r="G165"/>
  <c r="B165"/>
  <c r="B274" s="1"/>
  <c r="B331" s="1"/>
  <c r="G164"/>
  <c r="B164"/>
  <c r="B273" s="1"/>
  <c r="B330" s="1"/>
  <c r="G163"/>
  <c r="B163"/>
  <c r="B272" s="1"/>
  <c r="B329" s="1"/>
  <c r="G162"/>
  <c r="B162"/>
  <c r="B271" s="1"/>
  <c r="B328" s="1"/>
  <c r="G161"/>
  <c r="B161"/>
  <c r="B270" s="1"/>
  <c r="B327" s="1"/>
  <c r="G160"/>
  <c r="B160"/>
  <c r="B269" s="1"/>
  <c r="B326" s="1"/>
  <c r="G159"/>
  <c r="B159"/>
  <c r="B268" s="1"/>
  <c r="B325" s="1"/>
  <c r="G158"/>
  <c r="B158"/>
  <c r="B267" s="1"/>
  <c r="B324" s="1"/>
  <c r="G157"/>
  <c r="B157"/>
  <c r="B266" s="1"/>
  <c r="B323" s="1"/>
  <c r="G156"/>
  <c r="B156"/>
  <c r="B265" s="1"/>
  <c r="B322" s="1"/>
  <c r="G155"/>
  <c r="B155"/>
  <c r="B264" s="1"/>
  <c r="B321" s="1"/>
  <c r="G154"/>
  <c r="B154"/>
  <c r="B263" s="1"/>
  <c r="B320" s="1"/>
  <c r="G153"/>
  <c r="B153"/>
  <c r="B262" s="1"/>
  <c r="B319" s="1"/>
  <c r="G152"/>
  <c r="B152"/>
  <c r="B261" s="1"/>
  <c r="B318" s="1"/>
  <c r="G151"/>
  <c r="B151"/>
  <c r="B260" s="1"/>
  <c r="B317" s="1"/>
  <c r="G150"/>
  <c r="B150"/>
  <c r="B259" s="1"/>
  <c r="B316" s="1"/>
  <c r="B127"/>
  <c r="B118"/>
  <c r="B109"/>
  <c r="B100"/>
  <c r="B91"/>
  <c r="B82"/>
  <c r="B73"/>
  <c r="B64"/>
  <c r="H62"/>
  <c r="H71" s="1"/>
  <c r="H80" s="1"/>
  <c r="H89" s="1"/>
  <c r="H98" s="1"/>
  <c r="H107" s="1"/>
  <c r="H116" s="1"/>
  <c r="H125" s="1"/>
  <c r="H134" s="1"/>
  <c r="E62"/>
  <c r="E71" s="1"/>
  <c r="E80" s="1"/>
  <c r="E89" s="1"/>
  <c r="E98" s="1"/>
  <c r="E107" s="1"/>
  <c r="E116" s="1"/>
  <c r="E125" s="1"/>
  <c r="E134" s="1"/>
  <c r="H58"/>
  <c r="H67" s="1"/>
  <c r="H76" s="1"/>
  <c r="H85" s="1"/>
  <c r="H94" s="1"/>
  <c r="H103" s="1"/>
  <c r="H112" s="1"/>
  <c r="H121" s="1"/>
  <c r="H130" s="1"/>
  <c r="E58"/>
  <c r="E67" s="1"/>
  <c r="E76" s="1"/>
  <c r="E85" s="1"/>
  <c r="E94" s="1"/>
  <c r="E103" s="1"/>
  <c r="E112" s="1"/>
  <c r="E121" s="1"/>
  <c r="E130" s="1"/>
  <c r="B55"/>
  <c r="C51"/>
  <c r="C60" s="1"/>
  <c r="C69" s="1"/>
  <c r="C78" s="1"/>
  <c r="C87" s="1"/>
  <c r="C96" s="1"/>
  <c r="C105" s="1"/>
  <c r="C114" s="1"/>
  <c r="C123" s="1"/>
  <c r="C132" s="1"/>
  <c r="E49"/>
  <c r="B46"/>
  <c r="C43"/>
  <c r="C42"/>
  <c r="C41"/>
  <c r="E47" s="1"/>
  <c r="E56" s="1"/>
  <c r="E65" s="1"/>
  <c r="E74" s="1"/>
  <c r="E83" s="1"/>
  <c r="E92" s="1"/>
  <c r="E101" s="1"/>
  <c r="E110" s="1"/>
  <c r="E119" s="1"/>
  <c r="E128" s="1"/>
  <c r="A38"/>
  <c r="A35"/>
  <c r="A34"/>
  <c r="A23"/>
  <c r="A22"/>
  <c r="A21"/>
  <c r="A20"/>
  <c r="C13"/>
  <c r="C12"/>
  <c r="C11"/>
  <c r="C10"/>
  <c r="C9"/>
  <c r="A5"/>
  <c r="A4"/>
  <c r="A3"/>
  <c r="A2"/>
  <c r="A1"/>
  <c r="Q1215" i="68"/>
  <c r="Q1185"/>
  <c r="Q1170"/>
  <c r="Q1140"/>
  <c r="Q1110"/>
  <c r="Q1095"/>
  <c r="Q1065"/>
  <c r="Q1050"/>
  <c r="Q1020"/>
  <c r="Q1005"/>
  <c r="Q990"/>
  <c r="Q960"/>
  <c r="Q930"/>
  <c r="Q915"/>
  <c r="Q885"/>
  <c r="Q870"/>
  <c r="Q840"/>
  <c r="Q825"/>
  <c r="Q810"/>
  <c r="Q765"/>
  <c r="Q750"/>
  <c r="Q705"/>
  <c r="Q690"/>
  <c r="H394" i="84" l="1"/>
  <c r="B394"/>
  <c r="C391"/>
  <c r="M355"/>
  <c r="AK610" i="68" s="1"/>
  <c r="M354" i="84"/>
  <c r="AK595" i="68" s="1"/>
  <c r="M353" i="84"/>
  <c r="AK580" i="68" s="1"/>
  <c r="M352" i="84"/>
  <c r="AK565" i="68" s="1"/>
  <c r="M351" i="84"/>
  <c r="AK550" i="68" s="1"/>
  <c r="M350" i="84"/>
  <c r="AK535" i="68" s="1"/>
  <c r="M349" i="84"/>
  <c r="AK520" i="68" s="1"/>
  <c r="M348" i="84"/>
  <c r="AK505" i="68" s="1"/>
  <c r="M347" i="84"/>
  <c r="AK490" i="68" s="1"/>
  <c r="M346" i="84"/>
  <c r="AK475" i="68" s="1"/>
  <c r="M345" i="84"/>
  <c r="AK460" i="68" s="1"/>
  <c r="M344" i="84"/>
  <c r="AK445" i="68" s="1"/>
  <c r="M343" i="84"/>
  <c r="AK430" i="68" s="1"/>
  <c r="M342" i="84"/>
  <c r="AK415" i="68" s="1"/>
  <c r="M341" i="84"/>
  <c r="AK400" i="68" s="1"/>
  <c r="M340" i="84"/>
  <c r="AK385" i="68" s="1"/>
  <c r="M339" i="84"/>
  <c r="AK370" i="68" s="1"/>
  <c r="M338" i="84"/>
  <c r="AK355" i="68" s="1"/>
  <c r="M337" i="84"/>
  <c r="AK340" i="68" s="1"/>
  <c r="M336" i="84"/>
  <c r="AK325" i="68" s="1"/>
  <c r="M335" i="84"/>
  <c r="AK310" i="68" s="1"/>
  <c r="M334" i="84"/>
  <c r="AK295" i="68" s="1"/>
  <c r="M333" i="84"/>
  <c r="AK280" i="68" s="1"/>
  <c r="M332" i="84"/>
  <c r="AK265" i="68" s="1"/>
  <c r="M331" i="84"/>
  <c r="AK250" i="68" s="1"/>
  <c r="M330" i="84"/>
  <c r="AK235" i="68" s="1"/>
  <c r="M329" i="84"/>
  <c r="AK220" i="68" s="1"/>
  <c r="M328" i="84"/>
  <c r="AK205" i="68" s="1"/>
  <c r="M327" i="84"/>
  <c r="AK190" i="68" s="1"/>
  <c r="M326" i="84"/>
  <c r="AK175" i="68" s="1"/>
  <c r="M325" i="84"/>
  <c r="AK160" i="68" s="1"/>
  <c r="M324" i="84"/>
  <c r="AK145" i="68" s="1"/>
  <c r="M323" i="84"/>
  <c r="AK130" i="68" s="1"/>
  <c r="M322" i="84"/>
  <c r="AK115" i="68" s="1"/>
  <c r="M321" i="84"/>
  <c r="AK100" i="68" s="1"/>
  <c r="M320" i="84"/>
  <c r="AK85" i="68" s="1"/>
  <c r="M319" i="84"/>
  <c r="AK70" i="68" s="1"/>
  <c r="M318" i="84"/>
  <c r="AK55" i="68" s="1"/>
  <c r="M317" i="84"/>
  <c r="AK40" i="68" s="1"/>
  <c r="M316" i="84"/>
  <c r="AK25" i="68" s="1"/>
  <c r="M298" i="84"/>
  <c r="Q610" i="68" s="1"/>
  <c r="M297" i="84"/>
  <c r="Q595" i="68" s="1"/>
  <c r="B297" i="84"/>
  <c r="B354" s="1"/>
  <c r="M296"/>
  <c r="Q580" i="68" s="1"/>
  <c r="M295" i="84"/>
  <c r="Q565" i="68" s="1"/>
  <c r="M294" i="84"/>
  <c r="Q550" i="68" s="1"/>
  <c r="M293" i="84"/>
  <c r="Q535" i="68" s="1"/>
  <c r="M292" i="84"/>
  <c r="Q520" i="68" s="1"/>
  <c r="M291" i="84"/>
  <c r="Q505" i="68" s="1"/>
  <c r="M290" i="84"/>
  <c r="Q490" i="68" s="1"/>
  <c r="M289" i="84"/>
  <c r="Q475" i="68" s="1"/>
  <c r="M288" i="84"/>
  <c r="Q460" i="68" s="1"/>
  <c r="M287" i="84"/>
  <c r="Q445" i="68" s="1"/>
  <c r="M286" i="84"/>
  <c r="Q430" i="68" s="1"/>
  <c r="M285" i="84"/>
  <c r="Q415" i="68" s="1"/>
  <c r="M284" i="84"/>
  <c r="Q400" i="68" s="1"/>
  <c r="M283" i="84"/>
  <c r="Q385" i="68" s="1"/>
  <c r="M282" i="84"/>
  <c r="Q370" i="68" s="1"/>
  <c r="M281" i="84"/>
  <c r="Q355" i="68" s="1"/>
  <c r="M280" i="84"/>
  <c r="Q340" i="68" s="1"/>
  <c r="M279" i="84"/>
  <c r="Q325" i="68" s="1"/>
  <c r="M278" i="84"/>
  <c r="Q310" i="68" s="1"/>
  <c r="M277" i="84"/>
  <c r="Q295" i="68" s="1"/>
  <c r="M276" i="84"/>
  <c r="Q280" i="68" s="1"/>
  <c r="M275" i="84"/>
  <c r="Q265" i="68" s="1"/>
  <c r="M274" i="84"/>
  <c r="Q250" i="68" s="1"/>
  <c r="M273" i="84"/>
  <c r="Q235" i="68" s="1"/>
  <c r="M272" i="84"/>
  <c r="Q220" i="68" s="1"/>
  <c r="M271" i="84"/>
  <c r="Q205" i="68" s="1"/>
  <c r="M270" i="84"/>
  <c r="Q190" i="68" s="1"/>
  <c r="M269" i="84"/>
  <c r="Q175" i="68" s="1"/>
  <c r="M268" i="84"/>
  <c r="Q160" i="68" s="1"/>
  <c r="M267" i="84"/>
  <c r="Q145" i="68" s="1"/>
  <c r="M266" i="84"/>
  <c r="Q130" i="68" s="1"/>
  <c r="M265" i="84"/>
  <c r="Q115" i="68" s="1"/>
  <c r="M264" i="84"/>
  <c r="Q100" i="68" s="1"/>
  <c r="M263" i="84"/>
  <c r="Q85" i="68" s="1"/>
  <c r="M262" i="84"/>
  <c r="Q70" i="68" s="1"/>
  <c r="M261" i="84"/>
  <c r="Q55" i="68" s="1"/>
  <c r="M260" i="84"/>
  <c r="Q40" i="68" s="1"/>
  <c r="M259" i="84"/>
  <c r="Q25" i="68" s="1"/>
  <c r="G189" i="84"/>
  <c r="B189"/>
  <c r="B298" s="1"/>
  <c r="B355" s="1"/>
  <c r="G188"/>
  <c r="B188"/>
  <c r="G187"/>
  <c r="B187"/>
  <c r="B296" s="1"/>
  <c r="B353" s="1"/>
  <c r="G186"/>
  <c r="B186"/>
  <c r="B295" s="1"/>
  <c r="B352" s="1"/>
  <c r="G185"/>
  <c r="B185"/>
  <c r="B294" s="1"/>
  <c r="B351" s="1"/>
  <c r="G184"/>
  <c r="B184"/>
  <c r="B293" s="1"/>
  <c r="B350" s="1"/>
  <c r="G183"/>
  <c r="B183"/>
  <c r="B292" s="1"/>
  <c r="B349" s="1"/>
  <c r="G182"/>
  <c r="B182"/>
  <c r="B291" s="1"/>
  <c r="B348" s="1"/>
  <c r="G181"/>
  <c r="B181"/>
  <c r="B290" s="1"/>
  <c r="B347" s="1"/>
  <c r="G180"/>
  <c r="B180"/>
  <c r="B289" s="1"/>
  <c r="B346" s="1"/>
  <c r="G179"/>
  <c r="B179"/>
  <c r="B288" s="1"/>
  <c r="B345" s="1"/>
  <c r="G178"/>
  <c r="B178"/>
  <c r="B287" s="1"/>
  <c r="B344" s="1"/>
  <c r="G177"/>
  <c r="B177"/>
  <c r="B286" s="1"/>
  <c r="B343" s="1"/>
  <c r="G176"/>
  <c r="B176"/>
  <c r="B285" s="1"/>
  <c r="B342" s="1"/>
  <c r="G175"/>
  <c r="B175"/>
  <c r="B284" s="1"/>
  <c r="B341" s="1"/>
  <c r="G174"/>
  <c r="B174"/>
  <c r="B283" s="1"/>
  <c r="B340" s="1"/>
  <c r="G173"/>
  <c r="B173"/>
  <c r="B282" s="1"/>
  <c r="B339" s="1"/>
  <c r="G172"/>
  <c r="B172"/>
  <c r="B281" s="1"/>
  <c r="B338" s="1"/>
  <c r="G171"/>
  <c r="B171"/>
  <c r="B280" s="1"/>
  <c r="B337" s="1"/>
  <c r="G170"/>
  <c r="B170"/>
  <c r="B279" s="1"/>
  <c r="B336" s="1"/>
  <c r="G169"/>
  <c r="B169"/>
  <c r="B278" s="1"/>
  <c r="B335" s="1"/>
  <c r="G168"/>
  <c r="B168"/>
  <c r="B277" s="1"/>
  <c r="B334" s="1"/>
  <c r="G167"/>
  <c r="B167"/>
  <c r="B276" s="1"/>
  <c r="B333" s="1"/>
  <c r="G166"/>
  <c r="B166"/>
  <c r="B275" s="1"/>
  <c r="B332" s="1"/>
  <c r="G165"/>
  <c r="B165"/>
  <c r="B274" s="1"/>
  <c r="B331" s="1"/>
  <c r="G164"/>
  <c r="B164"/>
  <c r="B273" s="1"/>
  <c r="B330" s="1"/>
  <c r="G163"/>
  <c r="B163"/>
  <c r="B272" s="1"/>
  <c r="B329" s="1"/>
  <c r="G162"/>
  <c r="B162"/>
  <c r="B271" s="1"/>
  <c r="B328" s="1"/>
  <c r="G161"/>
  <c r="B161"/>
  <c r="B270" s="1"/>
  <c r="B327" s="1"/>
  <c r="G160"/>
  <c r="B160"/>
  <c r="B269" s="1"/>
  <c r="B326" s="1"/>
  <c r="G159"/>
  <c r="B159"/>
  <c r="B268" s="1"/>
  <c r="B325" s="1"/>
  <c r="G158"/>
  <c r="B158"/>
  <c r="B267" s="1"/>
  <c r="B324" s="1"/>
  <c r="G157"/>
  <c r="B157"/>
  <c r="B266" s="1"/>
  <c r="B323" s="1"/>
  <c r="G156"/>
  <c r="B156"/>
  <c r="B265" s="1"/>
  <c r="B322" s="1"/>
  <c r="G155"/>
  <c r="B155"/>
  <c r="B264" s="1"/>
  <c r="B321" s="1"/>
  <c r="G154"/>
  <c r="B154"/>
  <c r="B263" s="1"/>
  <c r="B320" s="1"/>
  <c r="G153"/>
  <c r="B153"/>
  <c r="B262" s="1"/>
  <c r="B319" s="1"/>
  <c r="G152"/>
  <c r="B152"/>
  <c r="B261" s="1"/>
  <c r="B318" s="1"/>
  <c r="G151"/>
  <c r="B151"/>
  <c r="B260" s="1"/>
  <c r="B317" s="1"/>
  <c r="G150"/>
  <c r="B150"/>
  <c r="B259" s="1"/>
  <c r="B316" s="1"/>
  <c r="B127"/>
  <c r="B118"/>
  <c r="B109"/>
  <c r="B100"/>
  <c r="B91"/>
  <c r="B82"/>
  <c r="B73"/>
  <c r="B64"/>
  <c r="H62"/>
  <c r="H71" s="1"/>
  <c r="H80" s="1"/>
  <c r="H89" s="1"/>
  <c r="H98" s="1"/>
  <c r="H107" s="1"/>
  <c r="H116" s="1"/>
  <c r="H125" s="1"/>
  <c r="H134" s="1"/>
  <c r="E62"/>
  <c r="E71" s="1"/>
  <c r="E80" s="1"/>
  <c r="E89" s="1"/>
  <c r="E98" s="1"/>
  <c r="E107" s="1"/>
  <c r="E116" s="1"/>
  <c r="E125" s="1"/>
  <c r="E134" s="1"/>
  <c r="H58"/>
  <c r="H67" s="1"/>
  <c r="H76" s="1"/>
  <c r="H85" s="1"/>
  <c r="H94" s="1"/>
  <c r="H103" s="1"/>
  <c r="H112" s="1"/>
  <c r="H121" s="1"/>
  <c r="H130" s="1"/>
  <c r="E58"/>
  <c r="E67" s="1"/>
  <c r="E76" s="1"/>
  <c r="E85" s="1"/>
  <c r="E94" s="1"/>
  <c r="E103" s="1"/>
  <c r="E112" s="1"/>
  <c r="E121" s="1"/>
  <c r="E130" s="1"/>
  <c r="B55"/>
  <c r="C51"/>
  <c r="C60" s="1"/>
  <c r="C69" s="1"/>
  <c r="C78" s="1"/>
  <c r="C87" s="1"/>
  <c r="C96" s="1"/>
  <c r="C105" s="1"/>
  <c r="C114" s="1"/>
  <c r="C123" s="1"/>
  <c r="C132" s="1"/>
  <c r="E49"/>
  <c r="B46"/>
  <c r="C43"/>
  <c r="C42"/>
  <c r="C41"/>
  <c r="E47" s="1"/>
  <c r="E56" s="1"/>
  <c r="E65" s="1"/>
  <c r="E74" s="1"/>
  <c r="E83" s="1"/>
  <c r="E92" s="1"/>
  <c r="E101" s="1"/>
  <c r="E110" s="1"/>
  <c r="E119" s="1"/>
  <c r="E128" s="1"/>
  <c r="A38"/>
  <c r="A35"/>
  <c r="A34"/>
  <c r="A23"/>
  <c r="A22"/>
  <c r="A21"/>
  <c r="A20"/>
  <c r="C13"/>
  <c r="C12"/>
  <c r="C11"/>
  <c r="C10"/>
  <c r="C9"/>
  <c r="A5"/>
  <c r="A4"/>
  <c r="A3"/>
  <c r="A2"/>
  <c r="A1"/>
  <c r="H394" i="83"/>
  <c r="B394"/>
  <c r="C391"/>
  <c r="M355"/>
  <c r="AK609" i="68" s="1"/>
  <c r="M354" i="83"/>
  <c r="AK594" i="68" s="1"/>
  <c r="M353" i="83"/>
  <c r="AK579" i="68" s="1"/>
  <c r="M352" i="83"/>
  <c r="AK564" i="68" s="1"/>
  <c r="M351" i="83"/>
  <c r="AK549" i="68" s="1"/>
  <c r="M350" i="83"/>
  <c r="AK534" i="68" s="1"/>
  <c r="M349" i="83"/>
  <c r="AK519" i="68" s="1"/>
  <c r="M348" i="83"/>
  <c r="AK504" i="68" s="1"/>
  <c r="M347" i="83"/>
  <c r="AK489" i="68" s="1"/>
  <c r="M346" i="83"/>
  <c r="AK474" i="68" s="1"/>
  <c r="M345" i="83"/>
  <c r="AK459" i="68" s="1"/>
  <c r="M344" i="83"/>
  <c r="AK444" i="68" s="1"/>
  <c r="M343" i="83"/>
  <c r="AK429" i="68" s="1"/>
  <c r="M342" i="83"/>
  <c r="AK414" i="68" s="1"/>
  <c r="M341" i="83"/>
  <c r="AK399" i="68" s="1"/>
  <c r="M340" i="83"/>
  <c r="AK384" i="68" s="1"/>
  <c r="M339" i="83"/>
  <c r="AK369" i="68" s="1"/>
  <c r="M338" i="83"/>
  <c r="AK354" i="68" s="1"/>
  <c r="M337" i="83"/>
  <c r="AK339" i="68" s="1"/>
  <c r="M336" i="83"/>
  <c r="AK324" i="68" s="1"/>
  <c r="M335" i="83"/>
  <c r="AK309" i="68" s="1"/>
  <c r="M334" i="83"/>
  <c r="AK294" i="68" s="1"/>
  <c r="M333" i="83"/>
  <c r="AK279" i="68" s="1"/>
  <c r="M332" i="83"/>
  <c r="AK264" i="68" s="1"/>
  <c r="M331" i="83"/>
  <c r="AK249" i="68" s="1"/>
  <c r="M330" i="83"/>
  <c r="AK234" i="68" s="1"/>
  <c r="M329" i="83"/>
  <c r="AK219" i="68" s="1"/>
  <c r="M328" i="83"/>
  <c r="AK204" i="68" s="1"/>
  <c r="M327" i="83"/>
  <c r="AK189" i="68" s="1"/>
  <c r="M326" i="83"/>
  <c r="AK174" i="68" s="1"/>
  <c r="M325" i="83"/>
  <c r="AK159" i="68" s="1"/>
  <c r="M324" i="83"/>
  <c r="AK144" i="68" s="1"/>
  <c r="M323" i="83"/>
  <c r="AK129" i="68" s="1"/>
  <c r="M322" i="83"/>
  <c r="AK114" i="68" s="1"/>
  <c r="M321" i="83"/>
  <c r="AK99" i="68" s="1"/>
  <c r="M320" i="83"/>
  <c r="AK84" i="68" s="1"/>
  <c r="M319" i="83"/>
  <c r="AK69" i="68" s="1"/>
  <c r="M318" i="83"/>
  <c r="AK54" i="68" s="1"/>
  <c r="M317" i="83"/>
  <c r="AK39" i="68" s="1"/>
  <c r="M316" i="83"/>
  <c r="AK24" i="68" s="1"/>
  <c r="M298" i="83"/>
  <c r="Q609" i="68" s="1"/>
  <c r="M297" i="83"/>
  <c r="Q594" i="68" s="1"/>
  <c r="M296" i="83"/>
  <c r="Q579" i="68" s="1"/>
  <c r="M295" i="83"/>
  <c r="Q564" i="68" s="1"/>
  <c r="M294" i="83"/>
  <c r="Q549" i="68" s="1"/>
  <c r="M293" i="83"/>
  <c r="Q534" i="68" s="1"/>
  <c r="M292" i="83"/>
  <c r="Q519" i="68" s="1"/>
  <c r="M291" i="83"/>
  <c r="Q504" i="68" s="1"/>
  <c r="M290" i="83"/>
  <c r="Q489" i="68" s="1"/>
  <c r="M289" i="83"/>
  <c r="Q474" i="68" s="1"/>
  <c r="M288" i="83"/>
  <c r="Q459" i="68" s="1"/>
  <c r="M287" i="83"/>
  <c r="Q444" i="68" s="1"/>
  <c r="M286" i="83"/>
  <c r="Q429" i="68" s="1"/>
  <c r="M285" i="83"/>
  <c r="Q414" i="68" s="1"/>
  <c r="M284" i="83"/>
  <c r="Q399" i="68" s="1"/>
  <c r="M283" i="83"/>
  <c r="Q384" i="68" s="1"/>
  <c r="M282" i="83"/>
  <c r="Q369" i="68" s="1"/>
  <c r="M281" i="83"/>
  <c r="Q354" i="68" s="1"/>
  <c r="M280" i="83"/>
  <c r="Q339" i="68" s="1"/>
  <c r="M279" i="83"/>
  <c r="Q324" i="68" s="1"/>
  <c r="M278" i="83"/>
  <c r="Q309" i="68" s="1"/>
  <c r="M277" i="83"/>
  <c r="Q294" i="68" s="1"/>
  <c r="M276" i="83"/>
  <c r="Q279" i="68" s="1"/>
  <c r="M275" i="83"/>
  <c r="Q264" i="68" s="1"/>
  <c r="M274" i="83"/>
  <c r="Q249" i="68" s="1"/>
  <c r="M273" i="83"/>
  <c r="Q234" i="68" s="1"/>
  <c r="M272" i="83"/>
  <c r="Q219" i="68" s="1"/>
  <c r="M271" i="83"/>
  <c r="Q204" i="68" s="1"/>
  <c r="M270" i="83"/>
  <c r="Q189" i="68" s="1"/>
  <c r="M269" i="83"/>
  <c r="Q174" i="68" s="1"/>
  <c r="M268" i="83"/>
  <c r="Q159" i="68" s="1"/>
  <c r="M267" i="83"/>
  <c r="Q144" i="68" s="1"/>
  <c r="M266" i="83"/>
  <c r="Q129" i="68" s="1"/>
  <c r="M265" i="83"/>
  <c r="Q114" i="68" s="1"/>
  <c r="M264" i="83"/>
  <c r="Q99" i="68" s="1"/>
  <c r="M263" i="83"/>
  <c r="Q84" i="68" s="1"/>
  <c r="M262" i="83"/>
  <c r="Q69" i="68" s="1"/>
  <c r="M261" i="83"/>
  <c r="Q54" i="68" s="1"/>
  <c r="M260" i="83"/>
  <c r="Q39" i="68" s="1"/>
  <c r="M259" i="83"/>
  <c r="Q24" i="68" s="1"/>
  <c r="G189" i="83"/>
  <c r="B189"/>
  <c r="B298" s="1"/>
  <c r="B355" s="1"/>
  <c r="G188"/>
  <c r="B188"/>
  <c r="B297" s="1"/>
  <c r="B354" s="1"/>
  <c r="G187"/>
  <c r="B187"/>
  <c r="B296" s="1"/>
  <c r="B353" s="1"/>
  <c r="G186"/>
  <c r="B186"/>
  <c r="B295" s="1"/>
  <c r="B352" s="1"/>
  <c r="G185"/>
  <c r="B185"/>
  <c r="B294" s="1"/>
  <c r="B351" s="1"/>
  <c r="G184"/>
  <c r="B184"/>
  <c r="B293" s="1"/>
  <c r="B350" s="1"/>
  <c r="G183"/>
  <c r="B183"/>
  <c r="B292" s="1"/>
  <c r="B349" s="1"/>
  <c r="G182"/>
  <c r="B182"/>
  <c r="B291" s="1"/>
  <c r="B348" s="1"/>
  <c r="G181"/>
  <c r="B181"/>
  <c r="B290" s="1"/>
  <c r="B347" s="1"/>
  <c r="G180"/>
  <c r="B180"/>
  <c r="B289" s="1"/>
  <c r="B346" s="1"/>
  <c r="G179"/>
  <c r="B179"/>
  <c r="B288" s="1"/>
  <c r="B345" s="1"/>
  <c r="G178"/>
  <c r="B178"/>
  <c r="B287" s="1"/>
  <c r="B344" s="1"/>
  <c r="G177"/>
  <c r="B177"/>
  <c r="B286" s="1"/>
  <c r="B343" s="1"/>
  <c r="G176"/>
  <c r="B176"/>
  <c r="B285" s="1"/>
  <c r="B342" s="1"/>
  <c r="G175"/>
  <c r="B175"/>
  <c r="B284" s="1"/>
  <c r="B341" s="1"/>
  <c r="G174"/>
  <c r="B174"/>
  <c r="B283" s="1"/>
  <c r="B340" s="1"/>
  <c r="G173"/>
  <c r="B173"/>
  <c r="B282" s="1"/>
  <c r="B339" s="1"/>
  <c r="G172"/>
  <c r="B172"/>
  <c r="B281" s="1"/>
  <c r="B338" s="1"/>
  <c r="G171"/>
  <c r="B171"/>
  <c r="B280" s="1"/>
  <c r="B337" s="1"/>
  <c r="G170"/>
  <c r="B170"/>
  <c r="B279" s="1"/>
  <c r="B336" s="1"/>
  <c r="G169"/>
  <c r="B169"/>
  <c r="B278" s="1"/>
  <c r="B335" s="1"/>
  <c r="G168"/>
  <c r="B168"/>
  <c r="B277" s="1"/>
  <c r="B334" s="1"/>
  <c r="G167"/>
  <c r="B167"/>
  <c r="B276" s="1"/>
  <c r="B333" s="1"/>
  <c r="G166"/>
  <c r="B166"/>
  <c r="B275" s="1"/>
  <c r="B332" s="1"/>
  <c r="G165"/>
  <c r="B165"/>
  <c r="B274" s="1"/>
  <c r="B331" s="1"/>
  <c r="G164"/>
  <c r="B164"/>
  <c r="B273" s="1"/>
  <c r="B330" s="1"/>
  <c r="G163"/>
  <c r="B163"/>
  <c r="B272" s="1"/>
  <c r="B329" s="1"/>
  <c r="G162"/>
  <c r="B162"/>
  <c r="B271" s="1"/>
  <c r="B328" s="1"/>
  <c r="G161"/>
  <c r="B161"/>
  <c r="B270" s="1"/>
  <c r="B327" s="1"/>
  <c r="G160"/>
  <c r="B160"/>
  <c r="B269" s="1"/>
  <c r="B326" s="1"/>
  <c r="G159"/>
  <c r="B159"/>
  <c r="B268" s="1"/>
  <c r="B325" s="1"/>
  <c r="G158"/>
  <c r="B158"/>
  <c r="B267" s="1"/>
  <c r="B324" s="1"/>
  <c r="G157"/>
  <c r="B157"/>
  <c r="B266" s="1"/>
  <c r="B323" s="1"/>
  <c r="G156"/>
  <c r="B156"/>
  <c r="B265" s="1"/>
  <c r="B322" s="1"/>
  <c r="G155"/>
  <c r="B155"/>
  <c r="B264" s="1"/>
  <c r="B321" s="1"/>
  <c r="G154"/>
  <c r="B154"/>
  <c r="B263" s="1"/>
  <c r="B320" s="1"/>
  <c r="G153"/>
  <c r="B153"/>
  <c r="B262" s="1"/>
  <c r="B319" s="1"/>
  <c r="G152"/>
  <c r="B152"/>
  <c r="B261" s="1"/>
  <c r="B318" s="1"/>
  <c r="G151"/>
  <c r="B151"/>
  <c r="B260" s="1"/>
  <c r="B317" s="1"/>
  <c r="G150"/>
  <c r="B150"/>
  <c r="B259" s="1"/>
  <c r="B316" s="1"/>
  <c r="B127"/>
  <c r="B118"/>
  <c r="B109"/>
  <c r="B100"/>
  <c r="B91"/>
  <c r="B82"/>
  <c r="B73"/>
  <c r="B64"/>
  <c r="H62"/>
  <c r="H71" s="1"/>
  <c r="H80" s="1"/>
  <c r="H89" s="1"/>
  <c r="H98" s="1"/>
  <c r="H107" s="1"/>
  <c r="H116" s="1"/>
  <c r="H125" s="1"/>
  <c r="H134" s="1"/>
  <c r="E62"/>
  <c r="E71" s="1"/>
  <c r="E80" s="1"/>
  <c r="E89" s="1"/>
  <c r="E98" s="1"/>
  <c r="E107" s="1"/>
  <c r="E116" s="1"/>
  <c r="E125" s="1"/>
  <c r="E134" s="1"/>
  <c r="H58"/>
  <c r="H67" s="1"/>
  <c r="H76" s="1"/>
  <c r="H85" s="1"/>
  <c r="H94" s="1"/>
  <c r="H103" s="1"/>
  <c r="H112" s="1"/>
  <c r="H121" s="1"/>
  <c r="H130" s="1"/>
  <c r="E58"/>
  <c r="E67" s="1"/>
  <c r="E76" s="1"/>
  <c r="E85" s="1"/>
  <c r="E94" s="1"/>
  <c r="E103" s="1"/>
  <c r="E112" s="1"/>
  <c r="E121" s="1"/>
  <c r="E130" s="1"/>
  <c r="B55"/>
  <c r="C51"/>
  <c r="C60" s="1"/>
  <c r="C69" s="1"/>
  <c r="C78" s="1"/>
  <c r="C87" s="1"/>
  <c r="C96" s="1"/>
  <c r="C105" s="1"/>
  <c r="C114" s="1"/>
  <c r="C123" s="1"/>
  <c r="C132" s="1"/>
  <c r="E49"/>
  <c r="B46"/>
  <c r="C43"/>
  <c r="C42"/>
  <c r="C41"/>
  <c r="E47" s="1"/>
  <c r="E56" s="1"/>
  <c r="E65" s="1"/>
  <c r="E74" s="1"/>
  <c r="E83" s="1"/>
  <c r="E92" s="1"/>
  <c r="E101" s="1"/>
  <c r="E110" s="1"/>
  <c r="E119" s="1"/>
  <c r="E128" s="1"/>
  <c r="A38"/>
  <c r="A35"/>
  <c r="A34"/>
  <c r="A23"/>
  <c r="A22"/>
  <c r="A21"/>
  <c r="A20"/>
  <c r="C13"/>
  <c r="C12"/>
  <c r="C11"/>
  <c r="C10"/>
  <c r="C9"/>
  <c r="A5"/>
  <c r="A4"/>
  <c r="A3"/>
  <c r="A2"/>
  <c r="A1"/>
  <c r="H394" i="82"/>
  <c r="B394"/>
  <c r="C391"/>
  <c r="M355"/>
  <c r="AK608" i="68" s="1"/>
  <c r="M354" i="82"/>
  <c r="AK593" i="68" s="1"/>
  <c r="M353" i="82"/>
  <c r="AK578" i="68" s="1"/>
  <c r="M352" i="82"/>
  <c r="AK563" i="68" s="1"/>
  <c r="M351" i="82"/>
  <c r="AK548" i="68" s="1"/>
  <c r="M350" i="82"/>
  <c r="AK533" i="68" s="1"/>
  <c r="M349" i="82"/>
  <c r="AK518" i="68" s="1"/>
  <c r="M348" i="82"/>
  <c r="AK503" i="68" s="1"/>
  <c r="M347" i="82"/>
  <c r="AK488" i="68" s="1"/>
  <c r="M346" i="82"/>
  <c r="AK473" i="68" s="1"/>
  <c r="M345" i="82"/>
  <c r="AK458" i="68" s="1"/>
  <c r="M344" i="82"/>
  <c r="AK443" i="68" s="1"/>
  <c r="M343" i="82"/>
  <c r="AK428" i="68" s="1"/>
  <c r="M342" i="82"/>
  <c r="AK413" i="68" s="1"/>
  <c r="M341" i="82"/>
  <c r="AK398" i="68" s="1"/>
  <c r="M340" i="82"/>
  <c r="AK383" i="68" s="1"/>
  <c r="M339" i="82"/>
  <c r="AK368" i="68" s="1"/>
  <c r="M338" i="82"/>
  <c r="AK353" i="68" s="1"/>
  <c r="M337" i="82"/>
  <c r="AK338" i="68" s="1"/>
  <c r="M336" i="82"/>
  <c r="AK323" i="68" s="1"/>
  <c r="M335" i="82"/>
  <c r="AK308" i="68" s="1"/>
  <c r="M334" i="82"/>
  <c r="AK293" i="68" s="1"/>
  <c r="M333" i="82"/>
  <c r="AK278" i="68" s="1"/>
  <c r="M332" i="82"/>
  <c r="AK263" i="68" s="1"/>
  <c r="M331" i="82"/>
  <c r="AK248" i="68" s="1"/>
  <c r="M330" i="82"/>
  <c r="AK233" i="68" s="1"/>
  <c r="M329" i="82"/>
  <c r="AK218" i="68" s="1"/>
  <c r="M328" i="82"/>
  <c r="AK203" i="68" s="1"/>
  <c r="M327" i="82"/>
  <c r="AK188" i="68" s="1"/>
  <c r="M326" i="82"/>
  <c r="AK173" i="68" s="1"/>
  <c r="M325" i="82"/>
  <c r="AK158" i="68" s="1"/>
  <c r="M324" i="82"/>
  <c r="AK143" i="68" s="1"/>
  <c r="M323" i="82"/>
  <c r="AK128" i="68" s="1"/>
  <c r="M322" i="82"/>
  <c r="AK113" i="68" s="1"/>
  <c r="M321" i="82"/>
  <c r="AK98" i="68" s="1"/>
  <c r="M320" i="82"/>
  <c r="AK83" i="68" s="1"/>
  <c r="M319" i="82"/>
  <c r="AK68" i="68" s="1"/>
  <c r="M318" i="82"/>
  <c r="AK53" i="68" s="1"/>
  <c r="M317" i="82"/>
  <c r="AK38" i="68" s="1"/>
  <c r="M316" i="82"/>
  <c r="AK23" i="68" s="1"/>
  <c r="M298" i="82"/>
  <c r="Q608" i="68" s="1"/>
  <c r="M297" i="82"/>
  <c r="Q593" i="68" s="1"/>
  <c r="M296" i="82"/>
  <c r="Q578" i="68" s="1"/>
  <c r="M295" i="82"/>
  <c r="Q563" i="68" s="1"/>
  <c r="M294" i="82"/>
  <c r="Q548" i="68" s="1"/>
  <c r="M293" i="82"/>
  <c r="Q533" i="68" s="1"/>
  <c r="M292" i="82"/>
  <c r="Q518" i="68" s="1"/>
  <c r="M291" i="82"/>
  <c r="Q503" i="68" s="1"/>
  <c r="M290" i="82"/>
  <c r="Q488" i="68" s="1"/>
  <c r="M289" i="82"/>
  <c r="Q473" i="68" s="1"/>
  <c r="M288" i="82"/>
  <c r="Q458" i="68" s="1"/>
  <c r="M287" i="82"/>
  <c r="Q443" i="68" s="1"/>
  <c r="M286" i="82"/>
  <c r="Q428" i="68" s="1"/>
  <c r="M285" i="82"/>
  <c r="Q413" i="68" s="1"/>
  <c r="M284" i="82"/>
  <c r="Q398" i="68" s="1"/>
  <c r="M283" i="82"/>
  <c r="Q383" i="68" s="1"/>
  <c r="M282" i="82"/>
  <c r="Q368" i="68" s="1"/>
  <c r="M281" i="82"/>
  <c r="Q353" i="68" s="1"/>
  <c r="M280" i="82"/>
  <c r="Q338" i="68" s="1"/>
  <c r="M279" i="82"/>
  <c r="Q323" i="68" s="1"/>
  <c r="M278" i="82"/>
  <c r="Q308" i="68" s="1"/>
  <c r="M277" i="82"/>
  <c r="Q293" i="68" s="1"/>
  <c r="M276" i="82"/>
  <c r="Q278" i="68" s="1"/>
  <c r="M275" i="82"/>
  <c r="Q263" i="68" s="1"/>
  <c r="M274" i="82"/>
  <c r="Q248" i="68" s="1"/>
  <c r="M273" i="82"/>
  <c r="Q233" i="68" s="1"/>
  <c r="M272" i="82"/>
  <c r="Q218" i="68" s="1"/>
  <c r="M271" i="82"/>
  <c r="Q203" i="68" s="1"/>
  <c r="M270" i="82"/>
  <c r="Q188" i="68" s="1"/>
  <c r="M269" i="82"/>
  <c r="Q173" i="68" s="1"/>
  <c r="M268" i="82"/>
  <c r="Q158" i="68" s="1"/>
  <c r="M267" i="82"/>
  <c r="Q143" i="68" s="1"/>
  <c r="M266" i="82"/>
  <c r="Q128" i="68" s="1"/>
  <c r="M265" i="82"/>
  <c r="Q113" i="68" s="1"/>
  <c r="M264" i="82"/>
  <c r="Q98" i="68" s="1"/>
  <c r="M263" i="82"/>
  <c r="Q83" i="68" s="1"/>
  <c r="M262" i="82"/>
  <c r="Q68" i="68" s="1"/>
  <c r="M261" i="82"/>
  <c r="Q53" i="68" s="1"/>
  <c r="M260" i="82"/>
  <c r="Q38" i="68" s="1"/>
  <c r="M259" i="82"/>
  <c r="Q23" i="68" s="1"/>
  <c r="G189" i="82"/>
  <c r="B189"/>
  <c r="B298" s="1"/>
  <c r="B355" s="1"/>
  <c r="G188"/>
  <c r="B188"/>
  <c r="B297" s="1"/>
  <c r="B354" s="1"/>
  <c r="G187"/>
  <c r="B187"/>
  <c r="B296" s="1"/>
  <c r="B353" s="1"/>
  <c r="G186"/>
  <c r="B186"/>
  <c r="B295" s="1"/>
  <c r="B352" s="1"/>
  <c r="G185"/>
  <c r="B185"/>
  <c r="B294" s="1"/>
  <c r="B351" s="1"/>
  <c r="G184"/>
  <c r="B184"/>
  <c r="B293" s="1"/>
  <c r="B350" s="1"/>
  <c r="G183"/>
  <c r="B183"/>
  <c r="B292" s="1"/>
  <c r="B349" s="1"/>
  <c r="G182"/>
  <c r="B182"/>
  <c r="B291" s="1"/>
  <c r="B348" s="1"/>
  <c r="G181"/>
  <c r="B181"/>
  <c r="B290" s="1"/>
  <c r="B347" s="1"/>
  <c r="G180"/>
  <c r="B180"/>
  <c r="B289" s="1"/>
  <c r="B346" s="1"/>
  <c r="G179"/>
  <c r="B179"/>
  <c r="B288" s="1"/>
  <c r="B345" s="1"/>
  <c r="G178"/>
  <c r="B178"/>
  <c r="B287" s="1"/>
  <c r="B344" s="1"/>
  <c r="G177"/>
  <c r="B177"/>
  <c r="B286" s="1"/>
  <c r="B343" s="1"/>
  <c r="G176"/>
  <c r="B176"/>
  <c r="B285" s="1"/>
  <c r="B342" s="1"/>
  <c r="G175"/>
  <c r="B175"/>
  <c r="B284" s="1"/>
  <c r="B341" s="1"/>
  <c r="G174"/>
  <c r="B174"/>
  <c r="B283" s="1"/>
  <c r="B340" s="1"/>
  <c r="G173"/>
  <c r="B173"/>
  <c r="B282" s="1"/>
  <c r="B339" s="1"/>
  <c r="G172"/>
  <c r="B172"/>
  <c r="B281" s="1"/>
  <c r="B338" s="1"/>
  <c r="G171"/>
  <c r="B171"/>
  <c r="B280" s="1"/>
  <c r="B337" s="1"/>
  <c r="G170"/>
  <c r="B170"/>
  <c r="B279" s="1"/>
  <c r="B336" s="1"/>
  <c r="G169"/>
  <c r="B169"/>
  <c r="B278" s="1"/>
  <c r="B335" s="1"/>
  <c r="G168"/>
  <c r="B168"/>
  <c r="B277" s="1"/>
  <c r="B334" s="1"/>
  <c r="G167"/>
  <c r="B167"/>
  <c r="B276" s="1"/>
  <c r="B333" s="1"/>
  <c r="G166"/>
  <c r="B166"/>
  <c r="B275" s="1"/>
  <c r="B332" s="1"/>
  <c r="G165"/>
  <c r="B165"/>
  <c r="B274" s="1"/>
  <c r="B331" s="1"/>
  <c r="G164"/>
  <c r="B164"/>
  <c r="B273" s="1"/>
  <c r="B330" s="1"/>
  <c r="G163"/>
  <c r="B163"/>
  <c r="B272" s="1"/>
  <c r="B329" s="1"/>
  <c r="G162"/>
  <c r="B162"/>
  <c r="B271" s="1"/>
  <c r="B328" s="1"/>
  <c r="G161"/>
  <c r="B161"/>
  <c r="B270" s="1"/>
  <c r="B327" s="1"/>
  <c r="G160"/>
  <c r="B160"/>
  <c r="B269" s="1"/>
  <c r="B326" s="1"/>
  <c r="G159"/>
  <c r="B159"/>
  <c r="B268" s="1"/>
  <c r="B325" s="1"/>
  <c r="G158"/>
  <c r="B158"/>
  <c r="B267" s="1"/>
  <c r="B324" s="1"/>
  <c r="G157"/>
  <c r="B157"/>
  <c r="B266" s="1"/>
  <c r="B323" s="1"/>
  <c r="G156"/>
  <c r="B156"/>
  <c r="B265" s="1"/>
  <c r="B322" s="1"/>
  <c r="G155"/>
  <c r="B155"/>
  <c r="B264" s="1"/>
  <c r="B321" s="1"/>
  <c r="G154"/>
  <c r="B154"/>
  <c r="B263" s="1"/>
  <c r="B320" s="1"/>
  <c r="G153"/>
  <c r="B153"/>
  <c r="B262" s="1"/>
  <c r="B319" s="1"/>
  <c r="G152"/>
  <c r="B152"/>
  <c r="B261" s="1"/>
  <c r="B318" s="1"/>
  <c r="G151"/>
  <c r="B151"/>
  <c r="B260" s="1"/>
  <c r="B317" s="1"/>
  <c r="G150"/>
  <c r="B150"/>
  <c r="B259" s="1"/>
  <c r="B316" s="1"/>
  <c r="B127"/>
  <c r="B118"/>
  <c r="B109"/>
  <c r="B100"/>
  <c r="B91"/>
  <c r="B82"/>
  <c r="B73"/>
  <c r="B64"/>
  <c r="H62"/>
  <c r="H71" s="1"/>
  <c r="H80" s="1"/>
  <c r="H89" s="1"/>
  <c r="H98" s="1"/>
  <c r="H107" s="1"/>
  <c r="H116" s="1"/>
  <c r="H125" s="1"/>
  <c r="H134" s="1"/>
  <c r="E62"/>
  <c r="E71" s="1"/>
  <c r="E80" s="1"/>
  <c r="E89" s="1"/>
  <c r="E98" s="1"/>
  <c r="E107" s="1"/>
  <c r="E116" s="1"/>
  <c r="E125" s="1"/>
  <c r="E134" s="1"/>
  <c r="H58"/>
  <c r="H67" s="1"/>
  <c r="H76" s="1"/>
  <c r="H85" s="1"/>
  <c r="H94" s="1"/>
  <c r="H103" s="1"/>
  <c r="H112" s="1"/>
  <c r="H121" s="1"/>
  <c r="H130" s="1"/>
  <c r="E58"/>
  <c r="E67" s="1"/>
  <c r="E76" s="1"/>
  <c r="E85" s="1"/>
  <c r="E94" s="1"/>
  <c r="E103" s="1"/>
  <c r="E112" s="1"/>
  <c r="E121" s="1"/>
  <c r="E130" s="1"/>
  <c r="B55"/>
  <c r="C51"/>
  <c r="C60" s="1"/>
  <c r="C69" s="1"/>
  <c r="C78" s="1"/>
  <c r="C87" s="1"/>
  <c r="C96" s="1"/>
  <c r="C105" s="1"/>
  <c r="C114" s="1"/>
  <c r="C123" s="1"/>
  <c r="C132" s="1"/>
  <c r="E49"/>
  <c r="B46"/>
  <c r="C43"/>
  <c r="C42"/>
  <c r="C41"/>
  <c r="E47" s="1"/>
  <c r="E56" s="1"/>
  <c r="E65" s="1"/>
  <c r="E74" s="1"/>
  <c r="E83" s="1"/>
  <c r="E92" s="1"/>
  <c r="E101" s="1"/>
  <c r="E110" s="1"/>
  <c r="E119" s="1"/>
  <c r="E128" s="1"/>
  <c r="A38"/>
  <c r="A35"/>
  <c r="A34"/>
  <c r="A23"/>
  <c r="A22"/>
  <c r="A21"/>
  <c r="A20"/>
  <c r="C13"/>
  <c r="C12"/>
  <c r="C11"/>
  <c r="C10"/>
  <c r="C9"/>
  <c r="A5"/>
  <c r="A4"/>
  <c r="A3"/>
  <c r="A2"/>
  <c r="A1"/>
  <c r="H394" i="81"/>
  <c r="B394"/>
  <c r="C391"/>
  <c r="M355"/>
  <c r="AK607" i="68" s="1"/>
  <c r="M354" i="81"/>
  <c r="AK592" i="68" s="1"/>
  <c r="M353" i="81"/>
  <c r="AK577" i="68" s="1"/>
  <c r="M352" i="81"/>
  <c r="AK562" i="68" s="1"/>
  <c r="M351" i="81"/>
  <c r="AK547" i="68" s="1"/>
  <c r="M350" i="81"/>
  <c r="AK532" i="68" s="1"/>
  <c r="M349" i="81"/>
  <c r="AK517" i="68" s="1"/>
  <c r="M348" i="81"/>
  <c r="AK502" i="68" s="1"/>
  <c r="M347" i="81"/>
  <c r="AK487" i="68" s="1"/>
  <c r="M346" i="81"/>
  <c r="AK472" i="68" s="1"/>
  <c r="M345" i="81"/>
  <c r="AK457" i="68" s="1"/>
  <c r="M344" i="81"/>
  <c r="AK442" i="68" s="1"/>
  <c r="M343" i="81"/>
  <c r="AK427" i="68" s="1"/>
  <c r="M342" i="81"/>
  <c r="AK412" i="68" s="1"/>
  <c r="M341" i="81"/>
  <c r="AK397" i="68" s="1"/>
  <c r="M340" i="81"/>
  <c r="AK382" i="68" s="1"/>
  <c r="M339" i="81"/>
  <c r="AK367" i="68" s="1"/>
  <c r="M338" i="81"/>
  <c r="AK352" i="68" s="1"/>
  <c r="M337" i="81"/>
  <c r="AK337" i="68" s="1"/>
  <c r="M336" i="81"/>
  <c r="AK322" i="68" s="1"/>
  <c r="M335" i="81"/>
  <c r="AK307" i="68" s="1"/>
  <c r="M334" i="81"/>
  <c r="AK292" i="68" s="1"/>
  <c r="M333" i="81"/>
  <c r="AK277" i="68" s="1"/>
  <c r="M332" i="81"/>
  <c r="AK262" i="68" s="1"/>
  <c r="M331" i="81"/>
  <c r="AK247" i="68" s="1"/>
  <c r="M330" i="81"/>
  <c r="AK232" i="68" s="1"/>
  <c r="M329" i="81"/>
  <c r="AK217" i="68" s="1"/>
  <c r="M328" i="81"/>
  <c r="AK202" i="68" s="1"/>
  <c r="M327" i="81"/>
  <c r="AK187" i="68" s="1"/>
  <c r="M326" i="81"/>
  <c r="AK172" i="68" s="1"/>
  <c r="M325" i="81"/>
  <c r="AK157" i="68" s="1"/>
  <c r="M324" i="81"/>
  <c r="AK142" i="68" s="1"/>
  <c r="M323" i="81"/>
  <c r="AK127" i="68" s="1"/>
  <c r="M322" i="81"/>
  <c r="AK112" i="68" s="1"/>
  <c r="M321" i="81"/>
  <c r="AK97" i="68" s="1"/>
  <c r="M320" i="81"/>
  <c r="AK82" i="68" s="1"/>
  <c r="M319" i="81"/>
  <c r="AK67" i="68" s="1"/>
  <c r="M318" i="81"/>
  <c r="AK52" i="68" s="1"/>
  <c r="M317" i="81"/>
  <c r="AK37" i="68" s="1"/>
  <c r="M316" i="81"/>
  <c r="AK22" i="68" s="1"/>
  <c r="M298" i="81"/>
  <c r="Q607" i="68" s="1"/>
  <c r="M297" i="81"/>
  <c r="Q592" i="68" s="1"/>
  <c r="M296" i="81"/>
  <c r="Q577" i="68" s="1"/>
  <c r="M295" i="81"/>
  <c r="Q562" i="68" s="1"/>
  <c r="M294" i="81"/>
  <c r="Q547" i="68" s="1"/>
  <c r="M293" i="81"/>
  <c r="Q532" i="68" s="1"/>
  <c r="M292" i="81"/>
  <c r="Q517" i="68" s="1"/>
  <c r="M291" i="81"/>
  <c r="Q502" i="68" s="1"/>
  <c r="M290" i="81"/>
  <c r="Q487" i="68" s="1"/>
  <c r="M289" i="81"/>
  <c r="Q472" i="68" s="1"/>
  <c r="M288" i="81"/>
  <c r="Q457" i="68" s="1"/>
  <c r="M287" i="81"/>
  <c r="Q442" i="68" s="1"/>
  <c r="M286" i="81"/>
  <c r="Q427" i="68" s="1"/>
  <c r="M285" i="81"/>
  <c r="Q412" i="68" s="1"/>
  <c r="M284" i="81"/>
  <c r="Q397" i="68" s="1"/>
  <c r="M283" i="81"/>
  <c r="Q382" i="68" s="1"/>
  <c r="M282" i="81"/>
  <c r="Q367" i="68" s="1"/>
  <c r="M281" i="81"/>
  <c r="Q352" i="68" s="1"/>
  <c r="M280" i="81"/>
  <c r="Q337" i="68" s="1"/>
  <c r="M279" i="81"/>
  <c r="Q322" i="68" s="1"/>
  <c r="M278" i="81"/>
  <c r="Q307" i="68" s="1"/>
  <c r="M277" i="81"/>
  <c r="Q292" i="68" s="1"/>
  <c r="M276" i="81"/>
  <c r="Q277" i="68" s="1"/>
  <c r="M275" i="81"/>
  <c r="Q262" i="68" s="1"/>
  <c r="M274" i="81"/>
  <c r="Q247" i="68" s="1"/>
  <c r="M273" i="81"/>
  <c r="Q232" i="68" s="1"/>
  <c r="M272" i="81"/>
  <c r="Q217" i="68" s="1"/>
  <c r="M271" i="81"/>
  <c r="Q202" i="68" s="1"/>
  <c r="M270" i="81"/>
  <c r="Q187" i="68" s="1"/>
  <c r="M269" i="81"/>
  <c r="Q172" i="68" s="1"/>
  <c r="M268" i="81"/>
  <c r="Q157" i="68" s="1"/>
  <c r="M267" i="81"/>
  <c r="Q142" i="68" s="1"/>
  <c r="M266" i="81"/>
  <c r="Q127" i="68" s="1"/>
  <c r="M265" i="81"/>
  <c r="Q112" i="68" s="1"/>
  <c r="M264" i="81"/>
  <c r="Q97" i="68" s="1"/>
  <c r="M263" i="81"/>
  <c r="Q82" i="68" s="1"/>
  <c r="M262" i="81"/>
  <c r="Q67" i="68" s="1"/>
  <c r="M261" i="81"/>
  <c r="Q52" i="68" s="1"/>
  <c r="M260" i="81"/>
  <c r="Q37" i="68" s="1"/>
  <c r="M259" i="81"/>
  <c r="Q22" i="68" s="1"/>
  <c r="G189" i="81"/>
  <c r="B189"/>
  <c r="B298" s="1"/>
  <c r="B355" s="1"/>
  <c r="G188"/>
  <c r="B188"/>
  <c r="B297" s="1"/>
  <c r="B354" s="1"/>
  <c r="G187"/>
  <c r="B187"/>
  <c r="B296" s="1"/>
  <c r="B353" s="1"/>
  <c r="G186"/>
  <c r="B186"/>
  <c r="B295" s="1"/>
  <c r="B352" s="1"/>
  <c r="G185"/>
  <c r="B185"/>
  <c r="B294" s="1"/>
  <c r="B351" s="1"/>
  <c r="G184"/>
  <c r="B184"/>
  <c r="B293" s="1"/>
  <c r="B350" s="1"/>
  <c r="G183"/>
  <c r="B183"/>
  <c r="B292" s="1"/>
  <c r="B349" s="1"/>
  <c r="G182"/>
  <c r="B182"/>
  <c r="B291" s="1"/>
  <c r="B348" s="1"/>
  <c r="G181"/>
  <c r="B181"/>
  <c r="B290" s="1"/>
  <c r="B347" s="1"/>
  <c r="G180"/>
  <c r="B180"/>
  <c r="B289" s="1"/>
  <c r="B346" s="1"/>
  <c r="G179"/>
  <c r="B179"/>
  <c r="B288" s="1"/>
  <c r="B345" s="1"/>
  <c r="G178"/>
  <c r="B178"/>
  <c r="B287" s="1"/>
  <c r="B344" s="1"/>
  <c r="G177"/>
  <c r="B177"/>
  <c r="B286" s="1"/>
  <c r="B343" s="1"/>
  <c r="G176"/>
  <c r="B176"/>
  <c r="B285" s="1"/>
  <c r="B342" s="1"/>
  <c r="G175"/>
  <c r="B175"/>
  <c r="B284" s="1"/>
  <c r="B341" s="1"/>
  <c r="G174"/>
  <c r="B174"/>
  <c r="B283" s="1"/>
  <c r="B340" s="1"/>
  <c r="G173"/>
  <c r="B173"/>
  <c r="B282" s="1"/>
  <c r="B339" s="1"/>
  <c r="G172"/>
  <c r="B172"/>
  <c r="B281" s="1"/>
  <c r="B338" s="1"/>
  <c r="G171"/>
  <c r="B171"/>
  <c r="B280" s="1"/>
  <c r="B337" s="1"/>
  <c r="G170"/>
  <c r="B170"/>
  <c r="B279" s="1"/>
  <c r="B336" s="1"/>
  <c r="G169"/>
  <c r="B169"/>
  <c r="B278" s="1"/>
  <c r="B335" s="1"/>
  <c r="G168"/>
  <c r="B168"/>
  <c r="B277" s="1"/>
  <c r="B334" s="1"/>
  <c r="G167"/>
  <c r="B167"/>
  <c r="B276" s="1"/>
  <c r="B333" s="1"/>
  <c r="G166"/>
  <c r="B166"/>
  <c r="B275" s="1"/>
  <c r="B332" s="1"/>
  <c r="G165"/>
  <c r="B165"/>
  <c r="B274" s="1"/>
  <c r="B331" s="1"/>
  <c r="G164"/>
  <c r="B164"/>
  <c r="B273" s="1"/>
  <c r="B330" s="1"/>
  <c r="G163"/>
  <c r="B163"/>
  <c r="B272" s="1"/>
  <c r="B329" s="1"/>
  <c r="G162"/>
  <c r="B162"/>
  <c r="B271" s="1"/>
  <c r="B328" s="1"/>
  <c r="G161"/>
  <c r="B161"/>
  <c r="B270" s="1"/>
  <c r="B327" s="1"/>
  <c r="G160"/>
  <c r="B160"/>
  <c r="B269" s="1"/>
  <c r="B326" s="1"/>
  <c r="G159"/>
  <c r="B159"/>
  <c r="B268" s="1"/>
  <c r="B325" s="1"/>
  <c r="G158"/>
  <c r="B158"/>
  <c r="B267" s="1"/>
  <c r="B324" s="1"/>
  <c r="G157"/>
  <c r="B157"/>
  <c r="B266" s="1"/>
  <c r="B323" s="1"/>
  <c r="G156"/>
  <c r="B156"/>
  <c r="B265" s="1"/>
  <c r="B322" s="1"/>
  <c r="G155"/>
  <c r="B155"/>
  <c r="B264" s="1"/>
  <c r="B321" s="1"/>
  <c r="G154"/>
  <c r="B154"/>
  <c r="B263" s="1"/>
  <c r="B320" s="1"/>
  <c r="G153"/>
  <c r="B153"/>
  <c r="B262" s="1"/>
  <c r="B319" s="1"/>
  <c r="G152"/>
  <c r="B152"/>
  <c r="B261" s="1"/>
  <c r="B318" s="1"/>
  <c r="G151"/>
  <c r="B151"/>
  <c r="B260" s="1"/>
  <c r="B317" s="1"/>
  <c r="G150"/>
  <c r="B150"/>
  <c r="B259" s="1"/>
  <c r="B316" s="1"/>
  <c r="B127"/>
  <c r="B118"/>
  <c r="B109"/>
  <c r="B100"/>
  <c r="B91"/>
  <c r="B82"/>
  <c r="B73"/>
  <c r="B64"/>
  <c r="H62"/>
  <c r="H71" s="1"/>
  <c r="H80" s="1"/>
  <c r="H89" s="1"/>
  <c r="H98" s="1"/>
  <c r="H107" s="1"/>
  <c r="H116" s="1"/>
  <c r="H125" s="1"/>
  <c r="H134" s="1"/>
  <c r="E62"/>
  <c r="E71" s="1"/>
  <c r="E80" s="1"/>
  <c r="E89" s="1"/>
  <c r="E98" s="1"/>
  <c r="E107" s="1"/>
  <c r="E116" s="1"/>
  <c r="E125" s="1"/>
  <c r="E134" s="1"/>
  <c r="H58"/>
  <c r="H67" s="1"/>
  <c r="H76" s="1"/>
  <c r="H85" s="1"/>
  <c r="H94" s="1"/>
  <c r="H103" s="1"/>
  <c r="H112" s="1"/>
  <c r="H121" s="1"/>
  <c r="H130" s="1"/>
  <c r="E58"/>
  <c r="E67" s="1"/>
  <c r="E76" s="1"/>
  <c r="E85" s="1"/>
  <c r="E94" s="1"/>
  <c r="E103" s="1"/>
  <c r="E112" s="1"/>
  <c r="E121" s="1"/>
  <c r="E130" s="1"/>
  <c r="B55"/>
  <c r="C51"/>
  <c r="C60" s="1"/>
  <c r="C69" s="1"/>
  <c r="C78" s="1"/>
  <c r="C87" s="1"/>
  <c r="C96" s="1"/>
  <c r="C105" s="1"/>
  <c r="C114" s="1"/>
  <c r="C123" s="1"/>
  <c r="C132" s="1"/>
  <c r="E49"/>
  <c r="B46"/>
  <c r="C43"/>
  <c r="C42"/>
  <c r="C41"/>
  <c r="E47" s="1"/>
  <c r="E56" s="1"/>
  <c r="E65" s="1"/>
  <c r="E74" s="1"/>
  <c r="E83" s="1"/>
  <c r="E92" s="1"/>
  <c r="E101" s="1"/>
  <c r="E110" s="1"/>
  <c r="E119" s="1"/>
  <c r="E128" s="1"/>
  <c r="A38"/>
  <c r="A35"/>
  <c r="A34"/>
  <c r="A23"/>
  <c r="A22"/>
  <c r="A21"/>
  <c r="A20"/>
  <c r="C13"/>
  <c r="C12"/>
  <c r="C11"/>
  <c r="C10"/>
  <c r="C9"/>
  <c r="A5"/>
  <c r="A4"/>
  <c r="A3"/>
  <c r="A2"/>
  <c r="A1"/>
  <c r="H394" i="80"/>
  <c r="B394"/>
  <c r="C391"/>
  <c r="M355"/>
  <c r="AK606" i="68" s="1"/>
  <c r="M354" i="80"/>
  <c r="AK591" i="68" s="1"/>
  <c r="M353" i="80"/>
  <c r="AK576" i="68" s="1"/>
  <c r="M352" i="80"/>
  <c r="AK561" i="68" s="1"/>
  <c r="M351" i="80"/>
  <c r="AK546" i="68" s="1"/>
  <c r="M350" i="80"/>
  <c r="AK531" i="68" s="1"/>
  <c r="M349" i="80"/>
  <c r="AK516" i="68" s="1"/>
  <c r="M348" i="80"/>
  <c r="AK501" i="68" s="1"/>
  <c r="M347" i="80"/>
  <c r="AK486" i="68" s="1"/>
  <c r="M346" i="80"/>
  <c r="AK471" i="68" s="1"/>
  <c r="M345" i="80"/>
  <c r="AK456" i="68" s="1"/>
  <c r="M344" i="80"/>
  <c r="AK441" i="68" s="1"/>
  <c r="M343" i="80"/>
  <c r="AK426" i="68" s="1"/>
  <c r="M342" i="80"/>
  <c r="AK411" i="68" s="1"/>
  <c r="M341" i="80"/>
  <c r="AK396" i="68" s="1"/>
  <c r="M340" i="80"/>
  <c r="AK381" i="68" s="1"/>
  <c r="M339" i="80"/>
  <c r="AK366" i="68" s="1"/>
  <c r="M338" i="80"/>
  <c r="AK351" i="68" s="1"/>
  <c r="M337" i="80"/>
  <c r="AK336" i="68" s="1"/>
  <c r="M336" i="80"/>
  <c r="AK321" i="68" s="1"/>
  <c r="M335" i="80"/>
  <c r="AK306" i="68" s="1"/>
  <c r="M334" i="80"/>
  <c r="AK291" i="68" s="1"/>
  <c r="M333" i="80"/>
  <c r="AK276" i="68" s="1"/>
  <c r="M332" i="80"/>
  <c r="AK261" i="68" s="1"/>
  <c r="M331" i="80"/>
  <c r="AK246" i="68" s="1"/>
  <c r="M330" i="80"/>
  <c r="AK231" i="68" s="1"/>
  <c r="M329" i="80"/>
  <c r="AK216" i="68" s="1"/>
  <c r="M328" i="80"/>
  <c r="AK201" i="68" s="1"/>
  <c r="M327" i="80"/>
  <c r="AK186" i="68" s="1"/>
  <c r="M326" i="80"/>
  <c r="AK171" i="68" s="1"/>
  <c r="M325" i="80"/>
  <c r="AK156" i="68" s="1"/>
  <c r="M324" i="80"/>
  <c r="AK141" i="68" s="1"/>
  <c r="M323" i="80"/>
  <c r="AK126" i="68" s="1"/>
  <c r="M322" i="80"/>
  <c r="AK111" i="68" s="1"/>
  <c r="M321" i="80"/>
  <c r="AK96" i="68" s="1"/>
  <c r="M320" i="80"/>
  <c r="AK81" i="68" s="1"/>
  <c r="M319" i="80"/>
  <c r="AK66" i="68" s="1"/>
  <c r="M318" i="80"/>
  <c r="AK51" i="68" s="1"/>
  <c r="M317" i="80"/>
  <c r="AK36" i="68" s="1"/>
  <c r="M316" i="80"/>
  <c r="AK21" i="68" s="1"/>
  <c r="M298" i="80"/>
  <c r="Q606" i="68" s="1"/>
  <c r="M297" i="80"/>
  <c r="Q591" i="68" s="1"/>
  <c r="M296" i="80"/>
  <c r="Q576" i="68" s="1"/>
  <c r="M295" i="80"/>
  <c r="Q561" i="68" s="1"/>
  <c r="M294" i="80"/>
  <c r="Q546" i="68" s="1"/>
  <c r="M293" i="80"/>
  <c r="Q531" i="68" s="1"/>
  <c r="M292" i="80"/>
  <c r="Q516" i="68" s="1"/>
  <c r="M291" i="80"/>
  <c r="Q501" i="68" s="1"/>
  <c r="M290" i="80"/>
  <c r="Q486" i="68" s="1"/>
  <c r="M289" i="80"/>
  <c r="Q471" i="68" s="1"/>
  <c r="M288" i="80"/>
  <c r="Q456" i="68" s="1"/>
  <c r="M287" i="80"/>
  <c r="Q441" i="68" s="1"/>
  <c r="M286" i="80"/>
  <c r="Q426" i="68" s="1"/>
  <c r="M285" i="80"/>
  <c r="Q411" i="68" s="1"/>
  <c r="M284" i="80"/>
  <c r="Q396" i="68" s="1"/>
  <c r="M283" i="80"/>
  <c r="Q381" i="68" s="1"/>
  <c r="M282" i="80"/>
  <c r="Q366" i="68" s="1"/>
  <c r="M281" i="80"/>
  <c r="Q351" i="68" s="1"/>
  <c r="M280" i="80"/>
  <c r="Q336" i="68" s="1"/>
  <c r="M279" i="80"/>
  <c r="Q321" i="68" s="1"/>
  <c r="M278" i="80"/>
  <c r="Q306" i="68" s="1"/>
  <c r="M277" i="80"/>
  <c r="Q291" i="68" s="1"/>
  <c r="M276" i="80"/>
  <c r="Q276" i="68" s="1"/>
  <c r="M275" i="80"/>
  <c r="Q261" i="68" s="1"/>
  <c r="M274" i="80"/>
  <c r="Q246" i="68" s="1"/>
  <c r="M273" i="80"/>
  <c r="Q231" i="68" s="1"/>
  <c r="M272" i="80"/>
  <c r="Q216" i="68" s="1"/>
  <c r="M271" i="80"/>
  <c r="Q201" i="68" s="1"/>
  <c r="M270" i="80"/>
  <c r="Q186" i="68" s="1"/>
  <c r="M269" i="80"/>
  <c r="Q171" i="68" s="1"/>
  <c r="M268" i="80"/>
  <c r="Q156" i="68" s="1"/>
  <c r="M267" i="80"/>
  <c r="Q141" i="68" s="1"/>
  <c r="M266" i="80"/>
  <c r="Q126" i="68" s="1"/>
  <c r="M265" i="80"/>
  <c r="Q111" i="68" s="1"/>
  <c r="M264" i="80"/>
  <c r="Q96" i="68" s="1"/>
  <c r="M263" i="80"/>
  <c r="Q81" i="68" s="1"/>
  <c r="M262" i="80"/>
  <c r="Q66" i="68" s="1"/>
  <c r="M261" i="80"/>
  <c r="Q51" i="68" s="1"/>
  <c r="M260" i="80"/>
  <c r="Q36" i="68" s="1"/>
  <c r="M259" i="80"/>
  <c r="Q21" i="68" s="1"/>
  <c r="G189" i="80"/>
  <c r="B189"/>
  <c r="B298" s="1"/>
  <c r="B355" s="1"/>
  <c r="G188"/>
  <c r="B188"/>
  <c r="B297" s="1"/>
  <c r="B354" s="1"/>
  <c r="G187"/>
  <c r="B187"/>
  <c r="B296" s="1"/>
  <c r="B353" s="1"/>
  <c r="G186"/>
  <c r="B186"/>
  <c r="B295" s="1"/>
  <c r="B352" s="1"/>
  <c r="G185"/>
  <c r="B185"/>
  <c r="B294" s="1"/>
  <c r="B351" s="1"/>
  <c r="G184"/>
  <c r="B184"/>
  <c r="B293" s="1"/>
  <c r="B350" s="1"/>
  <c r="G183"/>
  <c r="B183"/>
  <c r="B292" s="1"/>
  <c r="B349" s="1"/>
  <c r="G182"/>
  <c r="B182"/>
  <c r="B291" s="1"/>
  <c r="B348" s="1"/>
  <c r="G181"/>
  <c r="B181"/>
  <c r="B290" s="1"/>
  <c r="B347" s="1"/>
  <c r="G180"/>
  <c r="B180"/>
  <c r="B289" s="1"/>
  <c r="B346" s="1"/>
  <c r="G179"/>
  <c r="B179"/>
  <c r="B288" s="1"/>
  <c r="B345" s="1"/>
  <c r="G178"/>
  <c r="B178"/>
  <c r="B287" s="1"/>
  <c r="B344" s="1"/>
  <c r="G177"/>
  <c r="B177"/>
  <c r="B286" s="1"/>
  <c r="B343" s="1"/>
  <c r="G176"/>
  <c r="B176"/>
  <c r="B285" s="1"/>
  <c r="B342" s="1"/>
  <c r="G175"/>
  <c r="B175"/>
  <c r="B284" s="1"/>
  <c r="B341" s="1"/>
  <c r="G174"/>
  <c r="B174"/>
  <c r="B283" s="1"/>
  <c r="B340" s="1"/>
  <c r="G173"/>
  <c r="B173"/>
  <c r="B282" s="1"/>
  <c r="B339" s="1"/>
  <c r="G172"/>
  <c r="B172"/>
  <c r="B281" s="1"/>
  <c r="B338" s="1"/>
  <c r="G171"/>
  <c r="B171"/>
  <c r="B280" s="1"/>
  <c r="B337" s="1"/>
  <c r="G170"/>
  <c r="B170"/>
  <c r="B279" s="1"/>
  <c r="B336" s="1"/>
  <c r="G169"/>
  <c r="B169"/>
  <c r="B278" s="1"/>
  <c r="B335" s="1"/>
  <c r="G168"/>
  <c r="B168"/>
  <c r="B277" s="1"/>
  <c r="B334" s="1"/>
  <c r="G167"/>
  <c r="B167"/>
  <c r="B276" s="1"/>
  <c r="B333" s="1"/>
  <c r="G166"/>
  <c r="B166"/>
  <c r="B275" s="1"/>
  <c r="B332" s="1"/>
  <c r="G165"/>
  <c r="B165"/>
  <c r="B274" s="1"/>
  <c r="B331" s="1"/>
  <c r="G164"/>
  <c r="B164"/>
  <c r="B273" s="1"/>
  <c r="B330" s="1"/>
  <c r="G163"/>
  <c r="B163"/>
  <c r="B272" s="1"/>
  <c r="B329" s="1"/>
  <c r="G162"/>
  <c r="B162"/>
  <c r="B271" s="1"/>
  <c r="B328" s="1"/>
  <c r="G161"/>
  <c r="B161"/>
  <c r="B270" s="1"/>
  <c r="B327" s="1"/>
  <c r="G160"/>
  <c r="B160"/>
  <c r="B269" s="1"/>
  <c r="B326" s="1"/>
  <c r="G159"/>
  <c r="B159"/>
  <c r="B268" s="1"/>
  <c r="B325" s="1"/>
  <c r="G158"/>
  <c r="B158"/>
  <c r="B267" s="1"/>
  <c r="B324" s="1"/>
  <c r="G157"/>
  <c r="B157"/>
  <c r="B266" s="1"/>
  <c r="B323" s="1"/>
  <c r="G156"/>
  <c r="B156"/>
  <c r="B265" s="1"/>
  <c r="B322" s="1"/>
  <c r="G155"/>
  <c r="B155"/>
  <c r="B264" s="1"/>
  <c r="B321" s="1"/>
  <c r="G154"/>
  <c r="B154"/>
  <c r="B263" s="1"/>
  <c r="B320" s="1"/>
  <c r="G153"/>
  <c r="B153"/>
  <c r="B262" s="1"/>
  <c r="B319" s="1"/>
  <c r="G152"/>
  <c r="B152"/>
  <c r="B261" s="1"/>
  <c r="B318" s="1"/>
  <c r="G151"/>
  <c r="B151"/>
  <c r="B260" s="1"/>
  <c r="B317" s="1"/>
  <c r="G150"/>
  <c r="B150"/>
  <c r="B259" s="1"/>
  <c r="B316" s="1"/>
  <c r="B127"/>
  <c r="B118"/>
  <c r="B109"/>
  <c r="B100"/>
  <c r="B91"/>
  <c r="B82"/>
  <c r="B73"/>
  <c r="H71"/>
  <c r="H80" s="1"/>
  <c r="H89" s="1"/>
  <c r="H98" s="1"/>
  <c r="H107" s="1"/>
  <c r="H116" s="1"/>
  <c r="H125" s="1"/>
  <c r="H134" s="1"/>
  <c r="B64"/>
  <c r="H62"/>
  <c r="E62"/>
  <c r="E71" s="1"/>
  <c r="E80" s="1"/>
  <c r="E89" s="1"/>
  <c r="E98" s="1"/>
  <c r="E107" s="1"/>
  <c r="E116" s="1"/>
  <c r="E125" s="1"/>
  <c r="E134" s="1"/>
  <c r="H58"/>
  <c r="H67" s="1"/>
  <c r="H76" s="1"/>
  <c r="H85" s="1"/>
  <c r="H94" s="1"/>
  <c r="H103" s="1"/>
  <c r="H112" s="1"/>
  <c r="H121" s="1"/>
  <c r="H130" s="1"/>
  <c r="E58"/>
  <c r="E67" s="1"/>
  <c r="E76" s="1"/>
  <c r="E85" s="1"/>
  <c r="E94" s="1"/>
  <c r="E103" s="1"/>
  <c r="E112" s="1"/>
  <c r="E121" s="1"/>
  <c r="E130" s="1"/>
  <c r="B55"/>
  <c r="C51"/>
  <c r="C60" s="1"/>
  <c r="C69" s="1"/>
  <c r="C78" s="1"/>
  <c r="C87" s="1"/>
  <c r="C96" s="1"/>
  <c r="C105" s="1"/>
  <c r="C114" s="1"/>
  <c r="C123" s="1"/>
  <c r="C132" s="1"/>
  <c r="E49"/>
  <c r="B46"/>
  <c r="C43"/>
  <c r="C42"/>
  <c r="C41"/>
  <c r="E47" s="1"/>
  <c r="E56" s="1"/>
  <c r="E65" s="1"/>
  <c r="E74" s="1"/>
  <c r="E83" s="1"/>
  <c r="E92" s="1"/>
  <c r="E101" s="1"/>
  <c r="E110" s="1"/>
  <c r="E119" s="1"/>
  <c r="E128" s="1"/>
  <c r="A38"/>
  <c r="A35"/>
  <c r="A34"/>
  <c r="A23"/>
  <c r="A22"/>
  <c r="A21"/>
  <c r="A20"/>
  <c r="C13"/>
  <c r="C12"/>
  <c r="C11"/>
  <c r="C10"/>
  <c r="C9"/>
  <c r="A5"/>
  <c r="A4"/>
  <c r="A3"/>
  <c r="A2"/>
  <c r="A1"/>
  <c r="G394" i="79"/>
  <c r="B394"/>
  <c r="M355"/>
  <c r="AK605" i="68" s="1"/>
  <c r="M354" i="79"/>
  <c r="AK590" i="68" s="1"/>
  <c r="M353" i="79"/>
  <c r="AK575" i="68" s="1"/>
  <c r="M352" i="79"/>
  <c r="AK560" i="68" s="1"/>
  <c r="M351" i="79"/>
  <c r="AK545" i="68" s="1"/>
  <c r="M350" i="79"/>
  <c r="AK530" i="68" s="1"/>
  <c r="M349" i="79"/>
  <c r="AK515" i="68" s="1"/>
  <c r="M348" i="79"/>
  <c r="AK500" i="68" s="1"/>
  <c r="M347" i="79"/>
  <c r="AK485" i="68" s="1"/>
  <c r="M346" i="79"/>
  <c r="AK470" i="68" s="1"/>
  <c r="M345" i="79"/>
  <c r="AK455" i="68" s="1"/>
  <c r="M344" i="79"/>
  <c r="AK440" i="68" s="1"/>
  <c r="M343" i="79"/>
  <c r="AK425" i="68" s="1"/>
  <c r="M342" i="79"/>
  <c r="AK410" i="68" s="1"/>
  <c r="M341" i="79"/>
  <c r="AK395" i="68" s="1"/>
  <c r="M340" i="79"/>
  <c r="AK380" i="68" s="1"/>
  <c r="M339" i="79"/>
  <c r="AK365" i="68" s="1"/>
  <c r="M338" i="79"/>
  <c r="AK350" i="68" s="1"/>
  <c r="M337" i="79"/>
  <c r="AK335" i="68" s="1"/>
  <c r="M336" i="79"/>
  <c r="AK320" i="68" s="1"/>
  <c r="M335" i="79"/>
  <c r="AK305" i="68" s="1"/>
  <c r="M334" i="79"/>
  <c r="AK290" i="68" s="1"/>
  <c r="M333" i="79"/>
  <c r="AK275" i="68" s="1"/>
  <c r="M332" i="79"/>
  <c r="AK260" i="68" s="1"/>
  <c r="M331" i="79"/>
  <c r="AK245" i="68" s="1"/>
  <c r="M330" i="79"/>
  <c r="AK230" i="68" s="1"/>
  <c r="M329" i="79"/>
  <c r="AK215" i="68" s="1"/>
  <c r="M328" i="79"/>
  <c r="AK200" i="68" s="1"/>
  <c r="M327" i="79"/>
  <c r="AK185" i="68" s="1"/>
  <c r="M326" i="79"/>
  <c r="AK170" i="68" s="1"/>
  <c r="M325" i="79"/>
  <c r="AK155" i="68" s="1"/>
  <c r="M324" i="79"/>
  <c r="AK140" i="68" s="1"/>
  <c r="M323" i="79"/>
  <c r="AK125" i="68" s="1"/>
  <c r="M322" i="79"/>
  <c r="AK110" i="68" s="1"/>
  <c r="M321" i="79"/>
  <c r="AK95" i="68" s="1"/>
  <c r="M320" i="79"/>
  <c r="AK80" i="68" s="1"/>
  <c r="M319" i="79"/>
  <c r="AK65" i="68" s="1"/>
  <c r="M318" i="79"/>
  <c r="AK50" i="68" s="1"/>
  <c r="M317" i="79"/>
  <c r="AK35" i="68" s="1"/>
  <c r="M316" i="79"/>
  <c r="AK20" i="68" s="1"/>
  <c r="M298" i="79"/>
  <c r="Q605" i="68" s="1"/>
  <c r="M297" i="79"/>
  <c r="Q590" i="68" s="1"/>
  <c r="M296" i="79"/>
  <c r="Q575" i="68" s="1"/>
  <c r="M295" i="79"/>
  <c r="Q560" i="68" s="1"/>
  <c r="M294" i="79"/>
  <c r="Q545" i="68" s="1"/>
  <c r="M293" i="79"/>
  <c r="Q530" i="68" s="1"/>
  <c r="M292" i="79"/>
  <c r="Q515" i="68" s="1"/>
  <c r="M291" i="79"/>
  <c r="Q500" i="68" s="1"/>
  <c r="M290" i="79"/>
  <c r="Q485" i="68" s="1"/>
  <c r="M289" i="79"/>
  <c r="Q470" i="68" s="1"/>
  <c r="M288" i="79"/>
  <c r="Q455" i="68" s="1"/>
  <c r="M287" i="79"/>
  <c r="Q440" i="68" s="1"/>
  <c r="M286" i="79"/>
  <c r="Q425" i="68" s="1"/>
  <c r="M285" i="79"/>
  <c r="Q410" i="68" s="1"/>
  <c r="M284" i="79"/>
  <c r="Q395" i="68" s="1"/>
  <c r="M283" i="79"/>
  <c r="Q380" i="68" s="1"/>
  <c r="M282" i="79"/>
  <c r="Q365" i="68" s="1"/>
  <c r="M281" i="79"/>
  <c r="Q350" i="68" s="1"/>
  <c r="M280" i="79"/>
  <c r="Q335" i="68" s="1"/>
  <c r="M279" i="79"/>
  <c r="Q320" i="68" s="1"/>
  <c r="M278" i="79"/>
  <c r="Q305" i="68" s="1"/>
  <c r="M277" i="79"/>
  <c r="Q290" i="68" s="1"/>
  <c r="M276" i="79"/>
  <c r="Q275" i="68" s="1"/>
  <c r="M275" i="79"/>
  <c r="Q260" i="68" s="1"/>
  <c r="M274" i="79"/>
  <c r="Q245" i="68" s="1"/>
  <c r="M273" i="79"/>
  <c r="Q230" i="68" s="1"/>
  <c r="M272" i="79"/>
  <c r="Q215" i="68" s="1"/>
  <c r="M271" i="79"/>
  <c r="Q200" i="68" s="1"/>
  <c r="M270" i="79"/>
  <c r="Q185" i="68" s="1"/>
  <c r="M269" i="79"/>
  <c r="Q170" i="68" s="1"/>
  <c r="M268" i="79"/>
  <c r="Q155" i="68" s="1"/>
  <c r="M267" i="79"/>
  <c r="Q140" i="68" s="1"/>
  <c r="M266" i="79"/>
  <c r="Q125" i="68" s="1"/>
  <c r="M265" i="79"/>
  <c r="Q110" i="68" s="1"/>
  <c r="M264" i="79"/>
  <c r="Q95" i="68" s="1"/>
  <c r="M263" i="79"/>
  <c r="Q80" i="68" s="1"/>
  <c r="M262" i="79"/>
  <c r="Q65" i="68" s="1"/>
  <c r="M261" i="79"/>
  <c r="Q50" i="68" s="1"/>
  <c r="M260" i="79"/>
  <c r="Q35" i="68" s="1"/>
  <c r="M259" i="79"/>
  <c r="Q20" i="68" s="1"/>
  <c r="G189" i="79"/>
  <c r="B189"/>
  <c r="B298" s="1"/>
  <c r="B355" s="1"/>
  <c r="G188"/>
  <c r="B188"/>
  <c r="B297" s="1"/>
  <c r="B354" s="1"/>
  <c r="G187"/>
  <c r="B187"/>
  <c r="B296" s="1"/>
  <c r="B353" s="1"/>
  <c r="G186"/>
  <c r="B186"/>
  <c r="B295" s="1"/>
  <c r="B352" s="1"/>
  <c r="G185"/>
  <c r="B185"/>
  <c r="B294" s="1"/>
  <c r="B351" s="1"/>
  <c r="G184"/>
  <c r="B184"/>
  <c r="B293" s="1"/>
  <c r="B350" s="1"/>
  <c r="G183"/>
  <c r="B183"/>
  <c r="B292" s="1"/>
  <c r="B349" s="1"/>
  <c r="G182"/>
  <c r="B182"/>
  <c r="B291" s="1"/>
  <c r="B348" s="1"/>
  <c r="G181"/>
  <c r="B181"/>
  <c r="B290" s="1"/>
  <c r="B347" s="1"/>
  <c r="G180"/>
  <c r="B180"/>
  <c r="B289" s="1"/>
  <c r="B346" s="1"/>
  <c r="G179"/>
  <c r="B179"/>
  <c r="B288" s="1"/>
  <c r="B345" s="1"/>
  <c r="G178"/>
  <c r="B178"/>
  <c r="B287" s="1"/>
  <c r="B344" s="1"/>
  <c r="G177"/>
  <c r="B177"/>
  <c r="B286" s="1"/>
  <c r="B343" s="1"/>
  <c r="G176"/>
  <c r="B176"/>
  <c r="B285" s="1"/>
  <c r="B342" s="1"/>
  <c r="G175"/>
  <c r="B175"/>
  <c r="B284" s="1"/>
  <c r="B341" s="1"/>
  <c r="G174"/>
  <c r="B174"/>
  <c r="B283" s="1"/>
  <c r="B340" s="1"/>
  <c r="G173"/>
  <c r="B173"/>
  <c r="B282" s="1"/>
  <c r="B339" s="1"/>
  <c r="G172"/>
  <c r="B172"/>
  <c r="B281" s="1"/>
  <c r="B338" s="1"/>
  <c r="G171"/>
  <c r="B171"/>
  <c r="B280" s="1"/>
  <c r="B337" s="1"/>
  <c r="G170"/>
  <c r="B170"/>
  <c r="B279" s="1"/>
  <c r="B336" s="1"/>
  <c r="G169"/>
  <c r="B169"/>
  <c r="B278" s="1"/>
  <c r="B335" s="1"/>
  <c r="G168"/>
  <c r="B168"/>
  <c r="B277" s="1"/>
  <c r="B334" s="1"/>
  <c r="G167"/>
  <c r="B167"/>
  <c r="B276" s="1"/>
  <c r="B333" s="1"/>
  <c r="G166"/>
  <c r="B166"/>
  <c r="B275" s="1"/>
  <c r="B332" s="1"/>
  <c r="G165"/>
  <c r="B165"/>
  <c r="B274" s="1"/>
  <c r="B331" s="1"/>
  <c r="G164"/>
  <c r="B164"/>
  <c r="B273" s="1"/>
  <c r="B330" s="1"/>
  <c r="G163"/>
  <c r="B163"/>
  <c r="B272" s="1"/>
  <c r="B329" s="1"/>
  <c r="G162"/>
  <c r="B162"/>
  <c r="B271" s="1"/>
  <c r="B328" s="1"/>
  <c r="G161"/>
  <c r="B161"/>
  <c r="B270" s="1"/>
  <c r="B327" s="1"/>
  <c r="G160"/>
  <c r="B160"/>
  <c r="B269" s="1"/>
  <c r="B326" s="1"/>
  <c r="G159"/>
  <c r="B159"/>
  <c r="B268" s="1"/>
  <c r="B325" s="1"/>
  <c r="G158"/>
  <c r="B158"/>
  <c r="B267" s="1"/>
  <c r="B324" s="1"/>
  <c r="G157"/>
  <c r="B157"/>
  <c r="B266" s="1"/>
  <c r="B323" s="1"/>
  <c r="G156"/>
  <c r="B156"/>
  <c r="B265" s="1"/>
  <c r="B322" s="1"/>
  <c r="G155"/>
  <c r="B155"/>
  <c r="B264" s="1"/>
  <c r="B321" s="1"/>
  <c r="G154"/>
  <c r="B154"/>
  <c r="B263" s="1"/>
  <c r="B320" s="1"/>
  <c r="G153"/>
  <c r="B153"/>
  <c r="B262" s="1"/>
  <c r="B319" s="1"/>
  <c r="G152"/>
  <c r="B152"/>
  <c r="B261" s="1"/>
  <c r="B318" s="1"/>
  <c r="G151"/>
  <c r="B151"/>
  <c r="B260" s="1"/>
  <c r="B317" s="1"/>
  <c r="G150"/>
  <c r="B150"/>
  <c r="B259" s="1"/>
  <c r="B316" s="1"/>
  <c r="B127"/>
  <c r="B118"/>
  <c r="B109"/>
  <c r="B100"/>
  <c r="B91"/>
  <c r="B82"/>
  <c r="B73"/>
  <c r="H71"/>
  <c r="H80" s="1"/>
  <c r="H89" s="1"/>
  <c r="H98" s="1"/>
  <c r="H107" s="1"/>
  <c r="H116" s="1"/>
  <c r="H125" s="1"/>
  <c r="H134" s="1"/>
  <c r="B64"/>
  <c r="H62"/>
  <c r="E62"/>
  <c r="E71" s="1"/>
  <c r="E80" s="1"/>
  <c r="E89" s="1"/>
  <c r="E98" s="1"/>
  <c r="E107" s="1"/>
  <c r="E116" s="1"/>
  <c r="E125" s="1"/>
  <c r="E134" s="1"/>
  <c r="H58"/>
  <c r="H67" s="1"/>
  <c r="H76" s="1"/>
  <c r="H85" s="1"/>
  <c r="H94" s="1"/>
  <c r="H103" s="1"/>
  <c r="H112" s="1"/>
  <c r="H121" s="1"/>
  <c r="H130" s="1"/>
  <c r="E58"/>
  <c r="E67" s="1"/>
  <c r="E76" s="1"/>
  <c r="E85" s="1"/>
  <c r="E94" s="1"/>
  <c r="E103" s="1"/>
  <c r="E112" s="1"/>
  <c r="E121" s="1"/>
  <c r="E130" s="1"/>
  <c r="B55"/>
  <c r="C51"/>
  <c r="C60" s="1"/>
  <c r="C69" s="1"/>
  <c r="C78" s="1"/>
  <c r="C87" s="1"/>
  <c r="C96" s="1"/>
  <c r="C105" s="1"/>
  <c r="C114" s="1"/>
  <c r="C123" s="1"/>
  <c r="C132" s="1"/>
  <c r="B46"/>
  <c r="C43"/>
  <c r="C42"/>
  <c r="C41"/>
  <c r="E47" s="1"/>
  <c r="E56" s="1"/>
  <c r="E65" s="1"/>
  <c r="E74" s="1"/>
  <c r="E83" s="1"/>
  <c r="E92" s="1"/>
  <c r="E101" s="1"/>
  <c r="E110" s="1"/>
  <c r="E119" s="1"/>
  <c r="E128" s="1"/>
  <c r="A23"/>
  <c r="A22"/>
  <c r="A21"/>
  <c r="A20"/>
  <c r="C13"/>
  <c r="C12"/>
  <c r="C11"/>
  <c r="C10"/>
  <c r="C9"/>
  <c r="A5"/>
  <c r="A4"/>
  <c r="A3"/>
  <c r="A2"/>
  <c r="A1"/>
  <c r="G394" i="78"/>
  <c r="B394"/>
  <c r="M355"/>
  <c r="AK604" i="68" s="1"/>
  <c r="M354" i="78"/>
  <c r="AK589" i="68" s="1"/>
  <c r="M353" i="78"/>
  <c r="AK574" i="68" s="1"/>
  <c r="M352" i="78"/>
  <c r="AK559" i="68" s="1"/>
  <c r="M351" i="78"/>
  <c r="AK544" i="68" s="1"/>
  <c r="M350" i="78"/>
  <c r="AK529" i="68" s="1"/>
  <c r="M349" i="78"/>
  <c r="AK514" i="68" s="1"/>
  <c r="M348" i="78"/>
  <c r="AK499" i="68" s="1"/>
  <c r="M347" i="78"/>
  <c r="AK484" i="68" s="1"/>
  <c r="M346" i="78"/>
  <c r="AK469" i="68" s="1"/>
  <c r="M345" i="78"/>
  <c r="AK454" i="68" s="1"/>
  <c r="M344" i="78"/>
  <c r="AK439" i="68" s="1"/>
  <c r="M343" i="78"/>
  <c r="AK424" i="68" s="1"/>
  <c r="M342" i="78"/>
  <c r="AK409" i="68" s="1"/>
  <c r="M341" i="78"/>
  <c r="AK394" i="68" s="1"/>
  <c r="M340" i="78"/>
  <c r="AK379" i="68" s="1"/>
  <c r="M339" i="78"/>
  <c r="AK364" i="68" s="1"/>
  <c r="M338" i="78"/>
  <c r="AK349" i="68" s="1"/>
  <c r="M337" i="78"/>
  <c r="AK334" i="68" s="1"/>
  <c r="M336" i="78"/>
  <c r="AK319" i="68" s="1"/>
  <c r="M335" i="78"/>
  <c r="AK304" i="68" s="1"/>
  <c r="M334" i="78"/>
  <c r="AK289" i="68" s="1"/>
  <c r="M333" i="78"/>
  <c r="AK274" i="68" s="1"/>
  <c r="M332" i="78"/>
  <c r="AK259" i="68" s="1"/>
  <c r="M331" i="78"/>
  <c r="AK244" i="68" s="1"/>
  <c r="M330" i="78"/>
  <c r="AK229" i="68" s="1"/>
  <c r="M329" i="78"/>
  <c r="AK214" i="68" s="1"/>
  <c r="M328" i="78"/>
  <c r="AK199" i="68" s="1"/>
  <c r="M327" i="78"/>
  <c r="AK184" i="68" s="1"/>
  <c r="M326" i="78"/>
  <c r="AK169" i="68" s="1"/>
  <c r="M325" i="78"/>
  <c r="AK154" i="68" s="1"/>
  <c r="M324" i="78"/>
  <c r="AK139" i="68" s="1"/>
  <c r="M323" i="78"/>
  <c r="AK124" i="68" s="1"/>
  <c r="M322" i="78"/>
  <c r="AK109" i="68" s="1"/>
  <c r="M321" i="78"/>
  <c r="AK94" i="68" s="1"/>
  <c r="M320" i="78"/>
  <c r="AK79" i="68" s="1"/>
  <c r="M319" i="78"/>
  <c r="AK64" i="68" s="1"/>
  <c r="M318" i="78"/>
  <c r="AK49" i="68" s="1"/>
  <c r="M317" i="78"/>
  <c r="AK34" i="68" s="1"/>
  <c r="M316" i="78"/>
  <c r="AK19" i="68" s="1"/>
  <c r="M298" i="78"/>
  <c r="Q604" i="68" s="1"/>
  <c r="M297" i="78"/>
  <c r="Q589" i="68" s="1"/>
  <c r="M296" i="78"/>
  <c r="Q574" i="68" s="1"/>
  <c r="M295" i="78"/>
  <c r="Q559" i="68" s="1"/>
  <c r="M294" i="78"/>
  <c r="Q544" i="68" s="1"/>
  <c r="M293" i="78"/>
  <c r="Q529" i="68" s="1"/>
  <c r="M292" i="78"/>
  <c r="Q514" i="68" s="1"/>
  <c r="M291" i="78"/>
  <c r="Q499" i="68" s="1"/>
  <c r="M290" i="78"/>
  <c r="Q484" i="68" s="1"/>
  <c r="M289" i="78"/>
  <c r="Q469" i="68" s="1"/>
  <c r="M288" i="78"/>
  <c r="Q454" i="68" s="1"/>
  <c r="M287" i="78"/>
  <c r="Q439" i="68" s="1"/>
  <c r="M286" i="78"/>
  <c r="Q424" i="68" s="1"/>
  <c r="M285" i="78"/>
  <c r="Q409" i="68" s="1"/>
  <c r="M284" i="78"/>
  <c r="Q394" i="68" s="1"/>
  <c r="M283" i="78"/>
  <c r="Q379" i="68" s="1"/>
  <c r="M282" i="78"/>
  <c r="Q364" i="68" s="1"/>
  <c r="M281" i="78"/>
  <c r="Q349" i="68" s="1"/>
  <c r="M280" i="78"/>
  <c r="Q334" i="68" s="1"/>
  <c r="M279" i="78"/>
  <c r="Q319" i="68" s="1"/>
  <c r="M278" i="78"/>
  <c r="Q304" i="68" s="1"/>
  <c r="M277" i="78"/>
  <c r="Q289" i="68" s="1"/>
  <c r="M276" i="78"/>
  <c r="Q274" i="68" s="1"/>
  <c r="M275" i="78"/>
  <c r="Q259" i="68" s="1"/>
  <c r="M274" i="78"/>
  <c r="Q244" i="68" s="1"/>
  <c r="M273" i="78"/>
  <c r="Q229" i="68" s="1"/>
  <c r="M272" i="78"/>
  <c r="Q214" i="68" s="1"/>
  <c r="M271" i="78"/>
  <c r="Q199" i="68" s="1"/>
  <c r="M270" i="78"/>
  <c r="Q184" i="68" s="1"/>
  <c r="M269" i="78"/>
  <c r="Q169" i="68" s="1"/>
  <c r="M268" i="78"/>
  <c r="Q154" i="68" s="1"/>
  <c r="M267" i="78"/>
  <c r="Q139" i="68" s="1"/>
  <c r="M266" i="78"/>
  <c r="Q124" i="68" s="1"/>
  <c r="M265" i="78"/>
  <c r="Q109" i="68" s="1"/>
  <c r="M264" i="78"/>
  <c r="Q94" i="68" s="1"/>
  <c r="M263" i="78"/>
  <c r="Q79" i="68" s="1"/>
  <c r="M262" i="78"/>
  <c r="Q64" i="68" s="1"/>
  <c r="M261" i="78"/>
  <c r="Q49" i="68" s="1"/>
  <c r="M260" i="78"/>
  <c r="Q34" i="68" s="1"/>
  <c r="M259" i="78"/>
  <c r="Q19" i="68" s="1"/>
  <c r="G189" i="78"/>
  <c r="B189"/>
  <c r="B298" s="1"/>
  <c r="B355" s="1"/>
  <c r="G188"/>
  <c r="B188"/>
  <c r="B297" s="1"/>
  <c r="B354" s="1"/>
  <c r="G187"/>
  <c r="B187"/>
  <c r="B296" s="1"/>
  <c r="B353" s="1"/>
  <c r="G186"/>
  <c r="B186"/>
  <c r="B295" s="1"/>
  <c r="B352" s="1"/>
  <c r="G185"/>
  <c r="B185"/>
  <c r="B294" s="1"/>
  <c r="B351" s="1"/>
  <c r="G184"/>
  <c r="B184"/>
  <c r="B293" s="1"/>
  <c r="B350" s="1"/>
  <c r="G183"/>
  <c r="B183"/>
  <c r="B292" s="1"/>
  <c r="B349" s="1"/>
  <c r="G182"/>
  <c r="B182"/>
  <c r="B291" s="1"/>
  <c r="B348" s="1"/>
  <c r="G181"/>
  <c r="B181"/>
  <c r="B290" s="1"/>
  <c r="B347" s="1"/>
  <c r="G180"/>
  <c r="B180"/>
  <c r="B289" s="1"/>
  <c r="B346" s="1"/>
  <c r="G179"/>
  <c r="B179"/>
  <c r="B288" s="1"/>
  <c r="B345" s="1"/>
  <c r="G178"/>
  <c r="B178"/>
  <c r="B287" s="1"/>
  <c r="B344" s="1"/>
  <c r="G177"/>
  <c r="B177"/>
  <c r="B286" s="1"/>
  <c r="B343" s="1"/>
  <c r="G176"/>
  <c r="B176"/>
  <c r="B285" s="1"/>
  <c r="B342" s="1"/>
  <c r="G175"/>
  <c r="B175"/>
  <c r="B284" s="1"/>
  <c r="B341" s="1"/>
  <c r="G174"/>
  <c r="B174"/>
  <c r="B283" s="1"/>
  <c r="B340" s="1"/>
  <c r="G173"/>
  <c r="B173"/>
  <c r="B282" s="1"/>
  <c r="B339" s="1"/>
  <c r="G172"/>
  <c r="B172"/>
  <c r="B281" s="1"/>
  <c r="B338" s="1"/>
  <c r="G171"/>
  <c r="B171"/>
  <c r="B280" s="1"/>
  <c r="B337" s="1"/>
  <c r="G170"/>
  <c r="B170"/>
  <c r="B279" s="1"/>
  <c r="B336" s="1"/>
  <c r="G169"/>
  <c r="B169"/>
  <c r="B278" s="1"/>
  <c r="B335" s="1"/>
  <c r="G168"/>
  <c r="B168"/>
  <c r="B277" s="1"/>
  <c r="B334" s="1"/>
  <c r="G167"/>
  <c r="B167"/>
  <c r="B276" s="1"/>
  <c r="B333" s="1"/>
  <c r="G166"/>
  <c r="B166"/>
  <c r="B275" s="1"/>
  <c r="B332" s="1"/>
  <c r="G165"/>
  <c r="B165"/>
  <c r="B274" s="1"/>
  <c r="B331" s="1"/>
  <c r="G164"/>
  <c r="B164"/>
  <c r="B273" s="1"/>
  <c r="B330" s="1"/>
  <c r="G163"/>
  <c r="B163"/>
  <c r="B272" s="1"/>
  <c r="B329" s="1"/>
  <c r="G162"/>
  <c r="B162"/>
  <c r="B271" s="1"/>
  <c r="B328" s="1"/>
  <c r="G161"/>
  <c r="B161"/>
  <c r="B270" s="1"/>
  <c r="B327" s="1"/>
  <c r="G160"/>
  <c r="B160"/>
  <c r="B269" s="1"/>
  <c r="B326" s="1"/>
  <c r="G159"/>
  <c r="B159"/>
  <c r="B268" s="1"/>
  <c r="B325" s="1"/>
  <c r="G158"/>
  <c r="B158"/>
  <c r="B267" s="1"/>
  <c r="B324" s="1"/>
  <c r="G157"/>
  <c r="B157"/>
  <c r="B266" s="1"/>
  <c r="B323" s="1"/>
  <c r="G156"/>
  <c r="B156"/>
  <c r="B265" s="1"/>
  <c r="B322" s="1"/>
  <c r="G155"/>
  <c r="B155"/>
  <c r="B264" s="1"/>
  <c r="B321" s="1"/>
  <c r="G154"/>
  <c r="B154"/>
  <c r="B263" s="1"/>
  <c r="B320" s="1"/>
  <c r="G153"/>
  <c r="B153"/>
  <c r="B262" s="1"/>
  <c r="B319" s="1"/>
  <c r="G152"/>
  <c r="B152"/>
  <c r="B261" s="1"/>
  <c r="B318" s="1"/>
  <c r="G151"/>
  <c r="B151"/>
  <c r="B260" s="1"/>
  <c r="B317" s="1"/>
  <c r="G150"/>
  <c r="B150"/>
  <c r="B259" s="1"/>
  <c r="B316" s="1"/>
  <c r="B127"/>
  <c r="B118"/>
  <c r="B109"/>
  <c r="B100"/>
  <c r="B91"/>
  <c r="B82"/>
  <c r="B73"/>
  <c r="H71"/>
  <c r="H80" s="1"/>
  <c r="H89" s="1"/>
  <c r="H98" s="1"/>
  <c r="H107" s="1"/>
  <c r="H116" s="1"/>
  <c r="H125" s="1"/>
  <c r="H134" s="1"/>
  <c r="E67"/>
  <c r="E76" s="1"/>
  <c r="E85" s="1"/>
  <c r="E94" s="1"/>
  <c r="E103" s="1"/>
  <c r="E112" s="1"/>
  <c r="E121" s="1"/>
  <c r="E130" s="1"/>
  <c r="B64"/>
  <c r="H62"/>
  <c r="E62"/>
  <c r="E71" s="1"/>
  <c r="E80" s="1"/>
  <c r="E89" s="1"/>
  <c r="E98" s="1"/>
  <c r="E107" s="1"/>
  <c r="E116" s="1"/>
  <c r="E125" s="1"/>
  <c r="E134" s="1"/>
  <c r="H58"/>
  <c r="H67" s="1"/>
  <c r="H76" s="1"/>
  <c r="H85" s="1"/>
  <c r="H94" s="1"/>
  <c r="H103" s="1"/>
  <c r="H112" s="1"/>
  <c r="H121" s="1"/>
  <c r="H130" s="1"/>
  <c r="E58"/>
  <c r="B55"/>
  <c r="C51"/>
  <c r="C60" s="1"/>
  <c r="C69" s="1"/>
  <c r="C78" s="1"/>
  <c r="C87" s="1"/>
  <c r="C96" s="1"/>
  <c r="C105" s="1"/>
  <c r="C114" s="1"/>
  <c r="C123" s="1"/>
  <c r="C132" s="1"/>
  <c r="E49"/>
  <c r="B46"/>
  <c r="C43"/>
  <c r="C42"/>
  <c r="C41"/>
  <c r="E47" s="1"/>
  <c r="E56" s="1"/>
  <c r="E65" s="1"/>
  <c r="E74" s="1"/>
  <c r="E83" s="1"/>
  <c r="E92" s="1"/>
  <c r="E101" s="1"/>
  <c r="E110" s="1"/>
  <c r="E119" s="1"/>
  <c r="E128" s="1"/>
  <c r="A23"/>
  <c r="A22"/>
  <c r="A21"/>
  <c r="A20"/>
  <c r="C13"/>
  <c r="C12"/>
  <c r="C11"/>
  <c r="C10"/>
  <c r="C9"/>
  <c r="A5"/>
  <c r="A4"/>
  <c r="A3"/>
  <c r="A2"/>
  <c r="A1"/>
  <c r="G394" i="77"/>
  <c r="B394"/>
  <c r="M355"/>
  <c r="AK603" i="68" s="1"/>
  <c r="M354" i="77"/>
  <c r="AK588" i="68" s="1"/>
  <c r="M353" i="77"/>
  <c r="AK573" i="68" s="1"/>
  <c r="M352" i="77"/>
  <c r="AK558" i="68" s="1"/>
  <c r="M351" i="77"/>
  <c r="AK543" i="68" s="1"/>
  <c r="M350" i="77"/>
  <c r="AK528" i="68" s="1"/>
  <c r="M349" i="77"/>
  <c r="AK513" i="68" s="1"/>
  <c r="M348" i="77"/>
  <c r="AK498" i="68" s="1"/>
  <c r="M347" i="77"/>
  <c r="AK483" i="68" s="1"/>
  <c r="M346" i="77"/>
  <c r="AK468" i="68" s="1"/>
  <c r="M345" i="77"/>
  <c r="AK453" i="68" s="1"/>
  <c r="M344" i="77"/>
  <c r="AK438" i="68" s="1"/>
  <c r="M343" i="77"/>
  <c r="AK423" i="68" s="1"/>
  <c r="M342" i="77"/>
  <c r="AK408" i="68" s="1"/>
  <c r="M341" i="77"/>
  <c r="AK393" i="68" s="1"/>
  <c r="M340" i="77"/>
  <c r="AK378" i="68" s="1"/>
  <c r="M339" i="77"/>
  <c r="AK363" i="68" s="1"/>
  <c r="M338" i="77"/>
  <c r="AK348" i="68" s="1"/>
  <c r="M337" i="77"/>
  <c r="AK333" i="68" s="1"/>
  <c r="M336" i="77"/>
  <c r="AK318" i="68" s="1"/>
  <c r="M335" i="77"/>
  <c r="AK303" i="68" s="1"/>
  <c r="M334" i="77"/>
  <c r="AK288" i="68" s="1"/>
  <c r="M333" i="77"/>
  <c r="AK273" i="68" s="1"/>
  <c r="M332" i="77"/>
  <c r="AK258" i="68" s="1"/>
  <c r="M331" i="77"/>
  <c r="AK243" i="68" s="1"/>
  <c r="M330" i="77"/>
  <c r="AK228" i="68" s="1"/>
  <c r="M329" i="77"/>
  <c r="AK213" i="68" s="1"/>
  <c r="M328" i="77"/>
  <c r="AK198" i="68" s="1"/>
  <c r="M327" i="77"/>
  <c r="AK183" i="68" s="1"/>
  <c r="M326" i="77"/>
  <c r="AK168" i="68" s="1"/>
  <c r="M325" i="77"/>
  <c r="AK153" i="68" s="1"/>
  <c r="M324" i="77"/>
  <c r="AK138" i="68" s="1"/>
  <c r="M323" i="77"/>
  <c r="AK123" i="68" s="1"/>
  <c r="M322" i="77"/>
  <c r="AK108" i="68" s="1"/>
  <c r="M321" i="77"/>
  <c r="AK93" i="68" s="1"/>
  <c r="M320" i="77"/>
  <c r="AK78" i="68" s="1"/>
  <c r="M319" i="77"/>
  <c r="AK63" i="68" s="1"/>
  <c r="M318" i="77"/>
  <c r="AK48" i="68" s="1"/>
  <c r="M317" i="77"/>
  <c r="AK33" i="68" s="1"/>
  <c r="M316" i="77"/>
  <c r="AK18" i="68" s="1"/>
  <c r="M298" i="77"/>
  <c r="Q603" i="68" s="1"/>
  <c r="M297" i="77"/>
  <c r="Q588" i="68" s="1"/>
  <c r="M296" i="77"/>
  <c r="Q573" i="68" s="1"/>
  <c r="M295" i="77"/>
  <c r="Q558" i="68" s="1"/>
  <c r="B295" i="77"/>
  <c r="B352" s="1"/>
  <c r="M294"/>
  <c r="Q543" i="68" s="1"/>
  <c r="M293" i="77"/>
  <c r="Q528" i="68" s="1"/>
  <c r="B293" i="77"/>
  <c r="B350" s="1"/>
  <c r="M292"/>
  <c r="Q513" i="68" s="1"/>
  <c r="M291" i="77"/>
  <c r="Q498" i="68" s="1"/>
  <c r="M290" i="77"/>
  <c r="Q483" i="68" s="1"/>
  <c r="M289" i="77"/>
  <c r="Q468" i="68" s="1"/>
  <c r="B289" i="77"/>
  <c r="B346" s="1"/>
  <c r="M288"/>
  <c r="Q453" i="68" s="1"/>
  <c r="M287" i="77"/>
  <c r="Q438" i="68" s="1"/>
  <c r="B287" i="77"/>
  <c r="B344" s="1"/>
  <c r="M286"/>
  <c r="Q423" i="68" s="1"/>
  <c r="M285" i="77"/>
  <c r="Q408" i="68" s="1"/>
  <c r="B285" i="77"/>
  <c r="B342" s="1"/>
  <c r="M284"/>
  <c r="Q393" i="68" s="1"/>
  <c r="M283" i="77"/>
  <c r="Q378" i="68" s="1"/>
  <c r="M282" i="77"/>
  <c r="Q363" i="68" s="1"/>
  <c r="M281" i="77"/>
  <c r="Q348" i="68" s="1"/>
  <c r="B281" i="77"/>
  <c r="B338" s="1"/>
  <c r="M280"/>
  <c r="Q333" i="68" s="1"/>
  <c r="M279" i="77"/>
  <c r="Q318" i="68" s="1"/>
  <c r="B279" i="77"/>
  <c r="B336" s="1"/>
  <c r="M278"/>
  <c r="Q303" i="68" s="1"/>
  <c r="M277" i="77"/>
  <c r="Q288" i="68" s="1"/>
  <c r="M276" i="77"/>
  <c r="Q273" i="68" s="1"/>
  <c r="M275" i="77"/>
  <c r="Q258" i="68" s="1"/>
  <c r="M274" i="77"/>
  <c r="Q243" i="68" s="1"/>
  <c r="M273" i="77"/>
  <c r="Q228" i="68" s="1"/>
  <c r="B273" i="77"/>
  <c r="B330" s="1"/>
  <c r="M272"/>
  <c r="Q213" i="68" s="1"/>
  <c r="M271" i="77"/>
  <c r="Q198" i="68" s="1"/>
  <c r="M270" i="77"/>
  <c r="Q183" i="68" s="1"/>
  <c r="M269" i="77"/>
  <c r="Q168" i="68" s="1"/>
  <c r="B269" i="77"/>
  <c r="B326" s="1"/>
  <c r="M268"/>
  <c r="Q153" i="68" s="1"/>
  <c r="M267" i="77"/>
  <c r="Q138" i="68" s="1"/>
  <c r="M266" i="77"/>
  <c r="Q123" i="68" s="1"/>
  <c r="M265" i="77"/>
  <c r="Q108" i="68" s="1"/>
  <c r="M264" i="77"/>
  <c r="Q93" i="68" s="1"/>
  <c r="M263" i="77"/>
  <c r="Q78" i="68" s="1"/>
  <c r="B263" i="77"/>
  <c r="B320" s="1"/>
  <c r="M262"/>
  <c r="Q63" i="68" s="1"/>
  <c r="M261" i="77"/>
  <c r="Q48" i="68" s="1"/>
  <c r="B261" i="77"/>
  <c r="B318" s="1"/>
  <c r="M260"/>
  <c r="Q33" i="68" s="1"/>
  <c r="M259" i="77"/>
  <c r="Q18" i="68" s="1"/>
  <c r="G189" i="77"/>
  <c r="B189"/>
  <c r="B298" s="1"/>
  <c r="B355" s="1"/>
  <c r="G188"/>
  <c r="B188"/>
  <c r="B297" s="1"/>
  <c r="B354" s="1"/>
  <c r="G187"/>
  <c r="B187"/>
  <c r="B296" s="1"/>
  <c r="B353" s="1"/>
  <c r="G186"/>
  <c r="B186"/>
  <c r="G185"/>
  <c r="B185"/>
  <c r="B294" s="1"/>
  <c r="B351" s="1"/>
  <c r="G184"/>
  <c r="B184"/>
  <c r="G183"/>
  <c r="B183"/>
  <c r="B292" s="1"/>
  <c r="B349" s="1"/>
  <c r="G182"/>
  <c r="B182"/>
  <c r="B291" s="1"/>
  <c r="B348" s="1"/>
  <c r="G181"/>
  <c r="B181"/>
  <c r="B290" s="1"/>
  <c r="B347" s="1"/>
  <c r="G180"/>
  <c r="B180"/>
  <c r="G179"/>
  <c r="B179"/>
  <c r="B288" s="1"/>
  <c r="B345" s="1"/>
  <c r="G178"/>
  <c r="B178"/>
  <c r="G177"/>
  <c r="B177"/>
  <c r="B286" s="1"/>
  <c r="B343" s="1"/>
  <c r="G176"/>
  <c r="B176"/>
  <c r="G175"/>
  <c r="B175"/>
  <c r="B284" s="1"/>
  <c r="B341" s="1"/>
  <c r="G174"/>
  <c r="B174"/>
  <c r="B283" s="1"/>
  <c r="B340" s="1"/>
  <c r="G173"/>
  <c r="B173"/>
  <c r="B282" s="1"/>
  <c r="B339" s="1"/>
  <c r="G172"/>
  <c r="B172"/>
  <c r="G171"/>
  <c r="B171"/>
  <c r="B280" s="1"/>
  <c r="B337" s="1"/>
  <c r="G170"/>
  <c r="B170"/>
  <c r="G169"/>
  <c r="B169"/>
  <c r="B278" s="1"/>
  <c r="B335" s="1"/>
  <c r="G168"/>
  <c r="B168"/>
  <c r="B277" s="1"/>
  <c r="B334" s="1"/>
  <c r="G167"/>
  <c r="B167"/>
  <c r="B276" s="1"/>
  <c r="B333" s="1"/>
  <c r="G166"/>
  <c r="B166"/>
  <c r="B275" s="1"/>
  <c r="B332" s="1"/>
  <c r="G165"/>
  <c r="B165"/>
  <c r="B274" s="1"/>
  <c r="B331" s="1"/>
  <c r="G164"/>
  <c r="B164"/>
  <c r="G163"/>
  <c r="B163"/>
  <c r="B272" s="1"/>
  <c r="B329" s="1"/>
  <c r="G162"/>
  <c r="B162"/>
  <c r="B271" s="1"/>
  <c r="B328" s="1"/>
  <c r="G161"/>
  <c r="B161"/>
  <c r="B270" s="1"/>
  <c r="B327" s="1"/>
  <c r="G160"/>
  <c r="B160"/>
  <c r="G159"/>
  <c r="B159"/>
  <c r="B268" s="1"/>
  <c r="B325" s="1"/>
  <c r="G158"/>
  <c r="B158"/>
  <c r="B267" s="1"/>
  <c r="B324" s="1"/>
  <c r="G157"/>
  <c r="B157"/>
  <c r="B266" s="1"/>
  <c r="B323" s="1"/>
  <c r="G156"/>
  <c r="B156"/>
  <c r="B265" s="1"/>
  <c r="B322" s="1"/>
  <c r="G155"/>
  <c r="B155"/>
  <c r="B264" s="1"/>
  <c r="B321" s="1"/>
  <c r="G154"/>
  <c r="B154"/>
  <c r="G153"/>
  <c r="B153"/>
  <c r="B262" s="1"/>
  <c r="B319" s="1"/>
  <c r="G152"/>
  <c r="B152"/>
  <c r="G151"/>
  <c r="B151"/>
  <c r="B260" s="1"/>
  <c r="B317" s="1"/>
  <c r="G150"/>
  <c r="B150"/>
  <c r="B259" s="1"/>
  <c r="B316" s="1"/>
  <c r="B127"/>
  <c r="B118"/>
  <c r="B109"/>
  <c r="B100"/>
  <c r="B91"/>
  <c r="B82"/>
  <c r="B73"/>
  <c r="B64"/>
  <c r="H62"/>
  <c r="H71" s="1"/>
  <c r="H80" s="1"/>
  <c r="H89" s="1"/>
  <c r="H98" s="1"/>
  <c r="H107" s="1"/>
  <c r="H116" s="1"/>
  <c r="H125" s="1"/>
  <c r="H134" s="1"/>
  <c r="E62"/>
  <c r="E71" s="1"/>
  <c r="E80" s="1"/>
  <c r="E89" s="1"/>
  <c r="E98" s="1"/>
  <c r="E107" s="1"/>
  <c r="E116" s="1"/>
  <c r="E125" s="1"/>
  <c r="E134" s="1"/>
  <c r="H58"/>
  <c r="H67" s="1"/>
  <c r="H76" s="1"/>
  <c r="H85" s="1"/>
  <c r="H94" s="1"/>
  <c r="H103" s="1"/>
  <c r="H112" s="1"/>
  <c r="H121" s="1"/>
  <c r="H130" s="1"/>
  <c r="E58"/>
  <c r="E67" s="1"/>
  <c r="E76" s="1"/>
  <c r="E85" s="1"/>
  <c r="E94" s="1"/>
  <c r="E103" s="1"/>
  <c r="E112" s="1"/>
  <c r="E121" s="1"/>
  <c r="E130" s="1"/>
  <c r="B55"/>
  <c r="C51"/>
  <c r="C60" s="1"/>
  <c r="C69" s="1"/>
  <c r="C78" s="1"/>
  <c r="C87" s="1"/>
  <c r="C96" s="1"/>
  <c r="C105" s="1"/>
  <c r="C114" s="1"/>
  <c r="C123" s="1"/>
  <c r="C132" s="1"/>
  <c r="E49"/>
  <c r="B46"/>
  <c r="C43"/>
  <c r="C42"/>
  <c r="C41"/>
  <c r="E47" s="1"/>
  <c r="E56" s="1"/>
  <c r="E65" s="1"/>
  <c r="E74" s="1"/>
  <c r="E83" s="1"/>
  <c r="E92" s="1"/>
  <c r="E101" s="1"/>
  <c r="E110" s="1"/>
  <c r="E119" s="1"/>
  <c r="E128" s="1"/>
  <c r="A23"/>
  <c r="A22"/>
  <c r="A21"/>
  <c r="A20"/>
  <c r="C13"/>
  <c r="C12"/>
  <c r="C11"/>
  <c r="C10"/>
  <c r="C9"/>
  <c r="A5"/>
  <c r="A4"/>
  <c r="A3"/>
  <c r="A2"/>
  <c r="A1"/>
  <c r="G394" i="76"/>
  <c r="B394"/>
  <c r="M355"/>
  <c r="AK602" i="68" s="1"/>
  <c r="M354" i="76"/>
  <c r="AK587" i="68" s="1"/>
  <c r="M353" i="76"/>
  <c r="AK572" i="68" s="1"/>
  <c r="M352" i="76"/>
  <c r="AK557" i="68" s="1"/>
  <c r="M351" i="76"/>
  <c r="AK542" i="68" s="1"/>
  <c r="M350" i="76"/>
  <c r="AK527" i="68" s="1"/>
  <c r="M349" i="76"/>
  <c r="AK512" i="68" s="1"/>
  <c r="M348" i="76"/>
  <c r="AK497" i="68" s="1"/>
  <c r="M347" i="76"/>
  <c r="AK482" i="68" s="1"/>
  <c r="M346" i="76"/>
  <c r="AK467" i="68" s="1"/>
  <c r="M345" i="76"/>
  <c r="AK452" i="68" s="1"/>
  <c r="M344" i="76"/>
  <c r="AK437" i="68" s="1"/>
  <c r="M343" i="76"/>
  <c r="AK422" i="68" s="1"/>
  <c r="M342" i="76"/>
  <c r="AK407" i="68" s="1"/>
  <c r="M341" i="76"/>
  <c r="AK392" i="68" s="1"/>
  <c r="M340" i="76"/>
  <c r="AK377" i="68" s="1"/>
  <c r="M339" i="76"/>
  <c r="AK362" i="68" s="1"/>
  <c r="M338" i="76"/>
  <c r="AK347" i="68" s="1"/>
  <c r="M337" i="76"/>
  <c r="AK332" i="68" s="1"/>
  <c r="M336" i="76"/>
  <c r="AK317" i="68" s="1"/>
  <c r="M335" i="76"/>
  <c r="AK302" i="68" s="1"/>
  <c r="M334" i="76"/>
  <c r="AK287" i="68" s="1"/>
  <c r="M333" i="76"/>
  <c r="AK272" i="68" s="1"/>
  <c r="M332" i="76"/>
  <c r="AK257" i="68" s="1"/>
  <c r="M331" i="76"/>
  <c r="AK242" i="68" s="1"/>
  <c r="M330" i="76"/>
  <c r="AK227" i="68" s="1"/>
  <c r="M329" i="76"/>
  <c r="AK212" i="68" s="1"/>
  <c r="M328" i="76"/>
  <c r="AK197" i="68" s="1"/>
  <c r="M327" i="76"/>
  <c r="AK182" i="68" s="1"/>
  <c r="M326" i="76"/>
  <c r="AK167" i="68" s="1"/>
  <c r="M325" i="76"/>
  <c r="AK152" i="68" s="1"/>
  <c r="M324" i="76"/>
  <c r="AK137" i="68" s="1"/>
  <c r="M323" i="76"/>
  <c r="AK122" i="68" s="1"/>
  <c r="M322" i="76"/>
  <c r="AK107" i="68" s="1"/>
  <c r="M321" i="76"/>
  <c r="AK92" i="68" s="1"/>
  <c r="M320" i="76"/>
  <c r="AK77" i="68" s="1"/>
  <c r="M319" i="76"/>
  <c r="AK62" i="68" s="1"/>
  <c r="M318" i="76"/>
  <c r="AK47" i="68" s="1"/>
  <c r="M317" i="76"/>
  <c r="AK32" i="68" s="1"/>
  <c r="M316" i="76"/>
  <c r="AK17" i="68" s="1"/>
  <c r="M298" i="76"/>
  <c r="Q602" i="68" s="1"/>
  <c r="M297" i="76"/>
  <c r="Q587" i="68" s="1"/>
  <c r="B297" i="76"/>
  <c r="B354" s="1"/>
  <c r="M296"/>
  <c r="Q572" i="68" s="1"/>
  <c r="M295" i="76"/>
  <c r="Q557" i="68" s="1"/>
  <c r="M294" i="76"/>
  <c r="Q542" i="68" s="1"/>
  <c r="M293" i="76"/>
  <c r="Q527" i="68" s="1"/>
  <c r="M292" i="76"/>
  <c r="Q512" i="68" s="1"/>
  <c r="M291" i="76"/>
  <c r="Q497" i="68" s="1"/>
  <c r="M290" i="76"/>
  <c r="Q482" i="68" s="1"/>
  <c r="M289" i="76"/>
  <c r="Q467" i="68" s="1"/>
  <c r="M288" i="76"/>
  <c r="Q452" i="68" s="1"/>
  <c r="M287" i="76"/>
  <c r="Q437" i="68" s="1"/>
  <c r="M286" i="76"/>
  <c r="Q422" i="68" s="1"/>
  <c r="M285" i="76"/>
  <c r="Q407" i="68" s="1"/>
  <c r="M284" i="76"/>
  <c r="Q392" i="68" s="1"/>
  <c r="M283" i="76"/>
  <c r="Q377" i="68" s="1"/>
  <c r="M282" i="76"/>
  <c r="Q362" i="68" s="1"/>
  <c r="M281" i="76"/>
  <c r="Q347" i="68" s="1"/>
  <c r="M280" i="76"/>
  <c r="Q332" i="68" s="1"/>
  <c r="M279" i="76"/>
  <c r="Q317" i="68" s="1"/>
  <c r="M278" i="76"/>
  <c r="Q302" i="68" s="1"/>
  <c r="M277" i="76"/>
  <c r="Q287" i="68" s="1"/>
  <c r="M276" i="76"/>
  <c r="Q272" i="68" s="1"/>
  <c r="M275" i="76"/>
  <c r="Q257" i="68" s="1"/>
  <c r="M274" i="76"/>
  <c r="Q242" i="68" s="1"/>
  <c r="M273" i="76"/>
  <c r="Q227" i="68" s="1"/>
  <c r="M272" i="76"/>
  <c r="Q212" i="68" s="1"/>
  <c r="M271" i="76"/>
  <c r="Q197" i="68" s="1"/>
  <c r="M270" i="76"/>
  <c r="Q182" i="68" s="1"/>
  <c r="M269" i="76"/>
  <c r="Q167" i="68" s="1"/>
  <c r="M268" i="76"/>
  <c r="Q152" i="68" s="1"/>
  <c r="M267" i="76"/>
  <c r="Q137" i="68" s="1"/>
  <c r="M266" i="76"/>
  <c r="Q122" i="68" s="1"/>
  <c r="M265" i="76"/>
  <c r="Q107" i="68" s="1"/>
  <c r="M264" i="76"/>
  <c r="Q92" i="68" s="1"/>
  <c r="M263" i="76"/>
  <c r="Q77" i="68" s="1"/>
  <c r="M262" i="76"/>
  <c r="Q62" i="68" s="1"/>
  <c r="M261" i="76"/>
  <c r="Q47" i="68" s="1"/>
  <c r="M260" i="76"/>
  <c r="Q32" i="68" s="1"/>
  <c r="M259" i="76"/>
  <c r="Q17" i="68" s="1"/>
  <c r="G189" i="76"/>
  <c r="B189"/>
  <c r="B298" s="1"/>
  <c r="B355" s="1"/>
  <c r="G188"/>
  <c r="B188"/>
  <c r="G187"/>
  <c r="B187"/>
  <c r="B296" s="1"/>
  <c r="B353" s="1"/>
  <c r="G186"/>
  <c r="B186"/>
  <c r="B295" s="1"/>
  <c r="B352" s="1"/>
  <c r="G185"/>
  <c r="B185"/>
  <c r="B294" s="1"/>
  <c r="B351" s="1"/>
  <c r="G184"/>
  <c r="B184"/>
  <c r="B293" s="1"/>
  <c r="B350" s="1"/>
  <c r="G183"/>
  <c r="B183"/>
  <c r="B292" s="1"/>
  <c r="B349" s="1"/>
  <c r="G182"/>
  <c r="B182"/>
  <c r="B291" s="1"/>
  <c r="B348" s="1"/>
  <c r="G181"/>
  <c r="B181"/>
  <c r="B290" s="1"/>
  <c r="B347" s="1"/>
  <c r="G180"/>
  <c r="B180"/>
  <c r="B289" s="1"/>
  <c r="B346" s="1"/>
  <c r="G179"/>
  <c r="B179"/>
  <c r="B288" s="1"/>
  <c r="B345" s="1"/>
  <c r="G178"/>
  <c r="B178"/>
  <c r="B287" s="1"/>
  <c r="B344" s="1"/>
  <c r="G177"/>
  <c r="B177"/>
  <c r="B286" s="1"/>
  <c r="B343" s="1"/>
  <c r="G176"/>
  <c r="B176"/>
  <c r="B285" s="1"/>
  <c r="B342" s="1"/>
  <c r="G175"/>
  <c r="B175"/>
  <c r="B284" s="1"/>
  <c r="B341" s="1"/>
  <c r="G174"/>
  <c r="B174"/>
  <c r="B283" s="1"/>
  <c r="B340" s="1"/>
  <c r="G173"/>
  <c r="B173"/>
  <c r="B282" s="1"/>
  <c r="B339" s="1"/>
  <c r="G172"/>
  <c r="B172"/>
  <c r="B281" s="1"/>
  <c r="B338" s="1"/>
  <c r="G171"/>
  <c r="B171"/>
  <c r="B280" s="1"/>
  <c r="B337" s="1"/>
  <c r="G170"/>
  <c r="B170"/>
  <c r="B279" s="1"/>
  <c r="B336" s="1"/>
  <c r="G169"/>
  <c r="B169"/>
  <c r="B278" s="1"/>
  <c r="B335" s="1"/>
  <c r="G168"/>
  <c r="B168"/>
  <c r="B277" s="1"/>
  <c r="B334" s="1"/>
  <c r="G167"/>
  <c r="B167"/>
  <c r="B276" s="1"/>
  <c r="B333" s="1"/>
  <c r="G166"/>
  <c r="B166"/>
  <c r="B275" s="1"/>
  <c r="B332" s="1"/>
  <c r="G165"/>
  <c r="B165"/>
  <c r="B274" s="1"/>
  <c r="B331" s="1"/>
  <c r="G164"/>
  <c r="B164"/>
  <c r="B273" s="1"/>
  <c r="B330" s="1"/>
  <c r="G163"/>
  <c r="B163"/>
  <c r="B272" s="1"/>
  <c r="B329" s="1"/>
  <c r="G162"/>
  <c r="B162"/>
  <c r="B271" s="1"/>
  <c r="B328" s="1"/>
  <c r="G161"/>
  <c r="B161"/>
  <c r="B270" s="1"/>
  <c r="B327" s="1"/>
  <c r="G160"/>
  <c r="B160"/>
  <c r="B269" s="1"/>
  <c r="B326" s="1"/>
  <c r="G159"/>
  <c r="B159"/>
  <c r="B268" s="1"/>
  <c r="B325" s="1"/>
  <c r="G158"/>
  <c r="B158"/>
  <c r="B267" s="1"/>
  <c r="B324" s="1"/>
  <c r="G157"/>
  <c r="B157"/>
  <c r="B266" s="1"/>
  <c r="B323" s="1"/>
  <c r="G156"/>
  <c r="B156"/>
  <c r="B265" s="1"/>
  <c r="B322" s="1"/>
  <c r="G155"/>
  <c r="B155"/>
  <c r="B264" s="1"/>
  <c r="B321" s="1"/>
  <c r="G154"/>
  <c r="B154"/>
  <c r="B263" s="1"/>
  <c r="B320" s="1"/>
  <c r="G153"/>
  <c r="B153"/>
  <c r="B262" s="1"/>
  <c r="B319" s="1"/>
  <c r="G152"/>
  <c r="B152"/>
  <c r="B261" s="1"/>
  <c r="B318" s="1"/>
  <c r="G151"/>
  <c r="B151"/>
  <c r="B260" s="1"/>
  <c r="B317" s="1"/>
  <c r="G150"/>
  <c r="B150"/>
  <c r="B259" s="1"/>
  <c r="B316" s="1"/>
  <c r="B127"/>
  <c r="B118"/>
  <c r="B109"/>
  <c r="B100"/>
  <c r="B91"/>
  <c r="B82"/>
  <c r="B73"/>
  <c r="B64"/>
  <c r="H62"/>
  <c r="H71" s="1"/>
  <c r="H80" s="1"/>
  <c r="H89" s="1"/>
  <c r="H98" s="1"/>
  <c r="H107" s="1"/>
  <c r="H116" s="1"/>
  <c r="H125" s="1"/>
  <c r="H134" s="1"/>
  <c r="E62"/>
  <c r="E71" s="1"/>
  <c r="E80" s="1"/>
  <c r="E89" s="1"/>
  <c r="E98" s="1"/>
  <c r="E107" s="1"/>
  <c r="E116" s="1"/>
  <c r="E125" s="1"/>
  <c r="E134" s="1"/>
  <c r="H58"/>
  <c r="H67" s="1"/>
  <c r="H76" s="1"/>
  <c r="H85" s="1"/>
  <c r="H94" s="1"/>
  <c r="H103" s="1"/>
  <c r="H112" s="1"/>
  <c r="H121" s="1"/>
  <c r="H130" s="1"/>
  <c r="E58"/>
  <c r="E67" s="1"/>
  <c r="E76" s="1"/>
  <c r="E85" s="1"/>
  <c r="E94" s="1"/>
  <c r="E103" s="1"/>
  <c r="E112" s="1"/>
  <c r="E121" s="1"/>
  <c r="E130" s="1"/>
  <c r="B55"/>
  <c r="C51"/>
  <c r="C60" s="1"/>
  <c r="C69" s="1"/>
  <c r="C78" s="1"/>
  <c r="C87" s="1"/>
  <c r="C96" s="1"/>
  <c r="C105" s="1"/>
  <c r="C114" s="1"/>
  <c r="C123" s="1"/>
  <c r="C132" s="1"/>
  <c r="E49"/>
  <c r="B46"/>
  <c r="C43"/>
  <c r="C42"/>
  <c r="C41"/>
  <c r="E47" s="1"/>
  <c r="E56" s="1"/>
  <c r="E65" s="1"/>
  <c r="E74" s="1"/>
  <c r="E83" s="1"/>
  <c r="E92" s="1"/>
  <c r="E101" s="1"/>
  <c r="E110" s="1"/>
  <c r="E119" s="1"/>
  <c r="E128" s="1"/>
  <c r="A23"/>
  <c r="A22"/>
  <c r="A21"/>
  <c r="A20"/>
  <c r="C13"/>
  <c r="C12"/>
  <c r="C11"/>
  <c r="C10"/>
  <c r="C9"/>
  <c r="A5"/>
  <c r="A4"/>
  <c r="A3"/>
  <c r="A2"/>
  <c r="A1"/>
  <c r="G394" i="75"/>
  <c r="B394"/>
  <c r="M355"/>
  <c r="AK601" i="68" s="1"/>
  <c r="M354" i="75"/>
  <c r="AK586" i="68" s="1"/>
  <c r="M353" i="75"/>
  <c r="AK571" i="68" s="1"/>
  <c r="M352" i="75"/>
  <c r="AK556" i="68" s="1"/>
  <c r="M351" i="75"/>
  <c r="AK541" i="68" s="1"/>
  <c r="M350" i="75"/>
  <c r="AK526" i="68" s="1"/>
  <c r="M349" i="75"/>
  <c r="AK511" i="68" s="1"/>
  <c r="M348" i="75"/>
  <c r="AK496" i="68" s="1"/>
  <c r="M347" i="75"/>
  <c r="AK481" i="68" s="1"/>
  <c r="M346" i="75"/>
  <c r="AK466" i="68" s="1"/>
  <c r="M345" i="75"/>
  <c r="AK451" i="68" s="1"/>
  <c r="M344" i="75"/>
  <c r="AK436" i="68" s="1"/>
  <c r="M343" i="75"/>
  <c r="AK421" i="68" s="1"/>
  <c r="M342" i="75"/>
  <c r="AK406" i="68" s="1"/>
  <c r="M341" i="75"/>
  <c r="AK391" i="68" s="1"/>
  <c r="M340" i="75"/>
  <c r="AK376" i="68" s="1"/>
  <c r="M339" i="75"/>
  <c r="AK361" i="68" s="1"/>
  <c r="M338" i="75"/>
  <c r="AK346" i="68" s="1"/>
  <c r="M337" i="75"/>
  <c r="AK331" i="68" s="1"/>
  <c r="M336" i="75"/>
  <c r="AK316" i="68" s="1"/>
  <c r="M335" i="75"/>
  <c r="AK301" i="68" s="1"/>
  <c r="M334" i="75"/>
  <c r="AK286" i="68" s="1"/>
  <c r="M333" i="75"/>
  <c r="AK271" i="68" s="1"/>
  <c r="M332" i="75"/>
  <c r="AK256" i="68" s="1"/>
  <c r="M331" i="75"/>
  <c r="AK241" i="68" s="1"/>
  <c r="M330" i="75"/>
  <c r="AK226" i="68" s="1"/>
  <c r="M329" i="75"/>
  <c r="AK211" i="68" s="1"/>
  <c r="M328" i="75"/>
  <c r="AK196" i="68" s="1"/>
  <c r="M327" i="75"/>
  <c r="AK181" i="68" s="1"/>
  <c r="M326" i="75"/>
  <c r="AK166" i="68" s="1"/>
  <c r="M325" i="75"/>
  <c r="AK151" i="68" s="1"/>
  <c r="M324" i="75"/>
  <c r="AK136" i="68" s="1"/>
  <c r="M323" i="75"/>
  <c r="AK121" i="68" s="1"/>
  <c r="M322" i="75"/>
  <c r="AK106" i="68" s="1"/>
  <c r="M321" i="75"/>
  <c r="AK91" i="68" s="1"/>
  <c r="M320" i="75"/>
  <c r="AK76" i="68" s="1"/>
  <c r="M319" i="75"/>
  <c r="AK61" i="68" s="1"/>
  <c r="M318" i="75"/>
  <c r="AK46" i="68" s="1"/>
  <c r="M317" i="75"/>
  <c r="AK31" i="68" s="1"/>
  <c r="M316" i="75"/>
  <c r="AK16" i="68" s="1"/>
  <c r="M298" i="75"/>
  <c r="Q601" i="68" s="1"/>
  <c r="M297" i="75"/>
  <c r="Q586" i="68" s="1"/>
  <c r="M296" i="75"/>
  <c r="Q571" i="68" s="1"/>
  <c r="M295" i="75"/>
  <c r="Q556" i="68" s="1"/>
  <c r="B295" i="75"/>
  <c r="B352" s="1"/>
  <c r="M294"/>
  <c r="Q541" i="68" s="1"/>
  <c r="M293" i="75"/>
  <c r="Q526" i="68" s="1"/>
  <c r="B293" i="75"/>
  <c r="B350" s="1"/>
  <c r="M292"/>
  <c r="Q511" i="68" s="1"/>
  <c r="M291" i="75"/>
  <c r="Q496" i="68" s="1"/>
  <c r="M290" i="75"/>
  <c r="Q481" i="68" s="1"/>
  <c r="M289" i="75"/>
  <c r="Q466" i="68" s="1"/>
  <c r="B289" i="75"/>
  <c r="B346" s="1"/>
  <c r="M288"/>
  <c r="Q451" i="68" s="1"/>
  <c r="M287" i="75"/>
  <c r="Q436" i="68" s="1"/>
  <c r="B287" i="75"/>
  <c r="B344" s="1"/>
  <c r="M286"/>
  <c r="Q421" i="68" s="1"/>
  <c r="M285" i="75"/>
  <c r="Q406" i="68" s="1"/>
  <c r="B285" i="75"/>
  <c r="B342" s="1"/>
  <c r="M284"/>
  <c r="Q391" i="68" s="1"/>
  <c r="M283" i="75"/>
  <c r="Q376" i="68" s="1"/>
  <c r="M282" i="75"/>
  <c r="Q361" i="68" s="1"/>
  <c r="M281" i="75"/>
  <c r="Q346" i="68" s="1"/>
  <c r="B281" i="75"/>
  <c r="B338" s="1"/>
  <c r="M280"/>
  <c r="Q331" i="68" s="1"/>
  <c r="M279" i="75"/>
  <c r="Q316" i="68" s="1"/>
  <c r="B279" i="75"/>
  <c r="B336" s="1"/>
  <c r="M278"/>
  <c r="Q301" i="68" s="1"/>
  <c r="M277" i="75"/>
  <c r="Q286" i="68" s="1"/>
  <c r="M276" i="75"/>
  <c r="Q271" i="68" s="1"/>
  <c r="M275" i="75"/>
  <c r="Q256" i="68" s="1"/>
  <c r="M274" i="75"/>
  <c r="Q241" i="68" s="1"/>
  <c r="M273" i="75"/>
  <c r="Q226" i="68" s="1"/>
  <c r="B273" i="75"/>
  <c r="B330" s="1"/>
  <c r="M272"/>
  <c r="Q211" i="68" s="1"/>
  <c r="M271" i="75"/>
  <c r="Q196" i="68" s="1"/>
  <c r="M270" i="75"/>
  <c r="Q181" i="68" s="1"/>
  <c r="M269" i="75"/>
  <c r="Q166" i="68" s="1"/>
  <c r="B269" i="75"/>
  <c r="B326" s="1"/>
  <c r="M268"/>
  <c r="Q151" i="68" s="1"/>
  <c r="M267" i="75"/>
  <c r="Q136" i="68" s="1"/>
  <c r="M266" i="75"/>
  <c r="Q121" i="68" s="1"/>
  <c r="M265" i="75"/>
  <c r="Q106" i="68" s="1"/>
  <c r="M264" i="75"/>
  <c r="Q91" i="68" s="1"/>
  <c r="M263" i="75"/>
  <c r="Q76" i="68" s="1"/>
  <c r="B263" i="75"/>
  <c r="B320" s="1"/>
  <c r="M262"/>
  <c r="Q61" i="68" s="1"/>
  <c r="M261" i="75"/>
  <c r="Q46" i="68" s="1"/>
  <c r="B261" i="75"/>
  <c r="B318" s="1"/>
  <c r="M260"/>
  <c r="Q31" i="68" s="1"/>
  <c r="M259" i="75"/>
  <c r="Q16" i="68" s="1"/>
  <c r="G189" i="75"/>
  <c r="B189"/>
  <c r="B298" s="1"/>
  <c r="B355" s="1"/>
  <c r="G188"/>
  <c r="B188"/>
  <c r="B297" s="1"/>
  <c r="B354" s="1"/>
  <c r="G187"/>
  <c r="B187"/>
  <c r="B296" s="1"/>
  <c r="B353" s="1"/>
  <c r="G186"/>
  <c r="B186"/>
  <c r="G185"/>
  <c r="B185"/>
  <c r="B294" s="1"/>
  <c r="B351" s="1"/>
  <c r="G184"/>
  <c r="B184"/>
  <c r="G183"/>
  <c r="B183"/>
  <c r="B292" s="1"/>
  <c r="B349" s="1"/>
  <c r="G182"/>
  <c r="B182"/>
  <c r="B291" s="1"/>
  <c r="B348" s="1"/>
  <c r="G181"/>
  <c r="B181"/>
  <c r="B290" s="1"/>
  <c r="B347" s="1"/>
  <c r="G180"/>
  <c r="B180"/>
  <c r="G179"/>
  <c r="B179"/>
  <c r="B288" s="1"/>
  <c r="B345" s="1"/>
  <c r="G178"/>
  <c r="B178"/>
  <c r="G177"/>
  <c r="B177"/>
  <c r="B286" s="1"/>
  <c r="B343" s="1"/>
  <c r="G176"/>
  <c r="B176"/>
  <c r="G175"/>
  <c r="B175"/>
  <c r="B284" s="1"/>
  <c r="B341" s="1"/>
  <c r="G174"/>
  <c r="B174"/>
  <c r="B283" s="1"/>
  <c r="B340" s="1"/>
  <c r="G173"/>
  <c r="B173"/>
  <c r="B282" s="1"/>
  <c r="B339" s="1"/>
  <c r="G172"/>
  <c r="B172"/>
  <c r="G171"/>
  <c r="B171"/>
  <c r="B280" s="1"/>
  <c r="B337" s="1"/>
  <c r="G170"/>
  <c r="B170"/>
  <c r="G169"/>
  <c r="B169"/>
  <c r="B278" s="1"/>
  <c r="B335" s="1"/>
  <c r="G168"/>
  <c r="B168"/>
  <c r="B277" s="1"/>
  <c r="B334" s="1"/>
  <c r="G167"/>
  <c r="B167"/>
  <c r="B276" s="1"/>
  <c r="B333" s="1"/>
  <c r="G166"/>
  <c r="B166"/>
  <c r="B275" s="1"/>
  <c r="B332" s="1"/>
  <c r="G165"/>
  <c r="B165"/>
  <c r="B274" s="1"/>
  <c r="B331" s="1"/>
  <c r="G164"/>
  <c r="B164"/>
  <c r="G163"/>
  <c r="B163"/>
  <c r="B272" s="1"/>
  <c r="B329" s="1"/>
  <c r="G162"/>
  <c r="B162"/>
  <c r="B271" s="1"/>
  <c r="B328" s="1"/>
  <c r="G161"/>
  <c r="B161"/>
  <c r="B270" s="1"/>
  <c r="B327" s="1"/>
  <c r="G160"/>
  <c r="B160"/>
  <c r="G159"/>
  <c r="B159"/>
  <c r="B268" s="1"/>
  <c r="B325" s="1"/>
  <c r="G158"/>
  <c r="B158"/>
  <c r="B267" s="1"/>
  <c r="B324" s="1"/>
  <c r="G157"/>
  <c r="B157"/>
  <c r="B266" s="1"/>
  <c r="B323" s="1"/>
  <c r="G156"/>
  <c r="B156"/>
  <c r="B265" s="1"/>
  <c r="B322" s="1"/>
  <c r="G155"/>
  <c r="B155"/>
  <c r="B264" s="1"/>
  <c r="B321" s="1"/>
  <c r="G154"/>
  <c r="B154"/>
  <c r="G153"/>
  <c r="B153"/>
  <c r="B262" s="1"/>
  <c r="B319" s="1"/>
  <c r="G152"/>
  <c r="B152"/>
  <c r="G151"/>
  <c r="B151"/>
  <c r="B260" s="1"/>
  <c r="B317" s="1"/>
  <c r="G150"/>
  <c r="B150"/>
  <c r="B259" s="1"/>
  <c r="B316" s="1"/>
  <c r="B127"/>
  <c r="B118"/>
  <c r="B109"/>
  <c r="B100"/>
  <c r="B91"/>
  <c r="B82"/>
  <c r="B73"/>
  <c r="B64"/>
  <c r="H62"/>
  <c r="H71" s="1"/>
  <c r="H80" s="1"/>
  <c r="H89" s="1"/>
  <c r="H98" s="1"/>
  <c r="H107" s="1"/>
  <c r="H116" s="1"/>
  <c r="H125" s="1"/>
  <c r="H134" s="1"/>
  <c r="E62"/>
  <c r="E71" s="1"/>
  <c r="E80" s="1"/>
  <c r="E89" s="1"/>
  <c r="E98" s="1"/>
  <c r="E107" s="1"/>
  <c r="E116" s="1"/>
  <c r="E125" s="1"/>
  <c r="E134" s="1"/>
  <c r="H58"/>
  <c r="H67" s="1"/>
  <c r="H76" s="1"/>
  <c r="H85" s="1"/>
  <c r="H94" s="1"/>
  <c r="H103" s="1"/>
  <c r="H112" s="1"/>
  <c r="H121" s="1"/>
  <c r="H130" s="1"/>
  <c r="E58"/>
  <c r="E67" s="1"/>
  <c r="E76" s="1"/>
  <c r="E85" s="1"/>
  <c r="E94" s="1"/>
  <c r="E103" s="1"/>
  <c r="E112" s="1"/>
  <c r="E121" s="1"/>
  <c r="E130" s="1"/>
  <c r="B55"/>
  <c r="C51"/>
  <c r="C60" s="1"/>
  <c r="C69" s="1"/>
  <c r="C78" s="1"/>
  <c r="C87" s="1"/>
  <c r="C96" s="1"/>
  <c r="C105" s="1"/>
  <c r="C114" s="1"/>
  <c r="C123" s="1"/>
  <c r="C132" s="1"/>
  <c r="E49"/>
  <c r="B46"/>
  <c r="C43"/>
  <c r="C42"/>
  <c r="C41"/>
  <c r="E47" s="1"/>
  <c r="E56" s="1"/>
  <c r="E65" s="1"/>
  <c r="E74" s="1"/>
  <c r="E83" s="1"/>
  <c r="E92" s="1"/>
  <c r="E101" s="1"/>
  <c r="E110" s="1"/>
  <c r="E119" s="1"/>
  <c r="E128" s="1"/>
  <c r="A23"/>
  <c r="A22"/>
  <c r="A21"/>
  <c r="A20"/>
  <c r="C13"/>
  <c r="C12"/>
  <c r="C11"/>
  <c r="C10"/>
  <c r="C9"/>
  <c r="A5"/>
  <c r="A4"/>
  <c r="A3"/>
  <c r="A2"/>
  <c r="A1"/>
  <c r="G394" i="74"/>
  <c r="B394"/>
  <c r="M355"/>
  <c r="AK600" i="68" s="1"/>
  <c r="M354" i="74"/>
  <c r="AK585" i="68" s="1"/>
  <c r="M353" i="74"/>
  <c r="AK570" i="68" s="1"/>
  <c r="M352" i="74"/>
  <c r="AK555" i="68" s="1"/>
  <c r="M351" i="74"/>
  <c r="AK540" i="68" s="1"/>
  <c r="M350" i="74"/>
  <c r="AK525" i="68" s="1"/>
  <c r="M349" i="74"/>
  <c r="AK510" i="68" s="1"/>
  <c r="M348" i="74"/>
  <c r="AK495" i="68" s="1"/>
  <c r="M347" i="74"/>
  <c r="AK480" i="68" s="1"/>
  <c r="M346" i="74"/>
  <c r="AK465" i="68" s="1"/>
  <c r="M345" i="74"/>
  <c r="AK450" i="68" s="1"/>
  <c r="M344" i="74"/>
  <c r="AK435" i="68" s="1"/>
  <c r="M343" i="74"/>
  <c r="AK420" i="68" s="1"/>
  <c r="M342" i="74"/>
  <c r="AK405" i="68" s="1"/>
  <c r="M341" i="74"/>
  <c r="AK390" i="68" s="1"/>
  <c r="M340" i="74"/>
  <c r="AK375" i="68" s="1"/>
  <c r="M339" i="74"/>
  <c r="AK360" i="68" s="1"/>
  <c r="M338" i="74"/>
  <c r="AK345" i="68" s="1"/>
  <c r="M337" i="74"/>
  <c r="AK330" i="68" s="1"/>
  <c r="M336" i="74"/>
  <c r="AK315" i="68" s="1"/>
  <c r="M335" i="74"/>
  <c r="AK300" i="68" s="1"/>
  <c r="M334" i="74"/>
  <c r="AK285" i="68" s="1"/>
  <c r="M333" i="74"/>
  <c r="AK270" i="68" s="1"/>
  <c r="M332" i="74"/>
  <c r="AK255" i="68" s="1"/>
  <c r="M331" i="74"/>
  <c r="AK240" i="68" s="1"/>
  <c r="M330" i="74"/>
  <c r="AK225" i="68" s="1"/>
  <c r="M329" i="74"/>
  <c r="AK210" i="68" s="1"/>
  <c r="M328" i="74"/>
  <c r="AK195" i="68" s="1"/>
  <c r="M327" i="74"/>
  <c r="AK180" i="68" s="1"/>
  <c r="M326" i="74"/>
  <c r="AK165" i="68" s="1"/>
  <c r="M325" i="74"/>
  <c r="AK150" i="68" s="1"/>
  <c r="M324" i="74"/>
  <c r="AK135" i="68" s="1"/>
  <c r="M323" i="74"/>
  <c r="AK120" i="68" s="1"/>
  <c r="M322" i="74"/>
  <c r="AK105" i="68" s="1"/>
  <c r="M321" i="74"/>
  <c r="AK90" i="68" s="1"/>
  <c r="M320" i="74"/>
  <c r="AK75" i="68" s="1"/>
  <c r="M319" i="74"/>
  <c r="AK60" i="68" s="1"/>
  <c r="M318" i="74"/>
  <c r="AK45" i="68" s="1"/>
  <c r="M317" i="74"/>
  <c r="AK30" i="68" s="1"/>
  <c r="M316" i="74"/>
  <c r="AK15" i="68" s="1"/>
  <c r="M298" i="74"/>
  <c r="Q600" i="68" s="1"/>
  <c r="M297" i="74"/>
  <c r="Q585" i="68" s="1"/>
  <c r="B297" i="74"/>
  <c r="B354" s="1"/>
  <c r="M296"/>
  <c r="Q570" i="68" s="1"/>
  <c r="M295" i="74"/>
  <c r="Q555" i="68" s="1"/>
  <c r="M294" i="74"/>
  <c r="Q540" i="68" s="1"/>
  <c r="M293" i="74"/>
  <c r="Q525" i="68" s="1"/>
  <c r="M292" i="74"/>
  <c r="Q510" i="68" s="1"/>
  <c r="M291" i="74"/>
  <c r="Q495" i="68" s="1"/>
  <c r="M290" i="74"/>
  <c r="Q480" i="68" s="1"/>
  <c r="M289" i="74"/>
  <c r="Q465" i="68" s="1"/>
  <c r="M288" i="74"/>
  <c r="Q450" i="68" s="1"/>
  <c r="M287" i="74"/>
  <c r="Q435" i="68" s="1"/>
  <c r="M286" i="74"/>
  <c r="Q420" i="68" s="1"/>
  <c r="M285" i="74"/>
  <c r="Q405" i="68" s="1"/>
  <c r="M284" i="74"/>
  <c r="Q390" i="68" s="1"/>
  <c r="M283" i="74"/>
  <c r="Q375" i="68" s="1"/>
  <c r="M282" i="74"/>
  <c r="Q360" i="68" s="1"/>
  <c r="M281" i="74"/>
  <c r="Q345" i="68" s="1"/>
  <c r="M280" i="74"/>
  <c r="Q330" i="68" s="1"/>
  <c r="M279" i="74"/>
  <c r="Q315" i="68" s="1"/>
  <c r="M278" i="74"/>
  <c r="Q300" i="68" s="1"/>
  <c r="M277" i="74"/>
  <c r="Q285" i="68" s="1"/>
  <c r="M276" i="74"/>
  <c r="Q270" i="68" s="1"/>
  <c r="M275" i="74"/>
  <c r="Q255" i="68" s="1"/>
  <c r="M274" i="74"/>
  <c r="Q240" i="68" s="1"/>
  <c r="M273" i="74"/>
  <c r="Q225" i="68" s="1"/>
  <c r="M272" i="74"/>
  <c r="Q210" i="68" s="1"/>
  <c r="M271" i="74"/>
  <c r="Q195" i="68" s="1"/>
  <c r="M270" i="74"/>
  <c r="Q180" i="68" s="1"/>
  <c r="M269" i="74"/>
  <c r="Q165" i="68" s="1"/>
  <c r="M268" i="74"/>
  <c r="Q150" i="68" s="1"/>
  <c r="M267" i="74"/>
  <c r="Q135" i="68" s="1"/>
  <c r="M266" i="74"/>
  <c r="Q120" i="68" s="1"/>
  <c r="M265" i="74"/>
  <c r="Q105" i="68" s="1"/>
  <c r="M264" i="74"/>
  <c r="Q90" i="68" s="1"/>
  <c r="M263" i="74"/>
  <c r="Q75" i="68" s="1"/>
  <c r="M262" i="74"/>
  <c r="Q60" i="68" s="1"/>
  <c r="M261" i="74"/>
  <c r="Q45" i="68" s="1"/>
  <c r="M260" i="74"/>
  <c r="Q30" i="68" s="1"/>
  <c r="M259" i="74"/>
  <c r="Q15" i="68" s="1"/>
  <c r="G189" i="74"/>
  <c r="B189"/>
  <c r="B298" s="1"/>
  <c r="B355" s="1"/>
  <c r="G188"/>
  <c r="B188"/>
  <c r="G187"/>
  <c r="B187"/>
  <c r="B296" s="1"/>
  <c r="B353" s="1"/>
  <c r="G186"/>
  <c r="B186"/>
  <c r="B295" s="1"/>
  <c r="B352" s="1"/>
  <c r="G185"/>
  <c r="B185"/>
  <c r="B294" s="1"/>
  <c r="B351" s="1"/>
  <c r="G184"/>
  <c r="B184"/>
  <c r="B293" s="1"/>
  <c r="B350" s="1"/>
  <c r="G183"/>
  <c r="B183"/>
  <c r="B292" s="1"/>
  <c r="B349" s="1"/>
  <c r="G182"/>
  <c r="B182"/>
  <c r="B291" s="1"/>
  <c r="B348" s="1"/>
  <c r="G181"/>
  <c r="B181"/>
  <c r="B290" s="1"/>
  <c r="B347" s="1"/>
  <c r="G180"/>
  <c r="B180"/>
  <c r="B289" s="1"/>
  <c r="B346" s="1"/>
  <c r="G179"/>
  <c r="B179"/>
  <c r="B288" s="1"/>
  <c r="B345" s="1"/>
  <c r="G178"/>
  <c r="B178"/>
  <c r="B287" s="1"/>
  <c r="B344" s="1"/>
  <c r="G177"/>
  <c r="B177"/>
  <c r="B286" s="1"/>
  <c r="B343" s="1"/>
  <c r="G176"/>
  <c r="B176"/>
  <c r="B285" s="1"/>
  <c r="B342" s="1"/>
  <c r="G175"/>
  <c r="B175"/>
  <c r="B284" s="1"/>
  <c r="B341" s="1"/>
  <c r="G174"/>
  <c r="B174"/>
  <c r="B283" s="1"/>
  <c r="B340" s="1"/>
  <c r="G173"/>
  <c r="B173"/>
  <c r="B282" s="1"/>
  <c r="B339" s="1"/>
  <c r="G172"/>
  <c r="B172"/>
  <c r="B281" s="1"/>
  <c r="B338" s="1"/>
  <c r="G171"/>
  <c r="B171"/>
  <c r="B280" s="1"/>
  <c r="B337" s="1"/>
  <c r="G170"/>
  <c r="B170"/>
  <c r="B279" s="1"/>
  <c r="B336" s="1"/>
  <c r="G169"/>
  <c r="B169"/>
  <c r="B278" s="1"/>
  <c r="B335" s="1"/>
  <c r="G168"/>
  <c r="B168"/>
  <c r="B277" s="1"/>
  <c r="B334" s="1"/>
  <c r="G167"/>
  <c r="B167"/>
  <c r="B276" s="1"/>
  <c r="B333" s="1"/>
  <c r="G166"/>
  <c r="B166"/>
  <c r="B275" s="1"/>
  <c r="B332" s="1"/>
  <c r="G165"/>
  <c r="B165"/>
  <c r="B274" s="1"/>
  <c r="B331" s="1"/>
  <c r="G164"/>
  <c r="B164"/>
  <c r="B273" s="1"/>
  <c r="B330" s="1"/>
  <c r="G163"/>
  <c r="B163"/>
  <c r="B272" s="1"/>
  <c r="B329" s="1"/>
  <c r="G162"/>
  <c r="B162"/>
  <c r="B271" s="1"/>
  <c r="B328" s="1"/>
  <c r="G161"/>
  <c r="B161"/>
  <c r="B270" s="1"/>
  <c r="B327" s="1"/>
  <c r="G160"/>
  <c r="B160"/>
  <c r="B269" s="1"/>
  <c r="B326" s="1"/>
  <c r="G159"/>
  <c r="B159"/>
  <c r="B268" s="1"/>
  <c r="B325" s="1"/>
  <c r="G158"/>
  <c r="B158"/>
  <c r="B267" s="1"/>
  <c r="B324" s="1"/>
  <c r="G157"/>
  <c r="B157"/>
  <c r="B266" s="1"/>
  <c r="B323" s="1"/>
  <c r="G156"/>
  <c r="B156"/>
  <c r="B265" s="1"/>
  <c r="B322" s="1"/>
  <c r="G155"/>
  <c r="B155"/>
  <c r="B264" s="1"/>
  <c r="B321" s="1"/>
  <c r="G154"/>
  <c r="B154"/>
  <c r="B263" s="1"/>
  <c r="B320" s="1"/>
  <c r="G153"/>
  <c r="B153"/>
  <c r="B262" s="1"/>
  <c r="B319" s="1"/>
  <c r="G152"/>
  <c r="B152"/>
  <c r="B261" s="1"/>
  <c r="B318" s="1"/>
  <c r="G151"/>
  <c r="B151"/>
  <c r="B260" s="1"/>
  <c r="B317" s="1"/>
  <c r="G150"/>
  <c r="B150"/>
  <c r="B259" s="1"/>
  <c r="B316" s="1"/>
  <c r="B127"/>
  <c r="B118"/>
  <c r="B109"/>
  <c r="B100"/>
  <c r="B91"/>
  <c r="B82"/>
  <c r="B73"/>
  <c r="B64"/>
  <c r="H62"/>
  <c r="H71" s="1"/>
  <c r="H80" s="1"/>
  <c r="H89" s="1"/>
  <c r="H98" s="1"/>
  <c r="H107" s="1"/>
  <c r="H116" s="1"/>
  <c r="H125" s="1"/>
  <c r="H134" s="1"/>
  <c r="E62"/>
  <c r="E71" s="1"/>
  <c r="E80" s="1"/>
  <c r="E89" s="1"/>
  <c r="E98" s="1"/>
  <c r="E107" s="1"/>
  <c r="E116" s="1"/>
  <c r="E125" s="1"/>
  <c r="E134" s="1"/>
  <c r="H58"/>
  <c r="H67" s="1"/>
  <c r="H76" s="1"/>
  <c r="H85" s="1"/>
  <c r="H94" s="1"/>
  <c r="H103" s="1"/>
  <c r="H112" s="1"/>
  <c r="H121" s="1"/>
  <c r="H130" s="1"/>
  <c r="E58"/>
  <c r="E67" s="1"/>
  <c r="E76" s="1"/>
  <c r="E85" s="1"/>
  <c r="E94" s="1"/>
  <c r="E103" s="1"/>
  <c r="E112" s="1"/>
  <c r="E121" s="1"/>
  <c r="E130" s="1"/>
  <c r="B55"/>
  <c r="C51"/>
  <c r="C60" s="1"/>
  <c r="C69" s="1"/>
  <c r="C78" s="1"/>
  <c r="C87" s="1"/>
  <c r="C96" s="1"/>
  <c r="C105" s="1"/>
  <c r="C114" s="1"/>
  <c r="C123" s="1"/>
  <c r="C132" s="1"/>
  <c r="E49"/>
  <c r="B46"/>
  <c r="C43"/>
  <c r="C42"/>
  <c r="C41"/>
  <c r="E47" s="1"/>
  <c r="E56" s="1"/>
  <c r="E65" s="1"/>
  <c r="E74" s="1"/>
  <c r="E83" s="1"/>
  <c r="E92" s="1"/>
  <c r="E101" s="1"/>
  <c r="E110" s="1"/>
  <c r="E119" s="1"/>
  <c r="E128" s="1"/>
  <c r="A23"/>
  <c r="A22"/>
  <c r="A21"/>
  <c r="A20"/>
  <c r="C13"/>
  <c r="C12"/>
  <c r="C11"/>
  <c r="C10"/>
  <c r="C9"/>
  <c r="A5"/>
  <c r="A4"/>
  <c r="A3"/>
  <c r="A2"/>
  <c r="A1"/>
  <c r="G394" i="73"/>
  <c r="B394"/>
  <c r="M355"/>
  <c r="AK599" i="68" s="1"/>
  <c r="M354" i="73"/>
  <c r="AK584" i="68" s="1"/>
  <c r="M353" i="73"/>
  <c r="AK569" i="68" s="1"/>
  <c r="M352" i="73"/>
  <c r="AK554" i="68" s="1"/>
  <c r="M351" i="73"/>
  <c r="AK539" i="68" s="1"/>
  <c r="M350" i="73"/>
  <c r="AK524" i="68" s="1"/>
  <c r="M349" i="73"/>
  <c r="AK509" i="68" s="1"/>
  <c r="M348" i="73"/>
  <c r="AK494" i="68" s="1"/>
  <c r="M347" i="73"/>
  <c r="AK479" i="68" s="1"/>
  <c r="M346" i="73"/>
  <c r="AK464" i="68" s="1"/>
  <c r="M345" i="73"/>
  <c r="AK449" i="68" s="1"/>
  <c r="M344" i="73"/>
  <c r="AK434" i="68" s="1"/>
  <c r="M343" i="73"/>
  <c r="AK419" i="68" s="1"/>
  <c r="M342" i="73"/>
  <c r="AK404" i="68" s="1"/>
  <c r="M341" i="73"/>
  <c r="AK389" i="68" s="1"/>
  <c r="M340" i="73"/>
  <c r="AK374" i="68" s="1"/>
  <c r="M339" i="73"/>
  <c r="AK359" i="68" s="1"/>
  <c r="M338" i="73"/>
  <c r="AK344" i="68" s="1"/>
  <c r="M337" i="73"/>
  <c r="AK329" i="68" s="1"/>
  <c r="M336" i="73"/>
  <c r="AK314" i="68" s="1"/>
  <c r="M335" i="73"/>
  <c r="AK299" i="68" s="1"/>
  <c r="M334" i="73"/>
  <c r="AK284" i="68" s="1"/>
  <c r="M333" i="73"/>
  <c r="AK269" i="68" s="1"/>
  <c r="M332" i="73"/>
  <c r="AK254" i="68" s="1"/>
  <c r="M331" i="73"/>
  <c r="AK239" i="68" s="1"/>
  <c r="M330" i="73"/>
  <c r="AK224" i="68" s="1"/>
  <c r="M329" i="73"/>
  <c r="AK209" i="68" s="1"/>
  <c r="M328" i="73"/>
  <c r="AK194" i="68" s="1"/>
  <c r="M327" i="73"/>
  <c r="AK179" i="68" s="1"/>
  <c r="M326" i="73"/>
  <c r="AK164" i="68" s="1"/>
  <c r="M325" i="73"/>
  <c r="AK149" i="68" s="1"/>
  <c r="M324" i="73"/>
  <c r="AK134" i="68" s="1"/>
  <c r="M323" i="73"/>
  <c r="AK119" i="68" s="1"/>
  <c r="M322" i="73"/>
  <c r="AK104" i="68" s="1"/>
  <c r="M321" i="73"/>
  <c r="AK89" i="68" s="1"/>
  <c r="M320" i="73"/>
  <c r="AK74" i="68" s="1"/>
  <c r="M319" i="73"/>
  <c r="AK59" i="68" s="1"/>
  <c r="M318" i="73"/>
  <c r="AK44" i="68" s="1"/>
  <c r="M317" i="73"/>
  <c r="AK29" i="68" s="1"/>
  <c r="M316" i="73"/>
  <c r="AK14" i="68" s="1"/>
  <c r="M298" i="73"/>
  <c r="Q599" i="68" s="1"/>
  <c r="M297" i="73"/>
  <c r="Q584" i="68" s="1"/>
  <c r="M296" i="73"/>
  <c r="Q569" i="68" s="1"/>
  <c r="M295" i="73"/>
  <c r="Q554" i="68" s="1"/>
  <c r="M294" i="73"/>
  <c r="Q539" i="68" s="1"/>
  <c r="M293" i="73"/>
  <c r="Q524" i="68" s="1"/>
  <c r="M292" i="73"/>
  <c r="Q509" i="68" s="1"/>
  <c r="M291" i="73"/>
  <c r="Q494" i="68" s="1"/>
  <c r="M290" i="73"/>
  <c r="Q479" i="68" s="1"/>
  <c r="M289" i="73"/>
  <c r="Q464" i="68" s="1"/>
  <c r="M288" i="73"/>
  <c r="Q449" i="68" s="1"/>
  <c r="M287" i="73"/>
  <c r="Q434" i="68" s="1"/>
  <c r="M286" i="73"/>
  <c r="Q419" i="68" s="1"/>
  <c r="M285" i="73"/>
  <c r="Q404" i="68" s="1"/>
  <c r="B285" i="73"/>
  <c r="B342" s="1"/>
  <c r="M284"/>
  <c r="Q389" i="68" s="1"/>
  <c r="M283" i="73"/>
  <c r="Q374" i="68" s="1"/>
  <c r="M282" i="73"/>
  <c r="Q359" i="68" s="1"/>
  <c r="M281" i="73"/>
  <c r="Q344" i="68" s="1"/>
  <c r="M280" i="73"/>
  <c r="Q329" i="68" s="1"/>
  <c r="M279" i="73"/>
  <c r="Q314" i="68" s="1"/>
  <c r="B279" i="73"/>
  <c r="B336" s="1"/>
  <c r="M278"/>
  <c r="Q299" i="68" s="1"/>
  <c r="M277" i="73"/>
  <c r="Q284" i="68" s="1"/>
  <c r="M276" i="73"/>
  <c r="Q269" i="68" s="1"/>
  <c r="M275" i="73"/>
  <c r="Q254" i="68" s="1"/>
  <c r="M274" i="73"/>
  <c r="Q239" i="68" s="1"/>
  <c r="M273" i="73"/>
  <c r="Q224" i="68" s="1"/>
  <c r="B273" i="73"/>
  <c r="B330" s="1"/>
  <c r="M272"/>
  <c r="Q209" i="68" s="1"/>
  <c r="M271" i="73"/>
  <c r="Q194" i="68" s="1"/>
  <c r="M270" i="73"/>
  <c r="Q179" i="68" s="1"/>
  <c r="M269" i="73"/>
  <c r="Q164" i="68" s="1"/>
  <c r="M268" i="73"/>
  <c r="Q149" i="68" s="1"/>
  <c r="M267" i="73"/>
  <c r="Q134" i="68" s="1"/>
  <c r="M266" i="73"/>
  <c r="Q119" i="68" s="1"/>
  <c r="M265" i="73"/>
  <c r="Q104" i="68" s="1"/>
  <c r="M264" i="73"/>
  <c r="Q89" i="68" s="1"/>
  <c r="M263" i="73"/>
  <c r="Q74" i="68" s="1"/>
  <c r="M262" i="73"/>
  <c r="Q59" i="68" s="1"/>
  <c r="M261" i="73"/>
  <c r="Q44" i="68" s="1"/>
  <c r="M260" i="73"/>
  <c r="Q29" i="68" s="1"/>
  <c r="M259" i="73"/>
  <c r="Q14" i="68" s="1"/>
  <c r="G189" i="73"/>
  <c r="B189"/>
  <c r="B298" s="1"/>
  <c r="B355" s="1"/>
  <c r="G188"/>
  <c r="B188"/>
  <c r="B297" s="1"/>
  <c r="B354" s="1"/>
  <c r="G187"/>
  <c r="B187"/>
  <c r="B296" s="1"/>
  <c r="B353" s="1"/>
  <c r="G186"/>
  <c r="B186"/>
  <c r="B295" s="1"/>
  <c r="B352" s="1"/>
  <c r="G185"/>
  <c r="B185"/>
  <c r="B294" s="1"/>
  <c r="B351" s="1"/>
  <c r="G184"/>
  <c r="B184"/>
  <c r="B293" s="1"/>
  <c r="B350" s="1"/>
  <c r="G183"/>
  <c r="B183"/>
  <c r="B292" s="1"/>
  <c r="B349" s="1"/>
  <c r="G182"/>
  <c r="B182"/>
  <c r="B291" s="1"/>
  <c r="B348" s="1"/>
  <c r="G181"/>
  <c r="B181"/>
  <c r="B290" s="1"/>
  <c r="B347" s="1"/>
  <c r="G180"/>
  <c r="B180"/>
  <c r="B289" s="1"/>
  <c r="B346" s="1"/>
  <c r="G179"/>
  <c r="B179"/>
  <c r="B288" s="1"/>
  <c r="B345" s="1"/>
  <c r="G178"/>
  <c r="B178"/>
  <c r="B287" s="1"/>
  <c r="B344" s="1"/>
  <c r="G177"/>
  <c r="B177"/>
  <c r="B286" s="1"/>
  <c r="B343" s="1"/>
  <c r="G176"/>
  <c r="B176"/>
  <c r="G175"/>
  <c r="B175"/>
  <c r="B284" s="1"/>
  <c r="B341" s="1"/>
  <c r="G174"/>
  <c r="B174"/>
  <c r="B283" s="1"/>
  <c r="B340" s="1"/>
  <c r="G173"/>
  <c r="B173"/>
  <c r="B282" s="1"/>
  <c r="B339" s="1"/>
  <c r="G172"/>
  <c r="B172"/>
  <c r="B281" s="1"/>
  <c r="B338" s="1"/>
  <c r="G171"/>
  <c r="B171"/>
  <c r="B280" s="1"/>
  <c r="B337" s="1"/>
  <c r="G170"/>
  <c r="B170"/>
  <c r="G169"/>
  <c r="B169"/>
  <c r="B278" s="1"/>
  <c r="B335" s="1"/>
  <c r="G168"/>
  <c r="B168"/>
  <c r="B277" s="1"/>
  <c r="B334" s="1"/>
  <c r="G167"/>
  <c r="B167"/>
  <c r="B276" s="1"/>
  <c r="B333" s="1"/>
  <c r="G166"/>
  <c r="B166"/>
  <c r="B275" s="1"/>
  <c r="B332" s="1"/>
  <c r="G165"/>
  <c r="B165"/>
  <c r="B274" s="1"/>
  <c r="B331" s="1"/>
  <c r="G164"/>
  <c r="B164"/>
  <c r="G163"/>
  <c r="B163"/>
  <c r="B272" s="1"/>
  <c r="B329" s="1"/>
  <c r="G162"/>
  <c r="B162"/>
  <c r="B271" s="1"/>
  <c r="B328" s="1"/>
  <c r="G161"/>
  <c r="B161"/>
  <c r="B270" s="1"/>
  <c r="B327" s="1"/>
  <c r="G160"/>
  <c r="B160"/>
  <c r="B269" s="1"/>
  <c r="B326" s="1"/>
  <c r="G159"/>
  <c r="B159"/>
  <c r="B268" s="1"/>
  <c r="B325" s="1"/>
  <c r="G158"/>
  <c r="B158"/>
  <c r="B267" s="1"/>
  <c r="B324" s="1"/>
  <c r="G157"/>
  <c r="B157"/>
  <c r="B266" s="1"/>
  <c r="B323" s="1"/>
  <c r="G156"/>
  <c r="B156"/>
  <c r="B265" s="1"/>
  <c r="B322" s="1"/>
  <c r="G155"/>
  <c r="B155"/>
  <c r="B264" s="1"/>
  <c r="B321" s="1"/>
  <c r="G154"/>
  <c r="B154"/>
  <c r="B263" s="1"/>
  <c r="B320" s="1"/>
  <c r="G153"/>
  <c r="B153"/>
  <c r="B262" s="1"/>
  <c r="B319" s="1"/>
  <c r="G152"/>
  <c r="B152"/>
  <c r="B261" s="1"/>
  <c r="B318" s="1"/>
  <c r="G151"/>
  <c r="B151"/>
  <c r="B260" s="1"/>
  <c r="B317" s="1"/>
  <c r="G150"/>
  <c r="B150"/>
  <c r="B259" s="1"/>
  <c r="B316" s="1"/>
  <c r="B127"/>
  <c r="B118"/>
  <c r="B109"/>
  <c r="B100"/>
  <c r="B91"/>
  <c r="B82"/>
  <c r="B73"/>
  <c r="B64"/>
  <c r="H62"/>
  <c r="H71" s="1"/>
  <c r="H80" s="1"/>
  <c r="H89" s="1"/>
  <c r="H98" s="1"/>
  <c r="H107" s="1"/>
  <c r="H116" s="1"/>
  <c r="H125" s="1"/>
  <c r="H134" s="1"/>
  <c r="E62"/>
  <c r="E71" s="1"/>
  <c r="E80" s="1"/>
  <c r="E89" s="1"/>
  <c r="E98" s="1"/>
  <c r="E107" s="1"/>
  <c r="E116" s="1"/>
  <c r="E125" s="1"/>
  <c r="E134" s="1"/>
  <c r="H58"/>
  <c r="H67" s="1"/>
  <c r="H76" s="1"/>
  <c r="H85" s="1"/>
  <c r="H94" s="1"/>
  <c r="H103" s="1"/>
  <c r="H112" s="1"/>
  <c r="H121" s="1"/>
  <c r="H130" s="1"/>
  <c r="E58"/>
  <c r="E67" s="1"/>
  <c r="E76" s="1"/>
  <c r="E85" s="1"/>
  <c r="E94" s="1"/>
  <c r="E103" s="1"/>
  <c r="E112" s="1"/>
  <c r="E121" s="1"/>
  <c r="E130" s="1"/>
  <c r="B55"/>
  <c r="C51"/>
  <c r="C60" s="1"/>
  <c r="C69" s="1"/>
  <c r="C78" s="1"/>
  <c r="C87" s="1"/>
  <c r="C96" s="1"/>
  <c r="C105" s="1"/>
  <c r="C114" s="1"/>
  <c r="C123" s="1"/>
  <c r="C132" s="1"/>
  <c r="E49"/>
  <c r="B46"/>
  <c r="C43"/>
  <c r="C42"/>
  <c r="C41"/>
  <c r="E47" s="1"/>
  <c r="E56" s="1"/>
  <c r="E65" s="1"/>
  <c r="E74" s="1"/>
  <c r="E83" s="1"/>
  <c r="E92" s="1"/>
  <c r="E101" s="1"/>
  <c r="E110" s="1"/>
  <c r="E119" s="1"/>
  <c r="E128" s="1"/>
  <c r="A23"/>
  <c r="A22"/>
  <c r="A21"/>
  <c r="A20"/>
  <c r="C13"/>
  <c r="C12"/>
  <c r="C11"/>
  <c r="C10"/>
  <c r="C9"/>
  <c r="A5"/>
  <c r="A4"/>
  <c r="A3"/>
  <c r="A2"/>
  <c r="A1"/>
  <c r="G394" i="72"/>
  <c r="B394"/>
  <c r="M355"/>
  <c r="AK598" i="68" s="1"/>
  <c r="M354" i="72"/>
  <c r="AK583" i="68" s="1"/>
  <c r="M353" i="72"/>
  <c r="AK568" i="68" s="1"/>
  <c r="M352" i="72"/>
  <c r="AK553" i="68" s="1"/>
  <c r="M351" i="72"/>
  <c r="AK538" i="68" s="1"/>
  <c r="M350" i="72"/>
  <c r="AK523" i="68" s="1"/>
  <c r="M349" i="72"/>
  <c r="AK508" i="68" s="1"/>
  <c r="M348" i="72"/>
  <c r="AK493" i="68" s="1"/>
  <c r="M347" i="72"/>
  <c r="AK478" i="68" s="1"/>
  <c r="M346" i="72"/>
  <c r="AK463" i="68" s="1"/>
  <c r="M345" i="72"/>
  <c r="AK448" i="68" s="1"/>
  <c r="M344" i="72"/>
  <c r="AK433" i="68" s="1"/>
  <c r="M343" i="72"/>
  <c r="AK418" i="68" s="1"/>
  <c r="M342" i="72"/>
  <c r="AK403" i="68" s="1"/>
  <c r="M341" i="72"/>
  <c r="AK388" i="68" s="1"/>
  <c r="M340" i="72"/>
  <c r="AK373" i="68" s="1"/>
  <c r="M339" i="72"/>
  <c r="AK358" i="68" s="1"/>
  <c r="M338" i="72"/>
  <c r="AK343" i="68" s="1"/>
  <c r="M337" i="72"/>
  <c r="AK328" i="68" s="1"/>
  <c r="M336" i="72"/>
  <c r="AK313" i="68" s="1"/>
  <c r="M335" i="72"/>
  <c r="AK298" i="68" s="1"/>
  <c r="M334" i="72"/>
  <c r="AK283" i="68" s="1"/>
  <c r="M333" i="72"/>
  <c r="AK268" i="68" s="1"/>
  <c r="M332" i="72"/>
  <c r="AK253" i="68" s="1"/>
  <c r="M331" i="72"/>
  <c r="AK238" i="68" s="1"/>
  <c r="M330" i="72"/>
  <c r="AK223" i="68" s="1"/>
  <c r="M329" i="72"/>
  <c r="AK208" i="68" s="1"/>
  <c r="M328" i="72"/>
  <c r="AK193" i="68" s="1"/>
  <c r="M327" i="72"/>
  <c r="AK178" i="68" s="1"/>
  <c r="M326" i="72"/>
  <c r="AK163" i="68" s="1"/>
  <c r="M325" i="72"/>
  <c r="AK148" i="68" s="1"/>
  <c r="M324" i="72"/>
  <c r="AK133" i="68" s="1"/>
  <c r="M323" i="72"/>
  <c r="AK118" i="68" s="1"/>
  <c r="M322" i="72"/>
  <c r="AK103" i="68" s="1"/>
  <c r="M321" i="72"/>
  <c r="AK88" i="68" s="1"/>
  <c r="M320" i="72"/>
  <c r="AK73" i="68" s="1"/>
  <c r="M319" i="72"/>
  <c r="AK58" i="68" s="1"/>
  <c r="M318" i="72"/>
  <c r="AK43" i="68" s="1"/>
  <c r="M317" i="72"/>
  <c r="AK28" i="68" s="1"/>
  <c r="M316" i="72"/>
  <c r="AK13" i="68" s="1"/>
  <c r="M298" i="72"/>
  <c r="Q598" i="68" s="1"/>
  <c r="M297" i="72"/>
  <c r="Q583" i="68" s="1"/>
  <c r="B297" i="72"/>
  <c r="B354" s="1"/>
  <c r="M296"/>
  <c r="Q568" i="68" s="1"/>
  <c r="M295" i="72"/>
  <c r="Q553" i="68" s="1"/>
  <c r="M294" i="72"/>
  <c r="Q538" i="68" s="1"/>
  <c r="M293" i="72"/>
  <c r="Q523" i="68" s="1"/>
  <c r="M292" i="72"/>
  <c r="Q508" i="68" s="1"/>
  <c r="M291" i="72"/>
  <c r="Q493" i="68" s="1"/>
  <c r="M290" i="72"/>
  <c r="Q478" i="68" s="1"/>
  <c r="M289" i="72"/>
  <c r="Q463" i="68" s="1"/>
  <c r="M288" i="72"/>
  <c r="Q448" i="68" s="1"/>
  <c r="M287" i="72"/>
  <c r="Q433" i="68" s="1"/>
  <c r="M286" i="72"/>
  <c r="Q418" i="68" s="1"/>
  <c r="M285" i="72"/>
  <c r="Q403" i="68" s="1"/>
  <c r="M284" i="72"/>
  <c r="Q388" i="68" s="1"/>
  <c r="M283" i="72"/>
  <c r="Q373" i="68" s="1"/>
  <c r="M282" i="72"/>
  <c r="Q358" i="68" s="1"/>
  <c r="M281" i="72"/>
  <c r="Q343" i="68" s="1"/>
  <c r="M280" i="72"/>
  <c r="Q328" i="68" s="1"/>
  <c r="M279" i="72"/>
  <c r="Q313" i="68" s="1"/>
  <c r="M278" i="72"/>
  <c r="Q298" i="68" s="1"/>
  <c r="M277" i="72"/>
  <c r="Q283" i="68" s="1"/>
  <c r="M276" i="72"/>
  <c r="Q268" i="68" s="1"/>
  <c r="M275" i="72"/>
  <c r="Q253" i="68" s="1"/>
  <c r="M274" i="72"/>
  <c r="Q238" i="68" s="1"/>
  <c r="M273" i="72"/>
  <c r="Q223" i="68" s="1"/>
  <c r="M272" i="72"/>
  <c r="Q208" i="68" s="1"/>
  <c r="M271" i="72"/>
  <c r="Q193" i="68" s="1"/>
  <c r="M270" i="72"/>
  <c r="Q178" i="68" s="1"/>
  <c r="M269" i="72"/>
  <c r="Q163" i="68" s="1"/>
  <c r="M268" i="72"/>
  <c r="Q148" i="68" s="1"/>
  <c r="M267" i="72"/>
  <c r="Q133" i="68" s="1"/>
  <c r="M266" i="72"/>
  <c r="Q118" i="68" s="1"/>
  <c r="M265" i="72"/>
  <c r="Q103" i="68" s="1"/>
  <c r="M264" i="72"/>
  <c r="Q88" i="68" s="1"/>
  <c r="M263" i="72"/>
  <c r="Q73" i="68" s="1"/>
  <c r="M262" i="72"/>
  <c r="Q58" i="68" s="1"/>
  <c r="M261" i="72"/>
  <c r="Q43" i="68" s="1"/>
  <c r="M260" i="72"/>
  <c r="Q28" i="68" s="1"/>
  <c r="M259" i="72"/>
  <c r="Q13" i="68" s="1"/>
  <c r="G189" i="72"/>
  <c r="B189"/>
  <c r="B298" s="1"/>
  <c r="B355" s="1"/>
  <c r="G188"/>
  <c r="B188"/>
  <c r="G187"/>
  <c r="B187"/>
  <c r="B296" s="1"/>
  <c r="B353" s="1"/>
  <c r="G186"/>
  <c r="B186"/>
  <c r="B295" s="1"/>
  <c r="B352" s="1"/>
  <c r="G185"/>
  <c r="B185"/>
  <c r="B294" s="1"/>
  <c r="B351" s="1"/>
  <c r="G184"/>
  <c r="B184"/>
  <c r="B293" s="1"/>
  <c r="B350" s="1"/>
  <c r="G183"/>
  <c r="B183"/>
  <c r="B292" s="1"/>
  <c r="B349" s="1"/>
  <c r="G182"/>
  <c r="B182"/>
  <c r="B291" s="1"/>
  <c r="B348" s="1"/>
  <c r="G181"/>
  <c r="B181"/>
  <c r="B290" s="1"/>
  <c r="B347" s="1"/>
  <c r="G180"/>
  <c r="B180"/>
  <c r="B289" s="1"/>
  <c r="B346" s="1"/>
  <c r="G179"/>
  <c r="B179"/>
  <c r="B288" s="1"/>
  <c r="B345" s="1"/>
  <c r="G178"/>
  <c r="B178"/>
  <c r="B287" s="1"/>
  <c r="B344" s="1"/>
  <c r="G177"/>
  <c r="B177"/>
  <c r="B286" s="1"/>
  <c r="B343" s="1"/>
  <c r="G176"/>
  <c r="B176"/>
  <c r="B285" s="1"/>
  <c r="B342" s="1"/>
  <c r="G175"/>
  <c r="B175"/>
  <c r="B284" s="1"/>
  <c r="B341" s="1"/>
  <c r="G174"/>
  <c r="B174"/>
  <c r="B283" s="1"/>
  <c r="B340" s="1"/>
  <c r="G173"/>
  <c r="B173"/>
  <c r="B282" s="1"/>
  <c r="B339" s="1"/>
  <c r="G172"/>
  <c r="B172"/>
  <c r="B281" s="1"/>
  <c r="B338" s="1"/>
  <c r="G171"/>
  <c r="B171"/>
  <c r="B280" s="1"/>
  <c r="B337" s="1"/>
  <c r="G170"/>
  <c r="B170"/>
  <c r="B279" s="1"/>
  <c r="B336" s="1"/>
  <c r="G169"/>
  <c r="B169"/>
  <c r="B278" s="1"/>
  <c r="B335" s="1"/>
  <c r="G168"/>
  <c r="B168"/>
  <c r="B277" s="1"/>
  <c r="B334" s="1"/>
  <c r="G167"/>
  <c r="B167"/>
  <c r="B276" s="1"/>
  <c r="B333" s="1"/>
  <c r="G166"/>
  <c r="B166"/>
  <c r="B275" s="1"/>
  <c r="B332" s="1"/>
  <c r="G165"/>
  <c r="B165"/>
  <c r="B274" s="1"/>
  <c r="B331" s="1"/>
  <c r="G164"/>
  <c r="B164"/>
  <c r="B273" s="1"/>
  <c r="B330" s="1"/>
  <c r="G163"/>
  <c r="B163"/>
  <c r="B272" s="1"/>
  <c r="B329" s="1"/>
  <c r="G162"/>
  <c r="B162"/>
  <c r="B271" s="1"/>
  <c r="B328" s="1"/>
  <c r="G161"/>
  <c r="B161"/>
  <c r="B270" s="1"/>
  <c r="B327" s="1"/>
  <c r="G160"/>
  <c r="B160"/>
  <c r="B269" s="1"/>
  <c r="B326" s="1"/>
  <c r="G159"/>
  <c r="B159"/>
  <c r="B268" s="1"/>
  <c r="B325" s="1"/>
  <c r="G158"/>
  <c r="B158"/>
  <c r="B267" s="1"/>
  <c r="B324" s="1"/>
  <c r="G157"/>
  <c r="B157"/>
  <c r="B266" s="1"/>
  <c r="B323" s="1"/>
  <c r="G156"/>
  <c r="B156"/>
  <c r="B265" s="1"/>
  <c r="B322" s="1"/>
  <c r="G155"/>
  <c r="B155"/>
  <c r="B264" s="1"/>
  <c r="B321" s="1"/>
  <c r="G154"/>
  <c r="B154"/>
  <c r="B263" s="1"/>
  <c r="B320" s="1"/>
  <c r="G153"/>
  <c r="B153"/>
  <c r="B262" s="1"/>
  <c r="B319" s="1"/>
  <c r="G152"/>
  <c r="B152"/>
  <c r="B261" s="1"/>
  <c r="B318" s="1"/>
  <c r="G151"/>
  <c r="B151"/>
  <c r="B260" s="1"/>
  <c r="B317" s="1"/>
  <c r="G150"/>
  <c r="B150"/>
  <c r="B259" s="1"/>
  <c r="B316" s="1"/>
  <c r="B127"/>
  <c r="B118"/>
  <c r="B109"/>
  <c r="B100"/>
  <c r="B91"/>
  <c r="B82"/>
  <c r="B73"/>
  <c r="H71"/>
  <c r="H80" s="1"/>
  <c r="H89" s="1"/>
  <c r="H98" s="1"/>
  <c r="H107" s="1"/>
  <c r="H116" s="1"/>
  <c r="H125" s="1"/>
  <c r="H134" s="1"/>
  <c r="B64"/>
  <c r="H62"/>
  <c r="E62"/>
  <c r="E71" s="1"/>
  <c r="E80" s="1"/>
  <c r="E89" s="1"/>
  <c r="E98" s="1"/>
  <c r="E107" s="1"/>
  <c r="E116" s="1"/>
  <c r="E125" s="1"/>
  <c r="E134" s="1"/>
  <c r="H58"/>
  <c r="H67" s="1"/>
  <c r="H76" s="1"/>
  <c r="H85" s="1"/>
  <c r="H94" s="1"/>
  <c r="H103" s="1"/>
  <c r="H112" s="1"/>
  <c r="H121" s="1"/>
  <c r="H130" s="1"/>
  <c r="E58"/>
  <c r="E67" s="1"/>
  <c r="E76" s="1"/>
  <c r="E85" s="1"/>
  <c r="E94" s="1"/>
  <c r="E103" s="1"/>
  <c r="E112" s="1"/>
  <c r="E121" s="1"/>
  <c r="E130" s="1"/>
  <c r="B55"/>
  <c r="C51"/>
  <c r="C60" s="1"/>
  <c r="C69" s="1"/>
  <c r="C78" s="1"/>
  <c r="C87" s="1"/>
  <c r="C96" s="1"/>
  <c r="C105" s="1"/>
  <c r="C114" s="1"/>
  <c r="C123" s="1"/>
  <c r="C132" s="1"/>
  <c r="E49"/>
  <c r="B46"/>
  <c r="C43"/>
  <c r="C42"/>
  <c r="C41"/>
  <c r="E47" s="1"/>
  <c r="E56" s="1"/>
  <c r="E65" s="1"/>
  <c r="E74" s="1"/>
  <c r="E83" s="1"/>
  <c r="E92" s="1"/>
  <c r="E101" s="1"/>
  <c r="E110" s="1"/>
  <c r="E119" s="1"/>
  <c r="E128" s="1"/>
  <c r="A23"/>
  <c r="A22"/>
  <c r="A21"/>
  <c r="A20"/>
  <c r="C13"/>
  <c r="C12"/>
  <c r="C11"/>
  <c r="C10"/>
  <c r="C9"/>
  <c r="A5"/>
  <c r="A4"/>
  <c r="A3"/>
  <c r="A2"/>
  <c r="A1"/>
  <c r="BF597" i="68"/>
  <c r="BF537"/>
  <c r="BF477"/>
  <c r="BF417"/>
  <c r="BF357"/>
  <c r="BF297"/>
  <c r="BF237"/>
  <c r="BF117"/>
  <c r="BF27"/>
  <c r="A38" i="71"/>
  <c r="A35"/>
  <c r="A34"/>
  <c r="G394"/>
  <c r="B394"/>
  <c r="C391"/>
  <c r="M355"/>
  <c r="AK597" i="68" s="1"/>
  <c r="M354" i="71"/>
  <c r="AK582" i="68" s="1"/>
  <c r="M353" i="71"/>
  <c r="AK567" i="68" s="1"/>
  <c r="M352" i="71"/>
  <c r="AK552" i="68" s="1"/>
  <c r="M351" i="71"/>
  <c r="AK537" i="68" s="1"/>
  <c r="M350" i="71"/>
  <c r="AK522" i="68" s="1"/>
  <c r="M349" i="71"/>
  <c r="AK507" i="68" s="1"/>
  <c r="M348" i="71"/>
  <c r="AK492" i="68" s="1"/>
  <c r="M347" i="71"/>
  <c r="AK477" i="68" s="1"/>
  <c r="M346" i="71"/>
  <c r="AK462" i="68" s="1"/>
  <c r="M345" i="71"/>
  <c r="AK447" i="68" s="1"/>
  <c r="M344" i="71"/>
  <c r="AK432" i="68" s="1"/>
  <c r="M343" i="71"/>
  <c r="AK417" i="68" s="1"/>
  <c r="M342" i="71"/>
  <c r="AK402" i="68" s="1"/>
  <c r="M341" i="71"/>
  <c r="AK387" i="68" s="1"/>
  <c r="M340" i="71"/>
  <c r="AK372" i="68" s="1"/>
  <c r="M339" i="71"/>
  <c r="AK357" i="68" s="1"/>
  <c r="M338" i="71"/>
  <c r="AK342" i="68" s="1"/>
  <c r="M337" i="71"/>
  <c r="AK327" i="68" s="1"/>
  <c r="M336" i="71"/>
  <c r="AK312" i="68" s="1"/>
  <c r="M335" i="71"/>
  <c r="AK297" i="68" s="1"/>
  <c r="M334" i="71"/>
  <c r="AK282" i="68" s="1"/>
  <c r="M333" i="71"/>
  <c r="AK267" i="68" s="1"/>
  <c r="M332" i="71"/>
  <c r="AK252" i="68" s="1"/>
  <c r="M331" i="71"/>
  <c r="AK237" i="68" s="1"/>
  <c r="M330" i="71"/>
  <c r="AK222" i="68" s="1"/>
  <c r="M329" i="71"/>
  <c r="AK207" i="68" s="1"/>
  <c r="M328" i="71"/>
  <c r="AK192" i="68" s="1"/>
  <c r="M327" i="71"/>
  <c r="AK177" i="68" s="1"/>
  <c r="M326" i="71"/>
  <c r="AK162" i="68" s="1"/>
  <c r="M325" i="71"/>
  <c r="AK147" i="68" s="1"/>
  <c r="M324" i="71"/>
  <c r="AK132" i="68" s="1"/>
  <c r="M323" i="71"/>
  <c r="AK117" i="68" s="1"/>
  <c r="M322" i="71"/>
  <c r="AK102" i="68" s="1"/>
  <c r="M321" i="71"/>
  <c r="AK87" i="68" s="1"/>
  <c r="M320" i="71"/>
  <c r="AK72" i="68" s="1"/>
  <c r="M319" i="71"/>
  <c r="AK57" i="68" s="1"/>
  <c r="M318" i="71"/>
  <c r="AK42" i="68" s="1"/>
  <c r="M317" i="71"/>
  <c r="AK27" i="68" s="1"/>
  <c r="M316" i="71"/>
  <c r="AK12" i="68" s="1"/>
  <c r="M298" i="71"/>
  <c r="Q597" i="68" s="1"/>
  <c r="M297" i="71"/>
  <c r="Q582" i="68" s="1"/>
  <c r="M296" i="71"/>
  <c r="Q567" i="68" s="1"/>
  <c r="M295" i="71"/>
  <c r="Q552" i="68" s="1"/>
  <c r="M294" i="71"/>
  <c r="Q537" i="68" s="1"/>
  <c r="M293" i="71"/>
  <c r="Q522" i="68" s="1"/>
  <c r="M292" i="71"/>
  <c r="Q507" i="68" s="1"/>
  <c r="M291" i="71"/>
  <c r="Q492" i="68" s="1"/>
  <c r="M290" i="71"/>
  <c r="Q477" i="68" s="1"/>
  <c r="M289" i="71"/>
  <c r="Q462" i="68" s="1"/>
  <c r="M288" i="71"/>
  <c r="Q447" i="68" s="1"/>
  <c r="M287" i="71"/>
  <c r="Q432" i="68" s="1"/>
  <c r="M286" i="71"/>
  <c r="Q417" i="68" s="1"/>
  <c r="M285" i="71"/>
  <c r="Q402" i="68" s="1"/>
  <c r="M284" i="71"/>
  <c r="Q387" i="68" s="1"/>
  <c r="M283" i="71"/>
  <c r="Q372" i="68" s="1"/>
  <c r="M282" i="71"/>
  <c r="Q357" i="68" s="1"/>
  <c r="M281" i="71"/>
  <c r="Q342" i="68" s="1"/>
  <c r="M280" i="71"/>
  <c r="Q327" i="68" s="1"/>
  <c r="M279" i="71"/>
  <c r="Q312" i="68" s="1"/>
  <c r="M278" i="71"/>
  <c r="Q297" i="68" s="1"/>
  <c r="M277" i="71"/>
  <c r="Q282" i="68" s="1"/>
  <c r="M276" i="71"/>
  <c r="Q267" i="68" s="1"/>
  <c r="M275" i="71"/>
  <c r="Q252" i="68" s="1"/>
  <c r="M274" i="71"/>
  <c r="Q237" i="68" s="1"/>
  <c r="M273" i="71"/>
  <c r="Q222" i="68" s="1"/>
  <c r="M272" i="71"/>
  <c r="Q207" i="68" s="1"/>
  <c r="M271" i="71"/>
  <c r="Q192" i="68" s="1"/>
  <c r="M270" i="71"/>
  <c r="Q177" i="68" s="1"/>
  <c r="M269" i="71"/>
  <c r="Q162" i="68" s="1"/>
  <c r="M268" i="71"/>
  <c r="Q147" i="68" s="1"/>
  <c r="M267" i="71"/>
  <c r="Q132" i="68" s="1"/>
  <c r="M266" i="71"/>
  <c r="Q117" i="68" s="1"/>
  <c r="M265" i="71"/>
  <c r="Q102" i="68" s="1"/>
  <c r="M264" i="71"/>
  <c r="Q87" i="68" s="1"/>
  <c r="M263" i="71"/>
  <c r="Q72" i="68" s="1"/>
  <c r="M262" i="71"/>
  <c r="Q57" i="68" s="1"/>
  <c r="M261" i="71"/>
  <c r="Q42" i="68" s="1"/>
  <c r="M260" i="71"/>
  <c r="Q27" i="68" s="1"/>
  <c r="M259" i="71"/>
  <c r="Q12" i="68" s="1"/>
  <c r="G189" i="71"/>
  <c r="B189"/>
  <c r="B298" s="1"/>
  <c r="B355" s="1"/>
  <c r="G188"/>
  <c r="BF582" i="68" s="1"/>
  <c r="B188" i="71"/>
  <c r="B297" s="1"/>
  <c r="B354" s="1"/>
  <c r="G187"/>
  <c r="BF567" i="68" s="1"/>
  <c r="B187" i="71"/>
  <c r="B296" s="1"/>
  <c r="B353" s="1"/>
  <c r="G186"/>
  <c r="BF552" i="68" s="1"/>
  <c r="B186" i="71"/>
  <c r="B295" s="1"/>
  <c r="B352" s="1"/>
  <c r="G185"/>
  <c r="B185"/>
  <c r="B294" s="1"/>
  <c r="B351" s="1"/>
  <c r="G184"/>
  <c r="BF522" i="68" s="1"/>
  <c r="B184" i="71"/>
  <c r="B293" s="1"/>
  <c r="B350" s="1"/>
  <c r="G183"/>
  <c r="BF507" i="68" s="1"/>
  <c r="B183" i="71"/>
  <c r="B292" s="1"/>
  <c r="B349" s="1"/>
  <c r="G182"/>
  <c r="BF492" i="68" s="1"/>
  <c r="B182" i="71"/>
  <c r="B291" s="1"/>
  <c r="B348" s="1"/>
  <c r="G181"/>
  <c r="B181"/>
  <c r="B290" s="1"/>
  <c r="B347" s="1"/>
  <c r="G180"/>
  <c r="BF462" i="68" s="1"/>
  <c r="B180" i="71"/>
  <c r="B289" s="1"/>
  <c r="B346" s="1"/>
  <c r="G179"/>
  <c r="BF447" i="68" s="1"/>
  <c r="B179" i="71"/>
  <c r="B288" s="1"/>
  <c r="B345" s="1"/>
  <c r="G178"/>
  <c r="BF432" i="68" s="1"/>
  <c r="B178" i="71"/>
  <c r="B287" s="1"/>
  <c r="B344" s="1"/>
  <c r="G177"/>
  <c r="B177"/>
  <c r="B286" s="1"/>
  <c r="B343" s="1"/>
  <c r="G176"/>
  <c r="BF402" i="68" s="1"/>
  <c r="B176" i="71"/>
  <c r="B285" s="1"/>
  <c r="B342" s="1"/>
  <c r="G175"/>
  <c r="BF387" i="68" s="1"/>
  <c r="B175" i="71"/>
  <c r="B284" s="1"/>
  <c r="B341" s="1"/>
  <c r="G174"/>
  <c r="BF372" i="68" s="1"/>
  <c r="B174" i="71"/>
  <c r="B283" s="1"/>
  <c r="B340" s="1"/>
  <c r="G173"/>
  <c r="B173"/>
  <c r="B282" s="1"/>
  <c r="B339" s="1"/>
  <c r="G172"/>
  <c r="BF342" i="68" s="1"/>
  <c r="B172" i="71"/>
  <c r="B281" s="1"/>
  <c r="B338" s="1"/>
  <c r="G171"/>
  <c r="BF327" i="68" s="1"/>
  <c r="B171" i="71"/>
  <c r="B280" s="1"/>
  <c r="B337" s="1"/>
  <c r="G170"/>
  <c r="BF312" i="68" s="1"/>
  <c r="B170" i="71"/>
  <c r="B279" s="1"/>
  <c r="B336" s="1"/>
  <c r="G169"/>
  <c r="B169"/>
  <c r="B278" s="1"/>
  <c r="B335" s="1"/>
  <c r="G168"/>
  <c r="BF282" i="68" s="1"/>
  <c r="B168" i="71"/>
  <c r="B277" s="1"/>
  <c r="B334" s="1"/>
  <c r="G167"/>
  <c r="BF267" i="68" s="1"/>
  <c r="B167" i="71"/>
  <c r="B276" s="1"/>
  <c r="B333" s="1"/>
  <c r="G166"/>
  <c r="BF252" i="68" s="1"/>
  <c r="B166" i="71"/>
  <c r="B275" s="1"/>
  <c r="B332" s="1"/>
  <c r="G165"/>
  <c r="B165"/>
  <c r="B274" s="1"/>
  <c r="B331" s="1"/>
  <c r="G164"/>
  <c r="BF222" i="68" s="1"/>
  <c r="B164" i="71"/>
  <c r="B273" s="1"/>
  <c r="B330" s="1"/>
  <c r="G163"/>
  <c r="BF207" i="68" s="1"/>
  <c r="B163" i="71"/>
  <c r="B272" s="1"/>
  <c r="B329" s="1"/>
  <c r="G162"/>
  <c r="BF192" i="68" s="1"/>
  <c r="B162" i="71"/>
  <c r="B271" s="1"/>
  <c r="B328" s="1"/>
  <c r="G161"/>
  <c r="BF177" i="68" s="1"/>
  <c r="B161" i="71"/>
  <c r="B270" s="1"/>
  <c r="B327" s="1"/>
  <c r="G160"/>
  <c r="BF162" i="68" s="1"/>
  <c r="B160" i="71"/>
  <c r="B269" s="1"/>
  <c r="B326" s="1"/>
  <c r="G159"/>
  <c r="BF147" i="68" s="1"/>
  <c r="B159" i="71"/>
  <c r="B268" s="1"/>
  <c r="B325" s="1"/>
  <c r="G158"/>
  <c r="BF132" i="68" s="1"/>
  <c r="B158" i="71"/>
  <c r="B267" s="1"/>
  <c r="B324" s="1"/>
  <c r="G157"/>
  <c r="B157"/>
  <c r="B266" s="1"/>
  <c r="B323" s="1"/>
  <c r="G156"/>
  <c r="BF102" i="68" s="1"/>
  <c r="B156" i="71"/>
  <c r="B265" s="1"/>
  <c r="B322" s="1"/>
  <c r="G155"/>
  <c r="BF87" i="68" s="1"/>
  <c r="B155" i="71"/>
  <c r="B264" s="1"/>
  <c r="B321" s="1"/>
  <c r="G154"/>
  <c r="BF72" i="68" s="1"/>
  <c r="B154" i="71"/>
  <c r="B263" s="1"/>
  <c r="B320" s="1"/>
  <c r="G153"/>
  <c r="BF57" i="68" s="1"/>
  <c r="B153" i="71"/>
  <c r="B262" s="1"/>
  <c r="B319" s="1"/>
  <c r="G152"/>
  <c r="BF42" i="68" s="1"/>
  <c r="B152" i="71"/>
  <c r="B261" s="1"/>
  <c r="B318" s="1"/>
  <c r="G151"/>
  <c r="B151"/>
  <c r="B260" s="1"/>
  <c r="B317" s="1"/>
  <c r="G150"/>
  <c r="BF12" i="68" s="1"/>
  <c r="B150" i="71"/>
  <c r="B259" s="1"/>
  <c r="B316" s="1"/>
  <c r="B127"/>
  <c r="B118"/>
  <c r="B109"/>
  <c r="B100"/>
  <c r="B91"/>
  <c r="B82"/>
  <c r="B73"/>
  <c r="B64"/>
  <c r="H62"/>
  <c r="H71" s="1"/>
  <c r="H80" s="1"/>
  <c r="H89" s="1"/>
  <c r="H98" s="1"/>
  <c r="H107" s="1"/>
  <c r="H116" s="1"/>
  <c r="H125" s="1"/>
  <c r="H134" s="1"/>
  <c r="E62"/>
  <c r="E71" s="1"/>
  <c r="E80" s="1"/>
  <c r="E89" s="1"/>
  <c r="E98" s="1"/>
  <c r="E107" s="1"/>
  <c r="E116" s="1"/>
  <c r="E125" s="1"/>
  <c r="E134" s="1"/>
  <c r="H58"/>
  <c r="H67" s="1"/>
  <c r="H76" s="1"/>
  <c r="H85" s="1"/>
  <c r="H94" s="1"/>
  <c r="H103" s="1"/>
  <c r="H112" s="1"/>
  <c r="H121" s="1"/>
  <c r="H130" s="1"/>
  <c r="E58"/>
  <c r="E67" s="1"/>
  <c r="E76" s="1"/>
  <c r="E85" s="1"/>
  <c r="E94" s="1"/>
  <c r="E103" s="1"/>
  <c r="E112" s="1"/>
  <c r="E121" s="1"/>
  <c r="E130" s="1"/>
  <c r="B55"/>
  <c r="C51"/>
  <c r="C60" s="1"/>
  <c r="C69" s="1"/>
  <c r="C78" s="1"/>
  <c r="C87" s="1"/>
  <c r="C96" s="1"/>
  <c r="C105" s="1"/>
  <c r="C114" s="1"/>
  <c r="C123" s="1"/>
  <c r="C132" s="1"/>
  <c r="E49"/>
  <c r="B46"/>
  <c r="C43"/>
  <c r="C42"/>
  <c r="C41"/>
  <c r="E47" s="1"/>
  <c r="E56" s="1"/>
  <c r="E65" s="1"/>
  <c r="E74" s="1"/>
  <c r="E83" s="1"/>
  <c r="E92" s="1"/>
  <c r="E101" s="1"/>
  <c r="E110" s="1"/>
  <c r="E119" s="1"/>
  <c r="E128" s="1"/>
  <c r="A23"/>
  <c r="A22"/>
  <c r="A21"/>
  <c r="A20"/>
  <c r="C13"/>
  <c r="C12"/>
  <c r="C11"/>
  <c r="C10"/>
  <c r="C9"/>
  <c r="A5"/>
  <c r="A4"/>
  <c r="A3"/>
  <c r="A2"/>
  <c r="A1"/>
  <c r="M260" i="14" l="1"/>
  <c r="Q26" i="68" s="1"/>
  <c r="M261" i="14"/>
  <c r="Q41" i="68" s="1"/>
  <c r="M262" i="14"/>
  <c r="Q56" i="68" s="1"/>
  <c r="M263" i="14"/>
  <c r="Q71" i="68" s="1"/>
  <c r="M264" i="14"/>
  <c r="Q86" i="68" s="1"/>
  <c r="M265" i="14"/>
  <c r="Q101" i="68" s="1"/>
  <c r="M266" i="14"/>
  <c r="Q116" i="68" s="1"/>
  <c r="M267" i="14"/>
  <c r="Q131" i="68" s="1"/>
  <c r="M268" i="14"/>
  <c r="Q146" i="68" s="1"/>
  <c r="M269" i="14"/>
  <c r="Q161" i="68" s="1"/>
  <c r="M270" i="14"/>
  <c r="Q176" i="68" s="1"/>
  <c r="M271" i="14"/>
  <c r="Q191" i="68" s="1"/>
  <c r="M272" i="14"/>
  <c r="Q206" i="68" s="1"/>
  <c r="M273" i="14"/>
  <c r="Q221" i="68" s="1"/>
  <c r="M274" i="14"/>
  <c r="Q236" i="68" s="1"/>
  <c r="M275" i="14"/>
  <c r="Q251" i="68" s="1"/>
  <c r="M276" i="14"/>
  <c r="Q266" i="68" s="1"/>
  <c r="M277" i="14"/>
  <c r="Q281" i="68" s="1"/>
  <c r="M278" i="14"/>
  <c r="Q296" i="68" s="1"/>
  <c r="M279" i="14"/>
  <c r="Q311" i="68" s="1"/>
  <c r="M280" i="14"/>
  <c r="Q326" i="68" s="1"/>
  <c r="M281" i="14"/>
  <c r="Q341" i="68" s="1"/>
  <c r="M282" i="14"/>
  <c r="Q356" i="68" s="1"/>
  <c r="M283" i="14"/>
  <c r="Q371" i="68" s="1"/>
  <c r="M284" i="14"/>
  <c r="Q386" i="68" s="1"/>
  <c r="M285" i="14"/>
  <c r="Q401" i="68" s="1"/>
  <c r="M286" i="14"/>
  <c r="Q416" i="68" s="1"/>
  <c r="M287" i="14"/>
  <c r="Q431" i="68" s="1"/>
  <c r="M288" i="14"/>
  <c r="Q446" i="68" s="1"/>
  <c r="M289" i="14"/>
  <c r="Q461" i="68" s="1"/>
  <c r="M290" i="14"/>
  <c r="Q476" i="68" s="1"/>
  <c r="M291" i="14"/>
  <c r="Q491" i="68" s="1"/>
  <c r="M292" i="14"/>
  <c r="Q506" i="68" s="1"/>
  <c r="M293" i="14"/>
  <c r="Q521" i="68" s="1"/>
  <c r="M294" i="14"/>
  <c r="Q536" i="68" s="1"/>
  <c r="M295" i="14"/>
  <c r="Q551" i="68" s="1"/>
  <c r="M296" i="14"/>
  <c r="Q566" i="68" s="1"/>
  <c r="M297" i="14"/>
  <c r="Q581" i="68" s="1"/>
  <c r="M298" i="14"/>
  <c r="Q596" i="68" s="1"/>
  <c r="M259" i="14"/>
  <c r="Q11" i="68" s="1"/>
  <c r="M317" i="14"/>
  <c r="AK26" i="68" s="1"/>
  <c r="M318" i="14"/>
  <c r="AK41" i="68" s="1"/>
  <c r="M319" i="14"/>
  <c r="AK56" i="68" s="1"/>
  <c r="M320" i="14"/>
  <c r="AK71" i="68" s="1"/>
  <c r="M321" i="14"/>
  <c r="AK86" i="68" s="1"/>
  <c r="M322" i="14"/>
  <c r="AK101" i="68" s="1"/>
  <c r="M323" i="14"/>
  <c r="AK116" i="68" s="1"/>
  <c r="M324" i="14"/>
  <c r="AK131" i="68" s="1"/>
  <c r="M325" i="14"/>
  <c r="AK146" i="68" s="1"/>
  <c r="M326" i="14"/>
  <c r="AK161" i="68" s="1"/>
  <c r="M327" i="14"/>
  <c r="AK176" i="68" s="1"/>
  <c r="M328" i="14"/>
  <c r="AK191" i="68" s="1"/>
  <c r="M329" i="14"/>
  <c r="AK206" i="68" s="1"/>
  <c r="M330" i="14"/>
  <c r="AK221" i="68" s="1"/>
  <c r="M331" i="14"/>
  <c r="AK236" i="68" s="1"/>
  <c r="M332" i="14"/>
  <c r="AK251" i="68" s="1"/>
  <c r="M333" i="14"/>
  <c r="AK266" i="68" s="1"/>
  <c r="M334" i="14"/>
  <c r="AK281" i="68" s="1"/>
  <c r="M335" i="14"/>
  <c r="AK296" i="68" s="1"/>
  <c r="M336" i="14"/>
  <c r="AK311" i="68" s="1"/>
  <c r="M337" i="14"/>
  <c r="AK326" i="68" s="1"/>
  <c r="M338" i="14"/>
  <c r="AK341" i="68" s="1"/>
  <c r="M339" i="14"/>
  <c r="AK356" i="68" s="1"/>
  <c r="M340" i="14"/>
  <c r="AK371" i="68" s="1"/>
  <c r="M341" i="14"/>
  <c r="AK386" i="68" s="1"/>
  <c r="M342" i="14"/>
  <c r="AK401" i="68" s="1"/>
  <c r="M343" i="14"/>
  <c r="AK416" i="68" s="1"/>
  <c r="M344" i="14"/>
  <c r="AK431" i="68" s="1"/>
  <c r="M345" i="14"/>
  <c r="AK446" i="68" s="1"/>
  <c r="M346" i="14"/>
  <c r="AK461" i="68" s="1"/>
  <c r="M347" i="14"/>
  <c r="AK476" i="68" s="1"/>
  <c r="M348" i="14"/>
  <c r="AK491" i="68" s="1"/>
  <c r="M349" i="14"/>
  <c r="AK506" i="68" s="1"/>
  <c r="M350" i="14"/>
  <c r="AK521" i="68" s="1"/>
  <c r="M351" i="14"/>
  <c r="AK536" i="68" s="1"/>
  <c r="M352" i="14"/>
  <c r="AK551" i="68" s="1"/>
  <c r="M353" i="14"/>
  <c r="AK566" i="68" s="1"/>
  <c r="M354" i="14"/>
  <c r="AK581" i="68" s="1"/>
  <c r="M355" i="14"/>
  <c r="AK596" i="68" s="1"/>
  <c r="M316" i="14"/>
  <c r="AK11" i="68" l="1"/>
  <c r="C391" i="14"/>
  <c r="G151" l="1"/>
  <c r="BF26" i="68" s="1"/>
  <c r="G152" i="14"/>
  <c r="BF41" i="68" s="1"/>
  <c r="G153" i="14"/>
  <c r="BF56" i="68" s="1"/>
  <c r="G154" i="14"/>
  <c r="BF71" i="68" s="1"/>
  <c r="G155" i="14"/>
  <c r="BF86" i="68" s="1"/>
  <c r="G156" i="14"/>
  <c r="BF101" i="68" s="1"/>
  <c r="G157" i="14"/>
  <c r="BF116" i="68" s="1"/>
  <c r="G158" i="14"/>
  <c r="BF131" i="68" s="1"/>
  <c r="G159" i="14"/>
  <c r="BF146" i="68" s="1"/>
  <c r="G160" i="14"/>
  <c r="BF161" i="68" s="1"/>
  <c r="G161" i="14"/>
  <c r="BF176" i="68" s="1"/>
  <c r="G162" i="14"/>
  <c r="BF191" i="68" s="1"/>
  <c r="G163" i="14"/>
  <c r="BF206" i="68" s="1"/>
  <c r="G164" i="14"/>
  <c r="BF221" i="68" s="1"/>
  <c r="G165" i="14"/>
  <c r="BF236" i="68" s="1"/>
  <c r="G166" i="14"/>
  <c r="BF251" i="68" s="1"/>
  <c r="G167" i="14"/>
  <c r="BF266" i="68" s="1"/>
  <c r="G168" i="14"/>
  <c r="BF281" i="68" s="1"/>
  <c r="G169" i="14"/>
  <c r="BF296" i="68" s="1"/>
  <c r="G170" i="14"/>
  <c r="BF311" i="68" s="1"/>
  <c r="G171" i="14"/>
  <c r="BF326" i="68" s="1"/>
  <c r="G172" i="14"/>
  <c r="BF341" i="68" s="1"/>
  <c r="G173" i="14"/>
  <c r="BF356" i="68" s="1"/>
  <c r="G174" i="14"/>
  <c r="BF371" i="68" s="1"/>
  <c r="G175" i="14"/>
  <c r="BF386" i="68" s="1"/>
  <c r="G176" i="14"/>
  <c r="BF401" i="68" s="1"/>
  <c r="G177" i="14"/>
  <c r="BF416" i="68" s="1"/>
  <c r="G178" i="14"/>
  <c r="BF431" i="68" s="1"/>
  <c r="G179" i="14"/>
  <c r="BF446" i="68" s="1"/>
  <c r="G180" i="14"/>
  <c r="BF461" i="68" s="1"/>
  <c r="G181" i="14"/>
  <c r="BF476" i="68" s="1"/>
  <c r="G182" i="14"/>
  <c r="BF491" i="68" s="1"/>
  <c r="G183" i="14"/>
  <c r="BF506" i="68" s="1"/>
  <c r="G184" i="14"/>
  <c r="BF521" i="68" s="1"/>
  <c r="G185" i="14"/>
  <c r="BF536" i="68" s="1"/>
  <c r="G186" i="14"/>
  <c r="BF551" i="68" s="1"/>
  <c r="G187" i="14"/>
  <c r="BF566" i="68" s="1"/>
  <c r="G188" i="14"/>
  <c r="BF581" i="68" s="1"/>
  <c r="G189" i="14"/>
  <c r="BF596" i="68" s="1"/>
  <c r="G150" i="14"/>
  <c r="BF11" i="68" s="1"/>
  <c r="B151" i="14"/>
  <c r="B260" s="1"/>
  <c r="B317" s="1"/>
  <c r="B152"/>
  <c r="B261" s="1"/>
  <c r="B318" s="1"/>
  <c r="B153"/>
  <c r="B262" s="1"/>
  <c r="B319" s="1"/>
  <c r="B154"/>
  <c r="B263" s="1"/>
  <c r="B320" s="1"/>
  <c r="B155"/>
  <c r="B264" s="1"/>
  <c r="B321" s="1"/>
  <c r="B156"/>
  <c r="B265" s="1"/>
  <c r="B322" s="1"/>
  <c r="B157"/>
  <c r="B266" s="1"/>
  <c r="B323" s="1"/>
  <c r="B158"/>
  <c r="B267" s="1"/>
  <c r="B324" s="1"/>
  <c r="B159"/>
  <c r="B268" s="1"/>
  <c r="B325" s="1"/>
  <c r="B160"/>
  <c r="B269" s="1"/>
  <c r="B326" s="1"/>
  <c r="B161"/>
  <c r="B270" s="1"/>
  <c r="B327" s="1"/>
  <c r="B162"/>
  <c r="B271" s="1"/>
  <c r="B328" s="1"/>
  <c r="B163"/>
  <c r="B272" s="1"/>
  <c r="B329" s="1"/>
  <c r="B164"/>
  <c r="B273" s="1"/>
  <c r="B330" s="1"/>
  <c r="B165"/>
  <c r="B274" s="1"/>
  <c r="B331" s="1"/>
  <c r="B166"/>
  <c r="B275" s="1"/>
  <c r="B332" s="1"/>
  <c r="B167"/>
  <c r="B276" s="1"/>
  <c r="B333" s="1"/>
  <c r="B168"/>
  <c r="B277" s="1"/>
  <c r="B334" s="1"/>
  <c r="B169"/>
  <c r="B278" s="1"/>
  <c r="B335" s="1"/>
  <c r="B170"/>
  <c r="B279" s="1"/>
  <c r="B336" s="1"/>
  <c r="B171"/>
  <c r="B280" s="1"/>
  <c r="B337" s="1"/>
  <c r="B172"/>
  <c r="B281" s="1"/>
  <c r="B338" s="1"/>
  <c r="B173"/>
  <c r="B282" s="1"/>
  <c r="B339" s="1"/>
  <c r="B174"/>
  <c r="B283" s="1"/>
  <c r="B340" s="1"/>
  <c r="B175"/>
  <c r="B284" s="1"/>
  <c r="B341" s="1"/>
  <c r="B176"/>
  <c r="B285" s="1"/>
  <c r="B342" s="1"/>
  <c r="B177"/>
  <c r="B286" s="1"/>
  <c r="B343" s="1"/>
  <c r="B178"/>
  <c r="B287" s="1"/>
  <c r="B344" s="1"/>
  <c r="B179"/>
  <c r="B288" s="1"/>
  <c r="B345" s="1"/>
  <c r="B180"/>
  <c r="B289" s="1"/>
  <c r="B346" s="1"/>
  <c r="B181"/>
  <c r="B290" s="1"/>
  <c r="B347" s="1"/>
  <c r="B182"/>
  <c r="B291" s="1"/>
  <c r="B348" s="1"/>
  <c r="B183"/>
  <c r="B292" s="1"/>
  <c r="B349" s="1"/>
  <c r="B184"/>
  <c r="B293" s="1"/>
  <c r="B350" s="1"/>
  <c r="B185"/>
  <c r="B294" s="1"/>
  <c r="B351" s="1"/>
  <c r="B186"/>
  <c r="B295" s="1"/>
  <c r="B352" s="1"/>
  <c r="B187"/>
  <c r="B296" s="1"/>
  <c r="B353" s="1"/>
  <c r="B188"/>
  <c r="B297" s="1"/>
  <c r="B354" s="1"/>
  <c r="B189"/>
  <c r="B298" s="1"/>
  <c r="B355" s="1"/>
  <c r="B150"/>
  <c r="B259" s="1"/>
  <c r="B316" s="1"/>
  <c r="E58" l="1"/>
  <c r="E67" s="1"/>
  <c r="E76" s="1"/>
  <c r="E85" s="1"/>
  <c r="E94" s="1"/>
  <c r="E103" s="1"/>
  <c r="E112" s="1"/>
  <c r="E121" s="1"/>
  <c r="E130" s="1"/>
  <c r="E49"/>
  <c r="H62"/>
  <c r="H71" s="1"/>
  <c r="H80" s="1"/>
  <c r="H89" s="1"/>
  <c r="H98" s="1"/>
  <c r="H107" s="1"/>
  <c r="H116" s="1"/>
  <c r="H125" s="1"/>
  <c r="H134" s="1"/>
  <c r="H58"/>
  <c r="H67" s="1"/>
  <c r="H76" s="1"/>
  <c r="H85" s="1"/>
  <c r="H94" s="1"/>
  <c r="H103" s="1"/>
  <c r="H112" s="1"/>
  <c r="H121" s="1"/>
  <c r="H130" s="1"/>
  <c r="K17"/>
  <c r="L17" s="1"/>
  <c r="M17" s="1"/>
  <c r="K16"/>
  <c r="L16" s="1"/>
  <c r="C17"/>
  <c r="C16"/>
  <c r="E62"/>
  <c r="E71" s="1"/>
  <c r="E80" s="1"/>
  <c r="E89" s="1"/>
  <c r="E98" s="1"/>
  <c r="E107" s="1"/>
  <c r="E116" s="1"/>
  <c r="E125" s="1"/>
  <c r="E134" s="1"/>
  <c r="B127"/>
  <c r="B118"/>
  <c r="B109"/>
  <c r="B100"/>
  <c r="B91"/>
  <c r="B82"/>
  <c r="B73"/>
  <c r="B64"/>
  <c r="B55"/>
  <c r="B46"/>
  <c r="A27" i="79"/>
  <c r="A26"/>
  <c r="A27" i="78"/>
  <c r="A26"/>
  <c r="A27" i="77"/>
  <c r="A26"/>
  <c r="A27" i="76"/>
  <c r="A26"/>
  <c r="F48" i="9"/>
  <c r="F47"/>
  <c r="F46"/>
  <c r="F45"/>
  <c r="F44"/>
  <c r="F43"/>
  <c r="F42"/>
  <c r="F41"/>
  <c r="F40"/>
  <c r="F39"/>
  <c r="F38"/>
  <c r="F37"/>
  <c r="C17" i="108"/>
  <c r="C16"/>
  <c r="C17" i="107"/>
  <c r="C16"/>
  <c r="C17" i="106"/>
  <c r="C16"/>
  <c r="C17" i="105"/>
  <c r="C16"/>
  <c r="C17" i="104"/>
  <c r="C16"/>
  <c r="C17" i="103"/>
  <c r="C16"/>
  <c r="C17" i="102"/>
  <c r="C16"/>
  <c r="C17" i="101"/>
  <c r="C16"/>
  <c r="C13" i="14"/>
  <c r="J4" i="68"/>
  <c r="AW4" i="66"/>
  <c r="C12" i="14"/>
  <c r="C11"/>
  <c r="C10"/>
  <c r="C9"/>
  <c r="K16" i="107" l="1"/>
  <c r="L16" s="1"/>
  <c r="M16" s="1"/>
  <c r="H51" s="1"/>
  <c r="H60" s="1"/>
  <c r="H69" s="1"/>
  <c r="H78" s="1"/>
  <c r="H87" s="1"/>
  <c r="H96" s="1"/>
  <c r="H105" s="1"/>
  <c r="H114" s="1"/>
  <c r="H123" s="1"/>
  <c r="H132" s="1"/>
  <c r="K16" i="105"/>
  <c r="L16" s="1"/>
  <c r="M16" s="1"/>
  <c r="H51" s="1"/>
  <c r="H60" s="1"/>
  <c r="H69" s="1"/>
  <c r="H78" s="1"/>
  <c r="H87" s="1"/>
  <c r="H96" s="1"/>
  <c r="H105" s="1"/>
  <c r="H114" s="1"/>
  <c r="H123" s="1"/>
  <c r="H132" s="1"/>
  <c r="K16" i="108"/>
  <c r="L16" s="1"/>
  <c r="M16" s="1"/>
  <c r="H51" s="1"/>
  <c r="H60" s="1"/>
  <c r="H69" s="1"/>
  <c r="H78" s="1"/>
  <c r="H87" s="1"/>
  <c r="H96" s="1"/>
  <c r="H105" s="1"/>
  <c r="H114" s="1"/>
  <c r="H123" s="1"/>
  <c r="H132" s="1"/>
  <c r="K16" i="106"/>
  <c r="L16" s="1"/>
  <c r="M16" s="1"/>
  <c r="H51" s="1"/>
  <c r="H60" s="1"/>
  <c r="H69" s="1"/>
  <c r="H78" s="1"/>
  <c r="H87" s="1"/>
  <c r="H96" s="1"/>
  <c r="H105" s="1"/>
  <c r="H114" s="1"/>
  <c r="H123" s="1"/>
  <c r="H132" s="1"/>
  <c r="H34" i="9"/>
  <c r="B9" s="1"/>
  <c r="K16" i="104"/>
  <c r="L16" s="1"/>
  <c r="M16" s="1"/>
  <c r="H51" s="1"/>
  <c r="H60" s="1"/>
  <c r="H69" s="1"/>
  <c r="H78" s="1"/>
  <c r="H87" s="1"/>
  <c r="H96" s="1"/>
  <c r="H105" s="1"/>
  <c r="H114" s="1"/>
  <c r="H123" s="1"/>
  <c r="H132" s="1"/>
  <c r="K16" i="103"/>
  <c r="L16" s="1"/>
  <c r="M16" s="1"/>
  <c r="H51" s="1"/>
  <c r="H60" s="1"/>
  <c r="H69" s="1"/>
  <c r="H78" s="1"/>
  <c r="H87" s="1"/>
  <c r="H96" s="1"/>
  <c r="H105" s="1"/>
  <c r="H114" s="1"/>
  <c r="H123" s="1"/>
  <c r="H132" s="1"/>
  <c r="K16" i="101"/>
  <c r="L16" s="1"/>
  <c r="M16" s="1"/>
  <c r="H51" s="1"/>
  <c r="H60" s="1"/>
  <c r="H69" s="1"/>
  <c r="H78" s="1"/>
  <c r="H87" s="1"/>
  <c r="H96" s="1"/>
  <c r="H105" s="1"/>
  <c r="H114" s="1"/>
  <c r="H123" s="1"/>
  <c r="H132" s="1"/>
  <c r="K16" i="102"/>
  <c r="L16" s="1"/>
  <c r="M16" s="1"/>
  <c r="H51" s="1"/>
  <c r="H60" s="1"/>
  <c r="H69" s="1"/>
  <c r="H78" s="1"/>
  <c r="H87" s="1"/>
  <c r="H96" s="1"/>
  <c r="H105" s="1"/>
  <c r="H114" s="1"/>
  <c r="H123" s="1"/>
  <c r="H132" s="1"/>
  <c r="M16" i="14"/>
  <c r="H51" s="1"/>
  <c r="H60" s="1"/>
  <c r="H69" s="1"/>
  <c r="H78" s="1"/>
  <c r="H87" s="1"/>
  <c r="H96" s="1"/>
  <c r="H105" s="1"/>
  <c r="H114" s="1"/>
  <c r="H123" s="1"/>
  <c r="H132" s="1"/>
  <c r="D75" i="6"/>
  <c r="D33"/>
  <c r="C17" i="72"/>
  <c r="K17"/>
  <c r="L17" s="1"/>
  <c r="M17" s="1"/>
  <c r="K17" i="75"/>
  <c r="L17" s="1"/>
  <c r="M17" s="1"/>
  <c r="C17"/>
  <c r="K17" i="77"/>
  <c r="L17" s="1"/>
  <c r="M17" s="1"/>
  <c r="C17"/>
  <c r="C16" i="75"/>
  <c r="K16"/>
  <c r="L16" s="1"/>
  <c r="M16" s="1"/>
  <c r="H51" s="1"/>
  <c r="H60" s="1"/>
  <c r="H69" s="1"/>
  <c r="H78" s="1"/>
  <c r="H87" s="1"/>
  <c r="H96" s="1"/>
  <c r="H105" s="1"/>
  <c r="H114" s="1"/>
  <c r="H123" s="1"/>
  <c r="H132" s="1"/>
  <c r="C16" i="73"/>
  <c r="K16"/>
  <c r="L16" s="1"/>
  <c r="M16" s="1"/>
  <c r="H51" s="1"/>
  <c r="H60" s="1"/>
  <c r="H69" s="1"/>
  <c r="H78" s="1"/>
  <c r="H87" s="1"/>
  <c r="H96" s="1"/>
  <c r="H105" s="1"/>
  <c r="H114" s="1"/>
  <c r="H123" s="1"/>
  <c r="H132" s="1"/>
  <c r="C16" i="76"/>
  <c r="K16"/>
  <c r="L16" s="1"/>
  <c r="M16" s="1"/>
  <c r="H51" s="1"/>
  <c r="H60" s="1"/>
  <c r="H69" s="1"/>
  <c r="H78" s="1"/>
  <c r="H87" s="1"/>
  <c r="H96" s="1"/>
  <c r="H105" s="1"/>
  <c r="H114" s="1"/>
  <c r="H123" s="1"/>
  <c r="H132" s="1"/>
  <c r="C16" i="78"/>
  <c r="K16"/>
  <c r="L16" s="1"/>
  <c r="M16" s="1"/>
  <c r="H51" s="1"/>
  <c r="H60" s="1"/>
  <c r="H69" s="1"/>
  <c r="H78" s="1"/>
  <c r="H87" s="1"/>
  <c r="H96" s="1"/>
  <c r="H105" s="1"/>
  <c r="H114" s="1"/>
  <c r="H123" s="1"/>
  <c r="H132" s="1"/>
  <c r="C16" i="72"/>
  <c r="K16"/>
  <c r="L16" s="1"/>
  <c r="M16" s="1"/>
  <c r="H51" s="1"/>
  <c r="H60" s="1"/>
  <c r="H69" s="1"/>
  <c r="H78" s="1"/>
  <c r="H87" s="1"/>
  <c r="H96" s="1"/>
  <c r="H105" s="1"/>
  <c r="H114" s="1"/>
  <c r="H123" s="1"/>
  <c r="H132" s="1"/>
  <c r="K16" i="77"/>
  <c r="C16"/>
  <c r="C16" i="74"/>
  <c r="K16"/>
  <c r="L16" s="1"/>
  <c r="M16" s="1"/>
  <c r="H51" s="1"/>
  <c r="H60" s="1"/>
  <c r="H69" s="1"/>
  <c r="H78" s="1"/>
  <c r="H87" s="1"/>
  <c r="H96" s="1"/>
  <c r="H105" s="1"/>
  <c r="H114" s="1"/>
  <c r="H123" s="1"/>
  <c r="H132" s="1"/>
  <c r="C17" i="76"/>
  <c r="K17"/>
  <c r="L17" s="1"/>
  <c r="M17" s="1"/>
  <c r="K16" i="79"/>
  <c r="L16" s="1"/>
  <c r="M16" s="1"/>
  <c r="H51" s="1"/>
  <c r="H60" s="1"/>
  <c r="H69" s="1"/>
  <c r="H78" s="1"/>
  <c r="H87" s="1"/>
  <c r="H96" s="1"/>
  <c r="H105" s="1"/>
  <c r="H114" s="1"/>
  <c r="H123" s="1"/>
  <c r="H132" s="1"/>
  <c r="C16"/>
  <c r="C16" i="91"/>
  <c r="K16"/>
  <c r="L16" s="1"/>
  <c r="M16" s="1"/>
  <c r="H51" s="1"/>
  <c r="H60" s="1"/>
  <c r="H69" s="1"/>
  <c r="H78" s="1"/>
  <c r="H87" s="1"/>
  <c r="H96" s="1"/>
  <c r="H105" s="1"/>
  <c r="H114" s="1"/>
  <c r="H123" s="1"/>
  <c r="H132" s="1"/>
  <c r="K16" i="84"/>
  <c r="L16" s="1"/>
  <c r="M16" s="1"/>
  <c r="H51" s="1"/>
  <c r="H60" s="1"/>
  <c r="H69" s="1"/>
  <c r="H78" s="1"/>
  <c r="H87" s="1"/>
  <c r="H96" s="1"/>
  <c r="H105" s="1"/>
  <c r="H114" s="1"/>
  <c r="H123" s="1"/>
  <c r="H132" s="1"/>
  <c r="K16" i="82"/>
  <c r="L16" s="1"/>
  <c r="M16" s="1"/>
  <c r="H51" s="1"/>
  <c r="H60" s="1"/>
  <c r="H69" s="1"/>
  <c r="H78" s="1"/>
  <c r="H87" s="1"/>
  <c r="H96" s="1"/>
  <c r="H105" s="1"/>
  <c r="H114" s="1"/>
  <c r="H123" s="1"/>
  <c r="H132" s="1"/>
  <c r="K16" i="80"/>
  <c r="L16" s="1"/>
  <c r="M16" s="1"/>
  <c r="H51" s="1"/>
  <c r="H60" s="1"/>
  <c r="H69" s="1"/>
  <c r="H78" s="1"/>
  <c r="H87" s="1"/>
  <c r="H96" s="1"/>
  <c r="H105" s="1"/>
  <c r="H114" s="1"/>
  <c r="H123" s="1"/>
  <c r="H132" s="1"/>
  <c r="C16" i="71"/>
  <c r="C16" i="83"/>
  <c r="L16" i="77"/>
  <c r="M16" s="1"/>
  <c r="H51" s="1"/>
  <c r="H60" s="1"/>
  <c r="H69" s="1"/>
  <c r="H78" s="1"/>
  <c r="H87" s="1"/>
  <c r="H96" s="1"/>
  <c r="H105" s="1"/>
  <c r="H114" s="1"/>
  <c r="H123" s="1"/>
  <c r="H132" s="1"/>
  <c r="C16" i="84"/>
  <c r="C16" i="82"/>
  <c r="C16" i="80"/>
  <c r="C16" i="81"/>
  <c r="K16" i="83"/>
  <c r="L16" s="1"/>
  <c r="M16" s="1"/>
  <c r="H51" s="1"/>
  <c r="H60" s="1"/>
  <c r="H69" s="1"/>
  <c r="H78" s="1"/>
  <c r="H87" s="1"/>
  <c r="H96" s="1"/>
  <c r="H105" s="1"/>
  <c r="H114" s="1"/>
  <c r="H123" s="1"/>
  <c r="H132" s="1"/>
  <c r="K16" i="81"/>
  <c r="L16" s="1"/>
  <c r="M16" s="1"/>
  <c r="H51" s="1"/>
  <c r="H60" s="1"/>
  <c r="H69" s="1"/>
  <c r="H78" s="1"/>
  <c r="H87" s="1"/>
  <c r="H96" s="1"/>
  <c r="H105" s="1"/>
  <c r="H114" s="1"/>
  <c r="H123" s="1"/>
  <c r="H132" s="1"/>
  <c r="K16" i="71"/>
  <c r="L16" s="1"/>
  <c r="M16" s="1"/>
  <c r="H51" s="1"/>
  <c r="H60" s="1"/>
  <c r="H69" s="1"/>
  <c r="H78" s="1"/>
  <c r="H87" s="1"/>
  <c r="H96" s="1"/>
  <c r="H105" s="1"/>
  <c r="H114" s="1"/>
  <c r="H123" s="1"/>
  <c r="H132" s="1"/>
  <c r="K17" i="91"/>
  <c r="L17" s="1"/>
  <c r="M17" s="1"/>
  <c r="C17"/>
  <c r="K17" i="83"/>
  <c r="L17" s="1"/>
  <c r="M17" s="1"/>
  <c r="K17" i="81"/>
  <c r="L17" s="1"/>
  <c r="M17" s="1"/>
  <c r="L17" i="79"/>
  <c r="M17" s="1"/>
  <c r="C17" i="82"/>
  <c r="L17" i="74"/>
  <c r="M17" s="1"/>
  <c r="C17" i="71"/>
  <c r="C17" i="83"/>
  <c r="C17" i="81"/>
  <c r="L17" i="73"/>
  <c r="M17" s="1"/>
  <c r="K17" i="71"/>
  <c r="L17" s="1"/>
  <c r="M17" s="1"/>
  <c r="C17" i="84"/>
  <c r="C17" i="80"/>
  <c r="L17" i="78"/>
  <c r="M17" s="1"/>
  <c r="K17" i="84"/>
  <c r="L17" s="1"/>
  <c r="M17" s="1"/>
  <c r="K17" i="82"/>
  <c r="L17" s="1"/>
  <c r="M17" s="1"/>
  <c r="K17" i="80"/>
  <c r="L17" s="1"/>
  <c r="M17" s="1"/>
  <c r="C51" i="14"/>
  <c r="C60" s="1"/>
  <c r="C69" s="1"/>
  <c r="C78" s="1"/>
  <c r="C87" s="1"/>
  <c r="C96" s="1"/>
  <c r="C105" s="1"/>
  <c r="C114" s="1"/>
  <c r="C123" s="1"/>
  <c r="C132" s="1"/>
  <c r="A38"/>
  <c r="A35"/>
  <c r="A34"/>
  <c r="D47" i="9" l="1"/>
  <c r="D45"/>
  <c r="D43"/>
  <c r="D41"/>
  <c r="D39"/>
  <c r="D37"/>
  <c r="E51" i="108"/>
  <c r="E60" s="1"/>
  <c r="E69" s="1"/>
  <c r="E78" s="1"/>
  <c r="E87" s="1"/>
  <c r="E96" s="1"/>
  <c r="E105" s="1"/>
  <c r="E114" s="1"/>
  <c r="E123" s="1"/>
  <c r="E132" s="1"/>
  <c r="E51" i="107"/>
  <c r="E60" s="1"/>
  <c r="E69" s="1"/>
  <c r="E78" s="1"/>
  <c r="E87" s="1"/>
  <c r="E96" s="1"/>
  <c r="E105" s="1"/>
  <c r="E114" s="1"/>
  <c r="E123" s="1"/>
  <c r="E132" s="1"/>
  <c r="E51" i="106"/>
  <c r="E60" s="1"/>
  <c r="E69" s="1"/>
  <c r="E78" s="1"/>
  <c r="E87" s="1"/>
  <c r="E96" s="1"/>
  <c r="E105" s="1"/>
  <c r="E114" s="1"/>
  <c r="E123" s="1"/>
  <c r="E132" s="1"/>
  <c r="E51" i="105"/>
  <c r="E60" s="1"/>
  <c r="E69" s="1"/>
  <c r="E78" s="1"/>
  <c r="E87" s="1"/>
  <c r="E96" s="1"/>
  <c r="E105" s="1"/>
  <c r="E114" s="1"/>
  <c r="E123" s="1"/>
  <c r="E132" s="1"/>
  <c r="E51" i="79"/>
  <c r="E51" i="78"/>
  <c r="E51" i="77"/>
  <c r="E51" i="76"/>
  <c r="E51" i="75"/>
  <c r="E51" i="104"/>
  <c r="E60" s="1"/>
  <c r="E69" s="1"/>
  <c r="E78" s="1"/>
  <c r="E87" s="1"/>
  <c r="E96" s="1"/>
  <c r="E105" s="1"/>
  <c r="E114" s="1"/>
  <c r="E123" s="1"/>
  <c r="E132" s="1"/>
  <c r="E51" i="103"/>
  <c r="E60" s="1"/>
  <c r="E69" s="1"/>
  <c r="E78" s="1"/>
  <c r="E87" s="1"/>
  <c r="E96" s="1"/>
  <c r="E105" s="1"/>
  <c r="E114" s="1"/>
  <c r="E123" s="1"/>
  <c r="E132" s="1"/>
  <c r="E51" i="102"/>
  <c r="E60" s="1"/>
  <c r="E69" s="1"/>
  <c r="E78" s="1"/>
  <c r="E87" s="1"/>
  <c r="E96" s="1"/>
  <c r="E105" s="1"/>
  <c r="E114" s="1"/>
  <c r="E123" s="1"/>
  <c r="E132" s="1"/>
  <c r="E51" i="101"/>
  <c r="E60" s="1"/>
  <c r="E69" s="1"/>
  <c r="E78" s="1"/>
  <c r="E87" s="1"/>
  <c r="E96" s="1"/>
  <c r="E105" s="1"/>
  <c r="E114" s="1"/>
  <c r="E123" s="1"/>
  <c r="E132" s="1"/>
  <c r="E51" i="74"/>
  <c r="E51" i="73"/>
  <c r="E51" i="72"/>
  <c r="D35" i="9"/>
  <c r="A30" i="78"/>
  <c r="B39" i="9"/>
  <c r="A31" i="77"/>
  <c r="A30"/>
  <c r="A31" i="79"/>
  <c r="A30"/>
  <c r="A30" i="105"/>
  <c r="C232" s="1"/>
  <c r="A31" i="75"/>
  <c r="A27"/>
  <c r="A30"/>
  <c r="A26"/>
  <c r="B35" i="9"/>
  <c r="A30" i="72"/>
  <c r="E51" i="14" l="1"/>
  <c r="E60" s="1"/>
  <c r="E69" s="1"/>
  <c r="E78" s="1"/>
  <c r="E87" s="1"/>
  <c r="E96" s="1"/>
  <c r="E105" s="1"/>
  <c r="E114" s="1"/>
  <c r="E123" s="1"/>
  <c r="E132" s="1"/>
  <c r="E51" i="91"/>
  <c r="E60" s="1"/>
  <c r="E69" s="1"/>
  <c r="E78" s="1"/>
  <c r="E87" s="1"/>
  <c r="E96" s="1"/>
  <c r="E105" s="1"/>
  <c r="E114" s="1"/>
  <c r="E123" s="1"/>
  <c r="E132" s="1"/>
  <c r="E51" i="82"/>
  <c r="E60" s="1"/>
  <c r="E69" s="1"/>
  <c r="E78" s="1"/>
  <c r="E87" s="1"/>
  <c r="E96" s="1"/>
  <c r="E105" s="1"/>
  <c r="E114" s="1"/>
  <c r="E123" s="1"/>
  <c r="E132" s="1"/>
  <c r="E60" i="75"/>
  <c r="E69" s="1"/>
  <c r="E78" s="1"/>
  <c r="E87" s="1"/>
  <c r="E96" s="1"/>
  <c r="E105" s="1"/>
  <c r="E114" s="1"/>
  <c r="E123" s="1"/>
  <c r="E132" s="1"/>
  <c r="E60" i="72"/>
  <c r="E69" s="1"/>
  <c r="E78" s="1"/>
  <c r="E87" s="1"/>
  <c r="E96" s="1"/>
  <c r="E105" s="1"/>
  <c r="E114" s="1"/>
  <c r="E123" s="1"/>
  <c r="E132" s="1"/>
  <c r="E51" i="84"/>
  <c r="E60" s="1"/>
  <c r="E69" s="1"/>
  <c r="E78" s="1"/>
  <c r="E87" s="1"/>
  <c r="E96" s="1"/>
  <c r="E105" s="1"/>
  <c r="E114" s="1"/>
  <c r="E123" s="1"/>
  <c r="E132" s="1"/>
  <c r="E51" i="81"/>
  <c r="E60" s="1"/>
  <c r="E69" s="1"/>
  <c r="E78" s="1"/>
  <c r="E87" s="1"/>
  <c r="E96" s="1"/>
  <c r="E105" s="1"/>
  <c r="E114" s="1"/>
  <c r="E123" s="1"/>
  <c r="E132" s="1"/>
  <c r="E60" i="78"/>
  <c r="E69" s="1"/>
  <c r="E78" s="1"/>
  <c r="E87" s="1"/>
  <c r="E96" s="1"/>
  <c r="E105" s="1"/>
  <c r="E114" s="1"/>
  <c r="E123" s="1"/>
  <c r="E132" s="1"/>
  <c r="E60" i="74"/>
  <c r="E69" s="1"/>
  <c r="E78" s="1"/>
  <c r="E87" s="1"/>
  <c r="E96" s="1"/>
  <c r="E105" s="1"/>
  <c r="E114" s="1"/>
  <c r="E123" s="1"/>
  <c r="E132" s="1"/>
  <c r="E60" i="79"/>
  <c r="E69" s="1"/>
  <c r="E78" s="1"/>
  <c r="E87" s="1"/>
  <c r="E96" s="1"/>
  <c r="E105" s="1"/>
  <c r="E114" s="1"/>
  <c r="E123" s="1"/>
  <c r="E132" s="1"/>
  <c r="E51" i="83"/>
  <c r="E60" s="1"/>
  <c r="E69" s="1"/>
  <c r="E78" s="1"/>
  <c r="E87" s="1"/>
  <c r="E96" s="1"/>
  <c r="E105" s="1"/>
  <c r="E114" s="1"/>
  <c r="E123" s="1"/>
  <c r="E132" s="1"/>
  <c r="E51" i="80"/>
  <c r="E60" s="1"/>
  <c r="E69" s="1"/>
  <c r="E78" s="1"/>
  <c r="E87" s="1"/>
  <c r="E96" s="1"/>
  <c r="E105" s="1"/>
  <c r="E114" s="1"/>
  <c r="E123" s="1"/>
  <c r="E132" s="1"/>
  <c r="E60" i="77"/>
  <c r="E69" s="1"/>
  <c r="E78" s="1"/>
  <c r="E87" s="1"/>
  <c r="E96" s="1"/>
  <c r="E105" s="1"/>
  <c r="E114" s="1"/>
  <c r="E123" s="1"/>
  <c r="E132" s="1"/>
  <c r="E60" i="73"/>
  <c r="E69" s="1"/>
  <c r="E78" s="1"/>
  <c r="E87" s="1"/>
  <c r="E96" s="1"/>
  <c r="E105" s="1"/>
  <c r="E114" s="1"/>
  <c r="E123" s="1"/>
  <c r="E132" s="1"/>
  <c r="E51" i="71"/>
  <c r="E60" s="1"/>
  <c r="E69" s="1"/>
  <c r="E78" s="1"/>
  <c r="E87" s="1"/>
  <c r="E96" s="1"/>
  <c r="E105" s="1"/>
  <c r="E114" s="1"/>
  <c r="E123" s="1"/>
  <c r="E132" s="1"/>
  <c r="E60" i="76"/>
  <c r="E69" s="1"/>
  <c r="E78" s="1"/>
  <c r="E87" s="1"/>
  <c r="E96" s="1"/>
  <c r="E105" s="1"/>
  <c r="E114" s="1"/>
  <c r="E123" s="1"/>
  <c r="E132" s="1"/>
  <c r="B48" i="9"/>
  <c r="B47"/>
  <c r="B46"/>
  <c r="B45"/>
  <c r="B44"/>
  <c r="B43"/>
  <c r="B42"/>
  <c r="B41"/>
  <c r="B40"/>
  <c r="B38"/>
  <c r="B37"/>
  <c r="A31" i="108"/>
  <c r="C314" s="1"/>
  <c r="A377" s="1"/>
  <c r="A30"/>
  <c r="C232" s="1"/>
  <c r="A31" i="107"/>
  <c r="C314" s="1"/>
  <c r="A377" s="1"/>
  <c r="A30"/>
  <c r="C232" s="1"/>
  <c r="A31" i="106"/>
  <c r="C314" s="1"/>
  <c r="A377" s="1"/>
  <c r="A30"/>
  <c r="C232" s="1"/>
  <c r="A31" i="105"/>
  <c r="C314" s="1"/>
  <c r="A377" s="1"/>
  <c r="A31" i="78"/>
  <c r="A31" i="76"/>
  <c r="A30"/>
  <c r="A31" i="74"/>
  <c r="A30"/>
  <c r="A31" i="73"/>
  <c r="A30"/>
  <c r="A31" i="72"/>
  <c r="B36" i="9"/>
  <c r="A30" i="14"/>
  <c r="A27" i="74"/>
  <c r="A26"/>
  <c r="A27" i="73"/>
  <c r="A26"/>
  <c r="A27" i="72"/>
  <c r="A26"/>
  <c r="A36" i="9"/>
  <c r="C22" i="4"/>
  <c r="C30" s="1"/>
  <c r="C38" s="1"/>
  <c r="C46" s="1"/>
  <c r="C54" s="1"/>
  <c r="C62" s="1"/>
  <c r="A5" i="14"/>
  <c r="A4"/>
  <c r="A3"/>
  <c r="A2"/>
  <c r="A1"/>
  <c r="A27" l="1"/>
  <c r="A26" i="91"/>
  <c r="B141" s="1"/>
  <c r="A232" s="1"/>
  <c r="A26" i="84"/>
  <c r="B141" s="1"/>
  <c r="A232" s="1"/>
  <c r="A26" i="80"/>
  <c r="B141" s="1"/>
  <c r="A232" s="1"/>
  <c r="B141" i="77"/>
  <c r="A232" s="1"/>
  <c r="B141" i="73"/>
  <c r="A232" s="1"/>
  <c r="A26" i="83"/>
  <c r="B141" s="1"/>
  <c r="A232" s="1"/>
  <c r="B141" i="79"/>
  <c r="A232" s="1"/>
  <c r="B141" i="76"/>
  <c r="A232" s="1"/>
  <c r="B141" i="72"/>
  <c r="A232" s="1"/>
  <c r="A26" i="71"/>
  <c r="B141" s="1"/>
  <c r="A232" s="1"/>
  <c r="A26" i="82"/>
  <c r="B141" s="1"/>
  <c r="A232" s="1"/>
  <c r="B141" i="75"/>
  <c r="A232" s="1"/>
  <c r="A26" i="81"/>
  <c r="B141" s="1"/>
  <c r="A232" s="1"/>
  <c r="B141" i="78"/>
  <c r="A232" s="1"/>
  <c r="B141" i="74"/>
  <c r="A232" s="1"/>
  <c r="A27" i="91"/>
  <c r="B143" s="1"/>
  <c r="A27" i="83"/>
  <c r="B143" s="1"/>
  <c r="B143" i="79"/>
  <c r="B143" i="76"/>
  <c r="B143" i="72"/>
  <c r="A27" i="71"/>
  <c r="B143" s="1"/>
  <c r="A27" i="82"/>
  <c r="B143" s="1"/>
  <c r="B143" i="75"/>
  <c r="A27" i="81"/>
  <c r="B143" s="1"/>
  <c r="B143" i="78"/>
  <c r="B143" i="74"/>
  <c r="A27" i="84"/>
  <c r="B143" s="1"/>
  <c r="A27" i="80"/>
  <c r="B143" s="1"/>
  <c r="B143" i="77"/>
  <c r="B143" i="73"/>
  <c r="A31" i="14"/>
  <c r="A31" i="91"/>
  <c r="C314" s="1"/>
  <c r="A377" s="1"/>
  <c r="A31" i="84"/>
  <c r="C314" s="1"/>
  <c r="A377" s="1"/>
  <c r="C314" i="79"/>
  <c r="A377" s="1"/>
  <c r="C314" i="78"/>
  <c r="A377" s="1"/>
  <c r="C314" i="74"/>
  <c r="A377" s="1"/>
  <c r="A31" i="71"/>
  <c r="C314" s="1"/>
  <c r="A377" s="1"/>
  <c r="A31" i="80"/>
  <c r="C314" s="1"/>
  <c r="A377" s="1"/>
  <c r="C314" i="75"/>
  <c r="A377" s="1"/>
  <c r="A31" i="81"/>
  <c r="C314" s="1"/>
  <c r="A377" s="1"/>
  <c r="C314" i="76"/>
  <c r="A377" s="1"/>
  <c r="C314" i="72"/>
  <c r="A377" s="1"/>
  <c r="A31" i="83"/>
  <c r="C314" s="1"/>
  <c r="A377" s="1"/>
  <c r="A31" i="82"/>
  <c r="C314" s="1"/>
  <c r="A377" s="1"/>
  <c r="C314" i="77"/>
  <c r="A377" s="1"/>
  <c r="C314" i="73"/>
  <c r="A377" s="1"/>
  <c r="A30" i="91"/>
  <c r="C232" s="1"/>
  <c r="C232" i="78"/>
  <c r="C232" i="77"/>
  <c r="C232" i="76"/>
  <c r="C232" i="75"/>
  <c r="C232" i="74"/>
  <c r="C232" i="73"/>
  <c r="C232" i="72"/>
  <c r="A30" i="84"/>
  <c r="C232" s="1"/>
  <c r="A30" i="83"/>
  <c r="C232" s="1"/>
  <c r="A30" i="82"/>
  <c r="C232" s="1"/>
  <c r="A30" i="81"/>
  <c r="C232" s="1"/>
  <c r="A30" i="80"/>
  <c r="C232" s="1"/>
  <c r="C232" i="79"/>
  <c r="A30" i="71"/>
  <c r="C232" s="1"/>
  <c r="F56" i="70"/>
  <c r="F55"/>
  <c r="F54"/>
  <c r="D55"/>
  <c r="D54"/>
  <c r="C9"/>
  <c r="C8"/>
  <c r="B15"/>
  <c r="C15"/>
  <c r="B16"/>
  <c r="C16"/>
  <c r="B17"/>
  <c r="C17"/>
  <c r="B18"/>
  <c r="C18"/>
  <c r="B19"/>
  <c r="C19"/>
  <c r="B20"/>
  <c r="C20"/>
  <c r="B21"/>
  <c r="C21"/>
  <c r="B22"/>
  <c r="C22"/>
  <c r="B23"/>
  <c r="C23"/>
  <c r="B24"/>
  <c r="C24"/>
  <c r="B25"/>
  <c r="C25"/>
  <c r="B26"/>
  <c r="C26"/>
  <c r="B27"/>
  <c r="C27"/>
  <c r="B28"/>
  <c r="C28"/>
  <c r="B29"/>
  <c r="C29"/>
  <c r="B30"/>
  <c r="C30"/>
  <c r="B31"/>
  <c r="C31"/>
  <c r="B32"/>
  <c r="C32"/>
  <c r="B33"/>
  <c r="C33"/>
  <c r="B34"/>
  <c r="C34"/>
  <c r="B35"/>
  <c r="C35"/>
  <c r="B36"/>
  <c r="C36"/>
  <c r="B37"/>
  <c r="C37"/>
  <c r="B38"/>
  <c r="C38"/>
  <c r="B39"/>
  <c r="C39"/>
  <c r="B40"/>
  <c r="C40"/>
  <c r="B41"/>
  <c r="C41"/>
  <c r="B42"/>
  <c r="C42"/>
  <c r="B43"/>
  <c r="C43"/>
  <c r="B44"/>
  <c r="C44"/>
  <c r="B45"/>
  <c r="C45"/>
  <c r="B46"/>
  <c r="C46"/>
  <c r="B47"/>
  <c r="C47"/>
  <c r="B48"/>
  <c r="C48"/>
  <c r="B49"/>
  <c r="C49"/>
  <c r="B50"/>
  <c r="C50"/>
  <c r="B51"/>
  <c r="C51"/>
  <c r="B52"/>
  <c r="C52"/>
  <c r="B53"/>
  <c r="C53"/>
  <c r="C14"/>
  <c r="B14"/>
  <c r="BI644" i="68" l="1"/>
  <c r="BJ644"/>
  <c r="BI659"/>
  <c r="BJ659"/>
  <c r="BI674"/>
  <c r="BJ674"/>
  <c r="BI689"/>
  <c r="BJ689"/>
  <c r="BI704"/>
  <c r="BJ704"/>
  <c r="BI719"/>
  <c r="BJ719"/>
  <c r="BI734"/>
  <c r="BJ734"/>
  <c r="BI749"/>
  <c r="BJ749"/>
  <c r="BI764"/>
  <c r="BJ764"/>
  <c r="BI779"/>
  <c r="BJ779"/>
  <c r="BI794"/>
  <c r="BJ794"/>
  <c r="BI809"/>
  <c r="BJ809"/>
  <c r="BI824"/>
  <c r="BJ824"/>
  <c r="BI839"/>
  <c r="BJ839"/>
  <c r="BI854"/>
  <c r="BJ854"/>
  <c r="BI869"/>
  <c r="BJ869"/>
  <c r="BI884"/>
  <c r="BJ884"/>
  <c r="BI899"/>
  <c r="BJ899"/>
  <c r="BI914"/>
  <c r="BJ914"/>
  <c r="BI929"/>
  <c r="BJ929"/>
  <c r="BI944"/>
  <c r="BJ944"/>
  <c r="BI959"/>
  <c r="BJ959"/>
  <c r="BI974"/>
  <c r="BJ974"/>
  <c r="BI989"/>
  <c r="BJ989"/>
  <c r="BI1004"/>
  <c r="BJ1004"/>
  <c r="BI1019"/>
  <c r="BJ1019"/>
  <c r="BI1034"/>
  <c r="BJ1034"/>
  <c r="BI1049"/>
  <c r="BJ1049"/>
  <c r="BI1064"/>
  <c r="BJ1064"/>
  <c r="BI1079"/>
  <c r="BJ1079"/>
  <c r="BI1094"/>
  <c r="BJ1094"/>
  <c r="BI1109"/>
  <c r="BJ1109"/>
  <c r="BI1124"/>
  <c r="BJ1124"/>
  <c r="BI1139"/>
  <c r="BJ1139"/>
  <c r="BI1154"/>
  <c r="BJ1154"/>
  <c r="BI1169"/>
  <c r="BJ1169"/>
  <c r="BI1184"/>
  <c r="BJ1184"/>
  <c r="BI1199"/>
  <c r="BJ1199"/>
  <c r="BI1214"/>
  <c r="BJ1214"/>
  <c r="BJ629"/>
  <c r="BI629"/>
  <c r="BJ621"/>
  <c r="J622"/>
  <c r="AS1228"/>
  <c r="AP1228"/>
  <c r="AM1228"/>
  <c r="V1228"/>
  <c r="S1228"/>
  <c r="P1228"/>
  <c r="J1228"/>
  <c r="AS1227"/>
  <c r="AP1227"/>
  <c r="AM1227"/>
  <c r="V1227"/>
  <c r="S1227"/>
  <c r="P1227"/>
  <c r="J1227"/>
  <c r="AS1226"/>
  <c r="AP1226"/>
  <c r="AM1226"/>
  <c r="V1226"/>
  <c r="S1226"/>
  <c r="P1226"/>
  <c r="J1226"/>
  <c r="AS1225"/>
  <c r="AP1225"/>
  <c r="AM1225"/>
  <c r="V1225"/>
  <c r="S1225"/>
  <c r="P1225"/>
  <c r="J1225"/>
  <c r="AS1224"/>
  <c r="AP1224"/>
  <c r="AM1224"/>
  <c r="V1224"/>
  <c r="S1224"/>
  <c r="P1224"/>
  <c r="J1224"/>
  <c r="AS1223"/>
  <c r="AP1223"/>
  <c r="AM1223"/>
  <c r="V1223"/>
  <c r="S1223"/>
  <c r="P1223"/>
  <c r="J1223"/>
  <c r="AS1222"/>
  <c r="AP1222"/>
  <c r="AM1222"/>
  <c r="V1222"/>
  <c r="S1222"/>
  <c r="P1222"/>
  <c r="J1222"/>
  <c r="AS1221"/>
  <c r="AP1221"/>
  <c r="AM1221"/>
  <c r="V1221"/>
  <c r="S1221"/>
  <c r="P1221"/>
  <c r="J1221"/>
  <c r="AS1220"/>
  <c r="AP1220"/>
  <c r="AM1220"/>
  <c r="V1220"/>
  <c r="S1220"/>
  <c r="P1220"/>
  <c r="J1220"/>
  <c r="AS1219"/>
  <c r="AP1219"/>
  <c r="AM1219"/>
  <c r="V1219"/>
  <c r="S1219"/>
  <c r="P1219"/>
  <c r="J1219"/>
  <c r="AS1218"/>
  <c r="AP1218"/>
  <c r="AM1218"/>
  <c r="V1218"/>
  <c r="S1218"/>
  <c r="P1218"/>
  <c r="J1218"/>
  <c r="AS1217"/>
  <c r="AP1217"/>
  <c r="AM1217"/>
  <c r="V1217"/>
  <c r="S1217"/>
  <c r="P1217"/>
  <c r="J1217"/>
  <c r="AS1216"/>
  <c r="AP1216"/>
  <c r="AM1216"/>
  <c r="V1216"/>
  <c r="S1216"/>
  <c r="P1216"/>
  <c r="J1216"/>
  <c r="AS1215"/>
  <c r="AP1215"/>
  <c r="AM1215"/>
  <c r="V1215"/>
  <c r="S1215"/>
  <c r="P1215"/>
  <c r="J1215"/>
  <c r="AS1214"/>
  <c r="AP1214"/>
  <c r="AM1214"/>
  <c r="V1214"/>
  <c r="S1214"/>
  <c r="P1214"/>
  <c r="J1214"/>
  <c r="C1214"/>
  <c r="B1214"/>
  <c r="AS1213"/>
  <c r="AP1213"/>
  <c r="AM1213"/>
  <c r="V1213"/>
  <c r="S1213"/>
  <c r="P1213"/>
  <c r="J1213"/>
  <c r="AS1212"/>
  <c r="AP1212"/>
  <c r="AM1212"/>
  <c r="V1212"/>
  <c r="S1212"/>
  <c r="P1212"/>
  <c r="J1212"/>
  <c r="AS1211"/>
  <c r="AP1211"/>
  <c r="AM1211"/>
  <c r="V1211"/>
  <c r="S1211"/>
  <c r="P1211"/>
  <c r="J1211"/>
  <c r="AS1210"/>
  <c r="AP1210"/>
  <c r="AM1210"/>
  <c r="V1210"/>
  <c r="S1210"/>
  <c r="P1210"/>
  <c r="J1210"/>
  <c r="AS1209"/>
  <c r="AP1209"/>
  <c r="AM1209"/>
  <c r="V1209"/>
  <c r="S1209"/>
  <c r="P1209"/>
  <c r="J1209"/>
  <c r="AS1208"/>
  <c r="AP1208"/>
  <c r="AM1208"/>
  <c r="V1208"/>
  <c r="S1208"/>
  <c r="P1208"/>
  <c r="J1208"/>
  <c r="AS1207"/>
  <c r="AP1207"/>
  <c r="AM1207"/>
  <c r="V1207"/>
  <c r="S1207"/>
  <c r="P1207"/>
  <c r="J1207"/>
  <c r="AS1206"/>
  <c r="AP1206"/>
  <c r="AM1206"/>
  <c r="V1206"/>
  <c r="S1206"/>
  <c r="P1206"/>
  <c r="J1206"/>
  <c r="AS1205"/>
  <c r="AP1205"/>
  <c r="AM1205"/>
  <c r="V1205"/>
  <c r="S1205"/>
  <c r="P1205"/>
  <c r="J1205"/>
  <c r="AS1204"/>
  <c r="AP1204"/>
  <c r="AM1204"/>
  <c r="V1204"/>
  <c r="S1204"/>
  <c r="P1204"/>
  <c r="J1204"/>
  <c r="AS1203"/>
  <c r="AP1203"/>
  <c r="AM1203"/>
  <c r="V1203"/>
  <c r="S1203"/>
  <c r="P1203"/>
  <c r="J1203"/>
  <c r="AS1202"/>
  <c r="AP1202"/>
  <c r="AM1202"/>
  <c r="V1202"/>
  <c r="S1202"/>
  <c r="P1202"/>
  <c r="J1202"/>
  <c r="AS1201"/>
  <c r="AP1201"/>
  <c r="AM1201"/>
  <c r="V1201"/>
  <c r="S1201"/>
  <c r="P1201"/>
  <c r="J1201"/>
  <c r="AS1200"/>
  <c r="AP1200"/>
  <c r="AM1200"/>
  <c r="V1200"/>
  <c r="S1200"/>
  <c r="P1200"/>
  <c r="J1200"/>
  <c r="AS1199"/>
  <c r="AP1199"/>
  <c r="AM1199"/>
  <c r="V1199"/>
  <c r="S1199"/>
  <c r="P1199"/>
  <c r="J1199"/>
  <c r="C1199"/>
  <c r="B1199"/>
  <c r="AS1198"/>
  <c r="AP1198"/>
  <c r="AM1198"/>
  <c r="V1198"/>
  <c r="S1198"/>
  <c r="P1198"/>
  <c r="J1198"/>
  <c r="AS1197"/>
  <c r="AP1197"/>
  <c r="AM1197"/>
  <c r="V1197"/>
  <c r="S1197"/>
  <c r="P1197"/>
  <c r="J1197"/>
  <c r="AS1196"/>
  <c r="AP1196"/>
  <c r="AM1196"/>
  <c r="V1196"/>
  <c r="S1196"/>
  <c r="P1196"/>
  <c r="J1196"/>
  <c r="AS1195"/>
  <c r="AP1195"/>
  <c r="AM1195"/>
  <c r="V1195"/>
  <c r="S1195"/>
  <c r="P1195"/>
  <c r="J1195"/>
  <c r="AS1194"/>
  <c r="AP1194"/>
  <c r="AM1194"/>
  <c r="V1194"/>
  <c r="S1194"/>
  <c r="P1194"/>
  <c r="J1194"/>
  <c r="AS1193"/>
  <c r="AP1193"/>
  <c r="AM1193"/>
  <c r="V1193"/>
  <c r="S1193"/>
  <c r="P1193"/>
  <c r="J1193"/>
  <c r="AS1192"/>
  <c r="AP1192"/>
  <c r="AM1192"/>
  <c r="V1192"/>
  <c r="S1192"/>
  <c r="P1192"/>
  <c r="J1192"/>
  <c r="AS1191"/>
  <c r="AP1191"/>
  <c r="AM1191"/>
  <c r="V1191"/>
  <c r="S1191"/>
  <c r="P1191"/>
  <c r="J1191"/>
  <c r="AS1190"/>
  <c r="AP1190"/>
  <c r="AM1190"/>
  <c r="V1190"/>
  <c r="S1190"/>
  <c r="P1190"/>
  <c r="J1190"/>
  <c r="AS1189"/>
  <c r="AP1189"/>
  <c r="AM1189"/>
  <c r="V1189"/>
  <c r="S1189"/>
  <c r="P1189"/>
  <c r="J1189"/>
  <c r="AS1188"/>
  <c r="AP1188"/>
  <c r="AM1188"/>
  <c r="V1188"/>
  <c r="S1188"/>
  <c r="P1188"/>
  <c r="J1188"/>
  <c r="AS1187"/>
  <c r="AP1187"/>
  <c r="AM1187"/>
  <c r="V1187"/>
  <c r="S1187"/>
  <c r="P1187"/>
  <c r="J1187"/>
  <c r="AS1186"/>
  <c r="AP1186"/>
  <c r="AM1186"/>
  <c r="V1186"/>
  <c r="S1186"/>
  <c r="P1186"/>
  <c r="J1186"/>
  <c r="AS1185"/>
  <c r="AP1185"/>
  <c r="AM1185"/>
  <c r="V1185"/>
  <c r="S1185"/>
  <c r="P1185"/>
  <c r="J1185"/>
  <c r="AS1184"/>
  <c r="AP1184"/>
  <c r="AM1184"/>
  <c r="V1184"/>
  <c r="S1184"/>
  <c r="P1184"/>
  <c r="J1184"/>
  <c r="C1184"/>
  <c r="B1184"/>
  <c r="AS1183"/>
  <c r="AP1183"/>
  <c r="AM1183"/>
  <c r="V1183"/>
  <c r="S1183"/>
  <c r="P1183"/>
  <c r="J1183"/>
  <c r="AS1182"/>
  <c r="AP1182"/>
  <c r="AM1182"/>
  <c r="V1182"/>
  <c r="S1182"/>
  <c r="P1182"/>
  <c r="J1182"/>
  <c r="AS1181"/>
  <c r="AP1181"/>
  <c r="AM1181"/>
  <c r="V1181"/>
  <c r="S1181"/>
  <c r="P1181"/>
  <c r="J1181"/>
  <c r="AS1180"/>
  <c r="AP1180"/>
  <c r="AM1180"/>
  <c r="V1180"/>
  <c r="S1180"/>
  <c r="P1180"/>
  <c r="J1180"/>
  <c r="AS1179"/>
  <c r="AP1179"/>
  <c r="AM1179"/>
  <c r="V1179"/>
  <c r="S1179"/>
  <c r="P1179"/>
  <c r="J1179"/>
  <c r="AS1178"/>
  <c r="AP1178"/>
  <c r="AM1178"/>
  <c r="V1178"/>
  <c r="S1178"/>
  <c r="P1178"/>
  <c r="J1178"/>
  <c r="AS1177"/>
  <c r="AP1177"/>
  <c r="AM1177"/>
  <c r="V1177"/>
  <c r="S1177"/>
  <c r="P1177"/>
  <c r="J1177"/>
  <c r="AS1176"/>
  <c r="AP1176"/>
  <c r="AM1176"/>
  <c r="V1176"/>
  <c r="S1176"/>
  <c r="P1176"/>
  <c r="J1176"/>
  <c r="AS1175"/>
  <c r="AP1175"/>
  <c r="AM1175"/>
  <c r="V1175"/>
  <c r="S1175"/>
  <c r="P1175"/>
  <c r="J1175"/>
  <c r="AS1174"/>
  <c r="AP1174"/>
  <c r="AM1174"/>
  <c r="V1174"/>
  <c r="S1174"/>
  <c r="P1174"/>
  <c r="J1174"/>
  <c r="AS1173"/>
  <c r="AP1173"/>
  <c r="AM1173"/>
  <c r="V1173"/>
  <c r="S1173"/>
  <c r="P1173"/>
  <c r="J1173"/>
  <c r="AS1172"/>
  <c r="AP1172"/>
  <c r="AM1172"/>
  <c r="V1172"/>
  <c r="S1172"/>
  <c r="P1172"/>
  <c r="J1172"/>
  <c r="AS1171"/>
  <c r="AP1171"/>
  <c r="AM1171"/>
  <c r="V1171"/>
  <c r="S1171"/>
  <c r="P1171"/>
  <c r="J1171"/>
  <c r="AS1170"/>
  <c r="AP1170"/>
  <c r="AM1170"/>
  <c r="V1170"/>
  <c r="S1170"/>
  <c r="P1170"/>
  <c r="J1170"/>
  <c r="AS1169"/>
  <c r="AP1169"/>
  <c r="AM1169"/>
  <c r="V1169"/>
  <c r="S1169"/>
  <c r="P1169"/>
  <c r="J1169"/>
  <c r="C1169"/>
  <c r="B1169"/>
  <c r="AS1168"/>
  <c r="AP1168"/>
  <c r="AM1168"/>
  <c r="V1168"/>
  <c r="S1168"/>
  <c r="P1168"/>
  <c r="J1168"/>
  <c r="AS1167"/>
  <c r="AP1167"/>
  <c r="AM1167"/>
  <c r="V1167"/>
  <c r="S1167"/>
  <c r="P1167"/>
  <c r="J1167"/>
  <c r="AS1166"/>
  <c r="AP1166"/>
  <c r="AM1166"/>
  <c r="V1166"/>
  <c r="S1166"/>
  <c r="P1166"/>
  <c r="J1166"/>
  <c r="AS1165"/>
  <c r="AP1165"/>
  <c r="AM1165"/>
  <c r="V1165"/>
  <c r="S1165"/>
  <c r="P1165"/>
  <c r="J1165"/>
  <c r="AS1164"/>
  <c r="AP1164"/>
  <c r="AM1164"/>
  <c r="V1164"/>
  <c r="S1164"/>
  <c r="P1164"/>
  <c r="J1164"/>
  <c r="AS1163"/>
  <c r="AP1163"/>
  <c r="AM1163"/>
  <c r="V1163"/>
  <c r="S1163"/>
  <c r="P1163"/>
  <c r="J1163"/>
  <c r="AS1162"/>
  <c r="AP1162"/>
  <c r="AM1162"/>
  <c r="V1162"/>
  <c r="S1162"/>
  <c r="P1162"/>
  <c r="J1162"/>
  <c r="AS1161"/>
  <c r="AP1161"/>
  <c r="AM1161"/>
  <c r="V1161"/>
  <c r="S1161"/>
  <c r="P1161"/>
  <c r="J1161"/>
  <c r="AS1160"/>
  <c r="AP1160"/>
  <c r="AM1160"/>
  <c r="V1160"/>
  <c r="S1160"/>
  <c r="P1160"/>
  <c r="J1160"/>
  <c r="AS1159"/>
  <c r="AP1159"/>
  <c r="AM1159"/>
  <c r="V1159"/>
  <c r="S1159"/>
  <c r="P1159"/>
  <c r="J1159"/>
  <c r="AS1158"/>
  <c r="AP1158"/>
  <c r="AM1158"/>
  <c r="V1158"/>
  <c r="S1158"/>
  <c r="P1158"/>
  <c r="J1158"/>
  <c r="AS1157"/>
  <c r="AP1157"/>
  <c r="AM1157"/>
  <c r="V1157"/>
  <c r="S1157"/>
  <c r="P1157"/>
  <c r="J1157"/>
  <c r="AS1156"/>
  <c r="AP1156"/>
  <c r="AM1156"/>
  <c r="V1156"/>
  <c r="S1156"/>
  <c r="P1156"/>
  <c r="J1156"/>
  <c r="AS1155"/>
  <c r="AP1155"/>
  <c r="AM1155"/>
  <c r="V1155"/>
  <c r="S1155"/>
  <c r="P1155"/>
  <c r="J1155"/>
  <c r="AS1154"/>
  <c r="AP1154"/>
  <c r="AM1154"/>
  <c r="V1154"/>
  <c r="S1154"/>
  <c r="P1154"/>
  <c r="J1154"/>
  <c r="C1154"/>
  <c r="B1154"/>
  <c r="AS1153"/>
  <c r="AP1153"/>
  <c r="AM1153"/>
  <c r="V1153"/>
  <c r="S1153"/>
  <c r="P1153"/>
  <c r="J1153"/>
  <c r="AS1152"/>
  <c r="AP1152"/>
  <c r="AM1152"/>
  <c r="V1152"/>
  <c r="S1152"/>
  <c r="P1152"/>
  <c r="J1152"/>
  <c r="AS1151"/>
  <c r="AP1151"/>
  <c r="AM1151"/>
  <c r="V1151"/>
  <c r="S1151"/>
  <c r="P1151"/>
  <c r="J1151"/>
  <c r="AS1150"/>
  <c r="AP1150"/>
  <c r="AM1150"/>
  <c r="V1150"/>
  <c r="S1150"/>
  <c r="P1150"/>
  <c r="J1150"/>
  <c r="AS1149"/>
  <c r="AP1149"/>
  <c r="AM1149"/>
  <c r="V1149"/>
  <c r="S1149"/>
  <c r="P1149"/>
  <c r="J1149"/>
  <c r="AS1148"/>
  <c r="AP1148"/>
  <c r="AM1148"/>
  <c r="V1148"/>
  <c r="S1148"/>
  <c r="P1148"/>
  <c r="J1148"/>
  <c r="AS1147"/>
  <c r="AP1147"/>
  <c r="AM1147"/>
  <c r="V1147"/>
  <c r="S1147"/>
  <c r="P1147"/>
  <c r="J1147"/>
  <c r="AS1146"/>
  <c r="AP1146"/>
  <c r="AM1146"/>
  <c r="V1146"/>
  <c r="S1146"/>
  <c r="P1146"/>
  <c r="J1146"/>
  <c r="AS1145"/>
  <c r="AP1145"/>
  <c r="AM1145"/>
  <c r="V1145"/>
  <c r="S1145"/>
  <c r="P1145"/>
  <c r="J1145"/>
  <c r="AS1144"/>
  <c r="AP1144"/>
  <c r="AM1144"/>
  <c r="V1144"/>
  <c r="S1144"/>
  <c r="P1144"/>
  <c r="J1144"/>
  <c r="AS1143"/>
  <c r="AP1143"/>
  <c r="AM1143"/>
  <c r="V1143"/>
  <c r="S1143"/>
  <c r="P1143"/>
  <c r="J1143"/>
  <c r="AS1142"/>
  <c r="AP1142"/>
  <c r="AM1142"/>
  <c r="V1142"/>
  <c r="S1142"/>
  <c r="P1142"/>
  <c r="J1142"/>
  <c r="AS1141"/>
  <c r="AP1141"/>
  <c r="AM1141"/>
  <c r="V1141"/>
  <c r="S1141"/>
  <c r="P1141"/>
  <c r="J1141"/>
  <c r="AS1140"/>
  <c r="AP1140"/>
  <c r="AM1140"/>
  <c r="V1140"/>
  <c r="S1140"/>
  <c r="P1140"/>
  <c r="J1140"/>
  <c r="AS1139"/>
  <c r="AP1139"/>
  <c r="AM1139"/>
  <c r="V1139"/>
  <c r="S1139"/>
  <c r="P1139"/>
  <c r="J1139"/>
  <c r="C1139"/>
  <c r="B1139"/>
  <c r="AS1138"/>
  <c r="AP1138"/>
  <c r="AM1138"/>
  <c r="V1138"/>
  <c r="S1138"/>
  <c r="P1138"/>
  <c r="J1138"/>
  <c r="AS1137"/>
  <c r="AP1137"/>
  <c r="AM1137"/>
  <c r="V1137"/>
  <c r="S1137"/>
  <c r="P1137"/>
  <c r="J1137"/>
  <c r="AS1136"/>
  <c r="AP1136"/>
  <c r="AM1136"/>
  <c r="V1136"/>
  <c r="S1136"/>
  <c r="P1136"/>
  <c r="J1136"/>
  <c r="AS1135"/>
  <c r="AP1135"/>
  <c r="AM1135"/>
  <c r="V1135"/>
  <c r="S1135"/>
  <c r="P1135"/>
  <c r="J1135"/>
  <c r="AS1134"/>
  <c r="AP1134"/>
  <c r="AM1134"/>
  <c r="V1134"/>
  <c r="S1134"/>
  <c r="P1134"/>
  <c r="J1134"/>
  <c r="AS1133"/>
  <c r="AP1133"/>
  <c r="AM1133"/>
  <c r="V1133"/>
  <c r="S1133"/>
  <c r="P1133"/>
  <c r="J1133"/>
  <c r="AS1132"/>
  <c r="AP1132"/>
  <c r="AM1132"/>
  <c r="V1132"/>
  <c r="S1132"/>
  <c r="P1132"/>
  <c r="J1132"/>
  <c r="AS1131"/>
  <c r="AP1131"/>
  <c r="AM1131"/>
  <c r="V1131"/>
  <c r="S1131"/>
  <c r="P1131"/>
  <c r="J1131"/>
  <c r="AS1130"/>
  <c r="AP1130"/>
  <c r="AM1130"/>
  <c r="V1130"/>
  <c r="S1130"/>
  <c r="P1130"/>
  <c r="J1130"/>
  <c r="AS1129"/>
  <c r="AP1129"/>
  <c r="AM1129"/>
  <c r="V1129"/>
  <c r="S1129"/>
  <c r="P1129"/>
  <c r="J1129"/>
  <c r="AS1128"/>
  <c r="AP1128"/>
  <c r="AM1128"/>
  <c r="V1128"/>
  <c r="S1128"/>
  <c r="P1128"/>
  <c r="J1128"/>
  <c r="AS1127"/>
  <c r="AP1127"/>
  <c r="AM1127"/>
  <c r="V1127"/>
  <c r="S1127"/>
  <c r="P1127"/>
  <c r="J1127"/>
  <c r="AS1126"/>
  <c r="AP1126"/>
  <c r="AM1126"/>
  <c r="V1126"/>
  <c r="S1126"/>
  <c r="P1126"/>
  <c r="J1126"/>
  <c r="AS1125"/>
  <c r="AP1125"/>
  <c r="AM1125"/>
  <c r="V1125"/>
  <c r="S1125"/>
  <c r="P1125"/>
  <c r="J1125"/>
  <c r="AS1124"/>
  <c r="AP1124"/>
  <c r="AM1124"/>
  <c r="V1124"/>
  <c r="S1124"/>
  <c r="P1124"/>
  <c r="J1124"/>
  <c r="C1124"/>
  <c r="B1124"/>
  <c r="AS1123"/>
  <c r="AP1123"/>
  <c r="AM1123"/>
  <c r="V1123"/>
  <c r="S1123"/>
  <c r="P1123"/>
  <c r="J1123"/>
  <c r="AS1122"/>
  <c r="AP1122"/>
  <c r="AM1122"/>
  <c r="V1122"/>
  <c r="S1122"/>
  <c r="P1122"/>
  <c r="J1122"/>
  <c r="AS1121"/>
  <c r="AP1121"/>
  <c r="AM1121"/>
  <c r="V1121"/>
  <c r="S1121"/>
  <c r="P1121"/>
  <c r="J1121"/>
  <c r="AS1120"/>
  <c r="AP1120"/>
  <c r="AM1120"/>
  <c r="V1120"/>
  <c r="S1120"/>
  <c r="P1120"/>
  <c r="J1120"/>
  <c r="AS1119"/>
  <c r="AP1119"/>
  <c r="AM1119"/>
  <c r="V1119"/>
  <c r="S1119"/>
  <c r="P1119"/>
  <c r="J1119"/>
  <c r="AS1118"/>
  <c r="AP1118"/>
  <c r="AM1118"/>
  <c r="V1118"/>
  <c r="S1118"/>
  <c r="P1118"/>
  <c r="J1118"/>
  <c r="AS1117"/>
  <c r="AP1117"/>
  <c r="AM1117"/>
  <c r="V1117"/>
  <c r="S1117"/>
  <c r="P1117"/>
  <c r="J1117"/>
  <c r="AS1116"/>
  <c r="AP1116"/>
  <c r="AM1116"/>
  <c r="V1116"/>
  <c r="S1116"/>
  <c r="P1116"/>
  <c r="J1116"/>
  <c r="AS1115"/>
  <c r="AP1115"/>
  <c r="AM1115"/>
  <c r="V1115"/>
  <c r="S1115"/>
  <c r="P1115"/>
  <c r="J1115"/>
  <c r="AS1114"/>
  <c r="AP1114"/>
  <c r="AM1114"/>
  <c r="V1114"/>
  <c r="S1114"/>
  <c r="P1114"/>
  <c r="J1114"/>
  <c r="AS1113"/>
  <c r="AP1113"/>
  <c r="AM1113"/>
  <c r="V1113"/>
  <c r="S1113"/>
  <c r="P1113"/>
  <c r="J1113"/>
  <c r="AS1112"/>
  <c r="AP1112"/>
  <c r="AM1112"/>
  <c r="V1112"/>
  <c r="S1112"/>
  <c r="P1112"/>
  <c r="J1112"/>
  <c r="AS1111"/>
  <c r="AP1111"/>
  <c r="AM1111"/>
  <c r="V1111"/>
  <c r="S1111"/>
  <c r="P1111"/>
  <c r="J1111"/>
  <c r="AS1110"/>
  <c r="AP1110"/>
  <c r="AM1110"/>
  <c r="V1110"/>
  <c r="S1110"/>
  <c r="P1110"/>
  <c r="J1110"/>
  <c r="AS1109"/>
  <c r="AP1109"/>
  <c r="AM1109"/>
  <c r="V1109"/>
  <c r="S1109"/>
  <c r="P1109"/>
  <c r="J1109"/>
  <c r="C1109"/>
  <c r="B1109"/>
  <c r="AS1108"/>
  <c r="AP1108"/>
  <c r="AM1108"/>
  <c r="V1108"/>
  <c r="S1108"/>
  <c r="P1108"/>
  <c r="J1108"/>
  <c r="AS1107"/>
  <c r="AP1107"/>
  <c r="AM1107"/>
  <c r="V1107"/>
  <c r="S1107"/>
  <c r="P1107"/>
  <c r="J1107"/>
  <c r="AS1106"/>
  <c r="AP1106"/>
  <c r="AM1106"/>
  <c r="V1106"/>
  <c r="S1106"/>
  <c r="P1106"/>
  <c r="J1106"/>
  <c r="AS1105"/>
  <c r="AP1105"/>
  <c r="AM1105"/>
  <c r="V1105"/>
  <c r="S1105"/>
  <c r="P1105"/>
  <c r="J1105"/>
  <c r="AS1104"/>
  <c r="AP1104"/>
  <c r="AM1104"/>
  <c r="V1104"/>
  <c r="S1104"/>
  <c r="P1104"/>
  <c r="J1104"/>
  <c r="AS1103"/>
  <c r="AP1103"/>
  <c r="AM1103"/>
  <c r="V1103"/>
  <c r="S1103"/>
  <c r="P1103"/>
  <c r="J1103"/>
  <c r="AS1102"/>
  <c r="AP1102"/>
  <c r="AM1102"/>
  <c r="V1102"/>
  <c r="S1102"/>
  <c r="P1102"/>
  <c r="J1102"/>
  <c r="AS1101"/>
  <c r="AP1101"/>
  <c r="AM1101"/>
  <c r="V1101"/>
  <c r="S1101"/>
  <c r="P1101"/>
  <c r="J1101"/>
  <c r="AS1100"/>
  <c r="AP1100"/>
  <c r="AM1100"/>
  <c r="V1100"/>
  <c r="S1100"/>
  <c r="P1100"/>
  <c r="J1100"/>
  <c r="AS1099"/>
  <c r="AP1099"/>
  <c r="AM1099"/>
  <c r="V1099"/>
  <c r="S1099"/>
  <c r="P1099"/>
  <c r="J1099"/>
  <c r="AS1098"/>
  <c r="AP1098"/>
  <c r="AM1098"/>
  <c r="V1098"/>
  <c r="S1098"/>
  <c r="P1098"/>
  <c r="J1098"/>
  <c r="AS1097"/>
  <c r="AP1097"/>
  <c r="AM1097"/>
  <c r="V1097"/>
  <c r="S1097"/>
  <c r="P1097"/>
  <c r="J1097"/>
  <c r="AS1096"/>
  <c r="AP1096"/>
  <c r="AM1096"/>
  <c r="V1096"/>
  <c r="S1096"/>
  <c r="P1096"/>
  <c r="J1096"/>
  <c r="AS1095"/>
  <c r="AP1095"/>
  <c r="AM1095"/>
  <c r="V1095"/>
  <c r="S1095"/>
  <c r="P1095"/>
  <c r="J1095"/>
  <c r="AS1094"/>
  <c r="AP1094"/>
  <c r="AM1094"/>
  <c r="V1094"/>
  <c r="S1094"/>
  <c r="P1094"/>
  <c r="J1094"/>
  <c r="C1094"/>
  <c r="B1094"/>
  <c r="AS1093"/>
  <c r="AP1093"/>
  <c r="AM1093"/>
  <c r="V1093"/>
  <c r="S1093"/>
  <c r="P1093"/>
  <c r="J1093"/>
  <c r="AS1092"/>
  <c r="AP1092"/>
  <c r="AM1092"/>
  <c r="V1092"/>
  <c r="S1092"/>
  <c r="P1092"/>
  <c r="J1092"/>
  <c r="AS1091"/>
  <c r="AP1091"/>
  <c r="AM1091"/>
  <c r="V1091"/>
  <c r="S1091"/>
  <c r="P1091"/>
  <c r="J1091"/>
  <c r="AS1090"/>
  <c r="AP1090"/>
  <c r="AM1090"/>
  <c r="V1090"/>
  <c r="S1090"/>
  <c r="P1090"/>
  <c r="J1090"/>
  <c r="AS1089"/>
  <c r="AP1089"/>
  <c r="AM1089"/>
  <c r="V1089"/>
  <c r="S1089"/>
  <c r="P1089"/>
  <c r="J1089"/>
  <c r="AS1088"/>
  <c r="AP1088"/>
  <c r="AM1088"/>
  <c r="V1088"/>
  <c r="S1088"/>
  <c r="P1088"/>
  <c r="J1088"/>
  <c r="AS1087"/>
  <c r="AP1087"/>
  <c r="AM1087"/>
  <c r="V1087"/>
  <c r="S1087"/>
  <c r="P1087"/>
  <c r="J1087"/>
  <c r="AS1086"/>
  <c r="AP1086"/>
  <c r="AM1086"/>
  <c r="V1086"/>
  <c r="S1086"/>
  <c r="P1086"/>
  <c r="J1086"/>
  <c r="AS1085"/>
  <c r="AP1085"/>
  <c r="AM1085"/>
  <c r="V1085"/>
  <c r="S1085"/>
  <c r="P1085"/>
  <c r="J1085"/>
  <c r="AS1084"/>
  <c r="AP1084"/>
  <c r="AM1084"/>
  <c r="V1084"/>
  <c r="S1084"/>
  <c r="P1084"/>
  <c r="J1084"/>
  <c r="AS1083"/>
  <c r="AP1083"/>
  <c r="AM1083"/>
  <c r="V1083"/>
  <c r="S1083"/>
  <c r="P1083"/>
  <c r="J1083"/>
  <c r="AS1082"/>
  <c r="AP1082"/>
  <c r="AM1082"/>
  <c r="V1082"/>
  <c r="S1082"/>
  <c r="P1082"/>
  <c r="J1082"/>
  <c r="AS1081"/>
  <c r="AP1081"/>
  <c r="AM1081"/>
  <c r="V1081"/>
  <c r="S1081"/>
  <c r="P1081"/>
  <c r="J1081"/>
  <c r="AS1080"/>
  <c r="AP1080"/>
  <c r="AM1080"/>
  <c r="V1080"/>
  <c r="S1080"/>
  <c r="P1080"/>
  <c r="J1080"/>
  <c r="AS1079"/>
  <c r="AP1079"/>
  <c r="AM1079"/>
  <c r="V1079"/>
  <c r="S1079"/>
  <c r="P1079"/>
  <c r="J1079"/>
  <c r="C1079"/>
  <c r="B1079"/>
  <c r="AS1078"/>
  <c r="AP1078"/>
  <c r="AM1078"/>
  <c r="V1078"/>
  <c r="S1078"/>
  <c r="P1078"/>
  <c r="J1078"/>
  <c r="AS1077"/>
  <c r="AP1077"/>
  <c r="AM1077"/>
  <c r="V1077"/>
  <c r="S1077"/>
  <c r="P1077"/>
  <c r="J1077"/>
  <c r="AS1076"/>
  <c r="AP1076"/>
  <c r="AM1076"/>
  <c r="V1076"/>
  <c r="S1076"/>
  <c r="P1076"/>
  <c r="J1076"/>
  <c r="AS1075"/>
  <c r="AP1075"/>
  <c r="AM1075"/>
  <c r="V1075"/>
  <c r="S1075"/>
  <c r="P1075"/>
  <c r="J1075"/>
  <c r="AS1074"/>
  <c r="AP1074"/>
  <c r="AM1074"/>
  <c r="V1074"/>
  <c r="S1074"/>
  <c r="P1074"/>
  <c r="J1074"/>
  <c r="AS1073"/>
  <c r="AP1073"/>
  <c r="AM1073"/>
  <c r="V1073"/>
  <c r="S1073"/>
  <c r="P1073"/>
  <c r="J1073"/>
  <c r="AS1072"/>
  <c r="AP1072"/>
  <c r="AM1072"/>
  <c r="V1072"/>
  <c r="S1072"/>
  <c r="P1072"/>
  <c r="J1072"/>
  <c r="AS1071"/>
  <c r="AP1071"/>
  <c r="AM1071"/>
  <c r="V1071"/>
  <c r="S1071"/>
  <c r="P1071"/>
  <c r="J1071"/>
  <c r="AS1070"/>
  <c r="AP1070"/>
  <c r="AM1070"/>
  <c r="V1070"/>
  <c r="S1070"/>
  <c r="P1070"/>
  <c r="J1070"/>
  <c r="AS1069"/>
  <c r="AP1069"/>
  <c r="AM1069"/>
  <c r="V1069"/>
  <c r="S1069"/>
  <c r="P1069"/>
  <c r="J1069"/>
  <c r="AS1068"/>
  <c r="AP1068"/>
  <c r="AM1068"/>
  <c r="V1068"/>
  <c r="S1068"/>
  <c r="P1068"/>
  <c r="J1068"/>
  <c r="AS1067"/>
  <c r="AP1067"/>
  <c r="AM1067"/>
  <c r="V1067"/>
  <c r="S1067"/>
  <c r="P1067"/>
  <c r="J1067"/>
  <c r="AS1066"/>
  <c r="AP1066"/>
  <c r="AM1066"/>
  <c r="V1066"/>
  <c r="S1066"/>
  <c r="P1066"/>
  <c r="J1066"/>
  <c r="AS1065"/>
  <c r="AP1065"/>
  <c r="AM1065"/>
  <c r="V1065"/>
  <c r="S1065"/>
  <c r="P1065"/>
  <c r="J1065"/>
  <c r="AS1064"/>
  <c r="AP1064"/>
  <c r="AM1064"/>
  <c r="V1064"/>
  <c r="S1064"/>
  <c r="P1064"/>
  <c r="J1064"/>
  <c r="C1064"/>
  <c r="B1064"/>
  <c r="AS1063"/>
  <c r="AP1063"/>
  <c r="AM1063"/>
  <c r="V1063"/>
  <c r="S1063"/>
  <c r="P1063"/>
  <c r="J1063"/>
  <c r="AS1062"/>
  <c r="AP1062"/>
  <c r="AM1062"/>
  <c r="V1062"/>
  <c r="S1062"/>
  <c r="P1062"/>
  <c r="J1062"/>
  <c r="AS1061"/>
  <c r="AP1061"/>
  <c r="AM1061"/>
  <c r="V1061"/>
  <c r="S1061"/>
  <c r="P1061"/>
  <c r="J1061"/>
  <c r="AS1060"/>
  <c r="AP1060"/>
  <c r="AM1060"/>
  <c r="V1060"/>
  <c r="S1060"/>
  <c r="P1060"/>
  <c r="J1060"/>
  <c r="AS1059"/>
  <c r="AP1059"/>
  <c r="AM1059"/>
  <c r="V1059"/>
  <c r="S1059"/>
  <c r="P1059"/>
  <c r="J1059"/>
  <c r="AS1058"/>
  <c r="AP1058"/>
  <c r="AM1058"/>
  <c r="V1058"/>
  <c r="S1058"/>
  <c r="P1058"/>
  <c r="J1058"/>
  <c r="AS1057"/>
  <c r="AP1057"/>
  <c r="AM1057"/>
  <c r="V1057"/>
  <c r="S1057"/>
  <c r="P1057"/>
  <c r="J1057"/>
  <c r="AS1056"/>
  <c r="AP1056"/>
  <c r="AM1056"/>
  <c r="V1056"/>
  <c r="S1056"/>
  <c r="P1056"/>
  <c r="J1056"/>
  <c r="AS1055"/>
  <c r="AP1055"/>
  <c r="AM1055"/>
  <c r="V1055"/>
  <c r="S1055"/>
  <c r="P1055"/>
  <c r="J1055"/>
  <c r="AS1054"/>
  <c r="AP1054"/>
  <c r="AM1054"/>
  <c r="V1054"/>
  <c r="S1054"/>
  <c r="P1054"/>
  <c r="J1054"/>
  <c r="AS1053"/>
  <c r="AP1053"/>
  <c r="AM1053"/>
  <c r="V1053"/>
  <c r="S1053"/>
  <c r="P1053"/>
  <c r="J1053"/>
  <c r="AS1052"/>
  <c r="AP1052"/>
  <c r="AM1052"/>
  <c r="V1052"/>
  <c r="S1052"/>
  <c r="P1052"/>
  <c r="J1052"/>
  <c r="AS1051"/>
  <c r="AP1051"/>
  <c r="AM1051"/>
  <c r="V1051"/>
  <c r="S1051"/>
  <c r="P1051"/>
  <c r="J1051"/>
  <c r="AS1050"/>
  <c r="AP1050"/>
  <c r="AM1050"/>
  <c r="V1050"/>
  <c r="S1050"/>
  <c r="P1050"/>
  <c r="J1050"/>
  <c r="AS1049"/>
  <c r="AP1049"/>
  <c r="AM1049"/>
  <c r="V1049"/>
  <c r="S1049"/>
  <c r="P1049"/>
  <c r="J1049"/>
  <c r="C1049"/>
  <c r="B1049"/>
  <c r="AS1048"/>
  <c r="AP1048"/>
  <c r="AM1048"/>
  <c r="V1048"/>
  <c r="S1048"/>
  <c r="P1048"/>
  <c r="J1048"/>
  <c r="AS1047"/>
  <c r="AP1047"/>
  <c r="AM1047"/>
  <c r="V1047"/>
  <c r="S1047"/>
  <c r="P1047"/>
  <c r="J1047"/>
  <c r="AS1046"/>
  <c r="AP1046"/>
  <c r="AM1046"/>
  <c r="V1046"/>
  <c r="S1046"/>
  <c r="P1046"/>
  <c r="J1046"/>
  <c r="AS1045"/>
  <c r="AP1045"/>
  <c r="AM1045"/>
  <c r="V1045"/>
  <c r="S1045"/>
  <c r="P1045"/>
  <c r="J1045"/>
  <c r="AS1044"/>
  <c r="AP1044"/>
  <c r="AM1044"/>
  <c r="V1044"/>
  <c r="S1044"/>
  <c r="P1044"/>
  <c r="J1044"/>
  <c r="AS1043"/>
  <c r="AP1043"/>
  <c r="AM1043"/>
  <c r="V1043"/>
  <c r="S1043"/>
  <c r="P1043"/>
  <c r="J1043"/>
  <c r="AS1042"/>
  <c r="AP1042"/>
  <c r="AM1042"/>
  <c r="V1042"/>
  <c r="S1042"/>
  <c r="P1042"/>
  <c r="J1042"/>
  <c r="AS1041"/>
  <c r="AP1041"/>
  <c r="AM1041"/>
  <c r="V1041"/>
  <c r="S1041"/>
  <c r="P1041"/>
  <c r="J1041"/>
  <c r="AS1040"/>
  <c r="AP1040"/>
  <c r="AM1040"/>
  <c r="V1040"/>
  <c r="S1040"/>
  <c r="P1040"/>
  <c r="J1040"/>
  <c r="AS1039"/>
  <c r="AP1039"/>
  <c r="AM1039"/>
  <c r="V1039"/>
  <c r="S1039"/>
  <c r="P1039"/>
  <c r="J1039"/>
  <c r="AS1038"/>
  <c r="AP1038"/>
  <c r="AM1038"/>
  <c r="V1038"/>
  <c r="S1038"/>
  <c r="P1038"/>
  <c r="J1038"/>
  <c r="AS1037"/>
  <c r="AP1037"/>
  <c r="AM1037"/>
  <c r="V1037"/>
  <c r="S1037"/>
  <c r="P1037"/>
  <c r="J1037"/>
  <c r="AS1036"/>
  <c r="AP1036"/>
  <c r="AM1036"/>
  <c r="V1036"/>
  <c r="S1036"/>
  <c r="P1036"/>
  <c r="J1036"/>
  <c r="AS1035"/>
  <c r="AP1035"/>
  <c r="AM1035"/>
  <c r="V1035"/>
  <c r="S1035"/>
  <c r="P1035"/>
  <c r="J1035"/>
  <c r="AS1034"/>
  <c r="AP1034"/>
  <c r="AM1034"/>
  <c r="V1034"/>
  <c r="S1034"/>
  <c r="P1034"/>
  <c r="J1034"/>
  <c r="C1034"/>
  <c r="B1034"/>
  <c r="AS1033"/>
  <c r="AP1033"/>
  <c r="AM1033"/>
  <c r="V1033"/>
  <c r="S1033"/>
  <c r="P1033"/>
  <c r="J1033"/>
  <c r="AS1032"/>
  <c r="AP1032"/>
  <c r="AM1032"/>
  <c r="V1032"/>
  <c r="S1032"/>
  <c r="P1032"/>
  <c r="J1032"/>
  <c r="AS1031"/>
  <c r="AP1031"/>
  <c r="AM1031"/>
  <c r="V1031"/>
  <c r="S1031"/>
  <c r="P1031"/>
  <c r="J1031"/>
  <c r="AS1030"/>
  <c r="AP1030"/>
  <c r="AM1030"/>
  <c r="V1030"/>
  <c r="S1030"/>
  <c r="P1030"/>
  <c r="J1030"/>
  <c r="AS1029"/>
  <c r="AP1029"/>
  <c r="AM1029"/>
  <c r="V1029"/>
  <c r="S1029"/>
  <c r="P1029"/>
  <c r="J1029"/>
  <c r="AS1028"/>
  <c r="AP1028"/>
  <c r="AM1028"/>
  <c r="V1028"/>
  <c r="S1028"/>
  <c r="P1028"/>
  <c r="J1028"/>
  <c r="AS1027"/>
  <c r="AP1027"/>
  <c r="AM1027"/>
  <c r="V1027"/>
  <c r="S1027"/>
  <c r="P1027"/>
  <c r="J1027"/>
  <c r="AS1026"/>
  <c r="AP1026"/>
  <c r="AM1026"/>
  <c r="V1026"/>
  <c r="S1026"/>
  <c r="P1026"/>
  <c r="J1026"/>
  <c r="AS1025"/>
  <c r="AP1025"/>
  <c r="AM1025"/>
  <c r="V1025"/>
  <c r="S1025"/>
  <c r="P1025"/>
  <c r="J1025"/>
  <c r="AS1024"/>
  <c r="AP1024"/>
  <c r="AM1024"/>
  <c r="V1024"/>
  <c r="S1024"/>
  <c r="P1024"/>
  <c r="J1024"/>
  <c r="AS1023"/>
  <c r="AP1023"/>
  <c r="AM1023"/>
  <c r="V1023"/>
  <c r="S1023"/>
  <c r="P1023"/>
  <c r="J1023"/>
  <c r="AS1022"/>
  <c r="AP1022"/>
  <c r="AM1022"/>
  <c r="V1022"/>
  <c r="S1022"/>
  <c r="P1022"/>
  <c r="J1022"/>
  <c r="AS1021"/>
  <c r="AP1021"/>
  <c r="AM1021"/>
  <c r="V1021"/>
  <c r="S1021"/>
  <c r="P1021"/>
  <c r="J1021"/>
  <c r="AS1020"/>
  <c r="AP1020"/>
  <c r="AM1020"/>
  <c r="V1020"/>
  <c r="S1020"/>
  <c r="P1020"/>
  <c r="J1020"/>
  <c r="AS1019"/>
  <c r="AP1019"/>
  <c r="AM1019"/>
  <c r="V1019"/>
  <c r="S1019"/>
  <c r="P1019"/>
  <c r="J1019"/>
  <c r="C1019"/>
  <c r="B1019"/>
  <c r="AS1018"/>
  <c r="AP1018"/>
  <c r="AM1018"/>
  <c r="V1018"/>
  <c r="S1018"/>
  <c r="P1018"/>
  <c r="J1018"/>
  <c r="AS1017"/>
  <c r="AP1017"/>
  <c r="AM1017"/>
  <c r="V1017"/>
  <c r="S1017"/>
  <c r="P1017"/>
  <c r="J1017"/>
  <c r="AS1016"/>
  <c r="AP1016"/>
  <c r="AM1016"/>
  <c r="V1016"/>
  <c r="S1016"/>
  <c r="P1016"/>
  <c r="J1016"/>
  <c r="AS1015"/>
  <c r="AP1015"/>
  <c r="AM1015"/>
  <c r="V1015"/>
  <c r="S1015"/>
  <c r="P1015"/>
  <c r="J1015"/>
  <c r="AS1014"/>
  <c r="AP1014"/>
  <c r="AM1014"/>
  <c r="V1014"/>
  <c r="S1014"/>
  <c r="P1014"/>
  <c r="J1014"/>
  <c r="AS1013"/>
  <c r="AP1013"/>
  <c r="AM1013"/>
  <c r="V1013"/>
  <c r="S1013"/>
  <c r="P1013"/>
  <c r="J1013"/>
  <c r="AS1012"/>
  <c r="AP1012"/>
  <c r="AM1012"/>
  <c r="V1012"/>
  <c r="S1012"/>
  <c r="P1012"/>
  <c r="J1012"/>
  <c r="AS1011"/>
  <c r="AP1011"/>
  <c r="AM1011"/>
  <c r="V1011"/>
  <c r="S1011"/>
  <c r="P1011"/>
  <c r="J1011"/>
  <c r="AS1010"/>
  <c r="AP1010"/>
  <c r="AM1010"/>
  <c r="V1010"/>
  <c r="S1010"/>
  <c r="P1010"/>
  <c r="J1010"/>
  <c r="AS1009"/>
  <c r="AP1009"/>
  <c r="AM1009"/>
  <c r="V1009"/>
  <c r="S1009"/>
  <c r="P1009"/>
  <c r="J1009"/>
  <c r="AS1008"/>
  <c r="AP1008"/>
  <c r="AM1008"/>
  <c r="V1008"/>
  <c r="S1008"/>
  <c r="P1008"/>
  <c r="J1008"/>
  <c r="AS1007"/>
  <c r="AP1007"/>
  <c r="AM1007"/>
  <c r="V1007"/>
  <c r="S1007"/>
  <c r="P1007"/>
  <c r="J1007"/>
  <c r="AS1006"/>
  <c r="AP1006"/>
  <c r="AM1006"/>
  <c r="V1006"/>
  <c r="S1006"/>
  <c r="P1006"/>
  <c r="J1006"/>
  <c r="AS1005"/>
  <c r="AP1005"/>
  <c r="AM1005"/>
  <c r="V1005"/>
  <c r="S1005"/>
  <c r="P1005"/>
  <c r="J1005"/>
  <c r="AS1004"/>
  <c r="AP1004"/>
  <c r="AM1004"/>
  <c r="V1004"/>
  <c r="S1004"/>
  <c r="P1004"/>
  <c r="J1004"/>
  <c r="C1004"/>
  <c r="B1004"/>
  <c r="AS1003"/>
  <c r="AP1003"/>
  <c r="AM1003"/>
  <c r="V1003"/>
  <c r="S1003"/>
  <c r="P1003"/>
  <c r="J1003"/>
  <c r="AS1002"/>
  <c r="AP1002"/>
  <c r="AM1002"/>
  <c r="V1002"/>
  <c r="S1002"/>
  <c r="P1002"/>
  <c r="J1002"/>
  <c r="AS1001"/>
  <c r="AP1001"/>
  <c r="AM1001"/>
  <c r="V1001"/>
  <c r="S1001"/>
  <c r="P1001"/>
  <c r="J1001"/>
  <c r="AS1000"/>
  <c r="AP1000"/>
  <c r="AM1000"/>
  <c r="V1000"/>
  <c r="S1000"/>
  <c r="P1000"/>
  <c r="J1000"/>
  <c r="AS999"/>
  <c r="AP999"/>
  <c r="AM999"/>
  <c r="V999"/>
  <c r="S999"/>
  <c r="P999"/>
  <c r="J999"/>
  <c r="AS998"/>
  <c r="AP998"/>
  <c r="AM998"/>
  <c r="V998"/>
  <c r="S998"/>
  <c r="P998"/>
  <c r="J998"/>
  <c r="AS997"/>
  <c r="AP997"/>
  <c r="AM997"/>
  <c r="V997"/>
  <c r="S997"/>
  <c r="P997"/>
  <c r="J997"/>
  <c r="AS996"/>
  <c r="AP996"/>
  <c r="AM996"/>
  <c r="V996"/>
  <c r="S996"/>
  <c r="P996"/>
  <c r="J996"/>
  <c r="AS995"/>
  <c r="AP995"/>
  <c r="AM995"/>
  <c r="V995"/>
  <c r="S995"/>
  <c r="P995"/>
  <c r="J995"/>
  <c r="AS994"/>
  <c r="AP994"/>
  <c r="AM994"/>
  <c r="V994"/>
  <c r="S994"/>
  <c r="P994"/>
  <c r="J994"/>
  <c r="AS993"/>
  <c r="AP993"/>
  <c r="AM993"/>
  <c r="V993"/>
  <c r="S993"/>
  <c r="P993"/>
  <c r="J993"/>
  <c r="AS992"/>
  <c r="AP992"/>
  <c r="AM992"/>
  <c r="V992"/>
  <c r="S992"/>
  <c r="P992"/>
  <c r="J992"/>
  <c r="AS991"/>
  <c r="AP991"/>
  <c r="AM991"/>
  <c r="V991"/>
  <c r="S991"/>
  <c r="P991"/>
  <c r="J991"/>
  <c r="AS990"/>
  <c r="AP990"/>
  <c r="AM990"/>
  <c r="V990"/>
  <c r="S990"/>
  <c r="P990"/>
  <c r="J990"/>
  <c r="AS989"/>
  <c r="AP989"/>
  <c r="AM989"/>
  <c r="V989"/>
  <c r="S989"/>
  <c r="P989"/>
  <c r="J989"/>
  <c r="C989"/>
  <c r="B989"/>
  <c r="AS988"/>
  <c r="AP988"/>
  <c r="AM988"/>
  <c r="V988"/>
  <c r="S988"/>
  <c r="P988"/>
  <c r="J988"/>
  <c r="AS987"/>
  <c r="AP987"/>
  <c r="AM987"/>
  <c r="V987"/>
  <c r="S987"/>
  <c r="P987"/>
  <c r="J987"/>
  <c r="AS986"/>
  <c r="AP986"/>
  <c r="AM986"/>
  <c r="V986"/>
  <c r="S986"/>
  <c r="P986"/>
  <c r="J986"/>
  <c r="AS985"/>
  <c r="AP985"/>
  <c r="AM985"/>
  <c r="V985"/>
  <c r="S985"/>
  <c r="P985"/>
  <c r="J985"/>
  <c r="AS984"/>
  <c r="AP984"/>
  <c r="AM984"/>
  <c r="V984"/>
  <c r="S984"/>
  <c r="P984"/>
  <c r="J984"/>
  <c r="AS983"/>
  <c r="AP983"/>
  <c r="AM983"/>
  <c r="V983"/>
  <c r="S983"/>
  <c r="P983"/>
  <c r="J983"/>
  <c r="AS982"/>
  <c r="AP982"/>
  <c r="AM982"/>
  <c r="V982"/>
  <c r="S982"/>
  <c r="P982"/>
  <c r="J982"/>
  <c r="AS981"/>
  <c r="AP981"/>
  <c r="AM981"/>
  <c r="V981"/>
  <c r="S981"/>
  <c r="P981"/>
  <c r="J981"/>
  <c r="AS980"/>
  <c r="AP980"/>
  <c r="AM980"/>
  <c r="V980"/>
  <c r="S980"/>
  <c r="P980"/>
  <c r="J980"/>
  <c r="AS979"/>
  <c r="AP979"/>
  <c r="AM979"/>
  <c r="V979"/>
  <c r="S979"/>
  <c r="P979"/>
  <c r="J979"/>
  <c r="AS978"/>
  <c r="AP978"/>
  <c r="AM978"/>
  <c r="V978"/>
  <c r="S978"/>
  <c r="P978"/>
  <c r="J978"/>
  <c r="AS977"/>
  <c r="AP977"/>
  <c r="AM977"/>
  <c r="V977"/>
  <c r="S977"/>
  <c r="P977"/>
  <c r="J977"/>
  <c r="AS976"/>
  <c r="AP976"/>
  <c r="AM976"/>
  <c r="V976"/>
  <c r="S976"/>
  <c r="P976"/>
  <c r="J976"/>
  <c r="AS975"/>
  <c r="AP975"/>
  <c r="AM975"/>
  <c r="V975"/>
  <c r="S975"/>
  <c r="P975"/>
  <c r="J975"/>
  <c r="AS974"/>
  <c r="AP974"/>
  <c r="AM974"/>
  <c r="V974"/>
  <c r="S974"/>
  <c r="P974"/>
  <c r="J974"/>
  <c r="C974"/>
  <c r="B974"/>
  <c r="AS973"/>
  <c r="AP973"/>
  <c r="AM973"/>
  <c r="V973"/>
  <c r="S973"/>
  <c r="P973"/>
  <c r="J973"/>
  <c r="AS972"/>
  <c r="AP972"/>
  <c r="AM972"/>
  <c r="V972"/>
  <c r="S972"/>
  <c r="P972"/>
  <c r="J972"/>
  <c r="AS971"/>
  <c r="AP971"/>
  <c r="AM971"/>
  <c r="V971"/>
  <c r="S971"/>
  <c r="P971"/>
  <c r="J971"/>
  <c r="AS970"/>
  <c r="AP970"/>
  <c r="AM970"/>
  <c r="V970"/>
  <c r="S970"/>
  <c r="P970"/>
  <c r="J970"/>
  <c r="AS969"/>
  <c r="AP969"/>
  <c r="AM969"/>
  <c r="V969"/>
  <c r="S969"/>
  <c r="P969"/>
  <c r="J969"/>
  <c r="AS968"/>
  <c r="AP968"/>
  <c r="AM968"/>
  <c r="V968"/>
  <c r="S968"/>
  <c r="P968"/>
  <c r="J968"/>
  <c r="AS967"/>
  <c r="AP967"/>
  <c r="AM967"/>
  <c r="V967"/>
  <c r="S967"/>
  <c r="P967"/>
  <c r="J967"/>
  <c r="AS966"/>
  <c r="AP966"/>
  <c r="AM966"/>
  <c r="V966"/>
  <c r="S966"/>
  <c r="P966"/>
  <c r="J966"/>
  <c r="AS965"/>
  <c r="AP965"/>
  <c r="AM965"/>
  <c r="V965"/>
  <c r="S965"/>
  <c r="P965"/>
  <c r="J965"/>
  <c r="AS964"/>
  <c r="AP964"/>
  <c r="AM964"/>
  <c r="V964"/>
  <c r="S964"/>
  <c r="P964"/>
  <c r="J964"/>
  <c r="AS963"/>
  <c r="AP963"/>
  <c r="AM963"/>
  <c r="V963"/>
  <c r="S963"/>
  <c r="P963"/>
  <c r="J963"/>
  <c r="AS962"/>
  <c r="AP962"/>
  <c r="AM962"/>
  <c r="V962"/>
  <c r="S962"/>
  <c r="P962"/>
  <c r="J962"/>
  <c r="AS961"/>
  <c r="AP961"/>
  <c r="AM961"/>
  <c r="V961"/>
  <c r="S961"/>
  <c r="P961"/>
  <c r="J961"/>
  <c r="AS960"/>
  <c r="AP960"/>
  <c r="AM960"/>
  <c r="V960"/>
  <c r="S960"/>
  <c r="P960"/>
  <c r="J960"/>
  <c r="AS959"/>
  <c r="AP959"/>
  <c r="AM959"/>
  <c r="V959"/>
  <c r="S959"/>
  <c r="P959"/>
  <c r="J959"/>
  <c r="C959"/>
  <c r="B959"/>
  <c r="AS958"/>
  <c r="AP958"/>
  <c r="AM958"/>
  <c r="V958"/>
  <c r="S958"/>
  <c r="P958"/>
  <c r="J958"/>
  <c r="AS957"/>
  <c r="AP957"/>
  <c r="AM957"/>
  <c r="V957"/>
  <c r="S957"/>
  <c r="P957"/>
  <c r="J957"/>
  <c r="AS956"/>
  <c r="AP956"/>
  <c r="AM956"/>
  <c r="V956"/>
  <c r="S956"/>
  <c r="P956"/>
  <c r="J956"/>
  <c r="AS955"/>
  <c r="AP955"/>
  <c r="AM955"/>
  <c r="V955"/>
  <c r="S955"/>
  <c r="P955"/>
  <c r="J955"/>
  <c r="AS954"/>
  <c r="AP954"/>
  <c r="AM954"/>
  <c r="V954"/>
  <c r="S954"/>
  <c r="P954"/>
  <c r="J954"/>
  <c r="AS953"/>
  <c r="AP953"/>
  <c r="AM953"/>
  <c r="V953"/>
  <c r="S953"/>
  <c r="P953"/>
  <c r="J953"/>
  <c r="AS952"/>
  <c r="AP952"/>
  <c r="AM952"/>
  <c r="V952"/>
  <c r="S952"/>
  <c r="P952"/>
  <c r="J952"/>
  <c r="AS951"/>
  <c r="AP951"/>
  <c r="AM951"/>
  <c r="V951"/>
  <c r="S951"/>
  <c r="P951"/>
  <c r="J951"/>
  <c r="AS950"/>
  <c r="AP950"/>
  <c r="AM950"/>
  <c r="V950"/>
  <c r="S950"/>
  <c r="P950"/>
  <c r="J950"/>
  <c r="AS949"/>
  <c r="AP949"/>
  <c r="AM949"/>
  <c r="V949"/>
  <c r="S949"/>
  <c r="P949"/>
  <c r="J949"/>
  <c r="AS948"/>
  <c r="AP948"/>
  <c r="AM948"/>
  <c r="V948"/>
  <c r="S948"/>
  <c r="P948"/>
  <c r="J948"/>
  <c r="AS947"/>
  <c r="AP947"/>
  <c r="AM947"/>
  <c r="V947"/>
  <c r="S947"/>
  <c r="P947"/>
  <c r="J947"/>
  <c r="AS946"/>
  <c r="AP946"/>
  <c r="AM946"/>
  <c r="V946"/>
  <c r="S946"/>
  <c r="P946"/>
  <c r="J946"/>
  <c r="AS945"/>
  <c r="AP945"/>
  <c r="AM945"/>
  <c r="V945"/>
  <c r="S945"/>
  <c r="P945"/>
  <c r="J945"/>
  <c r="AS944"/>
  <c r="AP944"/>
  <c r="AM944"/>
  <c r="V944"/>
  <c r="S944"/>
  <c r="P944"/>
  <c r="J944"/>
  <c r="C944"/>
  <c r="B944"/>
  <c r="AS943"/>
  <c r="AP943"/>
  <c r="AM943"/>
  <c r="V943"/>
  <c r="S943"/>
  <c r="P943"/>
  <c r="J943"/>
  <c r="AS942"/>
  <c r="AP942"/>
  <c r="AM942"/>
  <c r="V942"/>
  <c r="S942"/>
  <c r="P942"/>
  <c r="J942"/>
  <c r="AS941"/>
  <c r="AP941"/>
  <c r="AM941"/>
  <c r="V941"/>
  <c r="S941"/>
  <c r="P941"/>
  <c r="J941"/>
  <c r="AS940"/>
  <c r="AP940"/>
  <c r="AM940"/>
  <c r="V940"/>
  <c r="S940"/>
  <c r="P940"/>
  <c r="J940"/>
  <c r="AS939"/>
  <c r="AP939"/>
  <c r="AM939"/>
  <c r="V939"/>
  <c r="S939"/>
  <c r="P939"/>
  <c r="J939"/>
  <c r="AS938"/>
  <c r="AP938"/>
  <c r="AM938"/>
  <c r="V938"/>
  <c r="S938"/>
  <c r="P938"/>
  <c r="J938"/>
  <c r="AS937"/>
  <c r="AP937"/>
  <c r="AM937"/>
  <c r="V937"/>
  <c r="S937"/>
  <c r="P937"/>
  <c r="J937"/>
  <c r="AS936"/>
  <c r="AP936"/>
  <c r="AM936"/>
  <c r="V936"/>
  <c r="S936"/>
  <c r="P936"/>
  <c r="J936"/>
  <c r="AS935"/>
  <c r="AP935"/>
  <c r="AM935"/>
  <c r="V935"/>
  <c r="S935"/>
  <c r="P935"/>
  <c r="J935"/>
  <c r="AS934"/>
  <c r="AP934"/>
  <c r="AM934"/>
  <c r="V934"/>
  <c r="S934"/>
  <c r="P934"/>
  <c r="J934"/>
  <c r="AS933"/>
  <c r="AP933"/>
  <c r="AM933"/>
  <c r="V933"/>
  <c r="S933"/>
  <c r="P933"/>
  <c r="J933"/>
  <c r="AS932"/>
  <c r="AP932"/>
  <c r="AM932"/>
  <c r="V932"/>
  <c r="S932"/>
  <c r="P932"/>
  <c r="J932"/>
  <c r="AS931"/>
  <c r="AP931"/>
  <c r="AM931"/>
  <c r="V931"/>
  <c r="S931"/>
  <c r="P931"/>
  <c r="J931"/>
  <c r="AS930"/>
  <c r="AP930"/>
  <c r="AM930"/>
  <c r="V930"/>
  <c r="S930"/>
  <c r="P930"/>
  <c r="J930"/>
  <c r="AS929"/>
  <c r="AP929"/>
  <c r="AM929"/>
  <c r="V929"/>
  <c r="S929"/>
  <c r="P929"/>
  <c r="J929"/>
  <c r="C929"/>
  <c r="B929"/>
  <c r="AS928"/>
  <c r="AP928"/>
  <c r="AM928"/>
  <c r="V928"/>
  <c r="S928"/>
  <c r="P928"/>
  <c r="J928"/>
  <c r="AS927"/>
  <c r="AP927"/>
  <c r="AM927"/>
  <c r="V927"/>
  <c r="S927"/>
  <c r="P927"/>
  <c r="J927"/>
  <c r="AS926"/>
  <c r="AP926"/>
  <c r="AM926"/>
  <c r="V926"/>
  <c r="S926"/>
  <c r="P926"/>
  <c r="J926"/>
  <c r="AS925"/>
  <c r="AP925"/>
  <c r="AM925"/>
  <c r="V925"/>
  <c r="S925"/>
  <c r="P925"/>
  <c r="J925"/>
  <c r="AS924"/>
  <c r="AP924"/>
  <c r="AM924"/>
  <c r="V924"/>
  <c r="S924"/>
  <c r="P924"/>
  <c r="J924"/>
  <c r="AS923"/>
  <c r="AP923"/>
  <c r="AM923"/>
  <c r="V923"/>
  <c r="S923"/>
  <c r="P923"/>
  <c r="J923"/>
  <c r="AS922"/>
  <c r="AP922"/>
  <c r="AM922"/>
  <c r="V922"/>
  <c r="S922"/>
  <c r="P922"/>
  <c r="J922"/>
  <c r="AS921"/>
  <c r="AP921"/>
  <c r="AM921"/>
  <c r="V921"/>
  <c r="S921"/>
  <c r="P921"/>
  <c r="J921"/>
  <c r="AS920"/>
  <c r="AP920"/>
  <c r="AM920"/>
  <c r="V920"/>
  <c r="S920"/>
  <c r="P920"/>
  <c r="J920"/>
  <c r="AS919"/>
  <c r="AP919"/>
  <c r="AM919"/>
  <c r="V919"/>
  <c r="S919"/>
  <c r="P919"/>
  <c r="J919"/>
  <c r="AS918"/>
  <c r="AP918"/>
  <c r="AM918"/>
  <c r="V918"/>
  <c r="S918"/>
  <c r="P918"/>
  <c r="J918"/>
  <c r="AS917"/>
  <c r="AP917"/>
  <c r="AM917"/>
  <c r="V917"/>
  <c r="S917"/>
  <c r="P917"/>
  <c r="J917"/>
  <c r="AS916"/>
  <c r="AP916"/>
  <c r="AM916"/>
  <c r="V916"/>
  <c r="S916"/>
  <c r="P916"/>
  <c r="J916"/>
  <c r="AS915"/>
  <c r="AP915"/>
  <c r="AM915"/>
  <c r="V915"/>
  <c r="S915"/>
  <c r="P915"/>
  <c r="J915"/>
  <c r="AS914"/>
  <c r="AP914"/>
  <c r="AM914"/>
  <c r="V914"/>
  <c r="S914"/>
  <c r="P914"/>
  <c r="J914"/>
  <c r="C914"/>
  <c r="B914"/>
  <c r="AS913"/>
  <c r="AP913"/>
  <c r="AM913"/>
  <c r="V913"/>
  <c r="S913"/>
  <c r="P913"/>
  <c r="J913"/>
  <c r="AS912"/>
  <c r="AP912"/>
  <c r="AM912"/>
  <c r="V912"/>
  <c r="S912"/>
  <c r="P912"/>
  <c r="J912"/>
  <c r="AS911"/>
  <c r="AP911"/>
  <c r="AM911"/>
  <c r="V911"/>
  <c r="S911"/>
  <c r="P911"/>
  <c r="J911"/>
  <c r="AS910"/>
  <c r="AP910"/>
  <c r="AM910"/>
  <c r="V910"/>
  <c r="S910"/>
  <c r="P910"/>
  <c r="J910"/>
  <c r="AS909"/>
  <c r="AP909"/>
  <c r="AM909"/>
  <c r="V909"/>
  <c r="S909"/>
  <c r="P909"/>
  <c r="J909"/>
  <c r="AS908"/>
  <c r="AP908"/>
  <c r="AM908"/>
  <c r="V908"/>
  <c r="S908"/>
  <c r="P908"/>
  <c r="J908"/>
  <c r="AS907"/>
  <c r="AP907"/>
  <c r="AM907"/>
  <c r="V907"/>
  <c r="S907"/>
  <c r="P907"/>
  <c r="J907"/>
  <c r="AS906"/>
  <c r="AP906"/>
  <c r="AM906"/>
  <c r="V906"/>
  <c r="S906"/>
  <c r="P906"/>
  <c r="J906"/>
  <c r="AS905"/>
  <c r="AP905"/>
  <c r="AM905"/>
  <c r="V905"/>
  <c r="S905"/>
  <c r="P905"/>
  <c r="J905"/>
  <c r="AS904"/>
  <c r="AP904"/>
  <c r="AM904"/>
  <c r="V904"/>
  <c r="S904"/>
  <c r="P904"/>
  <c r="J904"/>
  <c r="AS903"/>
  <c r="AP903"/>
  <c r="AM903"/>
  <c r="V903"/>
  <c r="S903"/>
  <c r="P903"/>
  <c r="J903"/>
  <c r="AS902"/>
  <c r="AP902"/>
  <c r="AM902"/>
  <c r="V902"/>
  <c r="S902"/>
  <c r="P902"/>
  <c r="J902"/>
  <c r="AS901"/>
  <c r="AP901"/>
  <c r="AM901"/>
  <c r="V901"/>
  <c r="S901"/>
  <c r="P901"/>
  <c r="J901"/>
  <c r="AS900"/>
  <c r="AP900"/>
  <c r="AM900"/>
  <c r="V900"/>
  <c r="S900"/>
  <c r="P900"/>
  <c r="J900"/>
  <c r="AS899"/>
  <c r="AP899"/>
  <c r="AM899"/>
  <c r="V899"/>
  <c r="S899"/>
  <c r="P899"/>
  <c r="J899"/>
  <c r="C899"/>
  <c r="B899"/>
  <c r="AS898"/>
  <c r="AP898"/>
  <c r="AM898"/>
  <c r="V898"/>
  <c r="S898"/>
  <c r="P898"/>
  <c r="J898"/>
  <c r="AS897"/>
  <c r="AP897"/>
  <c r="AM897"/>
  <c r="V897"/>
  <c r="S897"/>
  <c r="P897"/>
  <c r="J897"/>
  <c r="AS896"/>
  <c r="AP896"/>
  <c r="AM896"/>
  <c r="V896"/>
  <c r="S896"/>
  <c r="P896"/>
  <c r="J896"/>
  <c r="AS895"/>
  <c r="AP895"/>
  <c r="AM895"/>
  <c r="V895"/>
  <c r="S895"/>
  <c r="P895"/>
  <c r="J895"/>
  <c r="AS894"/>
  <c r="AP894"/>
  <c r="AM894"/>
  <c r="V894"/>
  <c r="S894"/>
  <c r="P894"/>
  <c r="J894"/>
  <c r="AS893"/>
  <c r="AP893"/>
  <c r="AM893"/>
  <c r="V893"/>
  <c r="S893"/>
  <c r="P893"/>
  <c r="J893"/>
  <c r="AS892"/>
  <c r="AP892"/>
  <c r="AM892"/>
  <c r="V892"/>
  <c r="S892"/>
  <c r="P892"/>
  <c r="J892"/>
  <c r="AS891"/>
  <c r="AP891"/>
  <c r="AM891"/>
  <c r="V891"/>
  <c r="S891"/>
  <c r="P891"/>
  <c r="J891"/>
  <c r="AS890"/>
  <c r="AP890"/>
  <c r="AM890"/>
  <c r="V890"/>
  <c r="S890"/>
  <c r="P890"/>
  <c r="J890"/>
  <c r="AS889"/>
  <c r="AP889"/>
  <c r="AM889"/>
  <c r="V889"/>
  <c r="S889"/>
  <c r="P889"/>
  <c r="J889"/>
  <c r="AS888"/>
  <c r="AP888"/>
  <c r="AM888"/>
  <c r="V888"/>
  <c r="S888"/>
  <c r="P888"/>
  <c r="J888"/>
  <c r="AS887"/>
  <c r="AP887"/>
  <c r="AM887"/>
  <c r="V887"/>
  <c r="S887"/>
  <c r="P887"/>
  <c r="J887"/>
  <c r="AS886"/>
  <c r="AP886"/>
  <c r="AM886"/>
  <c r="V886"/>
  <c r="S886"/>
  <c r="P886"/>
  <c r="J886"/>
  <c r="AS885"/>
  <c r="AP885"/>
  <c r="AM885"/>
  <c r="V885"/>
  <c r="S885"/>
  <c r="P885"/>
  <c r="J885"/>
  <c r="AS884"/>
  <c r="AP884"/>
  <c r="AM884"/>
  <c r="V884"/>
  <c r="S884"/>
  <c r="P884"/>
  <c r="J884"/>
  <c r="C884"/>
  <c r="B884"/>
  <c r="AS883"/>
  <c r="AP883"/>
  <c r="AM883"/>
  <c r="V883"/>
  <c r="S883"/>
  <c r="P883"/>
  <c r="J883"/>
  <c r="AS882"/>
  <c r="AP882"/>
  <c r="AM882"/>
  <c r="V882"/>
  <c r="S882"/>
  <c r="P882"/>
  <c r="J882"/>
  <c r="AS881"/>
  <c r="AP881"/>
  <c r="AM881"/>
  <c r="V881"/>
  <c r="S881"/>
  <c r="P881"/>
  <c r="J881"/>
  <c r="AS880"/>
  <c r="AP880"/>
  <c r="AM880"/>
  <c r="V880"/>
  <c r="S880"/>
  <c r="P880"/>
  <c r="J880"/>
  <c r="AS879"/>
  <c r="AP879"/>
  <c r="AM879"/>
  <c r="V879"/>
  <c r="S879"/>
  <c r="P879"/>
  <c r="J879"/>
  <c r="AS878"/>
  <c r="AP878"/>
  <c r="AM878"/>
  <c r="V878"/>
  <c r="S878"/>
  <c r="P878"/>
  <c r="J878"/>
  <c r="AS877"/>
  <c r="AP877"/>
  <c r="AM877"/>
  <c r="V877"/>
  <c r="S877"/>
  <c r="P877"/>
  <c r="J877"/>
  <c r="AS876"/>
  <c r="AP876"/>
  <c r="AM876"/>
  <c r="V876"/>
  <c r="S876"/>
  <c r="P876"/>
  <c r="J876"/>
  <c r="AS875"/>
  <c r="AP875"/>
  <c r="AM875"/>
  <c r="V875"/>
  <c r="S875"/>
  <c r="P875"/>
  <c r="J875"/>
  <c r="AS874"/>
  <c r="AP874"/>
  <c r="AM874"/>
  <c r="V874"/>
  <c r="S874"/>
  <c r="P874"/>
  <c r="J874"/>
  <c r="AS873"/>
  <c r="AP873"/>
  <c r="AM873"/>
  <c r="V873"/>
  <c r="S873"/>
  <c r="P873"/>
  <c r="J873"/>
  <c r="AS872"/>
  <c r="AP872"/>
  <c r="AM872"/>
  <c r="V872"/>
  <c r="S872"/>
  <c r="P872"/>
  <c r="J872"/>
  <c r="AS871"/>
  <c r="AP871"/>
  <c r="AM871"/>
  <c r="V871"/>
  <c r="S871"/>
  <c r="P871"/>
  <c r="J871"/>
  <c r="AS870"/>
  <c r="AP870"/>
  <c r="AM870"/>
  <c r="V870"/>
  <c r="S870"/>
  <c r="P870"/>
  <c r="J870"/>
  <c r="AS869"/>
  <c r="AP869"/>
  <c r="AM869"/>
  <c r="V869"/>
  <c r="S869"/>
  <c r="P869"/>
  <c r="J869"/>
  <c r="C869"/>
  <c r="B869"/>
  <c r="AS868"/>
  <c r="AP868"/>
  <c r="AM868"/>
  <c r="V868"/>
  <c r="S868"/>
  <c r="P868"/>
  <c r="J868"/>
  <c r="AS867"/>
  <c r="AP867"/>
  <c r="AM867"/>
  <c r="V867"/>
  <c r="S867"/>
  <c r="P867"/>
  <c r="J867"/>
  <c r="AS866"/>
  <c r="AP866"/>
  <c r="AM866"/>
  <c r="V866"/>
  <c r="S866"/>
  <c r="P866"/>
  <c r="J866"/>
  <c r="AS865"/>
  <c r="AP865"/>
  <c r="AM865"/>
  <c r="V865"/>
  <c r="S865"/>
  <c r="P865"/>
  <c r="J865"/>
  <c r="AS864"/>
  <c r="AP864"/>
  <c r="AM864"/>
  <c r="V864"/>
  <c r="S864"/>
  <c r="P864"/>
  <c r="J864"/>
  <c r="AS863"/>
  <c r="AP863"/>
  <c r="AM863"/>
  <c r="V863"/>
  <c r="S863"/>
  <c r="P863"/>
  <c r="J863"/>
  <c r="AS862"/>
  <c r="AP862"/>
  <c r="AM862"/>
  <c r="V862"/>
  <c r="S862"/>
  <c r="P862"/>
  <c r="J862"/>
  <c r="AS861"/>
  <c r="AP861"/>
  <c r="AM861"/>
  <c r="V861"/>
  <c r="S861"/>
  <c r="P861"/>
  <c r="J861"/>
  <c r="AS860"/>
  <c r="AP860"/>
  <c r="AM860"/>
  <c r="V860"/>
  <c r="S860"/>
  <c r="P860"/>
  <c r="J860"/>
  <c r="AS859"/>
  <c r="AP859"/>
  <c r="AM859"/>
  <c r="V859"/>
  <c r="S859"/>
  <c r="P859"/>
  <c r="J859"/>
  <c r="AS858"/>
  <c r="AP858"/>
  <c r="AM858"/>
  <c r="V858"/>
  <c r="S858"/>
  <c r="P858"/>
  <c r="J858"/>
  <c r="AS857"/>
  <c r="AP857"/>
  <c r="AM857"/>
  <c r="V857"/>
  <c r="S857"/>
  <c r="P857"/>
  <c r="J857"/>
  <c r="AS856"/>
  <c r="AP856"/>
  <c r="AM856"/>
  <c r="V856"/>
  <c r="S856"/>
  <c r="P856"/>
  <c r="J856"/>
  <c r="AS855"/>
  <c r="AP855"/>
  <c r="AM855"/>
  <c r="V855"/>
  <c r="S855"/>
  <c r="P855"/>
  <c r="J855"/>
  <c r="AS854"/>
  <c r="AP854"/>
  <c r="AM854"/>
  <c r="V854"/>
  <c r="S854"/>
  <c r="P854"/>
  <c r="J854"/>
  <c r="C854"/>
  <c r="B854"/>
  <c r="AS853"/>
  <c r="AP853"/>
  <c r="AM853"/>
  <c r="V853"/>
  <c r="S853"/>
  <c r="P853"/>
  <c r="J853"/>
  <c r="AS852"/>
  <c r="AP852"/>
  <c r="AM852"/>
  <c r="V852"/>
  <c r="S852"/>
  <c r="P852"/>
  <c r="J852"/>
  <c r="AS851"/>
  <c r="AP851"/>
  <c r="AM851"/>
  <c r="V851"/>
  <c r="S851"/>
  <c r="P851"/>
  <c r="J851"/>
  <c r="AS850"/>
  <c r="AP850"/>
  <c r="AM850"/>
  <c r="V850"/>
  <c r="S850"/>
  <c r="P850"/>
  <c r="J850"/>
  <c r="AS849"/>
  <c r="AP849"/>
  <c r="AM849"/>
  <c r="V849"/>
  <c r="S849"/>
  <c r="P849"/>
  <c r="J849"/>
  <c r="AS848"/>
  <c r="AP848"/>
  <c r="AM848"/>
  <c r="V848"/>
  <c r="S848"/>
  <c r="P848"/>
  <c r="J848"/>
  <c r="AS847"/>
  <c r="AP847"/>
  <c r="AM847"/>
  <c r="V847"/>
  <c r="S847"/>
  <c r="P847"/>
  <c r="J847"/>
  <c r="AS846"/>
  <c r="AP846"/>
  <c r="AM846"/>
  <c r="V846"/>
  <c r="S846"/>
  <c r="P846"/>
  <c r="J846"/>
  <c r="AS845"/>
  <c r="AP845"/>
  <c r="AM845"/>
  <c r="V845"/>
  <c r="S845"/>
  <c r="P845"/>
  <c r="J845"/>
  <c r="AS844"/>
  <c r="AP844"/>
  <c r="AM844"/>
  <c r="V844"/>
  <c r="S844"/>
  <c r="P844"/>
  <c r="J844"/>
  <c r="AS843"/>
  <c r="AP843"/>
  <c r="AM843"/>
  <c r="V843"/>
  <c r="S843"/>
  <c r="P843"/>
  <c r="J843"/>
  <c r="AS842"/>
  <c r="AP842"/>
  <c r="AM842"/>
  <c r="V842"/>
  <c r="S842"/>
  <c r="P842"/>
  <c r="J842"/>
  <c r="AS841"/>
  <c r="AP841"/>
  <c r="AM841"/>
  <c r="V841"/>
  <c r="S841"/>
  <c r="P841"/>
  <c r="J841"/>
  <c r="AS840"/>
  <c r="AP840"/>
  <c r="AM840"/>
  <c r="V840"/>
  <c r="S840"/>
  <c r="P840"/>
  <c r="J840"/>
  <c r="AS839"/>
  <c r="AP839"/>
  <c r="AM839"/>
  <c r="V839"/>
  <c r="S839"/>
  <c r="P839"/>
  <c r="J839"/>
  <c r="C839"/>
  <c r="B839"/>
  <c r="AS838"/>
  <c r="AP838"/>
  <c r="AM838"/>
  <c r="V838"/>
  <c r="S838"/>
  <c r="P838"/>
  <c r="J838"/>
  <c r="AS837"/>
  <c r="AP837"/>
  <c r="AM837"/>
  <c r="V837"/>
  <c r="S837"/>
  <c r="P837"/>
  <c r="J837"/>
  <c r="AS836"/>
  <c r="AP836"/>
  <c r="AM836"/>
  <c r="V836"/>
  <c r="S836"/>
  <c r="P836"/>
  <c r="J836"/>
  <c r="AS835"/>
  <c r="AP835"/>
  <c r="AM835"/>
  <c r="V835"/>
  <c r="S835"/>
  <c r="P835"/>
  <c r="J835"/>
  <c r="AS834"/>
  <c r="AP834"/>
  <c r="AM834"/>
  <c r="V834"/>
  <c r="S834"/>
  <c r="P834"/>
  <c r="J834"/>
  <c r="AS833"/>
  <c r="AP833"/>
  <c r="AM833"/>
  <c r="V833"/>
  <c r="S833"/>
  <c r="P833"/>
  <c r="J833"/>
  <c r="AS832"/>
  <c r="AP832"/>
  <c r="AM832"/>
  <c r="V832"/>
  <c r="S832"/>
  <c r="P832"/>
  <c r="J832"/>
  <c r="AS831"/>
  <c r="AP831"/>
  <c r="AM831"/>
  <c r="V831"/>
  <c r="S831"/>
  <c r="P831"/>
  <c r="J831"/>
  <c r="AS830"/>
  <c r="AP830"/>
  <c r="AM830"/>
  <c r="V830"/>
  <c r="S830"/>
  <c r="P830"/>
  <c r="J830"/>
  <c r="AS829"/>
  <c r="AP829"/>
  <c r="AM829"/>
  <c r="V829"/>
  <c r="S829"/>
  <c r="P829"/>
  <c r="J829"/>
  <c r="AS828"/>
  <c r="AP828"/>
  <c r="AM828"/>
  <c r="V828"/>
  <c r="S828"/>
  <c r="P828"/>
  <c r="J828"/>
  <c r="AS827"/>
  <c r="AP827"/>
  <c r="AM827"/>
  <c r="V827"/>
  <c r="S827"/>
  <c r="P827"/>
  <c r="J827"/>
  <c r="AS826"/>
  <c r="AP826"/>
  <c r="AM826"/>
  <c r="V826"/>
  <c r="S826"/>
  <c r="P826"/>
  <c r="J826"/>
  <c r="AS825"/>
  <c r="AP825"/>
  <c r="AM825"/>
  <c r="V825"/>
  <c r="S825"/>
  <c r="P825"/>
  <c r="J825"/>
  <c r="AS824"/>
  <c r="AP824"/>
  <c r="AM824"/>
  <c r="V824"/>
  <c r="S824"/>
  <c r="P824"/>
  <c r="J824"/>
  <c r="C824"/>
  <c r="B824"/>
  <c r="AS823"/>
  <c r="AP823"/>
  <c r="AM823"/>
  <c r="V823"/>
  <c r="S823"/>
  <c r="P823"/>
  <c r="J823"/>
  <c r="AS822"/>
  <c r="AP822"/>
  <c r="AM822"/>
  <c r="V822"/>
  <c r="S822"/>
  <c r="P822"/>
  <c r="J822"/>
  <c r="AS821"/>
  <c r="AP821"/>
  <c r="AM821"/>
  <c r="V821"/>
  <c r="S821"/>
  <c r="P821"/>
  <c r="J821"/>
  <c r="AS820"/>
  <c r="AP820"/>
  <c r="AM820"/>
  <c r="V820"/>
  <c r="S820"/>
  <c r="P820"/>
  <c r="J820"/>
  <c r="AS819"/>
  <c r="AP819"/>
  <c r="AM819"/>
  <c r="V819"/>
  <c r="S819"/>
  <c r="P819"/>
  <c r="J819"/>
  <c r="AS818"/>
  <c r="AP818"/>
  <c r="AM818"/>
  <c r="V818"/>
  <c r="S818"/>
  <c r="P818"/>
  <c r="J818"/>
  <c r="AS817"/>
  <c r="AP817"/>
  <c r="AM817"/>
  <c r="V817"/>
  <c r="S817"/>
  <c r="P817"/>
  <c r="J817"/>
  <c r="AS816"/>
  <c r="AP816"/>
  <c r="AM816"/>
  <c r="V816"/>
  <c r="S816"/>
  <c r="P816"/>
  <c r="J816"/>
  <c r="AS815"/>
  <c r="AP815"/>
  <c r="AM815"/>
  <c r="V815"/>
  <c r="S815"/>
  <c r="P815"/>
  <c r="J815"/>
  <c r="AS814"/>
  <c r="AP814"/>
  <c r="AM814"/>
  <c r="V814"/>
  <c r="S814"/>
  <c r="P814"/>
  <c r="J814"/>
  <c r="AS813"/>
  <c r="AP813"/>
  <c r="AM813"/>
  <c r="V813"/>
  <c r="S813"/>
  <c r="P813"/>
  <c r="J813"/>
  <c r="AS812"/>
  <c r="AP812"/>
  <c r="AM812"/>
  <c r="V812"/>
  <c r="S812"/>
  <c r="P812"/>
  <c r="J812"/>
  <c r="AS811"/>
  <c r="AP811"/>
  <c r="AM811"/>
  <c r="V811"/>
  <c r="S811"/>
  <c r="P811"/>
  <c r="J811"/>
  <c r="AS810"/>
  <c r="AP810"/>
  <c r="AM810"/>
  <c r="V810"/>
  <c r="S810"/>
  <c r="P810"/>
  <c r="J810"/>
  <c r="AS809"/>
  <c r="AP809"/>
  <c r="AM809"/>
  <c r="V809"/>
  <c r="S809"/>
  <c r="P809"/>
  <c r="J809"/>
  <c r="C809"/>
  <c r="B809"/>
  <c r="AS808"/>
  <c r="AP808"/>
  <c r="AM808"/>
  <c r="V808"/>
  <c r="S808"/>
  <c r="P808"/>
  <c r="J808"/>
  <c r="AS807"/>
  <c r="AP807"/>
  <c r="AM807"/>
  <c r="V807"/>
  <c r="S807"/>
  <c r="P807"/>
  <c r="J807"/>
  <c r="AS806"/>
  <c r="AP806"/>
  <c r="AM806"/>
  <c r="V806"/>
  <c r="S806"/>
  <c r="P806"/>
  <c r="J806"/>
  <c r="AS805"/>
  <c r="AP805"/>
  <c r="AM805"/>
  <c r="V805"/>
  <c r="S805"/>
  <c r="P805"/>
  <c r="J805"/>
  <c r="AS804"/>
  <c r="AP804"/>
  <c r="AM804"/>
  <c r="V804"/>
  <c r="S804"/>
  <c r="P804"/>
  <c r="J804"/>
  <c r="AS803"/>
  <c r="AP803"/>
  <c r="AM803"/>
  <c r="V803"/>
  <c r="S803"/>
  <c r="P803"/>
  <c r="J803"/>
  <c r="AS802"/>
  <c r="AP802"/>
  <c r="AM802"/>
  <c r="V802"/>
  <c r="S802"/>
  <c r="P802"/>
  <c r="J802"/>
  <c r="AS801"/>
  <c r="AP801"/>
  <c r="AM801"/>
  <c r="V801"/>
  <c r="S801"/>
  <c r="P801"/>
  <c r="J801"/>
  <c r="AS800"/>
  <c r="AP800"/>
  <c r="AM800"/>
  <c r="V800"/>
  <c r="S800"/>
  <c r="P800"/>
  <c r="J800"/>
  <c r="AS799"/>
  <c r="AP799"/>
  <c r="AM799"/>
  <c r="V799"/>
  <c r="S799"/>
  <c r="P799"/>
  <c r="J799"/>
  <c r="AS798"/>
  <c r="AP798"/>
  <c r="AM798"/>
  <c r="V798"/>
  <c r="S798"/>
  <c r="P798"/>
  <c r="J798"/>
  <c r="AS797"/>
  <c r="AP797"/>
  <c r="AM797"/>
  <c r="V797"/>
  <c r="S797"/>
  <c r="P797"/>
  <c r="J797"/>
  <c r="AS796"/>
  <c r="AP796"/>
  <c r="AM796"/>
  <c r="V796"/>
  <c r="S796"/>
  <c r="P796"/>
  <c r="J796"/>
  <c r="AS795"/>
  <c r="AP795"/>
  <c r="AM795"/>
  <c r="V795"/>
  <c r="S795"/>
  <c r="P795"/>
  <c r="J795"/>
  <c r="AS794"/>
  <c r="AP794"/>
  <c r="AM794"/>
  <c r="V794"/>
  <c r="S794"/>
  <c r="P794"/>
  <c r="J794"/>
  <c r="C794"/>
  <c r="B794"/>
  <c r="AS793"/>
  <c r="AP793"/>
  <c r="AM793"/>
  <c r="V793"/>
  <c r="S793"/>
  <c r="P793"/>
  <c r="J793"/>
  <c r="AS792"/>
  <c r="AP792"/>
  <c r="AM792"/>
  <c r="V792"/>
  <c r="S792"/>
  <c r="P792"/>
  <c r="J792"/>
  <c r="AS791"/>
  <c r="AP791"/>
  <c r="AM791"/>
  <c r="V791"/>
  <c r="S791"/>
  <c r="P791"/>
  <c r="J791"/>
  <c r="AS790"/>
  <c r="AP790"/>
  <c r="AM790"/>
  <c r="V790"/>
  <c r="S790"/>
  <c r="P790"/>
  <c r="J790"/>
  <c r="AS789"/>
  <c r="AP789"/>
  <c r="AM789"/>
  <c r="V789"/>
  <c r="S789"/>
  <c r="P789"/>
  <c r="J789"/>
  <c r="AS788"/>
  <c r="AP788"/>
  <c r="AM788"/>
  <c r="V788"/>
  <c r="S788"/>
  <c r="P788"/>
  <c r="J788"/>
  <c r="AS787"/>
  <c r="AP787"/>
  <c r="AM787"/>
  <c r="V787"/>
  <c r="S787"/>
  <c r="P787"/>
  <c r="J787"/>
  <c r="AS786"/>
  <c r="AP786"/>
  <c r="AM786"/>
  <c r="V786"/>
  <c r="S786"/>
  <c r="P786"/>
  <c r="J786"/>
  <c r="AS785"/>
  <c r="AP785"/>
  <c r="AM785"/>
  <c r="V785"/>
  <c r="S785"/>
  <c r="P785"/>
  <c r="J785"/>
  <c r="AS784"/>
  <c r="AP784"/>
  <c r="AM784"/>
  <c r="V784"/>
  <c r="S784"/>
  <c r="P784"/>
  <c r="J784"/>
  <c r="AS783"/>
  <c r="AP783"/>
  <c r="AM783"/>
  <c r="V783"/>
  <c r="S783"/>
  <c r="P783"/>
  <c r="J783"/>
  <c r="AS782"/>
  <c r="AP782"/>
  <c r="AM782"/>
  <c r="V782"/>
  <c r="S782"/>
  <c r="P782"/>
  <c r="J782"/>
  <c r="AS781"/>
  <c r="AP781"/>
  <c r="AM781"/>
  <c r="V781"/>
  <c r="S781"/>
  <c r="P781"/>
  <c r="J781"/>
  <c r="AS780"/>
  <c r="AP780"/>
  <c r="AM780"/>
  <c r="V780"/>
  <c r="S780"/>
  <c r="P780"/>
  <c r="J780"/>
  <c r="AS779"/>
  <c r="AP779"/>
  <c r="AM779"/>
  <c r="V779"/>
  <c r="S779"/>
  <c r="P779"/>
  <c r="J779"/>
  <c r="C779"/>
  <c r="B779"/>
  <c r="AS778"/>
  <c r="AP778"/>
  <c r="AM778"/>
  <c r="V778"/>
  <c r="S778"/>
  <c r="P778"/>
  <c r="J778"/>
  <c r="AS777"/>
  <c r="AP777"/>
  <c r="AM777"/>
  <c r="V777"/>
  <c r="S777"/>
  <c r="P777"/>
  <c r="J777"/>
  <c r="AS776"/>
  <c r="AP776"/>
  <c r="AM776"/>
  <c r="V776"/>
  <c r="S776"/>
  <c r="P776"/>
  <c r="J776"/>
  <c r="AS775"/>
  <c r="AP775"/>
  <c r="AM775"/>
  <c r="V775"/>
  <c r="S775"/>
  <c r="P775"/>
  <c r="J775"/>
  <c r="AS774"/>
  <c r="AP774"/>
  <c r="AM774"/>
  <c r="V774"/>
  <c r="S774"/>
  <c r="P774"/>
  <c r="J774"/>
  <c r="AS773"/>
  <c r="AP773"/>
  <c r="AM773"/>
  <c r="V773"/>
  <c r="S773"/>
  <c r="P773"/>
  <c r="J773"/>
  <c r="AS772"/>
  <c r="AP772"/>
  <c r="AM772"/>
  <c r="V772"/>
  <c r="S772"/>
  <c r="P772"/>
  <c r="J772"/>
  <c r="AS771"/>
  <c r="AP771"/>
  <c r="AM771"/>
  <c r="V771"/>
  <c r="S771"/>
  <c r="P771"/>
  <c r="J771"/>
  <c r="AS770"/>
  <c r="AP770"/>
  <c r="AM770"/>
  <c r="V770"/>
  <c r="S770"/>
  <c r="P770"/>
  <c r="J770"/>
  <c r="AS769"/>
  <c r="AP769"/>
  <c r="AM769"/>
  <c r="V769"/>
  <c r="S769"/>
  <c r="P769"/>
  <c r="J769"/>
  <c r="AS768"/>
  <c r="AP768"/>
  <c r="AM768"/>
  <c r="V768"/>
  <c r="S768"/>
  <c r="P768"/>
  <c r="J768"/>
  <c r="AS767"/>
  <c r="AP767"/>
  <c r="AM767"/>
  <c r="V767"/>
  <c r="S767"/>
  <c r="P767"/>
  <c r="J767"/>
  <c r="AS766"/>
  <c r="AP766"/>
  <c r="AM766"/>
  <c r="V766"/>
  <c r="S766"/>
  <c r="P766"/>
  <c r="J766"/>
  <c r="AS765"/>
  <c r="AP765"/>
  <c r="AM765"/>
  <c r="V765"/>
  <c r="S765"/>
  <c r="P765"/>
  <c r="J765"/>
  <c r="AS764"/>
  <c r="AP764"/>
  <c r="AM764"/>
  <c r="V764"/>
  <c r="S764"/>
  <c r="P764"/>
  <c r="J764"/>
  <c r="C764"/>
  <c r="B764"/>
  <c r="AS763"/>
  <c r="AP763"/>
  <c r="AM763"/>
  <c r="V763"/>
  <c r="S763"/>
  <c r="P763"/>
  <c r="J763"/>
  <c r="AS762"/>
  <c r="AP762"/>
  <c r="AM762"/>
  <c r="V762"/>
  <c r="S762"/>
  <c r="P762"/>
  <c r="J762"/>
  <c r="AS761"/>
  <c r="AP761"/>
  <c r="AM761"/>
  <c r="V761"/>
  <c r="S761"/>
  <c r="P761"/>
  <c r="J761"/>
  <c r="AS760"/>
  <c r="AP760"/>
  <c r="AM760"/>
  <c r="V760"/>
  <c r="S760"/>
  <c r="P760"/>
  <c r="J760"/>
  <c r="AS759"/>
  <c r="AP759"/>
  <c r="AM759"/>
  <c r="V759"/>
  <c r="S759"/>
  <c r="P759"/>
  <c r="J759"/>
  <c r="AS758"/>
  <c r="AP758"/>
  <c r="AM758"/>
  <c r="V758"/>
  <c r="S758"/>
  <c r="P758"/>
  <c r="J758"/>
  <c r="AS757"/>
  <c r="AP757"/>
  <c r="AM757"/>
  <c r="V757"/>
  <c r="S757"/>
  <c r="P757"/>
  <c r="J757"/>
  <c r="AS756"/>
  <c r="AP756"/>
  <c r="AM756"/>
  <c r="V756"/>
  <c r="S756"/>
  <c r="P756"/>
  <c r="J756"/>
  <c r="AS755"/>
  <c r="AP755"/>
  <c r="AM755"/>
  <c r="V755"/>
  <c r="S755"/>
  <c r="P755"/>
  <c r="J755"/>
  <c r="AS754"/>
  <c r="AP754"/>
  <c r="AM754"/>
  <c r="V754"/>
  <c r="S754"/>
  <c r="P754"/>
  <c r="J754"/>
  <c r="AS753"/>
  <c r="AP753"/>
  <c r="AM753"/>
  <c r="V753"/>
  <c r="S753"/>
  <c r="P753"/>
  <c r="J753"/>
  <c r="AS752"/>
  <c r="AP752"/>
  <c r="AM752"/>
  <c r="V752"/>
  <c r="S752"/>
  <c r="P752"/>
  <c r="J752"/>
  <c r="AS751"/>
  <c r="AP751"/>
  <c r="AM751"/>
  <c r="V751"/>
  <c r="S751"/>
  <c r="P751"/>
  <c r="J751"/>
  <c r="AS750"/>
  <c r="AP750"/>
  <c r="AM750"/>
  <c r="V750"/>
  <c r="S750"/>
  <c r="P750"/>
  <c r="J750"/>
  <c r="AS749"/>
  <c r="AP749"/>
  <c r="AM749"/>
  <c r="V749"/>
  <c r="S749"/>
  <c r="P749"/>
  <c r="J749"/>
  <c r="C749"/>
  <c r="B749"/>
  <c r="AS748"/>
  <c r="AP748"/>
  <c r="AM748"/>
  <c r="V748"/>
  <c r="S748"/>
  <c r="P748"/>
  <c r="J748"/>
  <c r="AS747"/>
  <c r="AP747"/>
  <c r="AM747"/>
  <c r="V747"/>
  <c r="S747"/>
  <c r="P747"/>
  <c r="J747"/>
  <c r="AS746"/>
  <c r="AP746"/>
  <c r="AM746"/>
  <c r="V746"/>
  <c r="S746"/>
  <c r="P746"/>
  <c r="J746"/>
  <c r="AS745"/>
  <c r="AP745"/>
  <c r="AM745"/>
  <c r="V745"/>
  <c r="S745"/>
  <c r="P745"/>
  <c r="J745"/>
  <c r="AS744"/>
  <c r="AP744"/>
  <c r="AM744"/>
  <c r="V744"/>
  <c r="S744"/>
  <c r="P744"/>
  <c r="J744"/>
  <c r="AS743"/>
  <c r="AP743"/>
  <c r="AM743"/>
  <c r="V743"/>
  <c r="S743"/>
  <c r="P743"/>
  <c r="J743"/>
  <c r="AS742"/>
  <c r="AP742"/>
  <c r="AM742"/>
  <c r="V742"/>
  <c r="S742"/>
  <c r="P742"/>
  <c r="J742"/>
  <c r="AS741"/>
  <c r="AP741"/>
  <c r="AM741"/>
  <c r="V741"/>
  <c r="S741"/>
  <c r="P741"/>
  <c r="J741"/>
  <c r="AS740"/>
  <c r="AP740"/>
  <c r="AM740"/>
  <c r="V740"/>
  <c r="S740"/>
  <c r="P740"/>
  <c r="J740"/>
  <c r="AS739"/>
  <c r="AP739"/>
  <c r="AM739"/>
  <c r="V739"/>
  <c r="S739"/>
  <c r="P739"/>
  <c r="J739"/>
  <c r="AS738"/>
  <c r="AP738"/>
  <c r="AM738"/>
  <c r="V738"/>
  <c r="S738"/>
  <c r="P738"/>
  <c r="J738"/>
  <c r="AS737"/>
  <c r="AP737"/>
  <c r="AM737"/>
  <c r="V737"/>
  <c r="S737"/>
  <c r="P737"/>
  <c r="J737"/>
  <c r="AS736"/>
  <c r="AP736"/>
  <c r="AM736"/>
  <c r="V736"/>
  <c r="S736"/>
  <c r="P736"/>
  <c r="J736"/>
  <c r="AS735"/>
  <c r="AP735"/>
  <c r="AM735"/>
  <c r="V735"/>
  <c r="S735"/>
  <c r="P735"/>
  <c r="J735"/>
  <c r="AS734"/>
  <c r="AP734"/>
  <c r="AM734"/>
  <c r="V734"/>
  <c r="S734"/>
  <c r="P734"/>
  <c r="J734"/>
  <c r="C734"/>
  <c r="B734"/>
  <c r="AS733"/>
  <c r="AP733"/>
  <c r="AM733"/>
  <c r="V733"/>
  <c r="S733"/>
  <c r="P733"/>
  <c r="J733"/>
  <c r="AS732"/>
  <c r="AP732"/>
  <c r="AM732"/>
  <c r="V732"/>
  <c r="S732"/>
  <c r="P732"/>
  <c r="J732"/>
  <c r="AS731"/>
  <c r="AP731"/>
  <c r="AM731"/>
  <c r="V731"/>
  <c r="S731"/>
  <c r="P731"/>
  <c r="J731"/>
  <c r="AS730"/>
  <c r="AP730"/>
  <c r="AM730"/>
  <c r="V730"/>
  <c r="S730"/>
  <c r="P730"/>
  <c r="J730"/>
  <c r="AS729"/>
  <c r="AP729"/>
  <c r="AM729"/>
  <c r="V729"/>
  <c r="S729"/>
  <c r="P729"/>
  <c r="J729"/>
  <c r="AS728"/>
  <c r="AP728"/>
  <c r="AM728"/>
  <c r="V728"/>
  <c r="S728"/>
  <c r="P728"/>
  <c r="J728"/>
  <c r="AS727"/>
  <c r="AP727"/>
  <c r="AM727"/>
  <c r="V727"/>
  <c r="S727"/>
  <c r="P727"/>
  <c r="J727"/>
  <c r="AS726"/>
  <c r="AP726"/>
  <c r="AM726"/>
  <c r="V726"/>
  <c r="S726"/>
  <c r="P726"/>
  <c r="J726"/>
  <c r="AS725"/>
  <c r="AP725"/>
  <c r="AM725"/>
  <c r="V725"/>
  <c r="S725"/>
  <c r="P725"/>
  <c r="J725"/>
  <c r="AS724"/>
  <c r="AP724"/>
  <c r="AM724"/>
  <c r="V724"/>
  <c r="S724"/>
  <c r="P724"/>
  <c r="J724"/>
  <c r="AS723"/>
  <c r="AP723"/>
  <c r="AM723"/>
  <c r="V723"/>
  <c r="S723"/>
  <c r="P723"/>
  <c r="J723"/>
  <c r="AS722"/>
  <c r="AP722"/>
  <c r="AM722"/>
  <c r="V722"/>
  <c r="S722"/>
  <c r="P722"/>
  <c r="J722"/>
  <c r="AS721"/>
  <c r="AP721"/>
  <c r="AM721"/>
  <c r="V721"/>
  <c r="S721"/>
  <c r="P721"/>
  <c r="J721"/>
  <c r="AS720"/>
  <c r="AP720"/>
  <c r="AM720"/>
  <c r="V720"/>
  <c r="S720"/>
  <c r="P720"/>
  <c r="J720"/>
  <c r="AS719"/>
  <c r="AP719"/>
  <c r="AM719"/>
  <c r="V719"/>
  <c r="S719"/>
  <c r="P719"/>
  <c r="J719"/>
  <c r="C719"/>
  <c r="B719"/>
  <c r="AS718"/>
  <c r="AP718"/>
  <c r="AM718"/>
  <c r="V718"/>
  <c r="S718"/>
  <c r="P718"/>
  <c r="J718"/>
  <c r="AS717"/>
  <c r="AP717"/>
  <c r="AM717"/>
  <c r="V717"/>
  <c r="S717"/>
  <c r="P717"/>
  <c r="J717"/>
  <c r="AS716"/>
  <c r="AP716"/>
  <c r="AM716"/>
  <c r="V716"/>
  <c r="S716"/>
  <c r="P716"/>
  <c r="J716"/>
  <c r="AS715"/>
  <c r="AP715"/>
  <c r="AM715"/>
  <c r="V715"/>
  <c r="S715"/>
  <c r="P715"/>
  <c r="J715"/>
  <c r="AS714"/>
  <c r="AP714"/>
  <c r="AM714"/>
  <c r="V714"/>
  <c r="S714"/>
  <c r="P714"/>
  <c r="J714"/>
  <c r="AS713"/>
  <c r="AP713"/>
  <c r="AM713"/>
  <c r="V713"/>
  <c r="S713"/>
  <c r="P713"/>
  <c r="J713"/>
  <c r="AS712"/>
  <c r="AP712"/>
  <c r="AM712"/>
  <c r="V712"/>
  <c r="S712"/>
  <c r="P712"/>
  <c r="J712"/>
  <c r="AS711"/>
  <c r="AP711"/>
  <c r="AM711"/>
  <c r="V711"/>
  <c r="S711"/>
  <c r="P711"/>
  <c r="J711"/>
  <c r="AS710"/>
  <c r="AP710"/>
  <c r="AM710"/>
  <c r="V710"/>
  <c r="S710"/>
  <c r="P710"/>
  <c r="J710"/>
  <c r="AS709"/>
  <c r="AP709"/>
  <c r="AM709"/>
  <c r="V709"/>
  <c r="S709"/>
  <c r="P709"/>
  <c r="J709"/>
  <c r="AS708"/>
  <c r="AP708"/>
  <c r="AM708"/>
  <c r="V708"/>
  <c r="S708"/>
  <c r="P708"/>
  <c r="J708"/>
  <c r="AS707"/>
  <c r="AP707"/>
  <c r="AM707"/>
  <c r="V707"/>
  <c r="S707"/>
  <c r="P707"/>
  <c r="J707"/>
  <c r="AS706"/>
  <c r="AP706"/>
  <c r="AM706"/>
  <c r="V706"/>
  <c r="S706"/>
  <c r="P706"/>
  <c r="J706"/>
  <c r="AS705"/>
  <c r="AP705"/>
  <c r="AM705"/>
  <c r="V705"/>
  <c r="S705"/>
  <c r="P705"/>
  <c r="J705"/>
  <c r="AS704"/>
  <c r="AP704"/>
  <c r="AM704"/>
  <c r="V704"/>
  <c r="S704"/>
  <c r="P704"/>
  <c r="J704"/>
  <c r="C704"/>
  <c r="B704"/>
  <c r="AS703"/>
  <c r="AP703"/>
  <c r="AM703"/>
  <c r="V703"/>
  <c r="S703"/>
  <c r="P703"/>
  <c r="J703"/>
  <c r="AS702"/>
  <c r="AP702"/>
  <c r="AM702"/>
  <c r="V702"/>
  <c r="S702"/>
  <c r="P702"/>
  <c r="J702"/>
  <c r="AS701"/>
  <c r="AP701"/>
  <c r="AM701"/>
  <c r="V701"/>
  <c r="S701"/>
  <c r="P701"/>
  <c r="J701"/>
  <c r="AS700"/>
  <c r="AP700"/>
  <c r="AM700"/>
  <c r="V700"/>
  <c r="S700"/>
  <c r="P700"/>
  <c r="J700"/>
  <c r="AS699"/>
  <c r="AP699"/>
  <c r="AM699"/>
  <c r="V699"/>
  <c r="S699"/>
  <c r="P699"/>
  <c r="J699"/>
  <c r="AS698"/>
  <c r="AP698"/>
  <c r="AM698"/>
  <c r="V698"/>
  <c r="S698"/>
  <c r="P698"/>
  <c r="J698"/>
  <c r="AS697"/>
  <c r="AP697"/>
  <c r="AM697"/>
  <c r="V697"/>
  <c r="S697"/>
  <c r="P697"/>
  <c r="J697"/>
  <c r="AS696"/>
  <c r="AP696"/>
  <c r="AM696"/>
  <c r="V696"/>
  <c r="S696"/>
  <c r="P696"/>
  <c r="J696"/>
  <c r="AS695"/>
  <c r="AP695"/>
  <c r="AM695"/>
  <c r="V695"/>
  <c r="S695"/>
  <c r="P695"/>
  <c r="J695"/>
  <c r="AS694"/>
  <c r="AP694"/>
  <c r="AM694"/>
  <c r="V694"/>
  <c r="S694"/>
  <c r="P694"/>
  <c r="J694"/>
  <c r="AS693"/>
  <c r="AP693"/>
  <c r="AM693"/>
  <c r="V693"/>
  <c r="S693"/>
  <c r="P693"/>
  <c r="J693"/>
  <c r="AS692"/>
  <c r="AP692"/>
  <c r="AM692"/>
  <c r="V692"/>
  <c r="S692"/>
  <c r="P692"/>
  <c r="J692"/>
  <c r="AS691"/>
  <c r="AP691"/>
  <c r="AM691"/>
  <c r="V691"/>
  <c r="S691"/>
  <c r="P691"/>
  <c r="J691"/>
  <c r="AS690"/>
  <c r="AP690"/>
  <c r="AM690"/>
  <c r="V690"/>
  <c r="S690"/>
  <c r="P690"/>
  <c r="J690"/>
  <c r="AS689"/>
  <c r="AP689"/>
  <c r="AM689"/>
  <c r="V689"/>
  <c r="S689"/>
  <c r="P689"/>
  <c r="J689"/>
  <c r="C689"/>
  <c r="B689"/>
  <c r="AS688"/>
  <c r="AP688"/>
  <c r="AM688"/>
  <c r="V688"/>
  <c r="S688"/>
  <c r="P688"/>
  <c r="J688"/>
  <c r="AS687"/>
  <c r="AP687"/>
  <c r="AM687"/>
  <c r="V687"/>
  <c r="S687"/>
  <c r="P687"/>
  <c r="J687"/>
  <c r="AS686"/>
  <c r="AV641" s="1"/>
  <c r="AP686"/>
  <c r="AM686"/>
  <c r="V686"/>
  <c r="S686"/>
  <c r="P686"/>
  <c r="J686"/>
  <c r="AS685"/>
  <c r="AP685"/>
  <c r="AM685"/>
  <c r="V685"/>
  <c r="S685"/>
  <c r="P685"/>
  <c r="J685"/>
  <c r="AS684"/>
  <c r="AP684"/>
  <c r="AM684"/>
  <c r="V684"/>
  <c r="S684"/>
  <c r="P684"/>
  <c r="J684"/>
  <c r="AS683"/>
  <c r="AP683"/>
  <c r="AM683"/>
  <c r="V683"/>
  <c r="S683"/>
  <c r="P683"/>
  <c r="J683"/>
  <c r="AS682"/>
  <c r="AV637" s="1"/>
  <c r="AP682"/>
  <c r="AM682"/>
  <c r="V682"/>
  <c r="S682"/>
  <c r="P682"/>
  <c r="J682"/>
  <c r="AS681"/>
  <c r="AP681"/>
  <c r="AM681"/>
  <c r="V681"/>
  <c r="S681"/>
  <c r="P681"/>
  <c r="J681"/>
  <c r="AS680"/>
  <c r="AP680"/>
  <c r="AM680"/>
  <c r="V680"/>
  <c r="S680"/>
  <c r="P680"/>
  <c r="J680"/>
  <c r="AS679"/>
  <c r="AP679"/>
  <c r="AM679"/>
  <c r="V679"/>
  <c r="S679"/>
  <c r="P679"/>
  <c r="J679"/>
  <c r="AS678"/>
  <c r="AV633" s="1"/>
  <c r="AP678"/>
  <c r="AM678"/>
  <c r="V678"/>
  <c r="S678"/>
  <c r="P678"/>
  <c r="J678"/>
  <c r="AS677"/>
  <c r="AP677"/>
  <c r="AM677"/>
  <c r="V677"/>
  <c r="S677"/>
  <c r="P677"/>
  <c r="J677"/>
  <c r="AS676"/>
  <c r="AP676"/>
  <c r="AM676"/>
  <c r="V676"/>
  <c r="S676"/>
  <c r="P676"/>
  <c r="J676"/>
  <c r="AS675"/>
  <c r="AP675"/>
  <c r="AM675"/>
  <c r="V675"/>
  <c r="S675"/>
  <c r="P675"/>
  <c r="J675"/>
  <c r="AS674"/>
  <c r="AV629" s="1"/>
  <c r="AP674"/>
  <c r="AM674"/>
  <c r="V674"/>
  <c r="S674"/>
  <c r="P674"/>
  <c r="J674"/>
  <c r="C674"/>
  <c r="B674"/>
  <c r="AS673"/>
  <c r="AP673"/>
  <c r="AM673"/>
  <c r="V673"/>
  <c r="S673"/>
  <c r="P673"/>
  <c r="J673"/>
  <c r="AS672"/>
  <c r="AP672"/>
  <c r="AM672"/>
  <c r="V672"/>
  <c r="S672"/>
  <c r="P672"/>
  <c r="J672"/>
  <c r="AS671"/>
  <c r="AP671"/>
  <c r="AM671"/>
  <c r="V671"/>
  <c r="S671"/>
  <c r="P671"/>
  <c r="J671"/>
  <c r="AS670"/>
  <c r="AP670"/>
  <c r="AM670"/>
  <c r="V670"/>
  <c r="S670"/>
  <c r="P670"/>
  <c r="J670"/>
  <c r="AS669"/>
  <c r="AP669"/>
  <c r="AM669"/>
  <c r="V669"/>
  <c r="S669"/>
  <c r="P669"/>
  <c r="J669"/>
  <c r="AS668"/>
  <c r="AP668"/>
  <c r="AM668"/>
  <c r="V668"/>
  <c r="S668"/>
  <c r="P668"/>
  <c r="J668"/>
  <c r="AS667"/>
  <c r="AP667"/>
  <c r="AM667"/>
  <c r="V667"/>
  <c r="S667"/>
  <c r="P667"/>
  <c r="J667"/>
  <c r="AS666"/>
  <c r="AP666"/>
  <c r="AM666"/>
  <c r="V666"/>
  <c r="S666"/>
  <c r="P666"/>
  <c r="J666"/>
  <c r="AS665"/>
  <c r="AP665"/>
  <c r="AM665"/>
  <c r="V665"/>
  <c r="S665"/>
  <c r="P665"/>
  <c r="J665"/>
  <c r="AS664"/>
  <c r="AP664"/>
  <c r="AM664"/>
  <c r="V664"/>
  <c r="S664"/>
  <c r="P664"/>
  <c r="J664"/>
  <c r="AS663"/>
  <c r="AP663"/>
  <c r="AM663"/>
  <c r="V663"/>
  <c r="S663"/>
  <c r="P663"/>
  <c r="J663"/>
  <c r="AS662"/>
  <c r="AP662"/>
  <c r="AM662"/>
  <c r="V662"/>
  <c r="S662"/>
  <c r="P662"/>
  <c r="J662"/>
  <c r="AS661"/>
  <c r="AP661"/>
  <c r="AM661"/>
  <c r="V661"/>
  <c r="S661"/>
  <c r="P661"/>
  <c r="J661"/>
  <c r="AS660"/>
  <c r="AP660"/>
  <c r="AM660"/>
  <c r="V660"/>
  <c r="S660"/>
  <c r="P660"/>
  <c r="J660"/>
  <c r="AS659"/>
  <c r="AP659"/>
  <c r="AM659"/>
  <c r="V659"/>
  <c r="S659"/>
  <c r="P659"/>
  <c r="J659"/>
  <c r="C659"/>
  <c r="B659"/>
  <c r="AS658"/>
  <c r="AV643" s="1"/>
  <c r="AP658"/>
  <c r="AM658"/>
  <c r="AJ658"/>
  <c r="AJ673" s="1"/>
  <c r="AJ688" s="1"/>
  <c r="AJ703" s="1"/>
  <c r="AJ718" s="1"/>
  <c r="AJ733" s="1"/>
  <c r="AJ748" s="1"/>
  <c r="AJ763" s="1"/>
  <c r="AJ778" s="1"/>
  <c r="AJ793" s="1"/>
  <c r="AJ808" s="1"/>
  <c r="AJ823" s="1"/>
  <c r="AJ838" s="1"/>
  <c r="AJ853" s="1"/>
  <c r="AJ868" s="1"/>
  <c r="AJ883" s="1"/>
  <c r="AJ898" s="1"/>
  <c r="AJ913" s="1"/>
  <c r="AJ928" s="1"/>
  <c r="AJ943" s="1"/>
  <c r="AJ958" s="1"/>
  <c r="AJ973" s="1"/>
  <c r="AJ988" s="1"/>
  <c r="AJ1003" s="1"/>
  <c r="AJ1018" s="1"/>
  <c r="AJ1033" s="1"/>
  <c r="AJ1048" s="1"/>
  <c r="AJ1063" s="1"/>
  <c r="AJ1078" s="1"/>
  <c r="AJ1093" s="1"/>
  <c r="AJ1108" s="1"/>
  <c r="AJ1123" s="1"/>
  <c r="AJ1138" s="1"/>
  <c r="AJ1153" s="1"/>
  <c r="AJ1168" s="1"/>
  <c r="AJ1183" s="1"/>
  <c r="AJ1198" s="1"/>
  <c r="AJ1213" s="1"/>
  <c r="AJ1228" s="1"/>
  <c r="V658"/>
  <c r="S658"/>
  <c r="P658"/>
  <c r="J658"/>
  <c r="D658"/>
  <c r="D673" s="1"/>
  <c r="D688" s="1"/>
  <c r="D703" s="1"/>
  <c r="D718" s="1"/>
  <c r="D733" s="1"/>
  <c r="D748" s="1"/>
  <c r="D763" s="1"/>
  <c r="D778" s="1"/>
  <c r="D793" s="1"/>
  <c r="D808" s="1"/>
  <c r="D823" s="1"/>
  <c r="D838" s="1"/>
  <c r="D853" s="1"/>
  <c r="D868" s="1"/>
  <c r="D883" s="1"/>
  <c r="D898" s="1"/>
  <c r="D913" s="1"/>
  <c r="D928" s="1"/>
  <c r="D943" s="1"/>
  <c r="D958" s="1"/>
  <c r="D973" s="1"/>
  <c r="D988" s="1"/>
  <c r="D1003" s="1"/>
  <c r="D1018" s="1"/>
  <c r="D1033" s="1"/>
  <c r="D1048" s="1"/>
  <c r="D1063" s="1"/>
  <c r="D1078" s="1"/>
  <c r="D1093" s="1"/>
  <c r="D1108" s="1"/>
  <c r="D1123" s="1"/>
  <c r="D1138" s="1"/>
  <c r="D1153" s="1"/>
  <c r="D1168" s="1"/>
  <c r="D1183" s="1"/>
  <c r="D1198" s="1"/>
  <c r="D1213" s="1"/>
  <c r="D1228" s="1"/>
  <c r="AS657"/>
  <c r="AP657"/>
  <c r="AM657"/>
  <c r="AJ657"/>
  <c r="AJ672" s="1"/>
  <c r="AJ687" s="1"/>
  <c r="AJ702" s="1"/>
  <c r="AJ717" s="1"/>
  <c r="AJ732" s="1"/>
  <c r="AJ747" s="1"/>
  <c r="AJ762" s="1"/>
  <c r="AJ777" s="1"/>
  <c r="AJ792" s="1"/>
  <c r="AJ807" s="1"/>
  <c r="AJ822" s="1"/>
  <c r="AJ837" s="1"/>
  <c r="AJ852" s="1"/>
  <c r="AJ867" s="1"/>
  <c r="AJ882" s="1"/>
  <c r="AJ897" s="1"/>
  <c r="AJ912" s="1"/>
  <c r="AJ927" s="1"/>
  <c r="AJ942" s="1"/>
  <c r="AJ957" s="1"/>
  <c r="AJ972" s="1"/>
  <c r="AJ987" s="1"/>
  <c r="AJ1002" s="1"/>
  <c r="AJ1017" s="1"/>
  <c r="AJ1032" s="1"/>
  <c r="AJ1047" s="1"/>
  <c r="AJ1062" s="1"/>
  <c r="AJ1077" s="1"/>
  <c r="AJ1092" s="1"/>
  <c r="AJ1107" s="1"/>
  <c r="AJ1122" s="1"/>
  <c r="AJ1137" s="1"/>
  <c r="AJ1152" s="1"/>
  <c r="AJ1167" s="1"/>
  <c r="AJ1182" s="1"/>
  <c r="AJ1197" s="1"/>
  <c r="AJ1212" s="1"/>
  <c r="AJ1227" s="1"/>
  <c r="V657"/>
  <c r="S657"/>
  <c r="P657"/>
  <c r="J657"/>
  <c r="D657"/>
  <c r="D672" s="1"/>
  <c r="D687" s="1"/>
  <c r="D702" s="1"/>
  <c r="D717" s="1"/>
  <c r="D732" s="1"/>
  <c r="D747" s="1"/>
  <c r="D762" s="1"/>
  <c r="D777" s="1"/>
  <c r="D792" s="1"/>
  <c r="D807" s="1"/>
  <c r="D822" s="1"/>
  <c r="D837" s="1"/>
  <c r="D852" s="1"/>
  <c r="D867" s="1"/>
  <c r="D882" s="1"/>
  <c r="D897" s="1"/>
  <c r="D912" s="1"/>
  <c r="D927" s="1"/>
  <c r="D942" s="1"/>
  <c r="D957" s="1"/>
  <c r="D972" s="1"/>
  <c r="D987" s="1"/>
  <c r="D1002" s="1"/>
  <c r="D1017" s="1"/>
  <c r="D1032" s="1"/>
  <c r="D1047" s="1"/>
  <c r="D1062" s="1"/>
  <c r="D1077" s="1"/>
  <c r="D1092" s="1"/>
  <c r="D1107" s="1"/>
  <c r="D1122" s="1"/>
  <c r="D1137" s="1"/>
  <c r="D1152" s="1"/>
  <c r="D1167" s="1"/>
  <c r="D1182" s="1"/>
  <c r="D1197" s="1"/>
  <c r="D1212" s="1"/>
  <c r="D1227" s="1"/>
  <c r="AS656"/>
  <c r="AP656"/>
  <c r="AM656"/>
  <c r="AJ656"/>
  <c r="AJ671" s="1"/>
  <c r="AJ686" s="1"/>
  <c r="AJ701" s="1"/>
  <c r="AJ716" s="1"/>
  <c r="AJ731" s="1"/>
  <c r="AJ746" s="1"/>
  <c r="AJ761" s="1"/>
  <c r="AJ776" s="1"/>
  <c r="AJ791" s="1"/>
  <c r="AJ806" s="1"/>
  <c r="AJ821" s="1"/>
  <c r="AJ836" s="1"/>
  <c r="AJ851" s="1"/>
  <c r="AJ866" s="1"/>
  <c r="AJ881" s="1"/>
  <c r="AJ896" s="1"/>
  <c r="AJ911" s="1"/>
  <c r="AJ926" s="1"/>
  <c r="AJ941" s="1"/>
  <c r="AJ956" s="1"/>
  <c r="AJ971" s="1"/>
  <c r="AJ986" s="1"/>
  <c r="AJ1001" s="1"/>
  <c r="AJ1016" s="1"/>
  <c r="AJ1031" s="1"/>
  <c r="AJ1046" s="1"/>
  <c r="AJ1061" s="1"/>
  <c r="AJ1076" s="1"/>
  <c r="AJ1091" s="1"/>
  <c r="AJ1106" s="1"/>
  <c r="AJ1121" s="1"/>
  <c r="AJ1136" s="1"/>
  <c r="AJ1151" s="1"/>
  <c r="AJ1166" s="1"/>
  <c r="AJ1181" s="1"/>
  <c r="AJ1196" s="1"/>
  <c r="AJ1211" s="1"/>
  <c r="AJ1226" s="1"/>
  <c r="V656"/>
  <c r="S656"/>
  <c r="P656"/>
  <c r="J656"/>
  <c r="D656"/>
  <c r="D671" s="1"/>
  <c r="D686" s="1"/>
  <c r="D701" s="1"/>
  <c r="D716" s="1"/>
  <c r="D731" s="1"/>
  <c r="D746" s="1"/>
  <c r="D761" s="1"/>
  <c r="D776" s="1"/>
  <c r="D791" s="1"/>
  <c r="D806" s="1"/>
  <c r="D821" s="1"/>
  <c r="D836" s="1"/>
  <c r="D851" s="1"/>
  <c r="D866" s="1"/>
  <c r="D881" s="1"/>
  <c r="D896" s="1"/>
  <c r="D911" s="1"/>
  <c r="D926" s="1"/>
  <c r="D941" s="1"/>
  <c r="D956" s="1"/>
  <c r="D971" s="1"/>
  <c r="D986" s="1"/>
  <c r="D1001" s="1"/>
  <c r="D1016" s="1"/>
  <c r="D1031" s="1"/>
  <c r="D1046" s="1"/>
  <c r="D1061" s="1"/>
  <c r="D1076" s="1"/>
  <c r="D1091" s="1"/>
  <c r="D1106" s="1"/>
  <c r="D1121" s="1"/>
  <c r="D1136" s="1"/>
  <c r="D1151" s="1"/>
  <c r="D1166" s="1"/>
  <c r="D1181" s="1"/>
  <c r="D1196" s="1"/>
  <c r="D1211" s="1"/>
  <c r="D1226" s="1"/>
  <c r="AS655"/>
  <c r="AP655"/>
  <c r="AM655"/>
  <c r="AJ655"/>
  <c r="AJ670" s="1"/>
  <c r="AJ685" s="1"/>
  <c r="AJ700" s="1"/>
  <c r="AJ715" s="1"/>
  <c r="AJ730" s="1"/>
  <c r="AJ745" s="1"/>
  <c r="AJ760" s="1"/>
  <c r="AJ775" s="1"/>
  <c r="AJ790" s="1"/>
  <c r="AJ805" s="1"/>
  <c r="AJ820" s="1"/>
  <c r="AJ835" s="1"/>
  <c r="AJ850" s="1"/>
  <c r="AJ865" s="1"/>
  <c r="AJ880" s="1"/>
  <c r="AJ895" s="1"/>
  <c r="AJ910" s="1"/>
  <c r="AJ925" s="1"/>
  <c r="AJ940" s="1"/>
  <c r="AJ955" s="1"/>
  <c r="AJ970" s="1"/>
  <c r="AJ985" s="1"/>
  <c r="AJ1000" s="1"/>
  <c r="AJ1015" s="1"/>
  <c r="AJ1030" s="1"/>
  <c r="AJ1045" s="1"/>
  <c r="AJ1060" s="1"/>
  <c r="AJ1075" s="1"/>
  <c r="AJ1090" s="1"/>
  <c r="AJ1105" s="1"/>
  <c r="AJ1120" s="1"/>
  <c r="AJ1135" s="1"/>
  <c r="AJ1150" s="1"/>
  <c r="AJ1165" s="1"/>
  <c r="AJ1180" s="1"/>
  <c r="AJ1195" s="1"/>
  <c r="AJ1210" s="1"/>
  <c r="AJ1225" s="1"/>
  <c r="V655"/>
  <c r="S655"/>
  <c r="P655"/>
  <c r="J655"/>
  <c r="D655"/>
  <c r="D670" s="1"/>
  <c r="D685" s="1"/>
  <c r="D700" s="1"/>
  <c r="D715" s="1"/>
  <c r="D730" s="1"/>
  <c r="D745" s="1"/>
  <c r="D760" s="1"/>
  <c r="D775" s="1"/>
  <c r="D790" s="1"/>
  <c r="D805" s="1"/>
  <c r="D820" s="1"/>
  <c r="D835" s="1"/>
  <c r="D850" s="1"/>
  <c r="D865" s="1"/>
  <c r="D880" s="1"/>
  <c r="D895" s="1"/>
  <c r="D910" s="1"/>
  <c r="D925" s="1"/>
  <c r="D940" s="1"/>
  <c r="D955" s="1"/>
  <c r="D970" s="1"/>
  <c r="D985" s="1"/>
  <c r="D1000" s="1"/>
  <c r="D1015" s="1"/>
  <c r="D1030" s="1"/>
  <c r="D1045" s="1"/>
  <c r="D1060" s="1"/>
  <c r="D1075" s="1"/>
  <c r="D1090" s="1"/>
  <c r="D1105" s="1"/>
  <c r="D1120" s="1"/>
  <c r="D1135" s="1"/>
  <c r="D1150" s="1"/>
  <c r="D1165" s="1"/>
  <c r="D1180" s="1"/>
  <c r="D1195" s="1"/>
  <c r="D1210" s="1"/>
  <c r="D1225" s="1"/>
  <c r="AS654"/>
  <c r="AV639" s="1"/>
  <c r="AP654"/>
  <c r="AM654"/>
  <c r="AJ654"/>
  <c r="AJ669" s="1"/>
  <c r="AJ684" s="1"/>
  <c r="AJ699" s="1"/>
  <c r="AJ714" s="1"/>
  <c r="AJ729" s="1"/>
  <c r="AJ744" s="1"/>
  <c r="AJ759" s="1"/>
  <c r="AJ774" s="1"/>
  <c r="AJ789" s="1"/>
  <c r="AJ804" s="1"/>
  <c r="AJ819" s="1"/>
  <c r="AJ834" s="1"/>
  <c r="AJ849" s="1"/>
  <c r="AJ864" s="1"/>
  <c r="AJ879" s="1"/>
  <c r="AJ894" s="1"/>
  <c r="AJ909" s="1"/>
  <c r="AJ924" s="1"/>
  <c r="AJ939" s="1"/>
  <c r="AJ954" s="1"/>
  <c r="AJ969" s="1"/>
  <c r="AJ984" s="1"/>
  <c r="AJ999" s="1"/>
  <c r="AJ1014" s="1"/>
  <c r="AJ1029" s="1"/>
  <c r="AJ1044" s="1"/>
  <c r="AJ1059" s="1"/>
  <c r="AJ1074" s="1"/>
  <c r="AJ1089" s="1"/>
  <c r="AJ1104" s="1"/>
  <c r="AJ1119" s="1"/>
  <c r="AJ1134" s="1"/>
  <c r="AJ1149" s="1"/>
  <c r="AJ1164" s="1"/>
  <c r="AJ1179" s="1"/>
  <c r="AJ1194" s="1"/>
  <c r="AJ1209" s="1"/>
  <c r="AJ1224" s="1"/>
  <c r="V654"/>
  <c r="S654"/>
  <c r="P654"/>
  <c r="J654"/>
  <c r="D654"/>
  <c r="D669" s="1"/>
  <c r="D684" s="1"/>
  <c r="D699" s="1"/>
  <c r="D714" s="1"/>
  <c r="D729" s="1"/>
  <c r="D744" s="1"/>
  <c r="D759" s="1"/>
  <c r="D774" s="1"/>
  <c r="D789" s="1"/>
  <c r="D804" s="1"/>
  <c r="D819" s="1"/>
  <c r="D834" s="1"/>
  <c r="D849" s="1"/>
  <c r="D864" s="1"/>
  <c r="D879" s="1"/>
  <c r="D894" s="1"/>
  <c r="D909" s="1"/>
  <c r="D924" s="1"/>
  <c r="D939" s="1"/>
  <c r="D954" s="1"/>
  <c r="D969" s="1"/>
  <c r="D984" s="1"/>
  <c r="D999" s="1"/>
  <c r="D1014" s="1"/>
  <c r="D1029" s="1"/>
  <c r="D1044" s="1"/>
  <c r="D1059" s="1"/>
  <c r="D1074" s="1"/>
  <c r="D1089" s="1"/>
  <c r="D1104" s="1"/>
  <c r="D1119" s="1"/>
  <c r="D1134" s="1"/>
  <c r="D1149" s="1"/>
  <c r="D1164" s="1"/>
  <c r="D1179" s="1"/>
  <c r="D1194" s="1"/>
  <c r="D1209" s="1"/>
  <c r="D1224" s="1"/>
  <c r="AS653"/>
  <c r="AP653"/>
  <c r="AM653"/>
  <c r="AJ653"/>
  <c r="AJ668" s="1"/>
  <c r="AJ683" s="1"/>
  <c r="AJ698" s="1"/>
  <c r="AJ713" s="1"/>
  <c r="AJ728" s="1"/>
  <c r="AJ743" s="1"/>
  <c r="AJ758" s="1"/>
  <c r="AJ773" s="1"/>
  <c r="AJ788" s="1"/>
  <c r="AJ803" s="1"/>
  <c r="AJ818" s="1"/>
  <c r="AJ833" s="1"/>
  <c r="AJ848" s="1"/>
  <c r="AJ863" s="1"/>
  <c r="AJ878" s="1"/>
  <c r="AJ893" s="1"/>
  <c r="AJ908" s="1"/>
  <c r="AJ923" s="1"/>
  <c r="AJ938" s="1"/>
  <c r="AJ953" s="1"/>
  <c r="AJ968" s="1"/>
  <c r="AJ983" s="1"/>
  <c r="AJ998" s="1"/>
  <c r="AJ1013" s="1"/>
  <c r="AJ1028" s="1"/>
  <c r="AJ1043" s="1"/>
  <c r="AJ1058" s="1"/>
  <c r="AJ1073" s="1"/>
  <c r="AJ1088" s="1"/>
  <c r="AJ1103" s="1"/>
  <c r="AJ1118" s="1"/>
  <c r="AJ1133" s="1"/>
  <c r="AJ1148" s="1"/>
  <c r="AJ1163" s="1"/>
  <c r="AJ1178" s="1"/>
  <c r="AJ1193" s="1"/>
  <c r="AJ1208" s="1"/>
  <c r="AJ1223" s="1"/>
  <c r="V653"/>
  <c r="S653"/>
  <c r="P653"/>
  <c r="J653"/>
  <c r="D653"/>
  <c r="D668" s="1"/>
  <c r="D683" s="1"/>
  <c r="D698" s="1"/>
  <c r="D713" s="1"/>
  <c r="D728" s="1"/>
  <c r="D743" s="1"/>
  <c r="D758" s="1"/>
  <c r="D773" s="1"/>
  <c r="D788" s="1"/>
  <c r="D803" s="1"/>
  <c r="D818" s="1"/>
  <c r="D833" s="1"/>
  <c r="D848" s="1"/>
  <c r="D863" s="1"/>
  <c r="D878" s="1"/>
  <c r="D893" s="1"/>
  <c r="D908" s="1"/>
  <c r="D923" s="1"/>
  <c r="D938" s="1"/>
  <c r="D953" s="1"/>
  <c r="D968" s="1"/>
  <c r="D983" s="1"/>
  <c r="D998" s="1"/>
  <c r="D1013" s="1"/>
  <c r="D1028" s="1"/>
  <c r="D1043" s="1"/>
  <c r="D1058" s="1"/>
  <c r="D1073" s="1"/>
  <c r="D1088" s="1"/>
  <c r="D1103" s="1"/>
  <c r="D1118" s="1"/>
  <c r="D1133" s="1"/>
  <c r="D1148" s="1"/>
  <c r="D1163" s="1"/>
  <c r="D1178" s="1"/>
  <c r="D1193" s="1"/>
  <c r="D1208" s="1"/>
  <c r="D1223" s="1"/>
  <c r="AS652"/>
  <c r="AP652"/>
  <c r="AM652"/>
  <c r="AJ652"/>
  <c r="AJ667" s="1"/>
  <c r="AJ682" s="1"/>
  <c r="AJ697" s="1"/>
  <c r="AJ712" s="1"/>
  <c r="AJ727" s="1"/>
  <c r="AJ742" s="1"/>
  <c r="AJ757" s="1"/>
  <c r="AJ772" s="1"/>
  <c r="AJ787" s="1"/>
  <c r="AJ802" s="1"/>
  <c r="AJ817" s="1"/>
  <c r="AJ832" s="1"/>
  <c r="AJ847" s="1"/>
  <c r="AJ862" s="1"/>
  <c r="AJ877" s="1"/>
  <c r="AJ892" s="1"/>
  <c r="AJ907" s="1"/>
  <c r="AJ922" s="1"/>
  <c r="AJ937" s="1"/>
  <c r="AJ952" s="1"/>
  <c r="AJ967" s="1"/>
  <c r="AJ982" s="1"/>
  <c r="AJ997" s="1"/>
  <c r="AJ1012" s="1"/>
  <c r="AJ1027" s="1"/>
  <c r="AJ1042" s="1"/>
  <c r="AJ1057" s="1"/>
  <c r="AJ1072" s="1"/>
  <c r="AJ1087" s="1"/>
  <c r="AJ1102" s="1"/>
  <c r="AJ1117" s="1"/>
  <c r="AJ1132" s="1"/>
  <c r="AJ1147" s="1"/>
  <c r="AJ1162" s="1"/>
  <c r="AJ1177" s="1"/>
  <c r="AJ1192" s="1"/>
  <c r="AJ1207" s="1"/>
  <c r="AJ1222" s="1"/>
  <c r="V652"/>
  <c r="S652"/>
  <c r="P652"/>
  <c r="J652"/>
  <c r="D652"/>
  <c r="D667" s="1"/>
  <c r="D682" s="1"/>
  <c r="D697" s="1"/>
  <c r="D712" s="1"/>
  <c r="D727" s="1"/>
  <c r="D742" s="1"/>
  <c r="D757" s="1"/>
  <c r="D772" s="1"/>
  <c r="D787" s="1"/>
  <c r="D802" s="1"/>
  <c r="D817" s="1"/>
  <c r="D832" s="1"/>
  <c r="D847" s="1"/>
  <c r="D862" s="1"/>
  <c r="D877" s="1"/>
  <c r="D892" s="1"/>
  <c r="D907" s="1"/>
  <c r="D922" s="1"/>
  <c r="D937" s="1"/>
  <c r="D952" s="1"/>
  <c r="D967" s="1"/>
  <c r="D982" s="1"/>
  <c r="D997" s="1"/>
  <c r="D1012" s="1"/>
  <c r="D1027" s="1"/>
  <c r="D1042" s="1"/>
  <c r="D1057" s="1"/>
  <c r="D1072" s="1"/>
  <c r="D1087" s="1"/>
  <c r="D1102" s="1"/>
  <c r="D1117" s="1"/>
  <c r="D1132" s="1"/>
  <c r="D1147" s="1"/>
  <c r="D1162" s="1"/>
  <c r="D1177" s="1"/>
  <c r="D1192" s="1"/>
  <c r="D1207" s="1"/>
  <c r="D1222" s="1"/>
  <c r="AS651"/>
  <c r="AP651"/>
  <c r="AM651"/>
  <c r="AJ651"/>
  <c r="AJ666" s="1"/>
  <c r="AJ681" s="1"/>
  <c r="AJ696" s="1"/>
  <c r="AJ711" s="1"/>
  <c r="AJ726" s="1"/>
  <c r="AJ741" s="1"/>
  <c r="AJ756" s="1"/>
  <c r="AJ771" s="1"/>
  <c r="AJ786" s="1"/>
  <c r="AJ801" s="1"/>
  <c r="AJ816" s="1"/>
  <c r="AJ831" s="1"/>
  <c r="AJ846" s="1"/>
  <c r="AJ861" s="1"/>
  <c r="AJ876" s="1"/>
  <c r="AJ891" s="1"/>
  <c r="AJ906" s="1"/>
  <c r="AJ921" s="1"/>
  <c r="AJ936" s="1"/>
  <c r="AJ951" s="1"/>
  <c r="AJ966" s="1"/>
  <c r="AJ981" s="1"/>
  <c r="AJ996" s="1"/>
  <c r="AJ1011" s="1"/>
  <c r="AJ1026" s="1"/>
  <c r="AJ1041" s="1"/>
  <c r="AJ1056" s="1"/>
  <c r="AJ1071" s="1"/>
  <c r="AJ1086" s="1"/>
  <c r="AJ1101" s="1"/>
  <c r="AJ1116" s="1"/>
  <c r="AJ1131" s="1"/>
  <c r="AJ1146" s="1"/>
  <c r="AJ1161" s="1"/>
  <c r="AJ1176" s="1"/>
  <c r="AJ1191" s="1"/>
  <c r="AJ1206" s="1"/>
  <c r="AJ1221" s="1"/>
  <c r="V651"/>
  <c r="S651"/>
  <c r="P651"/>
  <c r="J651"/>
  <c r="D651"/>
  <c r="D666" s="1"/>
  <c r="D681" s="1"/>
  <c r="D696" s="1"/>
  <c r="D711" s="1"/>
  <c r="D726" s="1"/>
  <c r="D741" s="1"/>
  <c r="D756" s="1"/>
  <c r="D771" s="1"/>
  <c r="D786" s="1"/>
  <c r="D801" s="1"/>
  <c r="D816" s="1"/>
  <c r="D831" s="1"/>
  <c r="D846" s="1"/>
  <c r="D861" s="1"/>
  <c r="D876" s="1"/>
  <c r="D891" s="1"/>
  <c r="D906" s="1"/>
  <c r="D921" s="1"/>
  <c r="D936" s="1"/>
  <c r="D951" s="1"/>
  <c r="D966" s="1"/>
  <c r="D981" s="1"/>
  <c r="D996" s="1"/>
  <c r="D1011" s="1"/>
  <c r="D1026" s="1"/>
  <c r="D1041" s="1"/>
  <c r="D1056" s="1"/>
  <c r="D1071" s="1"/>
  <c r="D1086" s="1"/>
  <c r="D1101" s="1"/>
  <c r="D1116" s="1"/>
  <c r="D1131" s="1"/>
  <c r="D1146" s="1"/>
  <c r="D1161" s="1"/>
  <c r="D1176" s="1"/>
  <c r="D1191" s="1"/>
  <c r="D1206" s="1"/>
  <c r="D1221" s="1"/>
  <c r="AS650"/>
  <c r="AV635" s="1"/>
  <c r="AP650"/>
  <c r="AM650"/>
  <c r="AJ650"/>
  <c r="AJ665" s="1"/>
  <c r="AJ680" s="1"/>
  <c r="AJ695" s="1"/>
  <c r="AJ710" s="1"/>
  <c r="AJ725" s="1"/>
  <c r="AJ740" s="1"/>
  <c r="AJ755" s="1"/>
  <c r="AJ770" s="1"/>
  <c r="AJ785" s="1"/>
  <c r="AJ800" s="1"/>
  <c r="AJ815" s="1"/>
  <c r="AJ830" s="1"/>
  <c r="AJ845" s="1"/>
  <c r="AJ860" s="1"/>
  <c r="AJ875" s="1"/>
  <c r="AJ890" s="1"/>
  <c r="AJ905" s="1"/>
  <c r="AJ920" s="1"/>
  <c r="AJ935" s="1"/>
  <c r="AJ950" s="1"/>
  <c r="AJ965" s="1"/>
  <c r="AJ980" s="1"/>
  <c r="AJ995" s="1"/>
  <c r="AJ1010" s="1"/>
  <c r="AJ1025" s="1"/>
  <c r="AJ1040" s="1"/>
  <c r="AJ1055" s="1"/>
  <c r="AJ1070" s="1"/>
  <c r="AJ1085" s="1"/>
  <c r="AJ1100" s="1"/>
  <c r="AJ1115" s="1"/>
  <c r="AJ1130" s="1"/>
  <c r="AJ1145" s="1"/>
  <c r="AJ1160" s="1"/>
  <c r="AJ1175" s="1"/>
  <c r="AJ1190" s="1"/>
  <c r="AJ1205" s="1"/>
  <c r="AJ1220" s="1"/>
  <c r="V650"/>
  <c r="S650"/>
  <c r="P650"/>
  <c r="J650"/>
  <c r="D650"/>
  <c r="D665" s="1"/>
  <c r="D680" s="1"/>
  <c r="D695" s="1"/>
  <c r="D710" s="1"/>
  <c r="D725" s="1"/>
  <c r="D740" s="1"/>
  <c r="D755" s="1"/>
  <c r="D770" s="1"/>
  <c r="D785" s="1"/>
  <c r="D800" s="1"/>
  <c r="D815" s="1"/>
  <c r="D830" s="1"/>
  <c r="D845" s="1"/>
  <c r="D860" s="1"/>
  <c r="D875" s="1"/>
  <c r="D890" s="1"/>
  <c r="D905" s="1"/>
  <c r="D920" s="1"/>
  <c r="D935" s="1"/>
  <c r="D950" s="1"/>
  <c r="D965" s="1"/>
  <c r="D980" s="1"/>
  <c r="D995" s="1"/>
  <c r="D1010" s="1"/>
  <c r="D1025" s="1"/>
  <c r="D1040" s="1"/>
  <c r="D1055" s="1"/>
  <c r="D1070" s="1"/>
  <c r="D1085" s="1"/>
  <c r="D1100" s="1"/>
  <c r="D1115" s="1"/>
  <c r="D1130" s="1"/>
  <c r="D1145" s="1"/>
  <c r="D1160" s="1"/>
  <c r="D1175" s="1"/>
  <c r="D1190" s="1"/>
  <c r="D1205" s="1"/>
  <c r="D1220" s="1"/>
  <c r="AS649"/>
  <c r="AP649"/>
  <c r="AM649"/>
  <c r="AJ649"/>
  <c r="AJ664" s="1"/>
  <c r="AJ679" s="1"/>
  <c r="AJ694" s="1"/>
  <c r="AJ709" s="1"/>
  <c r="AJ724" s="1"/>
  <c r="AJ739" s="1"/>
  <c r="AJ754" s="1"/>
  <c r="AJ769" s="1"/>
  <c r="AJ784" s="1"/>
  <c r="AJ799" s="1"/>
  <c r="AJ814" s="1"/>
  <c r="AJ829" s="1"/>
  <c r="AJ844" s="1"/>
  <c r="AJ859" s="1"/>
  <c r="AJ874" s="1"/>
  <c r="AJ889" s="1"/>
  <c r="AJ904" s="1"/>
  <c r="AJ919" s="1"/>
  <c r="AJ934" s="1"/>
  <c r="AJ949" s="1"/>
  <c r="AJ964" s="1"/>
  <c r="AJ979" s="1"/>
  <c r="AJ994" s="1"/>
  <c r="AJ1009" s="1"/>
  <c r="AJ1024" s="1"/>
  <c r="AJ1039" s="1"/>
  <c r="AJ1054" s="1"/>
  <c r="AJ1069" s="1"/>
  <c r="AJ1084" s="1"/>
  <c r="AJ1099" s="1"/>
  <c r="AJ1114" s="1"/>
  <c r="AJ1129" s="1"/>
  <c r="AJ1144" s="1"/>
  <c r="AJ1159" s="1"/>
  <c r="AJ1174" s="1"/>
  <c r="AJ1189" s="1"/>
  <c r="AJ1204" s="1"/>
  <c r="AJ1219" s="1"/>
  <c r="V649"/>
  <c r="S649"/>
  <c r="P649"/>
  <c r="J649"/>
  <c r="D649"/>
  <c r="D664" s="1"/>
  <c r="D679" s="1"/>
  <c r="D694" s="1"/>
  <c r="D709" s="1"/>
  <c r="D724" s="1"/>
  <c r="D739" s="1"/>
  <c r="D754" s="1"/>
  <c r="D769" s="1"/>
  <c r="D784" s="1"/>
  <c r="D799" s="1"/>
  <c r="D814" s="1"/>
  <c r="D829" s="1"/>
  <c r="D844" s="1"/>
  <c r="D859" s="1"/>
  <c r="D874" s="1"/>
  <c r="D889" s="1"/>
  <c r="D904" s="1"/>
  <c r="D919" s="1"/>
  <c r="D934" s="1"/>
  <c r="D949" s="1"/>
  <c r="D964" s="1"/>
  <c r="D979" s="1"/>
  <c r="D994" s="1"/>
  <c r="D1009" s="1"/>
  <c r="D1024" s="1"/>
  <c r="D1039" s="1"/>
  <c r="D1054" s="1"/>
  <c r="D1069" s="1"/>
  <c r="D1084" s="1"/>
  <c r="D1099" s="1"/>
  <c r="D1114" s="1"/>
  <c r="D1129" s="1"/>
  <c r="D1144" s="1"/>
  <c r="D1159" s="1"/>
  <c r="D1174" s="1"/>
  <c r="D1189" s="1"/>
  <c r="D1204" s="1"/>
  <c r="D1219" s="1"/>
  <c r="AS648"/>
  <c r="AP648"/>
  <c r="AM648"/>
  <c r="AJ648"/>
  <c r="AJ663" s="1"/>
  <c r="AJ678" s="1"/>
  <c r="AJ693" s="1"/>
  <c r="AJ708" s="1"/>
  <c r="AJ723" s="1"/>
  <c r="AJ738" s="1"/>
  <c r="AJ753" s="1"/>
  <c r="AJ768" s="1"/>
  <c r="AJ783" s="1"/>
  <c r="AJ798" s="1"/>
  <c r="AJ813" s="1"/>
  <c r="AJ828" s="1"/>
  <c r="AJ843" s="1"/>
  <c r="AJ858" s="1"/>
  <c r="AJ873" s="1"/>
  <c r="AJ888" s="1"/>
  <c r="AJ903" s="1"/>
  <c r="AJ918" s="1"/>
  <c r="AJ933" s="1"/>
  <c r="AJ948" s="1"/>
  <c r="AJ963" s="1"/>
  <c r="AJ978" s="1"/>
  <c r="AJ993" s="1"/>
  <c r="AJ1008" s="1"/>
  <c r="AJ1023" s="1"/>
  <c r="AJ1038" s="1"/>
  <c r="AJ1053" s="1"/>
  <c r="AJ1068" s="1"/>
  <c r="AJ1083" s="1"/>
  <c r="AJ1098" s="1"/>
  <c r="AJ1113" s="1"/>
  <c r="AJ1128" s="1"/>
  <c r="AJ1143" s="1"/>
  <c r="AJ1158" s="1"/>
  <c r="AJ1173" s="1"/>
  <c r="AJ1188" s="1"/>
  <c r="AJ1203" s="1"/>
  <c r="AJ1218" s="1"/>
  <c r="V648"/>
  <c r="S648"/>
  <c r="P648"/>
  <c r="J648"/>
  <c r="D648"/>
  <c r="D663" s="1"/>
  <c r="D678" s="1"/>
  <c r="D693" s="1"/>
  <c r="D708" s="1"/>
  <c r="D723" s="1"/>
  <c r="D738" s="1"/>
  <c r="D753" s="1"/>
  <c r="D768" s="1"/>
  <c r="D783" s="1"/>
  <c r="D798" s="1"/>
  <c r="D813" s="1"/>
  <c r="D828" s="1"/>
  <c r="D843" s="1"/>
  <c r="D858" s="1"/>
  <c r="D873" s="1"/>
  <c r="D888" s="1"/>
  <c r="D903" s="1"/>
  <c r="D918" s="1"/>
  <c r="D933" s="1"/>
  <c r="D948" s="1"/>
  <c r="D963" s="1"/>
  <c r="D978" s="1"/>
  <c r="D993" s="1"/>
  <c r="D1008" s="1"/>
  <c r="D1023" s="1"/>
  <c r="D1038" s="1"/>
  <c r="D1053" s="1"/>
  <c r="D1068" s="1"/>
  <c r="D1083" s="1"/>
  <c r="D1098" s="1"/>
  <c r="D1113" s="1"/>
  <c r="D1128" s="1"/>
  <c r="D1143" s="1"/>
  <c r="D1158" s="1"/>
  <c r="D1173" s="1"/>
  <c r="D1188" s="1"/>
  <c r="D1203" s="1"/>
  <c r="D1218" s="1"/>
  <c r="AS647"/>
  <c r="AP647"/>
  <c r="AM647"/>
  <c r="AJ647"/>
  <c r="AJ662" s="1"/>
  <c r="AJ677" s="1"/>
  <c r="AJ692" s="1"/>
  <c r="AJ707" s="1"/>
  <c r="AJ722" s="1"/>
  <c r="AJ737" s="1"/>
  <c r="AJ752" s="1"/>
  <c r="AJ767" s="1"/>
  <c r="AJ782" s="1"/>
  <c r="AJ797" s="1"/>
  <c r="AJ812" s="1"/>
  <c r="AJ827" s="1"/>
  <c r="AJ842" s="1"/>
  <c r="AJ857" s="1"/>
  <c r="AJ872" s="1"/>
  <c r="AJ887" s="1"/>
  <c r="AJ902" s="1"/>
  <c r="AJ917" s="1"/>
  <c r="AJ932" s="1"/>
  <c r="AJ947" s="1"/>
  <c r="AJ962" s="1"/>
  <c r="AJ977" s="1"/>
  <c r="AJ992" s="1"/>
  <c r="AJ1007" s="1"/>
  <c r="AJ1022" s="1"/>
  <c r="AJ1037" s="1"/>
  <c r="AJ1052" s="1"/>
  <c r="AJ1067" s="1"/>
  <c r="AJ1082" s="1"/>
  <c r="AJ1097" s="1"/>
  <c r="AJ1112" s="1"/>
  <c r="AJ1127" s="1"/>
  <c r="AJ1142" s="1"/>
  <c r="AJ1157" s="1"/>
  <c r="AJ1172" s="1"/>
  <c r="AJ1187" s="1"/>
  <c r="AJ1202" s="1"/>
  <c r="AJ1217" s="1"/>
  <c r="V647"/>
  <c r="S647"/>
  <c r="P647"/>
  <c r="J647"/>
  <c r="D647"/>
  <c r="D662" s="1"/>
  <c r="D677" s="1"/>
  <c r="D692" s="1"/>
  <c r="D707" s="1"/>
  <c r="D722" s="1"/>
  <c r="D737" s="1"/>
  <c r="D752" s="1"/>
  <c r="D767" s="1"/>
  <c r="D782" s="1"/>
  <c r="D797" s="1"/>
  <c r="D812" s="1"/>
  <c r="D827" s="1"/>
  <c r="D842" s="1"/>
  <c r="D857" s="1"/>
  <c r="D872" s="1"/>
  <c r="D887" s="1"/>
  <c r="D902" s="1"/>
  <c r="D917" s="1"/>
  <c r="D932" s="1"/>
  <c r="D947" s="1"/>
  <c r="D962" s="1"/>
  <c r="D977" s="1"/>
  <c r="D992" s="1"/>
  <c r="D1007" s="1"/>
  <c r="D1022" s="1"/>
  <c r="D1037" s="1"/>
  <c r="D1052" s="1"/>
  <c r="D1067" s="1"/>
  <c r="D1082" s="1"/>
  <c r="D1097" s="1"/>
  <c r="D1112" s="1"/>
  <c r="D1127" s="1"/>
  <c r="D1142" s="1"/>
  <c r="D1157" s="1"/>
  <c r="D1172" s="1"/>
  <c r="D1187" s="1"/>
  <c r="D1202" s="1"/>
  <c r="D1217" s="1"/>
  <c r="AS646"/>
  <c r="AP646"/>
  <c r="AM646"/>
  <c r="AJ646"/>
  <c r="AJ661" s="1"/>
  <c r="AJ676" s="1"/>
  <c r="AJ691" s="1"/>
  <c r="AJ706" s="1"/>
  <c r="AJ721" s="1"/>
  <c r="AJ736" s="1"/>
  <c r="AJ751" s="1"/>
  <c r="AJ766" s="1"/>
  <c r="AJ781" s="1"/>
  <c r="AJ796" s="1"/>
  <c r="AJ811" s="1"/>
  <c r="AJ826" s="1"/>
  <c r="AJ841" s="1"/>
  <c r="AJ856" s="1"/>
  <c r="AJ871" s="1"/>
  <c r="AJ886" s="1"/>
  <c r="AJ901" s="1"/>
  <c r="AJ916" s="1"/>
  <c r="AJ931" s="1"/>
  <c r="AJ946" s="1"/>
  <c r="AJ961" s="1"/>
  <c r="AJ976" s="1"/>
  <c r="AJ991" s="1"/>
  <c r="AJ1006" s="1"/>
  <c r="AJ1021" s="1"/>
  <c r="AJ1036" s="1"/>
  <c r="AJ1051" s="1"/>
  <c r="AJ1066" s="1"/>
  <c r="AJ1081" s="1"/>
  <c r="AJ1096" s="1"/>
  <c r="AJ1111" s="1"/>
  <c r="AJ1126" s="1"/>
  <c r="AJ1141" s="1"/>
  <c r="AJ1156" s="1"/>
  <c r="AJ1171" s="1"/>
  <c r="AJ1186" s="1"/>
  <c r="AJ1201" s="1"/>
  <c r="AJ1216" s="1"/>
  <c r="V646"/>
  <c r="S646"/>
  <c r="P646"/>
  <c r="J646"/>
  <c r="D646"/>
  <c r="D661" s="1"/>
  <c r="D676" s="1"/>
  <c r="D691" s="1"/>
  <c r="D706" s="1"/>
  <c r="D721" s="1"/>
  <c r="D736" s="1"/>
  <c r="D751" s="1"/>
  <c r="D766" s="1"/>
  <c r="D781" s="1"/>
  <c r="D796" s="1"/>
  <c r="D811" s="1"/>
  <c r="D826" s="1"/>
  <c r="D841" s="1"/>
  <c r="D856" s="1"/>
  <c r="D871" s="1"/>
  <c r="D886" s="1"/>
  <c r="D901" s="1"/>
  <c r="D916" s="1"/>
  <c r="D931" s="1"/>
  <c r="D946" s="1"/>
  <c r="D961" s="1"/>
  <c r="D976" s="1"/>
  <c r="D991" s="1"/>
  <c r="D1006" s="1"/>
  <c r="D1021" s="1"/>
  <c r="D1036" s="1"/>
  <c r="D1051" s="1"/>
  <c r="D1066" s="1"/>
  <c r="D1081" s="1"/>
  <c r="D1096" s="1"/>
  <c r="D1111" s="1"/>
  <c r="D1126" s="1"/>
  <c r="D1141" s="1"/>
  <c r="D1156" s="1"/>
  <c r="D1171" s="1"/>
  <c r="D1186" s="1"/>
  <c r="D1201" s="1"/>
  <c r="D1216" s="1"/>
  <c r="AS645"/>
  <c r="AP645"/>
  <c r="AM645"/>
  <c r="AJ645"/>
  <c r="AJ660" s="1"/>
  <c r="AJ675" s="1"/>
  <c r="AJ690" s="1"/>
  <c r="AJ705" s="1"/>
  <c r="AJ720" s="1"/>
  <c r="AJ735" s="1"/>
  <c r="AJ750" s="1"/>
  <c r="AJ765" s="1"/>
  <c r="AJ780" s="1"/>
  <c r="AJ795" s="1"/>
  <c r="AJ810" s="1"/>
  <c r="AJ825" s="1"/>
  <c r="AJ840" s="1"/>
  <c r="AJ855" s="1"/>
  <c r="AJ870" s="1"/>
  <c r="AJ885" s="1"/>
  <c r="AJ900" s="1"/>
  <c r="AJ915" s="1"/>
  <c r="AJ930" s="1"/>
  <c r="AJ945" s="1"/>
  <c r="AJ960" s="1"/>
  <c r="AJ975" s="1"/>
  <c r="AJ990" s="1"/>
  <c r="AJ1005" s="1"/>
  <c r="AJ1020" s="1"/>
  <c r="AJ1035" s="1"/>
  <c r="AJ1050" s="1"/>
  <c r="AJ1065" s="1"/>
  <c r="AJ1080" s="1"/>
  <c r="AJ1095" s="1"/>
  <c r="AJ1110" s="1"/>
  <c r="AJ1125" s="1"/>
  <c r="AJ1140" s="1"/>
  <c r="AJ1155" s="1"/>
  <c r="AJ1170" s="1"/>
  <c r="AJ1185" s="1"/>
  <c r="AJ1200" s="1"/>
  <c r="AJ1215" s="1"/>
  <c r="V645"/>
  <c r="S645"/>
  <c r="P645"/>
  <c r="J645"/>
  <c r="D645"/>
  <c r="D660" s="1"/>
  <c r="D675" s="1"/>
  <c r="D690" s="1"/>
  <c r="D705" s="1"/>
  <c r="D720" s="1"/>
  <c r="D735" s="1"/>
  <c r="D750" s="1"/>
  <c r="D765" s="1"/>
  <c r="D780" s="1"/>
  <c r="D795" s="1"/>
  <c r="D810" s="1"/>
  <c r="D825" s="1"/>
  <c r="D840" s="1"/>
  <c r="D855" s="1"/>
  <c r="D870" s="1"/>
  <c r="D885" s="1"/>
  <c r="D900" s="1"/>
  <c r="D915" s="1"/>
  <c r="D930" s="1"/>
  <c r="D945" s="1"/>
  <c r="D960" s="1"/>
  <c r="D975" s="1"/>
  <c r="D990" s="1"/>
  <c r="D1005" s="1"/>
  <c r="D1020" s="1"/>
  <c r="D1035" s="1"/>
  <c r="D1050" s="1"/>
  <c r="D1065" s="1"/>
  <c r="D1080" s="1"/>
  <c r="D1095" s="1"/>
  <c r="D1110" s="1"/>
  <c r="D1125" s="1"/>
  <c r="D1140" s="1"/>
  <c r="D1155" s="1"/>
  <c r="D1170" s="1"/>
  <c r="D1185" s="1"/>
  <c r="D1200" s="1"/>
  <c r="D1215" s="1"/>
  <c r="AS644"/>
  <c r="AP644"/>
  <c r="AM644"/>
  <c r="AJ644"/>
  <c r="AJ659" s="1"/>
  <c r="AJ674" s="1"/>
  <c r="AJ689" s="1"/>
  <c r="AJ704" s="1"/>
  <c r="AJ719" s="1"/>
  <c r="AJ734" s="1"/>
  <c r="AJ749" s="1"/>
  <c r="AJ764" s="1"/>
  <c r="AJ779" s="1"/>
  <c r="AJ794" s="1"/>
  <c r="AJ809" s="1"/>
  <c r="AJ824" s="1"/>
  <c r="AJ839" s="1"/>
  <c r="AJ854" s="1"/>
  <c r="AJ869" s="1"/>
  <c r="AJ884" s="1"/>
  <c r="AJ899" s="1"/>
  <c r="AJ914" s="1"/>
  <c r="AJ929" s="1"/>
  <c r="AJ944" s="1"/>
  <c r="AJ959" s="1"/>
  <c r="AJ974" s="1"/>
  <c r="AJ989" s="1"/>
  <c r="AJ1004" s="1"/>
  <c r="AJ1019" s="1"/>
  <c r="AJ1034" s="1"/>
  <c r="AJ1049" s="1"/>
  <c r="AJ1064" s="1"/>
  <c r="AJ1079" s="1"/>
  <c r="AJ1094" s="1"/>
  <c r="AJ1109" s="1"/>
  <c r="AJ1124" s="1"/>
  <c r="AJ1139" s="1"/>
  <c r="AJ1154" s="1"/>
  <c r="AJ1169" s="1"/>
  <c r="AJ1184" s="1"/>
  <c r="AJ1199" s="1"/>
  <c r="AJ1214" s="1"/>
  <c r="V644"/>
  <c r="S644"/>
  <c r="P644"/>
  <c r="J644"/>
  <c r="D644"/>
  <c r="D659" s="1"/>
  <c r="D674" s="1"/>
  <c r="D689" s="1"/>
  <c r="D704" s="1"/>
  <c r="D719" s="1"/>
  <c r="D734" s="1"/>
  <c r="D749" s="1"/>
  <c r="D764" s="1"/>
  <c r="D779" s="1"/>
  <c r="D794" s="1"/>
  <c r="D809" s="1"/>
  <c r="D824" s="1"/>
  <c r="D839" s="1"/>
  <c r="D854" s="1"/>
  <c r="D869" s="1"/>
  <c r="D884" s="1"/>
  <c r="D899" s="1"/>
  <c r="D914" s="1"/>
  <c r="D929" s="1"/>
  <c r="D944" s="1"/>
  <c r="D959" s="1"/>
  <c r="D974" s="1"/>
  <c r="D989" s="1"/>
  <c r="D1004" s="1"/>
  <c r="D1019" s="1"/>
  <c r="D1034" s="1"/>
  <c r="D1049" s="1"/>
  <c r="D1064" s="1"/>
  <c r="D1079" s="1"/>
  <c r="D1094" s="1"/>
  <c r="D1109" s="1"/>
  <c r="D1124" s="1"/>
  <c r="D1139" s="1"/>
  <c r="D1154" s="1"/>
  <c r="D1169" s="1"/>
  <c r="D1184" s="1"/>
  <c r="D1199" s="1"/>
  <c r="D1214" s="1"/>
  <c r="C644"/>
  <c r="B644"/>
  <c r="AS643"/>
  <c r="AP643"/>
  <c r="AM643"/>
  <c r="V643"/>
  <c r="S643"/>
  <c r="P643"/>
  <c r="J643"/>
  <c r="W643" s="1"/>
  <c r="AS642"/>
  <c r="AP642"/>
  <c r="AU642" s="1"/>
  <c r="AM642"/>
  <c r="V642"/>
  <c r="S642"/>
  <c r="P642"/>
  <c r="J642"/>
  <c r="W642" s="1"/>
  <c r="AS641"/>
  <c r="AP641"/>
  <c r="AM641"/>
  <c r="V641"/>
  <c r="S641"/>
  <c r="P641"/>
  <c r="J641"/>
  <c r="W641" s="1"/>
  <c r="AS640"/>
  <c r="AP640"/>
  <c r="AU640" s="1"/>
  <c r="AM640"/>
  <c r="V640"/>
  <c r="S640"/>
  <c r="P640"/>
  <c r="J640"/>
  <c r="W640" s="1"/>
  <c r="AS639"/>
  <c r="AP639"/>
  <c r="AM639"/>
  <c r="V639"/>
  <c r="S639"/>
  <c r="P639"/>
  <c r="J639"/>
  <c r="W639" s="1"/>
  <c r="AS638"/>
  <c r="AP638"/>
  <c r="AU638" s="1"/>
  <c r="AM638"/>
  <c r="V638"/>
  <c r="S638"/>
  <c r="P638"/>
  <c r="J638"/>
  <c r="W638" s="1"/>
  <c r="AS637"/>
  <c r="AP637"/>
  <c r="AM637"/>
  <c r="V637"/>
  <c r="S637"/>
  <c r="P637"/>
  <c r="J637"/>
  <c r="W637" s="1"/>
  <c r="AS636"/>
  <c r="AP636"/>
  <c r="AU636" s="1"/>
  <c r="AM636"/>
  <c r="V636"/>
  <c r="S636"/>
  <c r="P636"/>
  <c r="J636"/>
  <c r="W636" s="1"/>
  <c r="AS635"/>
  <c r="AP635"/>
  <c r="AM635"/>
  <c r="V635"/>
  <c r="S635"/>
  <c r="P635"/>
  <c r="J635"/>
  <c r="W635" s="1"/>
  <c r="AS634"/>
  <c r="AP634"/>
  <c r="AU634" s="1"/>
  <c r="AM634"/>
  <c r="AT634" s="1"/>
  <c r="V634"/>
  <c r="S634"/>
  <c r="P634"/>
  <c r="J634"/>
  <c r="W634" s="1"/>
  <c r="AS633"/>
  <c r="AP633"/>
  <c r="AM633"/>
  <c r="V633"/>
  <c r="S633"/>
  <c r="P633"/>
  <c r="J633"/>
  <c r="W633" s="1"/>
  <c r="BR632"/>
  <c r="AS632"/>
  <c r="AP632"/>
  <c r="AU632" s="1"/>
  <c r="AM632"/>
  <c r="V632"/>
  <c r="S632"/>
  <c r="P632"/>
  <c r="X632" s="1"/>
  <c r="J632"/>
  <c r="BR631"/>
  <c r="AS631"/>
  <c r="AV631" s="1"/>
  <c r="AP631"/>
  <c r="AM631"/>
  <c r="V631"/>
  <c r="S631"/>
  <c r="P631"/>
  <c r="J631"/>
  <c r="BR630"/>
  <c r="AU630"/>
  <c r="AS630"/>
  <c r="AP630"/>
  <c r="AM630"/>
  <c r="V630"/>
  <c r="Z630" s="1"/>
  <c r="S630"/>
  <c r="P630"/>
  <c r="J630"/>
  <c r="BR629"/>
  <c r="AS629"/>
  <c r="AP629"/>
  <c r="AM629"/>
  <c r="V629"/>
  <c r="S629"/>
  <c r="P629"/>
  <c r="J629"/>
  <c r="W629" s="1"/>
  <c r="C629"/>
  <c r="B629"/>
  <c r="BJ622"/>
  <c r="AJ27"/>
  <c r="AJ42" s="1"/>
  <c r="AJ57" s="1"/>
  <c r="AJ72" s="1"/>
  <c r="AJ87" s="1"/>
  <c r="AJ102" s="1"/>
  <c r="AJ117" s="1"/>
  <c r="AJ132" s="1"/>
  <c r="AJ147" s="1"/>
  <c r="AJ162" s="1"/>
  <c r="AJ177" s="1"/>
  <c r="AJ192" s="1"/>
  <c r="AJ207" s="1"/>
  <c r="AJ222" s="1"/>
  <c r="AJ237" s="1"/>
  <c r="AJ252" s="1"/>
  <c r="AJ267" s="1"/>
  <c r="AJ282" s="1"/>
  <c r="AJ297" s="1"/>
  <c r="AJ312" s="1"/>
  <c r="AJ327" s="1"/>
  <c r="AJ342" s="1"/>
  <c r="AJ357" s="1"/>
  <c r="AJ372" s="1"/>
  <c r="AJ387" s="1"/>
  <c r="AJ402" s="1"/>
  <c r="AJ417" s="1"/>
  <c r="AJ432" s="1"/>
  <c r="AJ447" s="1"/>
  <c r="AJ462" s="1"/>
  <c r="AJ477" s="1"/>
  <c r="AJ492" s="1"/>
  <c r="AJ507" s="1"/>
  <c r="AJ522" s="1"/>
  <c r="AJ537" s="1"/>
  <c r="AJ552" s="1"/>
  <c r="AJ567" s="1"/>
  <c r="AJ582" s="1"/>
  <c r="AJ597" s="1"/>
  <c r="AJ28"/>
  <c r="AJ43" s="1"/>
  <c r="AJ58" s="1"/>
  <c r="AJ73" s="1"/>
  <c r="AJ88" s="1"/>
  <c r="AJ103" s="1"/>
  <c r="AJ118" s="1"/>
  <c r="AJ133" s="1"/>
  <c r="AJ148" s="1"/>
  <c r="AJ163" s="1"/>
  <c r="AJ178" s="1"/>
  <c r="AJ193" s="1"/>
  <c r="AJ208" s="1"/>
  <c r="AJ223" s="1"/>
  <c r="AJ238" s="1"/>
  <c r="AJ253" s="1"/>
  <c r="AJ268" s="1"/>
  <c r="AJ283" s="1"/>
  <c r="AJ298" s="1"/>
  <c r="AJ313" s="1"/>
  <c r="AJ328" s="1"/>
  <c r="AJ343" s="1"/>
  <c r="AJ358" s="1"/>
  <c r="AJ373" s="1"/>
  <c r="AJ388" s="1"/>
  <c r="AJ403" s="1"/>
  <c r="AJ418" s="1"/>
  <c r="AJ433" s="1"/>
  <c r="AJ448" s="1"/>
  <c r="AJ463" s="1"/>
  <c r="AJ478" s="1"/>
  <c r="AJ493" s="1"/>
  <c r="AJ508" s="1"/>
  <c r="AJ523" s="1"/>
  <c r="AJ538" s="1"/>
  <c r="AJ553" s="1"/>
  <c r="AJ568" s="1"/>
  <c r="AJ583" s="1"/>
  <c r="AJ598" s="1"/>
  <c r="AJ29"/>
  <c r="AJ44" s="1"/>
  <c r="AJ59" s="1"/>
  <c r="AJ74" s="1"/>
  <c r="AJ89" s="1"/>
  <c r="AJ104" s="1"/>
  <c r="AJ119" s="1"/>
  <c r="AJ134" s="1"/>
  <c r="AJ149" s="1"/>
  <c r="AJ164" s="1"/>
  <c r="AJ179" s="1"/>
  <c r="AJ194" s="1"/>
  <c r="AJ209" s="1"/>
  <c r="AJ224" s="1"/>
  <c r="AJ239" s="1"/>
  <c r="AJ254" s="1"/>
  <c r="AJ269" s="1"/>
  <c r="AJ284" s="1"/>
  <c r="AJ299" s="1"/>
  <c r="AJ314" s="1"/>
  <c r="AJ329" s="1"/>
  <c r="AJ344" s="1"/>
  <c r="AJ359" s="1"/>
  <c r="AJ374" s="1"/>
  <c r="AJ389" s="1"/>
  <c r="AJ404" s="1"/>
  <c r="AJ419" s="1"/>
  <c r="AJ434" s="1"/>
  <c r="AJ449" s="1"/>
  <c r="AJ464" s="1"/>
  <c r="AJ479" s="1"/>
  <c r="AJ494" s="1"/>
  <c r="AJ509" s="1"/>
  <c r="AJ524" s="1"/>
  <c r="AJ539" s="1"/>
  <c r="AJ554" s="1"/>
  <c r="AJ569" s="1"/>
  <c r="AJ584" s="1"/>
  <c r="AJ599" s="1"/>
  <c r="AJ30"/>
  <c r="AJ45" s="1"/>
  <c r="AJ60" s="1"/>
  <c r="AJ75" s="1"/>
  <c r="AJ31"/>
  <c r="AJ46" s="1"/>
  <c r="AJ61" s="1"/>
  <c r="AJ76" s="1"/>
  <c r="AJ91" s="1"/>
  <c r="AJ106" s="1"/>
  <c r="AJ121" s="1"/>
  <c r="AJ136" s="1"/>
  <c r="AJ151" s="1"/>
  <c r="AJ166" s="1"/>
  <c r="AJ181" s="1"/>
  <c r="AJ196" s="1"/>
  <c r="AJ211" s="1"/>
  <c r="AJ226" s="1"/>
  <c r="AJ241" s="1"/>
  <c r="AJ256" s="1"/>
  <c r="AJ271" s="1"/>
  <c r="AJ286" s="1"/>
  <c r="AJ301" s="1"/>
  <c r="AJ316" s="1"/>
  <c r="AJ331" s="1"/>
  <c r="AJ346" s="1"/>
  <c r="AJ361" s="1"/>
  <c r="AJ376" s="1"/>
  <c r="AJ391" s="1"/>
  <c r="AJ406" s="1"/>
  <c r="AJ421" s="1"/>
  <c r="AJ436" s="1"/>
  <c r="AJ451" s="1"/>
  <c r="AJ466" s="1"/>
  <c r="AJ481" s="1"/>
  <c r="AJ496" s="1"/>
  <c r="AJ511" s="1"/>
  <c r="AJ526" s="1"/>
  <c r="AJ541" s="1"/>
  <c r="AJ556" s="1"/>
  <c r="AJ571" s="1"/>
  <c r="AJ586" s="1"/>
  <c r="AJ601" s="1"/>
  <c r="AJ32"/>
  <c r="AJ47" s="1"/>
  <c r="AJ62" s="1"/>
  <c r="AJ77" s="1"/>
  <c r="AJ92" s="1"/>
  <c r="AJ107" s="1"/>
  <c r="AJ122" s="1"/>
  <c r="AJ137" s="1"/>
  <c r="AJ152" s="1"/>
  <c r="AJ167" s="1"/>
  <c r="AJ182" s="1"/>
  <c r="AJ197" s="1"/>
  <c r="AJ212" s="1"/>
  <c r="AJ227" s="1"/>
  <c r="AJ242" s="1"/>
  <c r="AJ257" s="1"/>
  <c r="AJ272" s="1"/>
  <c r="AJ287" s="1"/>
  <c r="AJ302" s="1"/>
  <c r="AJ317" s="1"/>
  <c r="AJ332" s="1"/>
  <c r="AJ347" s="1"/>
  <c r="AJ362" s="1"/>
  <c r="AJ377" s="1"/>
  <c r="AJ392" s="1"/>
  <c r="AJ407" s="1"/>
  <c r="AJ422" s="1"/>
  <c r="AJ437" s="1"/>
  <c r="AJ452" s="1"/>
  <c r="AJ467" s="1"/>
  <c r="AJ482" s="1"/>
  <c r="AJ497" s="1"/>
  <c r="AJ512" s="1"/>
  <c r="AJ527" s="1"/>
  <c r="AJ542" s="1"/>
  <c r="AJ557" s="1"/>
  <c r="AJ572" s="1"/>
  <c r="AJ587" s="1"/>
  <c r="AJ602" s="1"/>
  <c r="AJ33"/>
  <c r="AJ34"/>
  <c r="AJ49" s="1"/>
  <c r="AJ64" s="1"/>
  <c r="AJ79" s="1"/>
  <c r="AJ94" s="1"/>
  <c r="AJ109" s="1"/>
  <c r="AJ124" s="1"/>
  <c r="AJ139" s="1"/>
  <c r="AJ154" s="1"/>
  <c r="AJ169" s="1"/>
  <c r="AJ184" s="1"/>
  <c r="AJ199" s="1"/>
  <c r="AJ214" s="1"/>
  <c r="AJ229" s="1"/>
  <c r="AJ244" s="1"/>
  <c r="AJ259" s="1"/>
  <c r="AJ274" s="1"/>
  <c r="AJ289" s="1"/>
  <c r="AJ304" s="1"/>
  <c r="AJ319" s="1"/>
  <c r="AJ334" s="1"/>
  <c r="AJ349" s="1"/>
  <c r="AJ364" s="1"/>
  <c r="AJ379" s="1"/>
  <c r="AJ394" s="1"/>
  <c r="AJ409" s="1"/>
  <c r="AJ424" s="1"/>
  <c r="AJ439" s="1"/>
  <c r="AJ454" s="1"/>
  <c r="AJ469" s="1"/>
  <c r="AJ484" s="1"/>
  <c r="AJ499" s="1"/>
  <c r="AJ514" s="1"/>
  <c r="AJ529" s="1"/>
  <c r="AJ544" s="1"/>
  <c r="AJ559" s="1"/>
  <c r="AJ574" s="1"/>
  <c r="AJ589" s="1"/>
  <c r="AJ604" s="1"/>
  <c r="AJ35"/>
  <c r="AJ50" s="1"/>
  <c r="AJ65" s="1"/>
  <c r="AJ80" s="1"/>
  <c r="AJ95" s="1"/>
  <c r="AJ110" s="1"/>
  <c r="AJ125" s="1"/>
  <c r="AJ140" s="1"/>
  <c r="AJ155" s="1"/>
  <c r="AJ170" s="1"/>
  <c r="AJ185" s="1"/>
  <c r="AJ200" s="1"/>
  <c r="AJ215" s="1"/>
  <c r="AJ230" s="1"/>
  <c r="AJ245" s="1"/>
  <c r="AJ260" s="1"/>
  <c r="AJ275" s="1"/>
  <c r="AJ290" s="1"/>
  <c r="AJ305" s="1"/>
  <c r="AJ320" s="1"/>
  <c r="AJ335" s="1"/>
  <c r="AJ350" s="1"/>
  <c r="AJ365" s="1"/>
  <c r="AJ380" s="1"/>
  <c r="AJ395" s="1"/>
  <c r="AJ410" s="1"/>
  <c r="AJ425" s="1"/>
  <c r="AJ440" s="1"/>
  <c r="AJ455" s="1"/>
  <c r="AJ470" s="1"/>
  <c r="AJ485" s="1"/>
  <c r="AJ500" s="1"/>
  <c r="AJ515" s="1"/>
  <c r="AJ530" s="1"/>
  <c r="AJ545" s="1"/>
  <c r="AJ560" s="1"/>
  <c r="AJ575" s="1"/>
  <c r="AJ590" s="1"/>
  <c r="AJ605" s="1"/>
  <c r="AJ36"/>
  <c r="AJ51" s="1"/>
  <c r="AJ66" s="1"/>
  <c r="AJ81" s="1"/>
  <c r="AJ96" s="1"/>
  <c r="AJ111" s="1"/>
  <c r="AJ126" s="1"/>
  <c r="AJ141" s="1"/>
  <c r="AJ156" s="1"/>
  <c r="AJ171" s="1"/>
  <c r="AJ186" s="1"/>
  <c r="AJ201" s="1"/>
  <c r="AJ216" s="1"/>
  <c r="AJ231" s="1"/>
  <c r="AJ246" s="1"/>
  <c r="AJ261" s="1"/>
  <c r="AJ276" s="1"/>
  <c r="AJ291" s="1"/>
  <c r="AJ306" s="1"/>
  <c r="AJ321" s="1"/>
  <c r="AJ336" s="1"/>
  <c r="AJ351" s="1"/>
  <c r="AJ366" s="1"/>
  <c r="AJ381" s="1"/>
  <c r="AJ396" s="1"/>
  <c r="AJ411" s="1"/>
  <c r="AJ426" s="1"/>
  <c r="AJ441" s="1"/>
  <c r="AJ456" s="1"/>
  <c r="AJ471" s="1"/>
  <c r="AJ486" s="1"/>
  <c r="AJ501" s="1"/>
  <c r="AJ516" s="1"/>
  <c r="AJ531" s="1"/>
  <c r="AJ546" s="1"/>
  <c r="AJ561" s="1"/>
  <c r="AJ576" s="1"/>
  <c r="AJ591" s="1"/>
  <c r="AJ606" s="1"/>
  <c r="AJ37"/>
  <c r="AJ52" s="1"/>
  <c r="AJ67" s="1"/>
  <c r="AJ82" s="1"/>
  <c r="AJ97" s="1"/>
  <c r="AJ112" s="1"/>
  <c r="AJ127" s="1"/>
  <c r="AJ142" s="1"/>
  <c r="AJ157" s="1"/>
  <c r="AJ172" s="1"/>
  <c r="AJ187" s="1"/>
  <c r="AJ202" s="1"/>
  <c r="AJ217" s="1"/>
  <c r="AJ232" s="1"/>
  <c r="AJ247" s="1"/>
  <c r="AJ262" s="1"/>
  <c r="AJ277" s="1"/>
  <c r="AJ292" s="1"/>
  <c r="AJ307" s="1"/>
  <c r="AJ322" s="1"/>
  <c r="AJ337" s="1"/>
  <c r="AJ352" s="1"/>
  <c r="AJ367" s="1"/>
  <c r="AJ382" s="1"/>
  <c r="AJ397" s="1"/>
  <c r="AJ412" s="1"/>
  <c r="AJ427" s="1"/>
  <c r="AJ442" s="1"/>
  <c r="AJ457" s="1"/>
  <c r="AJ472" s="1"/>
  <c r="AJ487" s="1"/>
  <c r="AJ502" s="1"/>
  <c r="AJ517" s="1"/>
  <c r="AJ532" s="1"/>
  <c r="AJ547" s="1"/>
  <c r="AJ562" s="1"/>
  <c r="AJ577" s="1"/>
  <c r="AJ592" s="1"/>
  <c r="AJ607" s="1"/>
  <c r="AJ38"/>
  <c r="AJ53" s="1"/>
  <c r="AJ68" s="1"/>
  <c r="AJ83" s="1"/>
  <c r="AJ98" s="1"/>
  <c r="AJ113" s="1"/>
  <c r="AJ128" s="1"/>
  <c r="AJ143" s="1"/>
  <c r="AJ158" s="1"/>
  <c r="AJ173" s="1"/>
  <c r="AJ188" s="1"/>
  <c r="AJ203" s="1"/>
  <c r="AJ218" s="1"/>
  <c r="AJ233" s="1"/>
  <c r="AJ248" s="1"/>
  <c r="AJ263" s="1"/>
  <c r="AJ278" s="1"/>
  <c r="AJ293" s="1"/>
  <c r="AJ308" s="1"/>
  <c r="AJ323" s="1"/>
  <c r="AJ338" s="1"/>
  <c r="AJ353" s="1"/>
  <c r="AJ368" s="1"/>
  <c r="AJ383" s="1"/>
  <c r="AJ398" s="1"/>
  <c r="AJ39"/>
  <c r="AJ54" s="1"/>
  <c r="AJ69" s="1"/>
  <c r="AJ84" s="1"/>
  <c r="AJ99" s="1"/>
  <c r="AJ114" s="1"/>
  <c r="AJ129" s="1"/>
  <c r="AJ144" s="1"/>
  <c r="AJ159" s="1"/>
  <c r="AJ174" s="1"/>
  <c r="AJ189" s="1"/>
  <c r="AJ204" s="1"/>
  <c r="AJ219" s="1"/>
  <c r="AJ234" s="1"/>
  <c r="AJ249" s="1"/>
  <c r="AJ264" s="1"/>
  <c r="AJ279" s="1"/>
  <c r="AJ294" s="1"/>
  <c r="AJ309" s="1"/>
  <c r="AJ324" s="1"/>
  <c r="AJ339" s="1"/>
  <c r="AJ354" s="1"/>
  <c r="AJ369" s="1"/>
  <c r="AJ384" s="1"/>
  <c r="AJ399" s="1"/>
  <c r="AJ414" s="1"/>
  <c r="AJ429" s="1"/>
  <c r="AJ444" s="1"/>
  <c r="AJ459" s="1"/>
  <c r="AJ474" s="1"/>
  <c r="AJ489" s="1"/>
  <c r="AJ504" s="1"/>
  <c r="AJ519" s="1"/>
  <c r="AJ534" s="1"/>
  <c r="AJ549" s="1"/>
  <c r="AJ564" s="1"/>
  <c r="AJ579" s="1"/>
  <c r="AJ594" s="1"/>
  <c r="AJ609" s="1"/>
  <c r="AJ40"/>
  <c r="AJ55" s="1"/>
  <c r="AJ70" s="1"/>
  <c r="AJ85" s="1"/>
  <c r="AJ100" s="1"/>
  <c r="AJ115" s="1"/>
  <c r="AJ130" s="1"/>
  <c r="AJ145" s="1"/>
  <c r="AJ160" s="1"/>
  <c r="AJ175" s="1"/>
  <c r="AJ190" s="1"/>
  <c r="AJ205" s="1"/>
  <c r="AJ220" s="1"/>
  <c r="AJ235" s="1"/>
  <c r="AJ250" s="1"/>
  <c r="AJ265" s="1"/>
  <c r="AJ280" s="1"/>
  <c r="AJ295" s="1"/>
  <c r="AJ310" s="1"/>
  <c r="AJ325" s="1"/>
  <c r="AJ340" s="1"/>
  <c r="AJ355" s="1"/>
  <c r="AJ370" s="1"/>
  <c r="AJ385" s="1"/>
  <c r="AJ400" s="1"/>
  <c r="AJ415" s="1"/>
  <c r="AJ430" s="1"/>
  <c r="AJ445" s="1"/>
  <c r="AJ460" s="1"/>
  <c r="AJ475" s="1"/>
  <c r="AJ490" s="1"/>
  <c r="AJ505" s="1"/>
  <c r="AJ520" s="1"/>
  <c r="AJ535" s="1"/>
  <c r="AJ550" s="1"/>
  <c r="AJ565" s="1"/>
  <c r="AJ580" s="1"/>
  <c r="AJ595" s="1"/>
  <c r="AJ610" s="1"/>
  <c r="AJ48"/>
  <c r="AJ63" s="1"/>
  <c r="AJ78" s="1"/>
  <c r="AJ93" s="1"/>
  <c r="AJ108" s="1"/>
  <c r="AJ123" s="1"/>
  <c r="AJ138" s="1"/>
  <c r="AJ153" s="1"/>
  <c r="AJ168" s="1"/>
  <c r="AJ183" s="1"/>
  <c r="AJ198" s="1"/>
  <c r="AJ213" s="1"/>
  <c r="AJ228" s="1"/>
  <c r="AJ243" s="1"/>
  <c r="AJ258" s="1"/>
  <c r="AJ273" s="1"/>
  <c r="AJ288" s="1"/>
  <c r="AJ303" s="1"/>
  <c r="AJ318" s="1"/>
  <c r="AJ333" s="1"/>
  <c r="AJ348" s="1"/>
  <c r="AJ363" s="1"/>
  <c r="AJ378" s="1"/>
  <c r="AJ393" s="1"/>
  <c r="AJ408" s="1"/>
  <c r="AJ423" s="1"/>
  <c r="AJ438" s="1"/>
  <c r="AJ453" s="1"/>
  <c r="AJ468" s="1"/>
  <c r="AJ483" s="1"/>
  <c r="AJ498" s="1"/>
  <c r="AJ513" s="1"/>
  <c r="AJ528" s="1"/>
  <c r="AJ543" s="1"/>
  <c r="AJ558" s="1"/>
  <c r="AJ573" s="1"/>
  <c r="AJ588" s="1"/>
  <c r="AJ603" s="1"/>
  <c r="AJ90"/>
  <c r="AJ105" s="1"/>
  <c r="AJ120" s="1"/>
  <c r="AJ135" s="1"/>
  <c r="AJ150" s="1"/>
  <c r="AJ165" s="1"/>
  <c r="AJ180" s="1"/>
  <c r="AJ195" s="1"/>
  <c r="AJ210" s="1"/>
  <c r="AJ225" s="1"/>
  <c r="AJ240" s="1"/>
  <c r="AJ255" s="1"/>
  <c r="AJ270" s="1"/>
  <c r="AJ285" s="1"/>
  <c r="AJ300" s="1"/>
  <c r="AJ315" s="1"/>
  <c r="AJ330" s="1"/>
  <c r="AJ345" s="1"/>
  <c r="AJ360" s="1"/>
  <c r="AJ375" s="1"/>
  <c r="AJ390" s="1"/>
  <c r="AJ405" s="1"/>
  <c r="AJ420" s="1"/>
  <c r="AJ435" s="1"/>
  <c r="AJ450" s="1"/>
  <c r="AJ465" s="1"/>
  <c r="AJ480" s="1"/>
  <c r="AJ495" s="1"/>
  <c r="AJ510" s="1"/>
  <c r="AJ525" s="1"/>
  <c r="AJ540" s="1"/>
  <c r="AJ555" s="1"/>
  <c r="AJ570" s="1"/>
  <c r="AJ585" s="1"/>
  <c r="AJ600" s="1"/>
  <c r="AJ413"/>
  <c r="AJ428" s="1"/>
  <c r="AJ443" s="1"/>
  <c r="AJ458" s="1"/>
  <c r="AJ473" s="1"/>
  <c r="AJ488" s="1"/>
  <c r="AJ503" s="1"/>
  <c r="AJ518" s="1"/>
  <c r="AJ533" s="1"/>
  <c r="AJ548" s="1"/>
  <c r="AJ563" s="1"/>
  <c r="AJ578" s="1"/>
  <c r="AJ593" s="1"/>
  <c r="AJ608" s="1"/>
  <c r="AJ26"/>
  <c r="AJ41" s="1"/>
  <c r="AJ56" s="1"/>
  <c r="AJ71" s="1"/>
  <c r="AJ86" s="1"/>
  <c r="AJ101" s="1"/>
  <c r="AJ116" s="1"/>
  <c r="AJ131" s="1"/>
  <c r="AJ146" s="1"/>
  <c r="AJ161" s="1"/>
  <c r="AJ176" s="1"/>
  <c r="AJ191" s="1"/>
  <c r="AJ206" s="1"/>
  <c r="AJ221" s="1"/>
  <c r="AJ236" s="1"/>
  <c r="AJ251" s="1"/>
  <c r="AJ266" s="1"/>
  <c r="AJ281" s="1"/>
  <c r="AJ296" s="1"/>
  <c r="AJ311" s="1"/>
  <c r="AJ326" s="1"/>
  <c r="AJ341" s="1"/>
  <c r="AJ356" s="1"/>
  <c r="AJ371" s="1"/>
  <c r="AJ386" s="1"/>
  <c r="AJ401" s="1"/>
  <c r="AJ416" s="1"/>
  <c r="AJ431" s="1"/>
  <c r="AJ446" s="1"/>
  <c r="AJ461" s="1"/>
  <c r="AJ476" s="1"/>
  <c r="AJ491" s="1"/>
  <c r="AJ506" s="1"/>
  <c r="AJ521" s="1"/>
  <c r="AJ536" s="1"/>
  <c r="AJ551" s="1"/>
  <c r="AJ566" s="1"/>
  <c r="AJ581" s="1"/>
  <c r="AJ596" s="1"/>
  <c r="D27"/>
  <c r="D42" s="1"/>
  <c r="D57" s="1"/>
  <c r="D72" s="1"/>
  <c r="D87" s="1"/>
  <c r="D102" s="1"/>
  <c r="D117" s="1"/>
  <c r="D132" s="1"/>
  <c r="D147" s="1"/>
  <c r="D162" s="1"/>
  <c r="D177" s="1"/>
  <c r="D192" s="1"/>
  <c r="D207" s="1"/>
  <c r="D222" s="1"/>
  <c r="D237" s="1"/>
  <c r="D252" s="1"/>
  <c r="D267" s="1"/>
  <c r="D282" s="1"/>
  <c r="D297" s="1"/>
  <c r="D312" s="1"/>
  <c r="D327" s="1"/>
  <c r="D342" s="1"/>
  <c r="D357" s="1"/>
  <c r="D372" s="1"/>
  <c r="D387" s="1"/>
  <c r="D402" s="1"/>
  <c r="D417" s="1"/>
  <c r="D432" s="1"/>
  <c r="D447" s="1"/>
  <c r="D462" s="1"/>
  <c r="D477" s="1"/>
  <c r="D492" s="1"/>
  <c r="D507" s="1"/>
  <c r="D522" s="1"/>
  <c r="D537" s="1"/>
  <c r="D552" s="1"/>
  <c r="D567" s="1"/>
  <c r="D582" s="1"/>
  <c r="D597" s="1"/>
  <c r="D28"/>
  <c r="D43" s="1"/>
  <c r="D58" s="1"/>
  <c r="D73" s="1"/>
  <c r="D88" s="1"/>
  <c r="D103" s="1"/>
  <c r="D118" s="1"/>
  <c r="D133" s="1"/>
  <c r="D148" s="1"/>
  <c r="D163" s="1"/>
  <c r="D178" s="1"/>
  <c r="D193" s="1"/>
  <c r="D208" s="1"/>
  <c r="D223" s="1"/>
  <c r="D238" s="1"/>
  <c r="D253" s="1"/>
  <c r="D268" s="1"/>
  <c r="D283" s="1"/>
  <c r="D298" s="1"/>
  <c r="D313" s="1"/>
  <c r="D328" s="1"/>
  <c r="D343" s="1"/>
  <c r="D358" s="1"/>
  <c r="D373" s="1"/>
  <c r="D388" s="1"/>
  <c r="D403" s="1"/>
  <c r="D418" s="1"/>
  <c r="D433" s="1"/>
  <c r="D448" s="1"/>
  <c r="D463" s="1"/>
  <c r="D478" s="1"/>
  <c r="D493" s="1"/>
  <c r="D508" s="1"/>
  <c r="D523" s="1"/>
  <c r="D538" s="1"/>
  <c r="D553" s="1"/>
  <c r="D568" s="1"/>
  <c r="D583" s="1"/>
  <c r="D598" s="1"/>
  <c r="D29"/>
  <c r="D30"/>
  <c r="D45" s="1"/>
  <c r="D60" s="1"/>
  <c r="D75" s="1"/>
  <c r="D90" s="1"/>
  <c r="D105" s="1"/>
  <c r="D120" s="1"/>
  <c r="D135" s="1"/>
  <c r="D150" s="1"/>
  <c r="D165" s="1"/>
  <c r="D180" s="1"/>
  <c r="D195" s="1"/>
  <c r="D210" s="1"/>
  <c r="D225" s="1"/>
  <c r="D240" s="1"/>
  <c r="D255" s="1"/>
  <c r="D270" s="1"/>
  <c r="D285" s="1"/>
  <c r="D300" s="1"/>
  <c r="D315" s="1"/>
  <c r="D330" s="1"/>
  <c r="D345" s="1"/>
  <c r="D360" s="1"/>
  <c r="D375" s="1"/>
  <c r="D390" s="1"/>
  <c r="D405" s="1"/>
  <c r="D420" s="1"/>
  <c r="D435" s="1"/>
  <c r="D450" s="1"/>
  <c r="D465" s="1"/>
  <c r="D480" s="1"/>
  <c r="D495" s="1"/>
  <c r="D510" s="1"/>
  <c r="D525" s="1"/>
  <c r="D540" s="1"/>
  <c r="D555" s="1"/>
  <c r="D570" s="1"/>
  <c r="D585" s="1"/>
  <c r="D600" s="1"/>
  <c r="D31"/>
  <c r="D46" s="1"/>
  <c r="D61" s="1"/>
  <c r="D76" s="1"/>
  <c r="D91" s="1"/>
  <c r="D106" s="1"/>
  <c r="D121" s="1"/>
  <c r="D136" s="1"/>
  <c r="D151" s="1"/>
  <c r="D166" s="1"/>
  <c r="D181" s="1"/>
  <c r="D196" s="1"/>
  <c r="D211" s="1"/>
  <c r="D226" s="1"/>
  <c r="D241" s="1"/>
  <c r="D256" s="1"/>
  <c r="D271" s="1"/>
  <c r="D286" s="1"/>
  <c r="D301" s="1"/>
  <c r="D316" s="1"/>
  <c r="D331" s="1"/>
  <c r="D346" s="1"/>
  <c r="D361" s="1"/>
  <c r="D376" s="1"/>
  <c r="D391" s="1"/>
  <c r="D406" s="1"/>
  <c r="D421" s="1"/>
  <c r="D436" s="1"/>
  <c r="D451" s="1"/>
  <c r="D466" s="1"/>
  <c r="D481" s="1"/>
  <c r="D496" s="1"/>
  <c r="D511" s="1"/>
  <c r="D526" s="1"/>
  <c r="D541" s="1"/>
  <c r="D556" s="1"/>
  <c r="D571" s="1"/>
  <c r="D586" s="1"/>
  <c r="D601" s="1"/>
  <c r="D32"/>
  <c r="D47" s="1"/>
  <c r="D62" s="1"/>
  <c r="D77" s="1"/>
  <c r="D92" s="1"/>
  <c r="D107" s="1"/>
  <c r="D122" s="1"/>
  <c r="D137" s="1"/>
  <c r="D152" s="1"/>
  <c r="D167" s="1"/>
  <c r="D182" s="1"/>
  <c r="D197" s="1"/>
  <c r="D212" s="1"/>
  <c r="D227" s="1"/>
  <c r="D242" s="1"/>
  <c r="D257" s="1"/>
  <c r="D272" s="1"/>
  <c r="D287" s="1"/>
  <c r="D302" s="1"/>
  <c r="D317" s="1"/>
  <c r="D332" s="1"/>
  <c r="D347" s="1"/>
  <c r="D362" s="1"/>
  <c r="D377" s="1"/>
  <c r="D392" s="1"/>
  <c r="D407" s="1"/>
  <c r="D422" s="1"/>
  <c r="D437" s="1"/>
  <c r="D452" s="1"/>
  <c r="D467" s="1"/>
  <c r="D482" s="1"/>
  <c r="D497" s="1"/>
  <c r="D512" s="1"/>
  <c r="D527" s="1"/>
  <c r="D542" s="1"/>
  <c r="D557" s="1"/>
  <c r="D572" s="1"/>
  <c r="D587" s="1"/>
  <c r="D602" s="1"/>
  <c r="D33"/>
  <c r="D48" s="1"/>
  <c r="D63" s="1"/>
  <c r="D78" s="1"/>
  <c r="D93" s="1"/>
  <c r="D108" s="1"/>
  <c r="D123" s="1"/>
  <c r="D138" s="1"/>
  <c r="D153" s="1"/>
  <c r="D168" s="1"/>
  <c r="D183" s="1"/>
  <c r="D198" s="1"/>
  <c r="D213" s="1"/>
  <c r="D228" s="1"/>
  <c r="D243" s="1"/>
  <c r="D258" s="1"/>
  <c r="D273" s="1"/>
  <c r="D288" s="1"/>
  <c r="D303" s="1"/>
  <c r="D318" s="1"/>
  <c r="D333" s="1"/>
  <c r="D348" s="1"/>
  <c r="D363" s="1"/>
  <c r="D378" s="1"/>
  <c r="D393" s="1"/>
  <c r="D408" s="1"/>
  <c r="D423" s="1"/>
  <c r="D438" s="1"/>
  <c r="D453" s="1"/>
  <c r="D468" s="1"/>
  <c r="D483" s="1"/>
  <c r="D498" s="1"/>
  <c r="D513" s="1"/>
  <c r="D528" s="1"/>
  <c r="D543" s="1"/>
  <c r="D558" s="1"/>
  <c r="D573" s="1"/>
  <c r="D588" s="1"/>
  <c r="D603" s="1"/>
  <c r="D34"/>
  <c r="D49" s="1"/>
  <c r="D64" s="1"/>
  <c r="D79" s="1"/>
  <c r="D94" s="1"/>
  <c r="D109" s="1"/>
  <c r="D124" s="1"/>
  <c r="D139" s="1"/>
  <c r="D154" s="1"/>
  <c r="D169" s="1"/>
  <c r="D184" s="1"/>
  <c r="D199" s="1"/>
  <c r="D214" s="1"/>
  <c r="D229" s="1"/>
  <c r="D244" s="1"/>
  <c r="D259" s="1"/>
  <c r="D274" s="1"/>
  <c r="D289" s="1"/>
  <c r="D304" s="1"/>
  <c r="D319" s="1"/>
  <c r="D334" s="1"/>
  <c r="D349" s="1"/>
  <c r="D364" s="1"/>
  <c r="D379" s="1"/>
  <c r="D394" s="1"/>
  <c r="D409" s="1"/>
  <c r="D424" s="1"/>
  <c r="D439" s="1"/>
  <c r="D454" s="1"/>
  <c r="D469" s="1"/>
  <c r="D484" s="1"/>
  <c r="D499" s="1"/>
  <c r="D514" s="1"/>
  <c r="D529" s="1"/>
  <c r="D544" s="1"/>
  <c r="D559" s="1"/>
  <c r="D574" s="1"/>
  <c r="D589" s="1"/>
  <c r="D604" s="1"/>
  <c r="D35"/>
  <c r="D50" s="1"/>
  <c r="D65" s="1"/>
  <c r="D80" s="1"/>
  <c r="D95" s="1"/>
  <c r="D110" s="1"/>
  <c r="D125" s="1"/>
  <c r="D140" s="1"/>
  <c r="D155" s="1"/>
  <c r="D170" s="1"/>
  <c r="D185" s="1"/>
  <c r="D200" s="1"/>
  <c r="D215" s="1"/>
  <c r="D230" s="1"/>
  <c r="D245" s="1"/>
  <c r="D260" s="1"/>
  <c r="D275" s="1"/>
  <c r="D290" s="1"/>
  <c r="D305" s="1"/>
  <c r="D320" s="1"/>
  <c r="D335" s="1"/>
  <c r="D350" s="1"/>
  <c r="D365" s="1"/>
  <c r="D380" s="1"/>
  <c r="D395" s="1"/>
  <c r="D410" s="1"/>
  <c r="D425" s="1"/>
  <c r="D440" s="1"/>
  <c r="D455" s="1"/>
  <c r="D470" s="1"/>
  <c r="D485" s="1"/>
  <c r="D500" s="1"/>
  <c r="D515" s="1"/>
  <c r="D530" s="1"/>
  <c r="D545" s="1"/>
  <c r="D560" s="1"/>
  <c r="D575" s="1"/>
  <c r="D590" s="1"/>
  <c r="D605" s="1"/>
  <c r="D36"/>
  <c r="D51" s="1"/>
  <c r="D66" s="1"/>
  <c r="D81" s="1"/>
  <c r="D96" s="1"/>
  <c r="D111" s="1"/>
  <c r="D126" s="1"/>
  <c r="D141" s="1"/>
  <c r="D156" s="1"/>
  <c r="D171" s="1"/>
  <c r="D186" s="1"/>
  <c r="D201" s="1"/>
  <c r="D216" s="1"/>
  <c r="D231" s="1"/>
  <c r="D246" s="1"/>
  <c r="D261" s="1"/>
  <c r="D276" s="1"/>
  <c r="D291" s="1"/>
  <c r="D306" s="1"/>
  <c r="D321" s="1"/>
  <c r="D336" s="1"/>
  <c r="D351" s="1"/>
  <c r="D366" s="1"/>
  <c r="D381" s="1"/>
  <c r="D396" s="1"/>
  <c r="D411" s="1"/>
  <c r="D426" s="1"/>
  <c r="D441" s="1"/>
  <c r="D456" s="1"/>
  <c r="D471" s="1"/>
  <c r="D486" s="1"/>
  <c r="D501" s="1"/>
  <c r="D516" s="1"/>
  <c r="D531" s="1"/>
  <c r="D546" s="1"/>
  <c r="D561" s="1"/>
  <c r="D576" s="1"/>
  <c r="D591" s="1"/>
  <c r="D606" s="1"/>
  <c r="D37"/>
  <c r="D52" s="1"/>
  <c r="D67" s="1"/>
  <c r="D82" s="1"/>
  <c r="D97" s="1"/>
  <c r="D112" s="1"/>
  <c r="D127" s="1"/>
  <c r="D142" s="1"/>
  <c r="D157" s="1"/>
  <c r="D172" s="1"/>
  <c r="D187" s="1"/>
  <c r="D202" s="1"/>
  <c r="D217" s="1"/>
  <c r="D232" s="1"/>
  <c r="D247" s="1"/>
  <c r="D262" s="1"/>
  <c r="D277" s="1"/>
  <c r="D292" s="1"/>
  <c r="D307" s="1"/>
  <c r="D322" s="1"/>
  <c r="D337" s="1"/>
  <c r="D352" s="1"/>
  <c r="D367" s="1"/>
  <c r="D382" s="1"/>
  <c r="D397" s="1"/>
  <c r="D412" s="1"/>
  <c r="D427" s="1"/>
  <c r="D442" s="1"/>
  <c r="D457" s="1"/>
  <c r="D472" s="1"/>
  <c r="D487" s="1"/>
  <c r="D502" s="1"/>
  <c r="D517" s="1"/>
  <c r="D532" s="1"/>
  <c r="D547" s="1"/>
  <c r="D562" s="1"/>
  <c r="D577" s="1"/>
  <c r="D592" s="1"/>
  <c r="D607" s="1"/>
  <c r="D38"/>
  <c r="D53" s="1"/>
  <c r="D68" s="1"/>
  <c r="D83" s="1"/>
  <c r="D98" s="1"/>
  <c r="D113" s="1"/>
  <c r="D128" s="1"/>
  <c r="D143" s="1"/>
  <c r="D158" s="1"/>
  <c r="D173" s="1"/>
  <c r="D188" s="1"/>
  <c r="D203" s="1"/>
  <c r="D218" s="1"/>
  <c r="D233" s="1"/>
  <c r="D248" s="1"/>
  <c r="D263" s="1"/>
  <c r="D278" s="1"/>
  <c r="D293" s="1"/>
  <c r="D308" s="1"/>
  <c r="D323" s="1"/>
  <c r="D338" s="1"/>
  <c r="D353" s="1"/>
  <c r="D368" s="1"/>
  <c r="D383" s="1"/>
  <c r="D398" s="1"/>
  <c r="D413" s="1"/>
  <c r="D428" s="1"/>
  <c r="D443" s="1"/>
  <c r="D458" s="1"/>
  <c r="D473" s="1"/>
  <c r="D488" s="1"/>
  <c r="D503" s="1"/>
  <c r="D518" s="1"/>
  <c r="D533" s="1"/>
  <c r="D548" s="1"/>
  <c r="D563" s="1"/>
  <c r="D578" s="1"/>
  <c r="D593" s="1"/>
  <c r="D608" s="1"/>
  <c r="D39"/>
  <c r="D54" s="1"/>
  <c r="D69" s="1"/>
  <c r="D84" s="1"/>
  <c r="D99" s="1"/>
  <c r="D114" s="1"/>
  <c r="D129" s="1"/>
  <c r="D144" s="1"/>
  <c r="D159" s="1"/>
  <c r="D174" s="1"/>
  <c r="D189" s="1"/>
  <c r="D204" s="1"/>
  <c r="D219" s="1"/>
  <c r="D234" s="1"/>
  <c r="D249" s="1"/>
  <c r="D264" s="1"/>
  <c r="D279" s="1"/>
  <c r="D294" s="1"/>
  <c r="D309" s="1"/>
  <c r="D324" s="1"/>
  <c r="D339" s="1"/>
  <c r="D354" s="1"/>
  <c r="D369" s="1"/>
  <c r="D384" s="1"/>
  <c r="D399" s="1"/>
  <c r="D414" s="1"/>
  <c r="D429" s="1"/>
  <c r="D444" s="1"/>
  <c r="D459" s="1"/>
  <c r="D474" s="1"/>
  <c r="D489" s="1"/>
  <c r="D504" s="1"/>
  <c r="D519" s="1"/>
  <c r="D534" s="1"/>
  <c r="D549" s="1"/>
  <c r="D564" s="1"/>
  <c r="D579" s="1"/>
  <c r="D594" s="1"/>
  <c r="D609" s="1"/>
  <c r="D40"/>
  <c r="D55" s="1"/>
  <c r="D70" s="1"/>
  <c r="D85" s="1"/>
  <c r="D100" s="1"/>
  <c r="D115" s="1"/>
  <c r="D130" s="1"/>
  <c r="D145" s="1"/>
  <c r="D160" s="1"/>
  <c r="D175" s="1"/>
  <c r="D190" s="1"/>
  <c r="D205" s="1"/>
  <c r="D220" s="1"/>
  <c r="D235" s="1"/>
  <c r="D250" s="1"/>
  <c r="D265" s="1"/>
  <c r="D280" s="1"/>
  <c r="D295" s="1"/>
  <c r="D310" s="1"/>
  <c r="D325" s="1"/>
  <c r="D340" s="1"/>
  <c r="D355" s="1"/>
  <c r="D370" s="1"/>
  <c r="D385" s="1"/>
  <c r="D400" s="1"/>
  <c r="D415" s="1"/>
  <c r="D430" s="1"/>
  <c r="D445" s="1"/>
  <c r="D460" s="1"/>
  <c r="D475" s="1"/>
  <c r="D490" s="1"/>
  <c r="D505" s="1"/>
  <c r="D520" s="1"/>
  <c r="D535" s="1"/>
  <c r="D550" s="1"/>
  <c r="D565" s="1"/>
  <c r="D580" s="1"/>
  <c r="D595" s="1"/>
  <c r="D610" s="1"/>
  <c r="D44"/>
  <c r="D59" s="1"/>
  <c r="D74" s="1"/>
  <c r="D89" s="1"/>
  <c r="D104" s="1"/>
  <c r="D119" s="1"/>
  <c r="D134" s="1"/>
  <c r="D149" s="1"/>
  <c r="D164" s="1"/>
  <c r="D179" s="1"/>
  <c r="D194" s="1"/>
  <c r="D209" s="1"/>
  <c r="D224" s="1"/>
  <c r="D239" s="1"/>
  <c r="D254" s="1"/>
  <c r="D269" s="1"/>
  <c r="D284" s="1"/>
  <c r="D299" s="1"/>
  <c r="D314" s="1"/>
  <c r="D329" s="1"/>
  <c r="D344" s="1"/>
  <c r="D359" s="1"/>
  <c r="D374" s="1"/>
  <c r="D389" s="1"/>
  <c r="D404" s="1"/>
  <c r="D419" s="1"/>
  <c r="D434" s="1"/>
  <c r="D449" s="1"/>
  <c r="D464" s="1"/>
  <c r="D479" s="1"/>
  <c r="D494" s="1"/>
  <c r="D509" s="1"/>
  <c r="D524" s="1"/>
  <c r="D539" s="1"/>
  <c r="D554" s="1"/>
  <c r="D569" s="1"/>
  <c r="D584" s="1"/>
  <c r="D599" s="1"/>
  <c r="D26"/>
  <c r="D41" s="1"/>
  <c r="D56" s="1"/>
  <c r="D71" s="1"/>
  <c r="D86" s="1"/>
  <c r="D101" s="1"/>
  <c r="D116" s="1"/>
  <c r="D131" s="1"/>
  <c r="D146" s="1"/>
  <c r="D161" s="1"/>
  <c r="D176" s="1"/>
  <c r="D191" s="1"/>
  <c r="D206" s="1"/>
  <c r="D221" s="1"/>
  <c r="D236" s="1"/>
  <c r="D251" s="1"/>
  <c r="D266" s="1"/>
  <c r="D281" s="1"/>
  <c r="D296" s="1"/>
  <c r="D311" s="1"/>
  <c r="D326" s="1"/>
  <c r="D341" s="1"/>
  <c r="D356" s="1"/>
  <c r="D371" s="1"/>
  <c r="D386" s="1"/>
  <c r="D401" s="1"/>
  <c r="D416" s="1"/>
  <c r="D431" s="1"/>
  <c r="D446" s="1"/>
  <c r="D461" s="1"/>
  <c r="D476" s="1"/>
  <c r="D491" s="1"/>
  <c r="D506" s="1"/>
  <c r="D521" s="1"/>
  <c r="D536" s="1"/>
  <c r="D551" s="1"/>
  <c r="D566" s="1"/>
  <c r="D581" s="1"/>
  <c r="D596" s="1"/>
  <c r="BR14"/>
  <c r="BR12"/>
  <c r="BR13"/>
  <c r="BR11"/>
  <c r="AM12"/>
  <c r="AP12"/>
  <c r="AS12"/>
  <c r="AM13"/>
  <c r="AP13"/>
  <c r="AS13"/>
  <c r="AM14"/>
  <c r="AP14"/>
  <c r="AS14"/>
  <c r="AM15"/>
  <c r="AP15"/>
  <c r="AS15"/>
  <c r="AM16"/>
  <c r="AP16"/>
  <c r="AS16"/>
  <c r="AM17"/>
  <c r="AP17"/>
  <c r="AS17"/>
  <c r="AM18"/>
  <c r="AP18"/>
  <c r="AS18"/>
  <c r="AM19"/>
  <c r="AP19"/>
  <c r="AS19"/>
  <c r="AM20"/>
  <c r="AP20"/>
  <c r="AS20"/>
  <c r="AM21"/>
  <c r="AP21"/>
  <c r="AS21"/>
  <c r="AM22"/>
  <c r="AP22"/>
  <c r="AS22"/>
  <c r="AM23"/>
  <c r="AP23"/>
  <c r="AS23"/>
  <c r="AM24"/>
  <c r="AP24"/>
  <c r="AS24"/>
  <c r="AM25"/>
  <c r="AP25"/>
  <c r="AS25"/>
  <c r="AM26"/>
  <c r="AP26"/>
  <c r="AS26"/>
  <c r="AM27"/>
  <c r="AP27"/>
  <c r="AS27"/>
  <c r="AM28"/>
  <c r="AP28"/>
  <c r="AS28"/>
  <c r="AM29"/>
  <c r="AP29"/>
  <c r="AS29"/>
  <c r="AM30"/>
  <c r="AP30"/>
  <c r="AS30"/>
  <c r="AM31"/>
  <c r="AP31"/>
  <c r="AS31"/>
  <c r="AM32"/>
  <c r="AP32"/>
  <c r="AS32"/>
  <c r="AM33"/>
  <c r="AP33"/>
  <c r="AS33"/>
  <c r="AM34"/>
  <c r="AP34"/>
  <c r="AS34"/>
  <c r="AM35"/>
  <c r="AP35"/>
  <c r="AS35"/>
  <c r="AM36"/>
  <c r="AP36"/>
  <c r="AS36"/>
  <c r="AM37"/>
  <c r="AP37"/>
  <c r="AS37"/>
  <c r="AM38"/>
  <c r="AP38"/>
  <c r="AS38"/>
  <c r="AM39"/>
  <c r="AP39"/>
  <c r="AS39"/>
  <c r="AM40"/>
  <c r="AP40"/>
  <c r="AS40"/>
  <c r="AM41"/>
  <c r="AP41"/>
  <c r="AS41"/>
  <c r="AM42"/>
  <c r="AP42"/>
  <c r="AS42"/>
  <c r="AM43"/>
  <c r="AP43"/>
  <c r="AS43"/>
  <c r="AM44"/>
  <c r="AP44"/>
  <c r="AS44"/>
  <c r="AM45"/>
  <c r="AP45"/>
  <c r="AS45"/>
  <c r="AM46"/>
  <c r="AP46"/>
  <c r="AS46"/>
  <c r="AM47"/>
  <c r="AP47"/>
  <c r="AS47"/>
  <c r="AM48"/>
  <c r="AP48"/>
  <c r="AS48"/>
  <c r="AM49"/>
  <c r="AP49"/>
  <c r="AS49"/>
  <c r="AM50"/>
  <c r="AP50"/>
  <c r="AS50"/>
  <c r="AM51"/>
  <c r="AP51"/>
  <c r="AS51"/>
  <c r="AM52"/>
  <c r="AP52"/>
  <c r="AS52"/>
  <c r="AM53"/>
  <c r="AP53"/>
  <c r="AS53"/>
  <c r="AM54"/>
  <c r="AP54"/>
  <c r="AS54"/>
  <c r="AM55"/>
  <c r="AP55"/>
  <c r="AS55"/>
  <c r="AM56"/>
  <c r="AP56"/>
  <c r="AS56"/>
  <c r="AM57"/>
  <c r="AP57"/>
  <c r="AS57"/>
  <c r="AM58"/>
  <c r="AP58"/>
  <c r="AS58"/>
  <c r="AM59"/>
  <c r="AP59"/>
  <c r="AS59"/>
  <c r="AM60"/>
  <c r="AP60"/>
  <c r="AS60"/>
  <c r="AM61"/>
  <c r="AP61"/>
  <c r="AS61"/>
  <c r="AM62"/>
  <c r="AP62"/>
  <c r="AS62"/>
  <c r="AM63"/>
  <c r="AP63"/>
  <c r="AS63"/>
  <c r="AM64"/>
  <c r="AP64"/>
  <c r="AS64"/>
  <c r="AM65"/>
  <c r="AP65"/>
  <c r="AS65"/>
  <c r="AM66"/>
  <c r="AP66"/>
  <c r="AS66"/>
  <c r="AM67"/>
  <c r="AP67"/>
  <c r="AS67"/>
  <c r="AM68"/>
  <c r="AP68"/>
  <c r="AS68"/>
  <c r="AM69"/>
  <c r="AP69"/>
  <c r="AS69"/>
  <c r="AM70"/>
  <c r="AP70"/>
  <c r="AS70"/>
  <c r="AM71"/>
  <c r="AP71"/>
  <c r="AS71"/>
  <c r="AM72"/>
  <c r="AP72"/>
  <c r="AS72"/>
  <c r="AM73"/>
  <c r="AP73"/>
  <c r="AS73"/>
  <c r="AM74"/>
  <c r="AP74"/>
  <c r="AS74"/>
  <c r="AM75"/>
  <c r="AP75"/>
  <c r="AS75"/>
  <c r="AM76"/>
  <c r="AP76"/>
  <c r="AS76"/>
  <c r="AM77"/>
  <c r="AP77"/>
  <c r="AS77"/>
  <c r="AM78"/>
  <c r="AP78"/>
  <c r="AS78"/>
  <c r="AM79"/>
  <c r="AP79"/>
  <c r="AS79"/>
  <c r="AM80"/>
  <c r="AP80"/>
  <c r="AS80"/>
  <c r="AM81"/>
  <c r="AP81"/>
  <c r="AS81"/>
  <c r="AM82"/>
  <c r="AP82"/>
  <c r="AS82"/>
  <c r="AM83"/>
  <c r="AP83"/>
  <c r="AS83"/>
  <c r="AM84"/>
  <c r="AP84"/>
  <c r="AS84"/>
  <c r="AM85"/>
  <c r="AP85"/>
  <c r="AS85"/>
  <c r="AM86"/>
  <c r="AP86"/>
  <c r="AS86"/>
  <c r="AM87"/>
  <c r="AP87"/>
  <c r="AS87"/>
  <c r="AM88"/>
  <c r="AP88"/>
  <c r="AS88"/>
  <c r="AM89"/>
  <c r="AP89"/>
  <c r="AS89"/>
  <c r="AM90"/>
  <c r="AP90"/>
  <c r="AS90"/>
  <c r="AM91"/>
  <c r="AP91"/>
  <c r="AS91"/>
  <c r="AM92"/>
  <c r="AP92"/>
  <c r="AS92"/>
  <c r="AM93"/>
  <c r="AP93"/>
  <c r="AS93"/>
  <c r="AM94"/>
  <c r="AP94"/>
  <c r="AS94"/>
  <c r="AM95"/>
  <c r="AP95"/>
  <c r="AS95"/>
  <c r="AM96"/>
  <c r="AP96"/>
  <c r="AS96"/>
  <c r="AM97"/>
  <c r="AP97"/>
  <c r="AS97"/>
  <c r="AM98"/>
  <c r="AP98"/>
  <c r="AS98"/>
  <c r="AM99"/>
  <c r="AP99"/>
  <c r="AS99"/>
  <c r="AM100"/>
  <c r="AP100"/>
  <c r="AS100"/>
  <c r="AM101"/>
  <c r="AP101"/>
  <c r="AS101"/>
  <c r="AM102"/>
  <c r="AP102"/>
  <c r="AS102"/>
  <c r="AM103"/>
  <c r="AP103"/>
  <c r="AS103"/>
  <c r="AM104"/>
  <c r="AP104"/>
  <c r="AS104"/>
  <c r="AM105"/>
  <c r="AP105"/>
  <c r="AS105"/>
  <c r="AM106"/>
  <c r="AP106"/>
  <c r="AS106"/>
  <c r="AM107"/>
  <c r="AP107"/>
  <c r="AS107"/>
  <c r="AM108"/>
  <c r="AP108"/>
  <c r="AS108"/>
  <c r="AM109"/>
  <c r="AP109"/>
  <c r="AS109"/>
  <c r="AM110"/>
  <c r="AP110"/>
  <c r="AS110"/>
  <c r="AM111"/>
  <c r="AP111"/>
  <c r="AS111"/>
  <c r="AM112"/>
  <c r="AP112"/>
  <c r="AS112"/>
  <c r="AM113"/>
  <c r="AP113"/>
  <c r="AS113"/>
  <c r="AM114"/>
  <c r="AP114"/>
  <c r="AS114"/>
  <c r="AM115"/>
  <c r="AP115"/>
  <c r="AS115"/>
  <c r="AM116"/>
  <c r="AP116"/>
  <c r="AS116"/>
  <c r="AM117"/>
  <c r="AP117"/>
  <c r="AS117"/>
  <c r="AM118"/>
  <c r="AP118"/>
  <c r="AS118"/>
  <c r="AM119"/>
  <c r="AP119"/>
  <c r="AS119"/>
  <c r="AM120"/>
  <c r="AP120"/>
  <c r="AS120"/>
  <c r="AM121"/>
  <c r="AP121"/>
  <c r="AS121"/>
  <c r="AM122"/>
  <c r="AP122"/>
  <c r="AS122"/>
  <c r="AM123"/>
  <c r="AP123"/>
  <c r="AS123"/>
  <c r="AM124"/>
  <c r="AP124"/>
  <c r="AS124"/>
  <c r="AM125"/>
  <c r="AP125"/>
  <c r="AS125"/>
  <c r="AM126"/>
  <c r="AP126"/>
  <c r="AS126"/>
  <c r="AM127"/>
  <c r="AP127"/>
  <c r="AS127"/>
  <c r="AM128"/>
  <c r="AP128"/>
  <c r="AS128"/>
  <c r="AM129"/>
  <c r="AP129"/>
  <c r="AS129"/>
  <c r="AM130"/>
  <c r="AP130"/>
  <c r="AS130"/>
  <c r="AM131"/>
  <c r="AP131"/>
  <c r="AS131"/>
  <c r="AM132"/>
  <c r="AP132"/>
  <c r="AS132"/>
  <c r="AM133"/>
  <c r="AP133"/>
  <c r="AS133"/>
  <c r="AM134"/>
  <c r="AP134"/>
  <c r="AS134"/>
  <c r="AM135"/>
  <c r="AP135"/>
  <c r="AS135"/>
  <c r="AM136"/>
  <c r="AP136"/>
  <c r="AS136"/>
  <c r="AM137"/>
  <c r="AP137"/>
  <c r="AS137"/>
  <c r="AM138"/>
  <c r="AP138"/>
  <c r="AS138"/>
  <c r="AM139"/>
  <c r="AP139"/>
  <c r="AS139"/>
  <c r="AM140"/>
  <c r="AP140"/>
  <c r="AS140"/>
  <c r="AM141"/>
  <c r="AP141"/>
  <c r="AS141"/>
  <c r="AM142"/>
  <c r="AP142"/>
  <c r="AS142"/>
  <c r="AM143"/>
  <c r="AP143"/>
  <c r="AS143"/>
  <c r="AM144"/>
  <c r="AP144"/>
  <c r="AS144"/>
  <c r="AM145"/>
  <c r="AP145"/>
  <c r="AS145"/>
  <c r="AM146"/>
  <c r="AP146"/>
  <c r="AS146"/>
  <c r="AM147"/>
  <c r="AP147"/>
  <c r="AS147"/>
  <c r="AM148"/>
  <c r="AP148"/>
  <c r="AS148"/>
  <c r="AM149"/>
  <c r="AP149"/>
  <c r="AS149"/>
  <c r="AM150"/>
  <c r="AP150"/>
  <c r="AS150"/>
  <c r="AM151"/>
  <c r="AP151"/>
  <c r="AS151"/>
  <c r="AM152"/>
  <c r="AP152"/>
  <c r="AS152"/>
  <c r="AM153"/>
  <c r="AP153"/>
  <c r="AS153"/>
  <c r="AM154"/>
  <c r="AP154"/>
  <c r="AS154"/>
  <c r="AM155"/>
  <c r="AP155"/>
  <c r="AS155"/>
  <c r="AM156"/>
  <c r="AP156"/>
  <c r="AS156"/>
  <c r="AM157"/>
  <c r="AP157"/>
  <c r="AS157"/>
  <c r="AM158"/>
  <c r="AP158"/>
  <c r="AS158"/>
  <c r="AM159"/>
  <c r="AP159"/>
  <c r="AS159"/>
  <c r="AM160"/>
  <c r="AP160"/>
  <c r="AS160"/>
  <c r="AM161"/>
  <c r="AP161"/>
  <c r="AS161"/>
  <c r="AM162"/>
  <c r="AP162"/>
  <c r="AS162"/>
  <c r="AM163"/>
  <c r="AP163"/>
  <c r="AS163"/>
  <c r="AM164"/>
  <c r="AP164"/>
  <c r="AS164"/>
  <c r="AM165"/>
  <c r="AP165"/>
  <c r="AS165"/>
  <c r="AM166"/>
  <c r="AP166"/>
  <c r="AS166"/>
  <c r="AM167"/>
  <c r="AP167"/>
  <c r="AS167"/>
  <c r="AM168"/>
  <c r="AP168"/>
  <c r="AS168"/>
  <c r="AM169"/>
  <c r="AP169"/>
  <c r="AS169"/>
  <c r="AM170"/>
  <c r="AP170"/>
  <c r="AS170"/>
  <c r="AM171"/>
  <c r="AP171"/>
  <c r="AS171"/>
  <c r="AM172"/>
  <c r="AP172"/>
  <c r="AS172"/>
  <c r="AM173"/>
  <c r="AP173"/>
  <c r="AS173"/>
  <c r="AM174"/>
  <c r="AP174"/>
  <c r="AS174"/>
  <c r="AM175"/>
  <c r="AP175"/>
  <c r="AS175"/>
  <c r="AM176"/>
  <c r="AP176"/>
  <c r="AS176"/>
  <c r="AM177"/>
  <c r="AP177"/>
  <c r="AS177"/>
  <c r="AM178"/>
  <c r="AP178"/>
  <c r="AS178"/>
  <c r="AM179"/>
  <c r="AP179"/>
  <c r="AS179"/>
  <c r="AM180"/>
  <c r="AP180"/>
  <c r="AS180"/>
  <c r="AM181"/>
  <c r="AP181"/>
  <c r="AS181"/>
  <c r="AM182"/>
  <c r="AP182"/>
  <c r="AS182"/>
  <c r="AM183"/>
  <c r="AP183"/>
  <c r="AS183"/>
  <c r="AM184"/>
  <c r="AP184"/>
  <c r="AS184"/>
  <c r="AM185"/>
  <c r="AP185"/>
  <c r="AS185"/>
  <c r="AM186"/>
  <c r="AP186"/>
  <c r="AS186"/>
  <c r="AM187"/>
  <c r="AP187"/>
  <c r="AS187"/>
  <c r="AM188"/>
  <c r="AP188"/>
  <c r="AS188"/>
  <c r="AM189"/>
  <c r="AP189"/>
  <c r="AS189"/>
  <c r="AM190"/>
  <c r="AP190"/>
  <c r="AS190"/>
  <c r="AM191"/>
  <c r="AP191"/>
  <c r="AS191"/>
  <c r="AM192"/>
  <c r="AP192"/>
  <c r="AS192"/>
  <c r="AM193"/>
  <c r="AP193"/>
  <c r="AS193"/>
  <c r="AM194"/>
  <c r="AP194"/>
  <c r="AS194"/>
  <c r="AM195"/>
  <c r="AP195"/>
  <c r="AS195"/>
  <c r="AM196"/>
  <c r="AP196"/>
  <c r="AS196"/>
  <c r="AM197"/>
  <c r="AP197"/>
  <c r="AS197"/>
  <c r="AM198"/>
  <c r="AP198"/>
  <c r="AS198"/>
  <c r="AM199"/>
  <c r="AP199"/>
  <c r="AS199"/>
  <c r="AM200"/>
  <c r="AP200"/>
  <c r="AS200"/>
  <c r="AM201"/>
  <c r="AP201"/>
  <c r="AS201"/>
  <c r="AM202"/>
  <c r="AP202"/>
  <c r="AS202"/>
  <c r="AM203"/>
  <c r="AP203"/>
  <c r="AS203"/>
  <c r="AM204"/>
  <c r="AP204"/>
  <c r="AS204"/>
  <c r="AM205"/>
  <c r="AP205"/>
  <c r="AS205"/>
  <c r="AM206"/>
  <c r="AP206"/>
  <c r="AS206"/>
  <c r="AM207"/>
  <c r="AP207"/>
  <c r="AS207"/>
  <c r="AM208"/>
  <c r="AP208"/>
  <c r="AS208"/>
  <c r="AM209"/>
  <c r="AP209"/>
  <c r="AS209"/>
  <c r="AM210"/>
  <c r="AP210"/>
  <c r="AS210"/>
  <c r="AM211"/>
  <c r="AP211"/>
  <c r="AS211"/>
  <c r="AM212"/>
  <c r="AP212"/>
  <c r="AS212"/>
  <c r="AM213"/>
  <c r="AP213"/>
  <c r="AS213"/>
  <c r="AM214"/>
  <c r="AP214"/>
  <c r="AS214"/>
  <c r="AM215"/>
  <c r="AP215"/>
  <c r="AS215"/>
  <c r="AM216"/>
  <c r="AP216"/>
  <c r="AS216"/>
  <c r="AM217"/>
  <c r="AP217"/>
  <c r="AS217"/>
  <c r="AM218"/>
  <c r="AP218"/>
  <c r="AS218"/>
  <c r="AM219"/>
  <c r="AP219"/>
  <c r="AS219"/>
  <c r="AM220"/>
  <c r="AP220"/>
  <c r="AS220"/>
  <c r="AM221"/>
  <c r="AP221"/>
  <c r="AS221"/>
  <c r="AM222"/>
  <c r="AP222"/>
  <c r="AS222"/>
  <c r="AM223"/>
  <c r="AP223"/>
  <c r="AS223"/>
  <c r="AM224"/>
  <c r="AP224"/>
  <c r="AS224"/>
  <c r="AM225"/>
  <c r="AP225"/>
  <c r="AS225"/>
  <c r="AM226"/>
  <c r="AP226"/>
  <c r="AS226"/>
  <c r="AM227"/>
  <c r="AP227"/>
  <c r="AS227"/>
  <c r="AM228"/>
  <c r="AP228"/>
  <c r="AS228"/>
  <c r="AM229"/>
  <c r="AP229"/>
  <c r="AS229"/>
  <c r="AM230"/>
  <c r="AP230"/>
  <c r="AS230"/>
  <c r="AM231"/>
  <c r="AP231"/>
  <c r="AS231"/>
  <c r="AM232"/>
  <c r="AP232"/>
  <c r="AS232"/>
  <c r="AM233"/>
  <c r="AP233"/>
  <c r="AS233"/>
  <c r="AM234"/>
  <c r="AP234"/>
  <c r="AS234"/>
  <c r="AM235"/>
  <c r="AP235"/>
  <c r="AS235"/>
  <c r="AM236"/>
  <c r="AP236"/>
  <c r="AS236"/>
  <c r="AM237"/>
  <c r="AP237"/>
  <c r="AS237"/>
  <c r="AM238"/>
  <c r="AP238"/>
  <c r="AS238"/>
  <c r="AM239"/>
  <c r="AP239"/>
  <c r="AS239"/>
  <c r="AM240"/>
  <c r="AP240"/>
  <c r="AS240"/>
  <c r="AM241"/>
  <c r="AP241"/>
  <c r="AS241"/>
  <c r="AM242"/>
  <c r="AP242"/>
  <c r="AS242"/>
  <c r="AM243"/>
  <c r="AP243"/>
  <c r="AS243"/>
  <c r="AM244"/>
  <c r="AP244"/>
  <c r="AS244"/>
  <c r="AM245"/>
  <c r="AP245"/>
  <c r="AS245"/>
  <c r="AM246"/>
  <c r="AP246"/>
  <c r="AS246"/>
  <c r="AM247"/>
  <c r="AP247"/>
  <c r="AS247"/>
  <c r="AM248"/>
  <c r="AP248"/>
  <c r="AS248"/>
  <c r="AM249"/>
  <c r="AP249"/>
  <c r="AS249"/>
  <c r="AM250"/>
  <c r="AP250"/>
  <c r="AS250"/>
  <c r="AM251"/>
  <c r="AP251"/>
  <c r="AS251"/>
  <c r="AM252"/>
  <c r="AP252"/>
  <c r="AS252"/>
  <c r="AM253"/>
  <c r="AP253"/>
  <c r="AS253"/>
  <c r="AM254"/>
  <c r="AP254"/>
  <c r="AS254"/>
  <c r="AM255"/>
  <c r="AP255"/>
  <c r="AS255"/>
  <c r="AM256"/>
  <c r="AP256"/>
  <c r="AS256"/>
  <c r="AM257"/>
  <c r="AP257"/>
  <c r="AS257"/>
  <c r="AM258"/>
  <c r="AP258"/>
  <c r="AS258"/>
  <c r="AM259"/>
  <c r="AP259"/>
  <c r="AS259"/>
  <c r="AM260"/>
  <c r="AP260"/>
  <c r="AS260"/>
  <c r="AM261"/>
  <c r="AP261"/>
  <c r="AS261"/>
  <c r="AM262"/>
  <c r="AP262"/>
  <c r="AS262"/>
  <c r="AM263"/>
  <c r="AP263"/>
  <c r="AS263"/>
  <c r="AM264"/>
  <c r="AP264"/>
  <c r="AS264"/>
  <c r="AM265"/>
  <c r="AP265"/>
  <c r="AS265"/>
  <c r="AM266"/>
  <c r="AP266"/>
  <c r="AS266"/>
  <c r="AM267"/>
  <c r="AP267"/>
  <c r="AS267"/>
  <c r="AM268"/>
  <c r="AP268"/>
  <c r="AS268"/>
  <c r="AM269"/>
  <c r="AP269"/>
  <c r="AS269"/>
  <c r="AM270"/>
  <c r="AP270"/>
  <c r="AS270"/>
  <c r="AM271"/>
  <c r="AP271"/>
  <c r="AS271"/>
  <c r="AM272"/>
  <c r="AP272"/>
  <c r="AS272"/>
  <c r="AM273"/>
  <c r="AP273"/>
  <c r="AS273"/>
  <c r="AM274"/>
  <c r="AP274"/>
  <c r="AS274"/>
  <c r="AM275"/>
  <c r="AP275"/>
  <c r="AS275"/>
  <c r="AM276"/>
  <c r="AP276"/>
  <c r="AS276"/>
  <c r="AM277"/>
  <c r="AP277"/>
  <c r="AS277"/>
  <c r="AM278"/>
  <c r="AP278"/>
  <c r="AS278"/>
  <c r="AM279"/>
  <c r="AP279"/>
  <c r="AS279"/>
  <c r="AM280"/>
  <c r="AP280"/>
  <c r="AS280"/>
  <c r="AM281"/>
  <c r="AP281"/>
  <c r="AS281"/>
  <c r="AM282"/>
  <c r="AP282"/>
  <c r="AS282"/>
  <c r="AM283"/>
  <c r="AP283"/>
  <c r="AS283"/>
  <c r="AM284"/>
  <c r="AP284"/>
  <c r="AS284"/>
  <c r="AM285"/>
  <c r="AP285"/>
  <c r="AS285"/>
  <c r="AM286"/>
  <c r="AP286"/>
  <c r="AS286"/>
  <c r="AM287"/>
  <c r="AP287"/>
  <c r="AS287"/>
  <c r="AM288"/>
  <c r="AP288"/>
  <c r="AS288"/>
  <c r="AM289"/>
  <c r="AP289"/>
  <c r="AS289"/>
  <c r="AM290"/>
  <c r="AP290"/>
  <c r="AS290"/>
  <c r="AM291"/>
  <c r="AP291"/>
  <c r="AS291"/>
  <c r="AM292"/>
  <c r="AP292"/>
  <c r="AS292"/>
  <c r="AM293"/>
  <c r="AP293"/>
  <c r="AS293"/>
  <c r="AM294"/>
  <c r="AP294"/>
  <c r="AS294"/>
  <c r="AM295"/>
  <c r="AP295"/>
  <c r="AS295"/>
  <c r="AM296"/>
  <c r="AP296"/>
  <c r="AS296"/>
  <c r="AM297"/>
  <c r="AP297"/>
  <c r="AS297"/>
  <c r="AM298"/>
  <c r="AP298"/>
  <c r="AS298"/>
  <c r="AM299"/>
  <c r="AP299"/>
  <c r="AS299"/>
  <c r="AM300"/>
  <c r="AP300"/>
  <c r="AS300"/>
  <c r="AM301"/>
  <c r="AP301"/>
  <c r="AS301"/>
  <c r="AM302"/>
  <c r="AP302"/>
  <c r="AS302"/>
  <c r="AM303"/>
  <c r="AP303"/>
  <c r="AS303"/>
  <c r="AM304"/>
  <c r="AP304"/>
  <c r="AS304"/>
  <c r="AM305"/>
  <c r="AP305"/>
  <c r="AS305"/>
  <c r="AM306"/>
  <c r="AP306"/>
  <c r="AS306"/>
  <c r="AM307"/>
  <c r="AP307"/>
  <c r="AS307"/>
  <c r="AM308"/>
  <c r="AP308"/>
  <c r="AS308"/>
  <c r="AM309"/>
  <c r="AP309"/>
  <c r="AS309"/>
  <c r="AM310"/>
  <c r="AP310"/>
  <c r="AS310"/>
  <c r="AM311"/>
  <c r="AP311"/>
  <c r="AS311"/>
  <c r="AM312"/>
  <c r="AP312"/>
  <c r="AS312"/>
  <c r="AM313"/>
  <c r="AP313"/>
  <c r="AS313"/>
  <c r="AM314"/>
  <c r="AP314"/>
  <c r="AS314"/>
  <c r="AM315"/>
  <c r="AP315"/>
  <c r="AS315"/>
  <c r="AM316"/>
  <c r="AP316"/>
  <c r="AS316"/>
  <c r="AM317"/>
  <c r="AP317"/>
  <c r="AS317"/>
  <c r="AM318"/>
  <c r="AP318"/>
  <c r="AS318"/>
  <c r="AM319"/>
  <c r="AP319"/>
  <c r="AS319"/>
  <c r="AM320"/>
  <c r="AP320"/>
  <c r="AS320"/>
  <c r="AM321"/>
  <c r="AP321"/>
  <c r="AS321"/>
  <c r="AM322"/>
  <c r="AP322"/>
  <c r="AS322"/>
  <c r="AM323"/>
  <c r="AP323"/>
  <c r="AS323"/>
  <c r="AM324"/>
  <c r="AP324"/>
  <c r="AS324"/>
  <c r="AM325"/>
  <c r="AP325"/>
  <c r="AS325"/>
  <c r="AM326"/>
  <c r="AP326"/>
  <c r="AS326"/>
  <c r="AM327"/>
  <c r="AP327"/>
  <c r="AS327"/>
  <c r="AM328"/>
  <c r="AP328"/>
  <c r="AS328"/>
  <c r="AM329"/>
  <c r="AP329"/>
  <c r="AS329"/>
  <c r="AM330"/>
  <c r="AP330"/>
  <c r="AS330"/>
  <c r="AM331"/>
  <c r="AP331"/>
  <c r="AS331"/>
  <c r="AM332"/>
  <c r="AP332"/>
  <c r="AS332"/>
  <c r="AM333"/>
  <c r="AP333"/>
  <c r="AS333"/>
  <c r="AM334"/>
  <c r="AP334"/>
  <c r="AS334"/>
  <c r="AM335"/>
  <c r="AP335"/>
  <c r="AS335"/>
  <c r="AM336"/>
  <c r="AP336"/>
  <c r="AS336"/>
  <c r="AM337"/>
  <c r="AP337"/>
  <c r="AS337"/>
  <c r="AM338"/>
  <c r="AP338"/>
  <c r="AS338"/>
  <c r="AM339"/>
  <c r="AP339"/>
  <c r="AS339"/>
  <c r="AM340"/>
  <c r="AP340"/>
  <c r="AS340"/>
  <c r="AM341"/>
  <c r="AP341"/>
  <c r="AS341"/>
  <c r="AM342"/>
  <c r="AP342"/>
  <c r="AS342"/>
  <c r="AM343"/>
  <c r="AP343"/>
  <c r="AS343"/>
  <c r="AM344"/>
  <c r="AP344"/>
  <c r="AS344"/>
  <c r="AM345"/>
  <c r="AP345"/>
  <c r="AS345"/>
  <c r="AM346"/>
  <c r="AP346"/>
  <c r="AS346"/>
  <c r="AM347"/>
  <c r="AP347"/>
  <c r="AS347"/>
  <c r="AM348"/>
  <c r="AP348"/>
  <c r="AS348"/>
  <c r="AM349"/>
  <c r="AP349"/>
  <c r="AS349"/>
  <c r="AM350"/>
  <c r="AP350"/>
  <c r="AS350"/>
  <c r="AM351"/>
  <c r="AP351"/>
  <c r="AS351"/>
  <c r="AM352"/>
  <c r="AP352"/>
  <c r="AS352"/>
  <c r="AM353"/>
  <c r="AP353"/>
  <c r="AS353"/>
  <c r="AM354"/>
  <c r="AP354"/>
  <c r="AS354"/>
  <c r="AM355"/>
  <c r="AP355"/>
  <c r="AS355"/>
  <c r="AM356"/>
  <c r="AP356"/>
  <c r="AS356"/>
  <c r="AM357"/>
  <c r="AP357"/>
  <c r="AS357"/>
  <c r="AM358"/>
  <c r="AP358"/>
  <c r="AS358"/>
  <c r="AM359"/>
  <c r="AP359"/>
  <c r="AS359"/>
  <c r="AM360"/>
  <c r="AP360"/>
  <c r="AS360"/>
  <c r="AM361"/>
  <c r="AP361"/>
  <c r="AS361"/>
  <c r="AM362"/>
  <c r="AP362"/>
  <c r="AS362"/>
  <c r="AM363"/>
  <c r="AP363"/>
  <c r="AS363"/>
  <c r="AM364"/>
  <c r="AP364"/>
  <c r="AS364"/>
  <c r="AM365"/>
  <c r="AP365"/>
  <c r="AS365"/>
  <c r="AM366"/>
  <c r="AP366"/>
  <c r="AS366"/>
  <c r="AM367"/>
  <c r="AP367"/>
  <c r="AS367"/>
  <c r="AM368"/>
  <c r="AP368"/>
  <c r="AS368"/>
  <c r="AM369"/>
  <c r="AP369"/>
  <c r="AS369"/>
  <c r="AM370"/>
  <c r="AP370"/>
  <c r="AS370"/>
  <c r="AM371"/>
  <c r="AP371"/>
  <c r="AS371"/>
  <c r="AM372"/>
  <c r="AP372"/>
  <c r="AS372"/>
  <c r="AM373"/>
  <c r="AP373"/>
  <c r="AS373"/>
  <c r="AM374"/>
  <c r="AP374"/>
  <c r="AS374"/>
  <c r="AM375"/>
  <c r="AP375"/>
  <c r="AS375"/>
  <c r="AM376"/>
  <c r="AP376"/>
  <c r="AS376"/>
  <c r="AM377"/>
  <c r="AP377"/>
  <c r="AS377"/>
  <c r="AM378"/>
  <c r="AP378"/>
  <c r="AS378"/>
  <c r="AM379"/>
  <c r="AP379"/>
  <c r="AS379"/>
  <c r="AM380"/>
  <c r="AP380"/>
  <c r="AS380"/>
  <c r="AM381"/>
  <c r="AP381"/>
  <c r="AS381"/>
  <c r="AM382"/>
  <c r="AP382"/>
  <c r="AS382"/>
  <c r="AM383"/>
  <c r="AP383"/>
  <c r="AS383"/>
  <c r="AM384"/>
  <c r="AP384"/>
  <c r="AS384"/>
  <c r="AM385"/>
  <c r="AP385"/>
  <c r="AS385"/>
  <c r="AM386"/>
  <c r="AP386"/>
  <c r="AS386"/>
  <c r="AM387"/>
  <c r="AP387"/>
  <c r="AS387"/>
  <c r="AM388"/>
  <c r="AP388"/>
  <c r="AS388"/>
  <c r="AM389"/>
  <c r="AP389"/>
  <c r="AS389"/>
  <c r="AM390"/>
  <c r="AP390"/>
  <c r="AS390"/>
  <c r="AM391"/>
  <c r="AP391"/>
  <c r="AS391"/>
  <c r="AM392"/>
  <c r="AP392"/>
  <c r="AS392"/>
  <c r="AM393"/>
  <c r="AP393"/>
  <c r="AS393"/>
  <c r="AM394"/>
  <c r="AP394"/>
  <c r="AS394"/>
  <c r="AM395"/>
  <c r="AP395"/>
  <c r="AS395"/>
  <c r="AM396"/>
  <c r="AP396"/>
  <c r="AS396"/>
  <c r="AM397"/>
  <c r="AP397"/>
  <c r="AS397"/>
  <c r="AM398"/>
  <c r="AP398"/>
  <c r="AS398"/>
  <c r="AM399"/>
  <c r="AP399"/>
  <c r="AS399"/>
  <c r="AM400"/>
  <c r="AP400"/>
  <c r="AS400"/>
  <c r="AM401"/>
  <c r="AP401"/>
  <c r="AS401"/>
  <c r="AM402"/>
  <c r="AP402"/>
  <c r="AS402"/>
  <c r="AM403"/>
  <c r="AP403"/>
  <c r="AS403"/>
  <c r="AM404"/>
  <c r="AP404"/>
  <c r="AS404"/>
  <c r="AM405"/>
  <c r="AP405"/>
  <c r="AS405"/>
  <c r="AM406"/>
  <c r="AP406"/>
  <c r="AS406"/>
  <c r="AM407"/>
  <c r="AP407"/>
  <c r="AS407"/>
  <c r="AM408"/>
  <c r="AP408"/>
  <c r="AS408"/>
  <c r="AM409"/>
  <c r="AP409"/>
  <c r="AS409"/>
  <c r="AM410"/>
  <c r="AP410"/>
  <c r="AS410"/>
  <c r="AM411"/>
  <c r="AP411"/>
  <c r="AS411"/>
  <c r="AM412"/>
  <c r="AP412"/>
  <c r="AS412"/>
  <c r="AM413"/>
  <c r="AP413"/>
  <c r="AS413"/>
  <c r="AM414"/>
  <c r="AP414"/>
  <c r="AS414"/>
  <c r="AM415"/>
  <c r="AP415"/>
  <c r="AS415"/>
  <c r="AM416"/>
  <c r="AP416"/>
  <c r="AS416"/>
  <c r="AM417"/>
  <c r="AP417"/>
  <c r="AS417"/>
  <c r="AM418"/>
  <c r="AP418"/>
  <c r="AS418"/>
  <c r="AM419"/>
  <c r="AP419"/>
  <c r="AS419"/>
  <c r="AM420"/>
  <c r="AP420"/>
  <c r="AS420"/>
  <c r="AM421"/>
  <c r="AP421"/>
  <c r="AS421"/>
  <c r="AM422"/>
  <c r="AP422"/>
  <c r="AS422"/>
  <c r="AM423"/>
  <c r="AP423"/>
  <c r="AS423"/>
  <c r="AM424"/>
  <c r="AP424"/>
  <c r="AS424"/>
  <c r="AM425"/>
  <c r="AP425"/>
  <c r="AS425"/>
  <c r="AM426"/>
  <c r="AP426"/>
  <c r="AS426"/>
  <c r="AM427"/>
  <c r="AP427"/>
  <c r="AS427"/>
  <c r="AM428"/>
  <c r="AP428"/>
  <c r="AS428"/>
  <c r="AM429"/>
  <c r="AP429"/>
  <c r="AS429"/>
  <c r="AM430"/>
  <c r="AP430"/>
  <c r="AS430"/>
  <c r="AM431"/>
  <c r="AP431"/>
  <c r="AS431"/>
  <c r="AM432"/>
  <c r="AP432"/>
  <c r="AS432"/>
  <c r="AM433"/>
  <c r="AP433"/>
  <c r="AS433"/>
  <c r="AM434"/>
  <c r="AP434"/>
  <c r="AS434"/>
  <c r="AM435"/>
  <c r="AP435"/>
  <c r="AS435"/>
  <c r="AM436"/>
  <c r="AP436"/>
  <c r="AS436"/>
  <c r="AM437"/>
  <c r="AP437"/>
  <c r="AS437"/>
  <c r="AM438"/>
  <c r="AP438"/>
  <c r="AS438"/>
  <c r="AM439"/>
  <c r="AP439"/>
  <c r="AS439"/>
  <c r="AM440"/>
  <c r="AP440"/>
  <c r="AS440"/>
  <c r="AM441"/>
  <c r="AP441"/>
  <c r="AS441"/>
  <c r="AM442"/>
  <c r="AP442"/>
  <c r="AS442"/>
  <c r="AM443"/>
  <c r="AP443"/>
  <c r="AS443"/>
  <c r="AM444"/>
  <c r="AP444"/>
  <c r="AS444"/>
  <c r="AM445"/>
  <c r="AP445"/>
  <c r="AS445"/>
  <c r="AM446"/>
  <c r="AP446"/>
  <c r="AS446"/>
  <c r="AM447"/>
  <c r="AP447"/>
  <c r="AS447"/>
  <c r="AM448"/>
  <c r="AP448"/>
  <c r="AS448"/>
  <c r="AM449"/>
  <c r="AP449"/>
  <c r="AS449"/>
  <c r="AM450"/>
  <c r="AP450"/>
  <c r="AS450"/>
  <c r="AM451"/>
  <c r="AP451"/>
  <c r="AS451"/>
  <c r="AM452"/>
  <c r="AP452"/>
  <c r="AS452"/>
  <c r="AM453"/>
  <c r="AP453"/>
  <c r="AS453"/>
  <c r="AM454"/>
  <c r="AP454"/>
  <c r="AS454"/>
  <c r="AM455"/>
  <c r="AP455"/>
  <c r="AS455"/>
  <c r="AM456"/>
  <c r="AP456"/>
  <c r="AS456"/>
  <c r="AM457"/>
  <c r="AP457"/>
  <c r="AS457"/>
  <c r="AM458"/>
  <c r="AP458"/>
  <c r="AS458"/>
  <c r="AM459"/>
  <c r="AP459"/>
  <c r="AS459"/>
  <c r="AM460"/>
  <c r="AP460"/>
  <c r="AS460"/>
  <c r="AM461"/>
  <c r="AP461"/>
  <c r="AS461"/>
  <c r="AM462"/>
  <c r="AP462"/>
  <c r="AS462"/>
  <c r="AM463"/>
  <c r="AP463"/>
  <c r="AS463"/>
  <c r="AM464"/>
  <c r="AP464"/>
  <c r="AS464"/>
  <c r="AM465"/>
  <c r="AP465"/>
  <c r="AS465"/>
  <c r="AM466"/>
  <c r="AP466"/>
  <c r="AS466"/>
  <c r="AM467"/>
  <c r="AP467"/>
  <c r="AS467"/>
  <c r="AM468"/>
  <c r="AP468"/>
  <c r="AS468"/>
  <c r="AM469"/>
  <c r="AP469"/>
  <c r="AS469"/>
  <c r="AM470"/>
  <c r="AP470"/>
  <c r="AS470"/>
  <c r="AM471"/>
  <c r="AP471"/>
  <c r="AS471"/>
  <c r="AM472"/>
  <c r="AP472"/>
  <c r="AS472"/>
  <c r="AM473"/>
  <c r="AP473"/>
  <c r="AS473"/>
  <c r="AM474"/>
  <c r="AP474"/>
  <c r="AS474"/>
  <c r="AM475"/>
  <c r="AP475"/>
  <c r="AS475"/>
  <c r="AM476"/>
  <c r="AP476"/>
  <c r="AS476"/>
  <c r="AM477"/>
  <c r="AP477"/>
  <c r="AS477"/>
  <c r="AM478"/>
  <c r="AP478"/>
  <c r="AS478"/>
  <c r="AM479"/>
  <c r="AP479"/>
  <c r="AS479"/>
  <c r="AM480"/>
  <c r="AP480"/>
  <c r="AS480"/>
  <c r="AM481"/>
  <c r="AP481"/>
  <c r="AS481"/>
  <c r="AM482"/>
  <c r="AP482"/>
  <c r="AS482"/>
  <c r="AM483"/>
  <c r="AP483"/>
  <c r="AS483"/>
  <c r="AM484"/>
  <c r="AP484"/>
  <c r="AS484"/>
  <c r="AM485"/>
  <c r="AP485"/>
  <c r="AS485"/>
  <c r="AM486"/>
  <c r="AP486"/>
  <c r="AS486"/>
  <c r="AM487"/>
  <c r="AP487"/>
  <c r="AS487"/>
  <c r="AM488"/>
  <c r="AP488"/>
  <c r="AS488"/>
  <c r="AM489"/>
  <c r="AP489"/>
  <c r="AS489"/>
  <c r="AM490"/>
  <c r="AP490"/>
  <c r="AS490"/>
  <c r="AM491"/>
  <c r="AP491"/>
  <c r="AS491"/>
  <c r="AM492"/>
  <c r="AP492"/>
  <c r="AS492"/>
  <c r="AM493"/>
  <c r="AP493"/>
  <c r="AS493"/>
  <c r="AM494"/>
  <c r="AP494"/>
  <c r="AS494"/>
  <c r="AM495"/>
  <c r="AP495"/>
  <c r="AS495"/>
  <c r="AM496"/>
  <c r="AP496"/>
  <c r="AS496"/>
  <c r="AM497"/>
  <c r="AP497"/>
  <c r="AS497"/>
  <c r="AM498"/>
  <c r="AP498"/>
  <c r="AS498"/>
  <c r="AM499"/>
  <c r="AP499"/>
  <c r="AS499"/>
  <c r="AM500"/>
  <c r="AP500"/>
  <c r="AS500"/>
  <c r="AM501"/>
  <c r="AP501"/>
  <c r="AS501"/>
  <c r="AM502"/>
  <c r="AP502"/>
  <c r="AS502"/>
  <c r="AM503"/>
  <c r="AP503"/>
  <c r="AS503"/>
  <c r="AM504"/>
  <c r="AP504"/>
  <c r="AS504"/>
  <c r="AM505"/>
  <c r="AP505"/>
  <c r="AS505"/>
  <c r="AM506"/>
  <c r="AP506"/>
  <c r="AS506"/>
  <c r="AM507"/>
  <c r="AP507"/>
  <c r="AS507"/>
  <c r="AM508"/>
  <c r="AP508"/>
  <c r="AS508"/>
  <c r="AM509"/>
  <c r="AP509"/>
  <c r="AS509"/>
  <c r="AM510"/>
  <c r="AP510"/>
  <c r="AS510"/>
  <c r="AM511"/>
  <c r="AP511"/>
  <c r="AS511"/>
  <c r="AM512"/>
  <c r="AP512"/>
  <c r="AS512"/>
  <c r="AM513"/>
  <c r="AP513"/>
  <c r="AS513"/>
  <c r="AM514"/>
  <c r="AP514"/>
  <c r="AS514"/>
  <c r="AM515"/>
  <c r="AP515"/>
  <c r="AS515"/>
  <c r="AM516"/>
  <c r="AP516"/>
  <c r="AS516"/>
  <c r="AM517"/>
  <c r="AP517"/>
  <c r="AS517"/>
  <c r="AM518"/>
  <c r="AP518"/>
  <c r="AS518"/>
  <c r="AM519"/>
  <c r="AP519"/>
  <c r="AS519"/>
  <c r="AM520"/>
  <c r="AP520"/>
  <c r="AS520"/>
  <c r="AM521"/>
  <c r="AP521"/>
  <c r="AS521"/>
  <c r="AM522"/>
  <c r="AP522"/>
  <c r="AS522"/>
  <c r="AM523"/>
  <c r="AP523"/>
  <c r="AS523"/>
  <c r="AM524"/>
  <c r="AP524"/>
  <c r="AS524"/>
  <c r="AM525"/>
  <c r="AP525"/>
  <c r="AS525"/>
  <c r="AM526"/>
  <c r="AP526"/>
  <c r="AS526"/>
  <c r="AM527"/>
  <c r="AP527"/>
  <c r="AS527"/>
  <c r="AM528"/>
  <c r="AP528"/>
  <c r="AS528"/>
  <c r="AM529"/>
  <c r="AP529"/>
  <c r="AS529"/>
  <c r="AM530"/>
  <c r="AP530"/>
  <c r="AS530"/>
  <c r="AM531"/>
  <c r="AP531"/>
  <c r="AS531"/>
  <c r="AM532"/>
  <c r="AP532"/>
  <c r="AS532"/>
  <c r="AM533"/>
  <c r="AP533"/>
  <c r="AS533"/>
  <c r="AM534"/>
  <c r="AP534"/>
  <c r="AS534"/>
  <c r="AM535"/>
  <c r="AP535"/>
  <c r="AS535"/>
  <c r="AM536"/>
  <c r="AP536"/>
  <c r="AS536"/>
  <c r="AM537"/>
  <c r="AP537"/>
  <c r="AS537"/>
  <c r="AM538"/>
  <c r="AP538"/>
  <c r="AS538"/>
  <c r="AM539"/>
  <c r="AP539"/>
  <c r="AS539"/>
  <c r="AM540"/>
  <c r="AP540"/>
  <c r="AS540"/>
  <c r="AM541"/>
  <c r="AP541"/>
  <c r="AS541"/>
  <c r="AM542"/>
  <c r="AP542"/>
  <c r="AS542"/>
  <c r="AM543"/>
  <c r="AP543"/>
  <c r="AS543"/>
  <c r="AM544"/>
  <c r="AP544"/>
  <c r="AS544"/>
  <c r="AM545"/>
  <c r="AP545"/>
  <c r="AS545"/>
  <c r="AM546"/>
  <c r="AP546"/>
  <c r="AS546"/>
  <c r="AM547"/>
  <c r="AP547"/>
  <c r="AS547"/>
  <c r="AM548"/>
  <c r="AP548"/>
  <c r="AS548"/>
  <c r="AM549"/>
  <c r="AP549"/>
  <c r="AS549"/>
  <c r="AM550"/>
  <c r="AP550"/>
  <c r="AS550"/>
  <c r="AM551"/>
  <c r="AP551"/>
  <c r="AS551"/>
  <c r="AM552"/>
  <c r="AP552"/>
  <c r="AS552"/>
  <c r="AM553"/>
  <c r="AP553"/>
  <c r="AS553"/>
  <c r="AM554"/>
  <c r="AP554"/>
  <c r="AS554"/>
  <c r="AM555"/>
  <c r="AP555"/>
  <c r="AS555"/>
  <c r="AM556"/>
  <c r="AP556"/>
  <c r="AS556"/>
  <c r="AM557"/>
  <c r="AP557"/>
  <c r="AS557"/>
  <c r="AM558"/>
  <c r="AP558"/>
  <c r="AS558"/>
  <c r="AM559"/>
  <c r="AP559"/>
  <c r="AS559"/>
  <c r="AM560"/>
  <c r="AP560"/>
  <c r="AS560"/>
  <c r="AM561"/>
  <c r="AP561"/>
  <c r="AS561"/>
  <c r="AM562"/>
  <c r="AP562"/>
  <c r="AS562"/>
  <c r="AM563"/>
  <c r="AP563"/>
  <c r="AS563"/>
  <c r="AM564"/>
  <c r="AP564"/>
  <c r="AS564"/>
  <c r="AM565"/>
  <c r="AP565"/>
  <c r="AS565"/>
  <c r="AM566"/>
  <c r="AP566"/>
  <c r="AS566"/>
  <c r="AM567"/>
  <c r="AP567"/>
  <c r="AS567"/>
  <c r="AM568"/>
  <c r="AP568"/>
  <c r="AS568"/>
  <c r="AM569"/>
  <c r="AP569"/>
  <c r="AS569"/>
  <c r="AM570"/>
  <c r="AP570"/>
  <c r="AS570"/>
  <c r="AM571"/>
  <c r="AP571"/>
  <c r="AS571"/>
  <c r="AM572"/>
  <c r="AP572"/>
  <c r="AS572"/>
  <c r="AM573"/>
  <c r="AP573"/>
  <c r="AS573"/>
  <c r="AM574"/>
  <c r="AP574"/>
  <c r="AS574"/>
  <c r="AM575"/>
  <c r="AP575"/>
  <c r="AS575"/>
  <c r="AM576"/>
  <c r="AP576"/>
  <c r="AS576"/>
  <c r="AM577"/>
  <c r="AP577"/>
  <c r="AS577"/>
  <c r="AM578"/>
  <c r="AP578"/>
  <c r="AS578"/>
  <c r="AM579"/>
  <c r="AP579"/>
  <c r="AS579"/>
  <c r="AM580"/>
  <c r="AP580"/>
  <c r="AS580"/>
  <c r="AM581"/>
  <c r="AP581"/>
  <c r="AS581"/>
  <c r="AM582"/>
  <c r="AP582"/>
  <c r="AS582"/>
  <c r="AM583"/>
  <c r="AP583"/>
  <c r="AS583"/>
  <c r="AM584"/>
  <c r="AP584"/>
  <c r="AS584"/>
  <c r="AM585"/>
  <c r="AP585"/>
  <c r="AS585"/>
  <c r="AM586"/>
  <c r="AP586"/>
  <c r="AS586"/>
  <c r="AM587"/>
  <c r="AP587"/>
  <c r="AS587"/>
  <c r="AM588"/>
  <c r="AP588"/>
  <c r="AS588"/>
  <c r="AM589"/>
  <c r="AP589"/>
  <c r="AS589"/>
  <c r="AM590"/>
  <c r="AP590"/>
  <c r="AS590"/>
  <c r="AM591"/>
  <c r="AP591"/>
  <c r="AS591"/>
  <c r="AM592"/>
  <c r="AP592"/>
  <c r="AS592"/>
  <c r="AM593"/>
  <c r="AP593"/>
  <c r="AS593"/>
  <c r="AM594"/>
  <c r="AP594"/>
  <c r="AS594"/>
  <c r="AM595"/>
  <c r="AP595"/>
  <c r="AS595"/>
  <c r="AM596"/>
  <c r="AP596"/>
  <c r="AS596"/>
  <c r="AM597"/>
  <c r="AP597"/>
  <c r="AS597"/>
  <c r="AM598"/>
  <c r="AP598"/>
  <c r="AS598"/>
  <c r="AM599"/>
  <c r="AP599"/>
  <c r="AS599"/>
  <c r="AM600"/>
  <c r="AP600"/>
  <c r="AS600"/>
  <c r="AM601"/>
  <c r="AP601"/>
  <c r="AS601"/>
  <c r="AM602"/>
  <c r="AP602"/>
  <c r="AS602"/>
  <c r="AM603"/>
  <c r="AP603"/>
  <c r="AS603"/>
  <c r="AM604"/>
  <c r="AP604"/>
  <c r="AS604"/>
  <c r="AM605"/>
  <c r="AP605"/>
  <c r="AS605"/>
  <c r="AM606"/>
  <c r="AP606"/>
  <c r="AS606"/>
  <c r="AM607"/>
  <c r="AP607"/>
  <c r="AS607"/>
  <c r="AM608"/>
  <c r="AP608"/>
  <c r="AS608"/>
  <c r="AM609"/>
  <c r="AP609"/>
  <c r="AS609"/>
  <c r="AM610"/>
  <c r="AP610"/>
  <c r="AS610"/>
  <c r="AS11"/>
  <c r="AP11"/>
  <c r="AM11"/>
  <c r="S12"/>
  <c r="V12"/>
  <c r="S13"/>
  <c r="V13"/>
  <c r="S14"/>
  <c r="V14"/>
  <c r="S15"/>
  <c r="V15"/>
  <c r="S16"/>
  <c r="V16"/>
  <c r="S17"/>
  <c r="V17"/>
  <c r="S18"/>
  <c r="V18"/>
  <c r="S19"/>
  <c r="V19"/>
  <c r="S20"/>
  <c r="V20"/>
  <c r="S21"/>
  <c r="V21"/>
  <c r="S22"/>
  <c r="V22"/>
  <c r="S23"/>
  <c r="V23"/>
  <c r="S24"/>
  <c r="V24"/>
  <c r="S25"/>
  <c r="V25"/>
  <c r="S26"/>
  <c r="V26"/>
  <c r="S27"/>
  <c r="V27"/>
  <c r="S28"/>
  <c r="V28"/>
  <c r="S29"/>
  <c r="V29"/>
  <c r="S30"/>
  <c r="V30"/>
  <c r="S31"/>
  <c r="V31"/>
  <c r="S32"/>
  <c r="V32"/>
  <c r="S33"/>
  <c r="V33"/>
  <c r="S34"/>
  <c r="V34"/>
  <c r="S35"/>
  <c r="V35"/>
  <c r="S36"/>
  <c r="V36"/>
  <c r="S37"/>
  <c r="V37"/>
  <c r="S38"/>
  <c r="V38"/>
  <c r="S39"/>
  <c r="V39"/>
  <c r="S40"/>
  <c r="V40"/>
  <c r="S41"/>
  <c r="V41"/>
  <c r="S42"/>
  <c r="V42"/>
  <c r="S43"/>
  <c r="V43"/>
  <c r="S44"/>
  <c r="V44"/>
  <c r="S45"/>
  <c r="V45"/>
  <c r="S46"/>
  <c r="V46"/>
  <c r="S47"/>
  <c r="V47"/>
  <c r="S48"/>
  <c r="V48"/>
  <c r="S49"/>
  <c r="V49"/>
  <c r="S50"/>
  <c r="V50"/>
  <c r="S51"/>
  <c r="V51"/>
  <c r="S52"/>
  <c r="V52"/>
  <c r="S53"/>
  <c r="V53"/>
  <c r="S54"/>
  <c r="V54"/>
  <c r="S55"/>
  <c r="V55"/>
  <c r="S56"/>
  <c r="V56"/>
  <c r="S57"/>
  <c r="V57"/>
  <c r="S58"/>
  <c r="V58"/>
  <c r="S59"/>
  <c r="V59"/>
  <c r="S60"/>
  <c r="V60"/>
  <c r="S61"/>
  <c r="V61"/>
  <c r="S62"/>
  <c r="V62"/>
  <c r="S63"/>
  <c r="V63"/>
  <c r="S64"/>
  <c r="V64"/>
  <c r="S65"/>
  <c r="V65"/>
  <c r="S66"/>
  <c r="V66"/>
  <c r="S67"/>
  <c r="V67"/>
  <c r="S68"/>
  <c r="V68"/>
  <c r="S69"/>
  <c r="V69"/>
  <c r="S70"/>
  <c r="V70"/>
  <c r="S71"/>
  <c r="V71"/>
  <c r="S72"/>
  <c r="V72"/>
  <c r="S73"/>
  <c r="V73"/>
  <c r="S74"/>
  <c r="V74"/>
  <c r="S75"/>
  <c r="V75"/>
  <c r="S76"/>
  <c r="V76"/>
  <c r="S77"/>
  <c r="V77"/>
  <c r="S78"/>
  <c r="V78"/>
  <c r="S79"/>
  <c r="V79"/>
  <c r="S80"/>
  <c r="V80"/>
  <c r="S81"/>
  <c r="V81"/>
  <c r="S82"/>
  <c r="V82"/>
  <c r="S83"/>
  <c r="V83"/>
  <c r="S84"/>
  <c r="V84"/>
  <c r="S85"/>
  <c r="V85"/>
  <c r="S86"/>
  <c r="V86"/>
  <c r="S87"/>
  <c r="V87"/>
  <c r="S88"/>
  <c r="V88"/>
  <c r="S89"/>
  <c r="V89"/>
  <c r="S90"/>
  <c r="V90"/>
  <c r="S91"/>
  <c r="V91"/>
  <c r="S92"/>
  <c r="V92"/>
  <c r="S93"/>
  <c r="V93"/>
  <c r="S94"/>
  <c r="V94"/>
  <c r="S95"/>
  <c r="V95"/>
  <c r="S96"/>
  <c r="V96"/>
  <c r="S97"/>
  <c r="V97"/>
  <c r="S98"/>
  <c r="V98"/>
  <c r="S99"/>
  <c r="V99"/>
  <c r="S100"/>
  <c r="V100"/>
  <c r="S101"/>
  <c r="V101"/>
  <c r="S102"/>
  <c r="V102"/>
  <c r="S103"/>
  <c r="V103"/>
  <c r="S104"/>
  <c r="V104"/>
  <c r="S105"/>
  <c r="V105"/>
  <c r="S106"/>
  <c r="V106"/>
  <c r="S107"/>
  <c r="V107"/>
  <c r="S108"/>
  <c r="V108"/>
  <c r="S109"/>
  <c r="V109"/>
  <c r="S110"/>
  <c r="V110"/>
  <c r="S111"/>
  <c r="V111"/>
  <c r="S112"/>
  <c r="V112"/>
  <c r="S113"/>
  <c r="V113"/>
  <c r="S114"/>
  <c r="V114"/>
  <c r="S115"/>
  <c r="V115"/>
  <c r="S116"/>
  <c r="V116"/>
  <c r="S117"/>
  <c r="V117"/>
  <c r="S118"/>
  <c r="V118"/>
  <c r="S119"/>
  <c r="V119"/>
  <c r="S120"/>
  <c r="V120"/>
  <c r="S121"/>
  <c r="V121"/>
  <c r="S122"/>
  <c r="V122"/>
  <c r="S123"/>
  <c r="V123"/>
  <c r="S124"/>
  <c r="V124"/>
  <c r="S125"/>
  <c r="V125"/>
  <c r="S126"/>
  <c r="V126"/>
  <c r="S127"/>
  <c r="V127"/>
  <c r="S128"/>
  <c r="V128"/>
  <c r="S129"/>
  <c r="V129"/>
  <c r="S130"/>
  <c r="V130"/>
  <c r="S131"/>
  <c r="V131"/>
  <c r="S132"/>
  <c r="V132"/>
  <c r="S133"/>
  <c r="V133"/>
  <c r="S134"/>
  <c r="V134"/>
  <c r="S135"/>
  <c r="V135"/>
  <c r="S136"/>
  <c r="V136"/>
  <c r="S137"/>
  <c r="V137"/>
  <c r="S138"/>
  <c r="V138"/>
  <c r="S139"/>
  <c r="V139"/>
  <c r="S140"/>
  <c r="V140"/>
  <c r="S141"/>
  <c r="V141"/>
  <c r="S142"/>
  <c r="V142"/>
  <c r="S143"/>
  <c r="V143"/>
  <c r="S144"/>
  <c r="V144"/>
  <c r="S145"/>
  <c r="V145"/>
  <c r="S146"/>
  <c r="V146"/>
  <c r="S147"/>
  <c r="V147"/>
  <c r="S148"/>
  <c r="V148"/>
  <c r="S149"/>
  <c r="V149"/>
  <c r="S150"/>
  <c r="V150"/>
  <c r="S151"/>
  <c r="V151"/>
  <c r="S152"/>
  <c r="V152"/>
  <c r="S153"/>
  <c r="V153"/>
  <c r="S154"/>
  <c r="V154"/>
  <c r="S155"/>
  <c r="V155"/>
  <c r="S156"/>
  <c r="V156"/>
  <c r="S157"/>
  <c r="V157"/>
  <c r="S158"/>
  <c r="V158"/>
  <c r="S159"/>
  <c r="V159"/>
  <c r="S160"/>
  <c r="V160"/>
  <c r="S161"/>
  <c r="V161"/>
  <c r="S162"/>
  <c r="V162"/>
  <c r="S163"/>
  <c r="V163"/>
  <c r="S164"/>
  <c r="V164"/>
  <c r="S165"/>
  <c r="V165"/>
  <c r="S166"/>
  <c r="V166"/>
  <c r="S167"/>
  <c r="V167"/>
  <c r="S168"/>
  <c r="V168"/>
  <c r="S169"/>
  <c r="V169"/>
  <c r="S170"/>
  <c r="V170"/>
  <c r="S171"/>
  <c r="V171"/>
  <c r="S172"/>
  <c r="V172"/>
  <c r="S173"/>
  <c r="V173"/>
  <c r="S174"/>
  <c r="V174"/>
  <c r="S175"/>
  <c r="V175"/>
  <c r="S176"/>
  <c r="V176"/>
  <c r="S177"/>
  <c r="V177"/>
  <c r="S178"/>
  <c r="V178"/>
  <c r="S179"/>
  <c r="V179"/>
  <c r="S180"/>
  <c r="V180"/>
  <c r="S181"/>
  <c r="V181"/>
  <c r="S182"/>
  <c r="V182"/>
  <c r="S183"/>
  <c r="V183"/>
  <c r="S184"/>
  <c r="V184"/>
  <c r="S185"/>
  <c r="V185"/>
  <c r="S186"/>
  <c r="V186"/>
  <c r="S187"/>
  <c r="V187"/>
  <c r="S188"/>
  <c r="V188"/>
  <c r="S189"/>
  <c r="V189"/>
  <c r="S190"/>
  <c r="V190"/>
  <c r="S191"/>
  <c r="V191"/>
  <c r="S192"/>
  <c r="V192"/>
  <c r="S193"/>
  <c r="V193"/>
  <c r="S194"/>
  <c r="V194"/>
  <c r="S195"/>
  <c r="V195"/>
  <c r="S196"/>
  <c r="V196"/>
  <c r="S197"/>
  <c r="V197"/>
  <c r="S198"/>
  <c r="V198"/>
  <c r="S199"/>
  <c r="V199"/>
  <c r="S200"/>
  <c r="V200"/>
  <c r="S201"/>
  <c r="V201"/>
  <c r="S202"/>
  <c r="V202"/>
  <c r="S203"/>
  <c r="V203"/>
  <c r="S204"/>
  <c r="V204"/>
  <c r="S205"/>
  <c r="V205"/>
  <c r="S206"/>
  <c r="V206"/>
  <c r="S207"/>
  <c r="V207"/>
  <c r="S208"/>
  <c r="V208"/>
  <c r="S209"/>
  <c r="V209"/>
  <c r="S210"/>
  <c r="V210"/>
  <c r="S211"/>
  <c r="V211"/>
  <c r="S212"/>
  <c r="V212"/>
  <c r="S213"/>
  <c r="V213"/>
  <c r="S214"/>
  <c r="V214"/>
  <c r="S215"/>
  <c r="V215"/>
  <c r="S216"/>
  <c r="V216"/>
  <c r="S217"/>
  <c r="V217"/>
  <c r="S218"/>
  <c r="V218"/>
  <c r="S219"/>
  <c r="V219"/>
  <c r="S220"/>
  <c r="V220"/>
  <c r="S221"/>
  <c r="V221"/>
  <c r="S222"/>
  <c r="V222"/>
  <c r="S223"/>
  <c r="V223"/>
  <c r="S224"/>
  <c r="V224"/>
  <c r="S225"/>
  <c r="V225"/>
  <c r="S226"/>
  <c r="V226"/>
  <c r="S227"/>
  <c r="V227"/>
  <c r="S228"/>
  <c r="V228"/>
  <c r="S229"/>
  <c r="V229"/>
  <c r="S230"/>
  <c r="V230"/>
  <c r="S231"/>
  <c r="V231"/>
  <c r="S232"/>
  <c r="V232"/>
  <c r="S233"/>
  <c r="V233"/>
  <c r="S234"/>
  <c r="V234"/>
  <c r="S235"/>
  <c r="V235"/>
  <c r="S236"/>
  <c r="V236"/>
  <c r="S237"/>
  <c r="V237"/>
  <c r="S238"/>
  <c r="V238"/>
  <c r="S239"/>
  <c r="V239"/>
  <c r="S240"/>
  <c r="V240"/>
  <c r="S241"/>
  <c r="V241"/>
  <c r="S242"/>
  <c r="V242"/>
  <c r="S243"/>
  <c r="V243"/>
  <c r="S244"/>
  <c r="V244"/>
  <c r="S245"/>
  <c r="V245"/>
  <c r="S246"/>
  <c r="V246"/>
  <c r="S247"/>
  <c r="V247"/>
  <c r="S248"/>
  <c r="V248"/>
  <c r="S249"/>
  <c r="V249"/>
  <c r="S250"/>
  <c r="V250"/>
  <c r="S251"/>
  <c r="V251"/>
  <c r="S252"/>
  <c r="V252"/>
  <c r="S253"/>
  <c r="V253"/>
  <c r="S254"/>
  <c r="V254"/>
  <c r="S255"/>
  <c r="V255"/>
  <c r="S256"/>
  <c r="V256"/>
  <c r="S257"/>
  <c r="V257"/>
  <c r="S258"/>
  <c r="V258"/>
  <c r="S259"/>
  <c r="V259"/>
  <c r="S260"/>
  <c r="V260"/>
  <c r="S261"/>
  <c r="V261"/>
  <c r="S262"/>
  <c r="V262"/>
  <c r="S263"/>
  <c r="V263"/>
  <c r="S264"/>
  <c r="V264"/>
  <c r="S265"/>
  <c r="V265"/>
  <c r="S266"/>
  <c r="V266"/>
  <c r="S267"/>
  <c r="V267"/>
  <c r="S268"/>
  <c r="V268"/>
  <c r="S269"/>
  <c r="V269"/>
  <c r="S270"/>
  <c r="V270"/>
  <c r="S271"/>
  <c r="V271"/>
  <c r="S272"/>
  <c r="V272"/>
  <c r="S273"/>
  <c r="V273"/>
  <c r="S274"/>
  <c r="V274"/>
  <c r="S275"/>
  <c r="V275"/>
  <c r="S276"/>
  <c r="V276"/>
  <c r="S277"/>
  <c r="V277"/>
  <c r="S278"/>
  <c r="V278"/>
  <c r="S279"/>
  <c r="V279"/>
  <c r="S280"/>
  <c r="V280"/>
  <c r="S281"/>
  <c r="V281"/>
  <c r="S282"/>
  <c r="V282"/>
  <c r="S283"/>
  <c r="V283"/>
  <c r="S284"/>
  <c r="V284"/>
  <c r="S285"/>
  <c r="V285"/>
  <c r="S286"/>
  <c r="V286"/>
  <c r="S287"/>
  <c r="V287"/>
  <c r="S288"/>
  <c r="V288"/>
  <c r="S289"/>
  <c r="V289"/>
  <c r="S290"/>
  <c r="V290"/>
  <c r="S291"/>
  <c r="V291"/>
  <c r="S292"/>
  <c r="V292"/>
  <c r="S293"/>
  <c r="V293"/>
  <c r="S294"/>
  <c r="V294"/>
  <c r="S295"/>
  <c r="V295"/>
  <c r="S296"/>
  <c r="V296"/>
  <c r="S297"/>
  <c r="V297"/>
  <c r="S298"/>
  <c r="V298"/>
  <c r="S299"/>
  <c r="V299"/>
  <c r="S300"/>
  <c r="V300"/>
  <c r="S301"/>
  <c r="V301"/>
  <c r="S302"/>
  <c r="V302"/>
  <c r="S303"/>
  <c r="V303"/>
  <c r="S304"/>
  <c r="V304"/>
  <c r="S305"/>
  <c r="V305"/>
  <c r="S306"/>
  <c r="V306"/>
  <c r="S307"/>
  <c r="V307"/>
  <c r="S308"/>
  <c r="V308"/>
  <c r="S309"/>
  <c r="V309"/>
  <c r="S310"/>
  <c r="V310"/>
  <c r="S311"/>
  <c r="V311"/>
  <c r="S312"/>
  <c r="V312"/>
  <c r="S313"/>
  <c r="V313"/>
  <c r="S314"/>
  <c r="V314"/>
  <c r="S315"/>
  <c r="V315"/>
  <c r="S316"/>
  <c r="V316"/>
  <c r="S317"/>
  <c r="V317"/>
  <c r="S318"/>
  <c r="V318"/>
  <c r="S319"/>
  <c r="V319"/>
  <c r="S320"/>
  <c r="V320"/>
  <c r="S321"/>
  <c r="V321"/>
  <c r="S322"/>
  <c r="V322"/>
  <c r="S323"/>
  <c r="V323"/>
  <c r="S324"/>
  <c r="V324"/>
  <c r="S325"/>
  <c r="V325"/>
  <c r="S326"/>
  <c r="V326"/>
  <c r="S327"/>
  <c r="V327"/>
  <c r="S328"/>
  <c r="V328"/>
  <c r="S329"/>
  <c r="V329"/>
  <c r="S330"/>
  <c r="V330"/>
  <c r="S331"/>
  <c r="V331"/>
  <c r="S332"/>
  <c r="V332"/>
  <c r="S333"/>
  <c r="V333"/>
  <c r="S334"/>
  <c r="V334"/>
  <c r="S335"/>
  <c r="V335"/>
  <c r="S336"/>
  <c r="V336"/>
  <c r="S337"/>
  <c r="V337"/>
  <c r="S338"/>
  <c r="V338"/>
  <c r="S339"/>
  <c r="V339"/>
  <c r="S340"/>
  <c r="V340"/>
  <c r="S341"/>
  <c r="V341"/>
  <c r="S342"/>
  <c r="V342"/>
  <c r="S343"/>
  <c r="V343"/>
  <c r="S344"/>
  <c r="V344"/>
  <c r="S345"/>
  <c r="V345"/>
  <c r="S346"/>
  <c r="V346"/>
  <c r="S347"/>
  <c r="V347"/>
  <c r="S348"/>
  <c r="V348"/>
  <c r="S349"/>
  <c r="V349"/>
  <c r="S350"/>
  <c r="V350"/>
  <c r="S351"/>
  <c r="V351"/>
  <c r="S352"/>
  <c r="V352"/>
  <c r="S353"/>
  <c r="V353"/>
  <c r="S354"/>
  <c r="V354"/>
  <c r="S355"/>
  <c r="V355"/>
  <c r="S356"/>
  <c r="V356"/>
  <c r="S357"/>
  <c r="V357"/>
  <c r="S358"/>
  <c r="V358"/>
  <c r="S359"/>
  <c r="V359"/>
  <c r="S360"/>
  <c r="V360"/>
  <c r="S361"/>
  <c r="V361"/>
  <c r="S362"/>
  <c r="V362"/>
  <c r="S363"/>
  <c r="V363"/>
  <c r="S364"/>
  <c r="V364"/>
  <c r="S365"/>
  <c r="V365"/>
  <c r="S366"/>
  <c r="V366"/>
  <c r="S367"/>
  <c r="V367"/>
  <c r="S368"/>
  <c r="V368"/>
  <c r="S369"/>
  <c r="V369"/>
  <c r="S370"/>
  <c r="V370"/>
  <c r="S371"/>
  <c r="V371"/>
  <c r="S372"/>
  <c r="V372"/>
  <c r="S373"/>
  <c r="V373"/>
  <c r="S374"/>
  <c r="V374"/>
  <c r="S375"/>
  <c r="V375"/>
  <c r="S376"/>
  <c r="V376"/>
  <c r="S377"/>
  <c r="V377"/>
  <c r="S378"/>
  <c r="V378"/>
  <c r="S379"/>
  <c r="V379"/>
  <c r="S380"/>
  <c r="V380"/>
  <c r="S381"/>
  <c r="V381"/>
  <c r="S382"/>
  <c r="V382"/>
  <c r="S383"/>
  <c r="V383"/>
  <c r="S384"/>
  <c r="V384"/>
  <c r="S385"/>
  <c r="V385"/>
  <c r="S386"/>
  <c r="V386"/>
  <c r="S387"/>
  <c r="V387"/>
  <c r="S388"/>
  <c r="V388"/>
  <c r="S389"/>
  <c r="V389"/>
  <c r="S390"/>
  <c r="V390"/>
  <c r="S391"/>
  <c r="V391"/>
  <c r="S392"/>
  <c r="V392"/>
  <c r="S393"/>
  <c r="V393"/>
  <c r="S394"/>
  <c r="V394"/>
  <c r="S395"/>
  <c r="V395"/>
  <c r="S396"/>
  <c r="V396"/>
  <c r="S397"/>
  <c r="V397"/>
  <c r="S398"/>
  <c r="V398"/>
  <c r="S399"/>
  <c r="V399"/>
  <c r="S400"/>
  <c r="V400"/>
  <c r="S401"/>
  <c r="V401"/>
  <c r="S402"/>
  <c r="V402"/>
  <c r="S403"/>
  <c r="V403"/>
  <c r="S404"/>
  <c r="V404"/>
  <c r="S405"/>
  <c r="V405"/>
  <c r="S406"/>
  <c r="V406"/>
  <c r="S407"/>
  <c r="V407"/>
  <c r="S408"/>
  <c r="V408"/>
  <c r="S409"/>
  <c r="V409"/>
  <c r="S410"/>
  <c r="V410"/>
  <c r="S411"/>
  <c r="V411"/>
  <c r="S412"/>
  <c r="V412"/>
  <c r="S413"/>
  <c r="V413"/>
  <c r="S414"/>
  <c r="V414"/>
  <c r="S415"/>
  <c r="V415"/>
  <c r="S416"/>
  <c r="V416"/>
  <c r="S417"/>
  <c r="V417"/>
  <c r="S418"/>
  <c r="V418"/>
  <c r="S419"/>
  <c r="V419"/>
  <c r="S420"/>
  <c r="V420"/>
  <c r="S421"/>
  <c r="V421"/>
  <c r="S422"/>
  <c r="V422"/>
  <c r="S423"/>
  <c r="V423"/>
  <c r="S424"/>
  <c r="V424"/>
  <c r="S425"/>
  <c r="V425"/>
  <c r="S426"/>
  <c r="V426"/>
  <c r="S427"/>
  <c r="V427"/>
  <c r="S428"/>
  <c r="V428"/>
  <c r="S429"/>
  <c r="V429"/>
  <c r="S430"/>
  <c r="V430"/>
  <c r="S431"/>
  <c r="V431"/>
  <c r="S432"/>
  <c r="V432"/>
  <c r="S433"/>
  <c r="V433"/>
  <c r="S434"/>
  <c r="V434"/>
  <c r="S435"/>
  <c r="V435"/>
  <c r="S436"/>
  <c r="V436"/>
  <c r="S437"/>
  <c r="V437"/>
  <c r="S438"/>
  <c r="V438"/>
  <c r="S439"/>
  <c r="V439"/>
  <c r="S440"/>
  <c r="V440"/>
  <c r="S441"/>
  <c r="V441"/>
  <c r="S442"/>
  <c r="V442"/>
  <c r="S443"/>
  <c r="V443"/>
  <c r="S444"/>
  <c r="V444"/>
  <c r="S445"/>
  <c r="V445"/>
  <c r="S446"/>
  <c r="V446"/>
  <c r="S447"/>
  <c r="V447"/>
  <c r="S448"/>
  <c r="V448"/>
  <c r="S449"/>
  <c r="V449"/>
  <c r="S450"/>
  <c r="V450"/>
  <c r="S451"/>
  <c r="V451"/>
  <c r="S452"/>
  <c r="V452"/>
  <c r="S453"/>
  <c r="V453"/>
  <c r="S454"/>
  <c r="V454"/>
  <c r="S455"/>
  <c r="V455"/>
  <c r="S456"/>
  <c r="V456"/>
  <c r="S457"/>
  <c r="V457"/>
  <c r="S458"/>
  <c r="V458"/>
  <c r="S459"/>
  <c r="V459"/>
  <c r="S460"/>
  <c r="V460"/>
  <c r="S461"/>
  <c r="V461"/>
  <c r="S462"/>
  <c r="V462"/>
  <c r="S463"/>
  <c r="V463"/>
  <c r="S464"/>
  <c r="V464"/>
  <c r="S465"/>
  <c r="V465"/>
  <c r="S466"/>
  <c r="V466"/>
  <c r="S467"/>
  <c r="V467"/>
  <c r="S468"/>
  <c r="V468"/>
  <c r="S469"/>
  <c r="V469"/>
  <c r="S470"/>
  <c r="V470"/>
  <c r="S471"/>
  <c r="V471"/>
  <c r="S472"/>
  <c r="V472"/>
  <c r="S473"/>
  <c r="V473"/>
  <c r="S474"/>
  <c r="V474"/>
  <c r="S475"/>
  <c r="V475"/>
  <c r="S476"/>
  <c r="V476"/>
  <c r="S477"/>
  <c r="V477"/>
  <c r="S478"/>
  <c r="V478"/>
  <c r="S479"/>
  <c r="V479"/>
  <c r="S480"/>
  <c r="V480"/>
  <c r="S481"/>
  <c r="V481"/>
  <c r="S482"/>
  <c r="V482"/>
  <c r="S483"/>
  <c r="V483"/>
  <c r="S484"/>
  <c r="V484"/>
  <c r="S485"/>
  <c r="V485"/>
  <c r="S486"/>
  <c r="V486"/>
  <c r="S487"/>
  <c r="V487"/>
  <c r="S488"/>
  <c r="V488"/>
  <c r="S489"/>
  <c r="V489"/>
  <c r="S490"/>
  <c r="V490"/>
  <c r="S491"/>
  <c r="V491"/>
  <c r="S492"/>
  <c r="V492"/>
  <c r="S493"/>
  <c r="V493"/>
  <c r="S494"/>
  <c r="V494"/>
  <c r="S495"/>
  <c r="V495"/>
  <c r="S496"/>
  <c r="V496"/>
  <c r="S497"/>
  <c r="V497"/>
  <c r="S498"/>
  <c r="V498"/>
  <c r="S499"/>
  <c r="V499"/>
  <c r="S500"/>
  <c r="V500"/>
  <c r="S501"/>
  <c r="V501"/>
  <c r="S502"/>
  <c r="V502"/>
  <c r="S503"/>
  <c r="V503"/>
  <c r="S504"/>
  <c r="V504"/>
  <c r="S505"/>
  <c r="V505"/>
  <c r="S506"/>
  <c r="V506"/>
  <c r="S507"/>
  <c r="V507"/>
  <c r="S508"/>
  <c r="V508"/>
  <c r="S509"/>
  <c r="V509"/>
  <c r="S510"/>
  <c r="V510"/>
  <c r="S511"/>
  <c r="V511"/>
  <c r="S512"/>
  <c r="V512"/>
  <c r="S513"/>
  <c r="V513"/>
  <c r="S514"/>
  <c r="V514"/>
  <c r="S515"/>
  <c r="V515"/>
  <c r="S516"/>
  <c r="V516"/>
  <c r="S517"/>
  <c r="V517"/>
  <c r="S518"/>
  <c r="V518"/>
  <c r="S519"/>
  <c r="V519"/>
  <c r="S520"/>
  <c r="V520"/>
  <c r="S521"/>
  <c r="V521"/>
  <c r="S522"/>
  <c r="V522"/>
  <c r="S523"/>
  <c r="V523"/>
  <c r="S524"/>
  <c r="V524"/>
  <c r="S525"/>
  <c r="V525"/>
  <c r="S526"/>
  <c r="V526"/>
  <c r="S527"/>
  <c r="V527"/>
  <c r="S528"/>
  <c r="V528"/>
  <c r="S529"/>
  <c r="V529"/>
  <c r="S530"/>
  <c r="V530"/>
  <c r="S531"/>
  <c r="V531"/>
  <c r="S532"/>
  <c r="V532"/>
  <c r="S533"/>
  <c r="V533"/>
  <c r="S534"/>
  <c r="V534"/>
  <c r="S535"/>
  <c r="V535"/>
  <c r="S536"/>
  <c r="V536"/>
  <c r="S537"/>
  <c r="V537"/>
  <c r="S538"/>
  <c r="V538"/>
  <c r="S539"/>
  <c r="V539"/>
  <c r="S540"/>
  <c r="V540"/>
  <c r="S541"/>
  <c r="V541"/>
  <c r="S542"/>
  <c r="V542"/>
  <c r="S543"/>
  <c r="V543"/>
  <c r="S544"/>
  <c r="V544"/>
  <c r="S545"/>
  <c r="V545"/>
  <c r="S546"/>
  <c r="V546"/>
  <c r="S547"/>
  <c r="V547"/>
  <c r="S548"/>
  <c r="V548"/>
  <c r="S549"/>
  <c r="V549"/>
  <c r="S550"/>
  <c r="V550"/>
  <c r="S551"/>
  <c r="V551"/>
  <c r="S552"/>
  <c r="V552"/>
  <c r="S553"/>
  <c r="V553"/>
  <c r="S554"/>
  <c r="V554"/>
  <c r="S555"/>
  <c r="V555"/>
  <c r="S556"/>
  <c r="V556"/>
  <c r="S557"/>
  <c r="V557"/>
  <c r="S558"/>
  <c r="V558"/>
  <c r="S559"/>
  <c r="V559"/>
  <c r="S560"/>
  <c r="V560"/>
  <c r="S561"/>
  <c r="V561"/>
  <c r="S562"/>
  <c r="V562"/>
  <c r="S563"/>
  <c r="V563"/>
  <c r="S564"/>
  <c r="V564"/>
  <c r="S565"/>
  <c r="V565"/>
  <c r="S566"/>
  <c r="V566"/>
  <c r="S567"/>
  <c r="V567"/>
  <c r="S568"/>
  <c r="V568"/>
  <c r="S569"/>
  <c r="V569"/>
  <c r="S570"/>
  <c r="V570"/>
  <c r="S571"/>
  <c r="V571"/>
  <c r="S572"/>
  <c r="V572"/>
  <c r="S573"/>
  <c r="V573"/>
  <c r="S574"/>
  <c r="V574"/>
  <c r="S575"/>
  <c r="V575"/>
  <c r="S576"/>
  <c r="V576"/>
  <c r="S577"/>
  <c r="V577"/>
  <c r="S578"/>
  <c r="V578"/>
  <c r="S579"/>
  <c r="V579"/>
  <c r="S580"/>
  <c r="V580"/>
  <c r="S581"/>
  <c r="V581"/>
  <c r="S582"/>
  <c r="V582"/>
  <c r="S583"/>
  <c r="V583"/>
  <c r="S584"/>
  <c r="V584"/>
  <c r="S585"/>
  <c r="V585"/>
  <c r="S586"/>
  <c r="V586"/>
  <c r="S587"/>
  <c r="V587"/>
  <c r="S588"/>
  <c r="V588"/>
  <c r="S589"/>
  <c r="V589"/>
  <c r="S590"/>
  <c r="V590"/>
  <c r="S591"/>
  <c r="V591"/>
  <c r="S592"/>
  <c r="V592"/>
  <c r="S593"/>
  <c r="V593"/>
  <c r="S594"/>
  <c r="V594"/>
  <c r="S595"/>
  <c r="V595"/>
  <c r="S596"/>
  <c r="V596"/>
  <c r="S597"/>
  <c r="V597"/>
  <c r="S598"/>
  <c r="V598"/>
  <c r="S599"/>
  <c r="V599"/>
  <c r="S600"/>
  <c r="V600"/>
  <c r="S601"/>
  <c r="V601"/>
  <c r="S602"/>
  <c r="V602"/>
  <c r="S603"/>
  <c r="V603"/>
  <c r="S604"/>
  <c r="V604"/>
  <c r="S605"/>
  <c r="V605"/>
  <c r="S606"/>
  <c r="V606"/>
  <c r="S607"/>
  <c r="V607"/>
  <c r="S608"/>
  <c r="V608"/>
  <c r="S609"/>
  <c r="V609"/>
  <c r="S610"/>
  <c r="V610"/>
  <c r="V11"/>
  <c r="S11"/>
  <c r="BJ4"/>
  <c r="BJ3"/>
  <c r="AW62" i="66"/>
  <c r="J3" i="68"/>
  <c r="C3" i="69" s="1"/>
  <c r="AY661" i="68" l="1"/>
  <c r="AY721"/>
  <c r="AY781"/>
  <c r="AY706"/>
  <c r="AY646"/>
  <c r="AY691"/>
  <c r="AY751"/>
  <c r="AY676"/>
  <c r="AY736"/>
  <c r="AY766"/>
  <c r="AY841"/>
  <c r="AY901"/>
  <c r="AY961"/>
  <c r="AY826"/>
  <c r="AY886"/>
  <c r="AY946"/>
  <c r="AY871"/>
  <c r="AY1066"/>
  <c r="AY1126"/>
  <c r="AY1186"/>
  <c r="AY796"/>
  <c r="AY856"/>
  <c r="AY1006"/>
  <c r="AY1051"/>
  <c r="AY1111"/>
  <c r="AY1171"/>
  <c r="AY811"/>
  <c r="AY931"/>
  <c r="AY991"/>
  <c r="AY976"/>
  <c r="AY1081"/>
  <c r="AY1201"/>
  <c r="AY916"/>
  <c r="AY1036"/>
  <c r="AY1156"/>
  <c r="AY631"/>
  <c r="AY1021"/>
  <c r="AY1141"/>
  <c r="AY1096"/>
  <c r="AY1216"/>
  <c r="AX651"/>
  <c r="AX696"/>
  <c r="AX756"/>
  <c r="AX681"/>
  <c r="AX741"/>
  <c r="AX666"/>
  <c r="AX726"/>
  <c r="AX786"/>
  <c r="AX711"/>
  <c r="AX801"/>
  <c r="AX816"/>
  <c r="AX876"/>
  <c r="AX936"/>
  <c r="AX996"/>
  <c r="AX771"/>
  <c r="AX861"/>
  <c r="AX921"/>
  <c r="AX906"/>
  <c r="AX951"/>
  <c r="AX1041"/>
  <c r="AX1101"/>
  <c r="AX1161"/>
  <c r="AX891"/>
  <c r="AX1011"/>
  <c r="AX1026"/>
  <c r="AX1086"/>
  <c r="AX1146"/>
  <c r="AX1206"/>
  <c r="AX846"/>
  <c r="AX981"/>
  <c r="AX966"/>
  <c r="AX1116"/>
  <c r="AX1071"/>
  <c r="AX1191"/>
  <c r="AX1221"/>
  <c r="AX1056"/>
  <c r="AX1176"/>
  <c r="AX636"/>
  <c r="AX1131"/>
  <c r="AX831"/>
  <c r="AX655"/>
  <c r="AX700"/>
  <c r="AX760"/>
  <c r="AX685"/>
  <c r="AX745"/>
  <c r="AX670"/>
  <c r="AX730"/>
  <c r="AX790"/>
  <c r="AX715"/>
  <c r="AX805"/>
  <c r="AX820"/>
  <c r="AX880"/>
  <c r="AX940"/>
  <c r="AX1000"/>
  <c r="AX775"/>
  <c r="AX865"/>
  <c r="AX925"/>
  <c r="AX910"/>
  <c r="AX985"/>
  <c r="AX1045"/>
  <c r="AX1105"/>
  <c r="AX1165"/>
  <c r="AX895"/>
  <c r="AX970"/>
  <c r="AX1030"/>
  <c r="AX1090"/>
  <c r="AX1150"/>
  <c r="AX1210"/>
  <c r="AX850"/>
  <c r="AX955"/>
  <c r="AX835"/>
  <c r="AX1120"/>
  <c r="AX1075"/>
  <c r="AX1195"/>
  <c r="AX1225"/>
  <c r="AX1060"/>
  <c r="AX1180"/>
  <c r="AX1015"/>
  <c r="AX1135"/>
  <c r="AX640"/>
  <c r="AX649"/>
  <c r="AX694"/>
  <c r="AX754"/>
  <c r="AX679"/>
  <c r="AX739"/>
  <c r="AX664"/>
  <c r="AX724"/>
  <c r="AX784"/>
  <c r="AX709"/>
  <c r="AX814"/>
  <c r="AX874"/>
  <c r="AX934"/>
  <c r="AX994"/>
  <c r="AX859"/>
  <c r="AX919"/>
  <c r="AX844"/>
  <c r="AX964"/>
  <c r="AX1039"/>
  <c r="AX1099"/>
  <c r="AX1159"/>
  <c r="AX829"/>
  <c r="AX949"/>
  <c r="AX1024"/>
  <c r="AX1084"/>
  <c r="AX1144"/>
  <c r="AX1204"/>
  <c r="AX799"/>
  <c r="AX904"/>
  <c r="AX1009"/>
  <c r="AX769"/>
  <c r="AX1054"/>
  <c r="AX1174"/>
  <c r="AX979"/>
  <c r="AX1129"/>
  <c r="AX1219"/>
  <c r="AX634"/>
  <c r="AX889"/>
  <c r="AX1114"/>
  <c r="AX1189"/>
  <c r="AX1069"/>
  <c r="AX653"/>
  <c r="AX698"/>
  <c r="AX758"/>
  <c r="AX683"/>
  <c r="AX743"/>
  <c r="AX668"/>
  <c r="AX728"/>
  <c r="AX788"/>
  <c r="AX713"/>
  <c r="AX818"/>
  <c r="AX878"/>
  <c r="AX938"/>
  <c r="AX998"/>
  <c r="AX863"/>
  <c r="AX923"/>
  <c r="AX803"/>
  <c r="AX848"/>
  <c r="AX1013"/>
  <c r="AX1043"/>
  <c r="AX1103"/>
  <c r="AX1163"/>
  <c r="AX773"/>
  <c r="AX833"/>
  <c r="AX983"/>
  <c r="AX1028"/>
  <c r="AX1088"/>
  <c r="AX1148"/>
  <c r="AX1208"/>
  <c r="AX908"/>
  <c r="AX968"/>
  <c r="AX1058"/>
  <c r="AX1178"/>
  <c r="AX1133"/>
  <c r="AX1223"/>
  <c r="AX638"/>
  <c r="AX1118"/>
  <c r="AX1193"/>
  <c r="AX893"/>
  <c r="AX953"/>
  <c r="AX1073"/>
  <c r="AX702"/>
  <c r="AX762"/>
  <c r="AX687"/>
  <c r="AX747"/>
  <c r="AX672"/>
  <c r="AX732"/>
  <c r="AX792"/>
  <c r="AX657"/>
  <c r="AX717"/>
  <c r="AX822"/>
  <c r="AX882"/>
  <c r="AX942"/>
  <c r="AX1002"/>
  <c r="AX867"/>
  <c r="AX927"/>
  <c r="AX852"/>
  <c r="AX972"/>
  <c r="AX1047"/>
  <c r="AX1107"/>
  <c r="AX1167"/>
  <c r="AX837"/>
  <c r="AX957"/>
  <c r="AX1032"/>
  <c r="AX1092"/>
  <c r="AX1152"/>
  <c r="AX1212"/>
  <c r="AX807"/>
  <c r="AX912"/>
  <c r="AX1017"/>
  <c r="AX897"/>
  <c r="AX987"/>
  <c r="AX1062"/>
  <c r="AX1182"/>
  <c r="AX777"/>
  <c r="AX1137"/>
  <c r="AX1227"/>
  <c r="AX642"/>
  <c r="AX1122"/>
  <c r="AX1197"/>
  <c r="AX1077"/>
  <c r="AX677"/>
  <c r="AX737"/>
  <c r="AX797"/>
  <c r="AX662"/>
  <c r="AX722"/>
  <c r="AX707"/>
  <c r="AX767"/>
  <c r="AX647"/>
  <c r="AX692"/>
  <c r="AX752"/>
  <c r="AX782"/>
  <c r="AX857"/>
  <c r="AX917"/>
  <c r="AX977"/>
  <c r="AX842"/>
  <c r="AX902"/>
  <c r="AX887"/>
  <c r="AX962"/>
  <c r="AX1022"/>
  <c r="AX1082"/>
  <c r="AX1142"/>
  <c r="AX1202"/>
  <c r="AX872"/>
  <c r="AX1067"/>
  <c r="AX1127"/>
  <c r="AX1187"/>
  <c r="AX827"/>
  <c r="AX947"/>
  <c r="AX1007"/>
  <c r="AX1097"/>
  <c r="AX1217"/>
  <c r="AX932"/>
  <c r="AX1052"/>
  <c r="AX1172"/>
  <c r="AX812"/>
  <c r="AX992"/>
  <c r="AX1037"/>
  <c r="AX1157"/>
  <c r="AX1112"/>
  <c r="AX632"/>
  <c r="AY680"/>
  <c r="AY740"/>
  <c r="AY800"/>
  <c r="AY665"/>
  <c r="AY725"/>
  <c r="AY710"/>
  <c r="AY770"/>
  <c r="AY650"/>
  <c r="AY695"/>
  <c r="AY755"/>
  <c r="AY785"/>
  <c r="AY860"/>
  <c r="AY920"/>
  <c r="AY980"/>
  <c r="AY845"/>
  <c r="AY905"/>
  <c r="AY890"/>
  <c r="AY1010"/>
  <c r="AY1025"/>
  <c r="AY1085"/>
  <c r="AY1145"/>
  <c r="AY1205"/>
  <c r="AY875"/>
  <c r="AY995"/>
  <c r="AY1070"/>
  <c r="AY1130"/>
  <c r="AY1190"/>
  <c r="AY830"/>
  <c r="AY965"/>
  <c r="AY1100"/>
  <c r="AY1220"/>
  <c r="AY1055"/>
  <c r="AY1175"/>
  <c r="AY635"/>
  <c r="AY935"/>
  <c r="AY950"/>
  <c r="AY1040"/>
  <c r="AY1160"/>
  <c r="AY815"/>
  <c r="AY1115"/>
  <c r="AY684"/>
  <c r="AY744"/>
  <c r="AY804"/>
  <c r="AY669"/>
  <c r="AY729"/>
  <c r="AY714"/>
  <c r="AY774"/>
  <c r="AY654"/>
  <c r="AY699"/>
  <c r="AY759"/>
  <c r="AY789"/>
  <c r="AY864"/>
  <c r="AY924"/>
  <c r="AY984"/>
  <c r="AY849"/>
  <c r="AY909"/>
  <c r="AY894"/>
  <c r="AY969"/>
  <c r="AY1029"/>
  <c r="AY1089"/>
  <c r="AY1149"/>
  <c r="AY1209"/>
  <c r="AY879"/>
  <c r="AY954"/>
  <c r="AY1074"/>
  <c r="AY1134"/>
  <c r="AY1194"/>
  <c r="AY834"/>
  <c r="AY1014"/>
  <c r="AY819"/>
  <c r="AY1104"/>
  <c r="AY1224"/>
  <c r="AY999"/>
  <c r="AY1059"/>
  <c r="AY1179"/>
  <c r="AY639"/>
  <c r="AY1044"/>
  <c r="AY1164"/>
  <c r="AY939"/>
  <c r="AY1119"/>
  <c r="AY688"/>
  <c r="AY748"/>
  <c r="AY673"/>
  <c r="AY733"/>
  <c r="AY658"/>
  <c r="AY718"/>
  <c r="AY778"/>
  <c r="AY703"/>
  <c r="AY793"/>
  <c r="AY808"/>
  <c r="AY868"/>
  <c r="AY928"/>
  <c r="AY988"/>
  <c r="AY763"/>
  <c r="AY853"/>
  <c r="AY913"/>
  <c r="AY898"/>
  <c r="AY1033"/>
  <c r="AY1093"/>
  <c r="AY1153"/>
  <c r="AY883"/>
  <c r="AY1003"/>
  <c r="AY1018"/>
  <c r="AY1078"/>
  <c r="AY1138"/>
  <c r="AY1198"/>
  <c r="AY838"/>
  <c r="AY973"/>
  <c r="AY943"/>
  <c r="AY1108"/>
  <c r="AY1228"/>
  <c r="AY823"/>
  <c r="AY958"/>
  <c r="AY1063"/>
  <c r="AY1183"/>
  <c r="AY1213"/>
  <c r="AY643"/>
  <c r="AY1048"/>
  <c r="AY1168"/>
  <c r="AY1123"/>
  <c r="AY659"/>
  <c r="AY719"/>
  <c r="AY779"/>
  <c r="AY704"/>
  <c r="AY644"/>
  <c r="AY689"/>
  <c r="AY749"/>
  <c r="AY674"/>
  <c r="AY734"/>
  <c r="AY839"/>
  <c r="AY899"/>
  <c r="AY959"/>
  <c r="AY794"/>
  <c r="AY824"/>
  <c r="AY884"/>
  <c r="AY944"/>
  <c r="AY764"/>
  <c r="AY809"/>
  <c r="AY929"/>
  <c r="AY974"/>
  <c r="AY1064"/>
  <c r="AY1124"/>
  <c r="AY1184"/>
  <c r="AY914"/>
  <c r="AY1049"/>
  <c r="AY1109"/>
  <c r="AY1169"/>
  <c r="AY869"/>
  <c r="AY1004"/>
  <c r="AY1139"/>
  <c r="AY854"/>
  <c r="AY989"/>
  <c r="AY1019"/>
  <c r="AY1094"/>
  <c r="AY1079"/>
  <c r="AY1199"/>
  <c r="AY1034"/>
  <c r="AY1154"/>
  <c r="AY629"/>
  <c r="AY1214"/>
  <c r="AY663"/>
  <c r="AY723"/>
  <c r="AY783"/>
  <c r="AY708"/>
  <c r="AY648"/>
  <c r="AY693"/>
  <c r="AY753"/>
  <c r="AY678"/>
  <c r="AY738"/>
  <c r="AY843"/>
  <c r="AY903"/>
  <c r="AY963"/>
  <c r="AY798"/>
  <c r="AY828"/>
  <c r="AY888"/>
  <c r="AY948"/>
  <c r="AY813"/>
  <c r="AY933"/>
  <c r="AY1008"/>
  <c r="AY1068"/>
  <c r="AY1128"/>
  <c r="AY1188"/>
  <c r="AY918"/>
  <c r="AY993"/>
  <c r="AY1053"/>
  <c r="AY1113"/>
  <c r="AY1173"/>
  <c r="AY768"/>
  <c r="AY873"/>
  <c r="AY978"/>
  <c r="AY1023"/>
  <c r="AY1143"/>
  <c r="AY1098"/>
  <c r="AY858"/>
  <c r="AY1083"/>
  <c r="AY1203"/>
  <c r="AY1158"/>
  <c r="AY1038"/>
  <c r="AY1218"/>
  <c r="AY633"/>
  <c r="AY682"/>
  <c r="AY742"/>
  <c r="AY802"/>
  <c r="AY667"/>
  <c r="AY727"/>
  <c r="AY712"/>
  <c r="AY772"/>
  <c r="AY652"/>
  <c r="AY697"/>
  <c r="AY757"/>
  <c r="AY862"/>
  <c r="AY922"/>
  <c r="AY982"/>
  <c r="AY847"/>
  <c r="AY907"/>
  <c r="AY787"/>
  <c r="AY832"/>
  <c r="AY997"/>
  <c r="AY1027"/>
  <c r="AY1087"/>
  <c r="AY1147"/>
  <c r="AY1207"/>
  <c r="AY817"/>
  <c r="AY937"/>
  <c r="AY967"/>
  <c r="AY1072"/>
  <c r="AY1132"/>
  <c r="AY1192"/>
  <c r="AY892"/>
  <c r="AY952"/>
  <c r="AY1042"/>
  <c r="AY1162"/>
  <c r="AY1222"/>
  <c r="AY1117"/>
  <c r="AY1012"/>
  <c r="AY1102"/>
  <c r="AY637"/>
  <c r="AY877"/>
  <c r="AY1177"/>
  <c r="AY1057"/>
  <c r="AY686"/>
  <c r="AY746"/>
  <c r="AY806"/>
  <c r="AY671"/>
  <c r="AY731"/>
  <c r="AY656"/>
  <c r="AY716"/>
  <c r="AY776"/>
  <c r="AY701"/>
  <c r="AY761"/>
  <c r="AY866"/>
  <c r="AY926"/>
  <c r="AY986"/>
  <c r="AY851"/>
  <c r="AY911"/>
  <c r="AY836"/>
  <c r="AY956"/>
  <c r="AY1031"/>
  <c r="AY1091"/>
  <c r="AY1151"/>
  <c r="AY1211"/>
  <c r="AY821"/>
  <c r="AY941"/>
  <c r="AY1016"/>
  <c r="AY1076"/>
  <c r="AY1136"/>
  <c r="AY1196"/>
  <c r="AY791"/>
  <c r="AY896"/>
  <c r="AY1001"/>
  <c r="AY881"/>
  <c r="AY1046"/>
  <c r="AY1166"/>
  <c r="AY1226"/>
  <c r="AY1121"/>
  <c r="AY971"/>
  <c r="AY1106"/>
  <c r="AY1061"/>
  <c r="AY1181"/>
  <c r="AY641"/>
  <c r="AD645"/>
  <c r="AD705"/>
  <c r="AD660"/>
  <c r="AD720"/>
  <c r="AD795"/>
  <c r="AD855"/>
  <c r="AD750"/>
  <c r="AD810"/>
  <c r="AD870"/>
  <c r="AD690"/>
  <c r="AD825"/>
  <c r="AD930"/>
  <c r="AD990"/>
  <c r="AD1050"/>
  <c r="AD1110"/>
  <c r="AD675"/>
  <c r="AD780"/>
  <c r="AD885"/>
  <c r="AD945"/>
  <c r="AD1005"/>
  <c r="AD735"/>
  <c r="AD765"/>
  <c r="AD960"/>
  <c r="AD915"/>
  <c r="AD1125"/>
  <c r="AD1185"/>
  <c r="AD630"/>
  <c r="AD900"/>
  <c r="AD975"/>
  <c r="AD1035"/>
  <c r="AD1080"/>
  <c r="AD1140"/>
  <c r="AD1200"/>
  <c r="AD1020"/>
  <c r="AD1155"/>
  <c r="AD840"/>
  <c r="AD1065"/>
  <c r="AD1095"/>
  <c r="AD1170"/>
  <c r="AD1215"/>
  <c r="AW679"/>
  <c r="AW739"/>
  <c r="AW799"/>
  <c r="AW664"/>
  <c r="AW724"/>
  <c r="AW709"/>
  <c r="AW769"/>
  <c r="AW649"/>
  <c r="AW694"/>
  <c r="AW754"/>
  <c r="AW859"/>
  <c r="AW919"/>
  <c r="AW979"/>
  <c r="AW844"/>
  <c r="AW904"/>
  <c r="AW829"/>
  <c r="AW949"/>
  <c r="AW1024"/>
  <c r="AW1084"/>
  <c r="AW1144"/>
  <c r="AW1204"/>
  <c r="AW814"/>
  <c r="AW934"/>
  <c r="AW1009"/>
  <c r="AW1069"/>
  <c r="AW1129"/>
  <c r="AW1189"/>
  <c r="AW784"/>
  <c r="AW889"/>
  <c r="AW994"/>
  <c r="AW1039"/>
  <c r="AW1159"/>
  <c r="AW1219"/>
  <c r="AW1114"/>
  <c r="AW874"/>
  <c r="AW1099"/>
  <c r="AW1174"/>
  <c r="AW1054"/>
  <c r="AW964"/>
  <c r="AW634"/>
  <c r="AA668"/>
  <c r="AA728"/>
  <c r="AA683"/>
  <c r="AA713"/>
  <c r="AA758"/>
  <c r="AA818"/>
  <c r="AA878"/>
  <c r="AA773"/>
  <c r="AA833"/>
  <c r="AA653"/>
  <c r="AA698"/>
  <c r="AA788"/>
  <c r="AA953"/>
  <c r="AA1013"/>
  <c r="AA1073"/>
  <c r="AA863"/>
  <c r="AA908"/>
  <c r="AA968"/>
  <c r="AA1028"/>
  <c r="AA848"/>
  <c r="AA893"/>
  <c r="AA923"/>
  <c r="AA983"/>
  <c r="AA743"/>
  <c r="AA803"/>
  <c r="AA1103"/>
  <c r="AA1148"/>
  <c r="AA1208"/>
  <c r="AA938"/>
  <c r="AA1043"/>
  <c r="AA1163"/>
  <c r="AA1223"/>
  <c r="AA998"/>
  <c r="AA1088"/>
  <c r="AA1118"/>
  <c r="AA1178"/>
  <c r="AA1058"/>
  <c r="AA1133"/>
  <c r="AA1193"/>
  <c r="AA638"/>
  <c r="AA672"/>
  <c r="AA732"/>
  <c r="AA687"/>
  <c r="AA657"/>
  <c r="AA747"/>
  <c r="AA762"/>
  <c r="AA822"/>
  <c r="AA882"/>
  <c r="AA717"/>
  <c r="AA777"/>
  <c r="AA837"/>
  <c r="AA852"/>
  <c r="AA957"/>
  <c r="AA1017"/>
  <c r="AA1077"/>
  <c r="AA702"/>
  <c r="AA807"/>
  <c r="AA912"/>
  <c r="AA972"/>
  <c r="AA1032"/>
  <c r="AA792"/>
  <c r="AA927"/>
  <c r="AA987"/>
  <c r="AA942"/>
  <c r="AA1062"/>
  <c r="AA1152"/>
  <c r="AA1212"/>
  <c r="AA867"/>
  <c r="AA1002"/>
  <c r="AA1107"/>
  <c r="AA1167"/>
  <c r="AA1227"/>
  <c r="AA1047"/>
  <c r="AA1122"/>
  <c r="AA1182"/>
  <c r="AA897"/>
  <c r="AA1092"/>
  <c r="AA642"/>
  <c r="AA1197"/>
  <c r="AA1137"/>
  <c r="AU629"/>
  <c r="W630"/>
  <c r="Z631"/>
  <c r="AV632"/>
  <c r="AU633"/>
  <c r="AU635"/>
  <c r="AU637"/>
  <c r="AU639"/>
  <c r="AU641"/>
  <c r="AU643"/>
  <c r="AB692"/>
  <c r="AB647"/>
  <c r="AB722"/>
  <c r="AB782"/>
  <c r="AB842"/>
  <c r="AB797"/>
  <c r="AB857"/>
  <c r="AB737"/>
  <c r="AB812"/>
  <c r="AB917"/>
  <c r="AB977"/>
  <c r="AB1037"/>
  <c r="AB1097"/>
  <c r="AB767"/>
  <c r="AB887"/>
  <c r="AB932"/>
  <c r="AB992"/>
  <c r="AB677"/>
  <c r="AB707"/>
  <c r="AB752"/>
  <c r="AB872"/>
  <c r="AB947"/>
  <c r="AB662"/>
  <c r="AB1112"/>
  <c r="AB1172"/>
  <c r="AB1022"/>
  <c r="AB1052"/>
  <c r="AB1082"/>
  <c r="AB1127"/>
  <c r="AB1187"/>
  <c r="AB827"/>
  <c r="AB902"/>
  <c r="AB1007"/>
  <c r="AB1142"/>
  <c r="AB962"/>
  <c r="AB1067"/>
  <c r="AB1202"/>
  <c r="AB1157"/>
  <c r="AB632"/>
  <c r="AB1217"/>
  <c r="AA680"/>
  <c r="AA740"/>
  <c r="AA665"/>
  <c r="AA770"/>
  <c r="AA830"/>
  <c r="AA890"/>
  <c r="AA650"/>
  <c r="AA710"/>
  <c r="AA785"/>
  <c r="AA845"/>
  <c r="AA860"/>
  <c r="AA905"/>
  <c r="AA965"/>
  <c r="AA1025"/>
  <c r="AA1085"/>
  <c r="AA695"/>
  <c r="AA815"/>
  <c r="AA920"/>
  <c r="AA980"/>
  <c r="AA800"/>
  <c r="AA935"/>
  <c r="AA995"/>
  <c r="AA725"/>
  <c r="AA755"/>
  <c r="AA875"/>
  <c r="AA1055"/>
  <c r="AA1160"/>
  <c r="AA1220"/>
  <c r="AA1100"/>
  <c r="AA1175"/>
  <c r="AA635"/>
  <c r="AA950"/>
  <c r="AA1040"/>
  <c r="AA1070"/>
  <c r="AA1130"/>
  <c r="AA1190"/>
  <c r="AA1010"/>
  <c r="AA1115"/>
  <c r="AA1145"/>
  <c r="AA1205"/>
  <c r="AA684"/>
  <c r="AA744"/>
  <c r="AA699"/>
  <c r="AA729"/>
  <c r="AA774"/>
  <c r="AA834"/>
  <c r="AA894"/>
  <c r="AA789"/>
  <c r="AA849"/>
  <c r="AA669"/>
  <c r="AA804"/>
  <c r="AA909"/>
  <c r="AA969"/>
  <c r="AA1029"/>
  <c r="AA1089"/>
  <c r="AA654"/>
  <c r="AA759"/>
  <c r="AA879"/>
  <c r="AA924"/>
  <c r="AA984"/>
  <c r="AA714"/>
  <c r="AA864"/>
  <c r="AA939"/>
  <c r="AA999"/>
  <c r="AA1164"/>
  <c r="AA1224"/>
  <c r="AA954"/>
  <c r="AA1014"/>
  <c r="AA1059"/>
  <c r="AA1119"/>
  <c r="AA1179"/>
  <c r="AA639"/>
  <c r="AA1104"/>
  <c r="AA1134"/>
  <c r="AA1194"/>
  <c r="AA819"/>
  <c r="AA1044"/>
  <c r="AA1074"/>
  <c r="AA1149"/>
  <c r="AA1209"/>
  <c r="AA656"/>
  <c r="AA716"/>
  <c r="AA671"/>
  <c r="AA731"/>
  <c r="AA806"/>
  <c r="AA866"/>
  <c r="AA701"/>
  <c r="AA761"/>
  <c r="AA821"/>
  <c r="AA881"/>
  <c r="AA836"/>
  <c r="AA941"/>
  <c r="AA1001"/>
  <c r="AA1061"/>
  <c r="AA686"/>
  <c r="AA791"/>
  <c r="AA896"/>
  <c r="AA956"/>
  <c r="AA1016"/>
  <c r="AA746"/>
  <c r="AA776"/>
  <c r="AA911"/>
  <c r="AA971"/>
  <c r="AA926"/>
  <c r="AA1046"/>
  <c r="AA1136"/>
  <c r="AA1196"/>
  <c r="AA986"/>
  <c r="AA1091"/>
  <c r="AA1151"/>
  <c r="AA1211"/>
  <c r="AA1031"/>
  <c r="AA1166"/>
  <c r="AA851"/>
  <c r="AA1076"/>
  <c r="AA1106"/>
  <c r="AA1181"/>
  <c r="AA1226"/>
  <c r="AA641"/>
  <c r="AA1121"/>
  <c r="W631"/>
  <c r="AT631"/>
  <c r="Z632"/>
  <c r="Y633"/>
  <c r="Y634"/>
  <c r="AV634"/>
  <c r="AV636"/>
  <c r="AV638"/>
  <c r="AV640"/>
  <c r="AV642"/>
  <c r="AA644"/>
  <c r="AA704"/>
  <c r="AA659"/>
  <c r="AA689"/>
  <c r="AA794"/>
  <c r="AA854"/>
  <c r="AA674"/>
  <c r="AA719"/>
  <c r="AA749"/>
  <c r="AA809"/>
  <c r="AA869"/>
  <c r="AA764"/>
  <c r="AA899"/>
  <c r="AA929"/>
  <c r="AA989"/>
  <c r="AA1049"/>
  <c r="AA1109"/>
  <c r="AA734"/>
  <c r="AA839"/>
  <c r="AA944"/>
  <c r="AA1004"/>
  <c r="AA824"/>
  <c r="AA884"/>
  <c r="AA959"/>
  <c r="AA779"/>
  <c r="AA974"/>
  <c r="AA1019"/>
  <c r="AA1064"/>
  <c r="AA1094"/>
  <c r="AA1124"/>
  <c r="AA1184"/>
  <c r="AA1139"/>
  <c r="AA1199"/>
  <c r="AA1079"/>
  <c r="AA1154"/>
  <c r="AA914"/>
  <c r="AA1034"/>
  <c r="AA1214"/>
  <c r="AA1169"/>
  <c r="AA629"/>
  <c r="AA663"/>
  <c r="AA723"/>
  <c r="AA678"/>
  <c r="AA708"/>
  <c r="AA753"/>
  <c r="AA813"/>
  <c r="AA873"/>
  <c r="AA768"/>
  <c r="AA828"/>
  <c r="AA648"/>
  <c r="AA783"/>
  <c r="AA948"/>
  <c r="AA1008"/>
  <c r="AA1068"/>
  <c r="AA738"/>
  <c r="AA858"/>
  <c r="AA903"/>
  <c r="AA963"/>
  <c r="AA1023"/>
  <c r="AA693"/>
  <c r="AA843"/>
  <c r="AA888"/>
  <c r="AA918"/>
  <c r="AA978"/>
  <c r="AA798"/>
  <c r="AA1098"/>
  <c r="AA1143"/>
  <c r="AA1203"/>
  <c r="AA933"/>
  <c r="AA1038"/>
  <c r="AA1158"/>
  <c r="AA1218"/>
  <c r="AA993"/>
  <c r="AA1083"/>
  <c r="AA1113"/>
  <c r="AA1173"/>
  <c r="AA1053"/>
  <c r="AA1128"/>
  <c r="AA1188"/>
  <c r="AA633"/>
  <c r="AA696"/>
  <c r="AA651"/>
  <c r="AA681"/>
  <c r="AA786"/>
  <c r="AA846"/>
  <c r="AA666"/>
  <c r="AA726"/>
  <c r="AA801"/>
  <c r="AA861"/>
  <c r="AA756"/>
  <c r="AA876"/>
  <c r="AA921"/>
  <c r="AA981"/>
  <c r="AA1041"/>
  <c r="AA1101"/>
  <c r="AA741"/>
  <c r="AA831"/>
  <c r="AA936"/>
  <c r="AA996"/>
  <c r="AA816"/>
  <c r="AA891"/>
  <c r="AA951"/>
  <c r="AA711"/>
  <c r="AA771"/>
  <c r="AA1011"/>
  <c r="AA1071"/>
  <c r="AA1176"/>
  <c r="AA636"/>
  <c r="AA906"/>
  <c r="AA1116"/>
  <c r="AA1131"/>
  <c r="AA1191"/>
  <c r="AA966"/>
  <c r="AA1056"/>
  <c r="AA1086"/>
  <c r="AA1146"/>
  <c r="AA1026"/>
  <c r="AA1161"/>
  <c r="AA1221"/>
  <c r="AA1206"/>
  <c r="AA688"/>
  <c r="AA748"/>
  <c r="AA673"/>
  <c r="AA778"/>
  <c r="AA838"/>
  <c r="AA898"/>
  <c r="AA658"/>
  <c r="AA703"/>
  <c r="AA733"/>
  <c r="AA793"/>
  <c r="AA853"/>
  <c r="AA868"/>
  <c r="AA883"/>
  <c r="AA913"/>
  <c r="AA973"/>
  <c r="AA1033"/>
  <c r="AA1093"/>
  <c r="AA823"/>
  <c r="AA928"/>
  <c r="AA988"/>
  <c r="AA808"/>
  <c r="AA943"/>
  <c r="AA1003"/>
  <c r="AA718"/>
  <c r="AA763"/>
  <c r="AA958"/>
  <c r="AA1048"/>
  <c r="AA1078"/>
  <c r="AA1168"/>
  <c r="AA1228"/>
  <c r="AA1123"/>
  <c r="AA1183"/>
  <c r="AA643"/>
  <c r="AA1063"/>
  <c r="AA1138"/>
  <c r="AA1018"/>
  <c r="AA1108"/>
  <c r="AA1213"/>
  <c r="AA1198"/>
  <c r="AA1153"/>
  <c r="Z629"/>
  <c r="AV630"/>
  <c r="AU631"/>
  <c r="W632"/>
  <c r="Z633"/>
  <c r="Z634"/>
  <c r="Z635"/>
  <c r="Z636"/>
  <c r="Z637"/>
  <c r="Z638"/>
  <c r="Z639"/>
  <c r="Z640"/>
  <c r="Z641"/>
  <c r="Z642"/>
  <c r="Z643"/>
  <c r="AX675"/>
  <c r="AX735"/>
  <c r="AX795"/>
  <c r="AX660"/>
  <c r="AX720"/>
  <c r="AX705"/>
  <c r="AX765"/>
  <c r="AX645"/>
  <c r="AX690"/>
  <c r="AX750"/>
  <c r="AX855"/>
  <c r="AX915"/>
  <c r="AX975"/>
  <c r="AX840"/>
  <c r="AX900"/>
  <c r="AX780"/>
  <c r="AX825"/>
  <c r="AX945"/>
  <c r="AX990"/>
  <c r="AX1020"/>
  <c r="AX1080"/>
  <c r="AX1140"/>
  <c r="AX1200"/>
  <c r="AX810"/>
  <c r="AX930"/>
  <c r="AX960"/>
  <c r="AX1065"/>
  <c r="AX1125"/>
  <c r="AX1185"/>
  <c r="AX885"/>
  <c r="AX1035"/>
  <c r="AX1155"/>
  <c r="AX1215"/>
  <c r="AX870"/>
  <c r="AX1110"/>
  <c r="AX630"/>
  <c r="AX1095"/>
  <c r="AX1050"/>
  <c r="AX1170"/>
  <c r="AX1005"/>
  <c r="AA679"/>
  <c r="AA739"/>
  <c r="AA694"/>
  <c r="AA724"/>
  <c r="AA769"/>
  <c r="AA829"/>
  <c r="AA889"/>
  <c r="AA784"/>
  <c r="AA844"/>
  <c r="AA664"/>
  <c r="AA709"/>
  <c r="AA799"/>
  <c r="AA904"/>
  <c r="AA964"/>
  <c r="AA1024"/>
  <c r="AA1084"/>
  <c r="AA649"/>
  <c r="AA754"/>
  <c r="AA874"/>
  <c r="AA919"/>
  <c r="AA979"/>
  <c r="AA859"/>
  <c r="AA934"/>
  <c r="AA994"/>
  <c r="AA1114"/>
  <c r="AA1159"/>
  <c r="AA1219"/>
  <c r="AA814"/>
  <c r="AA949"/>
  <c r="AA1009"/>
  <c r="AA1054"/>
  <c r="AA1174"/>
  <c r="AA1099"/>
  <c r="AA1129"/>
  <c r="AA1189"/>
  <c r="AA1039"/>
  <c r="AA1069"/>
  <c r="AA1144"/>
  <c r="AA634"/>
  <c r="AA1204"/>
  <c r="AA652"/>
  <c r="AA712"/>
  <c r="AA667"/>
  <c r="AA697"/>
  <c r="AA802"/>
  <c r="AA862"/>
  <c r="AA682"/>
  <c r="AA742"/>
  <c r="AA757"/>
  <c r="AA817"/>
  <c r="AA877"/>
  <c r="AA772"/>
  <c r="AA892"/>
  <c r="AA937"/>
  <c r="AA997"/>
  <c r="AA1057"/>
  <c r="AA1117"/>
  <c r="AA727"/>
  <c r="AA847"/>
  <c r="AA952"/>
  <c r="AA1012"/>
  <c r="AA832"/>
  <c r="AA907"/>
  <c r="AA967"/>
  <c r="AA787"/>
  <c r="AA1027"/>
  <c r="AA1087"/>
  <c r="AA1132"/>
  <c r="AA1192"/>
  <c r="AA922"/>
  <c r="AA1147"/>
  <c r="AA1207"/>
  <c r="AA982"/>
  <c r="AA1072"/>
  <c r="AA1102"/>
  <c r="AA1162"/>
  <c r="AA1042"/>
  <c r="AA1177"/>
  <c r="AA1222"/>
  <c r="AA637"/>
  <c r="AA700"/>
  <c r="AA655"/>
  <c r="AA715"/>
  <c r="AA745"/>
  <c r="AA790"/>
  <c r="AA850"/>
  <c r="AA805"/>
  <c r="AA865"/>
  <c r="AA685"/>
  <c r="AA730"/>
  <c r="AA820"/>
  <c r="AA925"/>
  <c r="AA985"/>
  <c r="AA1045"/>
  <c r="AA1105"/>
  <c r="AA670"/>
  <c r="AA775"/>
  <c r="AA940"/>
  <c r="AA1000"/>
  <c r="AA760"/>
  <c r="AA880"/>
  <c r="AA955"/>
  <c r="AA910"/>
  <c r="AA1120"/>
  <c r="AA1180"/>
  <c r="AA640"/>
  <c r="AA835"/>
  <c r="AA970"/>
  <c r="AA1030"/>
  <c r="AA1075"/>
  <c r="AA1135"/>
  <c r="AA1195"/>
  <c r="AA895"/>
  <c r="AA1015"/>
  <c r="AA1150"/>
  <c r="AA1060"/>
  <c r="AA1090"/>
  <c r="AA1165"/>
  <c r="AA1210"/>
  <c r="AA1225"/>
  <c r="Y638"/>
  <c r="Y639"/>
  <c r="Y641"/>
  <c r="Y643"/>
  <c r="Y640"/>
  <c r="Y642"/>
  <c r="AT638"/>
  <c r="AT639"/>
  <c r="AT640"/>
  <c r="AT641"/>
  <c r="AT642"/>
  <c r="AT643"/>
  <c r="Y629"/>
  <c r="AC719" s="1"/>
  <c r="AT637"/>
  <c r="AW712" s="1"/>
  <c r="AT629"/>
  <c r="BB629" s="1"/>
  <c r="BB637"/>
  <c r="AW1132"/>
  <c r="AW667"/>
  <c r="AW907"/>
  <c r="AW1207"/>
  <c r="AW982"/>
  <c r="AW1042"/>
  <c r="AW1117"/>
  <c r="AW757"/>
  <c r="AW1177"/>
  <c r="Y635"/>
  <c r="Y636"/>
  <c r="Y637"/>
  <c r="AC659"/>
  <c r="AC839"/>
  <c r="AC899"/>
  <c r="AC1079"/>
  <c r="AC1139"/>
  <c r="AC644"/>
  <c r="AC704"/>
  <c r="AC884"/>
  <c r="AC944"/>
  <c r="AC1124"/>
  <c r="AC629"/>
  <c r="AC809"/>
  <c r="AC869"/>
  <c r="AC1049"/>
  <c r="AC1109"/>
  <c r="AC794"/>
  <c r="AC854"/>
  <c r="AC1214"/>
  <c r="AC1169"/>
  <c r="AC1154"/>
  <c r="AT635"/>
  <c r="AT636"/>
  <c r="Y632"/>
  <c r="BB631"/>
  <c r="AW661"/>
  <c r="AW676"/>
  <c r="AW691"/>
  <c r="AW706"/>
  <c r="AW721"/>
  <c r="AW736"/>
  <c r="AW751"/>
  <c r="AW766"/>
  <c r="AW781"/>
  <c r="AW796"/>
  <c r="AW811"/>
  <c r="AW826"/>
  <c r="AW841"/>
  <c r="AW856"/>
  <c r="AW871"/>
  <c r="AW886"/>
  <c r="AW901"/>
  <c r="AW916"/>
  <c r="AW931"/>
  <c r="AW946"/>
  <c r="AW961"/>
  <c r="AW976"/>
  <c r="AW991"/>
  <c r="AW1006"/>
  <c r="AW1066"/>
  <c r="AW1126"/>
  <c r="AW1186"/>
  <c r="AW646"/>
  <c r="AW1036"/>
  <c r="AW1096"/>
  <c r="AW1156"/>
  <c r="AW1216"/>
  <c r="AW1021"/>
  <c r="AW1081"/>
  <c r="AW1141"/>
  <c r="AW1201"/>
  <c r="AW1051"/>
  <c r="AW1111"/>
  <c r="AW1171"/>
  <c r="AW631"/>
  <c r="AT632"/>
  <c r="AC648"/>
  <c r="AC678"/>
  <c r="AC708"/>
  <c r="AC738"/>
  <c r="AC768"/>
  <c r="AC798"/>
  <c r="AC828"/>
  <c r="AC858"/>
  <c r="AC888"/>
  <c r="AC918"/>
  <c r="AC948"/>
  <c r="AC978"/>
  <c r="AC1008"/>
  <c r="AC1038"/>
  <c r="AC1068"/>
  <c r="AC723"/>
  <c r="AC843"/>
  <c r="AC963"/>
  <c r="AC1083"/>
  <c r="AC1113"/>
  <c r="AC1143"/>
  <c r="AC1173"/>
  <c r="AC1203"/>
  <c r="AC663"/>
  <c r="AC783"/>
  <c r="AC903"/>
  <c r="AC1023"/>
  <c r="AC1098"/>
  <c r="AC1128"/>
  <c r="AC1158"/>
  <c r="AC1188"/>
  <c r="AC1218"/>
  <c r="AC693"/>
  <c r="AC813"/>
  <c r="AC933"/>
  <c r="AC1053"/>
  <c r="AC753"/>
  <c r="AC873"/>
  <c r="AC993"/>
  <c r="AC633"/>
  <c r="Y631"/>
  <c r="AT633"/>
  <c r="AC647"/>
  <c r="AC677"/>
  <c r="AC707"/>
  <c r="AC737"/>
  <c r="AC767"/>
  <c r="AC797"/>
  <c r="AC827"/>
  <c r="AC857"/>
  <c r="AC887"/>
  <c r="AC917"/>
  <c r="AC947"/>
  <c r="AC977"/>
  <c r="AC1007"/>
  <c r="AC1037"/>
  <c r="AC1067"/>
  <c r="AC722"/>
  <c r="AC842"/>
  <c r="AC962"/>
  <c r="AC1082"/>
  <c r="AC1112"/>
  <c r="AC1142"/>
  <c r="AC1172"/>
  <c r="AC1202"/>
  <c r="AC662"/>
  <c r="AC782"/>
  <c r="AC902"/>
  <c r="AC1022"/>
  <c r="AC1097"/>
  <c r="AC1127"/>
  <c r="AC1157"/>
  <c r="AC1187"/>
  <c r="AC1217"/>
  <c r="AC632"/>
  <c r="AC692"/>
  <c r="AC812"/>
  <c r="AC932"/>
  <c r="AC1052"/>
  <c r="AC752"/>
  <c r="AC872"/>
  <c r="AC992"/>
  <c r="AT630"/>
  <c r="Y630"/>
  <c r="J621"/>
  <c r="X629"/>
  <c r="X633"/>
  <c r="X634"/>
  <c r="X635"/>
  <c r="X636"/>
  <c r="X637"/>
  <c r="X630"/>
  <c r="X638"/>
  <c r="X639"/>
  <c r="X640"/>
  <c r="X641"/>
  <c r="X642"/>
  <c r="X643"/>
  <c r="X631"/>
  <c r="AG632"/>
  <c r="BB634"/>
  <c r="BB641"/>
  <c r="J12"/>
  <c r="P12"/>
  <c r="J13"/>
  <c r="P13"/>
  <c r="Z13"/>
  <c r="J14"/>
  <c r="P14"/>
  <c r="Z14"/>
  <c r="J15"/>
  <c r="P15"/>
  <c r="Z15"/>
  <c r="J16"/>
  <c r="P16"/>
  <c r="J17"/>
  <c r="P17"/>
  <c r="Z17"/>
  <c r="J18"/>
  <c r="P18"/>
  <c r="Z18"/>
  <c r="J19"/>
  <c r="P19"/>
  <c r="Z19"/>
  <c r="J20"/>
  <c r="P20"/>
  <c r="J21"/>
  <c r="P21"/>
  <c r="Z21"/>
  <c r="J22"/>
  <c r="P22"/>
  <c r="Z22"/>
  <c r="J23"/>
  <c r="P23"/>
  <c r="Z23"/>
  <c r="J24"/>
  <c r="P24"/>
  <c r="J25"/>
  <c r="P25"/>
  <c r="Z25"/>
  <c r="J26"/>
  <c r="P26"/>
  <c r="Z11"/>
  <c r="J27"/>
  <c r="P27"/>
  <c r="J28"/>
  <c r="P28"/>
  <c r="J29"/>
  <c r="P29"/>
  <c r="J30"/>
  <c r="P30"/>
  <c r="J31"/>
  <c r="P31"/>
  <c r="J32"/>
  <c r="P32"/>
  <c r="J33"/>
  <c r="P33"/>
  <c r="J34"/>
  <c r="P34"/>
  <c r="J35"/>
  <c r="P35"/>
  <c r="J36"/>
  <c r="P36"/>
  <c r="J37"/>
  <c r="P37"/>
  <c r="J38"/>
  <c r="P38"/>
  <c r="J39"/>
  <c r="P39"/>
  <c r="J40"/>
  <c r="P40"/>
  <c r="J41"/>
  <c r="P41"/>
  <c r="J42"/>
  <c r="P42"/>
  <c r="J43"/>
  <c r="P43"/>
  <c r="J44"/>
  <c r="P44"/>
  <c r="J45"/>
  <c r="P45"/>
  <c r="J46"/>
  <c r="P46"/>
  <c r="J47"/>
  <c r="P47"/>
  <c r="J48"/>
  <c r="P48"/>
  <c r="J49"/>
  <c r="P49"/>
  <c r="J50"/>
  <c r="P50"/>
  <c r="J51"/>
  <c r="P51"/>
  <c r="J52"/>
  <c r="P52"/>
  <c r="J53"/>
  <c r="P53"/>
  <c r="J54"/>
  <c r="P54"/>
  <c r="J55"/>
  <c r="P55"/>
  <c r="J56"/>
  <c r="P56"/>
  <c r="J57"/>
  <c r="P57"/>
  <c r="J58"/>
  <c r="P58"/>
  <c r="J59"/>
  <c r="P59"/>
  <c r="J60"/>
  <c r="P60"/>
  <c r="J61"/>
  <c r="P61"/>
  <c r="J62"/>
  <c r="P62"/>
  <c r="J63"/>
  <c r="P63"/>
  <c r="J64"/>
  <c r="P64"/>
  <c r="J65"/>
  <c r="P65"/>
  <c r="J66"/>
  <c r="P66"/>
  <c r="J67"/>
  <c r="P67"/>
  <c r="J68"/>
  <c r="P68"/>
  <c r="J69"/>
  <c r="P69"/>
  <c r="J70"/>
  <c r="P70"/>
  <c r="J71"/>
  <c r="P71"/>
  <c r="J72"/>
  <c r="P72"/>
  <c r="J73"/>
  <c r="P73"/>
  <c r="J74"/>
  <c r="P74"/>
  <c r="J75"/>
  <c r="P75"/>
  <c r="J76"/>
  <c r="P76"/>
  <c r="J77"/>
  <c r="P77"/>
  <c r="J78"/>
  <c r="P78"/>
  <c r="J79"/>
  <c r="P79"/>
  <c r="J80"/>
  <c r="P80"/>
  <c r="J81"/>
  <c r="P81"/>
  <c r="J82"/>
  <c r="P82"/>
  <c r="J83"/>
  <c r="P83"/>
  <c r="J84"/>
  <c r="P84"/>
  <c r="J85"/>
  <c r="P85"/>
  <c r="J86"/>
  <c r="P86"/>
  <c r="J87"/>
  <c r="P87"/>
  <c r="J88"/>
  <c r="P88"/>
  <c r="J89"/>
  <c r="P89"/>
  <c r="J90"/>
  <c r="P90"/>
  <c r="J91"/>
  <c r="P91"/>
  <c r="J92"/>
  <c r="P92"/>
  <c r="J93"/>
  <c r="P93"/>
  <c r="J94"/>
  <c r="P94"/>
  <c r="J95"/>
  <c r="P95"/>
  <c r="J96"/>
  <c r="P96"/>
  <c r="J97"/>
  <c r="P97"/>
  <c r="J98"/>
  <c r="P98"/>
  <c r="J99"/>
  <c r="P99"/>
  <c r="J100"/>
  <c r="P100"/>
  <c r="J101"/>
  <c r="P101"/>
  <c r="J102"/>
  <c r="P102"/>
  <c r="J103"/>
  <c r="P103"/>
  <c r="J104"/>
  <c r="P104"/>
  <c r="J105"/>
  <c r="P105"/>
  <c r="J106"/>
  <c r="P106"/>
  <c r="J107"/>
  <c r="P107"/>
  <c r="J108"/>
  <c r="P108"/>
  <c r="J109"/>
  <c r="P109"/>
  <c r="J110"/>
  <c r="P110"/>
  <c r="J111"/>
  <c r="P111"/>
  <c r="J112"/>
  <c r="P112"/>
  <c r="J113"/>
  <c r="P113"/>
  <c r="J114"/>
  <c r="P114"/>
  <c r="J115"/>
  <c r="P115"/>
  <c r="J116"/>
  <c r="P116"/>
  <c r="J117"/>
  <c r="P117"/>
  <c r="J118"/>
  <c r="P118"/>
  <c r="J119"/>
  <c r="P119"/>
  <c r="J120"/>
  <c r="P120"/>
  <c r="J121"/>
  <c r="P121"/>
  <c r="J122"/>
  <c r="P122"/>
  <c r="J123"/>
  <c r="P123"/>
  <c r="J124"/>
  <c r="P124"/>
  <c r="J125"/>
  <c r="P125"/>
  <c r="J126"/>
  <c r="P126"/>
  <c r="J127"/>
  <c r="P127"/>
  <c r="J128"/>
  <c r="P128"/>
  <c r="J129"/>
  <c r="P129"/>
  <c r="J130"/>
  <c r="P130"/>
  <c r="J131"/>
  <c r="P131"/>
  <c r="J132"/>
  <c r="P132"/>
  <c r="J133"/>
  <c r="P133"/>
  <c r="J134"/>
  <c r="P134"/>
  <c r="J135"/>
  <c r="P135"/>
  <c r="J136"/>
  <c r="P136"/>
  <c r="J137"/>
  <c r="P137"/>
  <c r="J138"/>
  <c r="P138"/>
  <c r="J139"/>
  <c r="P139"/>
  <c r="J140"/>
  <c r="P140"/>
  <c r="J141"/>
  <c r="P141"/>
  <c r="J142"/>
  <c r="P142"/>
  <c r="J143"/>
  <c r="P143"/>
  <c r="J144"/>
  <c r="P144"/>
  <c r="J145"/>
  <c r="P145"/>
  <c r="J146"/>
  <c r="P146"/>
  <c r="J147"/>
  <c r="P147"/>
  <c r="J148"/>
  <c r="P148"/>
  <c r="J149"/>
  <c r="P149"/>
  <c r="J150"/>
  <c r="P150"/>
  <c r="J151"/>
  <c r="P151"/>
  <c r="J152"/>
  <c r="P152"/>
  <c r="J153"/>
  <c r="P153"/>
  <c r="J154"/>
  <c r="P154"/>
  <c r="J155"/>
  <c r="P155"/>
  <c r="J156"/>
  <c r="P156"/>
  <c r="J157"/>
  <c r="P157"/>
  <c r="J158"/>
  <c r="P158"/>
  <c r="J159"/>
  <c r="P159"/>
  <c r="J160"/>
  <c r="P160"/>
  <c r="J161"/>
  <c r="P161"/>
  <c r="J162"/>
  <c r="P162"/>
  <c r="J163"/>
  <c r="P163"/>
  <c r="J164"/>
  <c r="P164"/>
  <c r="J165"/>
  <c r="P165"/>
  <c r="J166"/>
  <c r="P166"/>
  <c r="J167"/>
  <c r="P167"/>
  <c r="J168"/>
  <c r="P168"/>
  <c r="J169"/>
  <c r="P169"/>
  <c r="J170"/>
  <c r="P170"/>
  <c r="J171"/>
  <c r="P171"/>
  <c r="J172"/>
  <c r="P172"/>
  <c r="J173"/>
  <c r="P173"/>
  <c r="J174"/>
  <c r="P174"/>
  <c r="J175"/>
  <c r="P175"/>
  <c r="J176"/>
  <c r="P176"/>
  <c r="J177"/>
  <c r="P177"/>
  <c r="J178"/>
  <c r="P178"/>
  <c r="J179"/>
  <c r="P179"/>
  <c r="J180"/>
  <c r="P180"/>
  <c r="J181"/>
  <c r="P181"/>
  <c r="J182"/>
  <c r="P182"/>
  <c r="J183"/>
  <c r="P183"/>
  <c r="J184"/>
  <c r="P184"/>
  <c r="J185"/>
  <c r="P185"/>
  <c r="J186"/>
  <c r="P186"/>
  <c r="J187"/>
  <c r="P187"/>
  <c r="J188"/>
  <c r="P188"/>
  <c r="J189"/>
  <c r="P189"/>
  <c r="J190"/>
  <c r="P190"/>
  <c r="J191"/>
  <c r="P191"/>
  <c r="J192"/>
  <c r="P192"/>
  <c r="J193"/>
  <c r="P193"/>
  <c r="J194"/>
  <c r="P194"/>
  <c r="J195"/>
  <c r="P195"/>
  <c r="J196"/>
  <c r="P196"/>
  <c r="J197"/>
  <c r="P197"/>
  <c r="J198"/>
  <c r="P198"/>
  <c r="J199"/>
  <c r="P199"/>
  <c r="J200"/>
  <c r="P200"/>
  <c r="J201"/>
  <c r="P201"/>
  <c r="J202"/>
  <c r="P202"/>
  <c r="J203"/>
  <c r="P203"/>
  <c r="J204"/>
  <c r="P204"/>
  <c r="J205"/>
  <c r="P205"/>
  <c r="J206"/>
  <c r="P206"/>
  <c r="J207"/>
  <c r="P207"/>
  <c r="J208"/>
  <c r="P208"/>
  <c r="J209"/>
  <c r="P209"/>
  <c r="J210"/>
  <c r="P210"/>
  <c r="J211"/>
  <c r="P211"/>
  <c r="J212"/>
  <c r="P212"/>
  <c r="J213"/>
  <c r="P213"/>
  <c r="J214"/>
  <c r="P214"/>
  <c r="J215"/>
  <c r="P215"/>
  <c r="J216"/>
  <c r="P216"/>
  <c r="J217"/>
  <c r="P217"/>
  <c r="J218"/>
  <c r="P218"/>
  <c r="J219"/>
  <c r="P219"/>
  <c r="J220"/>
  <c r="P220"/>
  <c r="J221"/>
  <c r="P221"/>
  <c r="J222"/>
  <c r="P222"/>
  <c r="J223"/>
  <c r="P223"/>
  <c r="J224"/>
  <c r="P224"/>
  <c r="J225"/>
  <c r="P225"/>
  <c r="J226"/>
  <c r="P226"/>
  <c r="J227"/>
  <c r="P227"/>
  <c r="J228"/>
  <c r="P228"/>
  <c r="J229"/>
  <c r="P229"/>
  <c r="J230"/>
  <c r="P230"/>
  <c r="J231"/>
  <c r="P231"/>
  <c r="J232"/>
  <c r="P232"/>
  <c r="J233"/>
  <c r="P233"/>
  <c r="J234"/>
  <c r="P234"/>
  <c r="J235"/>
  <c r="P235"/>
  <c r="J236"/>
  <c r="P236"/>
  <c r="J237"/>
  <c r="P237"/>
  <c r="J238"/>
  <c r="P238"/>
  <c r="J239"/>
  <c r="P239"/>
  <c r="J240"/>
  <c r="P240"/>
  <c r="J241"/>
  <c r="P241"/>
  <c r="J242"/>
  <c r="P242"/>
  <c r="J243"/>
  <c r="P243"/>
  <c r="J244"/>
  <c r="P244"/>
  <c r="J245"/>
  <c r="P245"/>
  <c r="J246"/>
  <c r="P246"/>
  <c r="J247"/>
  <c r="P247"/>
  <c r="J248"/>
  <c r="P248"/>
  <c r="J249"/>
  <c r="P249"/>
  <c r="J250"/>
  <c r="P250"/>
  <c r="J251"/>
  <c r="P251"/>
  <c r="J252"/>
  <c r="P252"/>
  <c r="J253"/>
  <c r="P253"/>
  <c r="J254"/>
  <c r="P254"/>
  <c r="J255"/>
  <c r="P255"/>
  <c r="J256"/>
  <c r="P256"/>
  <c r="J257"/>
  <c r="P257"/>
  <c r="J258"/>
  <c r="P258"/>
  <c r="J259"/>
  <c r="P259"/>
  <c r="J260"/>
  <c r="P260"/>
  <c r="J261"/>
  <c r="P261"/>
  <c r="J262"/>
  <c r="P262"/>
  <c r="J263"/>
  <c r="P263"/>
  <c r="J264"/>
  <c r="P264"/>
  <c r="J265"/>
  <c r="P265"/>
  <c r="J266"/>
  <c r="P266"/>
  <c r="J267"/>
  <c r="P267"/>
  <c r="J268"/>
  <c r="P268"/>
  <c r="J269"/>
  <c r="P269"/>
  <c r="J270"/>
  <c r="P270"/>
  <c r="J271"/>
  <c r="P271"/>
  <c r="J272"/>
  <c r="P272"/>
  <c r="J273"/>
  <c r="P273"/>
  <c r="J274"/>
  <c r="P274"/>
  <c r="J275"/>
  <c r="P275"/>
  <c r="J276"/>
  <c r="P276"/>
  <c r="J277"/>
  <c r="P277"/>
  <c r="J278"/>
  <c r="P278"/>
  <c r="J279"/>
  <c r="P279"/>
  <c r="J280"/>
  <c r="P280"/>
  <c r="J281"/>
  <c r="P281"/>
  <c r="J282"/>
  <c r="P282"/>
  <c r="J283"/>
  <c r="P283"/>
  <c r="J284"/>
  <c r="P284"/>
  <c r="J285"/>
  <c r="P285"/>
  <c r="J286"/>
  <c r="P286"/>
  <c r="J287"/>
  <c r="P287"/>
  <c r="J288"/>
  <c r="P288"/>
  <c r="J289"/>
  <c r="P289"/>
  <c r="J290"/>
  <c r="P290"/>
  <c r="J291"/>
  <c r="P291"/>
  <c r="J292"/>
  <c r="P292"/>
  <c r="J293"/>
  <c r="P293"/>
  <c r="J294"/>
  <c r="P294"/>
  <c r="J295"/>
  <c r="P295"/>
  <c r="J296"/>
  <c r="P296"/>
  <c r="J297"/>
  <c r="P297"/>
  <c r="J298"/>
  <c r="P298"/>
  <c r="J299"/>
  <c r="P299"/>
  <c r="J300"/>
  <c r="P300"/>
  <c r="J301"/>
  <c r="P301"/>
  <c r="J302"/>
  <c r="P302"/>
  <c r="J303"/>
  <c r="P303"/>
  <c r="J304"/>
  <c r="P304"/>
  <c r="J305"/>
  <c r="P305"/>
  <c r="J306"/>
  <c r="P306"/>
  <c r="J307"/>
  <c r="P307"/>
  <c r="J308"/>
  <c r="P308"/>
  <c r="J309"/>
  <c r="P309"/>
  <c r="J310"/>
  <c r="P310"/>
  <c r="J311"/>
  <c r="P311"/>
  <c r="J312"/>
  <c r="P312"/>
  <c r="J313"/>
  <c r="P313"/>
  <c r="J314"/>
  <c r="P314"/>
  <c r="J315"/>
  <c r="P315"/>
  <c r="J316"/>
  <c r="P316"/>
  <c r="J317"/>
  <c r="P317"/>
  <c r="J318"/>
  <c r="P318"/>
  <c r="J319"/>
  <c r="P319"/>
  <c r="J320"/>
  <c r="P320"/>
  <c r="J321"/>
  <c r="P321"/>
  <c r="J322"/>
  <c r="P322"/>
  <c r="J323"/>
  <c r="P323"/>
  <c r="J324"/>
  <c r="P324"/>
  <c r="J325"/>
  <c r="P325"/>
  <c r="J326"/>
  <c r="P326"/>
  <c r="J327"/>
  <c r="P327"/>
  <c r="J328"/>
  <c r="P328"/>
  <c r="J329"/>
  <c r="P329"/>
  <c r="J330"/>
  <c r="P330"/>
  <c r="J331"/>
  <c r="P331"/>
  <c r="J332"/>
  <c r="P332"/>
  <c r="J333"/>
  <c r="P333"/>
  <c r="J334"/>
  <c r="P334"/>
  <c r="J335"/>
  <c r="P335"/>
  <c r="J336"/>
  <c r="P336"/>
  <c r="J337"/>
  <c r="P337"/>
  <c r="J338"/>
  <c r="P338"/>
  <c r="J339"/>
  <c r="P339"/>
  <c r="J340"/>
  <c r="P340"/>
  <c r="J341"/>
  <c r="P341"/>
  <c r="J342"/>
  <c r="P342"/>
  <c r="J343"/>
  <c r="P343"/>
  <c r="J344"/>
  <c r="P344"/>
  <c r="J345"/>
  <c r="P345"/>
  <c r="J346"/>
  <c r="P346"/>
  <c r="J347"/>
  <c r="P347"/>
  <c r="J348"/>
  <c r="P348"/>
  <c r="J349"/>
  <c r="P349"/>
  <c r="J350"/>
  <c r="P350"/>
  <c r="J351"/>
  <c r="P351"/>
  <c r="J352"/>
  <c r="P352"/>
  <c r="J353"/>
  <c r="P353"/>
  <c r="J354"/>
  <c r="P354"/>
  <c r="J355"/>
  <c r="P355"/>
  <c r="J356"/>
  <c r="P356"/>
  <c r="J357"/>
  <c r="P357"/>
  <c r="J358"/>
  <c r="P358"/>
  <c r="J359"/>
  <c r="P359"/>
  <c r="J360"/>
  <c r="P360"/>
  <c r="J361"/>
  <c r="P361"/>
  <c r="J362"/>
  <c r="P362"/>
  <c r="J363"/>
  <c r="P363"/>
  <c r="J364"/>
  <c r="P364"/>
  <c r="J365"/>
  <c r="P365"/>
  <c r="J366"/>
  <c r="P366"/>
  <c r="J367"/>
  <c r="P367"/>
  <c r="J368"/>
  <c r="P368"/>
  <c r="J369"/>
  <c r="P369"/>
  <c r="J370"/>
  <c r="P370"/>
  <c r="J371"/>
  <c r="P371"/>
  <c r="J372"/>
  <c r="P372"/>
  <c r="J373"/>
  <c r="P373"/>
  <c r="J374"/>
  <c r="P374"/>
  <c r="J375"/>
  <c r="P375"/>
  <c r="J376"/>
  <c r="P376"/>
  <c r="J377"/>
  <c r="P377"/>
  <c r="J378"/>
  <c r="P378"/>
  <c r="J379"/>
  <c r="P379"/>
  <c r="J380"/>
  <c r="P380"/>
  <c r="J381"/>
  <c r="P381"/>
  <c r="J382"/>
  <c r="P382"/>
  <c r="J383"/>
  <c r="P383"/>
  <c r="J384"/>
  <c r="P384"/>
  <c r="J385"/>
  <c r="P385"/>
  <c r="J386"/>
  <c r="P386"/>
  <c r="J387"/>
  <c r="P387"/>
  <c r="J388"/>
  <c r="P388"/>
  <c r="J389"/>
  <c r="P389"/>
  <c r="J390"/>
  <c r="P390"/>
  <c r="J391"/>
  <c r="P391"/>
  <c r="J392"/>
  <c r="P392"/>
  <c r="J393"/>
  <c r="P393"/>
  <c r="J394"/>
  <c r="P394"/>
  <c r="J395"/>
  <c r="P395"/>
  <c r="J396"/>
  <c r="P396"/>
  <c r="J397"/>
  <c r="P397"/>
  <c r="J398"/>
  <c r="P398"/>
  <c r="J399"/>
  <c r="P399"/>
  <c r="J400"/>
  <c r="P400"/>
  <c r="J401"/>
  <c r="P401"/>
  <c r="J402"/>
  <c r="P402"/>
  <c r="J403"/>
  <c r="P403"/>
  <c r="J404"/>
  <c r="P404"/>
  <c r="J405"/>
  <c r="P405"/>
  <c r="J406"/>
  <c r="P406"/>
  <c r="J407"/>
  <c r="P407"/>
  <c r="J408"/>
  <c r="P408"/>
  <c r="J409"/>
  <c r="P409"/>
  <c r="J410"/>
  <c r="P410"/>
  <c r="J411"/>
  <c r="P411"/>
  <c r="J412"/>
  <c r="P412"/>
  <c r="J413"/>
  <c r="P413"/>
  <c r="J414"/>
  <c r="P414"/>
  <c r="J415"/>
  <c r="P415"/>
  <c r="J416"/>
  <c r="P416"/>
  <c r="J417"/>
  <c r="P417"/>
  <c r="J418"/>
  <c r="P418"/>
  <c r="J419"/>
  <c r="P419"/>
  <c r="J420"/>
  <c r="P420"/>
  <c r="J421"/>
  <c r="P421"/>
  <c r="J422"/>
  <c r="P422"/>
  <c r="J423"/>
  <c r="P423"/>
  <c r="J424"/>
  <c r="P424"/>
  <c r="J425"/>
  <c r="P425"/>
  <c r="J426"/>
  <c r="P426"/>
  <c r="J427"/>
  <c r="P427"/>
  <c r="J428"/>
  <c r="P428"/>
  <c r="J429"/>
  <c r="P429"/>
  <c r="J430"/>
  <c r="P430"/>
  <c r="J431"/>
  <c r="P431"/>
  <c r="J432"/>
  <c r="P432"/>
  <c r="J433"/>
  <c r="P433"/>
  <c r="J434"/>
  <c r="P434"/>
  <c r="J435"/>
  <c r="P435"/>
  <c r="J436"/>
  <c r="P436"/>
  <c r="J437"/>
  <c r="P437"/>
  <c r="J438"/>
  <c r="P438"/>
  <c r="J439"/>
  <c r="P439"/>
  <c r="J440"/>
  <c r="P440"/>
  <c r="J441"/>
  <c r="P441"/>
  <c r="J442"/>
  <c r="P442"/>
  <c r="J443"/>
  <c r="P443"/>
  <c r="J444"/>
  <c r="P444"/>
  <c r="J445"/>
  <c r="P445"/>
  <c r="J446"/>
  <c r="P446"/>
  <c r="J447"/>
  <c r="P447"/>
  <c r="J448"/>
  <c r="P448"/>
  <c r="J449"/>
  <c r="P449"/>
  <c r="J450"/>
  <c r="P450"/>
  <c r="J451"/>
  <c r="P451"/>
  <c r="J452"/>
  <c r="P452"/>
  <c r="J453"/>
  <c r="P453"/>
  <c r="J454"/>
  <c r="P454"/>
  <c r="J455"/>
  <c r="P455"/>
  <c r="J456"/>
  <c r="P456"/>
  <c r="J457"/>
  <c r="P457"/>
  <c r="J458"/>
  <c r="P458"/>
  <c r="J459"/>
  <c r="P459"/>
  <c r="J460"/>
  <c r="P460"/>
  <c r="J461"/>
  <c r="P461"/>
  <c r="J462"/>
  <c r="P462"/>
  <c r="J463"/>
  <c r="P463"/>
  <c r="J464"/>
  <c r="P464"/>
  <c r="J465"/>
  <c r="P465"/>
  <c r="J466"/>
  <c r="P466"/>
  <c r="J467"/>
  <c r="P467"/>
  <c r="J468"/>
  <c r="P468"/>
  <c r="J469"/>
  <c r="P469"/>
  <c r="J470"/>
  <c r="P470"/>
  <c r="J471"/>
  <c r="P471"/>
  <c r="J472"/>
  <c r="P472"/>
  <c r="J473"/>
  <c r="P473"/>
  <c r="J474"/>
  <c r="P474"/>
  <c r="J475"/>
  <c r="P475"/>
  <c r="J476"/>
  <c r="P476"/>
  <c r="J477"/>
  <c r="P477"/>
  <c r="J478"/>
  <c r="P478"/>
  <c r="J479"/>
  <c r="P479"/>
  <c r="J480"/>
  <c r="P480"/>
  <c r="J481"/>
  <c r="P481"/>
  <c r="J482"/>
  <c r="P482"/>
  <c r="J483"/>
  <c r="P483"/>
  <c r="J484"/>
  <c r="P484"/>
  <c r="J485"/>
  <c r="P485"/>
  <c r="J486"/>
  <c r="P486"/>
  <c r="J487"/>
  <c r="P487"/>
  <c r="J488"/>
  <c r="P488"/>
  <c r="J489"/>
  <c r="P489"/>
  <c r="J490"/>
  <c r="P490"/>
  <c r="J491"/>
  <c r="P491"/>
  <c r="J492"/>
  <c r="P492"/>
  <c r="J493"/>
  <c r="P493"/>
  <c r="J494"/>
  <c r="P494"/>
  <c r="J495"/>
  <c r="P495"/>
  <c r="J496"/>
  <c r="P496"/>
  <c r="J497"/>
  <c r="P497"/>
  <c r="J498"/>
  <c r="P498"/>
  <c r="J499"/>
  <c r="P499"/>
  <c r="J500"/>
  <c r="P500"/>
  <c r="J501"/>
  <c r="P501"/>
  <c r="J502"/>
  <c r="P502"/>
  <c r="J503"/>
  <c r="P503"/>
  <c r="J504"/>
  <c r="P504"/>
  <c r="J505"/>
  <c r="P505"/>
  <c r="J506"/>
  <c r="P506"/>
  <c r="J507"/>
  <c r="P507"/>
  <c r="J508"/>
  <c r="P508"/>
  <c r="J509"/>
  <c r="P509"/>
  <c r="J510"/>
  <c r="P510"/>
  <c r="J511"/>
  <c r="P511"/>
  <c r="J512"/>
  <c r="P512"/>
  <c r="J513"/>
  <c r="P513"/>
  <c r="J514"/>
  <c r="P514"/>
  <c r="J515"/>
  <c r="P515"/>
  <c r="J516"/>
  <c r="P516"/>
  <c r="J517"/>
  <c r="P517"/>
  <c r="J518"/>
  <c r="P518"/>
  <c r="J519"/>
  <c r="P519"/>
  <c r="J520"/>
  <c r="P520"/>
  <c r="J521"/>
  <c r="P521"/>
  <c r="J522"/>
  <c r="P522"/>
  <c r="J523"/>
  <c r="P523"/>
  <c r="J524"/>
  <c r="P524"/>
  <c r="J525"/>
  <c r="P525"/>
  <c r="J526"/>
  <c r="P526"/>
  <c r="J527"/>
  <c r="P527"/>
  <c r="J528"/>
  <c r="P528"/>
  <c r="J529"/>
  <c r="P529"/>
  <c r="J530"/>
  <c r="P530"/>
  <c r="J531"/>
  <c r="P531"/>
  <c r="J532"/>
  <c r="P532"/>
  <c r="J533"/>
  <c r="P533"/>
  <c r="J534"/>
  <c r="P534"/>
  <c r="J535"/>
  <c r="P535"/>
  <c r="J536"/>
  <c r="P536"/>
  <c r="J537"/>
  <c r="P537"/>
  <c r="J538"/>
  <c r="P538"/>
  <c r="J539"/>
  <c r="P539"/>
  <c r="J540"/>
  <c r="P540"/>
  <c r="J541"/>
  <c r="P541"/>
  <c r="J542"/>
  <c r="P542"/>
  <c r="J543"/>
  <c r="P543"/>
  <c r="J544"/>
  <c r="P544"/>
  <c r="J545"/>
  <c r="P545"/>
  <c r="J546"/>
  <c r="P546"/>
  <c r="J547"/>
  <c r="P547"/>
  <c r="J548"/>
  <c r="P548"/>
  <c r="J549"/>
  <c r="P549"/>
  <c r="J550"/>
  <c r="P550"/>
  <c r="J551"/>
  <c r="P551"/>
  <c r="J552"/>
  <c r="P552"/>
  <c r="J553"/>
  <c r="P553"/>
  <c r="J554"/>
  <c r="P554"/>
  <c r="J555"/>
  <c r="P555"/>
  <c r="J556"/>
  <c r="P556"/>
  <c r="J557"/>
  <c r="P557"/>
  <c r="J558"/>
  <c r="P558"/>
  <c r="J559"/>
  <c r="P559"/>
  <c r="J560"/>
  <c r="P560"/>
  <c r="J561"/>
  <c r="P561"/>
  <c r="J562"/>
  <c r="P562"/>
  <c r="J563"/>
  <c r="P563"/>
  <c r="J564"/>
  <c r="P564"/>
  <c r="J565"/>
  <c r="P565"/>
  <c r="J566"/>
  <c r="P566"/>
  <c r="J567"/>
  <c r="P567"/>
  <c r="J568"/>
  <c r="P568"/>
  <c r="J569"/>
  <c r="P569"/>
  <c r="J570"/>
  <c r="P570"/>
  <c r="J571"/>
  <c r="P571"/>
  <c r="J572"/>
  <c r="P572"/>
  <c r="J573"/>
  <c r="P573"/>
  <c r="J574"/>
  <c r="P574"/>
  <c r="J575"/>
  <c r="P575"/>
  <c r="J576"/>
  <c r="P576"/>
  <c r="J577"/>
  <c r="P577"/>
  <c r="J578"/>
  <c r="P578"/>
  <c r="J579"/>
  <c r="P579"/>
  <c r="J580"/>
  <c r="P580"/>
  <c r="J581"/>
  <c r="P581"/>
  <c r="J582"/>
  <c r="P582"/>
  <c r="J583"/>
  <c r="P583"/>
  <c r="J584"/>
  <c r="P584"/>
  <c r="J585"/>
  <c r="P585"/>
  <c r="J586"/>
  <c r="P586"/>
  <c r="J587"/>
  <c r="P587"/>
  <c r="J588"/>
  <c r="P588"/>
  <c r="J589"/>
  <c r="P589"/>
  <c r="J590"/>
  <c r="P590"/>
  <c r="J591"/>
  <c r="P591"/>
  <c r="J592"/>
  <c r="P592"/>
  <c r="J593"/>
  <c r="P593"/>
  <c r="J594"/>
  <c r="P594"/>
  <c r="J595"/>
  <c r="P595"/>
  <c r="J596"/>
  <c r="P596"/>
  <c r="J597"/>
  <c r="P597"/>
  <c r="J598"/>
  <c r="P598"/>
  <c r="J599"/>
  <c r="P599"/>
  <c r="J600"/>
  <c r="P600"/>
  <c r="J601"/>
  <c r="P601"/>
  <c r="J602"/>
  <c r="P602"/>
  <c r="J603"/>
  <c r="P603"/>
  <c r="J604"/>
  <c r="P604"/>
  <c r="J605"/>
  <c r="P605"/>
  <c r="J606"/>
  <c r="P606"/>
  <c r="J607"/>
  <c r="P607"/>
  <c r="J608"/>
  <c r="P608"/>
  <c r="J609"/>
  <c r="P609"/>
  <c r="J610"/>
  <c r="P610"/>
  <c r="P11"/>
  <c r="J11"/>
  <c r="W11" s="1"/>
  <c r="C47" i="66"/>
  <c r="B47"/>
  <c r="C46"/>
  <c r="B46"/>
  <c r="C45"/>
  <c r="B45"/>
  <c r="C44"/>
  <c r="B44"/>
  <c r="C43"/>
  <c r="B43"/>
  <c r="C42"/>
  <c r="B42"/>
  <c r="C41"/>
  <c r="B41"/>
  <c r="C40"/>
  <c r="B40"/>
  <c r="C39"/>
  <c r="B39"/>
  <c r="C38"/>
  <c r="B38"/>
  <c r="C37"/>
  <c r="B37"/>
  <c r="C36"/>
  <c r="B36"/>
  <c r="C35"/>
  <c r="B35"/>
  <c r="C34"/>
  <c r="B34"/>
  <c r="C33"/>
  <c r="B33"/>
  <c r="C32"/>
  <c r="B32"/>
  <c r="C31"/>
  <c r="B31"/>
  <c r="C30"/>
  <c r="B30"/>
  <c r="C29"/>
  <c r="B29"/>
  <c r="C28"/>
  <c r="B28"/>
  <c r="C27"/>
  <c r="B27"/>
  <c r="C26"/>
  <c r="B26"/>
  <c r="C25"/>
  <c r="B25"/>
  <c r="C24"/>
  <c r="B24"/>
  <c r="C23"/>
  <c r="B23"/>
  <c r="C22"/>
  <c r="B22"/>
  <c r="C21"/>
  <c r="B21"/>
  <c r="C20"/>
  <c r="B20"/>
  <c r="C19"/>
  <c r="B19"/>
  <c r="C18"/>
  <c r="B18"/>
  <c r="C17"/>
  <c r="B17"/>
  <c r="C16"/>
  <c r="B16"/>
  <c r="C15"/>
  <c r="B15"/>
  <c r="C14"/>
  <c r="B14"/>
  <c r="C13"/>
  <c r="B13"/>
  <c r="C12"/>
  <c r="B12"/>
  <c r="C11"/>
  <c r="B11"/>
  <c r="C10"/>
  <c r="B10"/>
  <c r="C9"/>
  <c r="B9"/>
  <c r="C8"/>
  <c r="B8"/>
  <c r="P48" i="69"/>
  <c r="O48"/>
  <c r="N48"/>
  <c r="I48"/>
  <c r="H48"/>
  <c r="P47"/>
  <c r="O47"/>
  <c r="N47"/>
  <c r="I47"/>
  <c r="H47"/>
  <c r="P46"/>
  <c r="O46"/>
  <c r="N46"/>
  <c r="I46"/>
  <c r="H46"/>
  <c r="P45"/>
  <c r="O45"/>
  <c r="N45"/>
  <c r="I45"/>
  <c r="H45"/>
  <c r="P44"/>
  <c r="O44"/>
  <c r="N44"/>
  <c r="I44"/>
  <c r="H44"/>
  <c r="P43"/>
  <c r="O43"/>
  <c r="N43"/>
  <c r="I43"/>
  <c r="H43"/>
  <c r="P42"/>
  <c r="O42"/>
  <c r="N42"/>
  <c r="I42"/>
  <c r="H42"/>
  <c r="P41"/>
  <c r="O41"/>
  <c r="N41"/>
  <c r="I41"/>
  <c r="H41"/>
  <c r="P40"/>
  <c r="O40"/>
  <c r="N40"/>
  <c r="I40"/>
  <c r="H40"/>
  <c r="P39"/>
  <c r="O39"/>
  <c r="N39"/>
  <c r="I39"/>
  <c r="H39"/>
  <c r="P38"/>
  <c r="O38"/>
  <c r="N38"/>
  <c r="I38"/>
  <c r="H38"/>
  <c r="P37"/>
  <c r="O37"/>
  <c r="N37"/>
  <c r="I37"/>
  <c r="H37"/>
  <c r="P36"/>
  <c r="O36"/>
  <c r="N36"/>
  <c r="I36"/>
  <c r="H36"/>
  <c r="P35"/>
  <c r="O35"/>
  <c r="N35"/>
  <c r="I35"/>
  <c r="H35"/>
  <c r="P34"/>
  <c r="O34"/>
  <c r="N34"/>
  <c r="I34"/>
  <c r="H34"/>
  <c r="P33"/>
  <c r="O33"/>
  <c r="N33"/>
  <c r="I33"/>
  <c r="H33"/>
  <c r="P32"/>
  <c r="O32"/>
  <c r="N32"/>
  <c r="I32"/>
  <c r="H32"/>
  <c r="P31"/>
  <c r="O31"/>
  <c r="N31"/>
  <c r="I31"/>
  <c r="H31"/>
  <c r="P30"/>
  <c r="O30"/>
  <c r="N30"/>
  <c r="I30"/>
  <c r="H30"/>
  <c r="P29"/>
  <c r="O29"/>
  <c r="N29"/>
  <c r="I29"/>
  <c r="H29"/>
  <c r="P28"/>
  <c r="O28"/>
  <c r="N28"/>
  <c r="I28"/>
  <c r="H28"/>
  <c r="P27"/>
  <c r="O27"/>
  <c r="N27"/>
  <c r="I27"/>
  <c r="H27"/>
  <c r="P26"/>
  <c r="O26"/>
  <c r="N26"/>
  <c r="I26"/>
  <c r="H26"/>
  <c r="P25"/>
  <c r="O25"/>
  <c r="N25"/>
  <c r="I25"/>
  <c r="H25"/>
  <c r="P24"/>
  <c r="O24"/>
  <c r="N24"/>
  <c r="I24"/>
  <c r="H24"/>
  <c r="P23"/>
  <c r="O23"/>
  <c r="N23"/>
  <c r="I23"/>
  <c r="H23"/>
  <c r="P22"/>
  <c r="O22"/>
  <c r="N22"/>
  <c r="I22"/>
  <c r="H22"/>
  <c r="P21"/>
  <c r="O21"/>
  <c r="N21"/>
  <c r="I21"/>
  <c r="H21"/>
  <c r="P20"/>
  <c r="O20"/>
  <c r="N20"/>
  <c r="I20"/>
  <c r="H20"/>
  <c r="P19"/>
  <c r="O19"/>
  <c r="N19"/>
  <c r="I19"/>
  <c r="H19"/>
  <c r="P18"/>
  <c r="O18"/>
  <c r="N18"/>
  <c r="I18"/>
  <c r="H18"/>
  <c r="P17"/>
  <c r="O17"/>
  <c r="N17"/>
  <c r="I17"/>
  <c r="H17"/>
  <c r="P16"/>
  <c r="O16"/>
  <c r="N16"/>
  <c r="I16"/>
  <c r="H16"/>
  <c r="P15"/>
  <c r="O15"/>
  <c r="N15"/>
  <c r="I15"/>
  <c r="H15"/>
  <c r="P14"/>
  <c r="O14"/>
  <c r="N14"/>
  <c r="I14"/>
  <c r="H14"/>
  <c r="P13"/>
  <c r="O13"/>
  <c r="N13"/>
  <c r="I13"/>
  <c r="H13"/>
  <c r="P12"/>
  <c r="O12"/>
  <c r="N12"/>
  <c r="I12"/>
  <c r="H12"/>
  <c r="P11"/>
  <c r="O11"/>
  <c r="N11"/>
  <c r="I11"/>
  <c r="H11"/>
  <c r="P10"/>
  <c r="O10"/>
  <c r="N10"/>
  <c r="I10"/>
  <c r="H10"/>
  <c r="P9"/>
  <c r="O9"/>
  <c r="N9"/>
  <c r="I9"/>
  <c r="H9"/>
  <c r="K4"/>
  <c r="C4"/>
  <c r="K3"/>
  <c r="BJ596" i="68"/>
  <c r="M48" i="69" s="1"/>
  <c r="BI596" i="68"/>
  <c r="L48" i="69" s="1"/>
  <c r="C596" i="68"/>
  <c r="C48" i="69" s="1"/>
  <c r="B596" i="68"/>
  <c r="B48" i="69" s="1"/>
  <c r="BJ581" i="68"/>
  <c r="M47" i="69" s="1"/>
  <c r="BI581" i="68"/>
  <c r="L47" i="69" s="1"/>
  <c r="C581" i="68"/>
  <c r="C47" i="69" s="1"/>
  <c r="B581" i="68"/>
  <c r="B47" i="69" s="1"/>
  <c r="BJ566" i="68"/>
  <c r="M46" i="69" s="1"/>
  <c r="BI566" i="68"/>
  <c r="L46" i="69" s="1"/>
  <c r="C566" i="68"/>
  <c r="C46" i="69" s="1"/>
  <c r="B566" i="68"/>
  <c r="B46" i="69" s="1"/>
  <c r="BJ551" i="68"/>
  <c r="M45" i="69" s="1"/>
  <c r="BI551" i="68"/>
  <c r="L45" i="69" s="1"/>
  <c r="C551" i="68"/>
  <c r="C45" i="69" s="1"/>
  <c r="B551" i="68"/>
  <c r="B45" i="69" s="1"/>
  <c r="BJ536" i="68"/>
  <c r="M44" i="69" s="1"/>
  <c r="BI536" i="68"/>
  <c r="L44" i="69" s="1"/>
  <c r="C536" i="68"/>
  <c r="C44" i="69" s="1"/>
  <c r="B536" i="68"/>
  <c r="B44" i="69" s="1"/>
  <c r="BJ521" i="68"/>
  <c r="M43" i="69" s="1"/>
  <c r="BI521" i="68"/>
  <c r="L43" i="69" s="1"/>
  <c r="C521" i="68"/>
  <c r="C43" i="69" s="1"/>
  <c r="B521" i="68"/>
  <c r="B43" i="69" s="1"/>
  <c r="BJ506" i="68"/>
  <c r="M42" i="69" s="1"/>
  <c r="BI506" i="68"/>
  <c r="L42" i="69" s="1"/>
  <c r="C506" i="68"/>
  <c r="C42" i="69" s="1"/>
  <c r="B506" i="68"/>
  <c r="B42" i="69" s="1"/>
  <c r="BJ491" i="68"/>
  <c r="M41" i="69" s="1"/>
  <c r="BI491" i="68"/>
  <c r="L41" i="69" s="1"/>
  <c r="C491" i="68"/>
  <c r="C41" i="69" s="1"/>
  <c r="B491" i="68"/>
  <c r="B41" i="69" s="1"/>
  <c r="BJ476" i="68"/>
  <c r="M40" i="69" s="1"/>
  <c r="BI476" i="68"/>
  <c r="L40" i="69" s="1"/>
  <c r="C476" i="68"/>
  <c r="C40" i="69" s="1"/>
  <c r="B476" i="68"/>
  <c r="B40" i="69" s="1"/>
  <c r="BJ461" i="68"/>
  <c r="M39" i="69" s="1"/>
  <c r="BI461" i="68"/>
  <c r="L39" i="69" s="1"/>
  <c r="C461" i="68"/>
  <c r="C39" i="69" s="1"/>
  <c r="B461" i="68"/>
  <c r="B39" i="69" s="1"/>
  <c r="BJ446" i="68"/>
  <c r="M38" i="69" s="1"/>
  <c r="BI446" i="68"/>
  <c r="L38" i="69" s="1"/>
  <c r="C446" i="68"/>
  <c r="C38" i="69" s="1"/>
  <c r="B446" i="68"/>
  <c r="B38" i="69" s="1"/>
  <c r="BJ431" i="68"/>
  <c r="M37" i="69" s="1"/>
  <c r="BI431" i="68"/>
  <c r="L37" i="69" s="1"/>
  <c r="C431" i="68"/>
  <c r="C37" i="69" s="1"/>
  <c r="B431" i="68"/>
  <c r="B37" i="69" s="1"/>
  <c r="BJ416" i="68"/>
  <c r="M36" i="69" s="1"/>
  <c r="BI416" i="68"/>
  <c r="L36" i="69" s="1"/>
  <c r="C416" i="68"/>
  <c r="C36" i="69" s="1"/>
  <c r="B416" i="68"/>
  <c r="B36" i="69" s="1"/>
  <c r="BJ401" i="68"/>
  <c r="M35" i="69" s="1"/>
  <c r="BI401" i="68"/>
  <c r="L35" i="69" s="1"/>
  <c r="C401" i="68"/>
  <c r="C35" i="69" s="1"/>
  <c r="B401" i="68"/>
  <c r="B35" i="69" s="1"/>
  <c r="BJ386" i="68"/>
  <c r="M34" i="69" s="1"/>
  <c r="BI386" i="68"/>
  <c r="L34" i="69" s="1"/>
  <c r="C386" i="68"/>
  <c r="C34" i="69" s="1"/>
  <c r="B386" i="68"/>
  <c r="B34" i="69" s="1"/>
  <c r="BJ371" i="68"/>
  <c r="M33" i="69" s="1"/>
  <c r="BI371" i="68"/>
  <c r="L33" i="69" s="1"/>
  <c r="C371" i="68"/>
  <c r="C33" i="69" s="1"/>
  <c r="B371" i="68"/>
  <c r="B33" i="69" s="1"/>
  <c r="BJ356" i="68"/>
  <c r="M32" i="69" s="1"/>
  <c r="BI356" i="68"/>
  <c r="L32" i="69" s="1"/>
  <c r="C356" i="68"/>
  <c r="C32" i="69" s="1"/>
  <c r="B356" i="68"/>
  <c r="B32" i="69" s="1"/>
  <c r="BJ341" i="68"/>
  <c r="M31" i="69" s="1"/>
  <c r="BI341" i="68"/>
  <c r="L31" i="69" s="1"/>
  <c r="C341" i="68"/>
  <c r="C31" i="69" s="1"/>
  <c r="B341" i="68"/>
  <c r="B31" i="69" s="1"/>
  <c r="BJ326" i="68"/>
  <c r="M30" i="69" s="1"/>
  <c r="BI326" i="68"/>
  <c r="L30" i="69" s="1"/>
  <c r="C326" i="68"/>
  <c r="C30" i="69" s="1"/>
  <c r="B326" i="68"/>
  <c r="B30" i="69" s="1"/>
  <c r="BJ311" i="68"/>
  <c r="M29" i="69" s="1"/>
  <c r="BI311" i="68"/>
  <c r="L29" i="69" s="1"/>
  <c r="C311" i="68"/>
  <c r="C29" i="69" s="1"/>
  <c r="B311" i="68"/>
  <c r="B29" i="69" s="1"/>
  <c r="BJ296" i="68"/>
  <c r="M28" i="69" s="1"/>
  <c r="BI296" i="68"/>
  <c r="L28" i="69" s="1"/>
  <c r="C296" i="68"/>
  <c r="C28" i="69" s="1"/>
  <c r="B296" i="68"/>
  <c r="B28" i="69" s="1"/>
  <c r="BJ281" i="68"/>
  <c r="M27" i="69" s="1"/>
  <c r="BI281" i="68"/>
  <c r="L27" i="69" s="1"/>
  <c r="C281" i="68"/>
  <c r="C27" i="69" s="1"/>
  <c r="B281" i="68"/>
  <c r="B27" i="69" s="1"/>
  <c r="BJ266" i="68"/>
  <c r="M26" i="69" s="1"/>
  <c r="BI266" i="68"/>
  <c r="L26" i="69" s="1"/>
  <c r="C266" i="68"/>
  <c r="C26" i="69" s="1"/>
  <c r="B266" i="68"/>
  <c r="B26" i="69" s="1"/>
  <c r="BJ251" i="68"/>
  <c r="M25" i="69" s="1"/>
  <c r="BI251" i="68"/>
  <c r="L25" i="69" s="1"/>
  <c r="C251" i="68"/>
  <c r="C25" i="69" s="1"/>
  <c r="B251" i="68"/>
  <c r="B25" i="69" s="1"/>
  <c r="BJ236" i="68"/>
  <c r="M24" i="69" s="1"/>
  <c r="BI236" i="68"/>
  <c r="L24" i="69" s="1"/>
  <c r="C236" i="68"/>
  <c r="C24" i="69" s="1"/>
  <c r="B236" i="68"/>
  <c r="B24" i="69" s="1"/>
  <c r="BJ221" i="68"/>
  <c r="M23" i="69" s="1"/>
  <c r="BI221" i="68"/>
  <c r="L23" i="69" s="1"/>
  <c r="C221" i="68"/>
  <c r="C23" i="69" s="1"/>
  <c r="B221" i="68"/>
  <c r="B23" i="69" s="1"/>
  <c r="BJ206" i="68"/>
  <c r="M22" i="69" s="1"/>
  <c r="BI206" i="68"/>
  <c r="L22" i="69" s="1"/>
  <c r="C206" i="68"/>
  <c r="C22" i="69" s="1"/>
  <c r="B206" i="68"/>
  <c r="B22" i="69" s="1"/>
  <c r="BJ191" i="68"/>
  <c r="M21" i="69" s="1"/>
  <c r="BI191" i="68"/>
  <c r="L21" i="69" s="1"/>
  <c r="C191" i="68"/>
  <c r="C21" i="69" s="1"/>
  <c r="B191" i="68"/>
  <c r="B21" i="69" s="1"/>
  <c r="BJ176" i="68"/>
  <c r="M20" i="69" s="1"/>
  <c r="BI176" i="68"/>
  <c r="L20" i="69" s="1"/>
  <c r="C176" i="68"/>
  <c r="C20" i="69" s="1"/>
  <c r="B176" i="68"/>
  <c r="B20" i="69" s="1"/>
  <c r="BJ161" i="68"/>
  <c r="M19" i="69" s="1"/>
  <c r="BI161" i="68"/>
  <c r="L19" i="69" s="1"/>
  <c r="C161" i="68"/>
  <c r="C19" i="69" s="1"/>
  <c r="B161" i="68"/>
  <c r="B19" i="69" s="1"/>
  <c r="BJ146" i="68"/>
  <c r="M18" i="69" s="1"/>
  <c r="BI146" i="68"/>
  <c r="L18" i="69" s="1"/>
  <c r="C146" i="68"/>
  <c r="C18" i="69" s="1"/>
  <c r="B146" i="68"/>
  <c r="B18" i="69" s="1"/>
  <c r="BJ131" i="68"/>
  <c r="M17" i="69" s="1"/>
  <c r="BI131" i="68"/>
  <c r="L17" i="69" s="1"/>
  <c r="C131" i="68"/>
  <c r="C17" i="69" s="1"/>
  <c r="B131" i="68"/>
  <c r="B17" i="69" s="1"/>
  <c r="BJ116" i="68"/>
  <c r="M16" i="69" s="1"/>
  <c r="BI116" i="68"/>
  <c r="L16" i="69" s="1"/>
  <c r="C116" i="68"/>
  <c r="C16" i="69" s="1"/>
  <c r="B116" i="68"/>
  <c r="B16" i="69" s="1"/>
  <c r="BJ101" i="68"/>
  <c r="M15" i="69" s="1"/>
  <c r="BI101" i="68"/>
  <c r="L15" i="69" s="1"/>
  <c r="C101" i="68"/>
  <c r="C15" i="69" s="1"/>
  <c r="B101" i="68"/>
  <c r="B15" i="69" s="1"/>
  <c r="BJ86" i="68"/>
  <c r="M14" i="69" s="1"/>
  <c r="BI86" i="68"/>
  <c r="L14" i="69" s="1"/>
  <c r="C86" i="68"/>
  <c r="C14" i="69" s="1"/>
  <c r="B86" i="68"/>
  <c r="B14" i="69" s="1"/>
  <c r="BJ71" i="68"/>
  <c r="M13" i="69" s="1"/>
  <c r="BI71" i="68"/>
  <c r="L13" i="69" s="1"/>
  <c r="C71" i="68"/>
  <c r="C13" i="69" s="1"/>
  <c r="B71" i="68"/>
  <c r="B13" i="69" s="1"/>
  <c r="BJ56" i="68"/>
  <c r="M12" i="69" s="1"/>
  <c r="BI56" i="68"/>
  <c r="L12" i="69" s="1"/>
  <c r="C56" i="68"/>
  <c r="C12" i="69" s="1"/>
  <c r="B56" i="68"/>
  <c r="B12" i="69" s="1"/>
  <c r="BJ41" i="68"/>
  <c r="M11" i="69" s="1"/>
  <c r="BI41" i="68"/>
  <c r="L11" i="69" s="1"/>
  <c r="C41" i="68"/>
  <c r="C11" i="69" s="1"/>
  <c r="B41" i="68"/>
  <c r="B11" i="69" s="1"/>
  <c r="BJ26" i="68"/>
  <c r="M10" i="69" s="1"/>
  <c r="BI26" i="68"/>
  <c r="L10" i="69" s="1"/>
  <c r="C26" i="68"/>
  <c r="C10" i="69" s="1"/>
  <c r="B26" i="68"/>
  <c r="B10" i="69" s="1"/>
  <c r="AV25" i="68"/>
  <c r="AU25"/>
  <c r="AT25"/>
  <c r="Y25"/>
  <c r="W25"/>
  <c r="AV24"/>
  <c r="AU24"/>
  <c r="AT24"/>
  <c r="Z24"/>
  <c r="Y24"/>
  <c r="W24"/>
  <c r="AV23"/>
  <c r="AU23"/>
  <c r="AT23"/>
  <c r="Y23"/>
  <c r="AV22"/>
  <c r="AU22"/>
  <c r="AT22"/>
  <c r="Y22"/>
  <c r="W22"/>
  <c r="AV21"/>
  <c r="AU21"/>
  <c r="AT21"/>
  <c r="Y21"/>
  <c r="W21"/>
  <c r="AV20"/>
  <c r="AU20"/>
  <c r="AT20"/>
  <c r="Z20"/>
  <c r="Y20"/>
  <c r="AV19"/>
  <c r="AU19"/>
  <c r="AT19"/>
  <c r="Y19"/>
  <c r="W19"/>
  <c r="AV18"/>
  <c r="AU18"/>
  <c r="AT18"/>
  <c r="Y18"/>
  <c r="W18"/>
  <c r="AV17"/>
  <c r="AU17"/>
  <c r="AT17"/>
  <c r="Y17"/>
  <c r="W17"/>
  <c r="AV16"/>
  <c r="AU16"/>
  <c r="AT16"/>
  <c r="Z16"/>
  <c r="Y16"/>
  <c r="W16"/>
  <c r="AV15"/>
  <c r="AU15"/>
  <c r="AT15"/>
  <c r="Y15"/>
  <c r="W15"/>
  <c r="AV14"/>
  <c r="AU14"/>
  <c r="AT14"/>
  <c r="Y14"/>
  <c r="W14"/>
  <c r="AV13"/>
  <c r="AU13"/>
  <c r="AT13"/>
  <c r="Y13"/>
  <c r="AV12"/>
  <c r="AU12"/>
  <c r="AT12"/>
  <c r="Z12"/>
  <c r="Y12"/>
  <c r="W12"/>
  <c r="BJ11"/>
  <c r="M9" i="69" s="1"/>
  <c r="BI11" i="68"/>
  <c r="L9" i="69" s="1"/>
  <c r="AV11" i="68"/>
  <c r="AU11"/>
  <c r="AT11"/>
  <c r="Y11"/>
  <c r="C11"/>
  <c r="C9" i="69" s="1"/>
  <c r="B11" i="68"/>
  <c r="B9" i="69" s="1"/>
  <c r="AB701" i="68" l="1"/>
  <c r="AB656"/>
  <c r="AB686"/>
  <c r="AB791"/>
  <c r="AB851"/>
  <c r="AB671"/>
  <c r="AB731"/>
  <c r="AB806"/>
  <c r="AB866"/>
  <c r="AB761"/>
  <c r="AB881"/>
  <c r="AB926"/>
  <c r="AB986"/>
  <c r="AB1046"/>
  <c r="AB1106"/>
  <c r="AB716"/>
  <c r="AB836"/>
  <c r="AB941"/>
  <c r="AB1001"/>
  <c r="AB821"/>
  <c r="AB896"/>
  <c r="AB956"/>
  <c r="AB746"/>
  <c r="AB776"/>
  <c r="AB1016"/>
  <c r="AB1076"/>
  <c r="AB1121"/>
  <c r="AB1181"/>
  <c r="AB911"/>
  <c r="AB1136"/>
  <c r="AB1196"/>
  <c r="AB641"/>
  <c r="AB971"/>
  <c r="AB1061"/>
  <c r="AB1091"/>
  <c r="AB1151"/>
  <c r="AB1031"/>
  <c r="AB1166"/>
  <c r="AB1226"/>
  <c r="AB1211"/>
  <c r="AB660"/>
  <c r="AB720"/>
  <c r="AB675"/>
  <c r="AB750"/>
  <c r="AB810"/>
  <c r="AB870"/>
  <c r="AB690"/>
  <c r="AB735"/>
  <c r="AB765"/>
  <c r="AB825"/>
  <c r="AB705"/>
  <c r="AB780"/>
  <c r="AB885"/>
  <c r="AB945"/>
  <c r="AB1005"/>
  <c r="AB1065"/>
  <c r="AB855"/>
  <c r="AB960"/>
  <c r="AB1020"/>
  <c r="AB840"/>
  <c r="AB900"/>
  <c r="AB915"/>
  <c r="AB975"/>
  <c r="AB645"/>
  <c r="AB795"/>
  <c r="AB990"/>
  <c r="AB1035"/>
  <c r="AB1080"/>
  <c r="AB1110"/>
  <c r="AB1140"/>
  <c r="AB1200"/>
  <c r="AB630"/>
  <c r="AB1050"/>
  <c r="AB1155"/>
  <c r="AB1215"/>
  <c r="AB1095"/>
  <c r="AB1170"/>
  <c r="AB930"/>
  <c r="AB1125"/>
  <c r="AB1185"/>
  <c r="AG634"/>
  <c r="AB664"/>
  <c r="AB724"/>
  <c r="AB679"/>
  <c r="AB649"/>
  <c r="AB754"/>
  <c r="AB814"/>
  <c r="AB874"/>
  <c r="AB694"/>
  <c r="AB769"/>
  <c r="AB829"/>
  <c r="AB844"/>
  <c r="AB949"/>
  <c r="AB1009"/>
  <c r="AB1069"/>
  <c r="AB709"/>
  <c r="AB799"/>
  <c r="AB889"/>
  <c r="AB904"/>
  <c r="AB964"/>
  <c r="AB1024"/>
  <c r="AB739"/>
  <c r="AB784"/>
  <c r="AB919"/>
  <c r="AB979"/>
  <c r="AB1039"/>
  <c r="AB1144"/>
  <c r="AB1204"/>
  <c r="AB634"/>
  <c r="AB1084"/>
  <c r="AB1114"/>
  <c r="AB1159"/>
  <c r="AB1219"/>
  <c r="AB859"/>
  <c r="AB934"/>
  <c r="AB1054"/>
  <c r="AB1174"/>
  <c r="AB994"/>
  <c r="AB1099"/>
  <c r="AB1129"/>
  <c r="AB1189"/>
  <c r="AD670"/>
  <c r="AD730"/>
  <c r="AD685"/>
  <c r="AD700"/>
  <c r="AD760"/>
  <c r="AD820"/>
  <c r="AD880"/>
  <c r="AD745"/>
  <c r="AD775"/>
  <c r="AD835"/>
  <c r="AD715"/>
  <c r="AD790"/>
  <c r="AD895"/>
  <c r="AD955"/>
  <c r="AD1015"/>
  <c r="AD1075"/>
  <c r="AD865"/>
  <c r="AD910"/>
  <c r="AD970"/>
  <c r="AD1030"/>
  <c r="AD655"/>
  <c r="AD850"/>
  <c r="AD925"/>
  <c r="AD985"/>
  <c r="AD805"/>
  <c r="AD1000"/>
  <c r="AD1090"/>
  <c r="AD1150"/>
  <c r="AD1210"/>
  <c r="AD1060"/>
  <c r="AD1165"/>
  <c r="AD1225"/>
  <c r="AD1105"/>
  <c r="AD1120"/>
  <c r="AD1180"/>
  <c r="AD940"/>
  <c r="AD1045"/>
  <c r="AD1135"/>
  <c r="AD640"/>
  <c r="AD1195"/>
  <c r="AD666"/>
  <c r="AD726"/>
  <c r="AD681"/>
  <c r="AD651"/>
  <c r="AD741"/>
  <c r="AD756"/>
  <c r="AD816"/>
  <c r="AD876"/>
  <c r="AD711"/>
  <c r="AD771"/>
  <c r="AD831"/>
  <c r="AD846"/>
  <c r="AD951"/>
  <c r="AD1011"/>
  <c r="AD1071"/>
  <c r="AD801"/>
  <c r="AD906"/>
  <c r="AD966"/>
  <c r="AD1026"/>
  <c r="AD786"/>
  <c r="AD921"/>
  <c r="AD981"/>
  <c r="AD696"/>
  <c r="AD891"/>
  <c r="AD936"/>
  <c r="AD1056"/>
  <c r="AD1146"/>
  <c r="AD1206"/>
  <c r="AD996"/>
  <c r="AD1101"/>
  <c r="AD1161"/>
  <c r="AD1221"/>
  <c r="AD1041"/>
  <c r="AD1176"/>
  <c r="AD861"/>
  <c r="AD1086"/>
  <c r="AD1116"/>
  <c r="AD1191"/>
  <c r="AD636"/>
  <c r="AD1131"/>
  <c r="AA647"/>
  <c r="AA707"/>
  <c r="AA662"/>
  <c r="AA692"/>
  <c r="AA797"/>
  <c r="AA857"/>
  <c r="AA677"/>
  <c r="AA737"/>
  <c r="AA752"/>
  <c r="AA812"/>
  <c r="AA872"/>
  <c r="AA767"/>
  <c r="AA887"/>
  <c r="AA932"/>
  <c r="AA992"/>
  <c r="AA1052"/>
  <c r="AA1112"/>
  <c r="AA842"/>
  <c r="AA947"/>
  <c r="AA1007"/>
  <c r="AA827"/>
  <c r="AA902"/>
  <c r="AA962"/>
  <c r="AA722"/>
  <c r="AA782"/>
  <c r="AA1022"/>
  <c r="AA1082"/>
  <c r="AA1127"/>
  <c r="AA1187"/>
  <c r="AA632"/>
  <c r="AA917"/>
  <c r="AA1142"/>
  <c r="AA1202"/>
  <c r="AA977"/>
  <c r="AA1067"/>
  <c r="AA1097"/>
  <c r="AA1157"/>
  <c r="AA1037"/>
  <c r="AA1172"/>
  <c r="AA1217"/>
  <c r="AY657"/>
  <c r="AY717"/>
  <c r="AY777"/>
  <c r="AY702"/>
  <c r="AY687"/>
  <c r="AY747"/>
  <c r="AY807"/>
  <c r="AY672"/>
  <c r="AY732"/>
  <c r="AY762"/>
  <c r="AY837"/>
  <c r="AY897"/>
  <c r="AY957"/>
  <c r="AY822"/>
  <c r="AY882"/>
  <c r="AY942"/>
  <c r="AY867"/>
  <c r="AY987"/>
  <c r="AY1062"/>
  <c r="AY1122"/>
  <c r="AY1182"/>
  <c r="AY852"/>
  <c r="AY972"/>
  <c r="AY1047"/>
  <c r="AY1107"/>
  <c r="AY1167"/>
  <c r="AY927"/>
  <c r="AY912"/>
  <c r="AY1017"/>
  <c r="AY1077"/>
  <c r="AY1197"/>
  <c r="AY1032"/>
  <c r="AY1152"/>
  <c r="AY1002"/>
  <c r="AY1137"/>
  <c r="AY1227"/>
  <c r="AY642"/>
  <c r="AY792"/>
  <c r="AY1092"/>
  <c r="AY1212"/>
  <c r="AY709"/>
  <c r="AY769"/>
  <c r="AY649"/>
  <c r="AY694"/>
  <c r="AY754"/>
  <c r="AY679"/>
  <c r="AY739"/>
  <c r="AY799"/>
  <c r="AY664"/>
  <c r="AY724"/>
  <c r="AY829"/>
  <c r="AY889"/>
  <c r="AY949"/>
  <c r="AY1009"/>
  <c r="AY814"/>
  <c r="AY874"/>
  <c r="AY934"/>
  <c r="AY859"/>
  <c r="AY979"/>
  <c r="AY1054"/>
  <c r="AY1114"/>
  <c r="AY1174"/>
  <c r="AY844"/>
  <c r="AY964"/>
  <c r="AY1039"/>
  <c r="AY1099"/>
  <c r="AY1159"/>
  <c r="AY919"/>
  <c r="AY1069"/>
  <c r="AY1189"/>
  <c r="AY1024"/>
  <c r="AY1144"/>
  <c r="AY784"/>
  <c r="AY904"/>
  <c r="AY1129"/>
  <c r="AY1219"/>
  <c r="AY634"/>
  <c r="AY1204"/>
  <c r="AY1084"/>
  <c r="AY994"/>
  <c r="AX669"/>
  <c r="AX729"/>
  <c r="AX789"/>
  <c r="AX714"/>
  <c r="AX654"/>
  <c r="AX699"/>
  <c r="AX759"/>
  <c r="AX684"/>
  <c r="AX744"/>
  <c r="AX774"/>
  <c r="AX849"/>
  <c r="AX909"/>
  <c r="AX969"/>
  <c r="AX834"/>
  <c r="AX894"/>
  <c r="AX879"/>
  <c r="AX954"/>
  <c r="AX1074"/>
  <c r="AX1134"/>
  <c r="AX1194"/>
  <c r="AX804"/>
  <c r="AX864"/>
  <c r="AX1014"/>
  <c r="AX1059"/>
  <c r="AX1119"/>
  <c r="AX1179"/>
  <c r="AX819"/>
  <c r="AX939"/>
  <c r="AX999"/>
  <c r="AX1089"/>
  <c r="AX1209"/>
  <c r="AX639"/>
  <c r="AX1044"/>
  <c r="AX1164"/>
  <c r="AX1029"/>
  <c r="AX1149"/>
  <c r="AX924"/>
  <c r="AX1224"/>
  <c r="AX984"/>
  <c r="AX1104"/>
  <c r="AY647"/>
  <c r="AY692"/>
  <c r="AY752"/>
  <c r="AY677"/>
  <c r="AY737"/>
  <c r="AY662"/>
  <c r="AY722"/>
  <c r="AY782"/>
  <c r="AY707"/>
  <c r="AY797"/>
  <c r="AY812"/>
  <c r="AY872"/>
  <c r="AY932"/>
  <c r="AY992"/>
  <c r="AY767"/>
  <c r="AY857"/>
  <c r="AY917"/>
  <c r="AY902"/>
  <c r="AY977"/>
  <c r="AY1037"/>
  <c r="AY1097"/>
  <c r="AY1157"/>
  <c r="AY887"/>
  <c r="AY962"/>
  <c r="AY1022"/>
  <c r="AY1082"/>
  <c r="AY1142"/>
  <c r="AY1202"/>
  <c r="AY842"/>
  <c r="AY1007"/>
  <c r="AY1112"/>
  <c r="AY632"/>
  <c r="AY947"/>
  <c r="AY1067"/>
  <c r="AY1187"/>
  <c r="AY1217"/>
  <c r="AY827"/>
  <c r="AY1052"/>
  <c r="AY1172"/>
  <c r="AY1127"/>
  <c r="AB676"/>
  <c r="AB736"/>
  <c r="AB691"/>
  <c r="AB646"/>
  <c r="AB706"/>
  <c r="AB766"/>
  <c r="AB826"/>
  <c r="AB886"/>
  <c r="AB781"/>
  <c r="AB841"/>
  <c r="AB796"/>
  <c r="AB901"/>
  <c r="AB961"/>
  <c r="AB1021"/>
  <c r="AB1081"/>
  <c r="AB751"/>
  <c r="AB871"/>
  <c r="AB916"/>
  <c r="AB976"/>
  <c r="AB1036"/>
  <c r="AB661"/>
  <c r="AB721"/>
  <c r="AB856"/>
  <c r="AB931"/>
  <c r="AB991"/>
  <c r="AB811"/>
  <c r="AB1096"/>
  <c r="AB1156"/>
  <c r="AB1216"/>
  <c r="AB1006"/>
  <c r="AB1066"/>
  <c r="AB1171"/>
  <c r="AB1111"/>
  <c r="AB1126"/>
  <c r="AB1186"/>
  <c r="AB946"/>
  <c r="AB1051"/>
  <c r="AB1141"/>
  <c r="AB1201"/>
  <c r="AB631"/>
  <c r="AB685"/>
  <c r="AB745"/>
  <c r="AB670"/>
  <c r="AB775"/>
  <c r="AB835"/>
  <c r="AB895"/>
  <c r="AB655"/>
  <c r="AB715"/>
  <c r="AB790"/>
  <c r="AB850"/>
  <c r="AB865"/>
  <c r="AB910"/>
  <c r="AB970"/>
  <c r="AB1030"/>
  <c r="AB1090"/>
  <c r="AB730"/>
  <c r="AB820"/>
  <c r="AB925"/>
  <c r="AB985"/>
  <c r="AB805"/>
  <c r="AB940"/>
  <c r="AB1000"/>
  <c r="AB700"/>
  <c r="AB760"/>
  <c r="AB1060"/>
  <c r="AB1165"/>
  <c r="AB1225"/>
  <c r="AB1105"/>
  <c r="AB1120"/>
  <c r="AB1180"/>
  <c r="AB880"/>
  <c r="AB955"/>
  <c r="AB1045"/>
  <c r="AB1075"/>
  <c r="AB1135"/>
  <c r="AB1195"/>
  <c r="AB1015"/>
  <c r="AB1150"/>
  <c r="AB1210"/>
  <c r="AB640"/>
  <c r="AB697"/>
  <c r="AB652"/>
  <c r="AB727"/>
  <c r="AB787"/>
  <c r="AB847"/>
  <c r="AB802"/>
  <c r="AB862"/>
  <c r="AB712"/>
  <c r="AB817"/>
  <c r="AB922"/>
  <c r="AB982"/>
  <c r="AB1042"/>
  <c r="AB1102"/>
  <c r="AB772"/>
  <c r="AB892"/>
  <c r="AB937"/>
  <c r="AB997"/>
  <c r="AB682"/>
  <c r="AB742"/>
  <c r="AB757"/>
  <c r="AB877"/>
  <c r="AB952"/>
  <c r="AB667"/>
  <c r="AB832"/>
  <c r="AB1117"/>
  <c r="AB1177"/>
  <c r="AB1027"/>
  <c r="AB1057"/>
  <c r="AB1087"/>
  <c r="AB1132"/>
  <c r="AB1192"/>
  <c r="AB637"/>
  <c r="AB907"/>
  <c r="AB1012"/>
  <c r="AB1147"/>
  <c r="AB967"/>
  <c r="AB1072"/>
  <c r="AB1207"/>
  <c r="AB1162"/>
  <c r="AB1222"/>
  <c r="AB648"/>
  <c r="AB708"/>
  <c r="AB663"/>
  <c r="AB738"/>
  <c r="AB798"/>
  <c r="AB858"/>
  <c r="AB753"/>
  <c r="AB813"/>
  <c r="AB873"/>
  <c r="AB723"/>
  <c r="AB828"/>
  <c r="AB933"/>
  <c r="AB993"/>
  <c r="AB1053"/>
  <c r="AB1113"/>
  <c r="AB783"/>
  <c r="AB948"/>
  <c r="AB1008"/>
  <c r="AB768"/>
  <c r="AB903"/>
  <c r="AB963"/>
  <c r="AB678"/>
  <c r="AB693"/>
  <c r="AB843"/>
  <c r="AB1128"/>
  <c r="AB1188"/>
  <c r="AB1068"/>
  <c r="AB1098"/>
  <c r="AB1143"/>
  <c r="AB1203"/>
  <c r="AB633"/>
  <c r="AB888"/>
  <c r="AB918"/>
  <c r="AB1023"/>
  <c r="AB1038"/>
  <c r="AB1158"/>
  <c r="AB978"/>
  <c r="AB1083"/>
  <c r="AB1218"/>
  <c r="AB1173"/>
  <c r="AG637"/>
  <c r="AD658"/>
  <c r="AD718"/>
  <c r="AD673"/>
  <c r="AD748"/>
  <c r="AD808"/>
  <c r="AD868"/>
  <c r="AD763"/>
  <c r="AD823"/>
  <c r="AD733"/>
  <c r="AD838"/>
  <c r="AD943"/>
  <c r="AD1003"/>
  <c r="AD1063"/>
  <c r="AD793"/>
  <c r="AD883"/>
  <c r="AD958"/>
  <c r="AD1018"/>
  <c r="AD778"/>
  <c r="AD913"/>
  <c r="AD973"/>
  <c r="AD688"/>
  <c r="AD703"/>
  <c r="AD853"/>
  <c r="AD898"/>
  <c r="AD1138"/>
  <c r="AD1198"/>
  <c r="AD1078"/>
  <c r="AD1108"/>
  <c r="AD1153"/>
  <c r="AD1213"/>
  <c r="AD928"/>
  <c r="AD1033"/>
  <c r="AD1048"/>
  <c r="AD1168"/>
  <c r="AD988"/>
  <c r="AD1093"/>
  <c r="AD1228"/>
  <c r="AD1123"/>
  <c r="AD643"/>
  <c r="AD1183"/>
  <c r="AD654"/>
  <c r="AD714"/>
  <c r="AD669"/>
  <c r="AD804"/>
  <c r="AD864"/>
  <c r="AD684"/>
  <c r="AD729"/>
  <c r="AD759"/>
  <c r="AD819"/>
  <c r="AD879"/>
  <c r="AD774"/>
  <c r="AD939"/>
  <c r="AD999"/>
  <c r="AD1059"/>
  <c r="AD744"/>
  <c r="AD849"/>
  <c r="AD954"/>
  <c r="AD1014"/>
  <c r="AD699"/>
  <c r="AD834"/>
  <c r="AD894"/>
  <c r="AD909"/>
  <c r="AD969"/>
  <c r="AD789"/>
  <c r="AD984"/>
  <c r="AD1029"/>
  <c r="AD1074"/>
  <c r="AD1104"/>
  <c r="AD1134"/>
  <c r="AD1194"/>
  <c r="AD1044"/>
  <c r="AD1149"/>
  <c r="AD1209"/>
  <c r="AD1089"/>
  <c r="AD1164"/>
  <c r="AD924"/>
  <c r="AD1119"/>
  <c r="AD1224"/>
  <c r="AD1179"/>
  <c r="AD639"/>
  <c r="AD650"/>
  <c r="AD710"/>
  <c r="AD665"/>
  <c r="AD725"/>
  <c r="AD800"/>
  <c r="AD860"/>
  <c r="AD695"/>
  <c r="AD755"/>
  <c r="AD815"/>
  <c r="AD875"/>
  <c r="AD740"/>
  <c r="AD830"/>
  <c r="AD935"/>
  <c r="AD995"/>
  <c r="AD1055"/>
  <c r="AD1115"/>
  <c r="AD680"/>
  <c r="AD785"/>
  <c r="AD890"/>
  <c r="AD950"/>
  <c r="AD1010"/>
  <c r="AD770"/>
  <c r="AD905"/>
  <c r="AD965"/>
  <c r="AD920"/>
  <c r="AD1040"/>
  <c r="AD1130"/>
  <c r="AD1190"/>
  <c r="AD845"/>
  <c r="AD980"/>
  <c r="AD1085"/>
  <c r="AD1145"/>
  <c r="AD1205"/>
  <c r="AD1025"/>
  <c r="AD1160"/>
  <c r="AD1070"/>
  <c r="AD1100"/>
  <c r="AD1175"/>
  <c r="AD1220"/>
  <c r="AD635"/>
  <c r="AX706"/>
  <c r="AX766"/>
  <c r="AX646"/>
  <c r="AX691"/>
  <c r="AX751"/>
  <c r="AX676"/>
  <c r="AX736"/>
  <c r="AX796"/>
  <c r="AX661"/>
  <c r="AX721"/>
  <c r="AX826"/>
  <c r="AX886"/>
  <c r="AX946"/>
  <c r="AX1006"/>
  <c r="AX811"/>
  <c r="AX871"/>
  <c r="AX931"/>
  <c r="AX856"/>
  <c r="AX1051"/>
  <c r="AX1111"/>
  <c r="AX1171"/>
  <c r="AX781"/>
  <c r="AX841"/>
  <c r="AX991"/>
  <c r="AX1036"/>
  <c r="AX1096"/>
  <c r="AX1156"/>
  <c r="AX916"/>
  <c r="AX976"/>
  <c r="AX1021"/>
  <c r="AX1066"/>
  <c r="AX1186"/>
  <c r="AX631"/>
  <c r="AX901"/>
  <c r="AX1141"/>
  <c r="AX961"/>
  <c r="AX1126"/>
  <c r="AX1216"/>
  <c r="AX1081"/>
  <c r="AX1201"/>
  <c r="AY715"/>
  <c r="AY775"/>
  <c r="AY655"/>
  <c r="AY700"/>
  <c r="AY760"/>
  <c r="AY685"/>
  <c r="AY745"/>
  <c r="AY805"/>
  <c r="AY670"/>
  <c r="AY730"/>
  <c r="AY835"/>
  <c r="AY895"/>
  <c r="AY955"/>
  <c r="AY1015"/>
  <c r="AY790"/>
  <c r="AY820"/>
  <c r="AY880"/>
  <c r="AY940"/>
  <c r="AY925"/>
  <c r="AY1000"/>
  <c r="AY1060"/>
  <c r="AY1120"/>
  <c r="AY1180"/>
  <c r="AY910"/>
  <c r="AY985"/>
  <c r="AY1045"/>
  <c r="AY1105"/>
  <c r="AY1165"/>
  <c r="AY865"/>
  <c r="AY970"/>
  <c r="AY850"/>
  <c r="AY1135"/>
  <c r="AY640"/>
  <c r="AY1090"/>
  <c r="AY1210"/>
  <c r="AY1075"/>
  <c r="AY1195"/>
  <c r="AY1225"/>
  <c r="AY1150"/>
  <c r="AY1030"/>
  <c r="AC649"/>
  <c r="AC709"/>
  <c r="AC664"/>
  <c r="AC799"/>
  <c r="AC859"/>
  <c r="AC679"/>
  <c r="AC724"/>
  <c r="AC754"/>
  <c r="AC814"/>
  <c r="AC874"/>
  <c r="AC694"/>
  <c r="AC769"/>
  <c r="AC934"/>
  <c r="AC994"/>
  <c r="AC1054"/>
  <c r="AC1114"/>
  <c r="AC844"/>
  <c r="AC949"/>
  <c r="AC1009"/>
  <c r="AC829"/>
  <c r="AC889"/>
  <c r="AC904"/>
  <c r="AC964"/>
  <c r="AC739"/>
  <c r="AC784"/>
  <c r="AC979"/>
  <c r="AC1024"/>
  <c r="AC1069"/>
  <c r="AC1099"/>
  <c r="AC1129"/>
  <c r="AC1189"/>
  <c r="AC1039"/>
  <c r="AC1144"/>
  <c r="AC1204"/>
  <c r="AC1084"/>
  <c r="AC1159"/>
  <c r="AC919"/>
  <c r="AC634"/>
  <c r="AC1219"/>
  <c r="AC1174"/>
  <c r="AA691"/>
  <c r="AA646"/>
  <c r="AA676"/>
  <c r="AA781"/>
  <c r="AA841"/>
  <c r="AA901"/>
  <c r="AA661"/>
  <c r="AA721"/>
  <c r="AA796"/>
  <c r="AA856"/>
  <c r="AA751"/>
  <c r="AA871"/>
  <c r="AA916"/>
  <c r="AA976"/>
  <c r="AA1036"/>
  <c r="AA1096"/>
  <c r="AA706"/>
  <c r="AA826"/>
  <c r="AA931"/>
  <c r="AA991"/>
  <c r="AA811"/>
  <c r="AA886"/>
  <c r="AA946"/>
  <c r="AA736"/>
  <c r="AA766"/>
  <c r="AA1006"/>
  <c r="AA1066"/>
  <c r="AA1171"/>
  <c r="AA1111"/>
  <c r="AA1126"/>
  <c r="AA1186"/>
  <c r="AA631"/>
  <c r="AA961"/>
  <c r="AA1051"/>
  <c r="AA1081"/>
  <c r="AA1141"/>
  <c r="AA1021"/>
  <c r="AA1156"/>
  <c r="AA1216"/>
  <c r="AA1201"/>
  <c r="AX667"/>
  <c r="AX727"/>
  <c r="AX787"/>
  <c r="AX712"/>
  <c r="AX652"/>
  <c r="AX697"/>
  <c r="AX757"/>
  <c r="AX682"/>
  <c r="AX742"/>
  <c r="AX847"/>
  <c r="AX907"/>
  <c r="AX967"/>
  <c r="AX802"/>
  <c r="AX832"/>
  <c r="AX892"/>
  <c r="AX772"/>
  <c r="AX817"/>
  <c r="AX937"/>
  <c r="AX982"/>
  <c r="AX1072"/>
  <c r="AX1132"/>
  <c r="AX1192"/>
  <c r="AX922"/>
  <c r="AX952"/>
  <c r="AX1057"/>
  <c r="AX1117"/>
  <c r="AX1177"/>
  <c r="AX877"/>
  <c r="AX1012"/>
  <c r="AX997"/>
  <c r="AX1027"/>
  <c r="AX1147"/>
  <c r="AX1102"/>
  <c r="AX1087"/>
  <c r="AX1207"/>
  <c r="AX637"/>
  <c r="AX862"/>
  <c r="AX1162"/>
  <c r="AX1042"/>
  <c r="AX1222"/>
  <c r="AD661"/>
  <c r="AD721"/>
  <c r="AD676"/>
  <c r="AD646"/>
  <c r="AD736"/>
  <c r="AD751"/>
  <c r="AD811"/>
  <c r="AD871"/>
  <c r="AD706"/>
  <c r="AD766"/>
  <c r="AD826"/>
  <c r="AD841"/>
  <c r="AD946"/>
  <c r="AD1006"/>
  <c r="AD1066"/>
  <c r="AD691"/>
  <c r="AD796"/>
  <c r="AD901"/>
  <c r="AD961"/>
  <c r="AD1021"/>
  <c r="AD781"/>
  <c r="AD916"/>
  <c r="AD976"/>
  <c r="AD931"/>
  <c r="AD1051"/>
  <c r="AD1141"/>
  <c r="AD1201"/>
  <c r="AD856"/>
  <c r="AD886"/>
  <c r="AD991"/>
  <c r="AD1096"/>
  <c r="AD1156"/>
  <c r="AD1216"/>
  <c r="AD1036"/>
  <c r="AD1171"/>
  <c r="AD1081"/>
  <c r="AD1111"/>
  <c r="AD1186"/>
  <c r="AD1126"/>
  <c r="AD631"/>
  <c r="AG633"/>
  <c r="AG643"/>
  <c r="AB673"/>
  <c r="AB733"/>
  <c r="AB688"/>
  <c r="AB718"/>
  <c r="AB763"/>
  <c r="AB823"/>
  <c r="AB883"/>
  <c r="AB778"/>
  <c r="AB838"/>
  <c r="AB658"/>
  <c r="AB793"/>
  <c r="AB958"/>
  <c r="AB1018"/>
  <c r="AB1078"/>
  <c r="AB748"/>
  <c r="AB868"/>
  <c r="AB913"/>
  <c r="AB973"/>
  <c r="AB1033"/>
  <c r="AB703"/>
  <c r="AB853"/>
  <c r="AB898"/>
  <c r="AB928"/>
  <c r="AB988"/>
  <c r="AB808"/>
  <c r="AB1108"/>
  <c r="AB1153"/>
  <c r="AB1213"/>
  <c r="AB943"/>
  <c r="AB1048"/>
  <c r="AB1168"/>
  <c r="AB1228"/>
  <c r="AB1003"/>
  <c r="AB1093"/>
  <c r="AB1123"/>
  <c r="AB1183"/>
  <c r="AB1063"/>
  <c r="AB1138"/>
  <c r="AB643"/>
  <c r="AB1198"/>
  <c r="AG639"/>
  <c r="AB669"/>
  <c r="AB729"/>
  <c r="AB684"/>
  <c r="AB654"/>
  <c r="AB759"/>
  <c r="AB819"/>
  <c r="AB879"/>
  <c r="AB699"/>
  <c r="AB774"/>
  <c r="AB834"/>
  <c r="AB744"/>
  <c r="AB849"/>
  <c r="AB954"/>
  <c r="AB1014"/>
  <c r="AB1074"/>
  <c r="AB804"/>
  <c r="AB894"/>
  <c r="AB909"/>
  <c r="AB969"/>
  <c r="AB1029"/>
  <c r="AB789"/>
  <c r="AB924"/>
  <c r="AB984"/>
  <c r="AB714"/>
  <c r="AB864"/>
  <c r="AB1044"/>
  <c r="AB1149"/>
  <c r="AB1209"/>
  <c r="AB1089"/>
  <c r="AB1164"/>
  <c r="AB1224"/>
  <c r="AB939"/>
  <c r="AB1059"/>
  <c r="AB1119"/>
  <c r="AB1179"/>
  <c r="AB999"/>
  <c r="AB1104"/>
  <c r="AB1134"/>
  <c r="AB1194"/>
  <c r="AB639"/>
  <c r="AB681"/>
  <c r="AB741"/>
  <c r="AB711"/>
  <c r="AB771"/>
  <c r="AB831"/>
  <c r="AB891"/>
  <c r="AB786"/>
  <c r="AB846"/>
  <c r="AB726"/>
  <c r="AB801"/>
  <c r="AB906"/>
  <c r="AB966"/>
  <c r="AB1026"/>
  <c r="AB1086"/>
  <c r="AB756"/>
  <c r="AB876"/>
  <c r="AB921"/>
  <c r="AB981"/>
  <c r="AB666"/>
  <c r="AB696"/>
  <c r="AB861"/>
  <c r="AB936"/>
  <c r="AB996"/>
  <c r="AB651"/>
  <c r="AB1101"/>
  <c r="AB1161"/>
  <c r="AB1221"/>
  <c r="AB1011"/>
  <c r="AB1041"/>
  <c r="AB1071"/>
  <c r="AB1176"/>
  <c r="AB816"/>
  <c r="AB1116"/>
  <c r="AB1131"/>
  <c r="AB1191"/>
  <c r="AB951"/>
  <c r="AB1056"/>
  <c r="AB636"/>
  <c r="AB1146"/>
  <c r="AB1206"/>
  <c r="AC1094"/>
  <c r="AC974"/>
  <c r="AC734"/>
  <c r="AC989"/>
  <c r="AC749"/>
  <c r="AC1064"/>
  <c r="AC824"/>
  <c r="AC1184"/>
  <c r="AC1019"/>
  <c r="AC779"/>
  <c r="AD702"/>
  <c r="AD657"/>
  <c r="AD732"/>
  <c r="AD792"/>
  <c r="AD852"/>
  <c r="AD807"/>
  <c r="AD867"/>
  <c r="AD747"/>
  <c r="AD822"/>
  <c r="AD927"/>
  <c r="AD987"/>
  <c r="AD1047"/>
  <c r="AD1107"/>
  <c r="AD777"/>
  <c r="AD897"/>
  <c r="AD942"/>
  <c r="AD1002"/>
  <c r="AD687"/>
  <c r="AD717"/>
  <c r="AD762"/>
  <c r="AD957"/>
  <c r="AD672"/>
  <c r="AD1122"/>
  <c r="AD1182"/>
  <c r="AD642"/>
  <c r="AD1032"/>
  <c r="AD1062"/>
  <c r="AD1092"/>
  <c r="AD1137"/>
  <c r="AD1197"/>
  <c r="AD837"/>
  <c r="AD912"/>
  <c r="AD1017"/>
  <c r="AD1152"/>
  <c r="AD882"/>
  <c r="AD972"/>
  <c r="AD1077"/>
  <c r="AD1212"/>
  <c r="AD1167"/>
  <c r="AD1227"/>
  <c r="AD698"/>
  <c r="AD653"/>
  <c r="AD683"/>
  <c r="AD788"/>
  <c r="AD848"/>
  <c r="AD668"/>
  <c r="AD713"/>
  <c r="AD743"/>
  <c r="AD803"/>
  <c r="AD863"/>
  <c r="AD758"/>
  <c r="AD878"/>
  <c r="AD893"/>
  <c r="AD923"/>
  <c r="AD983"/>
  <c r="AD1043"/>
  <c r="AD1103"/>
  <c r="AD833"/>
  <c r="AD938"/>
  <c r="AD998"/>
  <c r="AD818"/>
  <c r="AD953"/>
  <c r="AD728"/>
  <c r="AD773"/>
  <c r="AD968"/>
  <c r="AD1013"/>
  <c r="AD1058"/>
  <c r="AD1088"/>
  <c r="AD1118"/>
  <c r="AD1178"/>
  <c r="AD638"/>
  <c r="AD1133"/>
  <c r="AD1193"/>
  <c r="AD1073"/>
  <c r="AD1148"/>
  <c r="AD908"/>
  <c r="AD1028"/>
  <c r="AD1223"/>
  <c r="AD1208"/>
  <c r="AD1163"/>
  <c r="AD694"/>
  <c r="AD649"/>
  <c r="AD709"/>
  <c r="AD739"/>
  <c r="AD784"/>
  <c r="AD844"/>
  <c r="AD799"/>
  <c r="AD859"/>
  <c r="AD679"/>
  <c r="AD814"/>
  <c r="AD919"/>
  <c r="AD979"/>
  <c r="AD1039"/>
  <c r="AD1099"/>
  <c r="AD664"/>
  <c r="AD769"/>
  <c r="AD934"/>
  <c r="AD994"/>
  <c r="AD724"/>
  <c r="AD754"/>
  <c r="AD874"/>
  <c r="AD949"/>
  <c r="AD904"/>
  <c r="AD1174"/>
  <c r="AD634"/>
  <c r="AD964"/>
  <c r="AD1024"/>
  <c r="AD1069"/>
  <c r="AD1129"/>
  <c r="AD1189"/>
  <c r="AD1009"/>
  <c r="AD1114"/>
  <c r="AD1144"/>
  <c r="AD829"/>
  <c r="AD889"/>
  <c r="AD1054"/>
  <c r="AD1084"/>
  <c r="AD1159"/>
  <c r="AD1204"/>
  <c r="AD1219"/>
  <c r="AY645"/>
  <c r="AY690"/>
  <c r="AY750"/>
  <c r="AY675"/>
  <c r="AY735"/>
  <c r="AY660"/>
  <c r="AY720"/>
  <c r="AY780"/>
  <c r="AY705"/>
  <c r="AY810"/>
  <c r="AY870"/>
  <c r="AY930"/>
  <c r="AY990"/>
  <c r="AY855"/>
  <c r="AY915"/>
  <c r="AY795"/>
  <c r="AY840"/>
  <c r="AY1005"/>
  <c r="AY1035"/>
  <c r="AY1095"/>
  <c r="AY1155"/>
  <c r="AY765"/>
  <c r="AY825"/>
  <c r="AY945"/>
  <c r="AY975"/>
  <c r="AY1020"/>
  <c r="AY1080"/>
  <c r="AY1140"/>
  <c r="AY1200"/>
  <c r="AY900"/>
  <c r="AY960"/>
  <c r="AY1050"/>
  <c r="AY1170"/>
  <c r="AY885"/>
  <c r="AY1125"/>
  <c r="AY1215"/>
  <c r="AY1110"/>
  <c r="AY630"/>
  <c r="AY1065"/>
  <c r="AY1185"/>
  <c r="AY713"/>
  <c r="AY773"/>
  <c r="AY653"/>
  <c r="AY698"/>
  <c r="AY758"/>
  <c r="AY683"/>
  <c r="AY743"/>
  <c r="AY803"/>
  <c r="AY668"/>
  <c r="AY728"/>
  <c r="AY833"/>
  <c r="AY893"/>
  <c r="AY953"/>
  <c r="AY1013"/>
  <c r="AY818"/>
  <c r="AY878"/>
  <c r="AY938"/>
  <c r="AY863"/>
  <c r="AY1058"/>
  <c r="AY1118"/>
  <c r="AY1178"/>
  <c r="AY788"/>
  <c r="AY848"/>
  <c r="AY998"/>
  <c r="AY1043"/>
  <c r="AY1103"/>
  <c r="AY1163"/>
  <c r="AY923"/>
  <c r="AY983"/>
  <c r="AY1073"/>
  <c r="AY1193"/>
  <c r="AY968"/>
  <c r="AY1028"/>
  <c r="AY1148"/>
  <c r="AY1133"/>
  <c r="AY1223"/>
  <c r="AY638"/>
  <c r="AY1208"/>
  <c r="AY1088"/>
  <c r="AY908"/>
  <c r="AX673"/>
  <c r="AX733"/>
  <c r="AX793"/>
  <c r="AX658"/>
  <c r="AX718"/>
  <c r="AX703"/>
  <c r="AX763"/>
  <c r="AX688"/>
  <c r="AX748"/>
  <c r="AX778"/>
  <c r="AX853"/>
  <c r="AX913"/>
  <c r="AX973"/>
  <c r="AX838"/>
  <c r="AX898"/>
  <c r="AX883"/>
  <c r="AX1003"/>
  <c r="AX1018"/>
  <c r="AX1078"/>
  <c r="AX1138"/>
  <c r="AX1198"/>
  <c r="AX868"/>
  <c r="AX988"/>
  <c r="AX1063"/>
  <c r="AX1123"/>
  <c r="AX1183"/>
  <c r="AX823"/>
  <c r="AX943"/>
  <c r="AX958"/>
  <c r="AX928"/>
  <c r="AX1093"/>
  <c r="AX1213"/>
  <c r="AX643"/>
  <c r="AX808"/>
  <c r="AX1048"/>
  <c r="AX1168"/>
  <c r="AX1033"/>
  <c r="AX1153"/>
  <c r="AX1108"/>
  <c r="AX1228"/>
  <c r="AX665"/>
  <c r="AX725"/>
  <c r="AX785"/>
  <c r="AX710"/>
  <c r="AX650"/>
  <c r="AX695"/>
  <c r="AX755"/>
  <c r="AX680"/>
  <c r="AX740"/>
  <c r="AX770"/>
  <c r="AX845"/>
  <c r="AX905"/>
  <c r="AX965"/>
  <c r="AX830"/>
  <c r="AX890"/>
  <c r="AX875"/>
  <c r="AX995"/>
  <c r="AX1070"/>
  <c r="AX1130"/>
  <c r="AX1190"/>
  <c r="AX860"/>
  <c r="AX980"/>
  <c r="AX1055"/>
  <c r="AX1115"/>
  <c r="AX1175"/>
  <c r="AX815"/>
  <c r="AX935"/>
  <c r="AX950"/>
  <c r="AX800"/>
  <c r="AX1085"/>
  <c r="AX1205"/>
  <c r="AX635"/>
  <c r="AX1010"/>
  <c r="AX1040"/>
  <c r="AX1160"/>
  <c r="AX920"/>
  <c r="AX1025"/>
  <c r="AX1145"/>
  <c r="AX1100"/>
  <c r="AX1220"/>
  <c r="AA675"/>
  <c r="AA735"/>
  <c r="AA690"/>
  <c r="AA645"/>
  <c r="AA660"/>
  <c r="AA765"/>
  <c r="AA825"/>
  <c r="AA885"/>
  <c r="AA705"/>
  <c r="AA780"/>
  <c r="AA840"/>
  <c r="AA855"/>
  <c r="AA960"/>
  <c r="AA1020"/>
  <c r="AA1080"/>
  <c r="AA720"/>
  <c r="AA810"/>
  <c r="AA900"/>
  <c r="AA915"/>
  <c r="AA975"/>
  <c r="AA1035"/>
  <c r="AA795"/>
  <c r="AA930"/>
  <c r="AA990"/>
  <c r="AA750"/>
  <c r="AA1050"/>
  <c r="AA1155"/>
  <c r="AA1215"/>
  <c r="AA1095"/>
  <c r="AA1170"/>
  <c r="AA870"/>
  <c r="AA945"/>
  <c r="AA1065"/>
  <c r="AA1125"/>
  <c r="AA1185"/>
  <c r="AA1005"/>
  <c r="AA1110"/>
  <c r="AA1140"/>
  <c r="AA1200"/>
  <c r="AA630"/>
  <c r="AG640"/>
  <c r="AG642"/>
  <c r="AB657"/>
  <c r="AB717"/>
  <c r="AB672"/>
  <c r="AB702"/>
  <c r="AB807"/>
  <c r="AB867"/>
  <c r="AB687"/>
  <c r="AB747"/>
  <c r="AB762"/>
  <c r="AB822"/>
  <c r="AB777"/>
  <c r="AB897"/>
  <c r="AB942"/>
  <c r="AB1002"/>
  <c r="AB1062"/>
  <c r="AB852"/>
  <c r="AB957"/>
  <c r="AB1017"/>
  <c r="AB837"/>
  <c r="AB882"/>
  <c r="AB912"/>
  <c r="AB972"/>
  <c r="AB732"/>
  <c r="AB792"/>
  <c r="AB1032"/>
  <c r="AB1092"/>
  <c r="AB1137"/>
  <c r="AB1197"/>
  <c r="AB642"/>
  <c r="AB927"/>
  <c r="AB1152"/>
  <c r="AB1212"/>
  <c r="AB987"/>
  <c r="AB1077"/>
  <c r="AB1107"/>
  <c r="AB1167"/>
  <c r="AB1047"/>
  <c r="AB1122"/>
  <c r="AB1182"/>
  <c r="AB1227"/>
  <c r="AG638"/>
  <c r="AB653"/>
  <c r="AB713"/>
  <c r="AB668"/>
  <c r="AB743"/>
  <c r="AB803"/>
  <c r="AB863"/>
  <c r="AB758"/>
  <c r="AB818"/>
  <c r="AB878"/>
  <c r="AB833"/>
  <c r="AB938"/>
  <c r="AB998"/>
  <c r="AB1058"/>
  <c r="AB698"/>
  <c r="AB788"/>
  <c r="AB953"/>
  <c r="AB1013"/>
  <c r="AB728"/>
  <c r="AB773"/>
  <c r="AB908"/>
  <c r="AB968"/>
  <c r="AB683"/>
  <c r="AB1133"/>
  <c r="AB1193"/>
  <c r="AB638"/>
  <c r="AB893"/>
  <c r="AB1073"/>
  <c r="AB1103"/>
  <c r="AB1148"/>
  <c r="AB1208"/>
  <c r="AB848"/>
  <c r="AB923"/>
  <c r="AB1028"/>
  <c r="AB1043"/>
  <c r="AB1163"/>
  <c r="AB983"/>
  <c r="AB1088"/>
  <c r="AB1223"/>
  <c r="AB1118"/>
  <c r="AB1178"/>
  <c r="AB665"/>
  <c r="AB725"/>
  <c r="AB680"/>
  <c r="AB695"/>
  <c r="AB755"/>
  <c r="AB815"/>
  <c r="AB875"/>
  <c r="AB740"/>
  <c r="AB770"/>
  <c r="AB830"/>
  <c r="AB785"/>
  <c r="AB890"/>
  <c r="AB950"/>
  <c r="AB1010"/>
  <c r="AB1070"/>
  <c r="AB860"/>
  <c r="AB905"/>
  <c r="AB965"/>
  <c r="AB1025"/>
  <c r="AB650"/>
  <c r="AB710"/>
  <c r="AB845"/>
  <c r="AB920"/>
  <c r="AB980"/>
  <c r="AB800"/>
  <c r="AB995"/>
  <c r="AB1085"/>
  <c r="AB1115"/>
  <c r="AB1145"/>
  <c r="AB1205"/>
  <c r="AB1055"/>
  <c r="AB1160"/>
  <c r="AB1220"/>
  <c r="AB1100"/>
  <c r="AB1175"/>
  <c r="AB935"/>
  <c r="AB1040"/>
  <c r="AB635"/>
  <c r="AB1130"/>
  <c r="AB1190"/>
  <c r="AC1034"/>
  <c r="AC914"/>
  <c r="AC674"/>
  <c r="AC929"/>
  <c r="AC689"/>
  <c r="AC1004"/>
  <c r="AC764"/>
  <c r="AC1199"/>
  <c r="AC959"/>
  <c r="AD686"/>
  <c r="AD746"/>
  <c r="AD716"/>
  <c r="AD776"/>
  <c r="AD836"/>
  <c r="AD896"/>
  <c r="AD791"/>
  <c r="AD851"/>
  <c r="AD701"/>
  <c r="AD806"/>
  <c r="AD911"/>
  <c r="AD971"/>
  <c r="AD1031"/>
  <c r="AD1091"/>
  <c r="AD761"/>
  <c r="AD881"/>
  <c r="AD926"/>
  <c r="AD986"/>
  <c r="AD671"/>
  <c r="AD731"/>
  <c r="AD866"/>
  <c r="AD941"/>
  <c r="AD1001"/>
  <c r="AD656"/>
  <c r="AD821"/>
  <c r="AD1106"/>
  <c r="AD1166"/>
  <c r="AD1226"/>
  <c r="AD1016"/>
  <c r="AD1046"/>
  <c r="AD1076"/>
  <c r="AD1121"/>
  <c r="AD1181"/>
  <c r="AD641"/>
  <c r="AD1136"/>
  <c r="AD956"/>
  <c r="AD1061"/>
  <c r="AD1196"/>
  <c r="AD1151"/>
  <c r="AD1211"/>
  <c r="AD682"/>
  <c r="AD742"/>
  <c r="AD667"/>
  <c r="AD772"/>
  <c r="AD832"/>
  <c r="AD892"/>
  <c r="AD652"/>
  <c r="AD697"/>
  <c r="AD727"/>
  <c r="AD787"/>
  <c r="AD847"/>
  <c r="AD862"/>
  <c r="AD907"/>
  <c r="AD967"/>
  <c r="AD1027"/>
  <c r="AD1087"/>
  <c r="AD712"/>
  <c r="AD817"/>
  <c r="AD922"/>
  <c r="AD982"/>
  <c r="AD802"/>
  <c r="AD937"/>
  <c r="AD997"/>
  <c r="AD757"/>
  <c r="AD952"/>
  <c r="AD1042"/>
  <c r="AD1072"/>
  <c r="AD1162"/>
  <c r="AD1222"/>
  <c r="AD877"/>
  <c r="AD1117"/>
  <c r="AD1177"/>
  <c r="AD637"/>
  <c r="AD1057"/>
  <c r="AD1132"/>
  <c r="AD1192"/>
  <c r="AD1012"/>
  <c r="AD1102"/>
  <c r="AD1207"/>
  <c r="AD1147"/>
  <c r="AD693"/>
  <c r="AD648"/>
  <c r="AD678"/>
  <c r="AD783"/>
  <c r="AD843"/>
  <c r="AD663"/>
  <c r="AD708"/>
  <c r="AD738"/>
  <c r="AD798"/>
  <c r="AD858"/>
  <c r="AD753"/>
  <c r="AD873"/>
  <c r="AD888"/>
  <c r="AD918"/>
  <c r="AD978"/>
  <c r="AD1038"/>
  <c r="AD1098"/>
  <c r="AD723"/>
  <c r="AD828"/>
  <c r="AD933"/>
  <c r="AD993"/>
  <c r="AD813"/>
  <c r="AD948"/>
  <c r="AD768"/>
  <c r="AD963"/>
  <c r="AD1008"/>
  <c r="AD1053"/>
  <c r="AD1083"/>
  <c r="AD1173"/>
  <c r="AD1128"/>
  <c r="AD1188"/>
  <c r="AD633"/>
  <c r="AD1068"/>
  <c r="AD1143"/>
  <c r="AD903"/>
  <c r="AD1023"/>
  <c r="AD1113"/>
  <c r="AD1218"/>
  <c r="AD1203"/>
  <c r="AD1158"/>
  <c r="AD689"/>
  <c r="AD644"/>
  <c r="AD704"/>
  <c r="AD734"/>
  <c r="AD779"/>
  <c r="AD839"/>
  <c r="AD899"/>
  <c r="AD794"/>
  <c r="AD854"/>
  <c r="AD674"/>
  <c r="AD719"/>
  <c r="AD809"/>
  <c r="AD914"/>
  <c r="AD974"/>
  <c r="AD1034"/>
  <c r="AD1094"/>
  <c r="AD659"/>
  <c r="AD764"/>
  <c r="AD929"/>
  <c r="AD989"/>
  <c r="AD749"/>
  <c r="AD869"/>
  <c r="AD944"/>
  <c r="AD1004"/>
  <c r="AD884"/>
  <c r="AD1169"/>
  <c r="AD824"/>
  <c r="AD959"/>
  <c r="AD1019"/>
  <c r="AD1064"/>
  <c r="AD1124"/>
  <c r="AD1184"/>
  <c r="AD629"/>
  <c r="AD1109"/>
  <c r="AD1139"/>
  <c r="AD1049"/>
  <c r="AD1079"/>
  <c r="AD1154"/>
  <c r="AD1199"/>
  <c r="AD1214"/>
  <c r="AY711"/>
  <c r="AY771"/>
  <c r="AY651"/>
  <c r="AY696"/>
  <c r="AY756"/>
  <c r="AY681"/>
  <c r="AY741"/>
  <c r="AY801"/>
  <c r="AY666"/>
  <c r="AY726"/>
  <c r="AY831"/>
  <c r="AY891"/>
  <c r="AY951"/>
  <c r="AY1011"/>
  <c r="AY786"/>
  <c r="AY816"/>
  <c r="AY876"/>
  <c r="AY936"/>
  <c r="AY921"/>
  <c r="AY966"/>
  <c r="AY1056"/>
  <c r="AY1116"/>
  <c r="AY1176"/>
  <c r="AY906"/>
  <c r="AY1041"/>
  <c r="AY1101"/>
  <c r="AY1161"/>
  <c r="AY861"/>
  <c r="AY996"/>
  <c r="AY1131"/>
  <c r="AY636"/>
  <c r="AY1086"/>
  <c r="AY1206"/>
  <c r="AY981"/>
  <c r="AY1071"/>
  <c r="AY1191"/>
  <c r="AY1221"/>
  <c r="AY1146"/>
  <c r="AY1026"/>
  <c r="AY846"/>
  <c r="AD677"/>
  <c r="AD737"/>
  <c r="AD662"/>
  <c r="AD767"/>
  <c r="AD827"/>
  <c r="AD887"/>
  <c r="AD647"/>
  <c r="AD692"/>
  <c r="AD722"/>
  <c r="AD782"/>
  <c r="AD842"/>
  <c r="AD857"/>
  <c r="AD902"/>
  <c r="AD962"/>
  <c r="AD1022"/>
  <c r="AD1082"/>
  <c r="AD812"/>
  <c r="AD917"/>
  <c r="AD977"/>
  <c r="AD797"/>
  <c r="AD932"/>
  <c r="AD992"/>
  <c r="AD707"/>
  <c r="AD752"/>
  <c r="AD947"/>
  <c r="AD1037"/>
  <c r="AD1067"/>
  <c r="AD1157"/>
  <c r="AD1217"/>
  <c r="AD1112"/>
  <c r="AD1172"/>
  <c r="AD1052"/>
  <c r="AD1127"/>
  <c r="AD1187"/>
  <c r="AD872"/>
  <c r="AD1007"/>
  <c r="AD1097"/>
  <c r="AD1202"/>
  <c r="AD632"/>
  <c r="AD1142"/>
  <c r="AX656"/>
  <c r="AX671"/>
  <c r="AX731"/>
  <c r="AX791"/>
  <c r="AX716"/>
  <c r="AX701"/>
  <c r="AX761"/>
  <c r="AX686"/>
  <c r="AX746"/>
  <c r="AX851"/>
  <c r="AX911"/>
  <c r="AX971"/>
  <c r="AX806"/>
  <c r="AX836"/>
  <c r="AX896"/>
  <c r="AX821"/>
  <c r="AX941"/>
  <c r="AX1016"/>
  <c r="AX1076"/>
  <c r="AX1136"/>
  <c r="AX1196"/>
  <c r="AX926"/>
  <c r="AX1001"/>
  <c r="AX1061"/>
  <c r="AX1121"/>
  <c r="AX1181"/>
  <c r="AX776"/>
  <c r="AX881"/>
  <c r="AX986"/>
  <c r="AX866"/>
  <c r="AX956"/>
  <c r="AX1031"/>
  <c r="AX1151"/>
  <c r="AX1106"/>
  <c r="AX1091"/>
  <c r="AX1211"/>
  <c r="AX641"/>
  <c r="AX1226"/>
  <c r="AX1166"/>
  <c r="AX1046"/>
  <c r="AX708"/>
  <c r="AX768"/>
  <c r="AX648"/>
  <c r="AX693"/>
  <c r="AX753"/>
  <c r="AX678"/>
  <c r="AX738"/>
  <c r="AX798"/>
  <c r="AX663"/>
  <c r="AX723"/>
  <c r="AX828"/>
  <c r="AX888"/>
  <c r="AX948"/>
  <c r="AX1008"/>
  <c r="AX783"/>
  <c r="AX813"/>
  <c r="AX873"/>
  <c r="AX933"/>
  <c r="AX918"/>
  <c r="AX993"/>
  <c r="AX1053"/>
  <c r="AX1113"/>
  <c r="AX1173"/>
  <c r="AX903"/>
  <c r="AX978"/>
  <c r="AX1038"/>
  <c r="AX1098"/>
  <c r="AX1158"/>
  <c r="AX858"/>
  <c r="AX963"/>
  <c r="AX1128"/>
  <c r="AX1083"/>
  <c r="AX1203"/>
  <c r="AX843"/>
  <c r="AX1068"/>
  <c r="AX1188"/>
  <c r="AX1218"/>
  <c r="AX633"/>
  <c r="AX1143"/>
  <c r="AX1023"/>
  <c r="AX704"/>
  <c r="AX764"/>
  <c r="AX644"/>
  <c r="AX689"/>
  <c r="AX749"/>
  <c r="AX674"/>
  <c r="AX734"/>
  <c r="AX794"/>
  <c r="AX659"/>
  <c r="AX719"/>
  <c r="AX824"/>
  <c r="AX884"/>
  <c r="AX944"/>
  <c r="AX1004"/>
  <c r="AX779"/>
  <c r="AX809"/>
  <c r="AX869"/>
  <c r="AX929"/>
  <c r="AX914"/>
  <c r="AX959"/>
  <c r="AX1049"/>
  <c r="AX1109"/>
  <c r="AX1169"/>
  <c r="AX899"/>
  <c r="AX1034"/>
  <c r="AX1094"/>
  <c r="AX1154"/>
  <c r="AX854"/>
  <c r="AX989"/>
  <c r="AX1019"/>
  <c r="AX1124"/>
  <c r="AX839"/>
  <c r="AX1079"/>
  <c r="AX1199"/>
  <c r="AX1064"/>
  <c r="AX1184"/>
  <c r="AX1214"/>
  <c r="AX629"/>
  <c r="AX974"/>
  <c r="AX1139"/>
  <c r="AW688"/>
  <c r="AW748"/>
  <c r="AW808"/>
  <c r="AW868"/>
  <c r="AW928"/>
  <c r="AW988"/>
  <c r="AW1048"/>
  <c r="AW1108"/>
  <c r="AW1168"/>
  <c r="AW1228"/>
  <c r="AW703"/>
  <c r="AW763"/>
  <c r="AW823"/>
  <c r="AW883"/>
  <c r="AW943"/>
  <c r="AW1003"/>
  <c r="AW1063"/>
  <c r="AW1123"/>
  <c r="AW1183"/>
  <c r="AW643"/>
  <c r="AW658"/>
  <c r="AW718"/>
  <c r="AW778"/>
  <c r="AW838"/>
  <c r="AW898"/>
  <c r="AW958"/>
  <c r="AW1018"/>
  <c r="AW1078"/>
  <c r="AW1138"/>
  <c r="AW1198"/>
  <c r="AW733"/>
  <c r="AW853"/>
  <c r="AW973"/>
  <c r="AW1093"/>
  <c r="AW1213"/>
  <c r="AW673"/>
  <c r="AW793"/>
  <c r="AW913"/>
  <c r="AW1033"/>
  <c r="AW1153"/>
  <c r="AW684"/>
  <c r="AW744"/>
  <c r="AW804"/>
  <c r="AW864"/>
  <c r="AW924"/>
  <c r="AW984"/>
  <c r="AW1044"/>
  <c r="AW1104"/>
  <c r="AW1164"/>
  <c r="AW1224"/>
  <c r="AW699"/>
  <c r="AW759"/>
  <c r="AW819"/>
  <c r="AW879"/>
  <c r="AW939"/>
  <c r="AW999"/>
  <c r="AW1059"/>
  <c r="AW1119"/>
  <c r="AW1179"/>
  <c r="AW639"/>
  <c r="AW714"/>
  <c r="AW774"/>
  <c r="AW834"/>
  <c r="AW894"/>
  <c r="AW954"/>
  <c r="AW1014"/>
  <c r="AW1074"/>
  <c r="AW1134"/>
  <c r="AW1194"/>
  <c r="AW729"/>
  <c r="AW849"/>
  <c r="AW969"/>
  <c r="AW1089"/>
  <c r="AW1209"/>
  <c r="AW654"/>
  <c r="AW669"/>
  <c r="AW789"/>
  <c r="AW909"/>
  <c r="AW1029"/>
  <c r="AW1149"/>
  <c r="BB638"/>
  <c r="AW653"/>
  <c r="AW668"/>
  <c r="AW728"/>
  <c r="AW788"/>
  <c r="AW848"/>
  <c r="AW908"/>
  <c r="AW968"/>
  <c r="AW1028"/>
  <c r="AW1088"/>
  <c r="AW1148"/>
  <c r="AW1208"/>
  <c r="AW683"/>
  <c r="AW743"/>
  <c r="AW803"/>
  <c r="AW863"/>
  <c r="AW923"/>
  <c r="AW983"/>
  <c r="AW1043"/>
  <c r="AW1103"/>
  <c r="AW1163"/>
  <c r="AW1223"/>
  <c r="AW698"/>
  <c r="AW758"/>
  <c r="AW818"/>
  <c r="AW878"/>
  <c r="AW938"/>
  <c r="AW998"/>
  <c r="AW1058"/>
  <c r="AW1118"/>
  <c r="AW1178"/>
  <c r="AW638"/>
  <c r="AW713"/>
  <c r="AW833"/>
  <c r="AW953"/>
  <c r="AW1073"/>
  <c r="AW1193"/>
  <c r="AW773"/>
  <c r="AW893"/>
  <c r="AW1013"/>
  <c r="AW1133"/>
  <c r="BB643"/>
  <c r="AG641"/>
  <c r="AW1139"/>
  <c r="AW716"/>
  <c r="AW776"/>
  <c r="AW836"/>
  <c r="AW896"/>
  <c r="AW956"/>
  <c r="AW1016"/>
  <c r="AW1076"/>
  <c r="AW1136"/>
  <c r="AW1196"/>
  <c r="AW656"/>
  <c r="AW671"/>
  <c r="AW731"/>
  <c r="AW791"/>
  <c r="AW851"/>
  <c r="AW911"/>
  <c r="AW971"/>
  <c r="AZ971" s="1"/>
  <c r="BA971" s="1"/>
  <c r="AW1031"/>
  <c r="AW1091"/>
  <c r="AW1151"/>
  <c r="AW1211"/>
  <c r="AW686"/>
  <c r="AW746"/>
  <c r="AW806"/>
  <c r="AW866"/>
  <c r="AW926"/>
  <c r="AW986"/>
  <c r="AW1046"/>
  <c r="AW1106"/>
  <c r="AW1166"/>
  <c r="AW1226"/>
  <c r="AW761"/>
  <c r="AW881"/>
  <c r="AW1001"/>
  <c r="AW1121"/>
  <c r="AW641"/>
  <c r="AW701"/>
  <c r="AW821"/>
  <c r="AW941"/>
  <c r="AW1061"/>
  <c r="AW1181"/>
  <c r="AC672"/>
  <c r="AC732"/>
  <c r="AC792"/>
  <c r="AC852"/>
  <c r="AC657"/>
  <c r="AC717"/>
  <c r="AC702"/>
  <c r="AC762"/>
  <c r="AC822"/>
  <c r="AC882"/>
  <c r="AC957"/>
  <c r="AC1017"/>
  <c r="AC1077"/>
  <c r="AC1137"/>
  <c r="AC1197"/>
  <c r="AC642"/>
  <c r="AC747"/>
  <c r="AC777"/>
  <c r="AC807"/>
  <c r="AC837"/>
  <c r="AC867"/>
  <c r="AC897"/>
  <c r="AC942"/>
  <c r="AC1002"/>
  <c r="AC1062"/>
  <c r="AC1122"/>
  <c r="AC1182"/>
  <c r="AC972"/>
  <c r="AC1032"/>
  <c r="AC1092"/>
  <c r="AC1152"/>
  <c r="AC927"/>
  <c r="AC987"/>
  <c r="AC1047"/>
  <c r="AC1107"/>
  <c r="AC1167"/>
  <c r="AC1227"/>
  <c r="AC687"/>
  <c r="AC912"/>
  <c r="AC1212"/>
  <c r="AC669"/>
  <c r="AC729"/>
  <c r="AC789"/>
  <c r="AC849"/>
  <c r="AC654"/>
  <c r="AC714"/>
  <c r="AC699"/>
  <c r="AC759"/>
  <c r="AC819"/>
  <c r="AC879"/>
  <c r="AC954"/>
  <c r="AC1014"/>
  <c r="AC1074"/>
  <c r="AC1134"/>
  <c r="AC1194"/>
  <c r="AC744"/>
  <c r="AC774"/>
  <c r="AC804"/>
  <c r="AC834"/>
  <c r="AC864"/>
  <c r="AC894"/>
  <c r="AC939"/>
  <c r="AC999"/>
  <c r="AC1059"/>
  <c r="AC1119"/>
  <c r="AC1179"/>
  <c r="AC1044"/>
  <c r="AC684"/>
  <c r="AC1029"/>
  <c r="AC1089"/>
  <c r="AC924"/>
  <c r="AC984"/>
  <c r="AC1104"/>
  <c r="AC1164"/>
  <c r="AC1224"/>
  <c r="AC639"/>
  <c r="AC909"/>
  <c r="AC969"/>
  <c r="AC1149"/>
  <c r="AC1209"/>
  <c r="AC673"/>
  <c r="AC733"/>
  <c r="AC793"/>
  <c r="AC853"/>
  <c r="AC658"/>
  <c r="AC718"/>
  <c r="AC703"/>
  <c r="AC763"/>
  <c r="AC823"/>
  <c r="AC883"/>
  <c r="AC958"/>
  <c r="AC1018"/>
  <c r="AC1078"/>
  <c r="AC1138"/>
  <c r="AC1198"/>
  <c r="AC748"/>
  <c r="AC778"/>
  <c r="AC808"/>
  <c r="AC838"/>
  <c r="AC868"/>
  <c r="AC898"/>
  <c r="AC943"/>
  <c r="AC1003"/>
  <c r="AC1063"/>
  <c r="AC1123"/>
  <c r="AC1183"/>
  <c r="AC913"/>
  <c r="AC1213"/>
  <c r="AC643"/>
  <c r="AC928"/>
  <c r="AC988"/>
  <c r="AC1048"/>
  <c r="AC1108"/>
  <c r="AC1168"/>
  <c r="AC1228"/>
  <c r="AC688"/>
  <c r="AC973"/>
  <c r="AC1033"/>
  <c r="AC1093"/>
  <c r="AC1153"/>
  <c r="BB639"/>
  <c r="BB642"/>
  <c r="AW672"/>
  <c r="AW732"/>
  <c r="AW792"/>
  <c r="AW852"/>
  <c r="AW912"/>
  <c r="AW972"/>
  <c r="AW1032"/>
  <c r="AW1092"/>
  <c r="AW1152"/>
  <c r="AW1212"/>
  <c r="AW687"/>
  <c r="AW747"/>
  <c r="AW807"/>
  <c r="AW867"/>
  <c r="AW927"/>
  <c r="AW987"/>
  <c r="AW1047"/>
  <c r="AW1107"/>
  <c r="AW1167"/>
  <c r="AW1227"/>
  <c r="AW702"/>
  <c r="AW762"/>
  <c r="AW822"/>
  <c r="AW882"/>
  <c r="AW942"/>
  <c r="AW1002"/>
  <c r="AW1062"/>
  <c r="AW1122"/>
  <c r="AW1182"/>
  <c r="AW642"/>
  <c r="AW657"/>
  <c r="AW777"/>
  <c r="AW897"/>
  <c r="AW1017"/>
  <c r="AW1137"/>
  <c r="AW717"/>
  <c r="AW837"/>
  <c r="AW957"/>
  <c r="AW1077"/>
  <c r="AW1197"/>
  <c r="AC671"/>
  <c r="AC731"/>
  <c r="AC791"/>
  <c r="AC851"/>
  <c r="AC656"/>
  <c r="AC716"/>
  <c r="AC701"/>
  <c r="AC761"/>
  <c r="AC821"/>
  <c r="AC881"/>
  <c r="AC956"/>
  <c r="AC1016"/>
  <c r="AC1076"/>
  <c r="AC1136"/>
  <c r="AC1196"/>
  <c r="AC746"/>
  <c r="AC776"/>
  <c r="AC806"/>
  <c r="AC836"/>
  <c r="AC866"/>
  <c r="AC896"/>
  <c r="AC941"/>
  <c r="AC1001"/>
  <c r="AC1061"/>
  <c r="AC1121"/>
  <c r="AC1181"/>
  <c r="AC1211"/>
  <c r="AC926"/>
  <c r="AC986"/>
  <c r="AC1046"/>
  <c r="AC1106"/>
  <c r="AC1166"/>
  <c r="AC1226"/>
  <c r="AC686"/>
  <c r="AC911"/>
  <c r="AC971"/>
  <c r="AC1031"/>
  <c r="AC1091"/>
  <c r="AC1151"/>
  <c r="AC641"/>
  <c r="AW1079"/>
  <c r="AW1222"/>
  <c r="AW1147"/>
  <c r="AW1012"/>
  <c r="BB640"/>
  <c r="AW700"/>
  <c r="AW760"/>
  <c r="AW820"/>
  <c r="AW880"/>
  <c r="AW940"/>
  <c r="AW1000"/>
  <c r="AW1060"/>
  <c r="AW1120"/>
  <c r="AW1180"/>
  <c r="AW640"/>
  <c r="AW715"/>
  <c r="AW775"/>
  <c r="AW835"/>
  <c r="AW895"/>
  <c r="AW955"/>
  <c r="AW1015"/>
  <c r="AW1075"/>
  <c r="AW1135"/>
  <c r="AW1195"/>
  <c r="AW655"/>
  <c r="AW670"/>
  <c r="AW730"/>
  <c r="AZ730" s="1"/>
  <c r="BA730" s="1"/>
  <c r="AW790"/>
  <c r="AW850"/>
  <c r="AW910"/>
  <c r="AW970"/>
  <c r="AW1030"/>
  <c r="AW1090"/>
  <c r="AW1150"/>
  <c r="AW1210"/>
  <c r="AW685"/>
  <c r="AW805"/>
  <c r="AW925"/>
  <c r="AW1045"/>
  <c r="AW1165"/>
  <c r="AW985"/>
  <c r="AW745"/>
  <c r="AW865"/>
  <c r="AW1105"/>
  <c r="AW1225"/>
  <c r="AC670"/>
  <c r="AC730"/>
  <c r="AC790"/>
  <c r="AC850"/>
  <c r="AC655"/>
  <c r="AC715"/>
  <c r="AC700"/>
  <c r="AC760"/>
  <c r="AC820"/>
  <c r="AC880"/>
  <c r="AC955"/>
  <c r="AC1015"/>
  <c r="AC1075"/>
  <c r="AC1135"/>
  <c r="AC1195"/>
  <c r="AC745"/>
  <c r="AC775"/>
  <c r="AC805"/>
  <c r="AC835"/>
  <c r="AC865"/>
  <c r="AC895"/>
  <c r="AC940"/>
  <c r="AC1000"/>
  <c r="AC1060"/>
  <c r="AC1120"/>
  <c r="AC1180"/>
  <c r="AC640"/>
  <c r="AC925"/>
  <c r="AC985"/>
  <c r="AC1045"/>
  <c r="AC1105"/>
  <c r="AC1165"/>
  <c r="AC1225"/>
  <c r="AC685"/>
  <c r="AC910"/>
  <c r="AC970"/>
  <c r="AC1030"/>
  <c r="AC1090"/>
  <c r="AC1150"/>
  <c r="AC1210"/>
  <c r="AC668"/>
  <c r="AC728"/>
  <c r="AC788"/>
  <c r="AC848"/>
  <c r="AC908"/>
  <c r="AC653"/>
  <c r="AC713"/>
  <c r="AC698"/>
  <c r="AC758"/>
  <c r="AC818"/>
  <c r="AC878"/>
  <c r="AC953"/>
  <c r="AC1013"/>
  <c r="AC1073"/>
  <c r="AC1133"/>
  <c r="AC1193"/>
  <c r="AC638"/>
  <c r="AC743"/>
  <c r="AC773"/>
  <c r="AC803"/>
  <c r="AC833"/>
  <c r="AC863"/>
  <c r="AC893"/>
  <c r="AC938"/>
  <c r="AC998"/>
  <c r="AC1058"/>
  <c r="AC1118"/>
  <c r="AC1178"/>
  <c r="AC1148"/>
  <c r="AC1208"/>
  <c r="AC923"/>
  <c r="AC983"/>
  <c r="AC1043"/>
  <c r="AC1103"/>
  <c r="AC1163"/>
  <c r="AC1223"/>
  <c r="AC683"/>
  <c r="AC968"/>
  <c r="AC1028"/>
  <c r="AC1088"/>
  <c r="AW734"/>
  <c r="AW824"/>
  <c r="AW689"/>
  <c r="AW764"/>
  <c r="AW697"/>
  <c r="AW742"/>
  <c r="AW847"/>
  <c r="AW892"/>
  <c r="AW1094"/>
  <c r="AW659"/>
  <c r="AW1049"/>
  <c r="AW644"/>
  <c r="AW997"/>
  <c r="AW637"/>
  <c r="AW862"/>
  <c r="AW967"/>
  <c r="AW652"/>
  <c r="AW832"/>
  <c r="AW854"/>
  <c r="AW1214"/>
  <c r="AW974"/>
  <c r="AW899"/>
  <c r="AW1064"/>
  <c r="AW809"/>
  <c r="AW1169"/>
  <c r="AW929"/>
  <c r="AW839"/>
  <c r="AW1004"/>
  <c r="AW1057"/>
  <c r="AW877"/>
  <c r="AW1102"/>
  <c r="AW802"/>
  <c r="AW1087"/>
  <c r="AW727"/>
  <c r="AW1072"/>
  <c r="AW772"/>
  <c r="AW794"/>
  <c r="AW674"/>
  <c r="AW1154"/>
  <c r="AW1034"/>
  <c r="AW914"/>
  <c r="AW1019"/>
  <c r="AW779"/>
  <c r="AW1184"/>
  <c r="AW944"/>
  <c r="AW704"/>
  <c r="AW869"/>
  <c r="AW749"/>
  <c r="AW629"/>
  <c r="AW1109"/>
  <c r="AW989"/>
  <c r="AW1199"/>
  <c r="AW959"/>
  <c r="AW719"/>
  <c r="AW1124"/>
  <c r="AW884"/>
  <c r="AW937"/>
  <c r="AW817"/>
  <c r="AW1162"/>
  <c r="AW922"/>
  <c r="AW682"/>
  <c r="AW1027"/>
  <c r="AW787"/>
  <c r="AW1192"/>
  <c r="AW952"/>
  <c r="AW696"/>
  <c r="AW756"/>
  <c r="AW816"/>
  <c r="AW876"/>
  <c r="AW936"/>
  <c r="AW996"/>
  <c r="AW1056"/>
  <c r="AW1116"/>
  <c r="AW1176"/>
  <c r="AW636"/>
  <c r="AW651"/>
  <c r="AW711"/>
  <c r="AW771"/>
  <c r="AW831"/>
  <c r="AW891"/>
  <c r="AW951"/>
  <c r="AW1011"/>
  <c r="AW1071"/>
  <c r="AW1131"/>
  <c r="AW1191"/>
  <c r="AW921"/>
  <c r="AW981"/>
  <c r="AW1041"/>
  <c r="AW1101"/>
  <c r="AW1161"/>
  <c r="AW1221"/>
  <c r="AW666"/>
  <c r="AW726"/>
  <c r="AW786"/>
  <c r="AW846"/>
  <c r="AW906"/>
  <c r="AW966"/>
  <c r="AW1026"/>
  <c r="AW1086"/>
  <c r="AW1146"/>
  <c r="AW1206"/>
  <c r="AW681"/>
  <c r="AW741"/>
  <c r="AW801"/>
  <c r="AW861"/>
  <c r="AC666"/>
  <c r="AC726"/>
  <c r="AC786"/>
  <c r="AC846"/>
  <c r="AC906"/>
  <c r="AC966"/>
  <c r="AC1026"/>
  <c r="AC1086"/>
  <c r="AC1146"/>
  <c r="AC1206"/>
  <c r="AC651"/>
  <c r="AC711"/>
  <c r="AC771"/>
  <c r="AC831"/>
  <c r="AC891"/>
  <c r="AC951"/>
  <c r="AC1011"/>
  <c r="AC1071"/>
  <c r="AC1131"/>
  <c r="AC1191"/>
  <c r="AC696"/>
  <c r="AC756"/>
  <c r="AC816"/>
  <c r="AC876"/>
  <c r="AC936"/>
  <c r="AC996"/>
  <c r="AC1056"/>
  <c r="AC1116"/>
  <c r="AC1176"/>
  <c r="AC681"/>
  <c r="AC801"/>
  <c r="AC921"/>
  <c r="AC981"/>
  <c r="AC1041"/>
  <c r="AC1101"/>
  <c r="AC1221"/>
  <c r="AC636"/>
  <c r="AC741"/>
  <c r="AC861"/>
  <c r="AC1161"/>
  <c r="BB636"/>
  <c r="AG635"/>
  <c r="BB635"/>
  <c r="AW680"/>
  <c r="AW740"/>
  <c r="AW800"/>
  <c r="AW860"/>
  <c r="AW920"/>
  <c r="AW980"/>
  <c r="AW1040"/>
  <c r="AW1100"/>
  <c r="AW1160"/>
  <c r="AW1220"/>
  <c r="AW695"/>
  <c r="AW755"/>
  <c r="AW815"/>
  <c r="AW875"/>
  <c r="AW935"/>
  <c r="AW995"/>
  <c r="AW1055"/>
  <c r="AW1115"/>
  <c r="AW1175"/>
  <c r="AW635"/>
  <c r="AW890"/>
  <c r="AW950"/>
  <c r="AW1010"/>
  <c r="AW1070"/>
  <c r="AW1130"/>
  <c r="AW1190"/>
  <c r="AW650"/>
  <c r="AW665"/>
  <c r="AW725"/>
  <c r="AW785"/>
  <c r="AW845"/>
  <c r="AW905"/>
  <c r="AW965"/>
  <c r="AW1025"/>
  <c r="AW1085"/>
  <c r="AW1145"/>
  <c r="AW1205"/>
  <c r="AW710"/>
  <c r="AW770"/>
  <c r="AW830"/>
  <c r="AG636"/>
  <c r="AC665"/>
  <c r="AC725"/>
  <c r="AC785"/>
  <c r="AC845"/>
  <c r="AC905"/>
  <c r="AC965"/>
  <c r="AC1025"/>
  <c r="AC1085"/>
  <c r="AC1145"/>
  <c r="AC1205"/>
  <c r="AC635"/>
  <c r="AC1190"/>
  <c r="AC650"/>
  <c r="AC710"/>
  <c r="AC770"/>
  <c r="AC830"/>
  <c r="AC890"/>
  <c r="AC950"/>
  <c r="AC1010"/>
  <c r="AC1070"/>
  <c r="AC1130"/>
  <c r="AC695"/>
  <c r="AC755"/>
  <c r="AC815"/>
  <c r="AC875"/>
  <c r="AC935"/>
  <c r="AC995"/>
  <c r="AC1055"/>
  <c r="AC740"/>
  <c r="AC860"/>
  <c r="AC1160"/>
  <c r="AC1220"/>
  <c r="AC1115"/>
  <c r="AC1175"/>
  <c r="AC680"/>
  <c r="AC800"/>
  <c r="AC920"/>
  <c r="AC980"/>
  <c r="AC1040"/>
  <c r="AC1100"/>
  <c r="AC667"/>
  <c r="AC727"/>
  <c r="AC787"/>
  <c r="AC847"/>
  <c r="AC907"/>
  <c r="AC967"/>
  <c r="AC1027"/>
  <c r="AC1087"/>
  <c r="AC1147"/>
  <c r="AC1207"/>
  <c r="AC1072"/>
  <c r="AC1132"/>
  <c r="AC1192"/>
  <c r="AC652"/>
  <c r="AC712"/>
  <c r="AC772"/>
  <c r="AC832"/>
  <c r="AC892"/>
  <c r="AC952"/>
  <c r="AC1012"/>
  <c r="AC697"/>
  <c r="AC757"/>
  <c r="AC817"/>
  <c r="AC877"/>
  <c r="AC937"/>
  <c r="AC997"/>
  <c r="AC1057"/>
  <c r="AC1117"/>
  <c r="AC862"/>
  <c r="AC1042"/>
  <c r="AC1222"/>
  <c r="AC1177"/>
  <c r="AC637"/>
  <c r="AC682"/>
  <c r="AC742"/>
  <c r="AC802"/>
  <c r="AC922"/>
  <c r="AC982"/>
  <c r="AC1102"/>
  <c r="AC1162"/>
  <c r="AG630"/>
  <c r="AC646"/>
  <c r="AC676"/>
  <c r="AC706"/>
  <c r="AC736"/>
  <c r="AC766"/>
  <c r="AC796"/>
  <c r="AC826"/>
  <c r="AC856"/>
  <c r="AC886"/>
  <c r="AC916"/>
  <c r="AC946"/>
  <c r="AC976"/>
  <c r="AC1006"/>
  <c r="AC1036"/>
  <c r="AC1066"/>
  <c r="AC721"/>
  <c r="AC841"/>
  <c r="AC961"/>
  <c r="AC1081"/>
  <c r="AC1111"/>
  <c r="AC1141"/>
  <c r="AC1171"/>
  <c r="AC1201"/>
  <c r="AC661"/>
  <c r="AC781"/>
  <c r="AC901"/>
  <c r="AC1021"/>
  <c r="AC1096"/>
  <c r="AC1126"/>
  <c r="AC1156"/>
  <c r="AC1186"/>
  <c r="AC1216"/>
  <c r="AC691"/>
  <c r="AC811"/>
  <c r="AC931"/>
  <c r="AC1051"/>
  <c r="AC631"/>
  <c r="AC751"/>
  <c r="AC871"/>
  <c r="AC991"/>
  <c r="BB632"/>
  <c r="AW662"/>
  <c r="AW677"/>
  <c r="AW692"/>
  <c r="AW707"/>
  <c r="AW722"/>
  <c r="AW737"/>
  <c r="AW752"/>
  <c r="AW767"/>
  <c r="AW782"/>
  <c r="AW797"/>
  <c r="AW812"/>
  <c r="AW827"/>
  <c r="AW842"/>
  <c r="AW857"/>
  <c r="AW872"/>
  <c r="AW887"/>
  <c r="AW902"/>
  <c r="AW917"/>
  <c r="AW932"/>
  <c r="AW947"/>
  <c r="AW962"/>
  <c r="AW977"/>
  <c r="AW992"/>
  <c r="AW1007"/>
  <c r="AW1022"/>
  <c r="AW1037"/>
  <c r="AW1052"/>
  <c r="AW1067"/>
  <c r="AW1082"/>
  <c r="AW1097"/>
  <c r="AW1112"/>
  <c r="AW1127"/>
  <c r="AW1142"/>
  <c r="AW1157"/>
  <c r="AW1172"/>
  <c r="AW1187"/>
  <c r="AW1202"/>
  <c r="AW1217"/>
  <c r="AW647"/>
  <c r="AZ647" s="1"/>
  <c r="BA647" s="1"/>
  <c r="AW632"/>
  <c r="BB633"/>
  <c r="AW648"/>
  <c r="AW633"/>
  <c r="AW1023"/>
  <c r="AW1083"/>
  <c r="AW1143"/>
  <c r="AW1203"/>
  <c r="AW1053"/>
  <c r="AW1113"/>
  <c r="AW1173"/>
  <c r="AW663"/>
  <c r="AW693"/>
  <c r="AW723"/>
  <c r="AW753"/>
  <c r="AW783"/>
  <c r="AZ783" s="1"/>
  <c r="BA783" s="1"/>
  <c r="AW813"/>
  <c r="AW843"/>
  <c r="AW873"/>
  <c r="AW903"/>
  <c r="AW933"/>
  <c r="AW993"/>
  <c r="AW1038"/>
  <c r="AW1098"/>
  <c r="AW1158"/>
  <c r="AW1218"/>
  <c r="AW678"/>
  <c r="AW708"/>
  <c r="AW738"/>
  <c r="AW768"/>
  <c r="AW798"/>
  <c r="AW828"/>
  <c r="AW858"/>
  <c r="AW888"/>
  <c r="AW918"/>
  <c r="AW948"/>
  <c r="AW978"/>
  <c r="AW1008"/>
  <c r="AW1068"/>
  <c r="AW1128"/>
  <c r="AW1188"/>
  <c r="AW963"/>
  <c r="AG631"/>
  <c r="BB630"/>
  <c r="AW645"/>
  <c r="AW660"/>
  <c r="AW720"/>
  <c r="AW780"/>
  <c r="AW840"/>
  <c r="AW900"/>
  <c r="AW960"/>
  <c r="AW1020"/>
  <c r="AZ1020" s="1"/>
  <c r="BA1020" s="1"/>
  <c r="AW1080"/>
  <c r="AW1140"/>
  <c r="AW1200"/>
  <c r="AW1170"/>
  <c r="AW765"/>
  <c r="AW675"/>
  <c r="AW735"/>
  <c r="AW795"/>
  <c r="AW855"/>
  <c r="AW915"/>
  <c r="AW975"/>
  <c r="AW1035"/>
  <c r="AW1095"/>
  <c r="AW1155"/>
  <c r="AW1215"/>
  <c r="AW690"/>
  <c r="AW750"/>
  <c r="AW810"/>
  <c r="AW870"/>
  <c r="AW930"/>
  <c r="AW990"/>
  <c r="AW1050"/>
  <c r="AW1110"/>
  <c r="AW630"/>
  <c r="AW705"/>
  <c r="AW825"/>
  <c r="AW885"/>
  <c r="AW945"/>
  <c r="AW1005"/>
  <c r="AW1065"/>
  <c r="AW1125"/>
  <c r="AW1185"/>
  <c r="AC660"/>
  <c r="AC720"/>
  <c r="AC780"/>
  <c r="AC840"/>
  <c r="AC900"/>
  <c r="AC960"/>
  <c r="AC1020"/>
  <c r="AC1080"/>
  <c r="AC1140"/>
  <c r="AC1200"/>
  <c r="AC645"/>
  <c r="AC705"/>
  <c r="AC765"/>
  <c r="AC825"/>
  <c r="AC885"/>
  <c r="AC945"/>
  <c r="AC1005"/>
  <c r="AC1065"/>
  <c r="AC1125"/>
  <c r="AC1185"/>
  <c r="AC630"/>
  <c r="AC690"/>
  <c r="AC750"/>
  <c r="AC810"/>
  <c r="AC870"/>
  <c r="AC930"/>
  <c r="AC990"/>
  <c r="AC1050"/>
  <c r="AC1110"/>
  <c r="AC1170"/>
  <c r="AC675"/>
  <c r="AC735"/>
  <c r="AC795"/>
  <c r="AC855"/>
  <c r="AC915"/>
  <c r="AC975"/>
  <c r="AC1035"/>
  <c r="AC1095"/>
  <c r="AC1155"/>
  <c r="AC1215"/>
  <c r="AG629"/>
  <c r="AB629"/>
  <c r="AB1049"/>
  <c r="AB1079"/>
  <c r="AB1094"/>
  <c r="AB1124"/>
  <c r="AB1169"/>
  <c r="AB1184"/>
  <c r="AB1199"/>
  <c r="AB1214"/>
  <c r="AB644"/>
  <c r="AB659"/>
  <c r="AB674"/>
  <c r="AB689"/>
  <c r="AB704"/>
  <c r="AB719"/>
  <c r="AB734"/>
  <c r="AB749"/>
  <c r="AB764"/>
  <c r="AB779"/>
  <c r="AB794"/>
  <c r="AB809"/>
  <c r="AB824"/>
  <c r="AB839"/>
  <c r="AB854"/>
  <c r="AB869"/>
  <c r="AB884"/>
  <c r="AB899"/>
  <c r="AB914"/>
  <c r="AB929"/>
  <c r="AB944"/>
  <c r="AB959"/>
  <c r="AB974"/>
  <c r="AB989"/>
  <c r="AB1004"/>
  <c r="AB1019"/>
  <c r="AB1034"/>
  <c r="AB1064"/>
  <c r="AB1109"/>
  <c r="AB1139"/>
  <c r="AB1154"/>
  <c r="X23"/>
  <c r="X12"/>
  <c r="AB567" s="1"/>
  <c r="X19"/>
  <c r="AG19" s="1"/>
  <c r="W23"/>
  <c r="W20"/>
  <c r="X17"/>
  <c r="AB32" s="1"/>
  <c r="W13"/>
  <c r="AA538" s="1"/>
  <c r="X21"/>
  <c r="X13"/>
  <c r="X20"/>
  <c r="AB560" s="1"/>
  <c r="X18"/>
  <c r="AB273" s="1"/>
  <c r="X16"/>
  <c r="X24"/>
  <c r="AB519" s="1"/>
  <c r="X15"/>
  <c r="AB570" s="1"/>
  <c r="X22"/>
  <c r="AB577" s="1"/>
  <c r="X14"/>
  <c r="AC148"/>
  <c r="AC315"/>
  <c r="AC337"/>
  <c r="AD24"/>
  <c r="AY25"/>
  <c r="X11"/>
  <c r="AB551" s="1"/>
  <c r="AD25"/>
  <c r="AD22"/>
  <c r="AD19"/>
  <c r="AD20"/>
  <c r="AD21"/>
  <c r="AD15"/>
  <c r="AC132"/>
  <c r="AW30"/>
  <c r="AC107"/>
  <c r="AX18"/>
  <c r="AC280"/>
  <c r="AD27"/>
  <c r="AX28"/>
  <c r="AC374"/>
  <c r="AX30"/>
  <c r="AC121"/>
  <c r="AY16"/>
  <c r="AY18"/>
  <c r="AX20"/>
  <c r="AC321"/>
  <c r="AX22"/>
  <c r="AX24"/>
  <c r="X25"/>
  <c r="AG25" s="1"/>
  <c r="AD23"/>
  <c r="AD28"/>
  <c r="AX27"/>
  <c r="AX14"/>
  <c r="AY17"/>
  <c r="AY19"/>
  <c r="AX21"/>
  <c r="AY23"/>
  <c r="AD18"/>
  <c r="AX16"/>
  <c r="AC424"/>
  <c r="AY21"/>
  <c r="AC323"/>
  <c r="AX161"/>
  <c r="AW27"/>
  <c r="AW29"/>
  <c r="AZ767"/>
  <c r="BA767" s="1"/>
  <c r="AD16"/>
  <c r="AX17"/>
  <c r="AC528"/>
  <c r="AX19"/>
  <c r="AC305"/>
  <c r="AY20"/>
  <c r="AY22"/>
  <c r="AX23"/>
  <c r="AC174"/>
  <c r="AY24"/>
  <c r="AX25"/>
  <c r="AD17"/>
  <c r="AD14"/>
  <c r="AC521"/>
  <c r="AX176"/>
  <c r="AX71"/>
  <c r="AX236"/>
  <c r="AX26"/>
  <c r="AX131"/>
  <c r="AX281"/>
  <c r="AX116"/>
  <c r="AX11"/>
  <c r="AX56"/>
  <c r="AC69"/>
  <c r="AC146"/>
  <c r="AC251"/>
  <c r="AC108"/>
  <c r="AC131"/>
  <c r="AC176"/>
  <c r="AC83"/>
  <c r="AC135"/>
  <c r="AC188"/>
  <c r="AC379"/>
  <c r="AC26"/>
  <c r="AC27"/>
  <c r="AC44"/>
  <c r="AC143"/>
  <c r="AC170"/>
  <c r="AC203"/>
  <c r="AC236"/>
  <c r="AC249"/>
  <c r="AC308"/>
  <c r="AC33"/>
  <c r="AC41"/>
  <c r="AC49"/>
  <c r="AC90"/>
  <c r="AC226"/>
  <c r="AC322"/>
  <c r="AC38"/>
  <c r="AC71"/>
  <c r="AC75"/>
  <c r="AC86"/>
  <c r="AC98"/>
  <c r="AC149"/>
  <c r="AC269"/>
  <c r="AC350"/>
  <c r="AC70"/>
  <c r="AC29"/>
  <c r="AC34"/>
  <c r="AC39"/>
  <c r="AC45"/>
  <c r="AC51"/>
  <c r="AC57"/>
  <c r="AC65"/>
  <c r="AC76"/>
  <c r="AC84"/>
  <c r="AC93"/>
  <c r="AC103"/>
  <c r="AC111"/>
  <c r="AC117"/>
  <c r="AC125"/>
  <c r="AC136"/>
  <c r="AC144"/>
  <c r="AC150"/>
  <c r="AC171"/>
  <c r="AC194"/>
  <c r="AC208"/>
  <c r="AC227"/>
  <c r="AC272"/>
  <c r="AC282"/>
  <c r="AC297"/>
  <c r="AC314"/>
  <c r="AC355"/>
  <c r="AC407"/>
  <c r="AC477"/>
  <c r="AC62"/>
  <c r="AC122"/>
  <c r="AC463"/>
  <c r="AC30"/>
  <c r="AC35"/>
  <c r="AC47"/>
  <c r="AC52"/>
  <c r="AC58"/>
  <c r="AC66"/>
  <c r="AC79"/>
  <c r="AC94"/>
  <c r="AC104"/>
  <c r="AC112"/>
  <c r="AC118"/>
  <c r="AC126"/>
  <c r="AC139"/>
  <c r="AC160"/>
  <c r="AC172"/>
  <c r="AC195"/>
  <c r="AC213"/>
  <c r="AC234"/>
  <c r="AC241"/>
  <c r="AC258"/>
  <c r="AC277"/>
  <c r="AC283"/>
  <c r="AC300"/>
  <c r="AC328"/>
  <c r="AC357"/>
  <c r="AC410"/>
  <c r="AC130"/>
  <c r="AC175"/>
  <c r="AC291"/>
  <c r="AC31"/>
  <c r="AC37"/>
  <c r="AC43"/>
  <c r="AC48"/>
  <c r="AC55"/>
  <c r="AC61"/>
  <c r="AC72"/>
  <c r="AC80"/>
  <c r="AC89"/>
  <c r="AC97"/>
  <c r="AC115"/>
  <c r="AC129"/>
  <c r="AC140"/>
  <c r="AC185"/>
  <c r="AC202"/>
  <c r="AC216"/>
  <c r="AC235"/>
  <c r="AC244"/>
  <c r="AC259"/>
  <c r="AC290"/>
  <c r="AD566"/>
  <c r="AD596"/>
  <c r="AD551"/>
  <c r="AD506"/>
  <c r="AD536"/>
  <c r="AD521"/>
  <c r="AD476"/>
  <c r="AD581"/>
  <c r="AD461"/>
  <c r="AD401"/>
  <c r="AD416"/>
  <c r="AD386"/>
  <c r="AD341"/>
  <c r="AD356"/>
  <c r="AD326"/>
  <c r="AD281"/>
  <c r="AD221"/>
  <c r="AD491"/>
  <c r="AD296"/>
  <c r="AD236"/>
  <c r="AD176"/>
  <c r="AD446"/>
  <c r="AD311"/>
  <c r="AD191"/>
  <c r="AD161"/>
  <c r="AD116"/>
  <c r="AD56"/>
  <c r="AD266"/>
  <c r="AD146"/>
  <c r="AD131"/>
  <c r="AD71"/>
  <c r="AD371"/>
  <c r="AD431"/>
  <c r="AD251"/>
  <c r="AD206"/>
  <c r="AD101"/>
  <c r="AD41"/>
  <c r="AD86"/>
  <c r="AY567"/>
  <c r="AY597"/>
  <c r="AY507"/>
  <c r="AY522"/>
  <c r="AY477"/>
  <c r="AY537"/>
  <c r="AY462"/>
  <c r="AY402"/>
  <c r="AY582"/>
  <c r="AY417"/>
  <c r="AY447"/>
  <c r="AY342"/>
  <c r="AY357"/>
  <c r="AY492"/>
  <c r="AY282"/>
  <c r="AY222"/>
  <c r="AY297"/>
  <c r="AY237"/>
  <c r="AY177"/>
  <c r="AY552"/>
  <c r="AY327"/>
  <c r="AY117"/>
  <c r="AY57"/>
  <c r="AY252"/>
  <c r="AY207"/>
  <c r="AY162"/>
  <c r="AY132"/>
  <c r="AY72"/>
  <c r="AY432"/>
  <c r="AY387"/>
  <c r="AY312"/>
  <c r="AY372"/>
  <c r="AY267"/>
  <c r="AY147"/>
  <c r="AY192"/>
  <c r="AY102"/>
  <c r="AY42"/>
  <c r="AY87"/>
  <c r="BB12"/>
  <c r="AY553"/>
  <c r="AY583"/>
  <c r="AY538"/>
  <c r="AY598"/>
  <c r="AY523"/>
  <c r="AY448"/>
  <c r="AY388"/>
  <c r="AY493"/>
  <c r="AY478"/>
  <c r="AY463"/>
  <c r="AY403"/>
  <c r="AY568"/>
  <c r="AY328"/>
  <c r="AY433"/>
  <c r="AY418"/>
  <c r="AY343"/>
  <c r="AY268"/>
  <c r="AY208"/>
  <c r="AY508"/>
  <c r="AY373"/>
  <c r="AY358"/>
  <c r="AY283"/>
  <c r="AY223"/>
  <c r="AY163"/>
  <c r="AY253"/>
  <c r="AY238"/>
  <c r="AY178"/>
  <c r="AY103"/>
  <c r="AY43"/>
  <c r="AY118"/>
  <c r="AY58"/>
  <c r="AY313"/>
  <c r="AY148"/>
  <c r="AY298"/>
  <c r="AY88"/>
  <c r="AY73"/>
  <c r="AY193"/>
  <c r="AY133"/>
  <c r="BB13"/>
  <c r="AY599"/>
  <c r="AY569"/>
  <c r="AY554"/>
  <c r="AY524"/>
  <c r="AY539"/>
  <c r="AY494"/>
  <c r="AY584"/>
  <c r="AY479"/>
  <c r="AY434"/>
  <c r="AY449"/>
  <c r="AY389"/>
  <c r="AY419"/>
  <c r="AY404"/>
  <c r="AY374"/>
  <c r="AY509"/>
  <c r="AY329"/>
  <c r="AY359"/>
  <c r="AY344"/>
  <c r="AY314"/>
  <c r="AY254"/>
  <c r="AY194"/>
  <c r="AY269"/>
  <c r="AY209"/>
  <c r="AY149"/>
  <c r="AY179"/>
  <c r="AY164"/>
  <c r="AY89"/>
  <c r="AY299"/>
  <c r="AY284"/>
  <c r="AY104"/>
  <c r="AY44"/>
  <c r="AY224"/>
  <c r="AY134"/>
  <c r="AY464"/>
  <c r="AY239"/>
  <c r="AY74"/>
  <c r="AY59"/>
  <c r="AY119"/>
  <c r="BB14"/>
  <c r="AY585"/>
  <c r="AY600"/>
  <c r="AY555"/>
  <c r="AY510"/>
  <c r="AY525"/>
  <c r="AY480"/>
  <c r="AY540"/>
  <c r="AY495"/>
  <c r="AY420"/>
  <c r="AY435"/>
  <c r="AY360"/>
  <c r="AY465"/>
  <c r="AY390"/>
  <c r="AY375"/>
  <c r="AY300"/>
  <c r="AY240"/>
  <c r="AY330"/>
  <c r="AY315"/>
  <c r="AY255"/>
  <c r="AY195"/>
  <c r="AY345"/>
  <c r="AY285"/>
  <c r="AY210"/>
  <c r="AY180"/>
  <c r="AY165"/>
  <c r="AY135"/>
  <c r="AY75"/>
  <c r="AY570"/>
  <c r="AY405"/>
  <c r="AY150"/>
  <c r="AY90"/>
  <c r="AY30"/>
  <c r="AY270"/>
  <c r="AY225"/>
  <c r="AY450"/>
  <c r="AY120"/>
  <c r="AY45"/>
  <c r="AY105"/>
  <c r="AY60"/>
  <c r="BB15"/>
  <c r="AA581"/>
  <c r="AA596"/>
  <c r="AA551"/>
  <c r="AA521"/>
  <c r="AA506"/>
  <c r="AA476"/>
  <c r="AA566"/>
  <c r="AA536"/>
  <c r="AA491"/>
  <c r="AA416"/>
  <c r="AA431"/>
  <c r="AA461"/>
  <c r="AA356"/>
  <c r="AA386"/>
  <c r="AA371"/>
  <c r="AA401"/>
  <c r="AA296"/>
  <c r="AA236"/>
  <c r="AA326"/>
  <c r="AA311"/>
  <c r="AA251"/>
  <c r="AA191"/>
  <c r="AA206"/>
  <c r="AA131"/>
  <c r="AA71"/>
  <c r="AA446"/>
  <c r="AA341"/>
  <c r="AA221"/>
  <c r="AA176"/>
  <c r="AA86"/>
  <c r="AA26"/>
  <c r="AA161"/>
  <c r="AA281"/>
  <c r="AA146"/>
  <c r="AA266"/>
  <c r="AA116"/>
  <c r="AA41"/>
  <c r="AA56"/>
  <c r="AA101"/>
  <c r="AA11"/>
  <c r="AA567"/>
  <c r="AA597"/>
  <c r="AA582"/>
  <c r="AA507"/>
  <c r="AA552"/>
  <c r="AA522"/>
  <c r="AA477"/>
  <c r="AA462"/>
  <c r="AA402"/>
  <c r="AA417"/>
  <c r="AA492"/>
  <c r="AA447"/>
  <c r="AA342"/>
  <c r="AA357"/>
  <c r="AA432"/>
  <c r="AA282"/>
  <c r="AA222"/>
  <c r="AA387"/>
  <c r="AA297"/>
  <c r="AA237"/>
  <c r="AA177"/>
  <c r="AA147"/>
  <c r="AA117"/>
  <c r="AA57"/>
  <c r="AA372"/>
  <c r="AA252"/>
  <c r="AA207"/>
  <c r="AA132"/>
  <c r="AA72"/>
  <c r="AG12"/>
  <c r="AA537"/>
  <c r="AA192"/>
  <c r="AA312"/>
  <c r="AA327"/>
  <c r="AA267"/>
  <c r="AA102"/>
  <c r="AA42"/>
  <c r="AA162"/>
  <c r="AA87"/>
  <c r="AA12"/>
  <c r="AX12"/>
  <c r="AA583"/>
  <c r="AA553"/>
  <c r="AA568"/>
  <c r="AA448"/>
  <c r="AA493"/>
  <c r="AA463"/>
  <c r="AA328"/>
  <c r="AA418"/>
  <c r="AA268"/>
  <c r="AA523"/>
  <c r="AA358"/>
  <c r="AA223"/>
  <c r="AA253"/>
  <c r="AA148"/>
  <c r="AA43"/>
  <c r="AA58"/>
  <c r="AA193"/>
  <c r="AA133"/>
  <c r="AA73"/>
  <c r="AA13"/>
  <c r="AX13"/>
  <c r="AA599"/>
  <c r="AA569"/>
  <c r="AA584"/>
  <c r="AA524"/>
  <c r="AA539"/>
  <c r="AA554"/>
  <c r="AA494"/>
  <c r="AA479"/>
  <c r="AA434"/>
  <c r="AA509"/>
  <c r="AA449"/>
  <c r="AA389"/>
  <c r="AA419"/>
  <c r="AA404"/>
  <c r="AA374"/>
  <c r="AA329"/>
  <c r="AA464"/>
  <c r="AA359"/>
  <c r="AA344"/>
  <c r="AA314"/>
  <c r="AA254"/>
  <c r="AA194"/>
  <c r="AA269"/>
  <c r="AA209"/>
  <c r="AA149"/>
  <c r="AA89"/>
  <c r="AA299"/>
  <c r="AA284"/>
  <c r="AA104"/>
  <c r="AA44"/>
  <c r="AA239"/>
  <c r="AA134"/>
  <c r="AA224"/>
  <c r="AA164"/>
  <c r="AA74"/>
  <c r="AA59"/>
  <c r="AA179"/>
  <c r="AA119"/>
  <c r="AA14"/>
  <c r="AA585"/>
  <c r="AA600"/>
  <c r="AA555"/>
  <c r="AA570"/>
  <c r="AA510"/>
  <c r="AA525"/>
  <c r="AA480"/>
  <c r="AA540"/>
  <c r="AA495"/>
  <c r="AA420"/>
  <c r="AA435"/>
  <c r="AA360"/>
  <c r="AA465"/>
  <c r="AA390"/>
  <c r="AA375"/>
  <c r="AA450"/>
  <c r="AA300"/>
  <c r="AA240"/>
  <c r="AA405"/>
  <c r="AA330"/>
  <c r="AA315"/>
  <c r="AA255"/>
  <c r="AA195"/>
  <c r="AA285"/>
  <c r="AA210"/>
  <c r="AA135"/>
  <c r="AA75"/>
  <c r="AA90"/>
  <c r="AA30"/>
  <c r="AG15"/>
  <c r="AA150"/>
  <c r="AA345"/>
  <c r="AA270"/>
  <c r="AA120"/>
  <c r="AA165"/>
  <c r="AA225"/>
  <c r="AA180"/>
  <c r="AA105"/>
  <c r="AA60"/>
  <c r="AA45"/>
  <c r="AA15"/>
  <c r="AX15"/>
  <c r="AA571"/>
  <c r="AA601"/>
  <c r="AA586"/>
  <c r="AA556"/>
  <c r="AA511"/>
  <c r="AA541"/>
  <c r="AA481"/>
  <c r="AA496"/>
  <c r="AA466"/>
  <c r="AA406"/>
  <c r="AA526"/>
  <c r="AA421"/>
  <c r="AA436"/>
  <c r="AA391"/>
  <c r="AA346"/>
  <c r="AA361"/>
  <c r="AA376"/>
  <c r="AA331"/>
  <c r="AA286"/>
  <c r="AA226"/>
  <c r="AA451"/>
  <c r="AA301"/>
  <c r="AA241"/>
  <c r="AA181"/>
  <c r="AA121"/>
  <c r="AA61"/>
  <c r="AA316"/>
  <c r="AA271"/>
  <c r="AA196"/>
  <c r="AA136"/>
  <c r="AA76"/>
  <c r="AA256"/>
  <c r="AA151"/>
  <c r="AA166"/>
  <c r="AA91"/>
  <c r="AA46"/>
  <c r="AA106"/>
  <c r="AA211"/>
  <c r="AA16"/>
  <c r="AA602"/>
  <c r="AA557"/>
  <c r="AA587"/>
  <c r="AA572"/>
  <c r="AA542"/>
  <c r="AA527"/>
  <c r="AA512"/>
  <c r="AA452"/>
  <c r="AA392"/>
  <c r="AA467"/>
  <c r="AA407"/>
  <c r="AA332"/>
  <c r="AA482"/>
  <c r="AA347"/>
  <c r="AA272"/>
  <c r="AA212"/>
  <c r="AA422"/>
  <c r="AA287"/>
  <c r="AA227"/>
  <c r="AA167"/>
  <c r="AA497"/>
  <c r="AA377"/>
  <c r="AA317"/>
  <c r="AA302"/>
  <c r="AA197"/>
  <c r="AA182"/>
  <c r="AA107"/>
  <c r="AA47"/>
  <c r="AA437"/>
  <c r="AA122"/>
  <c r="AA62"/>
  <c r="AA362"/>
  <c r="AA152"/>
  <c r="AA137"/>
  <c r="AA257"/>
  <c r="AA242"/>
  <c r="AA32"/>
  <c r="AA92"/>
  <c r="AA77"/>
  <c r="AA17"/>
  <c r="AA573"/>
  <c r="AA558"/>
  <c r="AA603"/>
  <c r="AA588"/>
  <c r="AA528"/>
  <c r="AA543"/>
  <c r="AA513"/>
  <c r="AA498"/>
  <c r="AA438"/>
  <c r="AA453"/>
  <c r="AA393"/>
  <c r="AA468"/>
  <c r="AA378"/>
  <c r="AA333"/>
  <c r="AA408"/>
  <c r="AA318"/>
  <c r="AA258"/>
  <c r="AA198"/>
  <c r="AA273"/>
  <c r="AA213"/>
  <c r="AA153"/>
  <c r="AA423"/>
  <c r="AA93"/>
  <c r="AA33"/>
  <c r="AA348"/>
  <c r="AA243"/>
  <c r="AA228"/>
  <c r="AA168"/>
  <c r="AA108"/>
  <c r="AA48"/>
  <c r="AA363"/>
  <c r="AA303"/>
  <c r="AA483"/>
  <c r="AA288"/>
  <c r="AA123"/>
  <c r="AA183"/>
  <c r="AA78"/>
  <c r="AA63"/>
  <c r="AA138"/>
  <c r="AA18"/>
  <c r="AA604"/>
  <c r="AA589"/>
  <c r="AA559"/>
  <c r="AA574"/>
  <c r="AA514"/>
  <c r="AA529"/>
  <c r="AA484"/>
  <c r="AA499"/>
  <c r="AA424"/>
  <c r="AA439"/>
  <c r="AA364"/>
  <c r="AA544"/>
  <c r="AA454"/>
  <c r="AA409"/>
  <c r="AA379"/>
  <c r="AA304"/>
  <c r="AA244"/>
  <c r="AA184"/>
  <c r="AA349"/>
  <c r="AA319"/>
  <c r="AA259"/>
  <c r="AA199"/>
  <c r="AA274"/>
  <c r="AA229"/>
  <c r="AA139"/>
  <c r="AA79"/>
  <c r="AA394"/>
  <c r="AA169"/>
  <c r="AA94"/>
  <c r="AA34"/>
  <c r="AA469"/>
  <c r="AA334"/>
  <c r="AA214"/>
  <c r="AA289"/>
  <c r="AA49"/>
  <c r="AA154"/>
  <c r="AA109"/>
  <c r="AA64"/>
  <c r="AA124"/>
  <c r="AA19"/>
  <c r="AA560"/>
  <c r="AA245"/>
  <c r="AA380"/>
  <c r="AA606"/>
  <c r="AA561"/>
  <c r="AA591"/>
  <c r="AA546"/>
  <c r="AA576"/>
  <c r="AA531"/>
  <c r="AA456"/>
  <c r="AA396"/>
  <c r="AA501"/>
  <c r="AA486"/>
  <c r="AA471"/>
  <c r="AA411"/>
  <c r="AA516"/>
  <c r="AA336"/>
  <c r="AA441"/>
  <c r="AA426"/>
  <c r="AA351"/>
  <c r="AA321"/>
  <c r="AA276"/>
  <c r="AA216"/>
  <c r="AA381"/>
  <c r="AA366"/>
  <c r="AA291"/>
  <c r="AA231"/>
  <c r="AA171"/>
  <c r="AA261"/>
  <c r="AA246"/>
  <c r="AA111"/>
  <c r="AA51"/>
  <c r="AA126"/>
  <c r="AA66"/>
  <c r="AA186"/>
  <c r="AA306"/>
  <c r="AA201"/>
  <c r="AA156"/>
  <c r="AA141"/>
  <c r="AA96"/>
  <c r="AA81"/>
  <c r="AA36"/>
  <c r="AA21"/>
  <c r="AA607"/>
  <c r="AA577"/>
  <c r="AA547"/>
  <c r="AA562"/>
  <c r="AA532"/>
  <c r="AA502"/>
  <c r="AA592"/>
  <c r="AA487"/>
  <c r="AA442"/>
  <c r="AA457"/>
  <c r="AA397"/>
  <c r="AA427"/>
  <c r="AA412"/>
  <c r="AA382"/>
  <c r="AA322"/>
  <c r="AA337"/>
  <c r="AA517"/>
  <c r="AA367"/>
  <c r="AA352"/>
  <c r="AA262"/>
  <c r="AA202"/>
  <c r="AA277"/>
  <c r="AA217"/>
  <c r="AA157"/>
  <c r="AA172"/>
  <c r="AA97"/>
  <c r="AA37"/>
  <c r="AA472"/>
  <c r="AA307"/>
  <c r="AA292"/>
  <c r="AA187"/>
  <c r="AA112"/>
  <c r="AA52"/>
  <c r="AA232"/>
  <c r="AA142"/>
  <c r="AA247"/>
  <c r="AA82"/>
  <c r="AA67"/>
  <c r="AA127"/>
  <c r="AA22"/>
  <c r="AA608"/>
  <c r="AA593"/>
  <c r="AA563"/>
  <c r="AA548"/>
  <c r="AA518"/>
  <c r="AA533"/>
  <c r="AA488"/>
  <c r="AA578"/>
  <c r="AA503"/>
  <c r="AA428"/>
  <c r="AA443"/>
  <c r="AA368"/>
  <c r="AA473"/>
  <c r="AA398"/>
  <c r="AA383"/>
  <c r="AA308"/>
  <c r="AA248"/>
  <c r="AA188"/>
  <c r="AA338"/>
  <c r="AA263"/>
  <c r="AA203"/>
  <c r="AA353"/>
  <c r="AA323"/>
  <c r="AA293"/>
  <c r="AA218"/>
  <c r="AA173"/>
  <c r="AA143"/>
  <c r="AA83"/>
  <c r="AA458"/>
  <c r="AA158"/>
  <c r="AA98"/>
  <c r="AA38"/>
  <c r="AG23"/>
  <c r="AA278"/>
  <c r="AA233"/>
  <c r="AA413"/>
  <c r="AA128"/>
  <c r="AA53"/>
  <c r="AA113"/>
  <c r="AA68"/>
  <c r="AA23"/>
  <c r="AA579"/>
  <c r="AA609"/>
  <c r="AA549"/>
  <c r="AA594"/>
  <c r="AA519"/>
  <c r="AA489"/>
  <c r="AA474"/>
  <c r="AA414"/>
  <c r="AA504"/>
  <c r="AA429"/>
  <c r="AA444"/>
  <c r="AA399"/>
  <c r="AA354"/>
  <c r="AA369"/>
  <c r="AA339"/>
  <c r="AA294"/>
  <c r="AA234"/>
  <c r="AA384"/>
  <c r="AA309"/>
  <c r="AA249"/>
  <c r="AA189"/>
  <c r="AA534"/>
  <c r="AA459"/>
  <c r="AA324"/>
  <c r="AA174"/>
  <c r="AA129"/>
  <c r="AA69"/>
  <c r="AA279"/>
  <c r="AA204"/>
  <c r="AA159"/>
  <c r="AA144"/>
  <c r="AA84"/>
  <c r="AA219"/>
  <c r="AA264"/>
  <c r="AA564"/>
  <c r="AA99"/>
  <c r="AA54"/>
  <c r="AA114"/>
  <c r="AA39"/>
  <c r="AA24"/>
  <c r="AA610"/>
  <c r="AA565"/>
  <c r="AA595"/>
  <c r="AA580"/>
  <c r="AA550"/>
  <c r="AA505"/>
  <c r="AA535"/>
  <c r="AA520"/>
  <c r="AA460"/>
  <c r="AA400"/>
  <c r="AA475"/>
  <c r="AA415"/>
  <c r="AA340"/>
  <c r="AA355"/>
  <c r="AA280"/>
  <c r="AA220"/>
  <c r="AA490"/>
  <c r="AA445"/>
  <c r="AA385"/>
  <c r="AA325"/>
  <c r="AA295"/>
  <c r="AA235"/>
  <c r="AA175"/>
  <c r="AA370"/>
  <c r="AA310"/>
  <c r="AA205"/>
  <c r="AA190"/>
  <c r="AA115"/>
  <c r="AA55"/>
  <c r="AA160"/>
  <c r="AA130"/>
  <c r="AA70"/>
  <c r="AA430"/>
  <c r="AA145"/>
  <c r="AA250"/>
  <c r="AA265"/>
  <c r="AA40"/>
  <c r="AA100"/>
  <c r="AA85"/>
  <c r="AA25"/>
  <c r="AD26"/>
  <c r="AA27"/>
  <c r="AA28"/>
  <c r="AA29"/>
  <c r="AW581"/>
  <c r="AW596"/>
  <c r="AW551"/>
  <c r="AW566"/>
  <c r="AW521"/>
  <c r="AW476"/>
  <c r="AW536"/>
  <c r="AW491"/>
  <c r="AW416"/>
  <c r="AW431"/>
  <c r="AW506"/>
  <c r="AW461"/>
  <c r="AW356"/>
  <c r="AW386"/>
  <c r="AW371"/>
  <c r="AW296"/>
  <c r="AW236"/>
  <c r="AW446"/>
  <c r="AW326"/>
  <c r="AW311"/>
  <c r="AW251"/>
  <c r="AW191"/>
  <c r="AW401"/>
  <c r="AW206"/>
  <c r="AW161"/>
  <c r="AW131"/>
  <c r="AW71"/>
  <c r="AW221"/>
  <c r="AW146"/>
  <c r="AW86"/>
  <c r="AW26"/>
  <c r="AW266"/>
  <c r="AW176"/>
  <c r="AW341"/>
  <c r="AW281"/>
  <c r="AW116"/>
  <c r="AW56"/>
  <c r="AW101"/>
  <c r="AW41"/>
  <c r="AY581"/>
  <c r="AY566"/>
  <c r="AY596"/>
  <c r="AY551"/>
  <c r="AY536"/>
  <c r="AY506"/>
  <c r="AY521"/>
  <c r="AY491"/>
  <c r="AY446"/>
  <c r="AY386"/>
  <c r="AY461"/>
  <c r="AY401"/>
  <c r="AY431"/>
  <c r="AY326"/>
  <c r="AY341"/>
  <c r="AY371"/>
  <c r="AY266"/>
  <c r="AY206"/>
  <c r="AY476"/>
  <c r="AY281"/>
  <c r="AY221"/>
  <c r="AY161"/>
  <c r="AY296"/>
  <c r="AY146"/>
  <c r="AY101"/>
  <c r="AY41"/>
  <c r="AY311"/>
  <c r="AY191"/>
  <c r="AY176"/>
  <c r="AY116"/>
  <c r="AY56"/>
  <c r="AY11"/>
  <c r="AY251"/>
  <c r="AY416"/>
  <c r="AY356"/>
  <c r="AY236"/>
  <c r="AY86"/>
  <c r="AY131"/>
  <c r="AY71"/>
  <c r="AB554"/>
  <c r="AB539"/>
  <c r="AB389"/>
  <c r="AB479"/>
  <c r="AB419"/>
  <c r="AB374"/>
  <c r="AB104"/>
  <c r="AB119"/>
  <c r="AB149"/>
  <c r="AB89"/>
  <c r="AB600"/>
  <c r="AB555"/>
  <c r="AB585"/>
  <c r="AB525"/>
  <c r="AB510"/>
  <c r="AB495"/>
  <c r="AB435"/>
  <c r="AB390"/>
  <c r="AB465"/>
  <c r="AB375"/>
  <c r="AB405"/>
  <c r="AB315"/>
  <c r="AB255"/>
  <c r="AB270"/>
  <c r="AB210"/>
  <c r="AB150"/>
  <c r="AB90"/>
  <c r="AB480"/>
  <c r="AB345"/>
  <c r="AB225"/>
  <c r="AB180"/>
  <c r="AB165"/>
  <c r="AB45"/>
  <c r="AB300"/>
  <c r="AB360"/>
  <c r="AB135"/>
  <c r="AB120"/>
  <c r="AB75"/>
  <c r="AB15"/>
  <c r="AB556"/>
  <c r="AB481"/>
  <c r="AB361"/>
  <c r="AB376"/>
  <c r="AB346"/>
  <c r="AB271"/>
  <c r="AB391"/>
  <c r="AB466"/>
  <c r="AB46"/>
  <c r="AB121"/>
  <c r="AB572"/>
  <c r="AB557"/>
  <c r="AB512"/>
  <c r="AB527"/>
  <c r="AB482"/>
  <c r="AB542"/>
  <c r="AB407"/>
  <c r="AB422"/>
  <c r="AB452"/>
  <c r="AB362"/>
  <c r="AB287"/>
  <c r="AB227"/>
  <c r="AB242"/>
  <c r="AB182"/>
  <c r="AB437"/>
  <c r="AB332"/>
  <c r="AB122"/>
  <c r="AB62"/>
  <c r="AB212"/>
  <c r="AB167"/>
  <c r="AB137"/>
  <c r="AB317"/>
  <c r="AB272"/>
  <c r="AB377"/>
  <c r="AB497"/>
  <c r="AB107"/>
  <c r="AB152"/>
  <c r="AB47"/>
  <c r="AB17"/>
  <c r="AW602"/>
  <c r="AW587"/>
  <c r="AW557"/>
  <c r="AW572"/>
  <c r="AW512"/>
  <c r="AW527"/>
  <c r="AW482"/>
  <c r="AW497"/>
  <c r="AW422"/>
  <c r="AW437"/>
  <c r="AW362"/>
  <c r="AW452"/>
  <c r="AW407"/>
  <c r="AW377"/>
  <c r="AW542"/>
  <c r="AW302"/>
  <c r="AW242"/>
  <c r="AW182"/>
  <c r="AW347"/>
  <c r="AW317"/>
  <c r="AW257"/>
  <c r="AW197"/>
  <c r="AW467"/>
  <c r="AW272"/>
  <c r="AW227"/>
  <c r="AW137"/>
  <c r="AW77"/>
  <c r="AW167"/>
  <c r="AW92"/>
  <c r="AW32"/>
  <c r="AW17"/>
  <c r="AW332"/>
  <c r="AW152"/>
  <c r="AW392"/>
  <c r="AW212"/>
  <c r="AW287"/>
  <c r="AW47"/>
  <c r="AW107"/>
  <c r="AW62"/>
  <c r="AW122"/>
  <c r="AB558"/>
  <c r="AB33"/>
  <c r="AW603"/>
  <c r="AW573"/>
  <c r="AW558"/>
  <c r="AW513"/>
  <c r="AW528"/>
  <c r="AW483"/>
  <c r="AW543"/>
  <c r="AW468"/>
  <c r="AW408"/>
  <c r="AW588"/>
  <c r="AW423"/>
  <c r="AW453"/>
  <c r="AW348"/>
  <c r="AW363"/>
  <c r="AW498"/>
  <c r="AW288"/>
  <c r="AW228"/>
  <c r="AW303"/>
  <c r="AW243"/>
  <c r="AW183"/>
  <c r="AW333"/>
  <c r="AW123"/>
  <c r="AW63"/>
  <c r="AW258"/>
  <c r="AW213"/>
  <c r="AW168"/>
  <c r="AW138"/>
  <c r="AW78"/>
  <c r="AW18"/>
  <c r="AW438"/>
  <c r="AW393"/>
  <c r="AW318"/>
  <c r="AW378"/>
  <c r="AW273"/>
  <c r="AW153"/>
  <c r="AW198"/>
  <c r="AW108"/>
  <c r="AW33"/>
  <c r="AW93"/>
  <c r="AW48"/>
  <c r="AB604"/>
  <c r="AB574"/>
  <c r="AB529"/>
  <c r="AB544"/>
  <c r="AB499"/>
  <c r="AB484"/>
  <c r="AB439"/>
  <c r="AB454"/>
  <c r="AB424"/>
  <c r="AB409"/>
  <c r="AB379"/>
  <c r="AB364"/>
  <c r="AB349"/>
  <c r="AB319"/>
  <c r="AB199"/>
  <c r="AB274"/>
  <c r="AB214"/>
  <c r="AB514"/>
  <c r="AB169"/>
  <c r="AB94"/>
  <c r="AB469"/>
  <c r="AB304"/>
  <c r="AB289"/>
  <c r="AB109"/>
  <c r="AB49"/>
  <c r="AB229"/>
  <c r="AB244"/>
  <c r="AB79"/>
  <c r="AB64"/>
  <c r="AB19"/>
  <c r="AW604"/>
  <c r="AW559"/>
  <c r="AW589"/>
  <c r="AW544"/>
  <c r="AW529"/>
  <c r="AW454"/>
  <c r="AW394"/>
  <c r="AW499"/>
  <c r="AW484"/>
  <c r="AW469"/>
  <c r="AW409"/>
  <c r="AW334"/>
  <c r="AW439"/>
  <c r="AW424"/>
  <c r="AW349"/>
  <c r="AW319"/>
  <c r="AW274"/>
  <c r="AW214"/>
  <c r="AW514"/>
  <c r="AW379"/>
  <c r="AW364"/>
  <c r="AW289"/>
  <c r="AW229"/>
  <c r="AW169"/>
  <c r="AW574"/>
  <c r="AW259"/>
  <c r="AW244"/>
  <c r="AW109"/>
  <c r="AW49"/>
  <c r="AW124"/>
  <c r="AW64"/>
  <c r="AW19"/>
  <c r="AW184"/>
  <c r="AW154"/>
  <c r="AW304"/>
  <c r="AW34"/>
  <c r="AW139"/>
  <c r="AW94"/>
  <c r="AW79"/>
  <c r="AW199"/>
  <c r="AB605"/>
  <c r="AB590"/>
  <c r="AB515"/>
  <c r="AB530"/>
  <c r="AB485"/>
  <c r="AB545"/>
  <c r="AB500"/>
  <c r="AB425"/>
  <c r="AB365"/>
  <c r="AB470"/>
  <c r="AB395"/>
  <c r="AB305"/>
  <c r="AB245"/>
  <c r="AB185"/>
  <c r="AB260"/>
  <c r="AB200"/>
  <c r="AB350"/>
  <c r="AB290"/>
  <c r="AB215"/>
  <c r="AB170"/>
  <c r="AB80"/>
  <c r="AB455"/>
  <c r="AB155"/>
  <c r="AB35"/>
  <c r="AB275"/>
  <c r="AB410"/>
  <c r="AB125"/>
  <c r="AB50"/>
  <c r="AB110"/>
  <c r="AB20"/>
  <c r="AW605"/>
  <c r="AW575"/>
  <c r="AW560"/>
  <c r="AW530"/>
  <c r="AW545"/>
  <c r="AW500"/>
  <c r="AW590"/>
  <c r="AW485"/>
  <c r="AW440"/>
  <c r="AW455"/>
  <c r="AW395"/>
  <c r="AW425"/>
  <c r="AW410"/>
  <c r="AW380"/>
  <c r="AW320"/>
  <c r="AW515"/>
  <c r="AW335"/>
  <c r="AW365"/>
  <c r="AW350"/>
  <c r="AW260"/>
  <c r="AW200"/>
  <c r="AW275"/>
  <c r="AW215"/>
  <c r="AW155"/>
  <c r="AW170"/>
  <c r="AW95"/>
  <c r="AW35"/>
  <c r="AW305"/>
  <c r="AW290"/>
  <c r="AW185"/>
  <c r="AW110"/>
  <c r="AW50"/>
  <c r="AW20"/>
  <c r="AW470"/>
  <c r="AW230"/>
  <c r="AW140"/>
  <c r="AW245"/>
  <c r="AW80"/>
  <c r="AW65"/>
  <c r="AW125"/>
  <c r="AB576"/>
  <c r="AB546"/>
  <c r="AB411"/>
  <c r="AB396"/>
  <c r="AB381"/>
  <c r="AB306"/>
  <c r="AB321"/>
  <c r="AB276"/>
  <c r="AB81"/>
  <c r="AB51"/>
  <c r="AW606"/>
  <c r="AW591"/>
  <c r="AW561"/>
  <c r="AW546"/>
  <c r="AW516"/>
  <c r="AW531"/>
  <c r="AW486"/>
  <c r="AW501"/>
  <c r="AW426"/>
  <c r="AW441"/>
  <c r="AW366"/>
  <c r="AW576"/>
  <c r="AW471"/>
  <c r="AW396"/>
  <c r="AW381"/>
  <c r="AW306"/>
  <c r="AW246"/>
  <c r="AW186"/>
  <c r="AW336"/>
  <c r="AW261"/>
  <c r="AW201"/>
  <c r="AW351"/>
  <c r="AW291"/>
  <c r="AW216"/>
  <c r="AW171"/>
  <c r="AW141"/>
  <c r="AW81"/>
  <c r="AW411"/>
  <c r="AW156"/>
  <c r="AW96"/>
  <c r="AW36"/>
  <c r="AW21"/>
  <c r="AW276"/>
  <c r="AW456"/>
  <c r="AW321"/>
  <c r="AW231"/>
  <c r="AW126"/>
  <c r="AW51"/>
  <c r="AW111"/>
  <c r="AW66"/>
  <c r="AB352"/>
  <c r="AB367"/>
  <c r="AB127"/>
  <c r="AW577"/>
  <c r="AW607"/>
  <c r="AW547"/>
  <c r="AW592"/>
  <c r="AW517"/>
  <c r="AW562"/>
  <c r="AW487"/>
  <c r="AW502"/>
  <c r="AW472"/>
  <c r="AW412"/>
  <c r="AW427"/>
  <c r="AW442"/>
  <c r="AW397"/>
  <c r="AW352"/>
  <c r="AW532"/>
  <c r="AW367"/>
  <c r="AW382"/>
  <c r="AW337"/>
  <c r="AW292"/>
  <c r="AW232"/>
  <c r="AW307"/>
  <c r="AW247"/>
  <c r="AW187"/>
  <c r="AW172"/>
  <c r="AW127"/>
  <c r="AW67"/>
  <c r="AW277"/>
  <c r="AW202"/>
  <c r="AW157"/>
  <c r="AW142"/>
  <c r="AW82"/>
  <c r="AW22"/>
  <c r="AW457"/>
  <c r="AW217"/>
  <c r="AW262"/>
  <c r="AW322"/>
  <c r="AW97"/>
  <c r="AW52"/>
  <c r="AW112"/>
  <c r="AW37"/>
  <c r="AB608"/>
  <c r="AB578"/>
  <c r="AB563"/>
  <c r="AB593"/>
  <c r="AB533"/>
  <c r="AB548"/>
  <c r="AB518"/>
  <c r="AB503"/>
  <c r="AB443"/>
  <c r="AB458"/>
  <c r="AB398"/>
  <c r="AB488"/>
  <c r="AB473"/>
  <c r="AB383"/>
  <c r="AB323"/>
  <c r="AB338"/>
  <c r="AB428"/>
  <c r="AB263"/>
  <c r="AB203"/>
  <c r="AB278"/>
  <c r="AB218"/>
  <c r="AB158"/>
  <c r="AB98"/>
  <c r="AB38"/>
  <c r="AB368"/>
  <c r="AB248"/>
  <c r="AB233"/>
  <c r="AB113"/>
  <c r="AB53"/>
  <c r="AB413"/>
  <c r="AB353"/>
  <c r="AB293"/>
  <c r="AB188"/>
  <c r="AB173"/>
  <c r="AB308"/>
  <c r="AB143"/>
  <c r="AB128"/>
  <c r="AB83"/>
  <c r="AB68"/>
  <c r="AB23"/>
  <c r="AW608"/>
  <c r="AW563"/>
  <c r="AW593"/>
  <c r="AW578"/>
  <c r="AW533"/>
  <c r="AW518"/>
  <c r="AW458"/>
  <c r="AW398"/>
  <c r="AW548"/>
  <c r="AW473"/>
  <c r="AW413"/>
  <c r="AW338"/>
  <c r="AW503"/>
  <c r="AW353"/>
  <c r="AW278"/>
  <c r="AW218"/>
  <c r="AW443"/>
  <c r="AW293"/>
  <c r="AW233"/>
  <c r="AW173"/>
  <c r="AW488"/>
  <c r="AW368"/>
  <c r="AW308"/>
  <c r="AW203"/>
  <c r="AW188"/>
  <c r="AW113"/>
  <c r="AW53"/>
  <c r="AW428"/>
  <c r="AW158"/>
  <c r="AW128"/>
  <c r="AW68"/>
  <c r="AW23"/>
  <c r="AW383"/>
  <c r="AW143"/>
  <c r="AW323"/>
  <c r="AW248"/>
  <c r="AW263"/>
  <c r="AW38"/>
  <c r="AW98"/>
  <c r="AW83"/>
  <c r="AW609"/>
  <c r="AW579"/>
  <c r="AW564"/>
  <c r="AW594"/>
  <c r="AW549"/>
  <c r="AW534"/>
  <c r="AW519"/>
  <c r="AW444"/>
  <c r="AW384"/>
  <c r="AW459"/>
  <c r="AW399"/>
  <c r="AW489"/>
  <c r="AW474"/>
  <c r="AW324"/>
  <c r="AW339"/>
  <c r="AW504"/>
  <c r="AW429"/>
  <c r="AW264"/>
  <c r="AW204"/>
  <c r="AW279"/>
  <c r="AW219"/>
  <c r="AW159"/>
  <c r="AW414"/>
  <c r="AW99"/>
  <c r="AW39"/>
  <c r="AW369"/>
  <c r="AW249"/>
  <c r="AW234"/>
  <c r="AW114"/>
  <c r="AW54"/>
  <c r="AW24"/>
  <c r="AW294"/>
  <c r="AW189"/>
  <c r="AW309"/>
  <c r="AW354"/>
  <c r="AW129"/>
  <c r="AW84"/>
  <c r="AW69"/>
  <c r="AW174"/>
  <c r="AW144"/>
  <c r="AB565"/>
  <c r="AB235"/>
  <c r="AB115"/>
  <c r="AW610"/>
  <c r="AW595"/>
  <c r="AW565"/>
  <c r="AW580"/>
  <c r="AW520"/>
  <c r="AW535"/>
  <c r="AW490"/>
  <c r="AW550"/>
  <c r="AW430"/>
  <c r="AW475"/>
  <c r="AW445"/>
  <c r="AW505"/>
  <c r="AW370"/>
  <c r="AW460"/>
  <c r="AW415"/>
  <c r="AW325"/>
  <c r="AW400"/>
  <c r="AW310"/>
  <c r="AW250"/>
  <c r="AW190"/>
  <c r="AW355"/>
  <c r="AW265"/>
  <c r="AW205"/>
  <c r="AW145"/>
  <c r="AW280"/>
  <c r="AW235"/>
  <c r="AW160"/>
  <c r="AW85"/>
  <c r="AW385"/>
  <c r="AW340"/>
  <c r="AW100"/>
  <c r="AW40"/>
  <c r="AW25"/>
  <c r="AW220"/>
  <c r="AW295"/>
  <c r="AW175"/>
  <c r="AW115"/>
  <c r="AW70"/>
  <c r="AW130"/>
  <c r="AW55"/>
  <c r="AY26"/>
  <c r="AB29"/>
  <c r="AB30"/>
  <c r="AD31"/>
  <c r="AB371"/>
  <c r="AB341"/>
  <c r="AB161"/>
  <c r="AB582"/>
  <c r="AB597"/>
  <c r="AB552"/>
  <c r="AB522"/>
  <c r="AB477"/>
  <c r="AB537"/>
  <c r="AB492"/>
  <c r="AB417"/>
  <c r="AB432"/>
  <c r="AB462"/>
  <c r="AB387"/>
  <c r="AB372"/>
  <c r="AB297"/>
  <c r="AB237"/>
  <c r="AB402"/>
  <c r="AB312"/>
  <c r="AB252"/>
  <c r="AB192"/>
  <c r="AB207"/>
  <c r="AB132"/>
  <c r="AB72"/>
  <c r="AB27"/>
  <c r="AB147"/>
  <c r="AB342"/>
  <c r="AB162"/>
  <c r="AB222"/>
  <c r="AB177"/>
  <c r="AB102"/>
  <c r="AB57"/>
  <c r="AB42"/>
  <c r="AW597"/>
  <c r="AW567"/>
  <c r="AW552"/>
  <c r="AW582"/>
  <c r="AW522"/>
  <c r="AW537"/>
  <c r="AW492"/>
  <c r="AW477"/>
  <c r="AW432"/>
  <c r="AW507"/>
  <c r="AW447"/>
  <c r="AW387"/>
  <c r="AW417"/>
  <c r="AW402"/>
  <c r="AW372"/>
  <c r="AW327"/>
  <c r="AW462"/>
  <c r="AW357"/>
  <c r="AW342"/>
  <c r="AW312"/>
  <c r="AW252"/>
  <c r="AW192"/>
  <c r="AW267"/>
  <c r="AW207"/>
  <c r="AW147"/>
  <c r="AW87"/>
  <c r="AW297"/>
  <c r="AW282"/>
  <c r="AW102"/>
  <c r="AW42"/>
  <c r="AW12"/>
  <c r="AW237"/>
  <c r="AW162"/>
  <c r="AW177"/>
  <c r="AW132"/>
  <c r="AW222"/>
  <c r="AW72"/>
  <c r="AW57"/>
  <c r="AW117"/>
  <c r="AY12"/>
  <c r="AW583"/>
  <c r="AW598"/>
  <c r="AW553"/>
  <c r="AW568"/>
  <c r="AW508"/>
  <c r="AW523"/>
  <c r="AW478"/>
  <c r="AW538"/>
  <c r="AW493"/>
  <c r="AW418"/>
  <c r="AW433"/>
  <c r="AW358"/>
  <c r="AW463"/>
  <c r="AW388"/>
  <c r="AW373"/>
  <c r="AW448"/>
  <c r="AW298"/>
  <c r="AW238"/>
  <c r="AW403"/>
  <c r="AW328"/>
  <c r="AW313"/>
  <c r="AW253"/>
  <c r="AW193"/>
  <c r="AW283"/>
  <c r="AW208"/>
  <c r="AW133"/>
  <c r="AW73"/>
  <c r="AW88"/>
  <c r="AW28"/>
  <c r="AW13"/>
  <c r="AW343"/>
  <c r="AW163"/>
  <c r="AW178"/>
  <c r="AW268"/>
  <c r="AW223"/>
  <c r="AW148"/>
  <c r="AW118"/>
  <c r="AW103"/>
  <c r="AW58"/>
  <c r="AW43"/>
  <c r="AY13"/>
  <c r="AW569"/>
  <c r="AW599"/>
  <c r="AW584"/>
  <c r="AW554"/>
  <c r="AW509"/>
  <c r="AW539"/>
  <c r="AW479"/>
  <c r="AW494"/>
  <c r="AW464"/>
  <c r="AW404"/>
  <c r="AW524"/>
  <c r="AW419"/>
  <c r="AW434"/>
  <c r="AW389"/>
  <c r="AW344"/>
  <c r="AW359"/>
  <c r="AW374"/>
  <c r="AW329"/>
  <c r="AW284"/>
  <c r="AW224"/>
  <c r="AW449"/>
  <c r="AW299"/>
  <c r="AW239"/>
  <c r="AW179"/>
  <c r="AW119"/>
  <c r="AW59"/>
  <c r="AW314"/>
  <c r="AW269"/>
  <c r="AW194"/>
  <c r="AW134"/>
  <c r="AW74"/>
  <c r="AW14"/>
  <c r="AW254"/>
  <c r="AW164"/>
  <c r="AW209"/>
  <c r="AW89"/>
  <c r="AW149"/>
  <c r="AW104"/>
  <c r="AW44"/>
  <c r="AY14"/>
  <c r="AW555"/>
  <c r="AW585"/>
  <c r="AW570"/>
  <c r="AW600"/>
  <c r="AW540"/>
  <c r="AW525"/>
  <c r="AW510"/>
  <c r="AW450"/>
  <c r="AW390"/>
  <c r="AW465"/>
  <c r="AW405"/>
  <c r="AW330"/>
  <c r="AW480"/>
  <c r="AW345"/>
  <c r="AW270"/>
  <c r="AW210"/>
  <c r="AW495"/>
  <c r="AW420"/>
  <c r="AW285"/>
  <c r="AW225"/>
  <c r="AW165"/>
  <c r="AW375"/>
  <c r="AW315"/>
  <c r="AW300"/>
  <c r="AW195"/>
  <c r="AW105"/>
  <c r="AW45"/>
  <c r="AW180"/>
  <c r="AW120"/>
  <c r="AW60"/>
  <c r="AW15"/>
  <c r="AW360"/>
  <c r="AW135"/>
  <c r="AW435"/>
  <c r="AW255"/>
  <c r="AW240"/>
  <c r="AW150"/>
  <c r="AW90"/>
  <c r="AW75"/>
  <c r="AY15"/>
  <c r="AW571"/>
  <c r="AW556"/>
  <c r="AW586"/>
  <c r="AW601"/>
  <c r="AW526"/>
  <c r="AW541"/>
  <c r="AW511"/>
  <c r="AW496"/>
  <c r="AW436"/>
  <c r="AW451"/>
  <c r="AW391"/>
  <c r="AW466"/>
  <c r="AW376"/>
  <c r="AW331"/>
  <c r="AW481"/>
  <c r="AW406"/>
  <c r="AW316"/>
  <c r="AW256"/>
  <c r="AW196"/>
  <c r="AW271"/>
  <c r="AW211"/>
  <c r="AW151"/>
  <c r="AW91"/>
  <c r="AW346"/>
  <c r="AW241"/>
  <c r="AW226"/>
  <c r="AW166"/>
  <c r="AW106"/>
  <c r="AW46"/>
  <c r="AW16"/>
  <c r="AW421"/>
  <c r="AW301"/>
  <c r="AW361"/>
  <c r="AW286"/>
  <c r="AW181"/>
  <c r="AW121"/>
  <c r="AW76"/>
  <c r="AW61"/>
  <c r="AW136"/>
  <c r="AD11"/>
  <c r="AW11"/>
  <c r="BB11"/>
  <c r="AD12"/>
  <c r="AX582"/>
  <c r="AX567"/>
  <c r="AX597"/>
  <c r="AX537"/>
  <c r="AX522"/>
  <c r="AX507"/>
  <c r="AX447"/>
  <c r="AX387"/>
  <c r="AX462"/>
  <c r="AX402"/>
  <c r="AX327"/>
  <c r="AX477"/>
  <c r="AX342"/>
  <c r="AX552"/>
  <c r="AX267"/>
  <c r="AX207"/>
  <c r="AX492"/>
  <c r="AX417"/>
  <c r="AX282"/>
  <c r="AX222"/>
  <c r="AX162"/>
  <c r="AX372"/>
  <c r="AX312"/>
  <c r="AX297"/>
  <c r="AX192"/>
  <c r="AX102"/>
  <c r="AX42"/>
  <c r="AX177"/>
  <c r="AX117"/>
  <c r="AX57"/>
  <c r="AX357"/>
  <c r="AX132"/>
  <c r="AX252"/>
  <c r="AX432"/>
  <c r="AX237"/>
  <c r="AX147"/>
  <c r="AX87"/>
  <c r="AX72"/>
  <c r="AD13"/>
  <c r="AX598"/>
  <c r="AX568"/>
  <c r="AX553"/>
  <c r="AX583"/>
  <c r="AX523"/>
  <c r="AX538"/>
  <c r="AX508"/>
  <c r="AX493"/>
  <c r="AX433"/>
  <c r="AX448"/>
  <c r="AX388"/>
  <c r="AX463"/>
  <c r="AX373"/>
  <c r="AX328"/>
  <c r="AX478"/>
  <c r="AX403"/>
  <c r="AX313"/>
  <c r="AX253"/>
  <c r="AX193"/>
  <c r="AX268"/>
  <c r="AX208"/>
  <c r="AX148"/>
  <c r="AX88"/>
  <c r="AX343"/>
  <c r="AX238"/>
  <c r="AX223"/>
  <c r="AX178"/>
  <c r="AX163"/>
  <c r="AX103"/>
  <c r="AX43"/>
  <c r="AX418"/>
  <c r="AX298"/>
  <c r="AX283"/>
  <c r="AX358"/>
  <c r="AX133"/>
  <c r="AX118"/>
  <c r="AX73"/>
  <c r="AX58"/>
  <c r="AX584"/>
  <c r="AX599"/>
  <c r="AX554"/>
  <c r="AX569"/>
  <c r="AX509"/>
  <c r="AX524"/>
  <c r="AX479"/>
  <c r="AX494"/>
  <c r="AX419"/>
  <c r="AX434"/>
  <c r="AX359"/>
  <c r="AX449"/>
  <c r="AX404"/>
  <c r="AX374"/>
  <c r="AX299"/>
  <c r="AX239"/>
  <c r="AX344"/>
  <c r="AX314"/>
  <c r="AX254"/>
  <c r="AX194"/>
  <c r="AX464"/>
  <c r="AX269"/>
  <c r="AX224"/>
  <c r="AX134"/>
  <c r="AX74"/>
  <c r="AX539"/>
  <c r="AX179"/>
  <c r="AX164"/>
  <c r="AX89"/>
  <c r="AX29"/>
  <c r="AX329"/>
  <c r="AX149"/>
  <c r="AX209"/>
  <c r="AX389"/>
  <c r="AX284"/>
  <c r="AX104"/>
  <c r="AX59"/>
  <c r="AX44"/>
  <c r="AX119"/>
  <c r="AX570"/>
  <c r="AX600"/>
  <c r="AX555"/>
  <c r="AX510"/>
  <c r="AX525"/>
  <c r="AX480"/>
  <c r="AX540"/>
  <c r="AX465"/>
  <c r="AX405"/>
  <c r="AX420"/>
  <c r="AX450"/>
  <c r="AX345"/>
  <c r="AX360"/>
  <c r="AX495"/>
  <c r="AX285"/>
  <c r="AX225"/>
  <c r="AX585"/>
  <c r="AX300"/>
  <c r="AX240"/>
  <c r="AX180"/>
  <c r="AX330"/>
  <c r="AX120"/>
  <c r="AX60"/>
  <c r="AX255"/>
  <c r="AX210"/>
  <c r="AX165"/>
  <c r="AX135"/>
  <c r="AX75"/>
  <c r="AX435"/>
  <c r="AX390"/>
  <c r="AX315"/>
  <c r="AX270"/>
  <c r="AX150"/>
  <c r="AX195"/>
  <c r="AX375"/>
  <c r="AX105"/>
  <c r="AX90"/>
  <c r="AX45"/>
  <c r="AX601"/>
  <c r="AX556"/>
  <c r="AX586"/>
  <c r="AX541"/>
  <c r="AX526"/>
  <c r="AX451"/>
  <c r="AX391"/>
  <c r="AX571"/>
  <c r="AX496"/>
  <c r="AX481"/>
  <c r="AX466"/>
  <c r="AX406"/>
  <c r="AX331"/>
  <c r="AX436"/>
  <c r="AX421"/>
  <c r="AX346"/>
  <c r="AX271"/>
  <c r="AX211"/>
  <c r="AX376"/>
  <c r="AX361"/>
  <c r="AX286"/>
  <c r="AX226"/>
  <c r="AX166"/>
  <c r="AX256"/>
  <c r="AX241"/>
  <c r="AX106"/>
  <c r="AX46"/>
  <c r="AX511"/>
  <c r="AX121"/>
  <c r="AX61"/>
  <c r="AX316"/>
  <c r="AX181"/>
  <c r="AX151"/>
  <c r="AX301"/>
  <c r="AX196"/>
  <c r="AX31"/>
  <c r="AX91"/>
  <c r="AX76"/>
  <c r="AX136"/>
  <c r="AX602"/>
  <c r="AX572"/>
  <c r="AX557"/>
  <c r="AX527"/>
  <c r="AX542"/>
  <c r="AX497"/>
  <c r="AX482"/>
  <c r="AX437"/>
  <c r="AX452"/>
  <c r="AX392"/>
  <c r="AX422"/>
  <c r="AX407"/>
  <c r="AX377"/>
  <c r="AX512"/>
  <c r="AX332"/>
  <c r="AX587"/>
  <c r="AX362"/>
  <c r="AX347"/>
  <c r="AX317"/>
  <c r="AX257"/>
  <c r="AX197"/>
  <c r="AX272"/>
  <c r="AX212"/>
  <c r="AX152"/>
  <c r="AX167"/>
  <c r="AX92"/>
  <c r="AX32"/>
  <c r="AX302"/>
  <c r="AX287"/>
  <c r="AX182"/>
  <c r="AX107"/>
  <c r="AX47"/>
  <c r="AX227"/>
  <c r="AX467"/>
  <c r="AX137"/>
  <c r="AX242"/>
  <c r="AX77"/>
  <c r="AX62"/>
  <c r="AX122"/>
  <c r="AX603"/>
  <c r="AX588"/>
  <c r="AX558"/>
  <c r="AX513"/>
  <c r="AX528"/>
  <c r="AX483"/>
  <c r="AX543"/>
  <c r="AX498"/>
  <c r="AX573"/>
  <c r="AX423"/>
  <c r="AX438"/>
  <c r="AX363"/>
  <c r="AX468"/>
  <c r="AX393"/>
  <c r="AX378"/>
  <c r="AX303"/>
  <c r="AX243"/>
  <c r="AX183"/>
  <c r="AX333"/>
  <c r="AX318"/>
  <c r="AX258"/>
  <c r="AX198"/>
  <c r="AX348"/>
  <c r="AX288"/>
  <c r="AX213"/>
  <c r="AX168"/>
  <c r="AX138"/>
  <c r="AX78"/>
  <c r="AX408"/>
  <c r="AX153"/>
  <c r="AX93"/>
  <c r="AX33"/>
  <c r="AX273"/>
  <c r="AX228"/>
  <c r="AX453"/>
  <c r="AX123"/>
  <c r="AX48"/>
  <c r="AX108"/>
  <c r="AX63"/>
  <c r="AX574"/>
  <c r="AX604"/>
  <c r="AX589"/>
  <c r="AX514"/>
  <c r="AX544"/>
  <c r="AX559"/>
  <c r="AX484"/>
  <c r="AX499"/>
  <c r="AX469"/>
  <c r="AX409"/>
  <c r="AX424"/>
  <c r="AX439"/>
  <c r="AX394"/>
  <c r="AX349"/>
  <c r="AX529"/>
  <c r="AX364"/>
  <c r="AX379"/>
  <c r="AX334"/>
  <c r="AX289"/>
  <c r="AX229"/>
  <c r="AX304"/>
  <c r="AX244"/>
  <c r="AX184"/>
  <c r="AX169"/>
  <c r="AX124"/>
  <c r="AX64"/>
  <c r="AX274"/>
  <c r="AX199"/>
  <c r="AX154"/>
  <c r="AX139"/>
  <c r="AX79"/>
  <c r="AX454"/>
  <c r="AX319"/>
  <c r="AX214"/>
  <c r="AX259"/>
  <c r="AX94"/>
  <c r="AX49"/>
  <c r="AX109"/>
  <c r="AX34"/>
  <c r="AX605"/>
  <c r="AX560"/>
  <c r="AX590"/>
  <c r="AX575"/>
  <c r="AX545"/>
  <c r="AX530"/>
  <c r="AX515"/>
  <c r="AX455"/>
  <c r="AX395"/>
  <c r="AX470"/>
  <c r="AX410"/>
  <c r="AX335"/>
  <c r="AX500"/>
  <c r="AX350"/>
  <c r="AX275"/>
  <c r="AX215"/>
  <c r="AX440"/>
  <c r="AX290"/>
  <c r="AX230"/>
  <c r="AX170"/>
  <c r="AX365"/>
  <c r="AX305"/>
  <c r="AX200"/>
  <c r="AX185"/>
  <c r="AX110"/>
  <c r="AX50"/>
  <c r="AX425"/>
  <c r="AX155"/>
  <c r="AX125"/>
  <c r="AX65"/>
  <c r="AX485"/>
  <c r="AX380"/>
  <c r="AX140"/>
  <c r="AX245"/>
  <c r="AX320"/>
  <c r="AX260"/>
  <c r="AX35"/>
  <c r="AX95"/>
  <c r="AX80"/>
  <c r="AX606"/>
  <c r="AX576"/>
  <c r="AX561"/>
  <c r="AX591"/>
  <c r="AX531"/>
  <c r="AX516"/>
  <c r="AX501"/>
  <c r="AX546"/>
  <c r="AX441"/>
  <c r="AX456"/>
  <c r="AX396"/>
  <c r="AX486"/>
  <c r="AX471"/>
  <c r="AX381"/>
  <c r="AX321"/>
  <c r="AX336"/>
  <c r="AX426"/>
  <c r="AX261"/>
  <c r="AX201"/>
  <c r="AX276"/>
  <c r="AX216"/>
  <c r="AX156"/>
  <c r="AX411"/>
  <c r="AX96"/>
  <c r="AX36"/>
  <c r="AX366"/>
  <c r="AX246"/>
  <c r="AX231"/>
  <c r="AX111"/>
  <c r="AX51"/>
  <c r="AX291"/>
  <c r="AX186"/>
  <c r="AX351"/>
  <c r="AX306"/>
  <c r="AX141"/>
  <c r="AX126"/>
  <c r="AX81"/>
  <c r="AX66"/>
  <c r="AX171"/>
  <c r="AX607"/>
  <c r="AX592"/>
  <c r="AX562"/>
  <c r="AX577"/>
  <c r="AX547"/>
  <c r="AX517"/>
  <c r="AX532"/>
  <c r="AX487"/>
  <c r="AX502"/>
  <c r="AX427"/>
  <c r="AX442"/>
  <c r="AX367"/>
  <c r="AX457"/>
  <c r="AX412"/>
  <c r="AX382"/>
  <c r="AX397"/>
  <c r="AX307"/>
  <c r="AX247"/>
  <c r="AX187"/>
  <c r="AX472"/>
  <c r="AX352"/>
  <c r="AX262"/>
  <c r="AX202"/>
  <c r="AX277"/>
  <c r="AX232"/>
  <c r="AX157"/>
  <c r="AX142"/>
  <c r="AX82"/>
  <c r="AX337"/>
  <c r="AX322"/>
  <c r="AX97"/>
  <c r="AX37"/>
  <c r="AX217"/>
  <c r="AX292"/>
  <c r="AX172"/>
  <c r="AX112"/>
  <c r="AX67"/>
  <c r="AX127"/>
  <c r="AX52"/>
  <c r="AX578"/>
  <c r="AX608"/>
  <c r="AX548"/>
  <c r="AX563"/>
  <c r="AX593"/>
  <c r="AX518"/>
  <c r="AX533"/>
  <c r="AX488"/>
  <c r="AX473"/>
  <c r="AX413"/>
  <c r="AX428"/>
  <c r="AX503"/>
  <c r="AX458"/>
  <c r="AX353"/>
  <c r="AX368"/>
  <c r="AX443"/>
  <c r="AX293"/>
  <c r="AX233"/>
  <c r="AX398"/>
  <c r="AX308"/>
  <c r="AX248"/>
  <c r="AX188"/>
  <c r="AX158"/>
  <c r="AX128"/>
  <c r="AX68"/>
  <c r="AX383"/>
  <c r="AX323"/>
  <c r="AX263"/>
  <c r="AX218"/>
  <c r="AX143"/>
  <c r="AX83"/>
  <c r="AX203"/>
  <c r="AX338"/>
  <c r="AX278"/>
  <c r="AX113"/>
  <c r="AX38"/>
  <c r="AX173"/>
  <c r="AX98"/>
  <c r="AX53"/>
  <c r="AX609"/>
  <c r="AX564"/>
  <c r="AX594"/>
  <c r="AX579"/>
  <c r="AX504"/>
  <c r="AX549"/>
  <c r="AX519"/>
  <c r="AX459"/>
  <c r="AX399"/>
  <c r="AX489"/>
  <c r="AX474"/>
  <c r="AX414"/>
  <c r="AX339"/>
  <c r="AX444"/>
  <c r="AX429"/>
  <c r="AX354"/>
  <c r="AX279"/>
  <c r="AX219"/>
  <c r="AX534"/>
  <c r="AX369"/>
  <c r="AX294"/>
  <c r="AX234"/>
  <c r="AX174"/>
  <c r="AX264"/>
  <c r="AX249"/>
  <c r="AX159"/>
  <c r="AX114"/>
  <c r="AX54"/>
  <c r="AX129"/>
  <c r="AX69"/>
  <c r="AX384"/>
  <c r="AX309"/>
  <c r="AX204"/>
  <c r="AX324"/>
  <c r="AX189"/>
  <c r="AX99"/>
  <c r="AX84"/>
  <c r="AX144"/>
  <c r="AX39"/>
  <c r="AX610"/>
  <c r="AX580"/>
  <c r="AX595"/>
  <c r="AX535"/>
  <c r="AX550"/>
  <c r="AX565"/>
  <c r="AX505"/>
  <c r="AX490"/>
  <c r="AX475"/>
  <c r="AX445"/>
  <c r="AX385"/>
  <c r="AX520"/>
  <c r="AX460"/>
  <c r="AX400"/>
  <c r="AX430"/>
  <c r="AX415"/>
  <c r="AX325"/>
  <c r="AX340"/>
  <c r="AX370"/>
  <c r="AX355"/>
  <c r="AX265"/>
  <c r="AX205"/>
  <c r="AX280"/>
  <c r="AX220"/>
  <c r="AX160"/>
  <c r="AX145"/>
  <c r="AX100"/>
  <c r="AX40"/>
  <c r="AX310"/>
  <c r="AX295"/>
  <c r="AX190"/>
  <c r="AX115"/>
  <c r="AX55"/>
  <c r="AX250"/>
  <c r="AX235"/>
  <c r="AX85"/>
  <c r="AX70"/>
  <c r="AX130"/>
  <c r="AX175"/>
  <c r="AY27"/>
  <c r="AY28"/>
  <c r="AY29"/>
  <c r="AW31"/>
  <c r="AD582"/>
  <c r="AD552"/>
  <c r="AD537"/>
  <c r="AD597"/>
  <c r="AD567"/>
  <c r="AD522"/>
  <c r="AD447"/>
  <c r="AD387"/>
  <c r="AD492"/>
  <c r="AD477"/>
  <c r="AD462"/>
  <c r="AD402"/>
  <c r="AD507"/>
  <c r="AD327"/>
  <c r="AD432"/>
  <c r="AD417"/>
  <c r="AD342"/>
  <c r="AD267"/>
  <c r="AD207"/>
  <c r="AD372"/>
  <c r="AD357"/>
  <c r="AD282"/>
  <c r="AD222"/>
  <c r="AD162"/>
  <c r="AD252"/>
  <c r="AD237"/>
  <c r="AD177"/>
  <c r="AD102"/>
  <c r="AD42"/>
  <c r="AD117"/>
  <c r="AD57"/>
  <c r="AD312"/>
  <c r="AD297"/>
  <c r="AD192"/>
  <c r="AD87"/>
  <c r="AD72"/>
  <c r="AD147"/>
  <c r="AD132"/>
  <c r="AD598"/>
  <c r="AD568"/>
  <c r="AD553"/>
  <c r="AD523"/>
  <c r="AD538"/>
  <c r="AD493"/>
  <c r="AD583"/>
  <c r="AD478"/>
  <c r="AD433"/>
  <c r="AD448"/>
  <c r="AD388"/>
  <c r="AD418"/>
  <c r="AD403"/>
  <c r="AD373"/>
  <c r="AD328"/>
  <c r="AD358"/>
  <c r="AD343"/>
  <c r="AD313"/>
  <c r="AD253"/>
  <c r="AD193"/>
  <c r="AD268"/>
  <c r="AD208"/>
  <c r="AD148"/>
  <c r="AD178"/>
  <c r="AD163"/>
  <c r="AD88"/>
  <c r="AD463"/>
  <c r="AD298"/>
  <c r="AD283"/>
  <c r="AD103"/>
  <c r="AD43"/>
  <c r="AD508"/>
  <c r="AD223"/>
  <c r="AD133"/>
  <c r="AD238"/>
  <c r="AD73"/>
  <c r="AD58"/>
  <c r="AD118"/>
  <c r="AD584"/>
  <c r="AD599"/>
  <c r="AD554"/>
  <c r="AD509"/>
  <c r="AD524"/>
  <c r="AD479"/>
  <c r="AD569"/>
  <c r="AD539"/>
  <c r="AD494"/>
  <c r="AD419"/>
  <c r="AD434"/>
  <c r="AD359"/>
  <c r="AD464"/>
  <c r="AD389"/>
  <c r="AD374"/>
  <c r="AD299"/>
  <c r="AD239"/>
  <c r="AD329"/>
  <c r="AD314"/>
  <c r="AD254"/>
  <c r="AD194"/>
  <c r="AD344"/>
  <c r="AD284"/>
  <c r="AD209"/>
  <c r="AD179"/>
  <c r="AD164"/>
  <c r="AD134"/>
  <c r="AD74"/>
  <c r="AD449"/>
  <c r="AD149"/>
  <c r="AD89"/>
  <c r="AD29"/>
  <c r="AD269"/>
  <c r="AD224"/>
  <c r="AD404"/>
  <c r="AD119"/>
  <c r="AD104"/>
  <c r="AD59"/>
  <c r="AD44"/>
  <c r="AD570"/>
  <c r="AD600"/>
  <c r="AD585"/>
  <c r="AD510"/>
  <c r="AD540"/>
  <c r="AD480"/>
  <c r="AD495"/>
  <c r="AD465"/>
  <c r="AD405"/>
  <c r="AD555"/>
  <c r="AD420"/>
  <c r="AD435"/>
  <c r="AD390"/>
  <c r="AD345"/>
  <c r="AD360"/>
  <c r="AD525"/>
  <c r="AD375"/>
  <c r="AD330"/>
  <c r="AD285"/>
  <c r="AD225"/>
  <c r="AD300"/>
  <c r="AD240"/>
  <c r="AD180"/>
  <c r="AD450"/>
  <c r="AD165"/>
  <c r="AD120"/>
  <c r="AD60"/>
  <c r="AD315"/>
  <c r="AD270"/>
  <c r="AD195"/>
  <c r="AD150"/>
  <c r="AD135"/>
  <c r="AD75"/>
  <c r="AD210"/>
  <c r="AD255"/>
  <c r="AD90"/>
  <c r="AD45"/>
  <c r="AD105"/>
  <c r="AD601"/>
  <c r="AD556"/>
  <c r="AD586"/>
  <c r="AD571"/>
  <c r="AD541"/>
  <c r="AD526"/>
  <c r="AD511"/>
  <c r="AD451"/>
  <c r="AD391"/>
  <c r="AD466"/>
  <c r="AD406"/>
  <c r="AD331"/>
  <c r="AD496"/>
  <c r="AD346"/>
  <c r="AD271"/>
  <c r="AD211"/>
  <c r="AD481"/>
  <c r="AD436"/>
  <c r="AD286"/>
  <c r="AD226"/>
  <c r="AD166"/>
  <c r="AD361"/>
  <c r="AD316"/>
  <c r="AD301"/>
  <c r="AD196"/>
  <c r="AD181"/>
  <c r="AD106"/>
  <c r="AD46"/>
  <c r="AD151"/>
  <c r="AD121"/>
  <c r="AD61"/>
  <c r="AD376"/>
  <c r="AD136"/>
  <c r="AD241"/>
  <c r="AD421"/>
  <c r="AD256"/>
  <c r="AD91"/>
  <c r="AD76"/>
  <c r="AY571"/>
  <c r="AY601"/>
  <c r="AY586"/>
  <c r="AY511"/>
  <c r="AY541"/>
  <c r="AY556"/>
  <c r="AY481"/>
  <c r="AY496"/>
  <c r="AY466"/>
  <c r="AY406"/>
  <c r="AY421"/>
  <c r="AY436"/>
  <c r="AY391"/>
  <c r="AY346"/>
  <c r="AY526"/>
  <c r="AY361"/>
  <c r="AY376"/>
  <c r="AY331"/>
  <c r="AY286"/>
  <c r="AY226"/>
  <c r="AY301"/>
  <c r="AY241"/>
  <c r="AY181"/>
  <c r="AY166"/>
  <c r="AY121"/>
  <c r="AY61"/>
  <c r="AY316"/>
  <c r="AY271"/>
  <c r="AY196"/>
  <c r="AY151"/>
  <c r="AY136"/>
  <c r="AY76"/>
  <c r="AY451"/>
  <c r="AY211"/>
  <c r="AY256"/>
  <c r="AY91"/>
  <c r="AY46"/>
  <c r="AY106"/>
  <c r="BB16"/>
  <c r="AD572"/>
  <c r="AD557"/>
  <c r="AD587"/>
  <c r="AD527"/>
  <c r="AD542"/>
  <c r="AD512"/>
  <c r="AD497"/>
  <c r="AD437"/>
  <c r="AD452"/>
  <c r="AD392"/>
  <c r="AD482"/>
  <c r="AD467"/>
  <c r="AD377"/>
  <c r="AD332"/>
  <c r="AD422"/>
  <c r="AD317"/>
  <c r="AD257"/>
  <c r="AD197"/>
  <c r="AD272"/>
  <c r="AD212"/>
  <c r="AD152"/>
  <c r="AD92"/>
  <c r="AD32"/>
  <c r="AD362"/>
  <c r="AD242"/>
  <c r="AD227"/>
  <c r="AD107"/>
  <c r="AD47"/>
  <c r="AD407"/>
  <c r="AD287"/>
  <c r="AD182"/>
  <c r="AD167"/>
  <c r="AD602"/>
  <c r="AD302"/>
  <c r="AD347"/>
  <c r="AD122"/>
  <c r="AD137"/>
  <c r="AD77"/>
  <c r="AD62"/>
  <c r="AY602"/>
  <c r="AY557"/>
  <c r="AY587"/>
  <c r="AY572"/>
  <c r="AY542"/>
  <c r="AY527"/>
  <c r="AY512"/>
  <c r="AY452"/>
  <c r="AY392"/>
  <c r="AY467"/>
  <c r="AY407"/>
  <c r="AY332"/>
  <c r="AY497"/>
  <c r="AY347"/>
  <c r="AY272"/>
  <c r="AY212"/>
  <c r="AY437"/>
  <c r="AY287"/>
  <c r="AY227"/>
  <c r="AY167"/>
  <c r="AY482"/>
  <c r="AY362"/>
  <c r="AY317"/>
  <c r="AY302"/>
  <c r="AY197"/>
  <c r="AY182"/>
  <c r="AY107"/>
  <c r="AY47"/>
  <c r="AY422"/>
  <c r="AY152"/>
  <c r="AY122"/>
  <c r="AY62"/>
  <c r="AY377"/>
  <c r="AY137"/>
  <c r="AY242"/>
  <c r="AY257"/>
  <c r="AY32"/>
  <c r="AY92"/>
  <c r="AY77"/>
  <c r="BB17"/>
  <c r="AD603"/>
  <c r="AD588"/>
  <c r="AD558"/>
  <c r="AD573"/>
  <c r="AD513"/>
  <c r="AD528"/>
  <c r="AD483"/>
  <c r="AD498"/>
  <c r="AD423"/>
  <c r="AD543"/>
  <c r="AD438"/>
  <c r="AD363"/>
  <c r="AD453"/>
  <c r="AD408"/>
  <c r="AD378"/>
  <c r="AD393"/>
  <c r="AD303"/>
  <c r="AD243"/>
  <c r="AD183"/>
  <c r="AD468"/>
  <c r="AD348"/>
  <c r="AD318"/>
  <c r="AD258"/>
  <c r="AD198"/>
  <c r="AD273"/>
  <c r="AD228"/>
  <c r="AD153"/>
  <c r="AD138"/>
  <c r="AD78"/>
  <c r="AD333"/>
  <c r="AD93"/>
  <c r="AD33"/>
  <c r="AD213"/>
  <c r="AD288"/>
  <c r="AD168"/>
  <c r="AD48"/>
  <c r="AD108"/>
  <c r="AD63"/>
  <c r="AD123"/>
  <c r="AY603"/>
  <c r="AY573"/>
  <c r="AY558"/>
  <c r="AY588"/>
  <c r="AY528"/>
  <c r="AY543"/>
  <c r="AY513"/>
  <c r="AY498"/>
  <c r="AY438"/>
  <c r="AY453"/>
  <c r="AY393"/>
  <c r="AY483"/>
  <c r="AY468"/>
  <c r="AY378"/>
  <c r="AY333"/>
  <c r="AY423"/>
  <c r="AY318"/>
  <c r="AY258"/>
  <c r="AY198"/>
  <c r="AY273"/>
  <c r="AY213"/>
  <c r="AY153"/>
  <c r="AY408"/>
  <c r="AY93"/>
  <c r="AY33"/>
  <c r="AY363"/>
  <c r="AY243"/>
  <c r="AY228"/>
  <c r="AY108"/>
  <c r="AY48"/>
  <c r="AY288"/>
  <c r="AY183"/>
  <c r="AY348"/>
  <c r="AY303"/>
  <c r="AY123"/>
  <c r="AY138"/>
  <c r="AY78"/>
  <c r="AY63"/>
  <c r="AY168"/>
  <c r="BB18"/>
  <c r="AD574"/>
  <c r="AD604"/>
  <c r="AD559"/>
  <c r="AD589"/>
  <c r="AD514"/>
  <c r="AD529"/>
  <c r="AD484"/>
  <c r="AD469"/>
  <c r="AD409"/>
  <c r="AD424"/>
  <c r="AD544"/>
  <c r="AD499"/>
  <c r="AD454"/>
  <c r="AD349"/>
  <c r="AD364"/>
  <c r="AD439"/>
  <c r="AD289"/>
  <c r="AD229"/>
  <c r="AD394"/>
  <c r="AD304"/>
  <c r="AD244"/>
  <c r="AD184"/>
  <c r="AD154"/>
  <c r="AD124"/>
  <c r="AD64"/>
  <c r="AD379"/>
  <c r="AD259"/>
  <c r="AD214"/>
  <c r="AD139"/>
  <c r="AD79"/>
  <c r="AD199"/>
  <c r="AD334"/>
  <c r="AD169"/>
  <c r="AD319"/>
  <c r="AD274"/>
  <c r="AD109"/>
  <c r="AD34"/>
  <c r="AD94"/>
  <c r="AD49"/>
  <c r="AY604"/>
  <c r="AY589"/>
  <c r="AY559"/>
  <c r="AY574"/>
  <c r="AY514"/>
  <c r="AY529"/>
  <c r="AY484"/>
  <c r="AY499"/>
  <c r="AY424"/>
  <c r="AY544"/>
  <c r="AY439"/>
  <c r="AY364"/>
  <c r="AY454"/>
  <c r="AY409"/>
  <c r="AY379"/>
  <c r="AY394"/>
  <c r="AY304"/>
  <c r="AY244"/>
  <c r="AY184"/>
  <c r="AY469"/>
  <c r="AY349"/>
  <c r="AY259"/>
  <c r="AY199"/>
  <c r="AY274"/>
  <c r="AY229"/>
  <c r="AY154"/>
  <c r="AY139"/>
  <c r="AY79"/>
  <c r="AY334"/>
  <c r="AY319"/>
  <c r="AY94"/>
  <c r="AY34"/>
  <c r="AY214"/>
  <c r="AY289"/>
  <c r="AY169"/>
  <c r="AY109"/>
  <c r="AY64"/>
  <c r="AY124"/>
  <c r="AY49"/>
  <c r="BB19"/>
  <c r="AD605"/>
  <c r="AD560"/>
  <c r="AD590"/>
  <c r="AD545"/>
  <c r="AD575"/>
  <c r="AD515"/>
  <c r="AD455"/>
  <c r="AD395"/>
  <c r="AD500"/>
  <c r="AD485"/>
  <c r="AD470"/>
  <c r="AD410"/>
  <c r="AD530"/>
  <c r="AD335"/>
  <c r="AD440"/>
  <c r="AD425"/>
  <c r="AD350"/>
  <c r="AD275"/>
  <c r="AD215"/>
  <c r="AD380"/>
  <c r="AD365"/>
  <c r="AD290"/>
  <c r="AD230"/>
  <c r="AD170"/>
  <c r="AD260"/>
  <c r="AD245"/>
  <c r="AD155"/>
  <c r="AD110"/>
  <c r="AD50"/>
  <c r="AD125"/>
  <c r="AD65"/>
  <c r="AD320"/>
  <c r="AD305"/>
  <c r="AD200"/>
  <c r="AD95"/>
  <c r="AD80"/>
  <c r="AD185"/>
  <c r="AD140"/>
  <c r="AD35"/>
  <c r="AY575"/>
  <c r="AY605"/>
  <c r="AY560"/>
  <c r="AY590"/>
  <c r="AY515"/>
  <c r="AY530"/>
  <c r="AY485"/>
  <c r="AY470"/>
  <c r="AY410"/>
  <c r="AY425"/>
  <c r="AY500"/>
  <c r="AY455"/>
  <c r="AY350"/>
  <c r="AY365"/>
  <c r="AY440"/>
  <c r="AY290"/>
  <c r="AY230"/>
  <c r="AY545"/>
  <c r="AY395"/>
  <c r="AY305"/>
  <c r="AY245"/>
  <c r="AY185"/>
  <c r="AY155"/>
  <c r="AY125"/>
  <c r="AY65"/>
  <c r="AY380"/>
  <c r="AY320"/>
  <c r="AY260"/>
  <c r="AY215"/>
  <c r="AY140"/>
  <c r="AY80"/>
  <c r="AY200"/>
  <c r="AY335"/>
  <c r="AY275"/>
  <c r="AY110"/>
  <c r="AY35"/>
  <c r="AY170"/>
  <c r="AY95"/>
  <c r="AY50"/>
  <c r="BB20"/>
  <c r="AD606"/>
  <c r="AD576"/>
  <c r="AD591"/>
  <c r="AD531"/>
  <c r="AD546"/>
  <c r="AD501"/>
  <c r="AD561"/>
  <c r="AD486"/>
  <c r="AD441"/>
  <c r="AD516"/>
  <c r="AD456"/>
  <c r="AD396"/>
  <c r="AD426"/>
  <c r="AD411"/>
  <c r="AD381"/>
  <c r="AD321"/>
  <c r="AD336"/>
  <c r="AD471"/>
  <c r="AD366"/>
  <c r="AD351"/>
  <c r="AD261"/>
  <c r="AD201"/>
  <c r="AD276"/>
  <c r="AD216"/>
  <c r="AD156"/>
  <c r="AD96"/>
  <c r="AD36"/>
  <c r="AD306"/>
  <c r="AD291"/>
  <c r="AD186"/>
  <c r="AD111"/>
  <c r="AD51"/>
  <c r="AD246"/>
  <c r="AD171"/>
  <c r="AD141"/>
  <c r="AD231"/>
  <c r="AD81"/>
  <c r="AD66"/>
  <c r="AD126"/>
  <c r="AY606"/>
  <c r="AY561"/>
  <c r="AY591"/>
  <c r="AY576"/>
  <c r="AY546"/>
  <c r="AY516"/>
  <c r="AY456"/>
  <c r="AY396"/>
  <c r="AY501"/>
  <c r="AY486"/>
  <c r="AY471"/>
  <c r="AY411"/>
  <c r="AY336"/>
  <c r="AY441"/>
  <c r="AY426"/>
  <c r="AY351"/>
  <c r="AY276"/>
  <c r="AY216"/>
  <c r="AY381"/>
  <c r="AY366"/>
  <c r="AY291"/>
  <c r="AY231"/>
  <c r="AY171"/>
  <c r="AY261"/>
  <c r="AY246"/>
  <c r="AY156"/>
  <c r="AY111"/>
  <c r="AY51"/>
  <c r="AY531"/>
  <c r="AY321"/>
  <c r="AY126"/>
  <c r="AY66"/>
  <c r="AY306"/>
  <c r="AY201"/>
  <c r="AY186"/>
  <c r="AY96"/>
  <c r="AY81"/>
  <c r="AY141"/>
  <c r="AY36"/>
  <c r="BB21"/>
  <c r="AD607"/>
  <c r="AD592"/>
  <c r="AD562"/>
  <c r="AD577"/>
  <c r="AD517"/>
  <c r="AD532"/>
  <c r="AD487"/>
  <c r="AD502"/>
  <c r="AD427"/>
  <c r="AD442"/>
  <c r="AD367"/>
  <c r="AD547"/>
  <c r="AD472"/>
  <c r="AD397"/>
  <c r="AD382"/>
  <c r="AD457"/>
  <c r="AD307"/>
  <c r="AD247"/>
  <c r="AD187"/>
  <c r="AD412"/>
  <c r="AD337"/>
  <c r="AD322"/>
  <c r="AD262"/>
  <c r="AD202"/>
  <c r="AD292"/>
  <c r="AD217"/>
  <c r="AD142"/>
  <c r="AD82"/>
  <c r="AD97"/>
  <c r="AD37"/>
  <c r="AD352"/>
  <c r="AD172"/>
  <c r="AD277"/>
  <c r="AD232"/>
  <c r="AD127"/>
  <c r="AD52"/>
  <c r="AD157"/>
  <c r="AD112"/>
  <c r="AD67"/>
  <c r="AY607"/>
  <c r="AY577"/>
  <c r="AY592"/>
  <c r="AY532"/>
  <c r="AY562"/>
  <c r="AY502"/>
  <c r="AY487"/>
  <c r="AY442"/>
  <c r="AY517"/>
  <c r="AY457"/>
  <c r="AY397"/>
  <c r="AY547"/>
  <c r="AY427"/>
  <c r="AY412"/>
  <c r="AY382"/>
  <c r="AY322"/>
  <c r="AY337"/>
  <c r="AY472"/>
  <c r="AY367"/>
  <c r="AY352"/>
  <c r="AY262"/>
  <c r="AY202"/>
  <c r="AY277"/>
  <c r="AY217"/>
  <c r="AY157"/>
  <c r="AY97"/>
  <c r="AY37"/>
  <c r="AY307"/>
  <c r="AY292"/>
  <c r="AY187"/>
  <c r="AY112"/>
  <c r="AY52"/>
  <c r="AY247"/>
  <c r="AY142"/>
  <c r="AY232"/>
  <c r="AY82"/>
  <c r="AY67"/>
  <c r="AY127"/>
  <c r="AY172"/>
  <c r="BB22"/>
  <c r="AD578"/>
  <c r="AD548"/>
  <c r="AD593"/>
  <c r="AD608"/>
  <c r="AD563"/>
  <c r="AD518"/>
  <c r="AD488"/>
  <c r="AD503"/>
  <c r="AD473"/>
  <c r="AD413"/>
  <c r="AD533"/>
  <c r="AD428"/>
  <c r="AD443"/>
  <c r="AD398"/>
  <c r="AD353"/>
  <c r="AD368"/>
  <c r="AD383"/>
  <c r="AD338"/>
  <c r="AD293"/>
  <c r="AD233"/>
  <c r="AD458"/>
  <c r="AD323"/>
  <c r="AD308"/>
  <c r="AD248"/>
  <c r="AD188"/>
  <c r="AD128"/>
  <c r="AD68"/>
  <c r="AD278"/>
  <c r="AD203"/>
  <c r="AD143"/>
  <c r="AD83"/>
  <c r="AD263"/>
  <c r="AD173"/>
  <c r="AD218"/>
  <c r="AD158"/>
  <c r="AD98"/>
  <c r="AD53"/>
  <c r="AD113"/>
  <c r="AD38"/>
  <c r="AY608"/>
  <c r="AY593"/>
  <c r="AY563"/>
  <c r="AY578"/>
  <c r="AY518"/>
  <c r="AY548"/>
  <c r="AY533"/>
  <c r="AY488"/>
  <c r="AY503"/>
  <c r="AY428"/>
  <c r="AY443"/>
  <c r="AY368"/>
  <c r="AY473"/>
  <c r="AY398"/>
  <c r="AY383"/>
  <c r="AY458"/>
  <c r="AY308"/>
  <c r="AY248"/>
  <c r="AY188"/>
  <c r="AY413"/>
  <c r="AY338"/>
  <c r="AY323"/>
  <c r="AY263"/>
  <c r="AY203"/>
  <c r="AY293"/>
  <c r="AY218"/>
  <c r="AY143"/>
  <c r="AY83"/>
  <c r="AY98"/>
  <c r="AY38"/>
  <c r="AY353"/>
  <c r="AY158"/>
  <c r="AY278"/>
  <c r="AY173"/>
  <c r="AY128"/>
  <c r="AY53"/>
  <c r="AY233"/>
  <c r="AY113"/>
  <c r="AY68"/>
  <c r="BB23"/>
  <c r="AD609"/>
  <c r="AD564"/>
  <c r="AD594"/>
  <c r="AD579"/>
  <c r="AD549"/>
  <c r="AD504"/>
  <c r="AD534"/>
  <c r="AD519"/>
  <c r="AD459"/>
  <c r="AD399"/>
  <c r="AD474"/>
  <c r="AD414"/>
  <c r="AD339"/>
  <c r="AD489"/>
  <c r="AD384"/>
  <c r="AD354"/>
  <c r="AD279"/>
  <c r="AD219"/>
  <c r="AD429"/>
  <c r="AD324"/>
  <c r="AD294"/>
  <c r="AD234"/>
  <c r="AD174"/>
  <c r="AD309"/>
  <c r="AD204"/>
  <c r="AD189"/>
  <c r="AD114"/>
  <c r="AD54"/>
  <c r="AD129"/>
  <c r="AD69"/>
  <c r="AD369"/>
  <c r="AD144"/>
  <c r="AD264"/>
  <c r="AD444"/>
  <c r="AD249"/>
  <c r="AD39"/>
  <c r="AD159"/>
  <c r="AD99"/>
  <c r="AD84"/>
  <c r="AY579"/>
  <c r="AY549"/>
  <c r="AY609"/>
  <c r="AY594"/>
  <c r="AY564"/>
  <c r="AY519"/>
  <c r="AY504"/>
  <c r="AY489"/>
  <c r="AY474"/>
  <c r="AY414"/>
  <c r="AY534"/>
  <c r="AY429"/>
  <c r="AY444"/>
  <c r="AY399"/>
  <c r="AY354"/>
  <c r="AY384"/>
  <c r="AY369"/>
  <c r="AY339"/>
  <c r="AY294"/>
  <c r="AY234"/>
  <c r="AY459"/>
  <c r="AY309"/>
  <c r="AY249"/>
  <c r="AY189"/>
  <c r="AY129"/>
  <c r="AY69"/>
  <c r="AY324"/>
  <c r="AY279"/>
  <c r="AY204"/>
  <c r="AY144"/>
  <c r="AY84"/>
  <c r="AY264"/>
  <c r="AY159"/>
  <c r="AY99"/>
  <c r="AY54"/>
  <c r="AY39"/>
  <c r="AY174"/>
  <c r="AY114"/>
  <c r="AY219"/>
  <c r="BB24"/>
  <c r="AD610"/>
  <c r="AD580"/>
  <c r="AD565"/>
  <c r="AD595"/>
  <c r="AD535"/>
  <c r="AD520"/>
  <c r="AD505"/>
  <c r="AD445"/>
  <c r="AD385"/>
  <c r="AD460"/>
  <c r="AD400"/>
  <c r="AD325"/>
  <c r="AD475"/>
  <c r="AD340"/>
  <c r="AD490"/>
  <c r="AD415"/>
  <c r="AD265"/>
  <c r="AD205"/>
  <c r="AD280"/>
  <c r="AD220"/>
  <c r="AD160"/>
  <c r="AD100"/>
  <c r="AD40"/>
  <c r="AD355"/>
  <c r="AD250"/>
  <c r="AD235"/>
  <c r="AD175"/>
  <c r="AD115"/>
  <c r="AD55"/>
  <c r="AD550"/>
  <c r="AD430"/>
  <c r="AD310"/>
  <c r="AD295"/>
  <c r="AD370"/>
  <c r="AD130"/>
  <c r="AD145"/>
  <c r="AD85"/>
  <c r="AD70"/>
  <c r="AD190"/>
  <c r="AY610"/>
  <c r="AY565"/>
  <c r="AY595"/>
  <c r="AY580"/>
  <c r="AY550"/>
  <c r="AY505"/>
  <c r="AY535"/>
  <c r="AY520"/>
  <c r="AY475"/>
  <c r="AY460"/>
  <c r="AY400"/>
  <c r="AY415"/>
  <c r="AY340"/>
  <c r="AY490"/>
  <c r="AY385"/>
  <c r="AY355"/>
  <c r="AY280"/>
  <c r="AY220"/>
  <c r="AY430"/>
  <c r="AY325"/>
  <c r="AY295"/>
  <c r="AY235"/>
  <c r="AY175"/>
  <c r="AY310"/>
  <c r="AY205"/>
  <c r="AY190"/>
  <c r="AY115"/>
  <c r="AY55"/>
  <c r="AY445"/>
  <c r="AY130"/>
  <c r="AY70"/>
  <c r="AY370"/>
  <c r="AY160"/>
  <c r="AY265"/>
  <c r="AY145"/>
  <c r="AY250"/>
  <c r="AY40"/>
  <c r="AY100"/>
  <c r="AY85"/>
  <c r="BB25"/>
  <c r="AD30"/>
  <c r="AA31"/>
  <c r="AY31"/>
  <c r="AC581"/>
  <c r="AC596"/>
  <c r="AC566"/>
  <c r="AC551"/>
  <c r="AC536"/>
  <c r="AC491"/>
  <c r="AC446"/>
  <c r="AC386"/>
  <c r="AC506"/>
  <c r="AC461"/>
  <c r="AC401"/>
  <c r="AC476"/>
  <c r="AC431"/>
  <c r="AC326"/>
  <c r="AC341"/>
  <c r="AC416"/>
  <c r="AC371"/>
  <c r="AC266"/>
  <c r="AC206"/>
  <c r="AC281"/>
  <c r="AC221"/>
  <c r="AC161"/>
  <c r="AC11"/>
  <c r="AX596"/>
  <c r="AX566"/>
  <c r="AX581"/>
  <c r="AX521"/>
  <c r="AX551"/>
  <c r="AX536"/>
  <c r="AX491"/>
  <c r="AX506"/>
  <c r="AX476"/>
  <c r="AX431"/>
  <c r="AX446"/>
  <c r="AX386"/>
  <c r="AX416"/>
  <c r="AX371"/>
  <c r="AX401"/>
  <c r="AX326"/>
  <c r="AX356"/>
  <c r="AX311"/>
  <c r="AX251"/>
  <c r="AX191"/>
  <c r="AX461"/>
  <c r="AX341"/>
  <c r="AX266"/>
  <c r="AX206"/>
  <c r="AX146"/>
  <c r="AC597"/>
  <c r="AC567"/>
  <c r="AC582"/>
  <c r="AC522"/>
  <c r="AC552"/>
  <c r="AC537"/>
  <c r="AC507"/>
  <c r="AC492"/>
  <c r="AC432"/>
  <c r="AC447"/>
  <c r="AC387"/>
  <c r="AC462"/>
  <c r="AC372"/>
  <c r="AC327"/>
  <c r="AC402"/>
  <c r="AC312"/>
  <c r="AC252"/>
  <c r="AC192"/>
  <c r="AC267"/>
  <c r="AC207"/>
  <c r="AC147"/>
  <c r="AC12"/>
  <c r="AC583"/>
  <c r="AC598"/>
  <c r="AC553"/>
  <c r="AC568"/>
  <c r="AC508"/>
  <c r="AC523"/>
  <c r="AC478"/>
  <c r="AC493"/>
  <c r="AC418"/>
  <c r="AC433"/>
  <c r="AC358"/>
  <c r="AC538"/>
  <c r="AC448"/>
  <c r="AC403"/>
  <c r="AC373"/>
  <c r="AC298"/>
  <c r="AC238"/>
  <c r="AC343"/>
  <c r="AC313"/>
  <c r="AC253"/>
  <c r="AC193"/>
  <c r="AC13"/>
  <c r="AC569"/>
  <c r="AC599"/>
  <c r="AC554"/>
  <c r="AC509"/>
  <c r="AC584"/>
  <c r="AC524"/>
  <c r="AC479"/>
  <c r="AC539"/>
  <c r="AC464"/>
  <c r="AC404"/>
  <c r="AC419"/>
  <c r="AC449"/>
  <c r="AC344"/>
  <c r="AC359"/>
  <c r="AC284"/>
  <c r="AC224"/>
  <c r="AC299"/>
  <c r="AC239"/>
  <c r="AC179"/>
  <c r="AC14"/>
  <c r="AC555"/>
  <c r="AC585"/>
  <c r="AC540"/>
  <c r="AC600"/>
  <c r="AC570"/>
  <c r="AC525"/>
  <c r="AC450"/>
  <c r="AC390"/>
  <c r="AC495"/>
  <c r="AC480"/>
  <c r="AC465"/>
  <c r="AC405"/>
  <c r="AC510"/>
  <c r="AC330"/>
  <c r="AC435"/>
  <c r="AC420"/>
  <c r="AC345"/>
  <c r="AC270"/>
  <c r="AC210"/>
  <c r="AC375"/>
  <c r="AC360"/>
  <c r="AC285"/>
  <c r="AC225"/>
  <c r="AC165"/>
  <c r="AC15"/>
  <c r="AC601"/>
  <c r="AC571"/>
  <c r="AC556"/>
  <c r="AC526"/>
  <c r="AC541"/>
  <c r="AC496"/>
  <c r="AC586"/>
  <c r="AC481"/>
  <c r="AC436"/>
  <c r="AC451"/>
  <c r="AC391"/>
  <c r="AC421"/>
  <c r="AC406"/>
  <c r="AC376"/>
  <c r="AC331"/>
  <c r="AC511"/>
  <c r="AC361"/>
  <c r="AC346"/>
  <c r="AC316"/>
  <c r="AC256"/>
  <c r="AC196"/>
  <c r="AC271"/>
  <c r="AC211"/>
  <c r="AC151"/>
  <c r="AC16"/>
  <c r="AC602"/>
  <c r="AC587"/>
  <c r="AC557"/>
  <c r="AC512"/>
  <c r="AC527"/>
  <c r="AC482"/>
  <c r="AC572"/>
  <c r="AC542"/>
  <c r="AC497"/>
  <c r="AC422"/>
  <c r="AC437"/>
  <c r="AC362"/>
  <c r="AC467"/>
  <c r="AC392"/>
  <c r="AC377"/>
  <c r="AC302"/>
  <c r="AC242"/>
  <c r="AC182"/>
  <c r="AC332"/>
  <c r="AC317"/>
  <c r="AC257"/>
  <c r="AC197"/>
  <c r="AC17"/>
  <c r="AC573"/>
  <c r="AC603"/>
  <c r="AC588"/>
  <c r="AC513"/>
  <c r="AC543"/>
  <c r="AC483"/>
  <c r="AC498"/>
  <c r="AC468"/>
  <c r="AC408"/>
  <c r="AC423"/>
  <c r="AC438"/>
  <c r="AC393"/>
  <c r="AC348"/>
  <c r="AC558"/>
  <c r="AC363"/>
  <c r="AC378"/>
  <c r="AC333"/>
  <c r="AC288"/>
  <c r="AC228"/>
  <c r="AC303"/>
  <c r="AC243"/>
  <c r="AC183"/>
  <c r="AC18"/>
  <c r="AC604"/>
  <c r="AC559"/>
  <c r="AC589"/>
  <c r="AC574"/>
  <c r="AC544"/>
  <c r="AC529"/>
  <c r="AC514"/>
  <c r="AC454"/>
  <c r="AC394"/>
  <c r="AC469"/>
  <c r="AC409"/>
  <c r="AC334"/>
  <c r="AC499"/>
  <c r="AC349"/>
  <c r="AC274"/>
  <c r="AC214"/>
  <c r="AC484"/>
  <c r="AC439"/>
  <c r="AC289"/>
  <c r="AC229"/>
  <c r="AC169"/>
  <c r="AC19"/>
  <c r="AC605"/>
  <c r="AC575"/>
  <c r="AC560"/>
  <c r="AC590"/>
  <c r="AC530"/>
  <c r="AC545"/>
  <c r="AC515"/>
  <c r="AC500"/>
  <c r="AC440"/>
  <c r="AC455"/>
  <c r="AC395"/>
  <c r="AC485"/>
  <c r="AC470"/>
  <c r="AC380"/>
  <c r="AC320"/>
  <c r="AC335"/>
  <c r="AC425"/>
  <c r="AC260"/>
  <c r="AC200"/>
  <c r="AC275"/>
  <c r="AC215"/>
  <c r="AC155"/>
  <c r="AC20"/>
  <c r="AC606"/>
  <c r="AC591"/>
  <c r="AC561"/>
  <c r="AC576"/>
  <c r="AC516"/>
  <c r="AC531"/>
  <c r="AC486"/>
  <c r="AC501"/>
  <c r="AC426"/>
  <c r="AC546"/>
  <c r="AC441"/>
  <c r="AC366"/>
  <c r="AC456"/>
  <c r="AC411"/>
  <c r="AC381"/>
  <c r="AC396"/>
  <c r="AC306"/>
  <c r="AC246"/>
  <c r="AC186"/>
  <c r="AC471"/>
  <c r="AC351"/>
  <c r="AC261"/>
  <c r="AC201"/>
  <c r="AC21"/>
  <c r="AC577"/>
  <c r="AC607"/>
  <c r="AC547"/>
  <c r="AC562"/>
  <c r="AC592"/>
  <c r="AC517"/>
  <c r="AC532"/>
  <c r="AC487"/>
  <c r="AC472"/>
  <c r="AC412"/>
  <c r="AC427"/>
  <c r="AC502"/>
  <c r="AC457"/>
  <c r="AC352"/>
  <c r="AC367"/>
  <c r="AC442"/>
  <c r="AC292"/>
  <c r="AC232"/>
  <c r="AC397"/>
  <c r="AC307"/>
  <c r="AC247"/>
  <c r="AC187"/>
  <c r="AC22"/>
  <c r="AC608"/>
  <c r="AC563"/>
  <c r="AC593"/>
  <c r="AC548"/>
  <c r="AC578"/>
  <c r="AC518"/>
  <c r="AC458"/>
  <c r="AC398"/>
  <c r="AC503"/>
  <c r="AC488"/>
  <c r="AC473"/>
  <c r="AC413"/>
  <c r="AC533"/>
  <c r="AC338"/>
  <c r="AC443"/>
  <c r="AC428"/>
  <c r="AC353"/>
  <c r="AC278"/>
  <c r="AC218"/>
  <c r="AC383"/>
  <c r="AC368"/>
  <c r="AC293"/>
  <c r="AC233"/>
  <c r="AC173"/>
  <c r="AC23"/>
  <c r="AC609"/>
  <c r="AC579"/>
  <c r="AC594"/>
  <c r="AC534"/>
  <c r="AC549"/>
  <c r="AC504"/>
  <c r="AC489"/>
  <c r="AC444"/>
  <c r="AC384"/>
  <c r="AC519"/>
  <c r="AC459"/>
  <c r="AC399"/>
  <c r="AC429"/>
  <c r="AC414"/>
  <c r="AC324"/>
  <c r="AC339"/>
  <c r="AC474"/>
  <c r="AC369"/>
  <c r="AC354"/>
  <c r="AC264"/>
  <c r="AC204"/>
  <c r="AC564"/>
  <c r="AC279"/>
  <c r="AC219"/>
  <c r="AC159"/>
  <c r="AC24"/>
  <c r="AC610"/>
  <c r="AC595"/>
  <c r="AC565"/>
  <c r="AC580"/>
  <c r="AC550"/>
  <c r="AC520"/>
  <c r="AC535"/>
  <c r="AC490"/>
  <c r="AC505"/>
  <c r="AC475"/>
  <c r="AC430"/>
  <c r="AC445"/>
  <c r="AC370"/>
  <c r="AC400"/>
  <c r="AC385"/>
  <c r="AC325"/>
  <c r="AC460"/>
  <c r="AC310"/>
  <c r="AC250"/>
  <c r="AC190"/>
  <c r="AC415"/>
  <c r="AC340"/>
  <c r="AC265"/>
  <c r="AC205"/>
  <c r="AC25"/>
  <c r="AC28"/>
  <c r="AC32"/>
  <c r="AC36"/>
  <c r="AC40"/>
  <c r="AX41"/>
  <c r="AC42"/>
  <c r="AC46"/>
  <c r="AC50"/>
  <c r="AC54"/>
  <c r="AC56"/>
  <c r="AC60"/>
  <c r="AC64"/>
  <c r="AC68"/>
  <c r="AC74"/>
  <c r="AC78"/>
  <c r="AC82"/>
  <c r="AC88"/>
  <c r="AC92"/>
  <c r="AC96"/>
  <c r="AC100"/>
  <c r="AX101"/>
  <c r="AC102"/>
  <c r="AC106"/>
  <c r="AC110"/>
  <c r="AC114"/>
  <c r="AC116"/>
  <c r="AC120"/>
  <c r="AC124"/>
  <c r="AC128"/>
  <c r="AC134"/>
  <c r="AC138"/>
  <c r="AC142"/>
  <c r="AC152"/>
  <c r="AC153"/>
  <c r="AC154"/>
  <c r="AC162"/>
  <c r="AC163"/>
  <c r="AC164"/>
  <c r="AC177"/>
  <c r="AC178"/>
  <c r="AC181"/>
  <c r="AC189"/>
  <c r="AC191"/>
  <c r="AC198"/>
  <c r="AC209"/>
  <c r="AC217"/>
  <c r="AC222"/>
  <c r="AC230"/>
  <c r="AC237"/>
  <c r="AC245"/>
  <c r="AC254"/>
  <c r="AC262"/>
  <c r="AC273"/>
  <c r="AC286"/>
  <c r="AC294"/>
  <c r="AX296"/>
  <c r="AC301"/>
  <c r="AC309"/>
  <c r="AC311"/>
  <c r="AC318"/>
  <c r="AC336"/>
  <c r="AC342"/>
  <c r="AC356"/>
  <c r="AC365"/>
  <c r="AC382"/>
  <c r="AC388"/>
  <c r="AC452"/>
  <c r="AC466"/>
  <c r="AC494"/>
  <c r="AC53"/>
  <c r="AC59"/>
  <c r="AC63"/>
  <c r="AC67"/>
  <c r="AC73"/>
  <c r="AC77"/>
  <c r="AC81"/>
  <c r="AC85"/>
  <c r="AX86"/>
  <c r="AC87"/>
  <c r="AC91"/>
  <c r="AC95"/>
  <c r="AC99"/>
  <c r="AC101"/>
  <c r="AC105"/>
  <c r="AC109"/>
  <c r="AC113"/>
  <c r="AC119"/>
  <c r="AC123"/>
  <c r="AC127"/>
  <c r="AC133"/>
  <c r="AC137"/>
  <c r="AC141"/>
  <c r="AC145"/>
  <c r="AC156"/>
  <c r="AC157"/>
  <c r="AC158"/>
  <c r="AC166"/>
  <c r="AC167"/>
  <c r="AC168"/>
  <c r="AC180"/>
  <c r="AC184"/>
  <c r="AC199"/>
  <c r="AC212"/>
  <c r="AC220"/>
  <c r="AX221"/>
  <c r="AC223"/>
  <c r="AC231"/>
  <c r="AC240"/>
  <c r="AC248"/>
  <c r="AC255"/>
  <c r="AC263"/>
  <c r="AC268"/>
  <c r="AC276"/>
  <c r="AC287"/>
  <c r="AC295"/>
  <c r="AC296"/>
  <c r="AC304"/>
  <c r="AC319"/>
  <c r="AC329"/>
  <c r="AC347"/>
  <c r="AC364"/>
  <c r="AC389"/>
  <c r="AC417"/>
  <c r="AC434"/>
  <c r="AC453"/>
  <c r="AA178" l="1"/>
  <c r="AA313"/>
  <c r="AA118"/>
  <c r="AA238"/>
  <c r="AA283"/>
  <c r="AA208"/>
  <c r="AA433"/>
  <c r="AA478"/>
  <c r="AA508"/>
  <c r="AA598"/>
  <c r="AB12"/>
  <c r="AB117"/>
  <c r="AB267"/>
  <c r="AB87"/>
  <c r="AB282"/>
  <c r="AB327"/>
  <c r="AB447"/>
  <c r="AB357"/>
  <c r="AB507"/>
  <c r="AB131"/>
  <c r="AB97"/>
  <c r="AB532"/>
  <c r="AB65"/>
  <c r="AB230"/>
  <c r="AB95"/>
  <c r="AB140"/>
  <c r="AB320"/>
  <c r="AB335"/>
  <c r="AB380"/>
  <c r="AB440"/>
  <c r="AB575"/>
  <c r="AB124"/>
  <c r="AB139"/>
  <c r="AB184"/>
  <c r="AB34"/>
  <c r="AB154"/>
  <c r="AB259"/>
  <c r="AB334"/>
  <c r="AB394"/>
  <c r="AB589"/>
  <c r="AB559"/>
  <c r="AB92"/>
  <c r="AB197"/>
  <c r="AB77"/>
  <c r="AB257"/>
  <c r="AB392"/>
  <c r="AB302"/>
  <c r="AB347"/>
  <c r="AB467"/>
  <c r="AB587"/>
  <c r="AB602"/>
  <c r="AB60"/>
  <c r="AB285"/>
  <c r="AB105"/>
  <c r="AB240"/>
  <c r="AB420"/>
  <c r="AB195"/>
  <c r="AB330"/>
  <c r="AB450"/>
  <c r="AB540"/>
  <c r="AG17"/>
  <c r="AA88"/>
  <c r="AA298"/>
  <c r="AA103"/>
  <c r="AA163"/>
  <c r="AA373"/>
  <c r="AA343"/>
  <c r="AA403"/>
  <c r="AA388"/>
  <c r="AZ23"/>
  <c r="BA23" s="1"/>
  <c r="AZ958"/>
  <c r="BA958" s="1"/>
  <c r="AZ654"/>
  <c r="BA654" s="1"/>
  <c r="AZ684"/>
  <c r="BA684" s="1"/>
  <c r="AZ834"/>
  <c r="BA834" s="1"/>
  <c r="AZ907"/>
  <c r="BA907" s="1"/>
  <c r="AE667"/>
  <c r="AF667" s="1"/>
  <c r="AZ1064"/>
  <c r="BA1064" s="1"/>
  <c r="AZ844"/>
  <c r="BA844" s="1"/>
  <c r="AZ1219"/>
  <c r="BA1219" s="1"/>
  <c r="AZ1033"/>
  <c r="BA1033" s="1"/>
  <c r="AZ792"/>
  <c r="BA792" s="1"/>
  <c r="AZ1089"/>
  <c r="BA1089" s="1"/>
  <c r="AE742"/>
  <c r="AF742" s="1"/>
  <c r="AE1042"/>
  <c r="AF1042" s="1"/>
  <c r="AZ1082"/>
  <c r="BA1082" s="1"/>
  <c r="AZ632"/>
  <c r="BA632" s="1"/>
  <c r="AZ735"/>
  <c r="BA735" s="1"/>
  <c r="AZ1200"/>
  <c r="BA1200" s="1"/>
  <c r="AE735"/>
  <c r="AF735" s="1"/>
  <c r="AZ959"/>
  <c r="BA959" s="1"/>
  <c r="AZ756"/>
  <c r="BA756" s="1"/>
  <c r="AZ11"/>
  <c r="BA11" s="1"/>
  <c r="AZ1061"/>
  <c r="BA1061" s="1"/>
  <c r="AZ729"/>
  <c r="BA729" s="1"/>
  <c r="AZ1222"/>
  <c r="BA1222" s="1"/>
  <c r="AZ660"/>
  <c r="BA660" s="1"/>
  <c r="AE1110"/>
  <c r="AF1110" s="1"/>
  <c r="AB205"/>
  <c r="AB445"/>
  <c r="AB265"/>
  <c r="AB430"/>
  <c r="AE430" s="1"/>
  <c r="AF430" s="1"/>
  <c r="AB25"/>
  <c r="AB190"/>
  <c r="AB475"/>
  <c r="AE757"/>
  <c r="AF757" s="1"/>
  <c r="AE862"/>
  <c r="AF862" s="1"/>
  <c r="AE900"/>
  <c r="AF900" s="1"/>
  <c r="AE1215"/>
  <c r="AF1215" s="1"/>
  <c r="AE679"/>
  <c r="AF679" s="1"/>
  <c r="AE1219"/>
  <c r="AF1219" s="1"/>
  <c r="AE759"/>
  <c r="AF759" s="1"/>
  <c r="AE774"/>
  <c r="AF774" s="1"/>
  <c r="AE1074"/>
  <c r="AF1074" s="1"/>
  <c r="AE1164"/>
  <c r="AF1164" s="1"/>
  <c r="AB21"/>
  <c r="AB96"/>
  <c r="AB141"/>
  <c r="AE141" s="1"/>
  <c r="AF141" s="1"/>
  <c r="AB66"/>
  <c r="AB456"/>
  <c r="AB231"/>
  <c r="AB531"/>
  <c r="AE531" s="1"/>
  <c r="AF531" s="1"/>
  <c r="AB441"/>
  <c r="AE441" s="1"/>
  <c r="AF441" s="1"/>
  <c r="AB471"/>
  <c r="AB516"/>
  <c r="AB151"/>
  <c r="AE151" s="1"/>
  <c r="AF151" s="1"/>
  <c r="AB286"/>
  <c r="AE286" s="1"/>
  <c r="AF286" s="1"/>
  <c r="AB31"/>
  <c r="AB76"/>
  <c r="AB196"/>
  <c r="AE196" s="1"/>
  <c r="AF196" s="1"/>
  <c r="AB181"/>
  <c r="AB406"/>
  <c r="AB436"/>
  <c r="AB526"/>
  <c r="AE526" s="1"/>
  <c r="AF526" s="1"/>
  <c r="AB601"/>
  <c r="AE601" s="1"/>
  <c r="AF601" s="1"/>
  <c r="AB239"/>
  <c r="AB359"/>
  <c r="AB179"/>
  <c r="AE179" s="1"/>
  <c r="AF179" s="1"/>
  <c r="AB194"/>
  <c r="AB164"/>
  <c r="AB209"/>
  <c r="AB329"/>
  <c r="AE329" s="1"/>
  <c r="AF329" s="1"/>
  <c r="AB449"/>
  <c r="AB599"/>
  <c r="AG21"/>
  <c r="AG14"/>
  <c r="AE804"/>
  <c r="AF804" s="1"/>
  <c r="AE1089"/>
  <c r="AF1089" s="1"/>
  <c r="AB36"/>
  <c r="AB261"/>
  <c r="AE261" s="1"/>
  <c r="AF261" s="1"/>
  <c r="AB156"/>
  <c r="AE156" s="1"/>
  <c r="AF156" s="1"/>
  <c r="AB126"/>
  <c r="AB186"/>
  <c r="AB291"/>
  <c r="AE291" s="1"/>
  <c r="AF291" s="1"/>
  <c r="AB366"/>
  <c r="AE366" s="1"/>
  <c r="AF366" s="1"/>
  <c r="AB426"/>
  <c r="AB501"/>
  <c r="AB591"/>
  <c r="AE591" s="1"/>
  <c r="AF591" s="1"/>
  <c r="AB61"/>
  <c r="AB211"/>
  <c r="AB91"/>
  <c r="AB136"/>
  <c r="AE136" s="1"/>
  <c r="AF136" s="1"/>
  <c r="AB256"/>
  <c r="AE256" s="1"/>
  <c r="AF256" s="1"/>
  <c r="AB241"/>
  <c r="AB451"/>
  <c r="AB421"/>
  <c r="AE421" s="1"/>
  <c r="AF421" s="1"/>
  <c r="AB511"/>
  <c r="AE511" s="1"/>
  <c r="AF511" s="1"/>
  <c r="AB586"/>
  <c r="AB14"/>
  <c r="AB254"/>
  <c r="AB494"/>
  <c r="AE494" s="1"/>
  <c r="AF494" s="1"/>
  <c r="AB434"/>
  <c r="AB299"/>
  <c r="AB224"/>
  <c r="AE224" s="1"/>
  <c r="AF224" s="1"/>
  <c r="AB269"/>
  <c r="AE269" s="1"/>
  <c r="AF269" s="1"/>
  <c r="AB404"/>
  <c r="AB509"/>
  <c r="AB569"/>
  <c r="AE569" s="1"/>
  <c r="AF569" s="1"/>
  <c r="AG16"/>
  <c r="AE709"/>
  <c r="AF709" s="1"/>
  <c r="AE664"/>
  <c r="AF664" s="1"/>
  <c r="AE1024"/>
  <c r="AF1024" s="1"/>
  <c r="AE789"/>
  <c r="AF789" s="1"/>
  <c r="AE1149"/>
  <c r="AF1149" s="1"/>
  <c r="AE894"/>
  <c r="AF894" s="1"/>
  <c r="AB111"/>
  <c r="AB216"/>
  <c r="AE216" s="1"/>
  <c r="AF216" s="1"/>
  <c r="AB201"/>
  <c r="AE201" s="1"/>
  <c r="AF201" s="1"/>
  <c r="AB171"/>
  <c r="AB246"/>
  <c r="AB336"/>
  <c r="AB351"/>
  <c r="AE351" s="1"/>
  <c r="AF351" s="1"/>
  <c r="AB561"/>
  <c r="AB486"/>
  <c r="AB606"/>
  <c r="AE606" s="1"/>
  <c r="AF606" s="1"/>
  <c r="AB16"/>
  <c r="AE16" s="1"/>
  <c r="AF16" s="1"/>
  <c r="AB106"/>
  <c r="AB331"/>
  <c r="AB166"/>
  <c r="AB226"/>
  <c r="AE226" s="1"/>
  <c r="AF226" s="1"/>
  <c r="AB316"/>
  <c r="AB301"/>
  <c r="AB541"/>
  <c r="AE541" s="1"/>
  <c r="AF541" s="1"/>
  <c r="AB496"/>
  <c r="AE496" s="1"/>
  <c r="AF496" s="1"/>
  <c r="AB571"/>
  <c r="AB74"/>
  <c r="AB134"/>
  <c r="AE134" s="1"/>
  <c r="AF134" s="1"/>
  <c r="AB59"/>
  <c r="AE59" s="1"/>
  <c r="AF59" s="1"/>
  <c r="AB44"/>
  <c r="AB314"/>
  <c r="AB284"/>
  <c r="AB344"/>
  <c r="AE344" s="1"/>
  <c r="AF344" s="1"/>
  <c r="AB464"/>
  <c r="AB524"/>
  <c r="AB584"/>
  <c r="AE1172"/>
  <c r="AF1172" s="1"/>
  <c r="AE1099"/>
  <c r="AF1099" s="1"/>
  <c r="AE699"/>
  <c r="AF699" s="1"/>
  <c r="AE909"/>
  <c r="AF909" s="1"/>
  <c r="AE919"/>
  <c r="AF919" s="1"/>
  <c r="AE979"/>
  <c r="AF979" s="1"/>
  <c r="AE677"/>
  <c r="AF677" s="1"/>
  <c r="AE708"/>
  <c r="AF708" s="1"/>
  <c r="AE797"/>
  <c r="AF797" s="1"/>
  <c r="AE647"/>
  <c r="AF647" s="1"/>
  <c r="AE1052"/>
  <c r="AF1052" s="1"/>
  <c r="AE1144"/>
  <c r="AF1144" s="1"/>
  <c r="AE1069"/>
  <c r="AF1069" s="1"/>
  <c r="AE1159"/>
  <c r="AF1159" s="1"/>
  <c r="AE983"/>
  <c r="AF983" s="1"/>
  <c r="AE993"/>
  <c r="AF993" s="1"/>
  <c r="AE692"/>
  <c r="AF692" s="1"/>
  <c r="AE902"/>
  <c r="AF902" s="1"/>
  <c r="AE918"/>
  <c r="AF918" s="1"/>
  <c r="AB40"/>
  <c r="AB280"/>
  <c r="AB85"/>
  <c r="AE85" s="1"/>
  <c r="AF85" s="1"/>
  <c r="AB70"/>
  <c r="AE70" s="1"/>
  <c r="AF70" s="1"/>
  <c r="AB250"/>
  <c r="AB295"/>
  <c r="AB370"/>
  <c r="AB415"/>
  <c r="AE415" s="1"/>
  <c r="AF415" s="1"/>
  <c r="AB535"/>
  <c r="AB550"/>
  <c r="AB55"/>
  <c r="AE55" s="1"/>
  <c r="AF55" s="1"/>
  <c r="AB175"/>
  <c r="AE175" s="1"/>
  <c r="AF175" s="1"/>
  <c r="AB145"/>
  <c r="AB130"/>
  <c r="AB310"/>
  <c r="AB325"/>
  <c r="AE325" s="1"/>
  <c r="AF325" s="1"/>
  <c r="AB355"/>
  <c r="AB505"/>
  <c r="AB520"/>
  <c r="AE520" s="1"/>
  <c r="AF520" s="1"/>
  <c r="AB610"/>
  <c r="AE610" s="1"/>
  <c r="AF610" s="1"/>
  <c r="AB100"/>
  <c r="AB340"/>
  <c r="AB220"/>
  <c r="AE220" s="1"/>
  <c r="AF220" s="1"/>
  <c r="AB160"/>
  <c r="AE160" s="1"/>
  <c r="AF160" s="1"/>
  <c r="AB400"/>
  <c r="AB385"/>
  <c r="AB460"/>
  <c r="AE460" s="1"/>
  <c r="AF460" s="1"/>
  <c r="AB490"/>
  <c r="AE490" s="1"/>
  <c r="AF490" s="1"/>
  <c r="AB595"/>
  <c r="AB580"/>
  <c r="AB339"/>
  <c r="AE339" s="1"/>
  <c r="AF339" s="1"/>
  <c r="AE879"/>
  <c r="AF879" s="1"/>
  <c r="AE969"/>
  <c r="AF969" s="1"/>
  <c r="AE1179"/>
  <c r="AF1179" s="1"/>
  <c r="AE954"/>
  <c r="AF954" s="1"/>
  <c r="AE999"/>
  <c r="AF999" s="1"/>
  <c r="AE1224"/>
  <c r="AF1224" s="1"/>
  <c r="AE1059"/>
  <c r="AF1059" s="1"/>
  <c r="AE639"/>
  <c r="AF639" s="1"/>
  <c r="AE1029"/>
  <c r="AF1029" s="1"/>
  <c r="AE924"/>
  <c r="AF924" s="1"/>
  <c r="AE864"/>
  <c r="AF864" s="1"/>
  <c r="AE984"/>
  <c r="AF984" s="1"/>
  <c r="AE968"/>
  <c r="AF968" s="1"/>
  <c r="AE1192"/>
  <c r="AF1192" s="1"/>
  <c r="AE1012"/>
  <c r="AF1012" s="1"/>
  <c r="AE802"/>
  <c r="AF802" s="1"/>
  <c r="AE967"/>
  <c r="AF967" s="1"/>
  <c r="AE1222"/>
  <c r="AF1222" s="1"/>
  <c r="AE1160"/>
  <c r="AF1160" s="1"/>
  <c r="AE889"/>
  <c r="AF889" s="1"/>
  <c r="AE859"/>
  <c r="AF859" s="1"/>
  <c r="AE694"/>
  <c r="AF694" s="1"/>
  <c r="AE754"/>
  <c r="AF754" s="1"/>
  <c r="AE1114"/>
  <c r="AF1114" s="1"/>
  <c r="AE634"/>
  <c r="AF634" s="1"/>
  <c r="AE769"/>
  <c r="AF769" s="1"/>
  <c r="AE784"/>
  <c r="AF784" s="1"/>
  <c r="AE904"/>
  <c r="AF904" s="1"/>
  <c r="AE1189"/>
  <c r="AF1189" s="1"/>
  <c r="AE723"/>
  <c r="AF723" s="1"/>
  <c r="AE903"/>
  <c r="AF903" s="1"/>
  <c r="AE1007"/>
  <c r="AF1007" s="1"/>
  <c r="AE737"/>
  <c r="AF737" s="1"/>
  <c r="AE767"/>
  <c r="AF767" s="1"/>
  <c r="AE917"/>
  <c r="AF917" s="1"/>
  <c r="AE1127"/>
  <c r="AF1127" s="1"/>
  <c r="AE1067"/>
  <c r="AF1067" s="1"/>
  <c r="AE827"/>
  <c r="AF827" s="1"/>
  <c r="AE977"/>
  <c r="AF977" s="1"/>
  <c r="AE887"/>
  <c r="AF887" s="1"/>
  <c r="AE1157"/>
  <c r="AF1157" s="1"/>
  <c r="AE842"/>
  <c r="AF842" s="1"/>
  <c r="AE1187"/>
  <c r="AF1187" s="1"/>
  <c r="AE1043"/>
  <c r="AF1043" s="1"/>
  <c r="AE1023"/>
  <c r="AF1023" s="1"/>
  <c r="AE1038"/>
  <c r="AF1038" s="1"/>
  <c r="AE948"/>
  <c r="AF948" s="1"/>
  <c r="AE753"/>
  <c r="AF753" s="1"/>
  <c r="AE858"/>
  <c r="AF858" s="1"/>
  <c r="AE818"/>
  <c r="AF818" s="1"/>
  <c r="AE1178"/>
  <c r="AF1178" s="1"/>
  <c r="AE1163"/>
  <c r="AF1163" s="1"/>
  <c r="AE693"/>
  <c r="AF693" s="1"/>
  <c r="AE648"/>
  <c r="AF648" s="1"/>
  <c r="AE798"/>
  <c r="AF798" s="1"/>
  <c r="AE1173"/>
  <c r="AF1173" s="1"/>
  <c r="AB178"/>
  <c r="AE178" s="1"/>
  <c r="AF178" s="1"/>
  <c r="AE886"/>
  <c r="AF886" s="1"/>
  <c r="AB493"/>
  <c r="AE493" s="1"/>
  <c r="AF493" s="1"/>
  <c r="AE1186"/>
  <c r="AF1186" s="1"/>
  <c r="AE697"/>
  <c r="AF697" s="1"/>
  <c r="AB71"/>
  <c r="AE71" s="1"/>
  <c r="AF71" s="1"/>
  <c r="AB86"/>
  <c r="AE86" s="1"/>
  <c r="AF86" s="1"/>
  <c r="AB251"/>
  <c r="AE251" s="1"/>
  <c r="AF251" s="1"/>
  <c r="AB386"/>
  <c r="AE386" s="1"/>
  <c r="AF386" s="1"/>
  <c r="AB581"/>
  <c r="AE581" s="1"/>
  <c r="AF581" s="1"/>
  <c r="AB354"/>
  <c r="AE354" s="1"/>
  <c r="AF354" s="1"/>
  <c r="AB163"/>
  <c r="AB223"/>
  <c r="AE223" s="1"/>
  <c r="AF223" s="1"/>
  <c r="AB553"/>
  <c r="AE553" s="1"/>
  <c r="AF553" s="1"/>
  <c r="AA80"/>
  <c r="AA320"/>
  <c r="AE674"/>
  <c r="AF674" s="1"/>
  <c r="AE1139"/>
  <c r="AF1139" s="1"/>
  <c r="AE901"/>
  <c r="AF901" s="1"/>
  <c r="AE1036"/>
  <c r="AF1036" s="1"/>
  <c r="AB26"/>
  <c r="AE26" s="1"/>
  <c r="AF26" s="1"/>
  <c r="AB281"/>
  <c r="AE281" s="1"/>
  <c r="AF281" s="1"/>
  <c r="AB221"/>
  <c r="AE221" s="1"/>
  <c r="AF221" s="1"/>
  <c r="AB356"/>
  <c r="AE356" s="1"/>
  <c r="AF356" s="1"/>
  <c r="AB431"/>
  <c r="AE431" s="1"/>
  <c r="AF431" s="1"/>
  <c r="AB596"/>
  <c r="AE596" s="1"/>
  <c r="AF596" s="1"/>
  <c r="AB459"/>
  <c r="AE459" s="1"/>
  <c r="AF459" s="1"/>
  <c r="AB253"/>
  <c r="AB358"/>
  <c r="AE358" s="1"/>
  <c r="AF358" s="1"/>
  <c r="AA260"/>
  <c r="AE260" s="1"/>
  <c r="AF260" s="1"/>
  <c r="AA425"/>
  <c r="AG13"/>
  <c r="AE734"/>
  <c r="AF734" s="1"/>
  <c r="AE989"/>
  <c r="AF989" s="1"/>
  <c r="AE944"/>
  <c r="AF944" s="1"/>
  <c r="AE1021"/>
  <c r="AF1021" s="1"/>
  <c r="AE1053"/>
  <c r="AF1053" s="1"/>
  <c r="AE1143"/>
  <c r="AF1143" s="1"/>
  <c r="AB11"/>
  <c r="AE11" s="1"/>
  <c r="AF11" s="1"/>
  <c r="AB41"/>
  <c r="AE41" s="1"/>
  <c r="AF41" s="1"/>
  <c r="AB206"/>
  <c r="AE206" s="1"/>
  <c r="AF206" s="1"/>
  <c r="AB401"/>
  <c r="AE401" s="1"/>
  <c r="AF401" s="1"/>
  <c r="AB491"/>
  <c r="AE491" s="1"/>
  <c r="AF491" s="1"/>
  <c r="AB69"/>
  <c r="AB268"/>
  <c r="AE268" s="1"/>
  <c r="AF268" s="1"/>
  <c r="AB418"/>
  <c r="AE418" s="1"/>
  <c r="AF418" s="1"/>
  <c r="AA50"/>
  <c r="AA335"/>
  <c r="AA485"/>
  <c r="AE485" s="1"/>
  <c r="AF485" s="1"/>
  <c r="AE764"/>
  <c r="AF764" s="1"/>
  <c r="AE766"/>
  <c r="AF766" s="1"/>
  <c r="AE1126"/>
  <c r="AF1126" s="1"/>
  <c r="AE987"/>
  <c r="AF987" s="1"/>
  <c r="AE1152"/>
  <c r="AF1152" s="1"/>
  <c r="AE1017"/>
  <c r="AF1017" s="1"/>
  <c r="AE852"/>
  <c r="AF852" s="1"/>
  <c r="AE972"/>
  <c r="AF972" s="1"/>
  <c r="AE867"/>
  <c r="AF867" s="1"/>
  <c r="AE642"/>
  <c r="AF642" s="1"/>
  <c r="AE732"/>
  <c r="AF732" s="1"/>
  <c r="AG24"/>
  <c r="AB594"/>
  <c r="AE594" s="1"/>
  <c r="AF594" s="1"/>
  <c r="AB534"/>
  <c r="AB429"/>
  <c r="AE429" s="1"/>
  <c r="AF429" s="1"/>
  <c r="AB414"/>
  <c r="AE414" s="1"/>
  <c r="AF414" s="1"/>
  <c r="AB249"/>
  <c r="AE249" s="1"/>
  <c r="AF249" s="1"/>
  <c r="AB264"/>
  <c r="AB159"/>
  <c r="AB99"/>
  <c r="AE99" s="1"/>
  <c r="AF99" s="1"/>
  <c r="AB294"/>
  <c r="AB129"/>
  <c r="AE1167"/>
  <c r="AF1167" s="1"/>
  <c r="AE1227"/>
  <c r="AF1227" s="1"/>
  <c r="AE1107"/>
  <c r="AF1107" s="1"/>
  <c r="AE942"/>
  <c r="AF942" s="1"/>
  <c r="AE912"/>
  <c r="AF912" s="1"/>
  <c r="AE747"/>
  <c r="AF747" s="1"/>
  <c r="AE897"/>
  <c r="AF897" s="1"/>
  <c r="AB564"/>
  <c r="AB489"/>
  <c r="AB444"/>
  <c r="AE444" s="1"/>
  <c r="AF444" s="1"/>
  <c r="AB399"/>
  <c r="AE399" s="1"/>
  <c r="AF399" s="1"/>
  <c r="AB189"/>
  <c r="AE189" s="1"/>
  <c r="AF189" s="1"/>
  <c r="AB204"/>
  <c r="AB144"/>
  <c r="AE144" s="1"/>
  <c r="AF144" s="1"/>
  <c r="AB39"/>
  <c r="AB174"/>
  <c r="AE174" s="1"/>
  <c r="AF174" s="1"/>
  <c r="AB54"/>
  <c r="AE1062"/>
  <c r="AF1062" s="1"/>
  <c r="AE1197"/>
  <c r="AF1197" s="1"/>
  <c r="AE1077"/>
  <c r="AF1077" s="1"/>
  <c r="AE1092"/>
  <c r="AF1092" s="1"/>
  <c r="AE927"/>
  <c r="AF927" s="1"/>
  <c r="AE792"/>
  <c r="AF792" s="1"/>
  <c r="AE702"/>
  <c r="AF702" s="1"/>
  <c r="AE807"/>
  <c r="AF807" s="1"/>
  <c r="AB579"/>
  <c r="AE579" s="1"/>
  <c r="AF579" s="1"/>
  <c r="AB549"/>
  <c r="AB369"/>
  <c r="AE369" s="1"/>
  <c r="AF369" s="1"/>
  <c r="AB384"/>
  <c r="AE384" s="1"/>
  <c r="AF384" s="1"/>
  <c r="AB474"/>
  <c r="AE474" s="1"/>
  <c r="AF474" s="1"/>
  <c r="AB279"/>
  <c r="AB84"/>
  <c r="AE84" s="1"/>
  <c r="AF84" s="1"/>
  <c r="AB324"/>
  <c r="AE324" s="1"/>
  <c r="AF324" s="1"/>
  <c r="AB114"/>
  <c r="AE114" s="1"/>
  <c r="AF114" s="1"/>
  <c r="AB24"/>
  <c r="AE1212"/>
  <c r="AF1212" s="1"/>
  <c r="AE1182"/>
  <c r="AF1182" s="1"/>
  <c r="AE1032"/>
  <c r="AF1032" s="1"/>
  <c r="AE1047"/>
  <c r="AF1047" s="1"/>
  <c r="AE882"/>
  <c r="AF882" s="1"/>
  <c r="AE762"/>
  <c r="AF762" s="1"/>
  <c r="AE717"/>
  <c r="AF717" s="1"/>
  <c r="AE777"/>
  <c r="AF777" s="1"/>
  <c r="AZ25"/>
  <c r="BA25" s="1"/>
  <c r="AB234"/>
  <c r="AB504"/>
  <c r="AE504" s="1"/>
  <c r="AF504" s="1"/>
  <c r="AB219"/>
  <c r="AB309"/>
  <c r="AE309" s="1"/>
  <c r="AF309" s="1"/>
  <c r="AB609"/>
  <c r="AZ27"/>
  <c r="BA27" s="1"/>
  <c r="AZ18"/>
  <c r="BA18" s="1"/>
  <c r="AB208"/>
  <c r="AE208" s="1"/>
  <c r="AF208" s="1"/>
  <c r="AB73"/>
  <c r="AB313"/>
  <c r="AE313" s="1"/>
  <c r="AF313" s="1"/>
  <c r="AB238"/>
  <c r="AE238" s="1"/>
  <c r="AF238" s="1"/>
  <c r="AB283"/>
  <c r="AB343"/>
  <c r="AB523"/>
  <c r="AB478"/>
  <c r="AE478" s="1"/>
  <c r="AF478" s="1"/>
  <c r="AB583"/>
  <c r="AA95"/>
  <c r="AA200"/>
  <c r="AE200" s="1"/>
  <c r="AF200" s="1"/>
  <c r="AA140"/>
  <c r="AE140" s="1"/>
  <c r="AF140" s="1"/>
  <c r="AA500"/>
  <c r="AA395"/>
  <c r="AA305"/>
  <c r="AA365"/>
  <c r="AE365" s="1"/>
  <c r="AF365" s="1"/>
  <c r="AA410"/>
  <c r="AE410" s="1"/>
  <c r="AF410" s="1"/>
  <c r="AA530"/>
  <c r="AA575"/>
  <c r="AZ1031"/>
  <c r="BA1031" s="1"/>
  <c r="AZ864"/>
  <c r="BA864" s="1"/>
  <c r="AZ969"/>
  <c r="BA969" s="1"/>
  <c r="AZ637"/>
  <c r="BA637" s="1"/>
  <c r="AZ1190"/>
  <c r="BA1190" s="1"/>
  <c r="AZ707"/>
  <c r="BA707" s="1"/>
  <c r="AZ1142"/>
  <c r="BA1142" s="1"/>
  <c r="AZ720"/>
  <c r="BA720" s="1"/>
  <c r="AZ855"/>
  <c r="BA855" s="1"/>
  <c r="AE645"/>
  <c r="AF645" s="1"/>
  <c r="AE810"/>
  <c r="AF810" s="1"/>
  <c r="AZ874"/>
  <c r="BA874" s="1"/>
  <c r="AE631"/>
  <c r="AF631" s="1"/>
  <c r="AE931"/>
  <c r="AF931" s="1"/>
  <c r="AE916"/>
  <c r="AF916" s="1"/>
  <c r="AE946"/>
  <c r="AF946" s="1"/>
  <c r="AE1066"/>
  <c r="AF1066" s="1"/>
  <c r="AE1141"/>
  <c r="AF1141" s="1"/>
  <c r="AE728"/>
  <c r="AF728" s="1"/>
  <c r="AE1083"/>
  <c r="AF1083" s="1"/>
  <c r="AZ24"/>
  <c r="BA24" s="1"/>
  <c r="AZ21"/>
  <c r="BA21" s="1"/>
  <c r="AB43"/>
  <c r="AE43" s="1"/>
  <c r="AF43" s="1"/>
  <c r="AB88"/>
  <c r="AE88" s="1"/>
  <c r="AF88" s="1"/>
  <c r="AB133"/>
  <c r="AB58"/>
  <c r="AE58" s="1"/>
  <c r="AF58" s="1"/>
  <c r="AB298"/>
  <c r="AE298" s="1"/>
  <c r="AF298" s="1"/>
  <c r="AB328"/>
  <c r="AE328" s="1"/>
  <c r="AF328" s="1"/>
  <c r="AB388"/>
  <c r="AB403"/>
  <c r="AB538"/>
  <c r="AB598"/>
  <c r="AE598" s="1"/>
  <c r="AF598" s="1"/>
  <c r="AA20"/>
  <c r="AA35"/>
  <c r="AE35" s="1"/>
  <c r="AF35" s="1"/>
  <c r="AA275"/>
  <c r="AA170"/>
  <c r="AE170" s="1"/>
  <c r="AF170" s="1"/>
  <c r="AA65"/>
  <c r="AA440"/>
  <c r="AE440" s="1"/>
  <c r="AF440" s="1"/>
  <c r="AA230"/>
  <c r="AA350"/>
  <c r="AE350" s="1"/>
  <c r="AF350" s="1"/>
  <c r="AA470"/>
  <c r="AA590"/>
  <c r="AE590" s="1"/>
  <c r="AF590" s="1"/>
  <c r="AA605"/>
  <c r="AZ988"/>
  <c r="BA988" s="1"/>
  <c r="AZ1063"/>
  <c r="BA1063" s="1"/>
  <c r="AZ641"/>
  <c r="BA641" s="1"/>
  <c r="AZ999"/>
  <c r="BA999" s="1"/>
  <c r="AZ1074"/>
  <c r="BA1074" s="1"/>
  <c r="AZ1057"/>
  <c r="BA1057" s="1"/>
  <c r="AE877"/>
  <c r="AF877" s="1"/>
  <c r="AE772"/>
  <c r="AF772" s="1"/>
  <c r="AE1147"/>
  <c r="AF1147" s="1"/>
  <c r="AZ980"/>
  <c r="BA980" s="1"/>
  <c r="AZ947"/>
  <c r="BA947" s="1"/>
  <c r="AZ797"/>
  <c r="BA797" s="1"/>
  <c r="AZ781"/>
  <c r="BA781" s="1"/>
  <c r="AZ1080"/>
  <c r="BA1080" s="1"/>
  <c r="AE1065"/>
  <c r="AF1065" s="1"/>
  <c r="AE721"/>
  <c r="AF721" s="1"/>
  <c r="AE991"/>
  <c r="AF991" s="1"/>
  <c r="AE676"/>
  <c r="AF676" s="1"/>
  <c r="AE1081"/>
  <c r="AF1081" s="1"/>
  <c r="AE976"/>
  <c r="AF976" s="1"/>
  <c r="AE758"/>
  <c r="AF758" s="1"/>
  <c r="AE1218"/>
  <c r="AF1218" s="1"/>
  <c r="AB13"/>
  <c r="AB28"/>
  <c r="AE28" s="1"/>
  <c r="AF28" s="1"/>
  <c r="AB103"/>
  <c r="AE103" s="1"/>
  <c r="AF103" s="1"/>
  <c r="AB148"/>
  <c r="AE148" s="1"/>
  <c r="AF148" s="1"/>
  <c r="AB193"/>
  <c r="AB118"/>
  <c r="AB448"/>
  <c r="AE448" s="1"/>
  <c r="AF448" s="1"/>
  <c r="AB373"/>
  <c r="AE373" s="1"/>
  <c r="AF373" s="1"/>
  <c r="AB433"/>
  <c r="AB463"/>
  <c r="AE463" s="1"/>
  <c r="AF463" s="1"/>
  <c r="AB508"/>
  <c r="AE508" s="1"/>
  <c r="AF508" s="1"/>
  <c r="AB568"/>
  <c r="AE568" s="1"/>
  <c r="AF568" s="1"/>
  <c r="AA155"/>
  <c r="AA110"/>
  <c r="AG20"/>
  <c r="AA215"/>
  <c r="AA125"/>
  <c r="AA185"/>
  <c r="AE185" s="1"/>
  <c r="AF185" s="1"/>
  <c r="AA290"/>
  <c r="AA455"/>
  <c r="AE455" s="1"/>
  <c r="AF455" s="1"/>
  <c r="AA545"/>
  <c r="AA515"/>
  <c r="AE515" s="1"/>
  <c r="AF515" s="1"/>
  <c r="AZ911"/>
  <c r="BA911" s="1"/>
  <c r="AZ699"/>
  <c r="BA699" s="1"/>
  <c r="AZ728"/>
  <c r="BA728" s="1"/>
  <c r="AE975"/>
  <c r="AF975" s="1"/>
  <c r="AZ979"/>
  <c r="BA979" s="1"/>
  <c r="AE871"/>
  <c r="AF871" s="1"/>
  <c r="AE781"/>
  <c r="AF781" s="1"/>
  <c r="AE646"/>
  <c r="AF646" s="1"/>
  <c r="AE706"/>
  <c r="AF706" s="1"/>
  <c r="AE856"/>
  <c r="AF856" s="1"/>
  <c r="AE1006"/>
  <c r="AF1006" s="1"/>
  <c r="AE1096"/>
  <c r="AF1096" s="1"/>
  <c r="AE1111"/>
  <c r="AF1111" s="1"/>
  <c r="AE698"/>
  <c r="AF698" s="1"/>
  <c r="AE653"/>
  <c r="AF653" s="1"/>
  <c r="AE824"/>
  <c r="AF824" s="1"/>
  <c r="AE1094"/>
  <c r="AF1094" s="1"/>
  <c r="AE953"/>
  <c r="AF953" s="1"/>
  <c r="AE803"/>
  <c r="AF803" s="1"/>
  <c r="AE1193"/>
  <c r="AF1193" s="1"/>
  <c r="AE813"/>
  <c r="AF813" s="1"/>
  <c r="AE843"/>
  <c r="AF843" s="1"/>
  <c r="AE783"/>
  <c r="AF783" s="1"/>
  <c r="AE678"/>
  <c r="AF678" s="1"/>
  <c r="AE768"/>
  <c r="AF768" s="1"/>
  <c r="AE888"/>
  <c r="AF888" s="1"/>
  <c r="AE1203"/>
  <c r="AF1203" s="1"/>
  <c r="AE933"/>
  <c r="AF933" s="1"/>
  <c r="AE1188"/>
  <c r="AF1188" s="1"/>
  <c r="AZ135"/>
  <c r="BA135" s="1"/>
  <c r="AZ540"/>
  <c r="BA540" s="1"/>
  <c r="AZ555"/>
  <c r="BA555" s="1"/>
  <c r="AZ374"/>
  <c r="BA374" s="1"/>
  <c r="AE668"/>
  <c r="AF668" s="1"/>
  <c r="AE788"/>
  <c r="AF788" s="1"/>
  <c r="AE1118"/>
  <c r="AF1118" s="1"/>
  <c r="AE633"/>
  <c r="AF633" s="1"/>
  <c r="AE963"/>
  <c r="AF963" s="1"/>
  <c r="AE1128"/>
  <c r="AF1128" s="1"/>
  <c r="AE873"/>
  <c r="AF873" s="1"/>
  <c r="AE1068"/>
  <c r="AF1068" s="1"/>
  <c r="AE978"/>
  <c r="AF978" s="1"/>
  <c r="AE828"/>
  <c r="AF828" s="1"/>
  <c r="AE1098"/>
  <c r="AF1098" s="1"/>
  <c r="AE1060"/>
  <c r="AF1060" s="1"/>
  <c r="AE1071"/>
  <c r="AF1071" s="1"/>
  <c r="AE1131"/>
  <c r="AF1131" s="1"/>
  <c r="AE1026"/>
  <c r="AF1026" s="1"/>
  <c r="AE906"/>
  <c r="AF906" s="1"/>
  <c r="AE786"/>
  <c r="AF786" s="1"/>
  <c r="AE951"/>
  <c r="AF951" s="1"/>
  <c r="AE831"/>
  <c r="AF831" s="1"/>
  <c r="AE711"/>
  <c r="AF711" s="1"/>
  <c r="AE681"/>
  <c r="AF681" s="1"/>
  <c r="AE636"/>
  <c r="AF636" s="1"/>
  <c r="AE1221"/>
  <c r="AF1221" s="1"/>
  <c r="AE1056"/>
  <c r="AF1056" s="1"/>
  <c r="AE1161"/>
  <c r="AF1161" s="1"/>
  <c r="AE876"/>
  <c r="AF876" s="1"/>
  <c r="AE756"/>
  <c r="AF756" s="1"/>
  <c r="AE726"/>
  <c r="AF726" s="1"/>
  <c r="AE1086"/>
  <c r="AF1086" s="1"/>
  <c r="AE996"/>
  <c r="AF996" s="1"/>
  <c r="AE1176"/>
  <c r="AF1176" s="1"/>
  <c r="AE1116"/>
  <c r="AF1116" s="1"/>
  <c r="AE966"/>
  <c r="AF966" s="1"/>
  <c r="AE846"/>
  <c r="AF846" s="1"/>
  <c r="AE1206"/>
  <c r="AF1206" s="1"/>
  <c r="AE696"/>
  <c r="AF696" s="1"/>
  <c r="AE921"/>
  <c r="AF921" s="1"/>
  <c r="AE891"/>
  <c r="AF891" s="1"/>
  <c r="AE861"/>
  <c r="AF861" s="1"/>
  <c r="AE936"/>
  <c r="AF936" s="1"/>
  <c r="AE801"/>
  <c r="AF801" s="1"/>
  <c r="AB588"/>
  <c r="AE588" s="1"/>
  <c r="AF588" s="1"/>
  <c r="AB453"/>
  <c r="AE453" s="1"/>
  <c r="AF453" s="1"/>
  <c r="AB468"/>
  <c r="AE468" s="1"/>
  <c r="AF468" s="1"/>
  <c r="AB438"/>
  <c r="AB213"/>
  <c r="AE213" s="1"/>
  <c r="AF213" s="1"/>
  <c r="AB228"/>
  <c r="AE228" s="1"/>
  <c r="AF228" s="1"/>
  <c r="AB108"/>
  <c r="AB318"/>
  <c r="AE318" s="1"/>
  <c r="AF318" s="1"/>
  <c r="AB93"/>
  <c r="AE93" s="1"/>
  <c r="AF93" s="1"/>
  <c r="AB153"/>
  <c r="AE1146"/>
  <c r="AF1146" s="1"/>
  <c r="AE816"/>
  <c r="AF816" s="1"/>
  <c r="AE741"/>
  <c r="AF741" s="1"/>
  <c r="AB543"/>
  <c r="AE543" s="1"/>
  <c r="AF543" s="1"/>
  <c r="AB393"/>
  <c r="AE393" s="1"/>
  <c r="AF393" s="1"/>
  <c r="AB408"/>
  <c r="AE408" s="1"/>
  <c r="AF408" s="1"/>
  <c r="AB423"/>
  <c r="AE423" s="1"/>
  <c r="AF423" s="1"/>
  <c r="AB378"/>
  <c r="AE378" s="1"/>
  <c r="AF378" s="1"/>
  <c r="AB168"/>
  <c r="AE168" s="1"/>
  <c r="AF168" s="1"/>
  <c r="AB48"/>
  <c r="AB183"/>
  <c r="AE183" s="1"/>
  <c r="AF183" s="1"/>
  <c r="AB78"/>
  <c r="AE78" s="1"/>
  <c r="AF78" s="1"/>
  <c r="AB18"/>
  <c r="AE18" s="1"/>
  <c r="AF18" s="1"/>
  <c r="AE1191"/>
  <c r="AF1191" s="1"/>
  <c r="AE1011"/>
  <c r="AF1011" s="1"/>
  <c r="AE771"/>
  <c r="AF771" s="1"/>
  <c r="AB603"/>
  <c r="AE603" s="1"/>
  <c r="AF603" s="1"/>
  <c r="AB573"/>
  <c r="AE573" s="1"/>
  <c r="AF573" s="1"/>
  <c r="AB498"/>
  <c r="AE498" s="1"/>
  <c r="AF498" s="1"/>
  <c r="AB513"/>
  <c r="AE513" s="1"/>
  <c r="AF513" s="1"/>
  <c r="AB348"/>
  <c r="AE348" s="1"/>
  <c r="AF348" s="1"/>
  <c r="AB363"/>
  <c r="AE363" s="1"/>
  <c r="AF363" s="1"/>
  <c r="AB258"/>
  <c r="AE258" s="1"/>
  <c r="AF258" s="1"/>
  <c r="AB123"/>
  <c r="AE123" s="1"/>
  <c r="AF123" s="1"/>
  <c r="AB303"/>
  <c r="AE303" s="1"/>
  <c r="AF303" s="1"/>
  <c r="AB138"/>
  <c r="AB262"/>
  <c r="AB52"/>
  <c r="AE52" s="1"/>
  <c r="AF52" s="1"/>
  <c r="AB232"/>
  <c r="AE232" s="1"/>
  <c r="AF232" s="1"/>
  <c r="AB337"/>
  <c r="AE337" s="1"/>
  <c r="AF337" s="1"/>
  <c r="AB63"/>
  <c r="AE63" s="1"/>
  <c r="AF63" s="1"/>
  <c r="AB333"/>
  <c r="AE333" s="1"/>
  <c r="AF333" s="1"/>
  <c r="AE666"/>
  <c r="AF666" s="1"/>
  <c r="AE925"/>
  <c r="AF925" s="1"/>
  <c r="AE1105"/>
  <c r="AF1105" s="1"/>
  <c r="AE880"/>
  <c r="AF880" s="1"/>
  <c r="AE760"/>
  <c r="AF760" s="1"/>
  <c r="AE700"/>
  <c r="AF700" s="1"/>
  <c r="AE940"/>
  <c r="AF940" s="1"/>
  <c r="AE1165"/>
  <c r="AF1165" s="1"/>
  <c r="AE745"/>
  <c r="AF745" s="1"/>
  <c r="AE685"/>
  <c r="AF685" s="1"/>
  <c r="AE730"/>
  <c r="AF730" s="1"/>
  <c r="AE1120"/>
  <c r="AF1120" s="1"/>
  <c r="AE1195"/>
  <c r="AF1195" s="1"/>
  <c r="AE1090"/>
  <c r="AF1090" s="1"/>
  <c r="AE850"/>
  <c r="AF850" s="1"/>
  <c r="AE1150"/>
  <c r="AF1150" s="1"/>
  <c r="AE670"/>
  <c r="AF670" s="1"/>
  <c r="AE895"/>
  <c r="AF895" s="1"/>
  <c r="AE970"/>
  <c r="AF970" s="1"/>
  <c r="AE715"/>
  <c r="AF715" s="1"/>
  <c r="AE1030"/>
  <c r="AF1030" s="1"/>
  <c r="AE1075"/>
  <c r="AF1075" s="1"/>
  <c r="AE1180"/>
  <c r="AF1180" s="1"/>
  <c r="AE1045"/>
  <c r="AF1045" s="1"/>
  <c r="AE820"/>
  <c r="AF820" s="1"/>
  <c r="AE1015"/>
  <c r="AF1015" s="1"/>
  <c r="AE1225"/>
  <c r="AF1225" s="1"/>
  <c r="AE775"/>
  <c r="AF775" s="1"/>
  <c r="AE910"/>
  <c r="AF910" s="1"/>
  <c r="AE985"/>
  <c r="AF985" s="1"/>
  <c r="AE1135"/>
  <c r="AF1135" s="1"/>
  <c r="AE1210"/>
  <c r="AF1210" s="1"/>
  <c r="AB592"/>
  <c r="AE592" s="1"/>
  <c r="AF592" s="1"/>
  <c r="AB517"/>
  <c r="AE517" s="1"/>
  <c r="AF517" s="1"/>
  <c r="AB412"/>
  <c r="AE412" s="1"/>
  <c r="AF412" s="1"/>
  <c r="AB277"/>
  <c r="AB292"/>
  <c r="AE292" s="1"/>
  <c r="AF292" s="1"/>
  <c r="AB322"/>
  <c r="AE322" s="1"/>
  <c r="AF322" s="1"/>
  <c r="AB112"/>
  <c r="AE112" s="1"/>
  <c r="AF112" s="1"/>
  <c r="AB67"/>
  <c r="AE67" s="1"/>
  <c r="AF67" s="1"/>
  <c r="AB247"/>
  <c r="AE247" s="1"/>
  <c r="AF247" s="1"/>
  <c r="AB82"/>
  <c r="AE1000"/>
  <c r="AF1000" s="1"/>
  <c r="AE640"/>
  <c r="AF640" s="1"/>
  <c r="AE790"/>
  <c r="AF790" s="1"/>
  <c r="AE865"/>
  <c r="AF865" s="1"/>
  <c r="AG22"/>
  <c r="AB607"/>
  <c r="AE607" s="1"/>
  <c r="AF607" s="1"/>
  <c r="AB547"/>
  <c r="AE547" s="1"/>
  <c r="AF547" s="1"/>
  <c r="AB397"/>
  <c r="AE397" s="1"/>
  <c r="AF397" s="1"/>
  <c r="AB502"/>
  <c r="AE502" s="1"/>
  <c r="AF502" s="1"/>
  <c r="AB487"/>
  <c r="AE487" s="1"/>
  <c r="AF487" s="1"/>
  <c r="AB172"/>
  <c r="AE172" s="1"/>
  <c r="AF172" s="1"/>
  <c r="AB202"/>
  <c r="AE202" s="1"/>
  <c r="AF202" s="1"/>
  <c r="AB157"/>
  <c r="AE157" s="1"/>
  <c r="AF157" s="1"/>
  <c r="AB142"/>
  <c r="AE142" s="1"/>
  <c r="AF142" s="1"/>
  <c r="AB37"/>
  <c r="AE37" s="1"/>
  <c r="AF37" s="1"/>
  <c r="AB427"/>
  <c r="AE427" s="1"/>
  <c r="AF427" s="1"/>
  <c r="AB187"/>
  <c r="AE187" s="1"/>
  <c r="AF187" s="1"/>
  <c r="AB442"/>
  <c r="AB472"/>
  <c r="AE472" s="1"/>
  <c r="AF472" s="1"/>
  <c r="AB562"/>
  <c r="AE562" s="1"/>
  <c r="AF562" s="1"/>
  <c r="AB243"/>
  <c r="AE243" s="1"/>
  <c r="AF243" s="1"/>
  <c r="AB483"/>
  <c r="AE483" s="1"/>
  <c r="AF483" s="1"/>
  <c r="AG18"/>
  <c r="AE835"/>
  <c r="AF835" s="1"/>
  <c r="AE1041"/>
  <c r="AF1041" s="1"/>
  <c r="AZ150"/>
  <c r="BA150" s="1"/>
  <c r="AZ149"/>
  <c r="BA149" s="1"/>
  <c r="AZ194"/>
  <c r="BA194" s="1"/>
  <c r="AZ449"/>
  <c r="BA449" s="1"/>
  <c r="AB22"/>
  <c r="AE22" s="1"/>
  <c r="AF22" s="1"/>
  <c r="AB382"/>
  <c r="AE382" s="1"/>
  <c r="AF382" s="1"/>
  <c r="AB307"/>
  <c r="AE307" s="1"/>
  <c r="AF307" s="1"/>
  <c r="AB217"/>
  <c r="AE217" s="1"/>
  <c r="AF217" s="1"/>
  <c r="AB457"/>
  <c r="AE457" s="1"/>
  <c r="AF457" s="1"/>
  <c r="AB198"/>
  <c r="AE198" s="1"/>
  <c r="AF198" s="1"/>
  <c r="AB288"/>
  <c r="AE288" s="1"/>
  <c r="AF288" s="1"/>
  <c r="AB528"/>
  <c r="AE528" s="1"/>
  <c r="AF528" s="1"/>
  <c r="AE655"/>
  <c r="AF655" s="1"/>
  <c r="AE805"/>
  <c r="AF805" s="1"/>
  <c r="AE644"/>
  <c r="AF644" s="1"/>
  <c r="AE1169"/>
  <c r="AF1169" s="1"/>
  <c r="AE1049"/>
  <c r="AF1049" s="1"/>
  <c r="AE1199"/>
  <c r="AF1199" s="1"/>
  <c r="AE929"/>
  <c r="AF929" s="1"/>
  <c r="AE869"/>
  <c r="AF869" s="1"/>
  <c r="AE809"/>
  <c r="AF809" s="1"/>
  <c r="AE749"/>
  <c r="AF749" s="1"/>
  <c r="AE719"/>
  <c r="AF719" s="1"/>
  <c r="AE659"/>
  <c r="AF659" s="1"/>
  <c r="AB566"/>
  <c r="AE566" s="1"/>
  <c r="AF566" s="1"/>
  <c r="AB536"/>
  <c r="AE536" s="1"/>
  <c r="AF536" s="1"/>
  <c r="AB446"/>
  <c r="AE446" s="1"/>
  <c r="AF446" s="1"/>
  <c r="AB506"/>
  <c r="AE506" s="1"/>
  <c r="AF506" s="1"/>
  <c r="AB311"/>
  <c r="AE311" s="1"/>
  <c r="AF311" s="1"/>
  <c r="AB266"/>
  <c r="AE266" s="1"/>
  <c r="AF266" s="1"/>
  <c r="AB176"/>
  <c r="AE176" s="1"/>
  <c r="AF176" s="1"/>
  <c r="AB101"/>
  <c r="AE101" s="1"/>
  <c r="AF101" s="1"/>
  <c r="AB236"/>
  <c r="AE236" s="1"/>
  <c r="AF236" s="1"/>
  <c r="AB116"/>
  <c r="AE116" s="1"/>
  <c r="AF116" s="1"/>
  <c r="AE1214"/>
  <c r="AF1214" s="1"/>
  <c r="AE629"/>
  <c r="AF629" s="1"/>
  <c r="AE1124"/>
  <c r="AF1124" s="1"/>
  <c r="AE1019"/>
  <c r="AF1019" s="1"/>
  <c r="AE1079"/>
  <c r="AF1079" s="1"/>
  <c r="AE914"/>
  <c r="AF914" s="1"/>
  <c r="AE854"/>
  <c r="AF854" s="1"/>
  <c r="AE794"/>
  <c r="AF794" s="1"/>
  <c r="AE1184"/>
  <c r="AF1184" s="1"/>
  <c r="AE1064"/>
  <c r="AF1064" s="1"/>
  <c r="AE1154"/>
  <c r="AF1154" s="1"/>
  <c r="AE1109"/>
  <c r="AF1109" s="1"/>
  <c r="AE974"/>
  <c r="AF974" s="1"/>
  <c r="AE1004"/>
  <c r="AF1004" s="1"/>
  <c r="AE839"/>
  <c r="AF839" s="1"/>
  <c r="AE779"/>
  <c r="AF779" s="1"/>
  <c r="AE1034"/>
  <c r="AF1034" s="1"/>
  <c r="AE689"/>
  <c r="AF689" s="1"/>
  <c r="AG11"/>
  <c r="AB521"/>
  <c r="AE521" s="1"/>
  <c r="AF521" s="1"/>
  <c r="AB476"/>
  <c r="AE476" s="1"/>
  <c r="AF476" s="1"/>
  <c r="AB416"/>
  <c r="AE416" s="1"/>
  <c r="AF416" s="1"/>
  <c r="AB326"/>
  <c r="AE326" s="1"/>
  <c r="AF326" s="1"/>
  <c r="AB191"/>
  <c r="AE191" s="1"/>
  <c r="AF191" s="1"/>
  <c r="AB146"/>
  <c r="AE146" s="1"/>
  <c r="AF146" s="1"/>
  <c r="AB296"/>
  <c r="AE296" s="1"/>
  <c r="AF296" s="1"/>
  <c r="AB461"/>
  <c r="AE461" s="1"/>
  <c r="AF461" s="1"/>
  <c r="AB56"/>
  <c r="AE56" s="1"/>
  <c r="AF56" s="1"/>
  <c r="AE955"/>
  <c r="AF955" s="1"/>
  <c r="AZ30"/>
  <c r="BA30" s="1"/>
  <c r="AZ1018"/>
  <c r="BA1018" s="1"/>
  <c r="AZ639"/>
  <c r="BA639" s="1"/>
  <c r="AZ819"/>
  <c r="BA819" s="1"/>
  <c r="AZ788"/>
  <c r="BA788" s="1"/>
  <c r="AZ967"/>
  <c r="BA967" s="1"/>
  <c r="AE907"/>
  <c r="AF907" s="1"/>
  <c r="AE847"/>
  <c r="AF847" s="1"/>
  <c r="AE1117"/>
  <c r="AF1117" s="1"/>
  <c r="AE725"/>
  <c r="AF725" s="1"/>
  <c r="AE845"/>
  <c r="AF845" s="1"/>
  <c r="AE1055"/>
  <c r="AF1055" s="1"/>
  <c r="AE1115"/>
  <c r="AF1115" s="1"/>
  <c r="AZ662"/>
  <c r="BA662" s="1"/>
  <c r="AZ737"/>
  <c r="BA737" s="1"/>
  <c r="AZ827"/>
  <c r="BA827" s="1"/>
  <c r="AZ1067"/>
  <c r="BA1067" s="1"/>
  <c r="AZ1125"/>
  <c r="BA1125" s="1"/>
  <c r="AZ645"/>
  <c r="BA645" s="1"/>
  <c r="AZ795"/>
  <c r="BA795" s="1"/>
  <c r="AZ1035"/>
  <c r="BA1035" s="1"/>
  <c r="AZ1095"/>
  <c r="BA1095" s="1"/>
  <c r="AZ990"/>
  <c r="BA990" s="1"/>
  <c r="AE885"/>
  <c r="AF885" s="1"/>
  <c r="AE750"/>
  <c r="AF750" s="1"/>
  <c r="AE1005"/>
  <c r="AF1005" s="1"/>
  <c r="AZ914"/>
  <c r="BA914" s="1"/>
  <c r="AZ1034"/>
  <c r="BA1034" s="1"/>
  <c r="AE738"/>
  <c r="AF738" s="1"/>
  <c r="AZ1198"/>
  <c r="BA1198" s="1"/>
  <c r="AZ762"/>
  <c r="BA762" s="1"/>
  <c r="AZ941"/>
  <c r="BA941" s="1"/>
  <c r="AZ790"/>
  <c r="BA790" s="1"/>
  <c r="AZ1149"/>
  <c r="BA1149" s="1"/>
  <c r="AE982"/>
  <c r="AF982" s="1"/>
  <c r="AZ753"/>
  <c r="BA753" s="1"/>
  <c r="AZ677"/>
  <c r="BA677" s="1"/>
  <c r="AZ900"/>
  <c r="BA900" s="1"/>
  <c r="AZ960"/>
  <c r="BA960" s="1"/>
  <c r="AE675"/>
  <c r="AF675" s="1"/>
  <c r="AE660"/>
  <c r="AF660" s="1"/>
  <c r="AE780"/>
  <c r="AF780" s="1"/>
  <c r="AZ989"/>
  <c r="BA989" s="1"/>
  <c r="AZ949"/>
  <c r="BA949" s="1"/>
  <c r="AE1158"/>
  <c r="AF1158" s="1"/>
  <c r="AZ434"/>
  <c r="BA434" s="1"/>
  <c r="AZ569"/>
  <c r="BA569" s="1"/>
  <c r="AZ268"/>
  <c r="BA268" s="1"/>
  <c r="AZ13"/>
  <c r="BA13" s="1"/>
  <c r="AZ253"/>
  <c r="BA253" s="1"/>
  <c r="AZ117"/>
  <c r="BA117" s="1"/>
  <c r="AZ12"/>
  <c r="BA12" s="1"/>
  <c r="AZ342"/>
  <c r="BA342" s="1"/>
  <c r="AZ447"/>
  <c r="BA447" s="1"/>
  <c r="AZ492"/>
  <c r="BA492" s="1"/>
  <c r="AZ17"/>
  <c r="BA17" s="1"/>
  <c r="AZ913"/>
  <c r="BA913" s="1"/>
  <c r="AZ804"/>
  <c r="BA804" s="1"/>
  <c r="AZ924"/>
  <c r="BA924" s="1"/>
  <c r="AZ879"/>
  <c r="BA879" s="1"/>
  <c r="AZ1209"/>
  <c r="BA1209" s="1"/>
  <c r="AZ1192"/>
  <c r="BA1192" s="1"/>
  <c r="AE787"/>
  <c r="AF787" s="1"/>
  <c r="AE1072"/>
  <c r="AF1072" s="1"/>
  <c r="AE637"/>
  <c r="AF637" s="1"/>
  <c r="AE922"/>
  <c r="AF922" s="1"/>
  <c r="AE997"/>
  <c r="AF997" s="1"/>
  <c r="AE1132"/>
  <c r="AF1132" s="1"/>
  <c r="AZ935"/>
  <c r="BA935" s="1"/>
  <c r="AE680"/>
  <c r="AF680" s="1"/>
  <c r="AE1190"/>
  <c r="AF1190" s="1"/>
  <c r="AE785"/>
  <c r="AF785" s="1"/>
  <c r="AE740"/>
  <c r="AF740" s="1"/>
  <c r="AE860"/>
  <c r="AF860" s="1"/>
  <c r="AE1175"/>
  <c r="AF1175" s="1"/>
  <c r="AE1025"/>
  <c r="AF1025" s="1"/>
  <c r="AE1145"/>
  <c r="AF1145" s="1"/>
  <c r="AZ887"/>
  <c r="BA887" s="1"/>
  <c r="AZ977"/>
  <c r="BA977" s="1"/>
  <c r="AZ751"/>
  <c r="BA751" s="1"/>
  <c r="AZ630"/>
  <c r="BA630" s="1"/>
  <c r="AZ705"/>
  <c r="BA705" s="1"/>
  <c r="AZ1155"/>
  <c r="BA1155" s="1"/>
  <c r="AE765"/>
  <c r="AF765" s="1"/>
  <c r="AE705"/>
  <c r="AF705" s="1"/>
  <c r="AE825"/>
  <c r="AF825" s="1"/>
  <c r="AE930"/>
  <c r="AF930" s="1"/>
  <c r="AE1050"/>
  <c r="AF1050" s="1"/>
  <c r="AE1125"/>
  <c r="AF1125" s="1"/>
  <c r="AE1140"/>
  <c r="AF1140" s="1"/>
  <c r="AZ629"/>
  <c r="BA629" s="1"/>
  <c r="AZ854"/>
  <c r="BA854" s="1"/>
  <c r="AZ972"/>
  <c r="BA972" s="1"/>
  <c r="AZ687"/>
  <c r="BA687" s="1"/>
  <c r="AZ1167"/>
  <c r="BA1167" s="1"/>
  <c r="AZ837"/>
  <c r="BA837" s="1"/>
  <c r="AZ1047"/>
  <c r="BA1047" s="1"/>
  <c r="AZ1077"/>
  <c r="BA1077" s="1"/>
  <c r="AE1101"/>
  <c r="AF1101" s="1"/>
  <c r="AZ1054"/>
  <c r="BA1054" s="1"/>
  <c r="AZ1189"/>
  <c r="BA1189" s="1"/>
  <c r="AZ782"/>
  <c r="BA782" s="1"/>
  <c r="AZ750"/>
  <c r="BA750" s="1"/>
  <c r="AZ791"/>
  <c r="BA791" s="1"/>
  <c r="AZ761"/>
  <c r="BA761" s="1"/>
  <c r="AZ1194"/>
  <c r="BA1194" s="1"/>
  <c r="AZ755"/>
  <c r="BA755" s="1"/>
  <c r="AE994"/>
  <c r="AF994" s="1"/>
  <c r="AE844"/>
  <c r="AF844" s="1"/>
  <c r="AZ992"/>
  <c r="BA992" s="1"/>
  <c r="AZ945"/>
  <c r="BA945" s="1"/>
  <c r="AZ840"/>
  <c r="BA840" s="1"/>
  <c r="AZ658"/>
  <c r="BA658" s="1"/>
  <c r="AZ748"/>
  <c r="BA748" s="1"/>
  <c r="AZ1108"/>
  <c r="BA1108" s="1"/>
  <c r="AZ987"/>
  <c r="BA987" s="1"/>
  <c r="AZ1137"/>
  <c r="BA1137" s="1"/>
  <c r="AZ1032"/>
  <c r="BA1032" s="1"/>
  <c r="AZ836"/>
  <c r="BA836" s="1"/>
  <c r="AZ746"/>
  <c r="BA746" s="1"/>
  <c r="AZ1001"/>
  <c r="BA1001" s="1"/>
  <c r="AZ878"/>
  <c r="BA878" s="1"/>
  <c r="AZ983"/>
  <c r="BA983" s="1"/>
  <c r="AZ1178"/>
  <c r="BA1178" s="1"/>
  <c r="AZ802"/>
  <c r="BA802" s="1"/>
  <c r="AZ712"/>
  <c r="BA712" s="1"/>
  <c r="AZ860"/>
  <c r="BA860" s="1"/>
  <c r="AZ695"/>
  <c r="BA695" s="1"/>
  <c r="AZ1145"/>
  <c r="BA1145" s="1"/>
  <c r="AZ1040"/>
  <c r="BA1040" s="1"/>
  <c r="AZ963"/>
  <c r="BA963" s="1"/>
  <c r="AZ1218"/>
  <c r="BA1218" s="1"/>
  <c r="AE1008"/>
  <c r="AF1008" s="1"/>
  <c r="AE663"/>
  <c r="AF663" s="1"/>
  <c r="AZ1021"/>
  <c r="BA1021" s="1"/>
  <c r="AZ976"/>
  <c r="BA976" s="1"/>
  <c r="AZ1049"/>
  <c r="BA1049" s="1"/>
  <c r="AZ704"/>
  <c r="BA704" s="1"/>
  <c r="AZ1124"/>
  <c r="BA1124" s="1"/>
  <c r="AZ749"/>
  <c r="BA749" s="1"/>
  <c r="AZ869"/>
  <c r="BA869" s="1"/>
  <c r="AZ1079"/>
  <c r="BA1079" s="1"/>
  <c r="AE837"/>
  <c r="AF837" s="1"/>
  <c r="AE822"/>
  <c r="AF822" s="1"/>
  <c r="AZ1105"/>
  <c r="BA1105" s="1"/>
  <c r="AZ715"/>
  <c r="BA715" s="1"/>
  <c r="AZ895"/>
  <c r="BA895" s="1"/>
  <c r="AZ1150"/>
  <c r="BA1150" s="1"/>
  <c r="AZ1133"/>
  <c r="BA1133" s="1"/>
  <c r="AZ998"/>
  <c r="BA998" s="1"/>
  <c r="AZ968"/>
  <c r="BA968" s="1"/>
  <c r="AZ773"/>
  <c r="BA773" s="1"/>
  <c r="AZ893"/>
  <c r="BA893" s="1"/>
  <c r="AZ1056"/>
  <c r="BA1056" s="1"/>
  <c r="AZ1191"/>
  <c r="BA1191" s="1"/>
  <c r="AZ1098"/>
  <c r="BA1098" s="1"/>
  <c r="AZ1128"/>
  <c r="BA1128" s="1"/>
  <c r="AZ856"/>
  <c r="BA856" s="1"/>
  <c r="AZ646"/>
  <c r="BA646" s="1"/>
  <c r="AZ1081"/>
  <c r="BA1081" s="1"/>
  <c r="AE701"/>
  <c r="AF701" s="1"/>
  <c r="AE1061"/>
  <c r="AF1061" s="1"/>
  <c r="AE1016"/>
  <c r="AF1016" s="1"/>
  <c r="AE896"/>
  <c r="AF896" s="1"/>
  <c r="AE1211"/>
  <c r="AF1211" s="1"/>
  <c r="AZ846"/>
  <c r="BA846" s="1"/>
  <c r="AZ651"/>
  <c r="BA651" s="1"/>
  <c r="AZ711"/>
  <c r="BA711" s="1"/>
  <c r="AZ831"/>
  <c r="BA831" s="1"/>
  <c r="AZ1071"/>
  <c r="BA1071" s="1"/>
  <c r="AZ919"/>
  <c r="BA919" s="1"/>
  <c r="AZ649"/>
  <c r="BA649" s="1"/>
  <c r="AZ1099"/>
  <c r="BA1099" s="1"/>
  <c r="AZ769"/>
  <c r="BA769" s="1"/>
  <c r="AZ1174"/>
  <c r="BA1174" s="1"/>
  <c r="AE1037"/>
  <c r="AF1037" s="1"/>
  <c r="AE1112"/>
  <c r="AF1112" s="1"/>
  <c r="AE1044"/>
  <c r="AF1044" s="1"/>
  <c r="AZ764"/>
  <c r="BA764" s="1"/>
  <c r="AE661"/>
  <c r="AF661" s="1"/>
  <c r="AE1171"/>
  <c r="AF1171" s="1"/>
  <c r="AE1057"/>
  <c r="AF1057" s="1"/>
  <c r="AE995"/>
  <c r="AF995" s="1"/>
  <c r="AZ1107"/>
  <c r="BA1107" s="1"/>
  <c r="AZ917"/>
  <c r="BA917" s="1"/>
  <c r="AZ973"/>
  <c r="BA973" s="1"/>
  <c r="AZ1078"/>
  <c r="BA1078" s="1"/>
  <c r="AZ1168"/>
  <c r="BA1168" s="1"/>
  <c r="AZ1015"/>
  <c r="BA1015" s="1"/>
  <c r="AZ772"/>
  <c r="BA772" s="1"/>
  <c r="AZ697"/>
  <c r="BA697" s="1"/>
  <c r="AZ1117"/>
  <c r="BA1117" s="1"/>
  <c r="AZ890"/>
  <c r="BA890" s="1"/>
  <c r="AZ754"/>
  <c r="BA754" s="1"/>
  <c r="AZ946"/>
  <c r="BA946" s="1"/>
  <c r="AZ1184"/>
  <c r="BA1184" s="1"/>
  <c r="AZ655"/>
  <c r="BA655" s="1"/>
  <c r="AZ938"/>
  <c r="BA938" s="1"/>
  <c r="AZ908"/>
  <c r="BA908" s="1"/>
  <c r="AZ1073"/>
  <c r="BA1073" s="1"/>
  <c r="AZ876"/>
  <c r="BA876" s="1"/>
  <c r="AZ1038"/>
  <c r="BA1038" s="1"/>
  <c r="AZ1171"/>
  <c r="BA1171" s="1"/>
  <c r="AE821"/>
  <c r="AF821" s="1"/>
  <c r="AE776"/>
  <c r="AF776" s="1"/>
  <c r="AE1226"/>
  <c r="AF1226" s="1"/>
  <c r="AE1166"/>
  <c r="AF1166" s="1"/>
  <c r="AE1121"/>
  <c r="AF1121" s="1"/>
  <c r="AZ1116"/>
  <c r="BA1116" s="1"/>
  <c r="AZ709"/>
  <c r="BA709" s="1"/>
  <c r="AZ889"/>
  <c r="BA889" s="1"/>
  <c r="AE752"/>
  <c r="AF752" s="1"/>
  <c r="AE932"/>
  <c r="AF932" s="1"/>
  <c r="AE796"/>
  <c r="AF796" s="1"/>
  <c r="AE961"/>
  <c r="AF961" s="1"/>
  <c r="AE1051"/>
  <c r="AF1051" s="1"/>
  <c r="AE884"/>
  <c r="AF884" s="1"/>
  <c r="AE959"/>
  <c r="AF959" s="1"/>
  <c r="AZ1226"/>
  <c r="BA1226" s="1"/>
  <c r="AZ1196"/>
  <c r="BA1196" s="1"/>
  <c r="AZ714"/>
  <c r="BA714" s="1"/>
  <c r="AZ669"/>
  <c r="BA669" s="1"/>
  <c r="AZ1119"/>
  <c r="BA1119" s="1"/>
  <c r="AZ1044"/>
  <c r="BA1044" s="1"/>
  <c r="AZ758"/>
  <c r="BA758" s="1"/>
  <c r="AE817"/>
  <c r="AF817" s="1"/>
  <c r="AE682"/>
  <c r="AF682" s="1"/>
  <c r="AE652"/>
  <c r="AF652" s="1"/>
  <c r="AE892"/>
  <c r="AF892" s="1"/>
  <c r="AE937"/>
  <c r="AF937" s="1"/>
  <c r="AE1027"/>
  <c r="AF1027" s="1"/>
  <c r="AZ1010"/>
  <c r="BA1010" s="1"/>
  <c r="AZ950"/>
  <c r="BA950" s="1"/>
  <c r="AZ1025"/>
  <c r="BA1025" s="1"/>
  <c r="AE710"/>
  <c r="AF710" s="1"/>
  <c r="AE815"/>
  <c r="AF815" s="1"/>
  <c r="AE635"/>
  <c r="AF635" s="1"/>
  <c r="AE920"/>
  <c r="AF920" s="1"/>
  <c r="AE905"/>
  <c r="AF905" s="1"/>
  <c r="AE770"/>
  <c r="AF770" s="1"/>
  <c r="AE890"/>
  <c r="AF890" s="1"/>
  <c r="AE1010"/>
  <c r="AF1010" s="1"/>
  <c r="AE1205"/>
  <c r="AF1205" s="1"/>
  <c r="AE1070"/>
  <c r="AF1070" s="1"/>
  <c r="AZ722"/>
  <c r="BA722" s="1"/>
  <c r="AZ932"/>
  <c r="BA932" s="1"/>
  <c r="AZ1157"/>
  <c r="BA1157" s="1"/>
  <c r="AZ1202"/>
  <c r="BA1202" s="1"/>
  <c r="AZ930"/>
  <c r="BA930" s="1"/>
  <c r="AZ765"/>
  <c r="BA765" s="1"/>
  <c r="AZ885"/>
  <c r="BA885" s="1"/>
  <c r="AZ1170"/>
  <c r="BA1170" s="1"/>
  <c r="AE855"/>
  <c r="AF855" s="1"/>
  <c r="AE915"/>
  <c r="AF915" s="1"/>
  <c r="AE720"/>
  <c r="AF720" s="1"/>
  <c r="AE795"/>
  <c r="AF795" s="1"/>
  <c r="AE1185"/>
  <c r="AF1185" s="1"/>
  <c r="AE840"/>
  <c r="AF840" s="1"/>
  <c r="AE945"/>
  <c r="AF945" s="1"/>
  <c r="AE1170"/>
  <c r="AF1170" s="1"/>
  <c r="AZ1199"/>
  <c r="BA1199" s="1"/>
  <c r="AZ642"/>
  <c r="BA642" s="1"/>
  <c r="AZ672"/>
  <c r="BA672" s="1"/>
  <c r="AZ1092"/>
  <c r="BA1092" s="1"/>
  <c r="AZ657"/>
  <c r="BA657" s="1"/>
  <c r="AZ717"/>
  <c r="BA717" s="1"/>
  <c r="AZ747"/>
  <c r="BA747" s="1"/>
  <c r="AZ867"/>
  <c r="BA867" s="1"/>
  <c r="AE651"/>
  <c r="AF651" s="1"/>
  <c r="AZ1009"/>
  <c r="BA1009" s="1"/>
  <c r="AZ780"/>
  <c r="BA780" s="1"/>
  <c r="AZ939"/>
  <c r="BA939" s="1"/>
  <c r="AZ785"/>
  <c r="BA785" s="1"/>
  <c r="AE649"/>
  <c r="AF649" s="1"/>
  <c r="AE874"/>
  <c r="AF874" s="1"/>
  <c r="AE1039"/>
  <c r="AF1039" s="1"/>
  <c r="AE1084"/>
  <c r="AF1084" s="1"/>
  <c r="AE1009"/>
  <c r="AF1009" s="1"/>
  <c r="AZ842"/>
  <c r="BA842" s="1"/>
  <c r="AZ962"/>
  <c r="BA962" s="1"/>
  <c r="AZ1217"/>
  <c r="BA1217" s="1"/>
  <c r="AZ870"/>
  <c r="BA870" s="1"/>
  <c r="AZ1005"/>
  <c r="BA1005" s="1"/>
  <c r="AZ808"/>
  <c r="BA808" s="1"/>
  <c r="AZ1123"/>
  <c r="BA1123" s="1"/>
  <c r="AZ868"/>
  <c r="BA868" s="1"/>
  <c r="AZ778"/>
  <c r="BA778" s="1"/>
  <c r="AZ673"/>
  <c r="BA673" s="1"/>
  <c r="AZ1153"/>
  <c r="BA1153" s="1"/>
  <c r="AZ823"/>
  <c r="BA823" s="1"/>
  <c r="AZ1228"/>
  <c r="BA1228" s="1"/>
  <c r="AZ957"/>
  <c r="BA957" s="1"/>
  <c r="AZ656"/>
  <c r="BA656" s="1"/>
  <c r="AZ896"/>
  <c r="BA896" s="1"/>
  <c r="AZ671"/>
  <c r="BA671" s="1"/>
  <c r="AZ1091"/>
  <c r="BA1091" s="1"/>
  <c r="AZ821"/>
  <c r="BA821" s="1"/>
  <c r="AZ1076"/>
  <c r="BA1076" s="1"/>
  <c r="AZ956"/>
  <c r="BA956" s="1"/>
  <c r="AZ1060"/>
  <c r="BA1060" s="1"/>
  <c r="AZ1030"/>
  <c r="BA1030" s="1"/>
  <c r="AZ1195"/>
  <c r="BA1195" s="1"/>
  <c r="AZ953"/>
  <c r="BA953" s="1"/>
  <c r="AZ1058"/>
  <c r="BA1058" s="1"/>
  <c r="AZ1013"/>
  <c r="BA1013" s="1"/>
  <c r="AZ1223"/>
  <c r="BA1223" s="1"/>
  <c r="AZ892"/>
  <c r="BA892" s="1"/>
  <c r="AZ1042"/>
  <c r="BA1042" s="1"/>
  <c r="AZ832"/>
  <c r="BA832" s="1"/>
  <c r="AZ862"/>
  <c r="BA862" s="1"/>
  <c r="AZ727"/>
  <c r="BA727" s="1"/>
  <c r="AZ817"/>
  <c r="BA817" s="1"/>
  <c r="AZ1027"/>
  <c r="BA1027" s="1"/>
  <c r="AZ1102"/>
  <c r="BA1102" s="1"/>
  <c r="AZ1207"/>
  <c r="BA1207" s="1"/>
  <c r="AZ786"/>
  <c r="BA786" s="1"/>
  <c r="AZ1115"/>
  <c r="BA1115" s="1"/>
  <c r="AZ635"/>
  <c r="BA635" s="1"/>
  <c r="AZ920"/>
  <c r="BA920" s="1"/>
  <c r="AZ725"/>
  <c r="BA725" s="1"/>
  <c r="AZ1175"/>
  <c r="BA1175" s="1"/>
  <c r="AZ845"/>
  <c r="BA845" s="1"/>
  <c r="AZ965"/>
  <c r="BA965" s="1"/>
  <c r="AZ1160"/>
  <c r="BA1160" s="1"/>
  <c r="AZ784"/>
  <c r="BA784" s="1"/>
  <c r="AZ1008"/>
  <c r="BA1008" s="1"/>
  <c r="AZ1216"/>
  <c r="BA1216" s="1"/>
  <c r="AZ644"/>
  <c r="BA644" s="1"/>
  <c r="AZ659"/>
  <c r="BA659" s="1"/>
  <c r="AZ779"/>
  <c r="BA779" s="1"/>
  <c r="AZ899"/>
  <c r="BA899" s="1"/>
  <c r="AZ1094"/>
  <c r="BA1094" s="1"/>
  <c r="AZ1004"/>
  <c r="BA1004" s="1"/>
  <c r="AZ1214"/>
  <c r="BA1214" s="1"/>
  <c r="AE687"/>
  <c r="AF687" s="1"/>
  <c r="AE672"/>
  <c r="AF672" s="1"/>
  <c r="AE1137"/>
  <c r="AF1137" s="1"/>
  <c r="AZ880"/>
  <c r="BA880" s="1"/>
  <c r="AZ640"/>
  <c r="BA640" s="1"/>
  <c r="AZ745"/>
  <c r="BA745" s="1"/>
  <c r="AZ805"/>
  <c r="BA805" s="1"/>
  <c r="AZ910"/>
  <c r="BA910" s="1"/>
  <c r="AZ985"/>
  <c r="BA985" s="1"/>
  <c r="AZ818"/>
  <c r="BA818" s="1"/>
  <c r="AZ668"/>
  <c r="BA668" s="1"/>
  <c r="AZ698"/>
  <c r="BA698" s="1"/>
  <c r="AZ1163"/>
  <c r="BA1163" s="1"/>
  <c r="AZ1118"/>
  <c r="BA1118" s="1"/>
  <c r="AZ803"/>
  <c r="BA803" s="1"/>
  <c r="AZ1088"/>
  <c r="BA1088" s="1"/>
  <c r="AZ1208"/>
  <c r="BA1208" s="1"/>
  <c r="AZ1011"/>
  <c r="BA1011" s="1"/>
  <c r="AZ648"/>
  <c r="BA648" s="1"/>
  <c r="AZ1083"/>
  <c r="BA1083" s="1"/>
  <c r="AZ1173"/>
  <c r="BA1173" s="1"/>
  <c r="AZ1113"/>
  <c r="BA1113" s="1"/>
  <c r="AZ843"/>
  <c r="BA843" s="1"/>
  <c r="AZ1203"/>
  <c r="BA1203" s="1"/>
  <c r="AZ1143"/>
  <c r="BA1143" s="1"/>
  <c r="AZ676"/>
  <c r="BA676" s="1"/>
  <c r="AZ706"/>
  <c r="BA706" s="1"/>
  <c r="AZ661"/>
  <c r="BA661" s="1"/>
  <c r="AZ1141"/>
  <c r="BA1141" s="1"/>
  <c r="AZ841"/>
  <c r="BA841" s="1"/>
  <c r="AZ1126"/>
  <c r="BA1126" s="1"/>
  <c r="AZ1111"/>
  <c r="BA1111" s="1"/>
  <c r="AZ931"/>
  <c r="BA931" s="1"/>
  <c r="AE716"/>
  <c r="AF716" s="1"/>
  <c r="AE761"/>
  <c r="AF761" s="1"/>
  <c r="AE1181"/>
  <c r="AF1181" s="1"/>
  <c r="AE1076"/>
  <c r="AF1076" s="1"/>
  <c r="AE926"/>
  <c r="AF926" s="1"/>
  <c r="AE806"/>
  <c r="AF806" s="1"/>
  <c r="AE941"/>
  <c r="AF941" s="1"/>
  <c r="AE911"/>
  <c r="AF911" s="1"/>
  <c r="AE986"/>
  <c r="AF986" s="1"/>
  <c r="AE1106"/>
  <c r="AF1106" s="1"/>
  <c r="AZ666"/>
  <c r="BA666" s="1"/>
  <c r="AZ696"/>
  <c r="BA696" s="1"/>
  <c r="AZ906"/>
  <c r="BA906" s="1"/>
  <c r="AZ1041"/>
  <c r="BA1041" s="1"/>
  <c r="AZ861"/>
  <c r="BA861" s="1"/>
  <c r="AZ1131"/>
  <c r="BA1131" s="1"/>
  <c r="AZ1206"/>
  <c r="BA1206" s="1"/>
  <c r="AZ664"/>
  <c r="BA664" s="1"/>
  <c r="AZ694"/>
  <c r="BA694" s="1"/>
  <c r="AZ634"/>
  <c r="BA634" s="1"/>
  <c r="AZ1114"/>
  <c r="BA1114" s="1"/>
  <c r="AZ964"/>
  <c r="BA964" s="1"/>
  <c r="AZ799"/>
  <c r="BA799" s="1"/>
  <c r="AZ1129"/>
  <c r="BA1129" s="1"/>
  <c r="AZ1069"/>
  <c r="BA1069" s="1"/>
  <c r="AE707"/>
  <c r="AF707" s="1"/>
  <c r="AE857"/>
  <c r="AF857" s="1"/>
  <c r="AE632"/>
  <c r="AF632" s="1"/>
  <c r="AE782"/>
  <c r="AF782" s="1"/>
  <c r="AE992"/>
  <c r="AF992" s="1"/>
  <c r="AE962"/>
  <c r="AF962" s="1"/>
  <c r="AE1097"/>
  <c r="AF1097" s="1"/>
  <c r="AE1217"/>
  <c r="AF1217" s="1"/>
  <c r="AZ793"/>
  <c r="BA793" s="1"/>
  <c r="AE684"/>
  <c r="AF684" s="1"/>
  <c r="AE654"/>
  <c r="AF654" s="1"/>
  <c r="AE669"/>
  <c r="AF669" s="1"/>
  <c r="AE1209"/>
  <c r="AF1209" s="1"/>
  <c r="AE1104"/>
  <c r="AF1104" s="1"/>
  <c r="AZ794"/>
  <c r="BA794" s="1"/>
  <c r="AE751"/>
  <c r="AF751" s="1"/>
  <c r="AE841"/>
  <c r="AF841" s="1"/>
  <c r="AE826"/>
  <c r="AF826" s="1"/>
  <c r="AE1216"/>
  <c r="AF1216" s="1"/>
  <c r="AE1201"/>
  <c r="AF1201" s="1"/>
  <c r="AE1028"/>
  <c r="AF1028" s="1"/>
  <c r="AE875"/>
  <c r="AF875" s="1"/>
  <c r="AZ733"/>
  <c r="BA733" s="1"/>
  <c r="AZ852"/>
  <c r="BA852" s="1"/>
  <c r="AZ1046"/>
  <c r="BA1046" s="1"/>
  <c r="AZ1211"/>
  <c r="BA1211" s="1"/>
  <c r="AZ742"/>
  <c r="BA742" s="1"/>
  <c r="AZ1147"/>
  <c r="BA1147" s="1"/>
  <c r="AZ830"/>
  <c r="BA830" s="1"/>
  <c r="AZ815"/>
  <c r="BA815" s="1"/>
  <c r="AZ775"/>
  <c r="BA775" s="1"/>
  <c r="AZ1180"/>
  <c r="BA1180" s="1"/>
  <c r="AZ1148"/>
  <c r="BA1148" s="1"/>
  <c r="AZ828"/>
  <c r="BA828" s="1"/>
  <c r="AZ888"/>
  <c r="BA888" s="1"/>
  <c r="AZ723"/>
  <c r="BA723" s="1"/>
  <c r="AZ813"/>
  <c r="BA813" s="1"/>
  <c r="AZ916"/>
  <c r="BA916" s="1"/>
  <c r="AZ811"/>
  <c r="BA811" s="1"/>
  <c r="AZ1024"/>
  <c r="BA1024" s="1"/>
  <c r="AE872"/>
  <c r="AF872" s="1"/>
  <c r="AZ20"/>
  <c r="BA20" s="1"/>
  <c r="AZ732"/>
  <c r="BA732" s="1"/>
  <c r="AZ760"/>
  <c r="BA760" s="1"/>
  <c r="AZ774"/>
  <c r="BA774" s="1"/>
  <c r="AZ1104"/>
  <c r="BA1104" s="1"/>
  <c r="AZ744"/>
  <c r="BA744" s="1"/>
  <c r="AZ1134"/>
  <c r="BA1134" s="1"/>
  <c r="AZ937"/>
  <c r="BA937" s="1"/>
  <c r="AE727"/>
  <c r="AF727" s="1"/>
  <c r="AE952"/>
  <c r="AF952" s="1"/>
  <c r="AE1177"/>
  <c r="AF1177" s="1"/>
  <c r="AE1087"/>
  <c r="AF1087" s="1"/>
  <c r="AE1207"/>
  <c r="AF1207" s="1"/>
  <c r="AZ1220"/>
  <c r="BA1220" s="1"/>
  <c r="AE650"/>
  <c r="AF650" s="1"/>
  <c r="AE950"/>
  <c r="AF950" s="1"/>
  <c r="AE800"/>
  <c r="AF800" s="1"/>
  <c r="AE1220"/>
  <c r="AF1220" s="1"/>
  <c r="AE1085"/>
  <c r="AF1085" s="1"/>
  <c r="AZ902"/>
  <c r="BA902" s="1"/>
  <c r="AZ692"/>
  <c r="BA692" s="1"/>
  <c r="AZ1112"/>
  <c r="BA1112" s="1"/>
  <c r="AZ915"/>
  <c r="BA915" s="1"/>
  <c r="AE630"/>
  <c r="AF630" s="1"/>
  <c r="AE1080"/>
  <c r="AF1080" s="1"/>
  <c r="AE960"/>
  <c r="AF960" s="1"/>
  <c r="AE870"/>
  <c r="AF870" s="1"/>
  <c r="AE1020"/>
  <c r="AF1020" s="1"/>
  <c r="AE1155"/>
  <c r="AF1155" s="1"/>
  <c r="AZ882"/>
  <c r="BA882" s="1"/>
  <c r="AZ702"/>
  <c r="BA702" s="1"/>
  <c r="AZ822"/>
  <c r="BA822" s="1"/>
  <c r="AZ1002"/>
  <c r="BA1002" s="1"/>
  <c r="AZ777"/>
  <c r="BA777" s="1"/>
  <c r="AZ897"/>
  <c r="BA897" s="1"/>
  <c r="AZ1122"/>
  <c r="BA1122" s="1"/>
  <c r="AZ927"/>
  <c r="BA927" s="1"/>
  <c r="AZ1152"/>
  <c r="BA1152" s="1"/>
  <c r="AZ759"/>
  <c r="BA759" s="1"/>
  <c r="AZ810"/>
  <c r="BA810" s="1"/>
  <c r="AZ909"/>
  <c r="BA909" s="1"/>
  <c r="AZ1059"/>
  <c r="BA1059" s="1"/>
  <c r="AZ954"/>
  <c r="BA954" s="1"/>
  <c r="AZ1224"/>
  <c r="BA1224" s="1"/>
  <c r="AZ1179"/>
  <c r="BA1179" s="1"/>
  <c r="AZ787"/>
  <c r="BA787" s="1"/>
  <c r="AE799"/>
  <c r="AF799" s="1"/>
  <c r="AE724"/>
  <c r="AF724" s="1"/>
  <c r="AE739"/>
  <c r="AF739" s="1"/>
  <c r="AE1204"/>
  <c r="AF1204" s="1"/>
  <c r="AE1054"/>
  <c r="AF1054" s="1"/>
  <c r="AE1174"/>
  <c r="AF1174" s="1"/>
  <c r="AZ872"/>
  <c r="BA872" s="1"/>
  <c r="AZ1052"/>
  <c r="BA1052" s="1"/>
  <c r="AZ1007"/>
  <c r="BA1007" s="1"/>
  <c r="AZ1050"/>
  <c r="BA1050" s="1"/>
  <c r="AZ1215"/>
  <c r="BA1215" s="1"/>
  <c r="AE1198"/>
  <c r="AF1198" s="1"/>
  <c r="AE1183"/>
  <c r="AF1183" s="1"/>
  <c r="AE1168"/>
  <c r="AF1168" s="1"/>
  <c r="AE1228"/>
  <c r="AF1228" s="1"/>
  <c r="AE1213"/>
  <c r="AF1213" s="1"/>
  <c r="AE973"/>
  <c r="AF973" s="1"/>
  <c r="AE1033"/>
  <c r="AF1033" s="1"/>
  <c r="AE1078"/>
  <c r="AF1078" s="1"/>
  <c r="AE1048"/>
  <c r="AF1048" s="1"/>
  <c r="AE943"/>
  <c r="AF943" s="1"/>
  <c r="AE928"/>
  <c r="AF928" s="1"/>
  <c r="AE898"/>
  <c r="AF898" s="1"/>
  <c r="AE868"/>
  <c r="AF868" s="1"/>
  <c r="AE838"/>
  <c r="AF838" s="1"/>
  <c r="AE808"/>
  <c r="AF808" s="1"/>
  <c r="AE778"/>
  <c r="AF778" s="1"/>
  <c r="AE748"/>
  <c r="AF748" s="1"/>
  <c r="AE718"/>
  <c r="AF718" s="1"/>
  <c r="AE688"/>
  <c r="AF688" s="1"/>
  <c r="AE1123"/>
  <c r="AF1123" s="1"/>
  <c r="AE1018"/>
  <c r="AF1018" s="1"/>
  <c r="AE883"/>
  <c r="AF883" s="1"/>
  <c r="AE763"/>
  <c r="AF763" s="1"/>
  <c r="AE658"/>
  <c r="AF658" s="1"/>
  <c r="AE1108"/>
  <c r="AF1108" s="1"/>
  <c r="AE1093"/>
  <c r="AF1093" s="1"/>
  <c r="AE958"/>
  <c r="AF958" s="1"/>
  <c r="AE913"/>
  <c r="AF913" s="1"/>
  <c r="AE853"/>
  <c r="AF853" s="1"/>
  <c r="AE1003"/>
  <c r="AF1003" s="1"/>
  <c r="AE1138"/>
  <c r="AF1138" s="1"/>
  <c r="AE1063"/>
  <c r="AF1063" s="1"/>
  <c r="AE733"/>
  <c r="AF733" s="1"/>
  <c r="AE988"/>
  <c r="AF988" s="1"/>
  <c r="AE793"/>
  <c r="AF793" s="1"/>
  <c r="AE703"/>
  <c r="AF703" s="1"/>
  <c r="AE643"/>
  <c r="AF643" s="1"/>
  <c r="AE673"/>
  <c r="AF673" s="1"/>
  <c r="AE823"/>
  <c r="AF823" s="1"/>
  <c r="AZ928"/>
  <c r="BA928" s="1"/>
  <c r="AZ943"/>
  <c r="BA943" s="1"/>
  <c r="AZ898"/>
  <c r="BA898" s="1"/>
  <c r="AZ703"/>
  <c r="BA703" s="1"/>
  <c r="AZ1183"/>
  <c r="BA1183" s="1"/>
  <c r="AZ853"/>
  <c r="BA853" s="1"/>
  <c r="AZ1093"/>
  <c r="BA1093" s="1"/>
  <c r="AZ1048"/>
  <c r="BA1048" s="1"/>
  <c r="AZ1138"/>
  <c r="BA1138" s="1"/>
  <c r="AZ1062"/>
  <c r="BA1062" s="1"/>
  <c r="AZ1197"/>
  <c r="BA1197" s="1"/>
  <c r="AZ1227"/>
  <c r="BA1227" s="1"/>
  <c r="AZ866"/>
  <c r="BA866" s="1"/>
  <c r="AZ716"/>
  <c r="BA716" s="1"/>
  <c r="AZ701"/>
  <c r="BA701" s="1"/>
  <c r="AZ1136"/>
  <c r="BA1136" s="1"/>
  <c r="AZ851"/>
  <c r="BA851" s="1"/>
  <c r="AZ986"/>
  <c r="BA986" s="1"/>
  <c r="AZ1121"/>
  <c r="BA1121" s="1"/>
  <c r="AZ1166"/>
  <c r="BA1166" s="1"/>
  <c r="AZ1193"/>
  <c r="BA1193" s="1"/>
  <c r="AZ652"/>
  <c r="BA652" s="1"/>
  <c r="AZ982"/>
  <c r="BA982" s="1"/>
  <c r="AZ922"/>
  <c r="BA922" s="1"/>
  <c r="AZ847"/>
  <c r="BA847" s="1"/>
  <c r="AZ1177"/>
  <c r="BA1177" s="1"/>
  <c r="AZ1132"/>
  <c r="BA1132" s="1"/>
  <c r="AZ1162"/>
  <c r="BA1162" s="1"/>
  <c r="AZ740"/>
  <c r="BA740" s="1"/>
  <c r="AZ650"/>
  <c r="BA650" s="1"/>
  <c r="AZ710"/>
  <c r="BA710" s="1"/>
  <c r="AZ1070"/>
  <c r="BA1070" s="1"/>
  <c r="AZ995"/>
  <c r="BA995" s="1"/>
  <c r="AZ875"/>
  <c r="BA875" s="1"/>
  <c r="AZ1085"/>
  <c r="BA1085" s="1"/>
  <c r="AZ1130"/>
  <c r="BA1130" s="1"/>
  <c r="AZ633"/>
  <c r="BA633" s="1"/>
  <c r="AZ918"/>
  <c r="BA918" s="1"/>
  <c r="AZ1053"/>
  <c r="BA1053" s="1"/>
  <c r="AZ1186"/>
  <c r="BA1186" s="1"/>
  <c r="AZ1006"/>
  <c r="BA1006" s="1"/>
  <c r="AZ884"/>
  <c r="BA884" s="1"/>
  <c r="AZ674"/>
  <c r="BA674" s="1"/>
  <c r="AZ689"/>
  <c r="BA689" s="1"/>
  <c r="AZ809"/>
  <c r="BA809" s="1"/>
  <c r="AZ929"/>
  <c r="BA929" s="1"/>
  <c r="AZ1019"/>
  <c r="BA1019" s="1"/>
  <c r="AZ1109"/>
  <c r="BA1109" s="1"/>
  <c r="AE1002"/>
  <c r="AF1002" s="1"/>
  <c r="AZ670"/>
  <c r="BA670" s="1"/>
  <c r="AZ700"/>
  <c r="BA700" s="1"/>
  <c r="AZ850"/>
  <c r="BA850" s="1"/>
  <c r="AZ925"/>
  <c r="BA925" s="1"/>
  <c r="AZ835"/>
  <c r="BA835" s="1"/>
  <c r="AZ940"/>
  <c r="BA940" s="1"/>
  <c r="AZ1075"/>
  <c r="BA1075" s="1"/>
  <c r="AZ1000"/>
  <c r="BA1000" s="1"/>
  <c r="AZ1210"/>
  <c r="BA1210" s="1"/>
  <c r="AZ743"/>
  <c r="BA743" s="1"/>
  <c r="AZ683"/>
  <c r="BA683" s="1"/>
  <c r="AZ1028"/>
  <c r="BA1028" s="1"/>
  <c r="AZ833"/>
  <c r="BA833" s="1"/>
  <c r="AZ1043"/>
  <c r="BA1043" s="1"/>
  <c r="AZ1026"/>
  <c r="BA1026" s="1"/>
  <c r="AZ1221"/>
  <c r="BA1221" s="1"/>
  <c r="AZ858"/>
  <c r="BA858" s="1"/>
  <c r="AZ678"/>
  <c r="BA678" s="1"/>
  <c r="AZ708"/>
  <c r="BA708" s="1"/>
  <c r="AZ663"/>
  <c r="BA663" s="1"/>
  <c r="AZ873"/>
  <c r="BA873" s="1"/>
  <c r="AZ978"/>
  <c r="BA978" s="1"/>
  <c r="AZ948"/>
  <c r="BA948" s="1"/>
  <c r="AZ886"/>
  <c r="BA886" s="1"/>
  <c r="AZ1066"/>
  <c r="BA1066" s="1"/>
  <c r="AZ796"/>
  <c r="BA796" s="1"/>
  <c r="AZ736"/>
  <c r="BA736" s="1"/>
  <c r="AZ691"/>
  <c r="BA691" s="1"/>
  <c r="AZ871"/>
  <c r="BA871" s="1"/>
  <c r="AZ1201"/>
  <c r="BA1201" s="1"/>
  <c r="AZ961"/>
  <c r="BA961" s="1"/>
  <c r="AE851"/>
  <c r="AF851" s="1"/>
  <c r="AE881"/>
  <c r="AF881" s="1"/>
  <c r="AE656"/>
  <c r="AF656" s="1"/>
  <c r="AE671"/>
  <c r="AF671" s="1"/>
  <c r="AE971"/>
  <c r="AF971" s="1"/>
  <c r="AE836"/>
  <c r="AF836" s="1"/>
  <c r="AE956"/>
  <c r="AF956" s="1"/>
  <c r="AE1046"/>
  <c r="AF1046" s="1"/>
  <c r="AE1001"/>
  <c r="AF1001" s="1"/>
  <c r="AE1136"/>
  <c r="AF1136" s="1"/>
  <c r="AZ951"/>
  <c r="BA951" s="1"/>
  <c r="AZ816"/>
  <c r="BA816" s="1"/>
  <c r="AZ636"/>
  <c r="BA636" s="1"/>
  <c r="AZ936"/>
  <c r="BA936" s="1"/>
  <c r="AZ771"/>
  <c r="BA771" s="1"/>
  <c r="AZ891"/>
  <c r="BA891" s="1"/>
  <c r="AZ1086"/>
  <c r="BA1086" s="1"/>
  <c r="AZ1146"/>
  <c r="BA1146" s="1"/>
  <c r="AZ1161"/>
  <c r="BA1161" s="1"/>
  <c r="AZ739"/>
  <c r="BA739" s="1"/>
  <c r="AZ724"/>
  <c r="BA724" s="1"/>
  <c r="AZ994"/>
  <c r="BA994" s="1"/>
  <c r="AZ829"/>
  <c r="BA829" s="1"/>
  <c r="AZ1159"/>
  <c r="BA1159" s="1"/>
  <c r="AZ1144"/>
  <c r="BA1144" s="1"/>
  <c r="AE722"/>
  <c r="AF722" s="1"/>
  <c r="AE662"/>
  <c r="AF662" s="1"/>
  <c r="AE812"/>
  <c r="AF812" s="1"/>
  <c r="AE1082"/>
  <c r="AF1082" s="1"/>
  <c r="AE714"/>
  <c r="AF714" s="1"/>
  <c r="AE939"/>
  <c r="AF939" s="1"/>
  <c r="AE729"/>
  <c r="AF729" s="1"/>
  <c r="AE849"/>
  <c r="AF849" s="1"/>
  <c r="AE834"/>
  <c r="AF834" s="1"/>
  <c r="AE1014"/>
  <c r="AF1014" s="1"/>
  <c r="AE1119"/>
  <c r="AF1119" s="1"/>
  <c r="AE1134"/>
  <c r="AF1134" s="1"/>
  <c r="AZ1139"/>
  <c r="BA1139" s="1"/>
  <c r="AE811"/>
  <c r="AF811" s="1"/>
  <c r="AE736"/>
  <c r="AF736" s="1"/>
  <c r="AE1133"/>
  <c r="AF1133" s="1"/>
  <c r="AE908"/>
  <c r="AF908" s="1"/>
  <c r="AE1013"/>
  <c r="AF1013" s="1"/>
  <c r="AZ984"/>
  <c r="BA984" s="1"/>
  <c r="AE1129"/>
  <c r="AF1129" s="1"/>
  <c r="AE964"/>
  <c r="AF964" s="1"/>
  <c r="AZ776"/>
  <c r="BA776" s="1"/>
  <c r="AZ926"/>
  <c r="BA926" s="1"/>
  <c r="AZ1072"/>
  <c r="BA1072" s="1"/>
  <c r="AZ1154"/>
  <c r="BA1154" s="1"/>
  <c r="AZ1135"/>
  <c r="BA1135" s="1"/>
  <c r="AZ653"/>
  <c r="BA653" s="1"/>
  <c r="AZ1158"/>
  <c r="BA1158" s="1"/>
  <c r="AZ16"/>
  <c r="BA16" s="1"/>
  <c r="AZ22"/>
  <c r="BA22" s="1"/>
  <c r="AZ19"/>
  <c r="BA19" s="1"/>
  <c r="AZ1016"/>
  <c r="BA1016" s="1"/>
  <c r="AZ894"/>
  <c r="BA894" s="1"/>
  <c r="AZ849"/>
  <c r="BA849" s="1"/>
  <c r="AZ1164"/>
  <c r="BA1164" s="1"/>
  <c r="AZ1012"/>
  <c r="BA1012" s="1"/>
  <c r="AE712"/>
  <c r="AF712" s="1"/>
  <c r="AE1102"/>
  <c r="AF1102" s="1"/>
  <c r="AE832"/>
  <c r="AF832" s="1"/>
  <c r="AE1162"/>
  <c r="AF1162" s="1"/>
  <c r="AZ1055"/>
  <c r="BA1055" s="1"/>
  <c r="AE695"/>
  <c r="AF695" s="1"/>
  <c r="AE965"/>
  <c r="AF965" s="1"/>
  <c r="AE755"/>
  <c r="AF755" s="1"/>
  <c r="AE665"/>
  <c r="AF665" s="1"/>
  <c r="AE1040"/>
  <c r="AF1040" s="1"/>
  <c r="AE830"/>
  <c r="AF830" s="1"/>
  <c r="AE980"/>
  <c r="AF980" s="1"/>
  <c r="AE1100"/>
  <c r="AF1100" s="1"/>
  <c r="AE935"/>
  <c r="AF935" s="1"/>
  <c r="AE1130"/>
  <c r="AF1130" s="1"/>
  <c r="AZ812"/>
  <c r="BA812" s="1"/>
  <c r="AZ1037"/>
  <c r="BA1037" s="1"/>
  <c r="AZ857"/>
  <c r="BA857" s="1"/>
  <c r="AZ1097"/>
  <c r="BA1097" s="1"/>
  <c r="AZ1127"/>
  <c r="BA1127" s="1"/>
  <c r="AZ1172"/>
  <c r="BA1172" s="1"/>
  <c r="AZ690"/>
  <c r="BA690" s="1"/>
  <c r="AZ1140"/>
  <c r="BA1140" s="1"/>
  <c r="AZ675"/>
  <c r="BA675" s="1"/>
  <c r="AZ825"/>
  <c r="BA825" s="1"/>
  <c r="AZ1110"/>
  <c r="BA1110" s="1"/>
  <c r="AZ1065"/>
  <c r="BA1065" s="1"/>
  <c r="AE690"/>
  <c r="AF690" s="1"/>
  <c r="AE990"/>
  <c r="AF990" s="1"/>
  <c r="AE1035"/>
  <c r="AF1035" s="1"/>
  <c r="AE1200"/>
  <c r="AF1200" s="1"/>
  <c r="AE1095"/>
  <c r="AF1095" s="1"/>
  <c r="AZ912"/>
  <c r="BA912" s="1"/>
  <c r="AZ807"/>
  <c r="BA807" s="1"/>
  <c r="AZ1182"/>
  <c r="BA1182" s="1"/>
  <c r="AZ942"/>
  <c r="BA942" s="1"/>
  <c r="AZ1212"/>
  <c r="BA1212" s="1"/>
  <c r="AZ789"/>
  <c r="BA789" s="1"/>
  <c r="AE981"/>
  <c r="AF981" s="1"/>
  <c r="AZ752"/>
  <c r="BA752" s="1"/>
  <c r="AZ1014"/>
  <c r="BA1014" s="1"/>
  <c r="AZ1029"/>
  <c r="BA1029" s="1"/>
  <c r="AZ757"/>
  <c r="BA757" s="1"/>
  <c r="AE829"/>
  <c r="AF829" s="1"/>
  <c r="AE934"/>
  <c r="AF934" s="1"/>
  <c r="AE814"/>
  <c r="AF814" s="1"/>
  <c r="AE949"/>
  <c r="AF949" s="1"/>
  <c r="AZ1022"/>
  <c r="BA1022" s="1"/>
  <c r="AZ1187"/>
  <c r="BA1187" s="1"/>
  <c r="AZ975"/>
  <c r="BA975" s="1"/>
  <c r="AZ1185"/>
  <c r="BA1185" s="1"/>
  <c r="AZ643"/>
  <c r="BA643" s="1"/>
  <c r="AZ838"/>
  <c r="BA838" s="1"/>
  <c r="AZ688"/>
  <c r="BA688" s="1"/>
  <c r="AZ718"/>
  <c r="BA718" s="1"/>
  <c r="AZ1003"/>
  <c r="BA1003" s="1"/>
  <c r="AZ883"/>
  <c r="BA883" s="1"/>
  <c r="AZ1213"/>
  <c r="BA1213" s="1"/>
  <c r="AZ1017"/>
  <c r="BA1017" s="1"/>
  <c r="AZ731"/>
  <c r="BA731" s="1"/>
  <c r="AZ686"/>
  <c r="BA686" s="1"/>
  <c r="AZ806"/>
  <c r="BA806" s="1"/>
  <c r="AZ881"/>
  <c r="BA881" s="1"/>
  <c r="AZ1106"/>
  <c r="BA1106" s="1"/>
  <c r="AZ1151"/>
  <c r="BA1151" s="1"/>
  <c r="AZ1181"/>
  <c r="BA1181" s="1"/>
  <c r="AZ970"/>
  <c r="BA970" s="1"/>
  <c r="AZ1225"/>
  <c r="BA1225" s="1"/>
  <c r="AZ848"/>
  <c r="BA848" s="1"/>
  <c r="AZ952"/>
  <c r="BA952" s="1"/>
  <c r="AZ682"/>
  <c r="BA682" s="1"/>
  <c r="AZ667"/>
  <c r="BA667" s="1"/>
  <c r="AZ877"/>
  <c r="BA877" s="1"/>
  <c r="AZ997"/>
  <c r="BA997" s="1"/>
  <c r="AZ1087"/>
  <c r="BA1087" s="1"/>
  <c r="AZ726"/>
  <c r="BA726" s="1"/>
  <c r="AZ800"/>
  <c r="BA800" s="1"/>
  <c r="AZ680"/>
  <c r="BA680" s="1"/>
  <c r="AZ770"/>
  <c r="BA770" s="1"/>
  <c r="AZ665"/>
  <c r="BA665" s="1"/>
  <c r="AZ1100"/>
  <c r="BA1100" s="1"/>
  <c r="AZ905"/>
  <c r="BA905" s="1"/>
  <c r="AZ1205"/>
  <c r="BA1205" s="1"/>
  <c r="AZ933"/>
  <c r="BA933" s="1"/>
  <c r="AZ993"/>
  <c r="BA993" s="1"/>
  <c r="AZ1188"/>
  <c r="BA1188" s="1"/>
  <c r="AE1113"/>
  <c r="AF1113" s="1"/>
  <c r="AZ1051"/>
  <c r="BA1051" s="1"/>
  <c r="AZ734"/>
  <c r="BA734" s="1"/>
  <c r="AZ824"/>
  <c r="BA824" s="1"/>
  <c r="AZ974"/>
  <c r="BA974" s="1"/>
  <c r="AZ719"/>
  <c r="BA719" s="1"/>
  <c r="AZ839"/>
  <c r="BA839" s="1"/>
  <c r="AZ944"/>
  <c r="BA944" s="1"/>
  <c r="AZ1169"/>
  <c r="BA1169" s="1"/>
  <c r="AE657"/>
  <c r="AF657" s="1"/>
  <c r="AE957"/>
  <c r="AF957" s="1"/>
  <c r="AE1122"/>
  <c r="AF1122" s="1"/>
  <c r="AZ820"/>
  <c r="BA820" s="1"/>
  <c r="AZ685"/>
  <c r="BA685" s="1"/>
  <c r="AZ1045"/>
  <c r="BA1045" s="1"/>
  <c r="AZ865"/>
  <c r="BA865" s="1"/>
  <c r="AZ955"/>
  <c r="BA955" s="1"/>
  <c r="AZ1090"/>
  <c r="BA1090" s="1"/>
  <c r="AZ1120"/>
  <c r="BA1120" s="1"/>
  <c r="AZ1165"/>
  <c r="BA1165" s="1"/>
  <c r="AZ923"/>
  <c r="BA923" s="1"/>
  <c r="AZ638"/>
  <c r="BA638" s="1"/>
  <c r="AZ713"/>
  <c r="BA713" s="1"/>
  <c r="AZ1103"/>
  <c r="BA1103" s="1"/>
  <c r="AZ863"/>
  <c r="BA863" s="1"/>
  <c r="AZ966"/>
  <c r="BA966" s="1"/>
  <c r="AZ738"/>
  <c r="BA738" s="1"/>
  <c r="AZ1023"/>
  <c r="BA1023" s="1"/>
  <c r="AZ768"/>
  <c r="BA768" s="1"/>
  <c r="AZ798"/>
  <c r="BA798" s="1"/>
  <c r="AZ693"/>
  <c r="BA693" s="1"/>
  <c r="AZ903"/>
  <c r="BA903" s="1"/>
  <c r="AZ1068"/>
  <c r="BA1068" s="1"/>
  <c r="AZ766"/>
  <c r="BA766" s="1"/>
  <c r="AZ631"/>
  <c r="BA631" s="1"/>
  <c r="AZ1156"/>
  <c r="BA1156" s="1"/>
  <c r="AZ826"/>
  <c r="BA826" s="1"/>
  <c r="AZ721"/>
  <c r="BA721" s="1"/>
  <c r="AZ901"/>
  <c r="BA901" s="1"/>
  <c r="AZ991"/>
  <c r="BA991" s="1"/>
  <c r="AZ1096"/>
  <c r="BA1096" s="1"/>
  <c r="AZ1036"/>
  <c r="BA1036" s="1"/>
  <c r="AE641"/>
  <c r="AF641" s="1"/>
  <c r="AE686"/>
  <c r="AF686" s="1"/>
  <c r="AE791"/>
  <c r="AF791" s="1"/>
  <c r="AE731"/>
  <c r="AF731" s="1"/>
  <c r="AE746"/>
  <c r="AF746" s="1"/>
  <c r="AE866"/>
  <c r="AF866" s="1"/>
  <c r="AE1031"/>
  <c r="AF1031" s="1"/>
  <c r="AE1196"/>
  <c r="AF1196" s="1"/>
  <c r="AE1091"/>
  <c r="AF1091" s="1"/>
  <c r="AE1151"/>
  <c r="AF1151" s="1"/>
  <c r="AZ741"/>
  <c r="BA741" s="1"/>
  <c r="AZ981"/>
  <c r="BA981" s="1"/>
  <c r="AZ681"/>
  <c r="BA681" s="1"/>
  <c r="AZ801"/>
  <c r="BA801" s="1"/>
  <c r="AZ921"/>
  <c r="BA921" s="1"/>
  <c r="AZ1101"/>
  <c r="BA1101" s="1"/>
  <c r="AZ996"/>
  <c r="BA996" s="1"/>
  <c r="AZ1176"/>
  <c r="BA1176" s="1"/>
  <c r="AZ904"/>
  <c r="BA904" s="1"/>
  <c r="AZ814"/>
  <c r="BA814" s="1"/>
  <c r="AZ679"/>
  <c r="BA679" s="1"/>
  <c r="AZ1084"/>
  <c r="BA1084" s="1"/>
  <c r="AZ859"/>
  <c r="BA859" s="1"/>
  <c r="AZ1039"/>
  <c r="BA1039" s="1"/>
  <c r="AZ934"/>
  <c r="BA934" s="1"/>
  <c r="AZ1204"/>
  <c r="BA1204" s="1"/>
  <c r="AE947"/>
  <c r="AF947" s="1"/>
  <c r="AE1142"/>
  <c r="AF1142" s="1"/>
  <c r="AE1022"/>
  <c r="AF1022" s="1"/>
  <c r="AE1202"/>
  <c r="AF1202" s="1"/>
  <c r="AZ763"/>
  <c r="BA763" s="1"/>
  <c r="AE1194"/>
  <c r="AF1194" s="1"/>
  <c r="AE819"/>
  <c r="AF819" s="1"/>
  <c r="AE744"/>
  <c r="AF744" s="1"/>
  <c r="AE1153"/>
  <c r="AF1153" s="1"/>
  <c r="AE691"/>
  <c r="AF691" s="1"/>
  <c r="AE1156"/>
  <c r="AF1156" s="1"/>
  <c r="AE938"/>
  <c r="AF938" s="1"/>
  <c r="AE1088"/>
  <c r="AF1088" s="1"/>
  <c r="AE1148"/>
  <c r="AF1148" s="1"/>
  <c r="AE1223"/>
  <c r="AF1223" s="1"/>
  <c r="AE899"/>
  <c r="AF899" s="1"/>
  <c r="AE704"/>
  <c r="AF704" s="1"/>
  <c r="AZ29"/>
  <c r="BA29" s="1"/>
  <c r="AZ76"/>
  <c r="BA76" s="1"/>
  <c r="AZ46"/>
  <c r="BA46" s="1"/>
  <c r="AZ316"/>
  <c r="BA316" s="1"/>
  <c r="AZ376"/>
  <c r="BA376" s="1"/>
  <c r="AZ436"/>
  <c r="BA436" s="1"/>
  <c r="AZ526"/>
  <c r="BA526" s="1"/>
  <c r="AZ254"/>
  <c r="BA254" s="1"/>
  <c r="AZ119"/>
  <c r="BA119" s="1"/>
  <c r="AZ103"/>
  <c r="BA103" s="1"/>
  <c r="AZ238"/>
  <c r="BA238" s="1"/>
  <c r="AZ523"/>
  <c r="BA523" s="1"/>
  <c r="AZ598"/>
  <c r="BA598" s="1"/>
  <c r="AZ132"/>
  <c r="BA132" s="1"/>
  <c r="AZ297"/>
  <c r="BA297" s="1"/>
  <c r="AZ267"/>
  <c r="BA267" s="1"/>
  <c r="AZ130"/>
  <c r="BA130" s="1"/>
  <c r="AZ295"/>
  <c r="BA295" s="1"/>
  <c r="AZ100"/>
  <c r="BA100" s="1"/>
  <c r="AZ205"/>
  <c r="BA205" s="1"/>
  <c r="AZ445"/>
  <c r="BA445" s="1"/>
  <c r="AZ490"/>
  <c r="BA490" s="1"/>
  <c r="AZ565"/>
  <c r="BA565" s="1"/>
  <c r="AZ174"/>
  <c r="BA174" s="1"/>
  <c r="AZ204"/>
  <c r="BA204" s="1"/>
  <c r="AZ339"/>
  <c r="BA339" s="1"/>
  <c r="AZ399"/>
  <c r="BA399" s="1"/>
  <c r="AZ519"/>
  <c r="BA519" s="1"/>
  <c r="AZ564"/>
  <c r="BA564" s="1"/>
  <c r="AZ98"/>
  <c r="BA98" s="1"/>
  <c r="AZ68"/>
  <c r="BA68" s="1"/>
  <c r="AZ308"/>
  <c r="BA308" s="1"/>
  <c r="AZ233"/>
  <c r="BA233" s="1"/>
  <c r="AZ278"/>
  <c r="BA278" s="1"/>
  <c r="AZ413"/>
  <c r="BA413" s="1"/>
  <c r="AZ458"/>
  <c r="BA458" s="1"/>
  <c r="AZ112"/>
  <c r="BA112" s="1"/>
  <c r="AZ82"/>
  <c r="BA82" s="1"/>
  <c r="AZ277"/>
  <c r="BA277" s="1"/>
  <c r="AZ187"/>
  <c r="BA187" s="1"/>
  <c r="AZ532"/>
  <c r="BA532" s="1"/>
  <c r="AZ487"/>
  <c r="BA487" s="1"/>
  <c r="AZ547"/>
  <c r="BA547" s="1"/>
  <c r="AZ321"/>
  <c r="BA321" s="1"/>
  <c r="AZ291"/>
  <c r="BA291" s="1"/>
  <c r="AZ336"/>
  <c r="BA336" s="1"/>
  <c r="AZ381"/>
  <c r="BA381" s="1"/>
  <c r="AZ486"/>
  <c r="BA486" s="1"/>
  <c r="AZ561"/>
  <c r="BA561" s="1"/>
  <c r="AZ65"/>
  <c r="BA65" s="1"/>
  <c r="AZ230"/>
  <c r="BA230" s="1"/>
  <c r="AZ35"/>
  <c r="BA35" s="1"/>
  <c r="AZ350"/>
  <c r="BA350" s="1"/>
  <c r="AZ590"/>
  <c r="BA590" s="1"/>
  <c r="AZ304"/>
  <c r="BA304" s="1"/>
  <c r="AZ64"/>
  <c r="BA64" s="1"/>
  <c r="AZ229"/>
  <c r="BA229" s="1"/>
  <c r="AZ514"/>
  <c r="BA514" s="1"/>
  <c r="AZ349"/>
  <c r="BA349" s="1"/>
  <c r="AZ394"/>
  <c r="BA394" s="1"/>
  <c r="AZ93"/>
  <c r="BA93" s="1"/>
  <c r="AZ138"/>
  <c r="BA138" s="1"/>
  <c r="AZ63"/>
  <c r="BA63" s="1"/>
  <c r="AZ243"/>
  <c r="BA243" s="1"/>
  <c r="AZ498"/>
  <c r="BA498" s="1"/>
  <c r="AZ543"/>
  <c r="BA543" s="1"/>
  <c r="AZ558"/>
  <c r="BA558" s="1"/>
  <c r="AZ467"/>
  <c r="BA467" s="1"/>
  <c r="AZ347"/>
  <c r="BA347" s="1"/>
  <c r="AZ482"/>
  <c r="BA482" s="1"/>
  <c r="AZ557"/>
  <c r="BA557" s="1"/>
  <c r="AZ116"/>
  <c r="BA116" s="1"/>
  <c r="AZ206"/>
  <c r="BA206" s="1"/>
  <c r="AZ296"/>
  <c r="BA296" s="1"/>
  <c r="AZ461"/>
  <c r="BA461" s="1"/>
  <c r="AZ491"/>
  <c r="BA491" s="1"/>
  <c r="AZ240"/>
  <c r="BA240" s="1"/>
  <c r="AZ180"/>
  <c r="BA180" s="1"/>
  <c r="AZ450"/>
  <c r="BA450" s="1"/>
  <c r="AZ269"/>
  <c r="BA269" s="1"/>
  <c r="AZ224"/>
  <c r="BA224" s="1"/>
  <c r="AZ554"/>
  <c r="BA554" s="1"/>
  <c r="AZ118"/>
  <c r="BA118" s="1"/>
  <c r="AZ208"/>
  <c r="BA208" s="1"/>
  <c r="AZ298"/>
  <c r="BA298" s="1"/>
  <c r="AZ463"/>
  <c r="BA463" s="1"/>
  <c r="AZ583"/>
  <c r="BA583" s="1"/>
  <c r="AZ42"/>
  <c r="BA42" s="1"/>
  <c r="AZ357"/>
  <c r="BA357" s="1"/>
  <c r="AZ537"/>
  <c r="BA537" s="1"/>
  <c r="AZ71"/>
  <c r="BA71" s="1"/>
  <c r="AE25"/>
  <c r="AF25" s="1"/>
  <c r="AE265"/>
  <c r="AF265" s="1"/>
  <c r="AE159"/>
  <c r="AF159" s="1"/>
  <c r="AE129"/>
  <c r="AF129" s="1"/>
  <c r="AE609"/>
  <c r="AF609" s="1"/>
  <c r="AE113"/>
  <c r="AF113" s="1"/>
  <c r="AE143"/>
  <c r="AF143" s="1"/>
  <c r="AE338"/>
  <c r="AF338" s="1"/>
  <c r="AE488"/>
  <c r="AF488" s="1"/>
  <c r="AE262"/>
  <c r="AF262" s="1"/>
  <c r="AE51"/>
  <c r="AF51" s="1"/>
  <c r="AE171"/>
  <c r="AF171" s="1"/>
  <c r="AE516"/>
  <c r="AF516" s="1"/>
  <c r="AE500"/>
  <c r="AF500" s="1"/>
  <c r="AE305"/>
  <c r="AF305" s="1"/>
  <c r="AE530"/>
  <c r="AF530" s="1"/>
  <c r="AE274"/>
  <c r="AF274" s="1"/>
  <c r="AE349"/>
  <c r="AF349" s="1"/>
  <c r="AE379"/>
  <c r="AF379" s="1"/>
  <c r="AE197"/>
  <c r="AF197" s="1"/>
  <c r="AE392"/>
  <c r="AF392" s="1"/>
  <c r="AE542"/>
  <c r="AF542" s="1"/>
  <c r="AE602"/>
  <c r="AF602" s="1"/>
  <c r="AE121"/>
  <c r="AF121" s="1"/>
  <c r="AE466"/>
  <c r="AF466" s="1"/>
  <c r="AE60"/>
  <c r="AF60" s="1"/>
  <c r="AE405"/>
  <c r="AF405" s="1"/>
  <c r="AE119"/>
  <c r="AF119" s="1"/>
  <c r="AE374"/>
  <c r="AF374" s="1"/>
  <c r="AE13"/>
  <c r="AF13" s="1"/>
  <c r="AE343"/>
  <c r="AF343" s="1"/>
  <c r="AE312"/>
  <c r="AF312" s="1"/>
  <c r="AE222"/>
  <c r="AF222" s="1"/>
  <c r="AZ571"/>
  <c r="BA571" s="1"/>
  <c r="AZ120"/>
  <c r="BA120" s="1"/>
  <c r="AZ495"/>
  <c r="BA495" s="1"/>
  <c r="AZ464"/>
  <c r="BA464" s="1"/>
  <c r="AZ372"/>
  <c r="BA372" s="1"/>
  <c r="AZ552"/>
  <c r="BA552" s="1"/>
  <c r="AZ160"/>
  <c r="BA160" s="1"/>
  <c r="AZ415"/>
  <c r="BA415" s="1"/>
  <c r="AZ354"/>
  <c r="BA354" s="1"/>
  <c r="AZ53"/>
  <c r="BA53" s="1"/>
  <c r="AZ593"/>
  <c r="BA593" s="1"/>
  <c r="AZ262"/>
  <c r="BA262" s="1"/>
  <c r="AZ395"/>
  <c r="BA395" s="1"/>
  <c r="AZ244"/>
  <c r="BA244" s="1"/>
  <c r="AZ589"/>
  <c r="BA589" s="1"/>
  <c r="AZ423"/>
  <c r="BA423" s="1"/>
  <c r="AZ77"/>
  <c r="BA77" s="1"/>
  <c r="AE29"/>
  <c r="AF29" s="1"/>
  <c r="AE295"/>
  <c r="AF295" s="1"/>
  <c r="AE340"/>
  <c r="AF340" s="1"/>
  <c r="AE550"/>
  <c r="AF550" s="1"/>
  <c r="AE54"/>
  <c r="AF54" s="1"/>
  <c r="AE219"/>
  <c r="AF219" s="1"/>
  <c r="AE534"/>
  <c r="AF534" s="1"/>
  <c r="AE489"/>
  <c r="AF489" s="1"/>
  <c r="AE233"/>
  <c r="AF233" s="1"/>
  <c r="AE381"/>
  <c r="AF381" s="1"/>
  <c r="AE501"/>
  <c r="AF501" s="1"/>
  <c r="AE95"/>
  <c r="AF95" s="1"/>
  <c r="AE289"/>
  <c r="AF289" s="1"/>
  <c r="AE364"/>
  <c r="AF364" s="1"/>
  <c r="AE33"/>
  <c r="AF33" s="1"/>
  <c r="AE482"/>
  <c r="AF482" s="1"/>
  <c r="AE376"/>
  <c r="AF376" s="1"/>
  <c r="AE435"/>
  <c r="AF435" s="1"/>
  <c r="AE555"/>
  <c r="AF555" s="1"/>
  <c r="AE372"/>
  <c r="AF372" s="1"/>
  <c r="AE342"/>
  <c r="AF342" s="1"/>
  <c r="AE552"/>
  <c r="AF552" s="1"/>
  <c r="AZ31"/>
  <c r="BA31" s="1"/>
  <c r="AZ121"/>
  <c r="BA121" s="1"/>
  <c r="AZ301"/>
  <c r="BA301" s="1"/>
  <c r="AZ106"/>
  <c r="BA106" s="1"/>
  <c r="AZ346"/>
  <c r="BA346" s="1"/>
  <c r="AZ271"/>
  <c r="BA271" s="1"/>
  <c r="AZ406"/>
  <c r="BA406" s="1"/>
  <c r="AZ466"/>
  <c r="BA466" s="1"/>
  <c r="AZ496"/>
  <c r="BA496" s="1"/>
  <c r="AZ601"/>
  <c r="BA601" s="1"/>
  <c r="AZ360"/>
  <c r="BA360" s="1"/>
  <c r="AZ300"/>
  <c r="BA300" s="1"/>
  <c r="AZ225"/>
  <c r="BA225" s="1"/>
  <c r="AZ210"/>
  <c r="BA210" s="1"/>
  <c r="AZ330"/>
  <c r="BA330" s="1"/>
  <c r="AZ600"/>
  <c r="BA600" s="1"/>
  <c r="AZ89"/>
  <c r="BA89" s="1"/>
  <c r="AZ14"/>
  <c r="BA14" s="1"/>
  <c r="AZ179"/>
  <c r="BA179" s="1"/>
  <c r="AZ359"/>
  <c r="BA359" s="1"/>
  <c r="AZ419"/>
  <c r="BA419" s="1"/>
  <c r="AZ494"/>
  <c r="BA494" s="1"/>
  <c r="AZ178"/>
  <c r="BA178" s="1"/>
  <c r="AZ28"/>
  <c r="BA28" s="1"/>
  <c r="AZ313"/>
  <c r="BA313" s="1"/>
  <c r="AZ493"/>
  <c r="BA493" s="1"/>
  <c r="AZ508"/>
  <c r="BA508" s="1"/>
  <c r="AZ57"/>
  <c r="BA57" s="1"/>
  <c r="AZ177"/>
  <c r="BA177" s="1"/>
  <c r="AZ87"/>
  <c r="BA87" s="1"/>
  <c r="AZ192"/>
  <c r="BA192" s="1"/>
  <c r="AZ402"/>
  <c r="BA402" s="1"/>
  <c r="AZ507"/>
  <c r="BA507" s="1"/>
  <c r="AZ567"/>
  <c r="BA567" s="1"/>
  <c r="AZ70"/>
  <c r="BA70" s="1"/>
  <c r="AZ220"/>
  <c r="BA220" s="1"/>
  <c r="AZ340"/>
  <c r="BA340" s="1"/>
  <c r="AZ235"/>
  <c r="BA235" s="1"/>
  <c r="AZ265"/>
  <c r="BA265" s="1"/>
  <c r="AZ310"/>
  <c r="BA310" s="1"/>
  <c r="AZ460"/>
  <c r="BA460" s="1"/>
  <c r="AZ475"/>
  <c r="BA475" s="1"/>
  <c r="AZ535"/>
  <c r="BA535" s="1"/>
  <c r="AZ595"/>
  <c r="BA595" s="1"/>
  <c r="AZ69"/>
  <c r="BA69" s="1"/>
  <c r="AZ309"/>
  <c r="BA309" s="1"/>
  <c r="AZ54"/>
  <c r="BA54" s="1"/>
  <c r="AZ369"/>
  <c r="BA369" s="1"/>
  <c r="AZ159"/>
  <c r="BA159" s="1"/>
  <c r="AZ264"/>
  <c r="BA264" s="1"/>
  <c r="AZ324"/>
  <c r="BA324" s="1"/>
  <c r="AZ459"/>
  <c r="BA459" s="1"/>
  <c r="AZ534"/>
  <c r="BA534" s="1"/>
  <c r="AZ579"/>
  <c r="BA579" s="1"/>
  <c r="AZ38"/>
  <c r="BA38" s="1"/>
  <c r="AZ143"/>
  <c r="BA143" s="1"/>
  <c r="AZ128"/>
  <c r="BA128" s="1"/>
  <c r="AZ113"/>
  <c r="BA113" s="1"/>
  <c r="AZ368"/>
  <c r="BA368" s="1"/>
  <c r="AZ293"/>
  <c r="BA293" s="1"/>
  <c r="AZ353"/>
  <c r="BA353" s="1"/>
  <c r="AZ473"/>
  <c r="BA473" s="1"/>
  <c r="AZ518"/>
  <c r="BA518" s="1"/>
  <c r="AZ563"/>
  <c r="BA563" s="1"/>
  <c r="AZ52"/>
  <c r="BA52" s="1"/>
  <c r="AZ217"/>
  <c r="BA217" s="1"/>
  <c r="AZ142"/>
  <c r="BA142" s="1"/>
  <c r="AZ67"/>
  <c r="BA67" s="1"/>
  <c r="AZ247"/>
  <c r="BA247" s="1"/>
  <c r="AZ337"/>
  <c r="BA337" s="1"/>
  <c r="AZ352"/>
  <c r="BA352" s="1"/>
  <c r="AZ412"/>
  <c r="BA412" s="1"/>
  <c r="AZ562"/>
  <c r="BA562" s="1"/>
  <c r="AZ607"/>
  <c r="BA607" s="1"/>
  <c r="AZ51"/>
  <c r="BA51" s="1"/>
  <c r="AZ456"/>
  <c r="BA456" s="1"/>
  <c r="AZ96"/>
  <c r="BA96" s="1"/>
  <c r="AZ141"/>
  <c r="BA141" s="1"/>
  <c r="AZ351"/>
  <c r="BA351" s="1"/>
  <c r="AZ186"/>
  <c r="BA186" s="1"/>
  <c r="AZ396"/>
  <c r="BA396" s="1"/>
  <c r="AZ441"/>
  <c r="BA441" s="1"/>
  <c r="AZ531"/>
  <c r="BA531" s="1"/>
  <c r="AZ591"/>
  <c r="BA591" s="1"/>
  <c r="AZ80"/>
  <c r="BA80" s="1"/>
  <c r="AZ470"/>
  <c r="BA470" s="1"/>
  <c r="AZ185"/>
  <c r="BA185" s="1"/>
  <c r="AZ95"/>
  <c r="BA95" s="1"/>
  <c r="AZ275"/>
  <c r="BA275" s="1"/>
  <c r="AZ365"/>
  <c r="BA365" s="1"/>
  <c r="AZ380"/>
  <c r="BA380" s="1"/>
  <c r="AZ455"/>
  <c r="BA455" s="1"/>
  <c r="AZ500"/>
  <c r="BA500" s="1"/>
  <c r="AZ575"/>
  <c r="BA575" s="1"/>
  <c r="AZ94"/>
  <c r="BA94" s="1"/>
  <c r="AZ154"/>
  <c r="BA154" s="1"/>
  <c r="AZ124"/>
  <c r="BA124" s="1"/>
  <c r="AZ259"/>
  <c r="BA259" s="1"/>
  <c r="AZ289"/>
  <c r="BA289" s="1"/>
  <c r="AZ214"/>
  <c r="BA214" s="1"/>
  <c r="AZ424"/>
  <c r="BA424" s="1"/>
  <c r="AZ469"/>
  <c r="BA469" s="1"/>
  <c r="AZ454"/>
  <c r="BA454" s="1"/>
  <c r="AZ559"/>
  <c r="BA559" s="1"/>
  <c r="AZ33"/>
  <c r="BA33" s="1"/>
  <c r="AZ273"/>
  <c r="BA273" s="1"/>
  <c r="AZ438"/>
  <c r="BA438" s="1"/>
  <c r="AZ168"/>
  <c r="BA168" s="1"/>
  <c r="AZ123"/>
  <c r="BA123" s="1"/>
  <c r="AZ303"/>
  <c r="BA303" s="1"/>
  <c r="AZ363"/>
  <c r="BA363" s="1"/>
  <c r="AZ588"/>
  <c r="BA588" s="1"/>
  <c r="AZ483"/>
  <c r="BA483" s="1"/>
  <c r="AZ573"/>
  <c r="BA573" s="1"/>
  <c r="AZ107"/>
  <c r="BA107" s="1"/>
  <c r="AZ392"/>
  <c r="BA392" s="1"/>
  <c r="AZ32"/>
  <c r="BA32" s="1"/>
  <c r="AZ137"/>
  <c r="BA137" s="1"/>
  <c r="AZ197"/>
  <c r="BA197" s="1"/>
  <c r="AZ182"/>
  <c r="BA182" s="1"/>
  <c r="AZ377"/>
  <c r="BA377" s="1"/>
  <c r="AZ437"/>
  <c r="BA437" s="1"/>
  <c r="AZ527"/>
  <c r="BA527" s="1"/>
  <c r="AZ587"/>
  <c r="BA587" s="1"/>
  <c r="AZ41"/>
  <c r="BA41" s="1"/>
  <c r="AZ281"/>
  <c r="BA281" s="1"/>
  <c r="AZ26"/>
  <c r="BA26" s="1"/>
  <c r="AZ401"/>
  <c r="BA401" s="1"/>
  <c r="AZ326"/>
  <c r="BA326" s="1"/>
  <c r="AZ371"/>
  <c r="BA371" s="1"/>
  <c r="AZ506"/>
  <c r="BA506" s="1"/>
  <c r="AZ536"/>
  <c r="BA536" s="1"/>
  <c r="AZ551"/>
  <c r="BA551" s="1"/>
  <c r="AE250"/>
  <c r="AF250" s="1"/>
  <c r="AE115"/>
  <c r="AF115" s="1"/>
  <c r="AE370"/>
  <c r="AF370" s="1"/>
  <c r="AE580"/>
  <c r="AF580" s="1"/>
  <c r="AE24"/>
  <c r="AF24" s="1"/>
  <c r="AE204"/>
  <c r="AF204" s="1"/>
  <c r="AE234"/>
  <c r="AF234" s="1"/>
  <c r="AE519"/>
  <c r="AF519" s="1"/>
  <c r="AE53"/>
  <c r="AF53" s="1"/>
  <c r="AE278"/>
  <c r="AF278" s="1"/>
  <c r="AE158"/>
  <c r="AF158" s="1"/>
  <c r="AE173"/>
  <c r="AF173" s="1"/>
  <c r="AE353"/>
  <c r="AF353" s="1"/>
  <c r="AE188"/>
  <c r="AF188" s="1"/>
  <c r="AE398"/>
  <c r="AF398" s="1"/>
  <c r="AE428"/>
  <c r="AF428" s="1"/>
  <c r="AE533"/>
  <c r="AF533" s="1"/>
  <c r="AE593"/>
  <c r="AF593" s="1"/>
  <c r="AE352"/>
  <c r="AF352" s="1"/>
  <c r="AE36"/>
  <c r="AF36" s="1"/>
  <c r="AE111"/>
  <c r="AF111" s="1"/>
  <c r="AE231"/>
  <c r="AF231" s="1"/>
  <c r="AE426"/>
  <c r="AF426" s="1"/>
  <c r="AE411"/>
  <c r="AF411" s="1"/>
  <c r="AE396"/>
  <c r="AF396" s="1"/>
  <c r="AE546"/>
  <c r="AF546" s="1"/>
  <c r="AE20"/>
  <c r="AF20" s="1"/>
  <c r="AE275"/>
  <c r="AF275" s="1"/>
  <c r="AE65"/>
  <c r="AF65" s="1"/>
  <c r="AE230"/>
  <c r="AF230" s="1"/>
  <c r="AE470"/>
  <c r="AF470" s="1"/>
  <c r="AE605"/>
  <c r="AF605" s="1"/>
  <c r="AE109"/>
  <c r="AF109" s="1"/>
  <c r="AE214"/>
  <c r="AF214" s="1"/>
  <c r="AE34"/>
  <c r="AF34" s="1"/>
  <c r="AE79"/>
  <c r="AF79" s="1"/>
  <c r="AE199"/>
  <c r="AF199" s="1"/>
  <c r="AE184"/>
  <c r="AF184" s="1"/>
  <c r="AE409"/>
  <c r="AF409" s="1"/>
  <c r="AE439"/>
  <c r="AF439" s="1"/>
  <c r="AE529"/>
  <c r="AF529" s="1"/>
  <c r="AE589"/>
  <c r="AF589" s="1"/>
  <c r="AE273"/>
  <c r="AF273" s="1"/>
  <c r="AE77"/>
  <c r="AF77" s="1"/>
  <c r="AE257"/>
  <c r="AF257" s="1"/>
  <c r="AE47"/>
  <c r="AF47" s="1"/>
  <c r="AE302"/>
  <c r="AF302" s="1"/>
  <c r="AE167"/>
  <c r="AF167" s="1"/>
  <c r="AE212"/>
  <c r="AF212" s="1"/>
  <c r="AE332"/>
  <c r="AF332" s="1"/>
  <c r="AE452"/>
  <c r="AF452" s="1"/>
  <c r="AE572"/>
  <c r="AF572" s="1"/>
  <c r="AE91"/>
  <c r="AF91" s="1"/>
  <c r="AE271"/>
  <c r="AF271" s="1"/>
  <c r="AE181"/>
  <c r="AF181" s="1"/>
  <c r="AE361"/>
  <c r="AF361" s="1"/>
  <c r="AE556"/>
  <c r="AF556" s="1"/>
  <c r="AE105"/>
  <c r="AF105" s="1"/>
  <c r="AE120"/>
  <c r="AF120" s="1"/>
  <c r="AE135"/>
  <c r="AF135" s="1"/>
  <c r="AE255"/>
  <c r="AF255" s="1"/>
  <c r="AE240"/>
  <c r="AF240" s="1"/>
  <c r="AE390"/>
  <c r="AF390" s="1"/>
  <c r="AE420"/>
  <c r="AF420" s="1"/>
  <c r="AE525"/>
  <c r="AF525" s="1"/>
  <c r="AE600"/>
  <c r="AF600" s="1"/>
  <c r="AE44"/>
  <c r="AF44" s="1"/>
  <c r="AE89"/>
  <c r="AF89" s="1"/>
  <c r="AE194"/>
  <c r="AF194" s="1"/>
  <c r="AE359"/>
  <c r="AF359" s="1"/>
  <c r="AE404"/>
  <c r="AF404" s="1"/>
  <c r="AE509"/>
  <c r="AF509" s="1"/>
  <c r="AE554"/>
  <c r="AF554" s="1"/>
  <c r="AE523"/>
  <c r="AF523" s="1"/>
  <c r="AE12"/>
  <c r="AF12" s="1"/>
  <c r="AE102"/>
  <c r="AF102" s="1"/>
  <c r="AE192"/>
  <c r="AF192" s="1"/>
  <c r="AE132"/>
  <c r="AF132" s="1"/>
  <c r="AE57"/>
  <c r="AF57" s="1"/>
  <c r="AE237"/>
  <c r="AF237" s="1"/>
  <c r="AE282"/>
  <c r="AF282" s="1"/>
  <c r="AE447"/>
  <c r="AF447" s="1"/>
  <c r="AE462"/>
  <c r="AF462" s="1"/>
  <c r="AE507"/>
  <c r="AF507" s="1"/>
  <c r="AE161"/>
  <c r="AF161" s="1"/>
  <c r="AZ211"/>
  <c r="BA211" s="1"/>
  <c r="AZ165"/>
  <c r="BA165" s="1"/>
  <c r="AZ390"/>
  <c r="BA390" s="1"/>
  <c r="AZ509"/>
  <c r="BA509" s="1"/>
  <c r="AZ388"/>
  <c r="BA388" s="1"/>
  <c r="AZ418"/>
  <c r="BA418" s="1"/>
  <c r="AZ250"/>
  <c r="BA250" s="1"/>
  <c r="AZ249"/>
  <c r="BA249" s="1"/>
  <c r="AZ414"/>
  <c r="BA414" s="1"/>
  <c r="AZ427"/>
  <c r="BA427" s="1"/>
  <c r="AZ36"/>
  <c r="BA36" s="1"/>
  <c r="AZ81"/>
  <c r="BA81" s="1"/>
  <c r="AZ366"/>
  <c r="BA366" s="1"/>
  <c r="AZ79"/>
  <c r="BA79" s="1"/>
  <c r="AZ393"/>
  <c r="BA393" s="1"/>
  <c r="AZ212"/>
  <c r="BA212" s="1"/>
  <c r="AZ266"/>
  <c r="BA266" s="1"/>
  <c r="AZ311"/>
  <c r="BA311" s="1"/>
  <c r="AE98"/>
  <c r="AF98" s="1"/>
  <c r="AE323"/>
  <c r="AF323" s="1"/>
  <c r="AE383"/>
  <c r="AF383" s="1"/>
  <c r="AE443"/>
  <c r="AF443" s="1"/>
  <c r="AE127"/>
  <c r="AF127" s="1"/>
  <c r="AE186"/>
  <c r="AF186" s="1"/>
  <c r="AE575"/>
  <c r="AF575" s="1"/>
  <c r="AE394"/>
  <c r="AF394" s="1"/>
  <c r="AE484"/>
  <c r="AF484" s="1"/>
  <c r="AE138"/>
  <c r="AF138" s="1"/>
  <c r="AE17"/>
  <c r="AF17" s="1"/>
  <c r="AE437"/>
  <c r="AF437" s="1"/>
  <c r="AE422"/>
  <c r="AF422" s="1"/>
  <c r="AE46"/>
  <c r="AF46" s="1"/>
  <c r="AE571"/>
  <c r="AF571" s="1"/>
  <c r="AE150"/>
  <c r="AF150" s="1"/>
  <c r="AE195"/>
  <c r="AF195" s="1"/>
  <c r="AE299"/>
  <c r="AF299" s="1"/>
  <c r="AE449"/>
  <c r="AF449" s="1"/>
  <c r="AE584"/>
  <c r="AF584" s="1"/>
  <c r="AE133"/>
  <c r="AF133" s="1"/>
  <c r="AE163"/>
  <c r="AF163" s="1"/>
  <c r="AE403"/>
  <c r="AF403" s="1"/>
  <c r="AE538"/>
  <c r="AF538" s="1"/>
  <c r="AE72"/>
  <c r="AF72" s="1"/>
  <c r="AE177"/>
  <c r="AF177" s="1"/>
  <c r="AE402"/>
  <c r="AF402" s="1"/>
  <c r="AE567"/>
  <c r="AF567" s="1"/>
  <c r="AE31"/>
  <c r="AF31" s="1"/>
  <c r="AZ136"/>
  <c r="BA136" s="1"/>
  <c r="AZ181"/>
  <c r="BA181" s="1"/>
  <c r="AZ421"/>
  <c r="BA421" s="1"/>
  <c r="AZ166"/>
  <c r="BA166" s="1"/>
  <c r="AZ91"/>
  <c r="BA91" s="1"/>
  <c r="AZ196"/>
  <c r="BA196" s="1"/>
  <c r="AZ481"/>
  <c r="BA481" s="1"/>
  <c r="AZ391"/>
  <c r="BA391" s="1"/>
  <c r="AZ511"/>
  <c r="BA511" s="1"/>
  <c r="AZ586"/>
  <c r="BA586" s="1"/>
  <c r="AZ75"/>
  <c r="BA75" s="1"/>
  <c r="AZ255"/>
  <c r="BA255" s="1"/>
  <c r="AZ15"/>
  <c r="BA15" s="1"/>
  <c r="AZ45"/>
  <c r="BA45" s="1"/>
  <c r="AZ315"/>
  <c r="BA315" s="1"/>
  <c r="AZ285"/>
  <c r="BA285" s="1"/>
  <c r="AZ270"/>
  <c r="BA270" s="1"/>
  <c r="AZ405"/>
  <c r="BA405" s="1"/>
  <c r="AZ510"/>
  <c r="BA510" s="1"/>
  <c r="AZ570"/>
  <c r="BA570" s="1"/>
  <c r="AZ44"/>
  <c r="BA44" s="1"/>
  <c r="AZ209"/>
  <c r="BA209" s="1"/>
  <c r="AZ74"/>
  <c r="BA74" s="1"/>
  <c r="AZ314"/>
  <c r="BA314" s="1"/>
  <c r="AZ239"/>
  <c r="BA239" s="1"/>
  <c r="AZ284"/>
  <c r="BA284" s="1"/>
  <c r="AZ344"/>
  <c r="BA344" s="1"/>
  <c r="AZ524"/>
  <c r="BA524" s="1"/>
  <c r="AZ479"/>
  <c r="BA479" s="1"/>
  <c r="AZ584"/>
  <c r="BA584" s="1"/>
  <c r="AZ43"/>
  <c r="BA43" s="1"/>
  <c r="AZ148"/>
  <c r="BA148" s="1"/>
  <c r="AZ163"/>
  <c r="BA163" s="1"/>
  <c r="AZ88"/>
  <c r="BA88" s="1"/>
  <c r="AZ283"/>
  <c r="BA283" s="1"/>
  <c r="AZ328"/>
  <c r="BA328" s="1"/>
  <c r="AZ448"/>
  <c r="BA448" s="1"/>
  <c r="AZ358"/>
  <c r="BA358" s="1"/>
  <c r="AZ538"/>
  <c r="BA538" s="1"/>
  <c r="AZ568"/>
  <c r="BA568" s="1"/>
  <c r="AZ72"/>
  <c r="BA72" s="1"/>
  <c r="AZ162"/>
  <c r="BA162" s="1"/>
  <c r="AZ102"/>
  <c r="BA102" s="1"/>
  <c r="AZ147"/>
  <c r="BA147" s="1"/>
  <c r="AZ252"/>
  <c r="BA252" s="1"/>
  <c r="AZ462"/>
  <c r="BA462" s="1"/>
  <c r="AZ417"/>
  <c r="BA417" s="1"/>
  <c r="AZ432"/>
  <c r="BA432" s="1"/>
  <c r="AZ522"/>
  <c r="BA522" s="1"/>
  <c r="AZ597"/>
  <c r="BA597" s="1"/>
  <c r="AZ115"/>
  <c r="BA115" s="1"/>
  <c r="AZ385"/>
  <c r="BA385" s="1"/>
  <c r="AZ280"/>
  <c r="BA280" s="1"/>
  <c r="AZ355"/>
  <c r="BA355" s="1"/>
  <c r="AZ400"/>
  <c r="BA400" s="1"/>
  <c r="AZ370"/>
  <c r="BA370" s="1"/>
  <c r="AZ430"/>
  <c r="BA430" s="1"/>
  <c r="AZ520"/>
  <c r="BA520" s="1"/>
  <c r="AZ610"/>
  <c r="BA610" s="1"/>
  <c r="AZ84"/>
  <c r="BA84" s="1"/>
  <c r="AZ189"/>
  <c r="BA189" s="1"/>
  <c r="AZ114"/>
  <c r="BA114" s="1"/>
  <c r="AZ39"/>
  <c r="BA39" s="1"/>
  <c r="AZ219"/>
  <c r="BA219" s="1"/>
  <c r="AZ429"/>
  <c r="BA429" s="1"/>
  <c r="AZ474"/>
  <c r="BA474" s="1"/>
  <c r="AZ384"/>
  <c r="BA384" s="1"/>
  <c r="AZ549"/>
  <c r="BA549" s="1"/>
  <c r="AZ609"/>
  <c r="BA609" s="1"/>
  <c r="AZ263"/>
  <c r="BA263" s="1"/>
  <c r="AZ383"/>
  <c r="BA383" s="1"/>
  <c r="AZ158"/>
  <c r="BA158" s="1"/>
  <c r="AZ188"/>
  <c r="BA188" s="1"/>
  <c r="AZ488"/>
  <c r="BA488" s="1"/>
  <c r="AZ443"/>
  <c r="BA443" s="1"/>
  <c r="AZ503"/>
  <c r="BA503" s="1"/>
  <c r="AZ548"/>
  <c r="BA548" s="1"/>
  <c r="AZ533"/>
  <c r="BA533" s="1"/>
  <c r="AZ608"/>
  <c r="BA608" s="1"/>
  <c r="AZ97"/>
  <c r="BA97" s="1"/>
  <c r="AZ457"/>
  <c r="BA457" s="1"/>
  <c r="AZ157"/>
  <c r="BA157" s="1"/>
  <c r="AZ127"/>
  <c r="BA127" s="1"/>
  <c r="AZ307"/>
  <c r="BA307" s="1"/>
  <c r="AZ382"/>
  <c r="BA382" s="1"/>
  <c r="AZ397"/>
  <c r="BA397" s="1"/>
  <c r="AZ472"/>
  <c r="BA472" s="1"/>
  <c r="AZ517"/>
  <c r="BA517" s="1"/>
  <c r="AZ577"/>
  <c r="BA577" s="1"/>
  <c r="AZ126"/>
  <c r="BA126" s="1"/>
  <c r="AZ276"/>
  <c r="BA276" s="1"/>
  <c r="AZ156"/>
  <c r="BA156" s="1"/>
  <c r="AZ171"/>
  <c r="BA171" s="1"/>
  <c r="AZ201"/>
  <c r="BA201" s="1"/>
  <c r="AZ246"/>
  <c r="BA246" s="1"/>
  <c r="AZ471"/>
  <c r="BA471" s="1"/>
  <c r="AZ426"/>
  <c r="BA426" s="1"/>
  <c r="AZ516"/>
  <c r="BA516" s="1"/>
  <c r="AZ606"/>
  <c r="BA606" s="1"/>
  <c r="AZ245"/>
  <c r="BA245" s="1"/>
  <c r="AZ290"/>
  <c r="BA290" s="1"/>
  <c r="AZ170"/>
  <c r="BA170" s="1"/>
  <c r="AZ200"/>
  <c r="BA200" s="1"/>
  <c r="AZ335"/>
  <c r="BA335" s="1"/>
  <c r="AZ410"/>
  <c r="BA410" s="1"/>
  <c r="AZ440"/>
  <c r="BA440" s="1"/>
  <c r="AZ545"/>
  <c r="BA545" s="1"/>
  <c r="AZ605"/>
  <c r="BA605" s="1"/>
  <c r="AZ139"/>
  <c r="BA139" s="1"/>
  <c r="AZ184"/>
  <c r="BA184" s="1"/>
  <c r="AZ49"/>
  <c r="BA49" s="1"/>
  <c r="AZ574"/>
  <c r="BA574" s="1"/>
  <c r="AZ364"/>
  <c r="BA364" s="1"/>
  <c r="AZ274"/>
  <c r="BA274" s="1"/>
  <c r="AZ439"/>
  <c r="BA439" s="1"/>
  <c r="AZ484"/>
  <c r="BA484" s="1"/>
  <c r="AZ529"/>
  <c r="BA529" s="1"/>
  <c r="AZ604"/>
  <c r="BA604" s="1"/>
  <c r="AZ108"/>
  <c r="BA108" s="1"/>
  <c r="AZ378"/>
  <c r="BA378" s="1"/>
  <c r="AZ213"/>
  <c r="BA213" s="1"/>
  <c r="AZ333"/>
  <c r="BA333" s="1"/>
  <c r="AZ228"/>
  <c r="BA228" s="1"/>
  <c r="AZ348"/>
  <c r="BA348" s="1"/>
  <c r="AZ408"/>
  <c r="BA408" s="1"/>
  <c r="AZ528"/>
  <c r="BA528" s="1"/>
  <c r="AZ603"/>
  <c r="BA603" s="1"/>
  <c r="AZ47"/>
  <c r="BA47" s="1"/>
  <c r="AZ152"/>
  <c r="BA152" s="1"/>
  <c r="AZ92"/>
  <c r="BA92" s="1"/>
  <c r="AZ227"/>
  <c r="BA227" s="1"/>
  <c r="AZ257"/>
  <c r="BA257" s="1"/>
  <c r="AZ242"/>
  <c r="BA242" s="1"/>
  <c r="AZ407"/>
  <c r="BA407" s="1"/>
  <c r="AZ422"/>
  <c r="BA422" s="1"/>
  <c r="AZ512"/>
  <c r="BA512" s="1"/>
  <c r="AZ602"/>
  <c r="BA602" s="1"/>
  <c r="AZ101"/>
  <c r="BA101" s="1"/>
  <c r="AZ341"/>
  <c r="BA341" s="1"/>
  <c r="AZ86"/>
  <c r="BA86" s="1"/>
  <c r="AZ131"/>
  <c r="BA131" s="1"/>
  <c r="AZ191"/>
  <c r="BA191" s="1"/>
  <c r="AZ446"/>
  <c r="BA446" s="1"/>
  <c r="AZ386"/>
  <c r="BA386" s="1"/>
  <c r="AZ431"/>
  <c r="BA431" s="1"/>
  <c r="AZ476"/>
  <c r="BA476" s="1"/>
  <c r="AZ596"/>
  <c r="BA596" s="1"/>
  <c r="AE27"/>
  <c r="AF27" s="1"/>
  <c r="AE100"/>
  <c r="AF100" s="1"/>
  <c r="AE145"/>
  <c r="AF145" s="1"/>
  <c r="AE130"/>
  <c r="AF130" s="1"/>
  <c r="AE190"/>
  <c r="AF190" s="1"/>
  <c r="AE385"/>
  <c r="AF385" s="1"/>
  <c r="AE280"/>
  <c r="AF280" s="1"/>
  <c r="AE475"/>
  <c r="AF475" s="1"/>
  <c r="AE535"/>
  <c r="AF535" s="1"/>
  <c r="AE595"/>
  <c r="AF595" s="1"/>
  <c r="AE39"/>
  <c r="AF39" s="1"/>
  <c r="AE564"/>
  <c r="AF564" s="1"/>
  <c r="AE279"/>
  <c r="AF279" s="1"/>
  <c r="AE294"/>
  <c r="AF294" s="1"/>
  <c r="AE23"/>
  <c r="AF23" s="1"/>
  <c r="AE128"/>
  <c r="AF128" s="1"/>
  <c r="AE458"/>
  <c r="AF458" s="1"/>
  <c r="AE218"/>
  <c r="AF218" s="1"/>
  <c r="AE203"/>
  <c r="AF203" s="1"/>
  <c r="AE248"/>
  <c r="AF248" s="1"/>
  <c r="AE473"/>
  <c r="AF473" s="1"/>
  <c r="AE503"/>
  <c r="AF503" s="1"/>
  <c r="AE518"/>
  <c r="AF518" s="1"/>
  <c r="AE608"/>
  <c r="AF608" s="1"/>
  <c r="AE82"/>
  <c r="AF82" s="1"/>
  <c r="AE97"/>
  <c r="AF97" s="1"/>
  <c r="AE277"/>
  <c r="AF277" s="1"/>
  <c r="AE367"/>
  <c r="AF367" s="1"/>
  <c r="AE577"/>
  <c r="AF577" s="1"/>
  <c r="AE81"/>
  <c r="AF81" s="1"/>
  <c r="AE66"/>
  <c r="AF66" s="1"/>
  <c r="AE246"/>
  <c r="AF246" s="1"/>
  <c r="AE276"/>
  <c r="AF276" s="1"/>
  <c r="AE471"/>
  <c r="AF471" s="1"/>
  <c r="AE456"/>
  <c r="AF456" s="1"/>
  <c r="AE155"/>
  <c r="AF155" s="1"/>
  <c r="AE110"/>
  <c r="AF110" s="1"/>
  <c r="AE215"/>
  <c r="AF215" s="1"/>
  <c r="AE125"/>
  <c r="AF125" s="1"/>
  <c r="AE290"/>
  <c r="AF290" s="1"/>
  <c r="AE545"/>
  <c r="AF545" s="1"/>
  <c r="AE19"/>
  <c r="AF19" s="1"/>
  <c r="AE154"/>
  <c r="AF154" s="1"/>
  <c r="AE334"/>
  <c r="AF334" s="1"/>
  <c r="AE94"/>
  <c r="AF94" s="1"/>
  <c r="AE139"/>
  <c r="AF139" s="1"/>
  <c r="AE259"/>
  <c r="AF259" s="1"/>
  <c r="AE244"/>
  <c r="AF244" s="1"/>
  <c r="AE454"/>
  <c r="AF454" s="1"/>
  <c r="AE424"/>
  <c r="AF424" s="1"/>
  <c r="AE514"/>
  <c r="AF514" s="1"/>
  <c r="AE604"/>
  <c r="AF604" s="1"/>
  <c r="AE48"/>
  <c r="AF48" s="1"/>
  <c r="AE558"/>
  <c r="AF558" s="1"/>
  <c r="AE92"/>
  <c r="AF92" s="1"/>
  <c r="AE137"/>
  <c r="AF137" s="1"/>
  <c r="AE62"/>
  <c r="AF62" s="1"/>
  <c r="AE107"/>
  <c r="AF107" s="1"/>
  <c r="AE317"/>
  <c r="AF317" s="1"/>
  <c r="AE227"/>
  <c r="AF227" s="1"/>
  <c r="AE272"/>
  <c r="AF272" s="1"/>
  <c r="AE407"/>
  <c r="AF407" s="1"/>
  <c r="AE512"/>
  <c r="AF512" s="1"/>
  <c r="AE587"/>
  <c r="AF587" s="1"/>
  <c r="AE211"/>
  <c r="AF211" s="1"/>
  <c r="AE166"/>
  <c r="AF166" s="1"/>
  <c r="AE76"/>
  <c r="AF76" s="1"/>
  <c r="AE316"/>
  <c r="AF316" s="1"/>
  <c r="AE241"/>
  <c r="AF241" s="1"/>
  <c r="AE346"/>
  <c r="AF346" s="1"/>
  <c r="AE481"/>
  <c r="AF481" s="1"/>
  <c r="AE586"/>
  <c r="AF586" s="1"/>
  <c r="AE15"/>
  <c r="AF15" s="1"/>
  <c r="AE180"/>
  <c r="AF180" s="1"/>
  <c r="AE270"/>
  <c r="AF270" s="1"/>
  <c r="AE30"/>
  <c r="AF30" s="1"/>
  <c r="AE210"/>
  <c r="AF210" s="1"/>
  <c r="AE315"/>
  <c r="AF315" s="1"/>
  <c r="AE300"/>
  <c r="AF300" s="1"/>
  <c r="AE465"/>
  <c r="AF465" s="1"/>
  <c r="AE495"/>
  <c r="AF495" s="1"/>
  <c r="AE510"/>
  <c r="AF510" s="1"/>
  <c r="AE585"/>
  <c r="AF585" s="1"/>
  <c r="AE104"/>
  <c r="AF104" s="1"/>
  <c r="AE149"/>
  <c r="AF149" s="1"/>
  <c r="AE254"/>
  <c r="AF254" s="1"/>
  <c r="AE464"/>
  <c r="AF464" s="1"/>
  <c r="AE419"/>
  <c r="AF419" s="1"/>
  <c r="AE434"/>
  <c r="AF434" s="1"/>
  <c r="AE539"/>
  <c r="AF539" s="1"/>
  <c r="AE599"/>
  <c r="AF599" s="1"/>
  <c r="AE73"/>
  <c r="AF73" s="1"/>
  <c r="AE193"/>
  <c r="AF193" s="1"/>
  <c r="AE118"/>
  <c r="AF118" s="1"/>
  <c r="AE283"/>
  <c r="AF283" s="1"/>
  <c r="AE433"/>
  <c r="AF433" s="1"/>
  <c r="AE87"/>
  <c r="AF87" s="1"/>
  <c r="AE267"/>
  <c r="AF267" s="1"/>
  <c r="AE537"/>
  <c r="AF537" s="1"/>
  <c r="AE207"/>
  <c r="AF207" s="1"/>
  <c r="AE117"/>
  <c r="AF117" s="1"/>
  <c r="AE297"/>
  <c r="AF297" s="1"/>
  <c r="AE432"/>
  <c r="AF432" s="1"/>
  <c r="AE492"/>
  <c r="AF492" s="1"/>
  <c r="AE477"/>
  <c r="AF477" s="1"/>
  <c r="AE582"/>
  <c r="AF582" s="1"/>
  <c r="AE131"/>
  <c r="AF131" s="1"/>
  <c r="AZ361"/>
  <c r="BA361" s="1"/>
  <c r="AZ241"/>
  <c r="BA241" s="1"/>
  <c r="AZ195"/>
  <c r="BA195" s="1"/>
  <c r="AZ480"/>
  <c r="BA480" s="1"/>
  <c r="AZ133"/>
  <c r="BA133" s="1"/>
  <c r="AZ323"/>
  <c r="BA323" s="1"/>
  <c r="AZ292"/>
  <c r="BA292" s="1"/>
  <c r="AZ111"/>
  <c r="BA111" s="1"/>
  <c r="AZ110"/>
  <c r="BA110" s="1"/>
  <c r="AZ215"/>
  <c r="BA215" s="1"/>
  <c r="AZ320"/>
  <c r="BA320" s="1"/>
  <c r="AZ560"/>
  <c r="BA560" s="1"/>
  <c r="AZ409"/>
  <c r="BA409" s="1"/>
  <c r="AZ153"/>
  <c r="BA153" s="1"/>
  <c r="AZ62"/>
  <c r="BA62" s="1"/>
  <c r="AZ542"/>
  <c r="BA542" s="1"/>
  <c r="AZ362"/>
  <c r="BA362" s="1"/>
  <c r="AZ221"/>
  <c r="BA221" s="1"/>
  <c r="AZ566"/>
  <c r="BA566" s="1"/>
  <c r="AE310"/>
  <c r="AF310" s="1"/>
  <c r="AE563"/>
  <c r="AF563" s="1"/>
  <c r="AE21"/>
  <c r="AF21" s="1"/>
  <c r="AE576"/>
  <c r="AF576" s="1"/>
  <c r="AE395"/>
  <c r="AF395" s="1"/>
  <c r="AE64"/>
  <c r="AF64" s="1"/>
  <c r="AE559"/>
  <c r="AF559" s="1"/>
  <c r="AE242"/>
  <c r="AF242" s="1"/>
  <c r="AE362"/>
  <c r="AF362" s="1"/>
  <c r="AE497"/>
  <c r="AF497" s="1"/>
  <c r="AE451"/>
  <c r="AF451" s="1"/>
  <c r="AE436"/>
  <c r="AF436" s="1"/>
  <c r="AE165"/>
  <c r="AF165" s="1"/>
  <c r="AE75"/>
  <c r="AF75" s="1"/>
  <c r="AE375"/>
  <c r="AF375" s="1"/>
  <c r="AE480"/>
  <c r="AF480" s="1"/>
  <c r="AE164"/>
  <c r="AF164" s="1"/>
  <c r="AE388"/>
  <c r="AF388" s="1"/>
  <c r="AE42"/>
  <c r="AF42" s="1"/>
  <c r="AZ61"/>
  <c r="BA61" s="1"/>
  <c r="AZ286"/>
  <c r="BA286" s="1"/>
  <c r="AZ226"/>
  <c r="BA226" s="1"/>
  <c r="AZ151"/>
  <c r="BA151" s="1"/>
  <c r="AZ256"/>
  <c r="BA256" s="1"/>
  <c r="AZ331"/>
  <c r="BA331" s="1"/>
  <c r="AZ451"/>
  <c r="BA451" s="1"/>
  <c r="AZ541"/>
  <c r="BA541" s="1"/>
  <c r="AZ556"/>
  <c r="BA556" s="1"/>
  <c r="AZ90"/>
  <c r="BA90" s="1"/>
  <c r="AZ435"/>
  <c r="BA435" s="1"/>
  <c r="AZ60"/>
  <c r="BA60" s="1"/>
  <c r="AZ105"/>
  <c r="BA105" s="1"/>
  <c r="AZ375"/>
  <c r="BA375" s="1"/>
  <c r="AZ420"/>
  <c r="BA420" s="1"/>
  <c r="AZ345"/>
  <c r="BA345" s="1"/>
  <c r="AZ465"/>
  <c r="BA465" s="1"/>
  <c r="AZ525"/>
  <c r="BA525" s="1"/>
  <c r="AZ585"/>
  <c r="BA585" s="1"/>
  <c r="AZ104"/>
  <c r="BA104" s="1"/>
  <c r="AZ164"/>
  <c r="BA164" s="1"/>
  <c r="AZ134"/>
  <c r="BA134" s="1"/>
  <c r="AZ59"/>
  <c r="BA59" s="1"/>
  <c r="AZ299"/>
  <c r="BA299" s="1"/>
  <c r="AZ329"/>
  <c r="BA329" s="1"/>
  <c r="AZ389"/>
  <c r="BA389" s="1"/>
  <c r="AZ404"/>
  <c r="BA404" s="1"/>
  <c r="AZ539"/>
  <c r="BA539" s="1"/>
  <c r="AZ599"/>
  <c r="BA599" s="1"/>
  <c r="AZ58"/>
  <c r="BA58" s="1"/>
  <c r="AZ223"/>
  <c r="BA223" s="1"/>
  <c r="AZ343"/>
  <c r="BA343" s="1"/>
  <c r="AZ73"/>
  <c r="BA73" s="1"/>
  <c r="AZ193"/>
  <c r="BA193" s="1"/>
  <c r="AZ403"/>
  <c r="BA403" s="1"/>
  <c r="AZ373"/>
  <c r="BA373" s="1"/>
  <c r="AZ433"/>
  <c r="BA433" s="1"/>
  <c r="AZ478"/>
  <c r="BA478" s="1"/>
  <c r="AZ553"/>
  <c r="BA553" s="1"/>
  <c r="AZ222"/>
  <c r="BA222" s="1"/>
  <c r="AZ237"/>
  <c r="BA237" s="1"/>
  <c r="AZ282"/>
  <c r="BA282" s="1"/>
  <c r="AZ207"/>
  <c r="BA207" s="1"/>
  <c r="AZ312"/>
  <c r="BA312" s="1"/>
  <c r="AZ327"/>
  <c r="BA327" s="1"/>
  <c r="AZ387"/>
  <c r="BA387" s="1"/>
  <c r="AZ477"/>
  <c r="BA477" s="1"/>
  <c r="AZ582"/>
  <c r="BA582" s="1"/>
  <c r="AZ55"/>
  <c r="BA55" s="1"/>
  <c r="AZ175"/>
  <c r="BA175" s="1"/>
  <c r="AZ40"/>
  <c r="BA40" s="1"/>
  <c r="AZ85"/>
  <c r="BA85" s="1"/>
  <c r="AZ145"/>
  <c r="BA145" s="1"/>
  <c r="AZ190"/>
  <c r="BA190" s="1"/>
  <c r="AZ325"/>
  <c r="BA325" s="1"/>
  <c r="AZ505"/>
  <c r="BA505" s="1"/>
  <c r="AZ550"/>
  <c r="BA550" s="1"/>
  <c r="AZ580"/>
  <c r="BA580" s="1"/>
  <c r="AZ144"/>
  <c r="BA144" s="1"/>
  <c r="AZ129"/>
  <c r="BA129" s="1"/>
  <c r="AZ294"/>
  <c r="BA294" s="1"/>
  <c r="AZ234"/>
  <c r="BA234" s="1"/>
  <c r="AZ99"/>
  <c r="BA99" s="1"/>
  <c r="AZ279"/>
  <c r="BA279" s="1"/>
  <c r="AZ504"/>
  <c r="BA504" s="1"/>
  <c r="AZ489"/>
  <c r="BA489" s="1"/>
  <c r="AZ444"/>
  <c r="BA444" s="1"/>
  <c r="AZ594"/>
  <c r="BA594" s="1"/>
  <c r="AZ83"/>
  <c r="BA83" s="1"/>
  <c r="AZ248"/>
  <c r="BA248" s="1"/>
  <c r="AZ428"/>
  <c r="BA428" s="1"/>
  <c r="AZ203"/>
  <c r="BA203" s="1"/>
  <c r="AZ173"/>
  <c r="BA173" s="1"/>
  <c r="AZ218"/>
  <c r="BA218" s="1"/>
  <c r="AZ338"/>
  <c r="BA338" s="1"/>
  <c r="AZ398"/>
  <c r="BA398" s="1"/>
  <c r="AZ578"/>
  <c r="BA578" s="1"/>
  <c r="AZ37"/>
  <c r="BA37" s="1"/>
  <c r="AZ322"/>
  <c r="BA322" s="1"/>
  <c r="AZ202"/>
  <c r="BA202" s="1"/>
  <c r="AZ172"/>
  <c r="BA172" s="1"/>
  <c r="AZ232"/>
  <c r="BA232" s="1"/>
  <c r="AZ367"/>
  <c r="BA367" s="1"/>
  <c r="AZ442"/>
  <c r="BA442" s="1"/>
  <c r="AZ502"/>
  <c r="BA502" s="1"/>
  <c r="AZ592"/>
  <c r="BA592" s="1"/>
  <c r="AZ66"/>
  <c r="BA66" s="1"/>
  <c r="AZ231"/>
  <c r="BA231" s="1"/>
  <c r="AZ411"/>
  <c r="BA411" s="1"/>
  <c r="AZ216"/>
  <c r="BA216" s="1"/>
  <c r="AZ261"/>
  <c r="BA261" s="1"/>
  <c r="AZ306"/>
  <c r="BA306" s="1"/>
  <c r="AZ576"/>
  <c r="BA576" s="1"/>
  <c r="AZ501"/>
  <c r="BA501" s="1"/>
  <c r="AZ546"/>
  <c r="BA546" s="1"/>
  <c r="AZ125"/>
  <c r="BA125" s="1"/>
  <c r="AZ140"/>
  <c r="BA140" s="1"/>
  <c r="AZ50"/>
  <c r="BA50" s="1"/>
  <c r="AZ305"/>
  <c r="BA305" s="1"/>
  <c r="AZ155"/>
  <c r="BA155" s="1"/>
  <c r="AZ260"/>
  <c r="BA260" s="1"/>
  <c r="AZ515"/>
  <c r="BA515" s="1"/>
  <c r="AZ425"/>
  <c r="BA425" s="1"/>
  <c r="AZ485"/>
  <c r="BA485" s="1"/>
  <c r="AZ530"/>
  <c r="BA530" s="1"/>
  <c r="AZ199"/>
  <c r="BA199" s="1"/>
  <c r="AZ34"/>
  <c r="BA34" s="1"/>
  <c r="AZ109"/>
  <c r="BA109" s="1"/>
  <c r="AZ169"/>
  <c r="BA169" s="1"/>
  <c r="AZ379"/>
  <c r="BA379" s="1"/>
  <c r="AZ319"/>
  <c r="BA319" s="1"/>
  <c r="AZ334"/>
  <c r="BA334" s="1"/>
  <c r="AZ499"/>
  <c r="BA499" s="1"/>
  <c r="AZ544"/>
  <c r="BA544" s="1"/>
  <c r="AZ48"/>
  <c r="BA48" s="1"/>
  <c r="AZ198"/>
  <c r="BA198" s="1"/>
  <c r="AZ318"/>
  <c r="BA318" s="1"/>
  <c r="AZ78"/>
  <c r="BA78" s="1"/>
  <c r="AZ258"/>
  <c r="BA258" s="1"/>
  <c r="AZ183"/>
  <c r="BA183" s="1"/>
  <c r="AZ288"/>
  <c r="BA288" s="1"/>
  <c r="AZ453"/>
  <c r="BA453" s="1"/>
  <c r="AZ468"/>
  <c r="BA468" s="1"/>
  <c r="AZ513"/>
  <c r="BA513" s="1"/>
  <c r="AZ122"/>
  <c r="BA122" s="1"/>
  <c r="AZ287"/>
  <c r="BA287" s="1"/>
  <c r="AZ332"/>
  <c r="BA332" s="1"/>
  <c r="AZ167"/>
  <c r="BA167" s="1"/>
  <c r="AZ272"/>
  <c r="BA272" s="1"/>
  <c r="AZ317"/>
  <c r="BA317" s="1"/>
  <c r="AZ302"/>
  <c r="BA302" s="1"/>
  <c r="AZ452"/>
  <c r="BA452" s="1"/>
  <c r="AZ497"/>
  <c r="BA497" s="1"/>
  <c r="AZ572"/>
  <c r="BA572" s="1"/>
  <c r="AZ56"/>
  <c r="BA56" s="1"/>
  <c r="AZ176"/>
  <c r="BA176" s="1"/>
  <c r="AZ146"/>
  <c r="BA146" s="1"/>
  <c r="AZ161"/>
  <c r="BA161" s="1"/>
  <c r="AZ251"/>
  <c r="BA251" s="1"/>
  <c r="AZ236"/>
  <c r="BA236" s="1"/>
  <c r="AZ356"/>
  <c r="BA356" s="1"/>
  <c r="AZ416"/>
  <c r="BA416" s="1"/>
  <c r="AZ521"/>
  <c r="BA521" s="1"/>
  <c r="AZ581"/>
  <c r="BA581" s="1"/>
  <c r="AE40"/>
  <c r="AF40" s="1"/>
  <c r="AE205"/>
  <c r="AF205" s="1"/>
  <c r="AE235"/>
  <c r="AF235" s="1"/>
  <c r="AE445"/>
  <c r="AF445" s="1"/>
  <c r="AE355"/>
  <c r="AF355" s="1"/>
  <c r="AE400"/>
  <c r="AF400" s="1"/>
  <c r="AE505"/>
  <c r="AF505" s="1"/>
  <c r="AE565"/>
  <c r="AF565" s="1"/>
  <c r="AE264"/>
  <c r="AF264" s="1"/>
  <c r="AE69"/>
  <c r="AF69" s="1"/>
  <c r="AE549"/>
  <c r="AF549" s="1"/>
  <c r="AE68"/>
  <c r="AF68" s="1"/>
  <c r="AE413"/>
  <c r="AF413" s="1"/>
  <c r="AE38"/>
  <c r="AF38" s="1"/>
  <c r="AE83"/>
  <c r="AF83" s="1"/>
  <c r="AE293"/>
  <c r="AF293" s="1"/>
  <c r="AE263"/>
  <c r="AF263" s="1"/>
  <c r="AE308"/>
  <c r="AF308" s="1"/>
  <c r="AE368"/>
  <c r="AF368" s="1"/>
  <c r="AE578"/>
  <c r="AF578" s="1"/>
  <c r="AE548"/>
  <c r="AF548" s="1"/>
  <c r="AE442"/>
  <c r="AF442" s="1"/>
  <c r="AE532"/>
  <c r="AF532" s="1"/>
  <c r="AE96"/>
  <c r="AF96" s="1"/>
  <c r="AE306"/>
  <c r="AF306" s="1"/>
  <c r="AE126"/>
  <c r="AF126" s="1"/>
  <c r="AE321"/>
  <c r="AF321" s="1"/>
  <c r="AE336"/>
  <c r="AF336" s="1"/>
  <c r="AE486"/>
  <c r="AF486" s="1"/>
  <c r="AE561"/>
  <c r="AF561" s="1"/>
  <c r="AE50"/>
  <c r="AF50" s="1"/>
  <c r="AE380"/>
  <c r="AF380" s="1"/>
  <c r="AE80"/>
  <c r="AF80" s="1"/>
  <c r="AE335"/>
  <c r="AF335" s="1"/>
  <c r="AE245"/>
  <c r="AF245" s="1"/>
  <c r="AE320"/>
  <c r="AF320" s="1"/>
  <c r="AE425"/>
  <c r="AF425" s="1"/>
  <c r="AE560"/>
  <c r="AF560" s="1"/>
  <c r="AE124"/>
  <c r="AF124" s="1"/>
  <c r="AE49"/>
  <c r="AF49" s="1"/>
  <c r="AE469"/>
  <c r="AF469" s="1"/>
  <c r="AE169"/>
  <c r="AF169" s="1"/>
  <c r="AE229"/>
  <c r="AF229" s="1"/>
  <c r="AE319"/>
  <c r="AF319" s="1"/>
  <c r="AE304"/>
  <c r="AF304" s="1"/>
  <c r="AE544"/>
  <c r="AF544" s="1"/>
  <c r="AE499"/>
  <c r="AF499" s="1"/>
  <c r="AE574"/>
  <c r="AF574" s="1"/>
  <c r="AE108"/>
  <c r="AF108" s="1"/>
  <c r="AE153"/>
  <c r="AF153" s="1"/>
  <c r="AE438"/>
  <c r="AF438" s="1"/>
  <c r="AE32"/>
  <c r="AF32" s="1"/>
  <c r="AE152"/>
  <c r="AF152" s="1"/>
  <c r="AE122"/>
  <c r="AF122" s="1"/>
  <c r="AE182"/>
  <c r="AF182" s="1"/>
  <c r="AE377"/>
  <c r="AF377" s="1"/>
  <c r="AE287"/>
  <c r="AF287" s="1"/>
  <c r="AE347"/>
  <c r="AF347" s="1"/>
  <c r="AE467"/>
  <c r="AF467" s="1"/>
  <c r="AE527"/>
  <c r="AF527" s="1"/>
  <c r="AE557"/>
  <c r="AF557" s="1"/>
  <c r="AE106"/>
  <c r="AF106" s="1"/>
  <c r="AE61"/>
  <c r="AF61" s="1"/>
  <c r="AE301"/>
  <c r="AF301" s="1"/>
  <c r="AE331"/>
  <c r="AF331" s="1"/>
  <c r="AE391"/>
  <c r="AF391" s="1"/>
  <c r="AE406"/>
  <c r="AF406" s="1"/>
  <c r="AE45"/>
  <c r="AF45" s="1"/>
  <c r="AE225"/>
  <c r="AF225" s="1"/>
  <c r="AE345"/>
  <c r="AF345" s="1"/>
  <c r="AE90"/>
  <c r="AF90" s="1"/>
  <c r="AE285"/>
  <c r="AF285" s="1"/>
  <c r="AE330"/>
  <c r="AF330" s="1"/>
  <c r="AE450"/>
  <c r="AF450" s="1"/>
  <c r="AE360"/>
  <c r="AF360" s="1"/>
  <c r="AE540"/>
  <c r="AF540" s="1"/>
  <c r="AE570"/>
  <c r="AF570" s="1"/>
  <c r="AE14"/>
  <c r="AF14" s="1"/>
  <c r="AE74"/>
  <c r="AF74" s="1"/>
  <c r="AE239"/>
  <c r="AF239" s="1"/>
  <c r="AE284"/>
  <c r="AF284" s="1"/>
  <c r="AE209"/>
  <c r="AF209" s="1"/>
  <c r="AE314"/>
  <c r="AF314" s="1"/>
  <c r="AE389"/>
  <c r="AF389" s="1"/>
  <c r="AE479"/>
  <c r="AF479" s="1"/>
  <c r="AE524"/>
  <c r="AF524" s="1"/>
  <c r="AE253"/>
  <c r="AF253" s="1"/>
  <c r="AE583"/>
  <c r="AF583" s="1"/>
  <c r="AE162"/>
  <c r="AF162" s="1"/>
  <c r="AE327"/>
  <c r="AF327" s="1"/>
  <c r="AE252"/>
  <c r="AF252" s="1"/>
  <c r="AE147"/>
  <c r="AF147" s="1"/>
  <c r="AE387"/>
  <c r="AF387" s="1"/>
  <c r="AE357"/>
  <c r="AF357" s="1"/>
  <c r="AE417"/>
  <c r="AF417" s="1"/>
  <c r="AE522"/>
  <c r="AF522" s="1"/>
  <c r="AE597"/>
  <c r="AF597" s="1"/>
  <c r="AE341"/>
  <c r="AF341" s="1"/>
  <c r="AE371"/>
  <c r="AF371" s="1"/>
  <c r="AE551"/>
  <c r="AF551" s="1"/>
  <c r="AE1103" l="1"/>
  <c r="AF1103" s="1"/>
  <c r="AE833"/>
  <c r="AF833" s="1"/>
  <c r="AE878"/>
  <c r="AF878" s="1"/>
  <c r="AE863"/>
  <c r="AF863" s="1"/>
  <c r="AH854" s="1"/>
  <c r="AI854" s="1"/>
  <c r="BG854" s="1"/>
  <c r="AE848"/>
  <c r="AF848" s="1"/>
  <c r="AE713"/>
  <c r="AF713" s="1"/>
  <c r="AE893"/>
  <c r="AF893" s="1"/>
  <c r="AE743"/>
  <c r="AF743" s="1"/>
  <c r="AH734" s="1"/>
  <c r="AI734" s="1"/>
  <c r="BG734" s="1"/>
  <c r="AE998"/>
  <c r="AF998" s="1"/>
  <c r="AE1208"/>
  <c r="AF1208" s="1"/>
  <c r="AE638"/>
  <c r="AF638" s="1"/>
  <c r="AH629" s="1"/>
  <c r="AI629" s="1"/>
  <c r="BG629" s="1"/>
  <c r="AE683"/>
  <c r="AF683" s="1"/>
  <c r="AH674" s="1"/>
  <c r="AI674" s="1"/>
  <c r="BG674" s="1"/>
  <c r="AE1073"/>
  <c r="AF1073" s="1"/>
  <c r="BC749"/>
  <c r="BD749" s="1"/>
  <c r="BH749" s="1"/>
  <c r="AE923"/>
  <c r="AF923" s="1"/>
  <c r="AE1058"/>
  <c r="AF1058" s="1"/>
  <c r="AH1049" s="1"/>
  <c r="AI1049" s="1"/>
  <c r="BG1049" s="1"/>
  <c r="AE773"/>
  <c r="AF773" s="1"/>
  <c r="AH764" s="1"/>
  <c r="AI764" s="1"/>
  <c r="BG764" s="1"/>
  <c r="BC884"/>
  <c r="BD884" s="1"/>
  <c r="BH884" s="1"/>
  <c r="BC1034"/>
  <c r="BD1034" s="1"/>
  <c r="BH1034" s="1"/>
  <c r="AH974"/>
  <c r="AI974" s="1"/>
  <c r="BG974" s="1"/>
  <c r="BC1214"/>
  <c r="BD1214" s="1"/>
  <c r="BH1214" s="1"/>
  <c r="BC764"/>
  <c r="BD764" s="1"/>
  <c r="BH764" s="1"/>
  <c r="AH1124"/>
  <c r="AI1124" s="1"/>
  <c r="BG1124" s="1"/>
  <c r="AH1019"/>
  <c r="AI1019" s="1"/>
  <c r="BG1019" s="1"/>
  <c r="BC944"/>
  <c r="BD944" s="1"/>
  <c r="BH944" s="1"/>
  <c r="BC824"/>
  <c r="BD824" s="1"/>
  <c r="BH824" s="1"/>
  <c r="BC1184"/>
  <c r="BD1184" s="1"/>
  <c r="BH1184" s="1"/>
  <c r="AH1094"/>
  <c r="AI1094" s="1"/>
  <c r="BG1094" s="1"/>
  <c r="BC1124"/>
  <c r="BD1124" s="1"/>
  <c r="BH1124" s="1"/>
  <c r="BC1064"/>
  <c r="BD1064" s="1"/>
  <c r="BH1064" s="1"/>
  <c r="BC1019"/>
  <c r="BD1019" s="1"/>
  <c r="BH1019" s="1"/>
  <c r="BC1154"/>
  <c r="BD1154" s="1"/>
  <c r="BH1154" s="1"/>
  <c r="BC11"/>
  <c r="F9" i="69" s="1"/>
  <c r="BC1079" i="68"/>
  <c r="BD1079" s="1"/>
  <c r="BH1079" s="1"/>
  <c r="BC794"/>
  <c r="BD794" s="1"/>
  <c r="BH794" s="1"/>
  <c r="AH371"/>
  <c r="AI371" s="1"/>
  <c r="AH26"/>
  <c r="AI26" s="1"/>
  <c r="BC629"/>
  <c r="BD629" s="1"/>
  <c r="BH629" s="1"/>
  <c r="BC854"/>
  <c r="BD854" s="1"/>
  <c r="BH854" s="1"/>
  <c r="BC959"/>
  <c r="BD959" s="1"/>
  <c r="BH959" s="1"/>
  <c r="BC704"/>
  <c r="BD704" s="1"/>
  <c r="BH704" s="1"/>
  <c r="AH929"/>
  <c r="AI929" s="1"/>
  <c r="BG929" s="1"/>
  <c r="AH311"/>
  <c r="AI311" s="1"/>
  <c r="AH101"/>
  <c r="AI101" s="1"/>
  <c r="AH989"/>
  <c r="AI989" s="1"/>
  <c r="BG989" s="1"/>
  <c r="AH809"/>
  <c r="AI809" s="1"/>
  <c r="BG809" s="1"/>
  <c r="AH824"/>
  <c r="AI824" s="1"/>
  <c r="BG824" s="1"/>
  <c r="AH719"/>
  <c r="AI719" s="1"/>
  <c r="BG719" s="1"/>
  <c r="AH1169"/>
  <c r="AI1169" s="1"/>
  <c r="BG1169" s="1"/>
  <c r="AH644"/>
  <c r="AI644" s="1"/>
  <c r="BG644" s="1"/>
  <c r="AH749"/>
  <c r="AI749" s="1"/>
  <c r="BG749" s="1"/>
  <c r="AH176"/>
  <c r="AI176" s="1"/>
  <c r="AH191"/>
  <c r="AI191" s="1"/>
  <c r="BC1139"/>
  <c r="BD1139" s="1"/>
  <c r="BH1139" s="1"/>
  <c r="BC929"/>
  <c r="BD929" s="1"/>
  <c r="BH929" s="1"/>
  <c r="AH1139"/>
  <c r="AI1139" s="1"/>
  <c r="BG1139" s="1"/>
  <c r="AH146"/>
  <c r="AI146" s="1"/>
  <c r="AH131"/>
  <c r="AI131" s="1"/>
  <c r="AH296"/>
  <c r="AI296" s="1"/>
  <c r="AH161"/>
  <c r="AI161" s="1"/>
  <c r="AH86"/>
  <c r="AI86" s="1"/>
  <c r="AH1199"/>
  <c r="AI1199" s="1"/>
  <c r="BG1199" s="1"/>
  <c r="AH689"/>
  <c r="AI689" s="1"/>
  <c r="BG689" s="1"/>
  <c r="BC989"/>
  <c r="BD989" s="1"/>
  <c r="BH989" s="1"/>
  <c r="BC839"/>
  <c r="BD839" s="1"/>
  <c r="BH839" s="1"/>
  <c r="BC734"/>
  <c r="BD734" s="1"/>
  <c r="BH734" s="1"/>
  <c r="AH1184"/>
  <c r="AI1184" s="1"/>
  <c r="BG1184" s="1"/>
  <c r="BC689"/>
  <c r="BD689" s="1"/>
  <c r="BH689" s="1"/>
  <c r="BC914"/>
  <c r="BD914" s="1"/>
  <c r="BH914" s="1"/>
  <c r="AH1034"/>
  <c r="AI1034" s="1"/>
  <c r="BG1034" s="1"/>
  <c r="BC809"/>
  <c r="BD809" s="1"/>
  <c r="BH809" s="1"/>
  <c r="BC1109"/>
  <c r="BD1109" s="1"/>
  <c r="BH1109" s="1"/>
  <c r="BC659"/>
  <c r="BD659" s="1"/>
  <c r="BH659" s="1"/>
  <c r="BC1169"/>
  <c r="BD1169" s="1"/>
  <c r="BH1169" s="1"/>
  <c r="BC674"/>
  <c r="BD674" s="1"/>
  <c r="BH674" s="1"/>
  <c r="BC869"/>
  <c r="BD869" s="1"/>
  <c r="BH869" s="1"/>
  <c r="AH1154"/>
  <c r="AI1154" s="1"/>
  <c r="BG1154" s="1"/>
  <c r="BC779"/>
  <c r="BD779" s="1"/>
  <c r="BH779" s="1"/>
  <c r="AH884"/>
  <c r="AI884" s="1"/>
  <c r="BG884" s="1"/>
  <c r="AH326"/>
  <c r="AI326" s="1"/>
  <c r="AH206"/>
  <c r="AI206" s="1"/>
  <c r="AH56"/>
  <c r="AI56" s="1"/>
  <c r="AH221"/>
  <c r="AI221" s="1"/>
  <c r="AH251"/>
  <c r="AI251" s="1"/>
  <c r="AH116"/>
  <c r="AI116" s="1"/>
  <c r="AH236"/>
  <c r="AI236" s="1"/>
  <c r="AH281"/>
  <c r="AI281" s="1"/>
  <c r="AH869"/>
  <c r="AI869" s="1"/>
  <c r="BG869" s="1"/>
  <c r="AH704"/>
  <c r="AI704" s="1"/>
  <c r="BG704" s="1"/>
  <c r="BC719"/>
  <c r="BD719" s="1"/>
  <c r="BH719" s="1"/>
  <c r="BC1049"/>
  <c r="BD1049" s="1"/>
  <c r="BH1049" s="1"/>
  <c r="AH1079"/>
  <c r="AI1079" s="1"/>
  <c r="BG1079" s="1"/>
  <c r="AH1004"/>
  <c r="AI1004" s="1"/>
  <c r="BG1004" s="1"/>
  <c r="BC1094"/>
  <c r="BD1094" s="1"/>
  <c r="BH1094" s="1"/>
  <c r="BC644"/>
  <c r="BD644" s="1"/>
  <c r="BH644" s="1"/>
  <c r="BC1199"/>
  <c r="BD1199" s="1"/>
  <c r="BH1199" s="1"/>
  <c r="AH959"/>
  <c r="AI959" s="1"/>
  <c r="BG959" s="1"/>
  <c r="AH356"/>
  <c r="AI356" s="1"/>
  <c r="AH899"/>
  <c r="AI899" s="1"/>
  <c r="BG899" s="1"/>
  <c r="AH794"/>
  <c r="AI794" s="1"/>
  <c r="BG794" s="1"/>
  <c r="AH779"/>
  <c r="AI779" s="1"/>
  <c r="BG779" s="1"/>
  <c r="AH341"/>
  <c r="AI341" s="1"/>
  <c r="BC356"/>
  <c r="F32" i="69" s="1"/>
  <c r="BC146" i="68"/>
  <c r="F18" i="69" s="1"/>
  <c r="BC491" i="68"/>
  <c r="F41" i="69" s="1"/>
  <c r="BC116" i="68"/>
  <c r="F16" i="69" s="1"/>
  <c r="AH266" i="68"/>
  <c r="AI266" s="1"/>
  <c r="AH71"/>
  <c r="AI71" s="1"/>
  <c r="AH386"/>
  <c r="AI386" s="1"/>
  <c r="AH41"/>
  <c r="AI41" s="1"/>
  <c r="AH914"/>
  <c r="AI914" s="1"/>
  <c r="BG914" s="1"/>
  <c r="AH659"/>
  <c r="AI659" s="1"/>
  <c r="BG659" s="1"/>
  <c r="AH1109"/>
  <c r="AI1109" s="1"/>
  <c r="BG1109" s="1"/>
  <c r="BC974"/>
  <c r="BD974" s="1"/>
  <c r="BH974" s="1"/>
  <c r="AH1214"/>
  <c r="AI1214" s="1"/>
  <c r="BG1214" s="1"/>
  <c r="BC1004"/>
  <c r="BD1004" s="1"/>
  <c r="BH1004" s="1"/>
  <c r="AH1064"/>
  <c r="AI1064" s="1"/>
  <c r="BG1064" s="1"/>
  <c r="AH839"/>
  <c r="AI839" s="1"/>
  <c r="BG839" s="1"/>
  <c r="BC899"/>
  <c r="BD899" s="1"/>
  <c r="BH899" s="1"/>
  <c r="AH944"/>
  <c r="AI944" s="1"/>
  <c r="BG944" s="1"/>
  <c r="BC581"/>
  <c r="F47" i="69" s="1"/>
  <c r="BC236" i="68"/>
  <c r="BD236" s="1"/>
  <c r="BC176"/>
  <c r="F20" i="69" s="1"/>
  <c r="BC296" i="68"/>
  <c r="BD296" s="1"/>
  <c r="BC71"/>
  <c r="F13" i="69" s="1"/>
  <c r="BC461" i="68"/>
  <c r="BD461" s="1"/>
  <c r="BC521"/>
  <c r="F43" i="69" s="1"/>
  <c r="BC56" i="68"/>
  <c r="F12" i="69" s="1"/>
  <c r="BC206" i="68"/>
  <c r="BD206" s="1"/>
  <c r="BC251"/>
  <c r="F25" i="69" s="1"/>
  <c r="BC416" i="68"/>
  <c r="BD416" s="1"/>
  <c r="AH551"/>
  <c r="AI551" s="1"/>
  <c r="AH416"/>
  <c r="AI416" s="1"/>
  <c r="AH566"/>
  <c r="D46" i="69" s="1"/>
  <c r="AH476" i="68"/>
  <c r="AI476" s="1"/>
  <c r="AH431"/>
  <c r="AI431" s="1"/>
  <c r="AH596"/>
  <c r="AI596" s="1"/>
  <c r="BD491"/>
  <c r="AH536"/>
  <c r="BC386"/>
  <c r="BC86"/>
  <c r="AH581"/>
  <c r="BC551"/>
  <c r="BC326"/>
  <c r="BC281"/>
  <c r="BC566"/>
  <c r="AH461"/>
  <c r="BC596"/>
  <c r="BC446"/>
  <c r="BC341"/>
  <c r="AH506"/>
  <c r="BC536"/>
  <c r="BC401"/>
  <c r="BC41"/>
  <c r="AH401"/>
  <c r="BC476"/>
  <c r="BC191"/>
  <c r="BC101"/>
  <c r="BC311"/>
  <c r="AH491"/>
  <c r="AH11"/>
  <c r="BC506"/>
  <c r="BC161"/>
  <c r="BC221"/>
  <c r="AH521"/>
  <c r="BC431"/>
  <c r="BC131"/>
  <c r="AH446"/>
  <c r="BC266"/>
  <c r="BC371"/>
  <c r="BC26"/>
  <c r="D31" i="69" l="1"/>
  <c r="D36"/>
  <c r="F24"/>
  <c r="F39"/>
  <c r="BD581" i="68"/>
  <c r="G47" i="69" s="1"/>
  <c r="BD71" i="68"/>
  <c r="G13" i="69" s="1"/>
  <c r="BD116" i="68"/>
  <c r="G16" i="69" s="1"/>
  <c r="BD11" i="68"/>
  <c r="G9" i="69" s="1"/>
  <c r="F22"/>
  <c r="D33"/>
  <c r="D30"/>
  <c r="D10"/>
  <c r="D21"/>
  <c r="D14"/>
  <c r="F36"/>
  <c r="BD176" i="68"/>
  <c r="BH176" s="1"/>
  <c r="K20" i="69" s="1"/>
  <c r="BD146" i="68"/>
  <c r="G18" i="69" s="1"/>
  <c r="F28"/>
  <c r="D12"/>
  <c r="D34"/>
  <c r="D22"/>
  <c r="AI566" i="68"/>
  <c r="BG566" s="1"/>
  <c r="J46" i="69" s="1"/>
  <c r="BD251" i="68"/>
  <c r="G25" i="69" s="1"/>
  <c r="BD356" i="68"/>
  <c r="G32" i="69" s="1"/>
  <c r="D40"/>
  <c r="D45"/>
  <c r="D37"/>
  <c r="BD521" i="68"/>
  <c r="G43" i="69" s="1"/>
  <c r="BD56" i="68"/>
  <c r="G12" i="69" s="1"/>
  <c r="D18"/>
  <c r="D11"/>
  <c r="E14"/>
  <c r="D48"/>
  <c r="D27"/>
  <c r="D43"/>
  <c r="AI521" i="68"/>
  <c r="G36" i="69"/>
  <c r="BH416" i="68"/>
  <c r="K36" i="69" s="1"/>
  <c r="D13"/>
  <c r="F21"/>
  <c r="BD191" i="68"/>
  <c r="E18" i="69"/>
  <c r="BG146" i="68"/>
  <c r="J18" i="69" s="1"/>
  <c r="F11"/>
  <c r="BD41" i="68"/>
  <c r="D25" i="69"/>
  <c r="F48"/>
  <c r="BD596" i="68"/>
  <c r="BH581"/>
  <c r="K47" i="69" s="1"/>
  <c r="E33"/>
  <c r="BG371" i="68"/>
  <c r="J33" i="69" s="1"/>
  <c r="F27"/>
  <c r="BD281" i="68"/>
  <c r="D28" i="69"/>
  <c r="D17"/>
  <c r="G28"/>
  <c r="BH296" i="68"/>
  <c r="K28" i="69" s="1"/>
  <c r="E21"/>
  <c r="BG191" i="68"/>
  <c r="J21" i="69" s="1"/>
  <c r="G41"/>
  <c r="BH491" i="68"/>
  <c r="K41" i="69" s="1"/>
  <c r="E34"/>
  <c r="BG386" i="68"/>
  <c r="J34" i="69" s="1"/>
  <c r="BG86" i="68"/>
  <c r="J14" i="69" s="1"/>
  <c r="G22"/>
  <c r="BH206" i="68"/>
  <c r="K22" i="69" s="1"/>
  <c r="D32"/>
  <c r="F37"/>
  <c r="BD431" i="68"/>
  <c r="F23" i="69"/>
  <c r="BD221" i="68"/>
  <c r="E12" i="69"/>
  <c r="BG56" i="68"/>
  <c r="J12" i="69" s="1"/>
  <c r="D24"/>
  <c r="D41"/>
  <c r="AI491" i="68"/>
  <c r="F40" i="69"/>
  <c r="BD476" i="68"/>
  <c r="F35" i="69"/>
  <c r="BD401" i="68"/>
  <c r="D42" i="69"/>
  <c r="AI506" i="68"/>
  <c r="D23" i="69"/>
  <c r="F30"/>
  <c r="BD326" i="68"/>
  <c r="D47" i="69"/>
  <c r="AI581" i="68"/>
  <c r="D44" i="69"/>
  <c r="AI536" i="68"/>
  <c r="F17" i="69"/>
  <c r="BD131" i="68"/>
  <c r="F26" i="69"/>
  <c r="BD266" i="68"/>
  <c r="F19" i="69"/>
  <c r="BD161" i="68"/>
  <c r="F42" i="69"/>
  <c r="BD506" i="68"/>
  <c r="F29" i="69"/>
  <c r="BD311" i="68"/>
  <c r="D26" i="69"/>
  <c r="E30"/>
  <c r="BG326" i="68"/>
  <c r="J30" i="69" s="1"/>
  <c r="F44"/>
  <c r="BD536" i="68"/>
  <c r="F31" i="69"/>
  <c r="BD341" i="68"/>
  <c r="D39" i="69"/>
  <c r="AI461" i="68"/>
  <c r="G24" i="69"/>
  <c r="BH236" i="68"/>
  <c r="K24" i="69" s="1"/>
  <c r="E10"/>
  <c r="BG26" i="68"/>
  <c r="J10" i="69" s="1"/>
  <c r="E37"/>
  <c r="BG431" i="68"/>
  <c r="J37" i="69" s="1"/>
  <c r="F45"/>
  <c r="BD551" i="68"/>
  <c r="F14" i="69"/>
  <c r="BD86" i="68"/>
  <c r="E31" i="69"/>
  <c r="BG341" i="68"/>
  <c r="J31" i="69" s="1"/>
  <c r="E27"/>
  <c r="BG281" i="68"/>
  <c r="J27" i="69" s="1"/>
  <c r="G39"/>
  <c r="BH461" i="68"/>
  <c r="K39" i="69" s="1"/>
  <c r="E11"/>
  <c r="BG41" i="68"/>
  <c r="J11" i="69" s="1"/>
  <c r="E48"/>
  <c r="BG596" i="68"/>
  <c r="J48" i="69" s="1"/>
  <c r="E40"/>
  <c r="BG476" i="68"/>
  <c r="J40" i="69" s="1"/>
  <c r="E36"/>
  <c r="BG416" i="68"/>
  <c r="J36" i="69" s="1"/>
  <c r="D20"/>
  <c r="F10"/>
  <c r="BD26" i="68"/>
  <c r="D15" i="69"/>
  <c r="F33"/>
  <c r="BD371" i="68"/>
  <c r="D38" i="69"/>
  <c r="AI446" i="68"/>
  <c r="D29" i="69"/>
  <c r="E22"/>
  <c r="BG206" i="68"/>
  <c r="J22" i="69" s="1"/>
  <c r="E45"/>
  <c r="BG551" i="68"/>
  <c r="J45" i="69" s="1"/>
  <c r="D9"/>
  <c r="AI11" i="68"/>
  <c r="F15" i="69"/>
  <c r="BD101" i="68"/>
  <c r="D35" i="69"/>
  <c r="AI401" i="68"/>
  <c r="D16" i="69"/>
  <c r="F38"/>
  <c r="BD446" i="68"/>
  <c r="F46" i="69"/>
  <c r="BD566" i="68"/>
  <c r="D19" i="69"/>
  <c r="F34"/>
  <c r="BD386" i="68"/>
  <c r="BH116" l="1"/>
  <c r="K16" i="69" s="1"/>
  <c r="BH146" i="68"/>
  <c r="K18" i="69" s="1"/>
  <c r="BH71" i="68"/>
  <c r="K13" i="69" s="1"/>
  <c r="BH251" i="68"/>
  <c r="K25" i="69" s="1"/>
  <c r="G20"/>
  <c r="BH521" i="68"/>
  <c r="K43" i="69" s="1"/>
  <c r="BH11" i="68"/>
  <c r="K9" i="69" s="1"/>
  <c r="BH356" i="68"/>
  <c r="K32" i="69" s="1"/>
  <c r="E46"/>
  <c r="BH56" i="68"/>
  <c r="K12" i="69" s="1"/>
  <c r="G34"/>
  <c r="BH386" i="68"/>
  <c r="K34" i="69" s="1"/>
  <c r="G10"/>
  <c r="BH26" i="68"/>
  <c r="K10" i="69" s="1"/>
  <c r="G26"/>
  <c r="BH266" i="68"/>
  <c r="K26" i="69" s="1"/>
  <c r="G30"/>
  <c r="BH326" i="68"/>
  <c r="K30" i="69" s="1"/>
  <c r="E24"/>
  <c r="BG236" i="68"/>
  <c r="J24" i="69" s="1"/>
  <c r="G37"/>
  <c r="BH431" i="68"/>
  <c r="K37" i="69" s="1"/>
  <c r="G27"/>
  <c r="BH281" i="68"/>
  <c r="K27" i="69" s="1"/>
  <c r="G48"/>
  <c r="BH596" i="68"/>
  <c r="K48" i="69" s="1"/>
  <c r="G11"/>
  <c r="BH41" i="68"/>
  <c r="K11" i="69" s="1"/>
  <c r="G21"/>
  <c r="BH191" i="68"/>
  <c r="K21" i="69" s="1"/>
  <c r="G46"/>
  <c r="BH566" i="68"/>
  <c r="K46" i="69" s="1"/>
  <c r="E16"/>
  <c r="BG116" i="68"/>
  <c r="J16" i="69" s="1"/>
  <c r="E29"/>
  <c r="BG311" i="68"/>
  <c r="J29" i="69" s="1"/>
  <c r="G45"/>
  <c r="BH551" i="68"/>
  <c r="K45" i="69" s="1"/>
  <c r="E39"/>
  <c r="BG461" i="68"/>
  <c r="J39" i="69" s="1"/>
  <c r="E26"/>
  <c r="BG266" i="68"/>
  <c r="J26" i="69" s="1"/>
  <c r="E44"/>
  <c r="BG536" i="68"/>
  <c r="J44" i="69" s="1"/>
  <c r="E42"/>
  <c r="BG506" i="68"/>
  <c r="J42" i="69" s="1"/>
  <c r="E17"/>
  <c r="BG131" i="68"/>
  <c r="J17" i="69" s="1"/>
  <c r="E19"/>
  <c r="BG161" i="68"/>
  <c r="J19" i="69" s="1"/>
  <c r="E35"/>
  <c r="BG401" i="68"/>
  <c r="J35" i="69" s="1"/>
  <c r="E38"/>
  <c r="BG446" i="68"/>
  <c r="J38" i="69" s="1"/>
  <c r="E15"/>
  <c r="BG101" i="68"/>
  <c r="J15" i="69" s="1"/>
  <c r="E20"/>
  <c r="BG176" i="68"/>
  <c r="J20" i="69" s="1"/>
  <c r="G14"/>
  <c r="BH86" i="68"/>
  <c r="K14" i="69" s="1"/>
  <c r="G31"/>
  <c r="BH341" i="68"/>
  <c r="K31" i="69" s="1"/>
  <c r="G29"/>
  <c r="BH311" i="68"/>
  <c r="K29" i="69" s="1"/>
  <c r="G19"/>
  <c r="BH161" i="68"/>
  <c r="K19" i="69" s="1"/>
  <c r="G17"/>
  <c r="BH131" i="68"/>
  <c r="K17" i="69" s="1"/>
  <c r="E47"/>
  <c r="BG581" i="68"/>
  <c r="J47" i="69" s="1"/>
  <c r="E23"/>
  <c r="BG221" i="68"/>
  <c r="J23" i="69" s="1"/>
  <c r="G35"/>
  <c r="BH401" i="68"/>
  <c r="K35" i="69" s="1"/>
  <c r="E41"/>
  <c r="BG491" i="68"/>
  <c r="J41" i="69" s="1"/>
  <c r="G23"/>
  <c r="BH221" i="68"/>
  <c r="K23" i="69" s="1"/>
  <c r="E32"/>
  <c r="BG356" i="68"/>
  <c r="J32" i="69" s="1"/>
  <c r="E28"/>
  <c r="BG296" i="68"/>
  <c r="J28" i="69" s="1"/>
  <c r="E25"/>
  <c r="BG251" i="68"/>
  <c r="J25" i="69" s="1"/>
  <c r="E13"/>
  <c r="BG71" i="68"/>
  <c r="J13" i="69" s="1"/>
  <c r="E43"/>
  <c r="BG521" i="68"/>
  <c r="J43" i="69" s="1"/>
  <c r="G15"/>
  <c r="BH101" i="68"/>
  <c r="K15" i="69" s="1"/>
  <c r="G33"/>
  <c r="BH371" i="68"/>
  <c r="K33" i="69" s="1"/>
  <c r="G44"/>
  <c r="BH536" i="68"/>
  <c r="K44" i="69" s="1"/>
  <c r="G42"/>
  <c r="BH506" i="68"/>
  <c r="K42" i="69" s="1"/>
  <c r="G40"/>
  <c r="BH476" i="68"/>
  <c r="K40" i="69" s="1"/>
  <c r="G38"/>
  <c r="BH446" i="68"/>
  <c r="K38" i="69" s="1"/>
  <c r="E9"/>
  <c r="BG11" i="68"/>
  <c r="J9" i="69" s="1"/>
  <c r="C105" i="66" l="1"/>
  <c r="B105"/>
  <c r="C104"/>
  <c r="B104"/>
  <c r="C103"/>
  <c r="B103"/>
  <c r="C102"/>
  <c r="B102"/>
  <c r="C101"/>
  <c r="B101"/>
  <c r="C100"/>
  <c r="B100"/>
  <c r="C99"/>
  <c r="B99"/>
  <c r="C98"/>
  <c r="B98"/>
  <c r="C97"/>
  <c r="B97"/>
  <c r="C96"/>
  <c r="B96"/>
  <c r="C95"/>
  <c r="B95"/>
  <c r="C94"/>
  <c r="B94"/>
  <c r="C93"/>
  <c r="B93"/>
  <c r="C92"/>
  <c r="B92"/>
  <c r="C91"/>
  <c r="B91"/>
  <c r="C90"/>
  <c r="B90"/>
  <c r="C89"/>
  <c r="B89"/>
  <c r="C88"/>
  <c r="B88"/>
  <c r="C87"/>
  <c r="B87"/>
  <c r="C86"/>
  <c r="B86"/>
  <c r="C85"/>
  <c r="B85"/>
  <c r="C84"/>
  <c r="B84"/>
  <c r="C83"/>
  <c r="B83"/>
  <c r="C82"/>
  <c r="B82"/>
  <c r="C81"/>
  <c r="B81"/>
  <c r="C80"/>
  <c r="B80"/>
  <c r="C79"/>
  <c r="B79"/>
  <c r="C78"/>
  <c r="B78"/>
  <c r="C77"/>
  <c r="B77"/>
  <c r="C76"/>
  <c r="B76"/>
  <c r="C75"/>
  <c r="B75"/>
  <c r="C74"/>
  <c r="B74"/>
  <c r="C73"/>
  <c r="B73"/>
  <c r="C72"/>
  <c r="B72"/>
  <c r="C71"/>
  <c r="B71"/>
  <c r="C70"/>
  <c r="B70"/>
  <c r="C69"/>
  <c r="B69"/>
  <c r="C68"/>
  <c r="B68"/>
  <c r="C67"/>
  <c r="B67"/>
  <c r="C66"/>
  <c r="B66"/>
  <c r="AV114"/>
  <c r="AU114"/>
  <c r="AT114"/>
  <c r="AS114"/>
  <c r="AR114"/>
  <c r="AQ113"/>
  <c r="AP113"/>
  <c r="AO113"/>
  <c r="AN113"/>
  <c r="AM113"/>
  <c r="AL113"/>
  <c r="AK113"/>
  <c r="AJ113"/>
  <c r="AI113"/>
  <c r="AH113"/>
  <c r="AG113"/>
  <c r="AF113"/>
  <c r="AE113"/>
  <c r="AD113"/>
  <c r="AC113"/>
  <c r="AB113"/>
  <c r="AA113"/>
  <c r="Z113"/>
  <c r="Y113"/>
  <c r="X113"/>
  <c r="W113"/>
  <c r="V113"/>
  <c r="U113"/>
  <c r="T113"/>
  <c r="S113"/>
  <c r="R113"/>
  <c r="Q113"/>
  <c r="P113"/>
  <c r="O113"/>
  <c r="N113"/>
  <c r="M113"/>
  <c r="L113"/>
  <c r="K113"/>
  <c r="J113"/>
  <c r="I113"/>
  <c r="H113"/>
  <c r="G113"/>
  <c r="F113"/>
  <c r="E113"/>
  <c r="D113"/>
  <c r="AQ112"/>
  <c r="AP112"/>
  <c r="AO112"/>
  <c r="AN112"/>
  <c r="AM112"/>
  <c r="AL112"/>
  <c r="AK112"/>
  <c r="AJ112"/>
  <c r="AI112"/>
  <c r="AH112"/>
  <c r="AG112"/>
  <c r="AF112"/>
  <c r="AE112"/>
  <c r="AD112"/>
  <c r="AC112"/>
  <c r="AB112"/>
  <c r="AA112"/>
  <c r="Z112"/>
  <c r="Y112"/>
  <c r="X112"/>
  <c r="W112"/>
  <c r="V112"/>
  <c r="U112"/>
  <c r="T112"/>
  <c r="S112"/>
  <c r="R112"/>
  <c r="Q112"/>
  <c r="P112"/>
  <c r="O112"/>
  <c r="N112"/>
  <c r="M112"/>
  <c r="L112"/>
  <c r="K112"/>
  <c r="J112"/>
  <c r="I112"/>
  <c r="H112"/>
  <c r="G112"/>
  <c r="F112"/>
  <c r="E112"/>
  <c r="D112"/>
  <c r="AQ111"/>
  <c r="AP111"/>
  <c r="AO111"/>
  <c r="AN111"/>
  <c r="AM111"/>
  <c r="AL111"/>
  <c r="AK111"/>
  <c r="AJ111"/>
  <c r="AI111"/>
  <c r="AH111"/>
  <c r="AG111"/>
  <c r="AF111"/>
  <c r="AE111"/>
  <c r="AD111"/>
  <c r="AC111"/>
  <c r="AB111"/>
  <c r="AA111"/>
  <c r="Z111"/>
  <c r="Y111"/>
  <c r="X111"/>
  <c r="W111"/>
  <c r="V111"/>
  <c r="U111"/>
  <c r="T111"/>
  <c r="S111"/>
  <c r="R111"/>
  <c r="Q111"/>
  <c r="P111"/>
  <c r="O111"/>
  <c r="N111"/>
  <c r="M111"/>
  <c r="L111"/>
  <c r="K111"/>
  <c r="J111"/>
  <c r="I111"/>
  <c r="H111"/>
  <c r="G111"/>
  <c r="F111"/>
  <c r="E111"/>
  <c r="D111"/>
  <c r="AQ110"/>
  <c r="AP110"/>
  <c r="AO110"/>
  <c r="AN110"/>
  <c r="AM110"/>
  <c r="AL110"/>
  <c r="AK110"/>
  <c r="AJ110"/>
  <c r="AI110"/>
  <c r="AH110"/>
  <c r="AG110"/>
  <c r="AF110"/>
  <c r="AE110"/>
  <c r="AD110"/>
  <c r="AC110"/>
  <c r="AB110"/>
  <c r="AA110"/>
  <c r="Z110"/>
  <c r="Y110"/>
  <c r="X110"/>
  <c r="W110"/>
  <c r="V110"/>
  <c r="U110"/>
  <c r="T110"/>
  <c r="S110"/>
  <c r="R110"/>
  <c r="Q110"/>
  <c r="P110"/>
  <c r="O110"/>
  <c r="N110"/>
  <c r="M110"/>
  <c r="L110"/>
  <c r="K110"/>
  <c r="J110"/>
  <c r="I110"/>
  <c r="H110"/>
  <c r="G110"/>
  <c r="F110"/>
  <c r="E110"/>
  <c r="D110"/>
  <c r="AQ109"/>
  <c r="AQ115" s="1"/>
  <c r="AQ116" s="1"/>
  <c r="AP109"/>
  <c r="AP115" s="1"/>
  <c r="AP116" s="1"/>
  <c r="AO109"/>
  <c r="AO115" s="1"/>
  <c r="AO116" s="1"/>
  <c r="AN109"/>
  <c r="AN114" s="1"/>
  <c r="AM109"/>
  <c r="AM115" s="1"/>
  <c r="AM116" s="1"/>
  <c r="AL109"/>
  <c r="AL115" s="1"/>
  <c r="AL116" s="1"/>
  <c r="AK109"/>
  <c r="AK114" s="1"/>
  <c r="AJ109"/>
  <c r="AJ114" s="1"/>
  <c r="AI109"/>
  <c r="AI115" s="1"/>
  <c r="AI116" s="1"/>
  <c r="AH109"/>
  <c r="AH115" s="1"/>
  <c r="AH116" s="1"/>
  <c r="AG109"/>
  <c r="AG115" s="1"/>
  <c r="AG116" s="1"/>
  <c r="AF109"/>
  <c r="AF114" s="1"/>
  <c r="AE109"/>
  <c r="AE115" s="1"/>
  <c r="AE116" s="1"/>
  <c r="AD109"/>
  <c r="AD115" s="1"/>
  <c r="AD116" s="1"/>
  <c r="AC109"/>
  <c r="AC114" s="1"/>
  <c r="AB109"/>
  <c r="AB114" s="1"/>
  <c r="AA109"/>
  <c r="AA115" s="1"/>
  <c r="AA116" s="1"/>
  <c r="Z109"/>
  <c r="Z115" s="1"/>
  <c r="Z116" s="1"/>
  <c r="Y109"/>
  <c r="Y115" s="1"/>
  <c r="Y116" s="1"/>
  <c r="X109"/>
  <c r="X114" s="1"/>
  <c r="W109"/>
  <c r="W115" s="1"/>
  <c r="W116" s="1"/>
  <c r="V109"/>
  <c r="V115" s="1"/>
  <c r="V116" s="1"/>
  <c r="U109"/>
  <c r="U115" s="1"/>
  <c r="U116" s="1"/>
  <c r="T109"/>
  <c r="T114" s="1"/>
  <c r="S109"/>
  <c r="S115" s="1"/>
  <c r="S116" s="1"/>
  <c r="R109"/>
  <c r="R115" s="1"/>
  <c r="R116" s="1"/>
  <c r="Q109"/>
  <c r="Q115" s="1"/>
  <c r="Q116" s="1"/>
  <c r="P109"/>
  <c r="P114" s="1"/>
  <c r="O109"/>
  <c r="O115" s="1"/>
  <c r="O116" s="1"/>
  <c r="N109"/>
  <c r="N115" s="1"/>
  <c r="N116" s="1"/>
  <c r="M109"/>
  <c r="M115" s="1"/>
  <c r="M116" s="1"/>
  <c r="L109"/>
  <c r="L114" s="1"/>
  <c r="K109"/>
  <c r="K115" s="1"/>
  <c r="K116" s="1"/>
  <c r="J109"/>
  <c r="J115" s="1"/>
  <c r="J116" s="1"/>
  <c r="I109"/>
  <c r="I115" s="1"/>
  <c r="I116" s="1"/>
  <c r="H109"/>
  <c r="H114" s="1"/>
  <c r="G109"/>
  <c r="G115" s="1"/>
  <c r="G116" s="1"/>
  <c r="F109"/>
  <c r="F115" s="1"/>
  <c r="F116" s="1"/>
  <c r="E109"/>
  <c r="E115" s="1"/>
  <c r="E116" s="1"/>
  <c r="D109"/>
  <c r="D114" s="1"/>
  <c r="AV105"/>
  <c r="AU105"/>
  <c r="AT105"/>
  <c r="AS105"/>
  <c r="AR105"/>
  <c r="AW105" s="1"/>
  <c r="AV104"/>
  <c r="AU104"/>
  <c r="AT104"/>
  <c r="AS104"/>
  <c r="AW104" s="1"/>
  <c r="AR104"/>
  <c r="AV103"/>
  <c r="AU103"/>
  <c r="AT103"/>
  <c r="AS103"/>
  <c r="AR103"/>
  <c r="AV102"/>
  <c r="AU102"/>
  <c r="AT102"/>
  <c r="AS102"/>
  <c r="AR102"/>
  <c r="AV101"/>
  <c r="AU101"/>
  <c r="AT101"/>
  <c r="AS101"/>
  <c r="AR101"/>
  <c r="AW101" s="1"/>
  <c r="AV100"/>
  <c r="AU100"/>
  <c r="AT100"/>
  <c r="AS100"/>
  <c r="AW100" s="1"/>
  <c r="AR100"/>
  <c r="AV99"/>
  <c r="AU99"/>
  <c r="AT99"/>
  <c r="AS99"/>
  <c r="AR99"/>
  <c r="AV98"/>
  <c r="AU98"/>
  <c r="AT98"/>
  <c r="AS98"/>
  <c r="AR98"/>
  <c r="AV97"/>
  <c r="AU97"/>
  <c r="AT97"/>
  <c r="AS97"/>
  <c r="AR97"/>
  <c r="AW97" s="1"/>
  <c r="AV96"/>
  <c r="AU96"/>
  <c r="AT96"/>
  <c r="AS96"/>
  <c r="AW96" s="1"/>
  <c r="AR96"/>
  <c r="AV95"/>
  <c r="AU95"/>
  <c r="AT95"/>
  <c r="AS95"/>
  <c r="AR95"/>
  <c r="AV94"/>
  <c r="AU94"/>
  <c r="AT94"/>
  <c r="AS94"/>
  <c r="AR94"/>
  <c r="AV93"/>
  <c r="AU93"/>
  <c r="AT93"/>
  <c r="AS93"/>
  <c r="AR93"/>
  <c r="AW93" s="1"/>
  <c r="AV92"/>
  <c r="AU92"/>
  <c r="AT92"/>
  <c r="AS92"/>
  <c r="AW92" s="1"/>
  <c r="AR92"/>
  <c r="AV91"/>
  <c r="AU91"/>
  <c r="AT91"/>
  <c r="AS91"/>
  <c r="AR91"/>
  <c r="AV90"/>
  <c r="AU90"/>
  <c r="AT90"/>
  <c r="AS90"/>
  <c r="AR90"/>
  <c r="AV89"/>
  <c r="AU89"/>
  <c r="AT89"/>
  <c r="AS89"/>
  <c r="AR89"/>
  <c r="AW89" s="1"/>
  <c r="AV88"/>
  <c r="AU88"/>
  <c r="AT88"/>
  <c r="AS88"/>
  <c r="AW88" s="1"/>
  <c r="AR88"/>
  <c r="AV87"/>
  <c r="AU87"/>
  <c r="AT87"/>
  <c r="AS87"/>
  <c r="AR87"/>
  <c r="AV86"/>
  <c r="AU86"/>
  <c r="AT86"/>
  <c r="AS86"/>
  <c r="AR86"/>
  <c r="AV85"/>
  <c r="AU85"/>
  <c r="AT85"/>
  <c r="AS85"/>
  <c r="AR85"/>
  <c r="AW85" s="1"/>
  <c r="AV84"/>
  <c r="AU84"/>
  <c r="AT84"/>
  <c r="AS84"/>
  <c r="AW84" s="1"/>
  <c r="AR84"/>
  <c r="AV83"/>
  <c r="AU83"/>
  <c r="AT83"/>
  <c r="AS83"/>
  <c r="AR83"/>
  <c r="AV82"/>
  <c r="AU82"/>
  <c r="AT82"/>
  <c r="AS82"/>
  <c r="AR82"/>
  <c r="AV81"/>
  <c r="AU81"/>
  <c r="AT81"/>
  <c r="AS81"/>
  <c r="AR81"/>
  <c r="AW81" s="1"/>
  <c r="AV80"/>
  <c r="AU80"/>
  <c r="AT80"/>
  <c r="AS80"/>
  <c r="AW80" s="1"/>
  <c r="AR80"/>
  <c r="AV79"/>
  <c r="AU79"/>
  <c r="AT79"/>
  <c r="AS79"/>
  <c r="AR79"/>
  <c r="AV78"/>
  <c r="AU78"/>
  <c r="AT78"/>
  <c r="AS78"/>
  <c r="AR78"/>
  <c r="AV77"/>
  <c r="AU77"/>
  <c r="AT77"/>
  <c r="AS77"/>
  <c r="AR77"/>
  <c r="AW77" s="1"/>
  <c r="AV76"/>
  <c r="AU76"/>
  <c r="AT76"/>
  <c r="AS76"/>
  <c r="AR76"/>
  <c r="AV75"/>
  <c r="AU75"/>
  <c r="AT75"/>
  <c r="AS75"/>
  <c r="AR75"/>
  <c r="AV74"/>
  <c r="AU74"/>
  <c r="AT74"/>
  <c r="AS74"/>
  <c r="AR74"/>
  <c r="AX74" s="1"/>
  <c r="AV73"/>
  <c r="AU73"/>
  <c r="AT73"/>
  <c r="AS73"/>
  <c r="AR73"/>
  <c r="AV72"/>
  <c r="AU72"/>
  <c r="AT72"/>
  <c r="AS72"/>
  <c r="AW72" s="1"/>
  <c r="AR72"/>
  <c r="AV71"/>
  <c r="AU71"/>
  <c r="AT71"/>
  <c r="AS71"/>
  <c r="AR71"/>
  <c r="AV70"/>
  <c r="AU70"/>
  <c r="AT70"/>
  <c r="AS70"/>
  <c r="AR70"/>
  <c r="AV69"/>
  <c r="AU69"/>
  <c r="AT69"/>
  <c r="AS69"/>
  <c r="AR69"/>
  <c r="AV68"/>
  <c r="AU68"/>
  <c r="AT68"/>
  <c r="AS68"/>
  <c r="AR68"/>
  <c r="AV67"/>
  <c r="AU67"/>
  <c r="AT67"/>
  <c r="AS67"/>
  <c r="AR67"/>
  <c r="AV66"/>
  <c r="AU66"/>
  <c r="AT66"/>
  <c r="AS66"/>
  <c r="AW66" s="1"/>
  <c r="AR66"/>
  <c r="AV56"/>
  <c r="AU56"/>
  <c r="AT56"/>
  <c r="AS56"/>
  <c r="AR56"/>
  <c r="AQ55"/>
  <c r="AP55"/>
  <c r="AO55"/>
  <c r="AN55"/>
  <c r="AM55"/>
  <c r="AL55"/>
  <c r="AK55"/>
  <c r="AJ55"/>
  <c r="AI55"/>
  <c r="AH55"/>
  <c r="AG55"/>
  <c r="AF55"/>
  <c r="AE55"/>
  <c r="AD55"/>
  <c r="AC55"/>
  <c r="AB55"/>
  <c r="AA55"/>
  <c r="Z55"/>
  <c r="Y55"/>
  <c r="X55"/>
  <c r="W55"/>
  <c r="V55"/>
  <c r="U55"/>
  <c r="T55"/>
  <c r="S55"/>
  <c r="R55"/>
  <c r="Q55"/>
  <c r="P55"/>
  <c r="O55"/>
  <c r="N55"/>
  <c r="M55"/>
  <c r="L55"/>
  <c r="K55"/>
  <c r="J55"/>
  <c r="I55"/>
  <c r="H55"/>
  <c r="G55"/>
  <c r="F55"/>
  <c r="E55"/>
  <c r="D55"/>
  <c r="AQ54"/>
  <c r="AP54"/>
  <c r="AO54"/>
  <c r="AN54"/>
  <c r="AM54"/>
  <c r="AL54"/>
  <c r="AK54"/>
  <c r="AJ54"/>
  <c r="AI54"/>
  <c r="AH54"/>
  <c r="AG54"/>
  <c r="AF54"/>
  <c r="AE54"/>
  <c r="AD54"/>
  <c r="AC54"/>
  <c r="AB54"/>
  <c r="AA54"/>
  <c r="Z54"/>
  <c r="Y54"/>
  <c r="X54"/>
  <c r="W54"/>
  <c r="V54"/>
  <c r="U54"/>
  <c r="T54"/>
  <c r="S54"/>
  <c r="R54"/>
  <c r="Q54"/>
  <c r="P54"/>
  <c r="O54"/>
  <c r="N54"/>
  <c r="M54"/>
  <c r="L54"/>
  <c r="K54"/>
  <c r="J54"/>
  <c r="I54"/>
  <c r="H54"/>
  <c r="G54"/>
  <c r="F54"/>
  <c r="E54"/>
  <c r="D54"/>
  <c r="AQ53"/>
  <c r="AP53"/>
  <c r="AO53"/>
  <c r="AN53"/>
  <c r="AM53"/>
  <c r="AL53"/>
  <c r="AK53"/>
  <c r="AJ53"/>
  <c r="AI53"/>
  <c r="AH53"/>
  <c r="AG53"/>
  <c r="AF53"/>
  <c r="AE53"/>
  <c r="AD53"/>
  <c r="AC53"/>
  <c r="AB53"/>
  <c r="AA53"/>
  <c r="Z53"/>
  <c r="Y53"/>
  <c r="X53"/>
  <c r="W53"/>
  <c r="V53"/>
  <c r="U53"/>
  <c r="T53"/>
  <c r="S53"/>
  <c r="R53"/>
  <c r="Q53"/>
  <c r="P53"/>
  <c r="O53"/>
  <c r="N53"/>
  <c r="M53"/>
  <c r="L53"/>
  <c r="K53"/>
  <c r="J53"/>
  <c r="I53"/>
  <c r="H53"/>
  <c r="G53"/>
  <c r="F53"/>
  <c r="E53"/>
  <c r="D53"/>
  <c r="AQ52"/>
  <c r="AP52"/>
  <c r="AO52"/>
  <c r="AN52"/>
  <c r="AM52"/>
  <c r="AL52"/>
  <c r="AK52"/>
  <c r="AJ52"/>
  <c r="AI52"/>
  <c r="AH52"/>
  <c r="AG52"/>
  <c r="AF52"/>
  <c r="AE52"/>
  <c r="AD52"/>
  <c r="AC52"/>
  <c r="AB52"/>
  <c r="AA52"/>
  <c r="Z52"/>
  <c r="Y52"/>
  <c r="X52"/>
  <c r="W52"/>
  <c r="V52"/>
  <c r="U52"/>
  <c r="T52"/>
  <c r="S52"/>
  <c r="R52"/>
  <c r="Q52"/>
  <c r="P52"/>
  <c r="O52"/>
  <c r="N52"/>
  <c r="M52"/>
  <c r="L52"/>
  <c r="K52"/>
  <c r="J52"/>
  <c r="I52"/>
  <c r="H52"/>
  <c r="G52"/>
  <c r="F52"/>
  <c r="E52"/>
  <c r="D52"/>
  <c r="AQ51"/>
  <c r="AQ57" s="1"/>
  <c r="AQ58" s="1"/>
  <c r="AP51"/>
  <c r="AP57" s="1"/>
  <c r="AP58" s="1"/>
  <c r="AO51"/>
  <c r="AO57" s="1"/>
  <c r="AO58" s="1"/>
  <c r="AN51"/>
  <c r="AN56" s="1"/>
  <c r="AM51"/>
  <c r="AM57" s="1"/>
  <c r="AM58" s="1"/>
  <c r="AL51"/>
  <c r="AL57" s="1"/>
  <c r="AL58" s="1"/>
  <c r="AK51"/>
  <c r="AK57" s="1"/>
  <c r="AK58" s="1"/>
  <c r="AJ51"/>
  <c r="AJ56" s="1"/>
  <c r="AI51"/>
  <c r="AI57" s="1"/>
  <c r="AI58" s="1"/>
  <c r="AH51"/>
  <c r="AH57" s="1"/>
  <c r="AH58" s="1"/>
  <c r="AG51"/>
  <c r="AG57" s="1"/>
  <c r="AG58" s="1"/>
  <c r="AF51"/>
  <c r="AF56" s="1"/>
  <c r="AE51"/>
  <c r="AE57" s="1"/>
  <c r="AE58" s="1"/>
  <c r="AD51"/>
  <c r="AD57" s="1"/>
  <c r="AD58" s="1"/>
  <c r="AC51"/>
  <c r="AC57" s="1"/>
  <c r="AC58" s="1"/>
  <c r="AB51"/>
  <c r="AB56" s="1"/>
  <c r="AA51"/>
  <c r="AA57" s="1"/>
  <c r="AA58" s="1"/>
  <c r="Z51"/>
  <c r="Z57" s="1"/>
  <c r="Z58" s="1"/>
  <c r="Y51"/>
  <c r="Y57" s="1"/>
  <c r="Y58" s="1"/>
  <c r="X51"/>
  <c r="X56" s="1"/>
  <c r="W51"/>
  <c r="W57" s="1"/>
  <c r="W58" s="1"/>
  <c r="V51"/>
  <c r="V57" s="1"/>
  <c r="V58" s="1"/>
  <c r="U51"/>
  <c r="U57" s="1"/>
  <c r="U58" s="1"/>
  <c r="T51"/>
  <c r="T56" s="1"/>
  <c r="S51"/>
  <c r="S57" s="1"/>
  <c r="S58" s="1"/>
  <c r="R51"/>
  <c r="R57" s="1"/>
  <c r="R58" s="1"/>
  <c r="Q51"/>
  <c r="Q57" s="1"/>
  <c r="Q58" s="1"/>
  <c r="P51"/>
  <c r="O51"/>
  <c r="O57" s="1"/>
  <c r="O58" s="1"/>
  <c r="N51"/>
  <c r="M51"/>
  <c r="M57" s="1"/>
  <c r="M58" s="1"/>
  <c r="L51"/>
  <c r="L56" s="1"/>
  <c r="K51"/>
  <c r="J51"/>
  <c r="J57" s="1"/>
  <c r="J58" s="1"/>
  <c r="I51"/>
  <c r="I57" s="1"/>
  <c r="I58" s="1"/>
  <c r="H51"/>
  <c r="H56" s="1"/>
  <c r="G51"/>
  <c r="G57" s="1"/>
  <c r="G58" s="1"/>
  <c r="F51"/>
  <c r="F57" s="1"/>
  <c r="F58" s="1"/>
  <c r="E51"/>
  <c r="E57" s="1"/>
  <c r="E58" s="1"/>
  <c r="D51"/>
  <c r="D56" s="1"/>
  <c r="AV47"/>
  <c r="AU47"/>
  <c r="AT47"/>
  <c r="AS47"/>
  <c r="AR47"/>
  <c r="AV46"/>
  <c r="AU46"/>
  <c r="AT46"/>
  <c r="AS46"/>
  <c r="AR46"/>
  <c r="AV45"/>
  <c r="AU45"/>
  <c r="AT45"/>
  <c r="AS45"/>
  <c r="AR45"/>
  <c r="AV44"/>
  <c r="AU44"/>
  <c r="AT44"/>
  <c r="AS44"/>
  <c r="AR44"/>
  <c r="AV43"/>
  <c r="AU43"/>
  <c r="AT43"/>
  <c r="AS43"/>
  <c r="AR43"/>
  <c r="AV42"/>
  <c r="AU42"/>
  <c r="AT42"/>
  <c r="AS42"/>
  <c r="AR42"/>
  <c r="AV41"/>
  <c r="AU41"/>
  <c r="AT41"/>
  <c r="AS41"/>
  <c r="AR41"/>
  <c r="AV40"/>
  <c r="AU40"/>
  <c r="AT40"/>
  <c r="AS40"/>
  <c r="AR40"/>
  <c r="AV39"/>
  <c r="AU39"/>
  <c r="AT39"/>
  <c r="AS39"/>
  <c r="AR39"/>
  <c r="AV38"/>
  <c r="AU38"/>
  <c r="AT38"/>
  <c r="AS38"/>
  <c r="AR38"/>
  <c r="AV37"/>
  <c r="AU37"/>
  <c r="AT37"/>
  <c r="AS37"/>
  <c r="AR37"/>
  <c r="AV36"/>
  <c r="AU36"/>
  <c r="AT36"/>
  <c r="AS36"/>
  <c r="AR36"/>
  <c r="AV35"/>
  <c r="AU35"/>
  <c r="AT35"/>
  <c r="AS35"/>
  <c r="AR35"/>
  <c r="AV34"/>
  <c r="AU34"/>
  <c r="AT34"/>
  <c r="AS34"/>
  <c r="AR34"/>
  <c r="AV33"/>
  <c r="AU33"/>
  <c r="AT33"/>
  <c r="AS33"/>
  <c r="AR33"/>
  <c r="AV32"/>
  <c r="AU32"/>
  <c r="AT32"/>
  <c r="AS32"/>
  <c r="AR32"/>
  <c r="AV31"/>
  <c r="AU31"/>
  <c r="AT31"/>
  <c r="AS31"/>
  <c r="AR31"/>
  <c r="AV30"/>
  <c r="AU30"/>
  <c r="AT30"/>
  <c r="AS30"/>
  <c r="AR30"/>
  <c r="AV29"/>
  <c r="AU29"/>
  <c r="AT29"/>
  <c r="AS29"/>
  <c r="AR29"/>
  <c r="AV28"/>
  <c r="AU28"/>
  <c r="AT28"/>
  <c r="AS28"/>
  <c r="AR28"/>
  <c r="AV27"/>
  <c r="AU27"/>
  <c r="AT27"/>
  <c r="AS27"/>
  <c r="AR27"/>
  <c r="AV26"/>
  <c r="AU26"/>
  <c r="AT26"/>
  <c r="AS26"/>
  <c r="AR26"/>
  <c r="AV25"/>
  <c r="AU25"/>
  <c r="AT25"/>
  <c r="AS25"/>
  <c r="AR25"/>
  <c r="AV24"/>
  <c r="AU24"/>
  <c r="AT24"/>
  <c r="AS24"/>
  <c r="AR24"/>
  <c r="AV23"/>
  <c r="AU23"/>
  <c r="AT23"/>
  <c r="AS23"/>
  <c r="AR23"/>
  <c r="AV22"/>
  <c r="AU22"/>
  <c r="AT22"/>
  <c r="AS22"/>
  <c r="AR22"/>
  <c r="AV21"/>
  <c r="AU21"/>
  <c r="AT21"/>
  <c r="AS21"/>
  <c r="AR21"/>
  <c r="AV20"/>
  <c r="AU20"/>
  <c r="AT20"/>
  <c r="AS20"/>
  <c r="AR20"/>
  <c r="AV19"/>
  <c r="AU19"/>
  <c r="AT19"/>
  <c r="AS19"/>
  <c r="AR19"/>
  <c r="AV18"/>
  <c r="AU18"/>
  <c r="AT18"/>
  <c r="AS18"/>
  <c r="AR18"/>
  <c r="AV17"/>
  <c r="AU17"/>
  <c r="AT17"/>
  <c r="AS17"/>
  <c r="AR17"/>
  <c r="AV16"/>
  <c r="AU16"/>
  <c r="AT16"/>
  <c r="AS16"/>
  <c r="AR16"/>
  <c r="AV15"/>
  <c r="AU15"/>
  <c r="AT15"/>
  <c r="AS15"/>
  <c r="AR15"/>
  <c r="AV14"/>
  <c r="AU14"/>
  <c r="AT14"/>
  <c r="AS14"/>
  <c r="AR14"/>
  <c r="AV13"/>
  <c r="AU13"/>
  <c r="AT13"/>
  <c r="AS13"/>
  <c r="AR13"/>
  <c r="AV12"/>
  <c r="AU12"/>
  <c r="AT12"/>
  <c r="AS12"/>
  <c r="AR12"/>
  <c r="AV11"/>
  <c r="AU11"/>
  <c r="AT11"/>
  <c r="AS11"/>
  <c r="AR11"/>
  <c r="AV10"/>
  <c r="AU10"/>
  <c r="AT10"/>
  <c r="AS10"/>
  <c r="AR10"/>
  <c r="AV9"/>
  <c r="AU9"/>
  <c r="AT9"/>
  <c r="AS9"/>
  <c r="AR9"/>
  <c r="AV8"/>
  <c r="AU8"/>
  <c r="AT8"/>
  <c r="AS8"/>
  <c r="AR8"/>
  <c r="AX77" l="1"/>
  <c r="L115"/>
  <c r="L116" s="1"/>
  <c r="AB115"/>
  <c r="AB116" s="1"/>
  <c r="AX73"/>
  <c r="AW74"/>
  <c r="AX82"/>
  <c r="AX86"/>
  <c r="AX90"/>
  <c r="AX94"/>
  <c r="AX98"/>
  <c r="AX102"/>
  <c r="P115"/>
  <c r="P116" s="1"/>
  <c r="AF115"/>
  <c r="AF116" s="1"/>
  <c r="AW68"/>
  <c r="AW69"/>
  <c r="AX72"/>
  <c r="AX81"/>
  <c r="AW82"/>
  <c r="AX83"/>
  <c r="AX85"/>
  <c r="AW86"/>
  <c r="AX87"/>
  <c r="AX89"/>
  <c r="AW90"/>
  <c r="AX91"/>
  <c r="AX93"/>
  <c r="AW94"/>
  <c r="AX95"/>
  <c r="AX97"/>
  <c r="AW98"/>
  <c r="AX99"/>
  <c r="AX101"/>
  <c r="AW102"/>
  <c r="AX103"/>
  <c r="AX105"/>
  <c r="D115"/>
  <c r="D116" s="1"/>
  <c r="T115"/>
  <c r="T116" s="1"/>
  <c r="AJ115"/>
  <c r="AJ116" s="1"/>
  <c r="AX66"/>
  <c r="AX69"/>
  <c r="AW76"/>
  <c r="AX80"/>
  <c r="AX84"/>
  <c r="AX88"/>
  <c r="AX92"/>
  <c r="AX96"/>
  <c r="AX100"/>
  <c r="AX104"/>
  <c r="H115"/>
  <c r="H116" s="1"/>
  <c r="X115"/>
  <c r="X116" s="1"/>
  <c r="AN115"/>
  <c r="AN116" s="1"/>
  <c r="P56"/>
  <c r="N57"/>
  <c r="N58" s="1"/>
  <c r="AX67"/>
  <c r="AW67"/>
  <c r="AX75"/>
  <c r="AW75"/>
  <c r="AX68"/>
  <c r="AX70"/>
  <c r="AW73"/>
  <c r="AX76"/>
  <c r="AX78"/>
  <c r="AW70"/>
  <c r="AX71"/>
  <c r="AW71"/>
  <c r="AW78"/>
  <c r="AX79"/>
  <c r="AW79"/>
  <c r="E114"/>
  <c r="I114"/>
  <c r="M114"/>
  <c r="Q114"/>
  <c r="U114"/>
  <c r="Y114"/>
  <c r="AG114"/>
  <c r="AO114"/>
  <c r="AW83"/>
  <c r="AW87"/>
  <c r="AW91"/>
  <c r="AW95"/>
  <c r="AW99"/>
  <c r="AW103"/>
  <c r="F114"/>
  <c r="J114"/>
  <c r="N114"/>
  <c r="R114"/>
  <c r="V114"/>
  <c r="Z114"/>
  <c r="AD114"/>
  <c r="AH114"/>
  <c r="AL114"/>
  <c r="AP114"/>
  <c r="AC115"/>
  <c r="AC116" s="1"/>
  <c r="AK115"/>
  <c r="AK116" s="1"/>
  <c r="G114"/>
  <c r="K114"/>
  <c r="O114"/>
  <c r="S114"/>
  <c r="W114"/>
  <c r="AA114"/>
  <c r="AE114"/>
  <c r="AI114"/>
  <c r="AM114"/>
  <c r="AQ114"/>
  <c r="AW8"/>
  <c r="AX8"/>
  <c r="AX45"/>
  <c r="K57"/>
  <c r="K58" s="1"/>
  <c r="AW24"/>
  <c r="AX33"/>
  <c r="AX37"/>
  <c r="AX36"/>
  <c r="AX46"/>
  <c r="D57"/>
  <c r="D58" s="1"/>
  <c r="AW30"/>
  <c r="AX41"/>
  <c r="AW42"/>
  <c r="T57"/>
  <c r="T58" s="1"/>
  <c r="AX16"/>
  <c r="AJ57"/>
  <c r="AJ58" s="1"/>
  <c r="AX9"/>
  <c r="AX10"/>
  <c r="AW11"/>
  <c r="AX13"/>
  <c r="AW14"/>
  <c r="AW15"/>
  <c r="AX17"/>
  <c r="AX18"/>
  <c r="AX20"/>
  <c r="AW21"/>
  <c r="AX22"/>
  <c r="AX24"/>
  <c r="AW34"/>
  <c r="AW37"/>
  <c r="AW40"/>
  <c r="AW46"/>
  <c r="H57"/>
  <c r="H58" s="1"/>
  <c r="X57"/>
  <c r="X58" s="1"/>
  <c r="AN57"/>
  <c r="AN58" s="1"/>
  <c r="AX12"/>
  <c r="AX21"/>
  <c r="AX26"/>
  <c r="AX28"/>
  <c r="AW29"/>
  <c r="AX29"/>
  <c r="AX38"/>
  <c r="AX40"/>
  <c r="L57"/>
  <c r="L58" s="1"/>
  <c r="AB57"/>
  <c r="AB58" s="1"/>
  <c r="AW9"/>
  <c r="AW13"/>
  <c r="AW16"/>
  <c r="AX25"/>
  <c r="AW26"/>
  <c r="AX30"/>
  <c r="AW33"/>
  <c r="AW36"/>
  <c r="AW38"/>
  <c r="AX42"/>
  <c r="AX44"/>
  <c r="AW45"/>
  <c r="P57"/>
  <c r="P58" s="1"/>
  <c r="AF57"/>
  <c r="AF58" s="1"/>
  <c r="AW10"/>
  <c r="AX43"/>
  <c r="AW43"/>
  <c r="AW17"/>
  <c r="AW18"/>
  <c r="AC56"/>
  <c r="AX11"/>
  <c r="AW12"/>
  <c r="AW32"/>
  <c r="AX35"/>
  <c r="AW35"/>
  <c r="Q56"/>
  <c r="AG56"/>
  <c r="AX14"/>
  <c r="AX15"/>
  <c r="AX23"/>
  <c r="AW23"/>
  <c r="AX39"/>
  <c r="AW39"/>
  <c r="M56"/>
  <c r="AX19"/>
  <c r="AW19"/>
  <c r="AW20"/>
  <c r="AW22"/>
  <c r="AW25"/>
  <c r="AW28"/>
  <c r="AX31"/>
  <c r="AW31"/>
  <c r="AX32"/>
  <c r="AX34"/>
  <c r="AW41"/>
  <c r="AW44"/>
  <c r="AX47"/>
  <c r="AW47"/>
  <c r="E56"/>
  <c r="U56"/>
  <c r="AK56"/>
  <c r="AX27"/>
  <c r="AW27"/>
  <c r="I56"/>
  <c r="Y56"/>
  <c r="AO56"/>
  <c r="F56"/>
  <c r="J56"/>
  <c r="N56"/>
  <c r="R56"/>
  <c r="V56"/>
  <c r="Z56"/>
  <c r="AD56"/>
  <c r="AH56"/>
  <c r="AL56"/>
  <c r="AP56"/>
  <c r="G56"/>
  <c r="K56"/>
  <c r="O56"/>
  <c r="S56"/>
  <c r="W56"/>
  <c r="AA56"/>
  <c r="AE56"/>
  <c r="AI56"/>
  <c r="AM56"/>
  <c r="AQ56"/>
  <c r="D10" i="65" l="1"/>
  <c r="D146"/>
  <c r="E146" s="1"/>
  <c r="D145"/>
  <c r="E145" s="1"/>
  <c r="D9" i="3"/>
  <c r="N144" i="65" s="1"/>
  <c r="D108" i="66" s="1"/>
  <c r="B145" i="65"/>
  <c r="D107" i="66" s="1"/>
  <c r="A138" i="65"/>
  <c r="E263"/>
  <c r="E262"/>
  <c r="E260"/>
  <c r="E259"/>
  <c r="E257"/>
  <c r="E256"/>
  <c r="E254"/>
  <c r="E253"/>
  <c r="E251"/>
  <c r="E250"/>
  <c r="E248"/>
  <c r="E247"/>
  <c r="E245"/>
  <c r="E244"/>
  <c r="E242"/>
  <c r="E241"/>
  <c r="E239"/>
  <c r="E238"/>
  <c r="E236"/>
  <c r="E235"/>
  <c r="E233"/>
  <c r="E232"/>
  <c r="E230"/>
  <c r="E229"/>
  <c r="E227"/>
  <c r="E226"/>
  <c r="E224"/>
  <c r="E223"/>
  <c r="E221"/>
  <c r="E220"/>
  <c r="E218"/>
  <c r="E217"/>
  <c r="E215"/>
  <c r="E214"/>
  <c r="E212"/>
  <c r="E211"/>
  <c r="E209"/>
  <c r="E208"/>
  <c r="E206"/>
  <c r="E205"/>
  <c r="E203"/>
  <c r="E202"/>
  <c r="E200"/>
  <c r="E199"/>
  <c r="E197"/>
  <c r="E196"/>
  <c r="E194"/>
  <c r="E193"/>
  <c r="E191"/>
  <c r="E190"/>
  <c r="E188"/>
  <c r="E187"/>
  <c r="E185"/>
  <c r="E184"/>
  <c r="E182"/>
  <c r="E181"/>
  <c r="E179"/>
  <c r="E178"/>
  <c r="E176"/>
  <c r="E175"/>
  <c r="E173"/>
  <c r="E172"/>
  <c r="E170"/>
  <c r="E169"/>
  <c r="E167"/>
  <c r="E166"/>
  <c r="E164"/>
  <c r="E163"/>
  <c r="E161"/>
  <c r="E160"/>
  <c r="E158"/>
  <c r="E157"/>
  <c r="E155"/>
  <c r="E154"/>
  <c r="E152"/>
  <c r="E151"/>
  <c r="E149"/>
  <c r="E148"/>
  <c r="D7" i="3"/>
  <c r="D8" s="1"/>
  <c r="E107" i="66" l="1"/>
  <c r="D10" i="3"/>
  <c r="O144" i="65" s="1"/>
  <c r="E108" i="66" s="1"/>
  <c r="B148" i="65"/>
  <c r="O8"/>
  <c r="E50" i="66" s="1"/>
  <c r="N8" i="65"/>
  <c r="D50" i="66" s="1"/>
  <c r="F107" l="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B151" i="65"/>
  <c r="B154" s="1"/>
  <c r="B157" s="1"/>
  <c r="B160" s="1"/>
  <c r="B163" s="1"/>
  <c r="B166" s="1"/>
  <c r="B169" s="1"/>
  <c r="B172" s="1"/>
  <c r="B175" s="1"/>
  <c r="B178" s="1"/>
  <c r="B181" s="1"/>
  <c r="B184" s="1"/>
  <c r="B187" s="1"/>
  <c r="B190" s="1"/>
  <c r="B193" s="1"/>
  <c r="B196" s="1"/>
  <c r="B199" s="1"/>
  <c r="B202" s="1"/>
  <c r="B205" s="1"/>
  <c r="B208" s="1"/>
  <c r="B211" s="1"/>
  <c r="B214" s="1"/>
  <c r="B217" s="1"/>
  <c r="B220" s="1"/>
  <c r="B223" s="1"/>
  <c r="B226" s="1"/>
  <c r="B229" s="1"/>
  <c r="B232" s="1"/>
  <c r="B235" s="1"/>
  <c r="B238" s="1"/>
  <c r="B241" s="1"/>
  <c r="B244" s="1"/>
  <c r="B247" s="1"/>
  <c r="B250" s="1"/>
  <c r="B253" s="1"/>
  <c r="B256" s="1"/>
  <c r="B259" s="1"/>
  <c r="B262" s="1"/>
  <c r="E127"/>
  <c r="E126"/>
  <c r="E124"/>
  <c r="E123"/>
  <c r="E121"/>
  <c r="E120"/>
  <c r="E118"/>
  <c r="E117"/>
  <c r="E115"/>
  <c r="E114"/>
  <c r="E112"/>
  <c r="E111"/>
  <c r="E109"/>
  <c r="E108"/>
  <c r="E106"/>
  <c r="E105"/>
  <c r="E103"/>
  <c r="E102"/>
  <c r="E100"/>
  <c r="E99"/>
  <c r="E97"/>
  <c r="E96"/>
  <c r="E94"/>
  <c r="E93"/>
  <c r="E91"/>
  <c r="E90"/>
  <c r="E88"/>
  <c r="E87"/>
  <c r="E85"/>
  <c r="E84"/>
  <c r="E82"/>
  <c r="E81"/>
  <c r="E79"/>
  <c r="E78"/>
  <c r="E76"/>
  <c r="E75"/>
  <c r="E73"/>
  <c r="E72"/>
  <c r="E70"/>
  <c r="E69"/>
  <c r="E67"/>
  <c r="E66"/>
  <c r="E64"/>
  <c r="E63"/>
  <c r="E61"/>
  <c r="E60"/>
  <c r="E58"/>
  <c r="E57"/>
  <c r="E55"/>
  <c r="E54"/>
  <c r="E52"/>
  <c r="E51"/>
  <c r="E49"/>
  <c r="E48"/>
  <c r="E46"/>
  <c r="E45"/>
  <c r="E43"/>
  <c r="E42"/>
  <c r="E40"/>
  <c r="E39"/>
  <c r="E37"/>
  <c r="E36"/>
  <c r="E34"/>
  <c r="E33"/>
  <c r="E31"/>
  <c r="E30"/>
  <c r="E28"/>
  <c r="E27"/>
  <c r="E25"/>
  <c r="E24"/>
  <c r="E22"/>
  <c r="E21"/>
  <c r="E19"/>
  <c r="E18"/>
  <c r="E16"/>
  <c r="E15"/>
  <c r="E13"/>
  <c r="E12"/>
  <c r="E10"/>
  <c r="B9"/>
  <c r="D5"/>
  <c r="D141" s="1"/>
  <c r="D4"/>
  <c r="D140" s="1"/>
  <c r="A2"/>
  <c r="B12" l="1"/>
  <c r="D49" i="66"/>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B15" i="65"/>
  <c r="B18" s="1"/>
  <c r="B21" s="1"/>
  <c r="B24" s="1"/>
  <c r="B27" s="1"/>
  <c r="B30" s="1"/>
  <c r="B33" s="1"/>
  <c r="B36" s="1"/>
  <c r="B39" s="1"/>
  <c r="B42" s="1"/>
  <c r="B45" s="1"/>
  <c r="B48" s="1"/>
  <c r="B51" s="1"/>
  <c r="B54" s="1"/>
  <c r="B57" s="1"/>
  <c r="B60" s="1"/>
  <c r="B63" s="1"/>
  <c r="B66" s="1"/>
  <c r="B69" s="1"/>
  <c r="B72" s="1"/>
  <c r="B75" s="1"/>
  <c r="B78" s="1"/>
  <c r="B81" s="1"/>
  <c r="B84" s="1"/>
  <c r="B87" s="1"/>
  <c r="B90" s="1"/>
  <c r="B93" s="1"/>
  <c r="B96" s="1"/>
  <c r="B99" s="1"/>
  <c r="B102" s="1"/>
  <c r="B105" s="1"/>
  <c r="B108" s="1"/>
  <c r="B111" s="1"/>
  <c r="B114" s="1"/>
  <c r="B117" s="1"/>
  <c r="B120" s="1"/>
  <c r="B123" s="1"/>
  <c r="B126" s="1"/>
  <c r="D12" i="64"/>
  <c r="D14" s="1"/>
  <c r="D16" s="1"/>
  <c r="D18" s="1"/>
  <c r="D20" s="1"/>
  <c r="D22" s="1"/>
  <c r="D24" s="1"/>
  <c r="D26" s="1"/>
  <c r="D28" s="1"/>
  <c r="D30" s="1"/>
  <c r="D32" s="1"/>
  <c r="D34" s="1"/>
  <c r="D36" s="1"/>
  <c r="D42" s="1"/>
  <c r="D44" s="1"/>
  <c r="D46" s="1"/>
  <c r="D48" s="1"/>
  <c r="D50" s="1"/>
  <c r="D52" s="1"/>
  <c r="D54" s="1"/>
  <c r="D56" s="1"/>
  <c r="D58" s="1"/>
  <c r="D60" s="1"/>
  <c r="D62" s="1"/>
  <c r="D64" s="1"/>
  <c r="D66" s="1"/>
  <c r="D68" s="1"/>
  <c r="D70" s="1"/>
  <c r="E10"/>
  <c r="E12" s="1"/>
  <c r="E14" s="1"/>
  <c r="E16" s="1"/>
  <c r="E18" s="1"/>
  <c r="E20" s="1"/>
  <c r="E22" s="1"/>
  <c r="D10"/>
  <c r="E10" i="63"/>
  <c r="E12" s="1"/>
  <c r="E14" s="1"/>
  <c r="E16" s="1"/>
  <c r="E18" s="1"/>
  <c r="E20" s="1"/>
  <c r="E22" s="1"/>
  <c r="E24" s="1"/>
  <c r="E26" s="1"/>
  <c r="E28" s="1"/>
  <c r="E30" s="1"/>
  <c r="E32" s="1"/>
  <c r="E34" s="1"/>
  <c r="E36" s="1"/>
  <c r="E42" s="1"/>
  <c r="D10"/>
  <c r="D12" s="1"/>
  <c r="D14" s="1"/>
  <c r="D16" s="1"/>
  <c r="D18" s="1"/>
  <c r="D20" s="1"/>
  <c r="D22" s="1"/>
  <c r="D24" s="1"/>
  <c r="D26" s="1"/>
  <c r="D28" s="1"/>
  <c r="D30" s="1"/>
  <c r="D32" s="1"/>
  <c r="D34" s="1"/>
  <c r="D36" s="1"/>
  <c r="D42" s="1"/>
  <c r="D44" s="1"/>
  <c r="D46" s="1"/>
  <c r="D48" s="1"/>
  <c r="D50" s="1"/>
  <c r="D52" s="1"/>
  <c r="D54" s="1"/>
  <c r="D56" s="1"/>
  <c r="D58" s="1"/>
  <c r="D60" s="1"/>
  <c r="D62" s="1"/>
  <c r="D64" s="1"/>
  <c r="D66" s="1"/>
  <c r="D68" s="1"/>
  <c r="D70" s="1"/>
  <c r="B69"/>
  <c r="B67"/>
  <c r="B65"/>
  <c r="B63"/>
  <c r="B61"/>
  <c r="B59"/>
  <c r="B57"/>
  <c r="B55"/>
  <c r="B53"/>
  <c r="B51"/>
  <c r="B49"/>
  <c r="B47"/>
  <c r="B45"/>
  <c r="B70" i="64"/>
  <c r="B69"/>
  <c r="B68"/>
  <c r="B67"/>
  <c r="B66"/>
  <c r="B65"/>
  <c r="B64"/>
  <c r="B63"/>
  <c r="B62"/>
  <c r="B61"/>
  <c r="B60"/>
  <c r="B59"/>
  <c r="B58"/>
  <c r="B57"/>
  <c r="B56"/>
  <c r="B55"/>
  <c r="B54"/>
  <c r="B53"/>
  <c r="B52"/>
  <c r="B51"/>
  <c r="B50"/>
  <c r="B49"/>
  <c r="B48"/>
  <c r="B47"/>
  <c r="B46"/>
  <c r="B45"/>
  <c r="B44"/>
  <c r="B43"/>
  <c r="B42"/>
  <c r="B41"/>
  <c r="A38"/>
  <c r="B36"/>
  <c r="B35"/>
  <c r="B34"/>
  <c r="B33"/>
  <c r="B32"/>
  <c r="B31"/>
  <c r="B30"/>
  <c r="B29"/>
  <c r="B28"/>
  <c r="B27"/>
  <c r="B26"/>
  <c r="B25"/>
  <c r="B24"/>
  <c r="B23"/>
  <c r="B22"/>
  <c r="B21"/>
  <c r="B20"/>
  <c r="B19"/>
  <c r="B18"/>
  <c r="B17"/>
  <c r="B16"/>
  <c r="B15"/>
  <c r="B14"/>
  <c r="B13"/>
  <c r="B12"/>
  <c r="B11"/>
  <c r="B10"/>
  <c r="B9"/>
  <c r="B8"/>
  <c r="B7"/>
  <c r="B4" i="2"/>
  <c r="B4" i="1"/>
  <c r="B5"/>
  <c r="G3" i="2" s="1"/>
  <c r="B6" i="1"/>
  <c r="G4" i="2" s="1"/>
  <c r="F4" i="62" s="1"/>
  <c r="B6" i="4" s="1"/>
  <c r="B5" i="9"/>
  <c r="B7"/>
  <c r="B6"/>
  <c r="B5" i="4" s="1"/>
  <c r="B4" i="9"/>
  <c r="B3"/>
  <c r="B70" i="63"/>
  <c r="B68"/>
  <c r="B66"/>
  <c r="B64"/>
  <c r="B62"/>
  <c r="B60"/>
  <c r="B58"/>
  <c r="B56"/>
  <c r="B54"/>
  <c r="B52"/>
  <c r="B50"/>
  <c r="B48"/>
  <c r="B46"/>
  <c r="B44"/>
  <c r="B42"/>
  <c r="B41"/>
  <c r="A38"/>
  <c r="B36"/>
  <c r="B35"/>
  <c r="B34"/>
  <c r="B33"/>
  <c r="B32"/>
  <c r="B31"/>
  <c r="B30"/>
  <c r="B29"/>
  <c r="B28"/>
  <c r="B27"/>
  <c r="B26"/>
  <c r="B25"/>
  <c r="B24"/>
  <c r="B23"/>
  <c r="B22"/>
  <c r="B21"/>
  <c r="B20"/>
  <c r="B19"/>
  <c r="B18"/>
  <c r="B17"/>
  <c r="B16"/>
  <c r="B15"/>
  <c r="B14"/>
  <c r="B13"/>
  <c r="B12"/>
  <c r="B11"/>
  <c r="B10"/>
  <c r="B9"/>
  <c r="B8"/>
  <c r="B130" i="62"/>
  <c r="B129"/>
  <c r="B128"/>
  <c r="B127"/>
  <c r="B126"/>
  <c r="B125"/>
  <c r="B124"/>
  <c r="B123"/>
  <c r="B122"/>
  <c r="B121"/>
  <c r="B120"/>
  <c r="B119"/>
  <c r="B118"/>
  <c r="B117"/>
  <c r="B116"/>
  <c r="B115"/>
  <c r="B114"/>
  <c r="B113"/>
  <c r="B112"/>
  <c r="B111"/>
  <c r="B110"/>
  <c r="B109"/>
  <c r="B108"/>
  <c r="B107"/>
  <c r="B106"/>
  <c r="B105"/>
  <c r="B104"/>
  <c r="B103"/>
  <c r="B102"/>
  <c r="B101"/>
  <c r="B100"/>
  <c r="B99"/>
  <c r="B98"/>
  <c r="B97"/>
  <c r="B96"/>
  <c r="B95"/>
  <c r="B94"/>
  <c r="B93"/>
  <c r="B92"/>
  <c r="B91"/>
  <c r="B90"/>
  <c r="B89"/>
  <c r="B88"/>
  <c r="B87"/>
  <c r="B86"/>
  <c r="B85"/>
  <c r="B84"/>
  <c r="B83"/>
  <c r="B82"/>
  <c r="B81"/>
  <c r="B80"/>
  <c r="B79"/>
  <c r="B78"/>
  <c r="B77"/>
  <c r="B76"/>
  <c r="B74"/>
  <c r="B73"/>
  <c r="B72"/>
  <c r="B71"/>
  <c r="A68"/>
  <c r="B66"/>
  <c r="B65"/>
  <c r="B64"/>
  <c r="B63"/>
  <c r="B62"/>
  <c r="B61"/>
  <c r="B60"/>
  <c r="B59"/>
  <c r="B58"/>
  <c r="B57"/>
  <c r="B56"/>
  <c r="B55"/>
  <c r="B54"/>
  <c r="B53"/>
  <c r="B52"/>
  <c r="B51"/>
  <c r="B50"/>
  <c r="B49"/>
  <c r="B48"/>
  <c r="B47"/>
  <c r="B46"/>
  <c r="B45"/>
  <c r="B44"/>
  <c r="B43"/>
  <c r="B42"/>
  <c r="B41"/>
  <c r="B40"/>
  <c r="B39"/>
  <c r="B38"/>
  <c r="B37"/>
  <c r="B36"/>
  <c r="B35"/>
  <c r="B34"/>
  <c r="B33"/>
  <c r="B32"/>
  <c r="B31"/>
  <c r="B30"/>
  <c r="B29"/>
  <c r="B28"/>
  <c r="B27"/>
  <c r="B26"/>
  <c r="B25"/>
  <c r="B24"/>
  <c r="B23"/>
  <c r="B22"/>
  <c r="B21"/>
  <c r="B20"/>
  <c r="B19"/>
  <c r="B18"/>
  <c r="B17"/>
  <c r="B16"/>
  <c r="B15"/>
  <c r="B14"/>
  <c r="B13"/>
  <c r="B12"/>
  <c r="B11"/>
  <c r="F10"/>
  <c r="F12" s="1"/>
  <c r="F14" s="1"/>
  <c r="F16" s="1"/>
  <c r="F18" s="1"/>
  <c r="F20" s="1"/>
  <c r="F22" s="1"/>
  <c r="F24" s="1"/>
  <c r="F26" s="1"/>
  <c r="F28" s="1"/>
  <c r="F30" s="1"/>
  <c r="F32" s="1"/>
  <c r="F34" s="1"/>
  <c r="F36" s="1"/>
  <c r="F38" s="1"/>
  <c r="F40" s="1"/>
  <c r="F42" s="1"/>
  <c r="F44" s="1"/>
  <c r="F46" s="1"/>
  <c r="F48" s="1"/>
  <c r="F50" s="1"/>
  <c r="F52" s="1"/>
  <c r="F54" s="1"/>
  <c r="F56" s="1"/>
  <c r="F58" s="1"/>
  <c r="F60" s="1"/>
  <c r="F62" s="1"/>
  <c r="F64" s="1"/>
  <c r="F66" s="1"/>
  <c r="F72" s="1"/>
  <c r="F74" s="1"/>
  <c r="F76" s="1"/>
  <c r="F78" s="1"/>
  <c r="F80" s="1"/>
  <c r="F82" s="1"/>
  <c r="F84" s="1"/>
  <c r="F86" s="1"/>
  <c r="F88" s="1"/>
  <c r="F90" s="1"/>
  <c r="F92" s="1"/>
  <c r="F94" s="1"/>
  <c r="F96" s="1"/>
  <c r="F98" s="1"/>
  <c r="F100" s="1"/>
  <c r="F102" s="1"/>
  <c r="F104" s="1"/>
  <c r="F106" s="1"/>
  <c r="F108" s="1"/>
  <c r="F110" s="1"/>
  <c r="F112" s="1"/>
  <c r="F114" s="1"/>
  <c r="F116" s="1"/>
  <c r="F118" s="1"/>
  <c r="F120" s="1"/>
  <c r="F122" s="1"/>
  <c r="F124" s="1"/>
  <c r="F126" s="1"/>
  <c r="F128" s="1"/>
  <c r="F130" s="1"/>
  <c r="E10"/>
  <c r="D10"/>
  <c r="D12" s="1"/>
  <c r="D14" s="1"/>
  <c r="D16" s="1"/>
  <c r="D18" s="1"/>
  <c r="D20" s="1"/>
  <c r="D22" s="1"/>
  <c r="D24" s="1"/>
  <c r="D26" s="1"/>
  <c r="D28" s="1"/>
  <c r="D30" s="1"/>
  <c r="D32" s="1"/>
  <c r="D34" s="1"/>
  <c r="D36" s="1"/>
  <c r="D38" s="1"/>
  <c r="D40" s="1"/>
  <c r="D42" s="1"/>
  <c r="D44" s="1"/>
  <c r="D46" s="1"/>
  <c r="D48" s="1"/>
  <c r="D50" s="1"/>
  <c r="D52" s="1"/>
  <c r="D54" s="1"/>
  <c r="D56" s="1"/>
  <c r="D58" s="1"/>
  <c r="D60" s="1"/>
  <c r="D62" s="1"/>
  <c r="D64" s="1"/>
  <c r="D66" s="1"/>
  <c r="D72" s="1"/>
  <c r="D74" s="1"/>
  <c r="D76" s="1"/>
  <c r="D78" s="1"/>
  <c r="D80" s="1"/>
  <c r="D82" s="1"/>
  <c r="D84" s="1"/>
  <c r="B10"/>
  <c r="B9"/>
  <c r="G8"/>
  <c r="B8"/>
  <c r="H10" i="2"/>
  <c r="H11" s="1"/>
  <c r="H12" s="1"/>
  <c r="H13" s="1"/>
  <c r="H14" s="1"/>
  <c r="H15" s="1"/>
  <c r="H16" s="1"/>
  <c r="H17" s="1"/>
  <c r="H18" s="1"/>
  <c r="H19" s="1"/>
  <c r="H20" s="1"/>
  <c r="H21" s="1"/>
  <c r="H22" s="1"/>
  <c r="H23" s="1"/>
  <c r="H30" s="1"/>
  <c r="H31" s="1"/>
  <c r="H32" s="1"/>
  <c r="H33" s="1"/>
  <c r="H34" s="1"/>
  <c r="H35" s="1"/>
  <c r="H36" s="1"/>
  <c r="H37" s="1"/>
  <c r="H38" s="1"/>
  <c r="H39" s="1"/>
  <c r="H40" s="1"/>
  <c r="H41" s="1"/>
  <c r="H42" s="1"/>
  <c r="H43" s="1"/>
  <c r="H44" s="1"/>
  <c r="B44"/>
  <c r="B43"/>
  <c r="B42"/>
  <c r="B41"/>
  <c r="B40"/>
  <c r="B39"/>
  <c r="B38"/>
  <c r="B37"/>
  <c r="B36"/>
  <c r="B35"/>
  <c r="B34"/>
  <c r="B33"/>
  <c r="B32"/>
  <c r="B31"/>
  <c r="B30"/>
  <c r="A44"/>
  <c r="A43"/>
  <c r="A42"/>
  <c r="A41"/>
  <c r="A40"/>
  <c r="A39"/>
  <c r="A38"/>
  <c r="A37"/>
  <c r="A36"/>
  <c r="A35"/>
  <c r="A34"/>
  <c r="A33"/>
  <c r="A32"/>
  <c r="B23"/>
  <c r="B22"/>
  <c r="B21"/>
  <c r="B20"/>
  <c r="B19"/>
  <c r="B18"/>
  <c r="B17"/>
  <c r="B16"/>
  <c r="B15"/>
  <c r="B14"/>
  <c r="B13"/>
  <c r="B12"/>
  <c r="B11"/>
  <c r="B25"/>
  <c r="A30"/>
  <c r="A23"/>
  <c r="A22"/>
  <c r="A21"/>
  <c r="A20"/>
  <c r="A19"/>
  <c r="A18"/>
  <c r="A17"/>
  <c r="A16"/>
  <c r="A15"/>
  <c r="A14"/>
  <c r="A13"/>
  <c r="A12"/>
  <c r="A11"/>
  <c r="B10"/>
  <c r="B9"/>
  <c r="A10"/>
  <c r="B3" i="1"/>
  <c r="B3" i="2" s="1"/>
  <c r="F60" i="6"/>
  <c r="F59"/>
  <c r="F58"/>
  <c r="F57"/>
  <c r="F56"/>
  <c r="F55"/>
  <c r="C38" i="63" l="1"/>
  <c r="F3" i="62"/>
  <c r="F3" i="63" s="1"/>
  <c r="AW3" i="66"/>
  <c r="AW61" s="1"/>
  <c r="D4"/>
  <c r="C4" i="64"/>
  <c r="C3"/>
  <c r="D3" i="66"/>
  <c r="D61" s="1"/>
  <c r="E24" i="64"/>
  <c r="E26" s="1"/>
  <c r="E28" s="1"/>
  <c r="E30" s="1"/>
  <c r="E32" s="1"/>
  <c r="E34" s="1"/>
  <c r="E36" s="1"/>
  <c r="E42" s="1"/>
  <c r="F8"/>
  <c r="F8" i="63"/>
  <c r="E44"/>
  <c r="E46" s="1"/>
  <c r="E48" s="1"/>
  <c r="E50" s="1"/>
  <c r="E52" s="1"/>
  <c r="E54" s="1"/>
  <c r="E56" s="1"/>
  <c r="E58" s="1"/>
  <c r="E60" s="1"/>
  <c r="E62" s="1"/>
  <c r="E64" s="1"/>
  <c r="E66" s="1"/>
  <c r="E68" s="1"/>
  <c r="E70" s="1"/>
  <c r="F4" i="64"/>
  <c r="F4" i="63"/>
  <c r="C38" i="64"/>
  <c r="D86" i="62"/>
  <c r="C68"/>
  <c r="D62" i="66" s="1"/>
  <c r="C3" i="63"/>
  <c r="C3" i="62"/>
  <c r="C4" i="63"/>
  <c r="C4" i="62"/>
  <c r="G10"/>
  <c r="E12"/>
  <c r="E14" s="1"/>
  <c r="E16" s="1"/>
  <c r="E18" s="1"/>
  <c r="E20" s="1"/>
  <c r="E22" s="1"/>
  <c r="E24" s="1"/>
  <c r="E26" s="1"/>
  <c r="E28" s="1"/>
  <c r="E30" s="1"/>
  <c r="E32" s="1"/>
  <c r="E34" s="1"/>
  <c r="E36" s="1"/>
  <c r="E38" s="1"/>
  <c r="E40" s="1"/>
  <c r="E42" s="1"/>
  <c r="E44" s="1"/>
  <c r="E46" s="1"/>
  <c r="E48" s="1"/>
  <c r="E50" s="1"/>
  <c r="E52" s="1"/>
  <c r="E54" s="1"/>
  <c r="E56" s="1"/>
  <c r="E58" s="1"/>
  <c r="E60" s="1"/>
  <c r="E62" s="1"/>
  <c r="E64" s="1"/>
  <c r="E66" s="1"/>
  <c r="E72" s="1"/>
  <c r="E74" s="1"/>
  <c r="E76" s="1"/>
  <c r="E78" s="1"/>
  <c r="E80" s="1"/>
  <c r="E82" s="1"/>
  <c r="AO27" i="7"/>
  <c r="AO26"/>
  <c r="AO25"/>
  <c r="AO24"/>
  <c r="AO23"/>
  <c r="AO22"/>
  <c r="AO21"/>
  <c r="AG27"/>
  <c r="AG26"/>
  <c r="AG25"/>
  <c r="AG24"/>
  <c r="AG23"/>
  <c r="AG22"/>
  <c r="AG28" s="1"/>
  <c r="AG21"/>
  <c r="Y27"/>
  <c r="Y26"/>
  <c r="Y25"/>
  <c r="Y24"/>
  <c r="Y23"/>
  <c r="Y22"/>
  <c r="Y21"/>
  <c r="Q27"/>
  <c r="Q26"/>
  <c r="Q25"/>
  <c r="Q24"/>
  <c r="Q23"/>
  <c r="Q22"/>
  <c r="Q21"/>
  <c r="I27"/>
  <c r="I26"/>
  <c r="I25"/>
  <c r="I24"/>
  <c r="I23"/>
  <c r="I22"/>
  <c r="I21"/>
  <c r="A27"/>
  <c r="A26"/>
  <c r="A25"/>
  <c r="A24"/>
  <c r="A23"/>
  <c r="A22"/>
  <c r="A28" s="1"/>
  <c r="A21"/>
  <c r="I9"/>
  <c r="Q9" s="1"/>
  <c r="Y9" s="1"/>
  <c r="AG9" s="1"/>
  <c r="AO9" s="1"/>
  <c r="I8"/>
  <c r="Q8" s="1"/>
  <c r="Y8" s="1"/>
  <c r="AG8" s="1"/>
  <c r="AO8" s="1"/>
  <c r="A11"/>
  <c r="I11" s="1"/>
  <c r="Q11" s="1"/>
  <c r="Y11" s="1"/>
  <c r="AG11" s="1"/>
  <c r="AO11" s="1"/>
  <c r="A10"/>
  <c r="I10" s="1"/>
  <c r="Q10" s="1"/>
  <c r="Y10" s="1"/>
  <c r="AG10" s="1"/>
  <c r="AO10" s="1"/>
  <c r="A9"/>
  <c r="A8"/>
  <c r="A7"/>
  <c r="I7" s="1"/>
  <c r="Q7" s="1"/>
  <c r="Y7" s="1"/>
  <c r="AG7" s="1"/>
  <c r="AO7" s="1"/>
  <c r="A6"/>
  <c r="A12" s="1"/>
  <c r="A5"/>
  <c r="F3" i="64" l="1"/>
  <c r="B384" i="107"/>
  <c r="B384" i="105"/>
  <c r="B381" i="107"/>
  <c r="B381" i="105"/>
  <c r="B384" i="106"/>
  <c r="B381" i="108"/>
  <c r="B381" i="106"/>
  <c r="B384" i="108"/>
  <c r="B384" i="104"/>
  <c r="B384" i="101"/>
  <c r="B381" i="104"/>
  <c r="B384" i="103"/>
  <c r="B381" i="101"/>
  <c r="B381" i="103"/>
  <c r="B384" i="102"/>
  <c r="B381"/>
  <c r="Y28" i="7"/>
  <c r="Q28"/>
  <c r="C57" i="6" s="1"/>
  <c r="I6" i="7"/>
  <c r="I28"/>
  <c r="C56" i="6" s="1"/>
  <c r="AO28" i="7"/>
  <c r="C14" i="108"/>
  <c r="C14" i="107"/>
  <c r="C14" i="106"/>
  <c r="C14" i="105"/>
  <c r="C14" i="102"/>
  <c r="C14" i="104"/>
  <c r="C14" i="103"/>
  <c r="C14" i="101"/>
  <c r="C14" i="91"/>
  <c r="C14" i="81"/>
  <c r="C14" i="80"/>
  <c r="C14" i="79"/>
  <c r="C14" i="75"/>
  <c r="C14" i="72"/>
  <c r="C14" i="73"/>
  <c r="C14" i="84"/>
  <c r="C14" i="78"/>
  <c r="C14" i="71"/>
  <c r="C14" i="74"/>
  <c r="C14" i="83"/>
  <c r="C14" i="82"/>
  <c r="C14" i="77"/>
  <c r="C14" i="76"/>
  <c r="C14" i="14"/>
  <c r="B381" i="78"/>
  <c r="B384" i="76"/>
  <c r="B381" i="77"/>
  <c r="B384" i="78"/>
  <c r="B384" i="79"/>
  <c r="B384" i="77"/>
  <c r="B381" i="76"/>
  <c r="B381" i="79"/>
  <c r="B384" i="75"/>
  <c r="B381"/>
  <c r="B384" i="74"/>
  <c r="B381" i="73"/>
  <c r="B381" i="72"/>
  <c r="B381" i="71"/>
  <c r="B384" i="72"/>
  <c r="B381" i="74"/>
  <c r="B384" i="71"/>
  <c r="B384" i="73"/>
  <c r="B384" i="14"/>
  <c r="B381"/>
  <c r="BG53" i="70"/>
  <c r="AQ53"/>
  <c r="AA53"/>
  <c r="K53"/>
  <c r="AY52"/>
  <c r="AI52"/>
  <c r="S52"/>
  <c r="BG51"/>
  <c r="AQ51"/>
  <c r="AA51"/>
  <c r="K51"/>
  <c r="AY50"/>
  <c r="AI50"/>
  <c r="S50"/>
  <c r="BG49"/>
  <c r="AQ49"/>
  <c r="AA49"/>
  <c r="K49"/>
  <c r="AY48"/>
  <c r="AI48"/>
  <c r="S48"/>
  <c r="BG47"/>
  <c r="AQ47"/>
  <c r="AA47"/>
  <c r="K47"/>
  <c r="AY46"/>
  <c r="AI46"/>
  <c r="S46"/>
  <c r="BG45"/>
  <c r="AQ45"/>
  <c r="AA45"/>
  <c r="K45"/>
  <c r="AY44"/>
  <c r="AI44"/>
  <c r="S44"/>
  <c r="BG43"/>
  <c r="AQ43"/>
  <c r="AA43"/>
  <c r="K43"/>
  <c r="AY42"/>
  <c r="AI42"/>
  <c r="S42"/>
  <c r="BG41"/>
  <c r="AQ41"/>
  <c r="AA41"/>
  <c r="K41"/>
  <c r="AY40"/>
  <c r="AI40"/>
  <c r="S40"/>
  <c r="BG39"/>
  <c r="AQ39"/>
  <c r="AA39"/>
  <c r="K39"/>
  <c r="AY38"/>
  <c r="AI38"/>
  <c r="S38"/>
  <c r="BG37"/>
  <c r="AQ37"/>
  <c r="AA37"/>
  <c r="K37"/>
  <c r="AY36"/>
  <c r="AI36"/>
  <c r="S36"/>
  <c r="BG35"/>
  <c r="AQ35"/>
  <c r="AA35"/>
  <c r="K35"/>
  <c r="AY34"/>
  <c r="AI34"/>
  <c r="S34"/>
  <c r="BG33"/>
  <c r="AQ33"/>
  <c r="AA33"/>
  <c r="K33"/>
  <c r="AY32"/>
  <c r="AI32"/>
  <c r="S32"/>
  <c r="BG31"/>
  <c r="AQ31"/>
  <c r="AA31"/>
  <c r="K31"/>
  <c r="AY30"/>
  <c r="AI30"/>
  <c r="S30"/>
  <c r="BG29"/>
  <c r="BC53"/>
  <c r="AM53"/>
  <c r="W53"/>
  <c r="BK52"/>
  <c r="AU52"/>
  <c r="AE52"/>
  <c r="O52"/>
  <c r="BC51"/>
  <c r="AM51"/>
  <c r="W51"/>
  <c r="BK50"/>
  <c r="AU50"/>
  <c r="AE50"/>
  <c r="O50"/>
  <c r="BC49"/>
  <c r="AM49"/>
  <c r="W49"/>
  <c r="BK48"/>
  <c r="AU48"/>
  <c r="AE48"/>
  <c r="O48"/>
  <c r="BC47"/>
  <c r="AM47"/>
  <c r="W47"/>
  <c r="BK46"/>
  <c r="AU46"/>
  <c r="AE46"/>
  <c r="O46"/>
  <c r="BC45"/>
  <c r="AM45"/>
  <c r="W45"/>
  <c r="BK44"/>
  <c r="AU44"/>
  <c r="AE44"/>
  <c r="O44"/>
  <c r="BC43"/>
  <c r="AM43"/>
  <c r="W43"/>
  <c r="BK42"/>
  <c r="AU42"/>
  <c r="AE42"/>
  <c r="O42"/>
  <c r="BC41"/>
  <c r="AM41"/>
  <c r="W41"/>
  <c r="BK40"/>
  <c r="AU40"/>
  <c r="AE40"/>
  <c r="O40"/>
  <c r="BC39"/>
  <c r="AM39"/>
  <c r="W39"/>
  <c r="BK38"/>
  <c r="AU38"/>
  <c r="AE38"/>
  <c r="O38"/>
  <c r="BC37"/>
  <c r="AM37"/>
  <c r="W37"/>
  <c r="BK36"/>
  <c r="AU36"/>
  <c r="AE36"/>
  <c r="O36"/>
  <c r="BC35"/>
  <c r="AM35"/>
  <c r="W35"/>
  <c r="BK34"/>
  <c r="AU34"/>
  <c r="AE34"/>
  <c r="O34"/>
  <c r="BC33"/>
  <c r="AM33"/>
  <c r="W33"/>
  <c r="BK32"/>
  <c r="AU32"/>
  <c r="AE32"/>
  <c r="O32"/>
  <c r="BC31"/>
  <c r="AM31"/>
  <c r="W31"/>
  <c r="BK30"/>
  <c r="AU30"/>
  <c r="AE30"/>
  <c r="O30"/>
  <c r="BC29"/>
  <c r="AY53"/>
  <c r="AI53"/>
  <c r="S53"/>
  <c r="BG52"/>
  <c r="AQ52"/>
  <c r="AA52"/>
  <c r="K52"/>
  <c r="AY51"/>
  <c r="AI51"/>
  <c r="S51"/>
  <c r="BG50"/>
  <c r="AQ50"/>
  <c r="AA50"/>
  <c r="K50"/>
  <c r="AY49"/>
  <c r="AI49"/>
  <c r="S49"/>
  <c r="BG48"/>
  <c r="AQ48"/>
  <c r="AA48"/>
  <c r="K48"/>
  <c r="AY47"/>
  <c r="AI47"/>
  <c r="S47"/>
  <c r="BG46"/>
  <c r="AQ46"/>
  <c r="AA46"/>
  <c r="K46"/>
  <c r="AY45"/>
  <c r="AI45"/>
  <c r="S45"/>
  <c r="BG44"/>
  <c r="AQ44"/>
  <c r="AA44"/>
  <c r="K44"/>
  <c r="AY43"/>
  <c r="AI43"/>
  <c r="S43"/>
  <c r="BG42"/>
  <c r="AQ42"/>
  <c r="AA42"/>
  <c r="K42"/>
  <c r="AY41"/>
  <c r="AU53"/>
  <c r="AM52"/>
  <c r="AE51"/>
  <c r="W50"/>
  <c r="O49"/>
  <c r="BK47"/>
  <c r="BC46"/>
  <c r="AU45"/>
  <c r="AM44"/>
  <c r="AE43"/>
  <c r="W42"/>
  <c r="AE41"/>
  <c r="BC40"/>
  <c r="W40"/>
  <c r="AU39"/>
  <c r="O39"/>
  <c r="AM38"/>
  <c r="BK37"/>
  <c r="AE37"/>
  <c r="BC36"/>
  <c r="W36"/>
  <c r="AU35"/>
  <c r="O35"/>
  <c r="AM34"/>
  <c r="BK33"/>
  <c r="AE33"/>
  <c r="BC32"/>
  <c r="W32"/>
  <c r="AU31"/>
  <c r="O31"/>
  <c r="AM30"/>
  <c r="BK29"/>
  <c r="AM29"/>
  <c r="W29"/>
  <c r="BK28"/>
  <c r="AU28"/>
  <c r="AE28"/>
  <c r="O28"/>
  <c r="BC27"/>
  <c r="AM27"/>
  <c r="W27"/>
  <c r="BK26"/>
  <c r="AU26"/>
  <c r="AE26"/>
  <c r="O26"/>
  <c r="BC25"/>
  <c r="AM25"/>
  <c r="W25"/>
  <c r="BK24"/>
  <c r="AU24"/>
  <c r="AE24"/>
  <c r="O24"/>
  <c r="BC23"/>
  <c r="AM23"/>
  <c r="W23"/>
  <c r="BK22"/>
  <c r="AU22"/>
  <c r="AE22"/>
  <c r="O22"/>
  <c r="BC21"/>
  <c r="AM21"/>
  <c r="W21"/>
  <c r="BK20"/>
  <c r="AU20"/>
  <c r="AE20"/>
  <c r="O20"/>
  <c r="BC19"/>
  <c r="AM19"/>
  <c r="W19"/>
  <c r="BK18"/>
  <c r="AU18"/>
  <c r="AE18"/>
  <c r="O18"/>
  <c r="BC17"/>
  <c r="AM17"/>
  <c r="W17"/>
  <c r="BK16"/>
  <c r="AU16"/>
  <c r="AE16"/>
  <c r="O16"/>
  <c r="BC15"/>
  <c r="AM15"/>
  <c r="W15"/>
  <c r="BK14"/>
  <c r="AU14"/>
  <c r="AE14"/>
  <c r="AE53"/>
  <c r="W52"/>
  <c r="O51"/>
  <c r="BK49"/>
  <c r="BC48"/>
  <c r="AU47"/>
  <c r="AM46"/>
  <c r="AE45"/>
  <c r="W44"/>
  <c r="O43"/>
  <c r="BK41"/>
  <c r="S41"/>
  <c r="AQ40"/>
  <c r="K40"/>
  <c r="AI39"/>
  <c r="BG38"/>
  <c r="AA38"/>
  <c r="AY37"/>
  <c r="S37"/>
  <c r="AQ36"/>
  <c r="K36"/>
  <c r="AI35"/>
  <c r="BG34"/>
  <c r="AA34"/>
  <c r="AY33"/>
  <c r="S33"/>
  <c r="AQ32"/>
  <c r="K32"/>
  <c r="AI31"/>
  <c r="BG30"/>
  <c r="AA30"/>
  <c r="AY29"/>
  <c r="AI29"/>
  <c r="S29"/>
  <c r="BG28"/>
  <c r="AQ28"/>
  <c r="AA28"/>
  <c r="K28"/>
  <c r="AY27"/>
  <c r="AI27"/>
  <c r="S27"/>
  <c r="BG26"/>
  <c r="AQ26"/>
  <c r="AA26"/>
  <c r="K26"/>
  <c r="AY25"/>
  <c r="AI25"/>
  <c r="S25"/>
  <c r="BG24"/>
  <c r="AQ24"/>
  <c r="AA24"/>
  <c r="K24"/>
  <c r="AY23"/>
  <c r="AI23"/>
  <c r="S23"/>
  <c r="BG22"/>
  <c r="AQ22"/>
  <c r="AA22"/>
  <c r="K22"/>
  <c r="AY21"/>
  <c r="AI21"/>
  <c r="S21"/>
  <c r="BG20"/>
  <c r="AQ20"/>
  <c r="AA20"/>
  <c r="K20"/>
  <c r="AY19"/>
  <c r="AI19"/>
  <c r="S19"/>
  <c r="BG18"/>
  <c r="AQ18"/>
  <c r="AA18"/>
  <c r="K18"/>
  <c r="AY17"/>
  <c r="AI17"/>
  <c r="S17"/>
  <c r="BG16"/>
  <c r="AQ16"/>
  <c r="AA16"/>
  <c r="K16"/>
  <c r="AY15"/>
  <c r="AI15"/>
  <c r="S15"/>
  <c r="BG14"/>
  <c r="AQ14"/>
  <c r="O53"/>
  <c r="BC50"/>
  <c r="AM48"/>
  <c r="W46"/>
  <c r="BK43"/>
  <c r="AU41"/>
  <c r="AM40"/>
  <c r="AE39"/>
  <c r="W38"/>
  <c r="O37"/>
  <c r="BK35"/>
  <c r="BC34"/>
  <c r="AU33"/>
  <c r="AM32"/>
  <c r="AE31"/>
  <c r="W30"/>
  <c r="AE29"/>
  <c r="BC28"/>
  <c r="W28"/>
  <c r="AU27"/>
  <c r="O27"/>
  <c r="AM26"/>
  <c r="BK25"/>
  <c r="AE25"/>
  <c r="BC24"/>
  <c r="W24"/>
  <c r="AU23"/>
  <c r="O23"/>
  <c r="AM22"/>
  <c r="BK21"/>
  <c r="AE21"/>
  <c r="BC20"/>
  <c r="W20"/>
  <c r="AU19"/>
  <c r="O19"/>
  <c r="AM18"/>
  <c r="BK17"/>
  <c r="AE17"/>
  <c r="BC16"/>
  <c r="W16"/>
  <c r="AU15"/>
  <c r="O15"/>
  <c r="AM14"/>
  <c r="S14"/>
  <c r="G15"/>
  <c r="G19"/>
  <c r="G23"/>
  <c r="G27"/>
  <c r="G31"/>
  <c r="G35"/>
  <c r="G39"/>
  <c r="G43"/>
  <c r="G47"/>
  <c r="G51"/>
  <c r="AU51"/>
  <c r="O47"/>
  <c r="AM42"/>
  <c r="AY39"/>
  <c r="AI37"/>
  <c r="S35"/>
  <c r="BG32"/>
  <c r="AQ30"/>
  <c r="K29"/>
  <c r="BG27"/>
  <c r="AY26"/>
  <c r="AQ25"/>
  <c r="AI24"/>
  <c r="AA23"/>
  <c r="AQ21"/>
  <c r="AI20"/>
  <c r="AA19"/>
  <c r="S18"/>
  <c r="K17"/>
  <c r="BG15"/>
  <c r="AY14"/>
  <c r="G18"/>
  <c r="G26"/>
  <c r="G34"/>
  <c r="G42"/>
  <c r="G50"/>
  <c r="BC52"/>
  <c r="AM50"/>
  <c r="W48"/>
  <c r="BK45"/>
  <c r="AU43"/>
  <c r="AI41"/>
  <c r="AA40"/>
  <c r="S39"/>
  <c r="K38"/>
  <c r="BG36"/>
  <c r="AY35"/>
  <c r="AQ34"/>
  <c r="AI33"/>
  <c r="AA32"/>
  <c r="S31"/>
  <c r="K30"/>
  <c r="AA29"/>
  <c r="AY28"/>
  <c r="S28"/>
  <c r="AQ27"/>
  <c r="K27"/>
  <c r="AI26"/>
  <c r="BG25"/>
  <c r="AA25"/>
  <c r="AY24"/>
  <c r="S24"/>
  <c r="AQ23"/>
  <c r="K23"/>
  <c r="AI22"/>
  <c r="BG21"/>
  <c r="AA21"/>
  <c r="AY20"/>
  <c r="S20"/>
  <c r="AQ19"/>
  <c r="K19"/>
  <c r="AI18"/>
  <c r="BG17"/>
  <c r="AA17"/>
  <c r="AY16"/>
  <c r="S16"/>
  <c r="AQ15"/>
  <c r="K15"/>
  <c r="AI14"/>
  <c r="O14"/>
  <c r="G16"/>
  <c r="G20"/>
  <c r="G24"/>
  <c r="G28"/>
  <c r="G32"/>
  <c r="G36"/>
  <c r="G40"/>
  <c r="G44"/>
  <c r="G48"/>
  <c r="G52"/>
  <c r="BK53"/>
  <c r="AE49"/>
  <c r="BC44"/>
  <c r="BG40"/>
  <c r="AQ38"/>
  <c r="AA36"/>
  <c r="K34"/>
  <c r="AY31"/>
  <c r="AQ29"/>
  <c r="AI28"/>
  <c r="AA27"/>
  <c r="S26"/>
  <c r="K25"/>
  <c r="BG23"/>
  <c r="AY22"/>
  <c r="S22"/>
  <c r="K21"/>
  <c r="BG19"/>
  <c r="AY18"/>
  <c r="AQ17"/>
  <c r="AI16"/>
  <c r="AA15"/>
  <c r="W14"/>
  <c r="G22"/>
  <c r="G30"/>
  <c r="G38"/>
  <c r="G46"/>
  <c r="G14"/>
  <c r="BK51"/>
  <c r="AU49"/>
  <c r="AE47"/>
  <c r="O45"/>
  <c r="BC42"/>
  <c r="O41"/>
  <c r="BK39"/>
  <c r="BC38"/>
  <c r="AU37"/>
  <c r="AM36"/>
  <c r="AE35"/>
  <c r="W34"/>
  <c r="O33"/>
  <c r="BK31"/>
  <c r="BC30"/>
  <c r="AU29"/>
  <c r="O29"/>
  <c r="AM28"/>
  <c r="BK27"/>
  <c r="AE27"/>
  <c r="BC26"/>
  <c r="W26"/>
  <c r="AU25"/>
  <c r="O25"/>
  <c r="AM24"/>
  <c r="BK23"/>
  <c r="AE23"/>
  <c r="BC22"/>
  <c r="W22"/>
  <c r="AU21"/>
  <c r="O21"/>
  <c r="AM20"/>
  <c r="BK19"/>
  <c r="AE19"/>
  <c r="BC18"/>
  <c r="W18"/>
  <c r="AU17"/>
  <c r="O17"/>
  <c r="AM16"/>
  <c r="BK15"/>
  <c r="AE15"/>
  <c r="BC14"/>
  <c r="AA14"/>
  <c r="K14"/>
  <c r="G17"/>
  <c r="G21"/>
  <c r="G25"/>
  <c r="G29"/>
  <c r="G33"/>
  <c r="G37"/>
  <c r="G41"/>
  <c r="G45"/>
  <c r="G49"/>
  <c r="G53"/>
  <c r="E44" i="64"/>
  <c r="E46" s="1"/>
  <c r="E48" s="1"/>
  <c r="E50" s="1"/>
  <c r="E52" s="1"/>
  <c r="E54" s="1"/>
  <c r="E56" s="1"/>
  <c r="E58" s="1"/>
  <c r="E60" s="1"/>
  <c r="E62" s="1"/>
  <c r="E64" s="1"/>
  <c r="E66" s="1"/>
  <c r="E68" s="1"/>
  <c r="E70" s="1"/>
  <c r="F42" i="63"/>
  <c r="J623" i="68" s="1"/>
  <c r="BI53" i="70"/>
  <c r="BA53"/>
  <c r="AS53"/>
  <c r="AK53"/>
  <c r="AC53"/>
  <c r="U53"/>
  <c r="M53"/>
  <c r="BI52"/>
  <c r="BA52"/>
  <c r="AS52"/>
  <c r="AK52"/>
  <c r="AC52"/>
  <c r="U52"/>
  <c r="M52"/>
  <c r="BI51"/>
  <c r="BA51"/>
  <c r="AS51"/>
  <c r="AK51"/>
  <c r="AC51"/>
  <c r="U51"/>
  <c r="M51"/>
  <c r="BI50"/>
  <c r="BA50"/>
  <c r="AS50"/>
  <c r="AK50"/>
  <c r="AC50"/>
  <c r="U50"/>
  <c r="M50"/>
  <c r="BI49"/>
  <c r="BA49"/>
  <c r="AS49"/>
  <c r="AK49"/>
  <c r="AC49"/>
  <c r="U49"/>
  <c r="M49"/>
  <c r="BI48"/>
  <c r="BA48"/>
  <c r="AS48"/>
  <c r="AK48"/>
  <c r="AC48"/>
  <c r="U48"/>
  <c r="M48"/>
  <c r="BI47"/>
  <c r="BA47"/>
  <c r="AS47"/>
  <c r="AK47"/>
  <c r="AC47"/>
  <c r="U47"/>
  <c r="M47"/>
  <c r="BI46"/>
  <c r="BA46"/>
  <c r="AS46"/>
  <c r="AK46"/>
  <c r="AC46"/>
  <c r="U46"/>
  <c r="M46"/>
  <c r="BI45"/>
  <c r="BA45"/>
  <c r="AS45"/>
  <c r="AK45"/>
  <c r="AC45"/>
  <c r="U45"/>
  <c r="M45"/>
  <c r="BI44"/>
  <c r="BA44"/>
  <c r="AS44"/>
  <c r="AK44"/>
  <c r="AC44"/>
  <c r="U44"/>
  <c r="M44"/>
  <c r="BI43"/>
  <c r="BA43"/>
  <c r="AS43"/>
  <c r="AK43"/>
  <c r="AC43"/>
  <c r="U43"/>
  <c r="M43"/>
  <c r="BI42"/>
  <c r="BA42"/>
  <c r="AS42"/>
  <c r="AK42"/>
  <c r="AC42"/>
  <c r="U42"/>
  <c r="M42"/>
  <c r="BI41"/>
  <c r="E16"/>
  <c r="E20"/>
  <c r="E24"/>
  <c r="E28"/>
  <c r="E32"/>
  <c r="E36"/>
  <c r="E40"/>
  <c r="E44"/>
  <c r="E48"/>
  <c r="E52"/>
  <c r="BE53"/>
  <c r="AW53"/>
  <c r="AO53"/>
  <c r="AG53"/>
  <c r="Y53"/>
  <c r="Q53"/>
  <c r="I53"/>
  <c r="BE52"/>
  <c r="AW52"/>
  <c r="AO52"/>
  <c r="AG52"/>
  <c r="Y52"/>
  <c r="Q52"/>
  <c r="I52"/>
  <c r="BE51"/>
  <c r="AW51"/>
  <c r="AO51"/>
  <c r="AG51"/>
  <c r="Y51"/>
  <c r="Q51"/>
  <c r="I51"/>
  <c r="BE50"/>
  <c r="AW50"/>
  <c r="AO50"/>
  <c r="AG50"/>
  <c r="Y50"/>
  <c r="Q50"/>
  <c r="I50"/>
  <c r="BE49"/>
  <c r="AW49"/>
  <c r="AO49"/>
  <c r="AG49"/>
  <c r="Y49"/>
  <c r="Q49"/>
  <c r="I49"/>
  <c r="BE48"/>
  <c r="AW48"/>
  <c r="AO48"/>
  <c r="AG48"/>
  <c r="Y48"/>
  <c r="Q48"/>
  <c r="I48"/>
  <c r="BE47"/>
  <c r="AW47"/>
  <c r="AO47"/>
  <c r="AG47"/>
  <c r="Y47"/>
  <c r="Q47"/>
  <c r="I47"/>
  <c r="BE46"/>
  <c r="AW46"/>
  <c r="AO46"/>
  <c r="AG46"/>
  <c r="Y46"/>
  <c r="Q46"/>
  <c r="I46"/>
  <c r="BE45"/>
  <c r="AW45"/>
  <c r="AO45"/>
  <c r="AG45"/>
  <c r="Y45"/>
  <c r="Q45"/>
  <c r="I45"/>
  <c r="BE44"/>
  <c r="AW44"/>
  <c r="AO44"/>
  <c r="AG44"/>
  <c r="Y44"/>
  <c r="Q44"/>
  <c r="I44"/>
  <c r="BE43"/>
  <c r="AW43"/>
  <c r="AO43"/>
  <c r="AG43"/>
  <c r="Y43"/>
  <c r="Q43"/>
  <c r="I43"/>
  <c r="BE42"/>
  <c r="AW42"/>
  <c r="AO42"/>
  <c r="AG42"/>
  <c r="Y42"/>
  <c r="Q42"/>
  <c r="I42"/>
  <c r="BE41"/>
  <c r="AW41"/>
  <c r="AO41"/>
  <c r="AG41"/>
  <c r="Y41"/>
  <c r="Q41"/>
  <c r="I41"/>
  <c r="BE40"/>
  <c r="AW40"/>
  <c r="AO40"/>
  <c r="AG40"/>
  <c r="Y40"/>
  <c r="Q40"/>
  <c r="I40"/>
  <c r="BE39"/>
  <c r="AW39"/>
  <c r="AO39"/>
  <c r="AG39"/>
  <c r="Y39"/>
  <c r="Q39"/>
  <c r="I39"/>
  <c r="BE38"/>
  <c r="AW38"/>
  <c r="AO38"/>
  <c r="AG38"/>
  <c r="Y38"/>
  <c r="Q38"/>
  <c r="I38"/>
  <c r="BE37"/>
  <c r="AW37"/>
  <c r="AO37"/>
  <c r="AG37"/>
  <c r="Y37"/>
  <c r="Q37"/>
  <c r="I37"/>
  <c r="BE36"/>
  <c r="AW36"/>
  <c r="AO36"/>
  <c r="AG36"/>
  <c r="Y36"/>
  <c r="Q36"/>
  <c r="I36"/>
  <c r="BE35"/>
  <c r="AW35"/>
  <c r="AO35"/>
  <c r="AG35"/>
  <c r="Y35"/>
  <c r="Q35"/>
  <c r="I35"/>
  <c r="BE34"/>
  <c r="AW34"/>
  <c r="AO34"/>
  <c r="AG34"/>
  <c r="Y34"/>
  <c r="Q34"/>
  <c r="I34"/>
  <c r="BE33"/>
  <c r="AW33"/>
  <c r="AO33"/>
  <c r="AG33"/>
  <c r="Y33"/>
  <c r="Q33"/>
  <c r="I33"/>
  <c r="BE32"/>
  <c r="AW32"/>
  <c r="AO32"/>
  <c r="AG32"/>
  <c r="Y32"/>
  <c r="Q32"/>
  <c r="I32"/>
  <c r="BE31"/>
  <c r="AW31"/>
  <c r="AO31"/>
  <c r="AG31"/>
  <c r="Y31"/>
  <c r="Q31"/>
  <c r="I31"/>
  <c r="BE30"/>
  <c r="AW30"/>
  <c r="AO30"/>
  <c r="AG30"/>
  <c r="Y30"/>
  <c r="Q30"/>
  <c r="I30"/>
  <c r="BE29"/>
  <c r="AW29"/>
  <c r="AO29"/>
  <c r="AG29"/>
  <c r="Y29"/>
  <c r="Q29"/>
  <c r="I29"/>
  <c r="BE28"/>
  <c r="AW28"/>
  <c r="AO28"/>
  <c r="AG28"/>
  <c r="Y28"/>
  <c r="Q28"/>
  <c r="I28"/>
  <c r="BE27"/>
  <c r="AW27"/>
  <c r="AO27"/>
  <c r="AG27"/>
  <c r="Y27"/>
  <c r="Q27"/>
  <c r="I27"/>
  <c r="BE26"/>
  <c r="AW26"/>
  <c r="AO26"/>
  <c r="AG26"/>
  <c r="Y26"/>
  <c r="Q26"/>
  <c r="I26"/>
  <c r="BE25"/>
  <c r="AW25"/>
  <c r="AO25"/>
  <c r="AG25"/>
  <c r="Y25"/>
  <c r="Q25"/>
  <c r="I25"/>
  <c r="BE24"/>
  <c r="AW24"/>
  <c r="AO24"/>
  <c r="AG24"/>
  <c r="Y24"/>
  <c r="Q24"/>
  <c r="I24"/>
  <c r="BE23"/>
  <c r="AW23"/>
  <c r="AO23"/>
  <c r="AG23"/>
  <c r="Y23"/>
  <c r="Q23"/>
  <c r="I23"/>
  <c r="BE22"/>
  <c r="AW22"/>
  <c r="AO22"/>
  <c r="AG22"/>
  <c r="Y22"/>
  <c r="Q22"/>
  <c r="I22"/>
  <c r="BE21"/>
  <c r="AW21"/>
  <c r="AO21"/>
  <c r="AG21"/>
  <c r="Y21"/>
  <c r="Q21"/>
  <c r="I21"/>
  <c r="BE20"/>
  <c r="AW20"/>
  <c r="AO20"/>
  <c r="AG20"/>
  <c r="Y20"/>
  <c r="Q20"/>
  <c r="I20"/>
  <c r="BE19"/>
  <c r="AW19"/>
  <c r="AO19"/>
  <c r="AG19"/>
  <c r="Y19"/>
  <c r="Q19"/>
  <c r="I19"/>
  <c r="BE18"/>
  <c r="AW18"/>
  <c r="AO18"/>
  <c r="AG18"/>
  <c r="Y18"/>
  <c r="Q18"/>
  <c r="I18"/>
  <c r="BE17"/>
  <c r="AW17"/>
  <c r="AO17"/>
  <c r="E19"/>
  <c r="E25"/>
  <c r="E30"/>
  <c r="E35"/>
  <c r="E41"/>
  <c r="E46"/>
  <c r="E51"/>
  <c r="BA41"/>
  <c r="AS41"/>
  <c r="AK41"/>
  <c r="AC41"/>
  <c r="U41"/>
  <c r="M41"/>
  <c r="BI40"/>
  <c r="BA40"/>
  <c r="AS40"/>
  <c r="AK40"/>
  <c r="AC40"/>
  <c r="U40"/>
  <c r="M40"/>
  <c r="BI39"/>
  <c r="BA39"/>
  <c r="AS39"/>
  <c r="AK39"/>
  <c r="AC39"/>
  <c r="U39"/>
  <c r="M39"/>
  <c r="BI38"/>
  <c r="BA38"/>
  <c r="AS38"/>
  <c r="AK38"/>
  <c r="AC38"/>
  <c r="U38"/>
  <c r="M38"/>
  <c r="BI37"/>
  <c r="BA37"/>
  <c r="AS37"/>
  <c r="AK37"/>
  <c r="AC37"/>
  <c r="U37"/>
  <c r="M37"/>
  <c r="BI36"/>
  <c r="BA36"/>
  <c r="AS36"/>
  <c r="AK36"/>
  <c r="AC36"/>
  <c r="U36"/>
  <c r="M36"/>
  <c r="BI35"/>
  <c r="BA35"/>
  <c r="AS35"/>
  <c r="AK35"/>
  <c r="AC35"/>
  <c r="U35"/>
  <c r="M35"/>
  <c r="BI34"/>
  <c r="BA34"/>
  <c r="AS34"/>
  <c r="AK34"/>
  <c r="AC34"/>
  <c r="U34"/>
  <c r="M34"/>
  <c r="BI33"/>
  <c r="BA33"/>
  <c r="AS33"/>
  <c r="AK33"/>
  <c r="AC33"/>
  <c r="U33"/>
  <c r="M33"/>
  <c r="BI32"/>
  <c r="BA32"/>
  <c r="AS32"/>
  <c r="AK32"/>
  <c r="AC32"/>
  <c r="U32"/>
  <c r="M32"/>
  <c r="BI31"/>
  <c r="BA31"/>
  <c r="AS31"/>
  <c r="AK31"/>
  <c r="AC31"/>
  <c r="U31"/>
  <c r="M31"/>
  <c r="BI30"/>
  <c r="BA30"/>
  <c r="AS30"/>
  <c r="AK30"/>
  <c r="AC30"/>
  <c r="U30"/>
  <c r="M30"/>
  <c r="BI29"/>
  <c r="BA29"/>
  <c r="AS29"/>
  <c r="AK29"/>
  <c r="AC29"/>
  <c r="U29"/>
  <c r="M29"/>
  <c r="BI28"/>
  <c r="BA28"/>
  <c r="AS28"/>
  <c r="AK28"/>
  <c r="AC28"/>
  <c r="U28"/>
  <c r="M28"/>
  <c r="BI27"/>
  <c r="BA27"/>
  <c r="AS27"/>
  <c r="AK27"/>
  <c r="AC27"/>
  <c r="U27"/>
  <c r="M27"/>
  <c r="BI26"/>
  <c r="BA26"/>
  <c r="AS26"/>
  <c r="AK26"/>
  <c r="AC26"/>
  <c r="U26"/>
  <c r="M26"/>
  <c r="BI25"/>
  <c r="BA25"/>
  <c r="AS25"/>
  <c r="AK25"/>
  <c r="AC25"/>
  <c r="U25"/>
  <c r="M25"/>
  <c r="BI24"/>
  <c r="BA24"/>
  <c r="AS24"/>
  <c r="AK24"/>
  <c r="AC24"/>
  <c r="U24"/>
  <c r="M24"/>
  <c r="BI23"/>
  <c r="BA23"/>
  <c r="AS23"/>
  <c r="AK23"/>
  <c r="AC23"/>
  <c r="U23"/>
  <c r="M23"/>
  <c r="BI22"/>
  <c r="BA22"/>
  <c r="AS22"/>
  <c r="AK22"/>
  <c r="AC22"/>
  <c r="U22"/>
  <c r="M22"/>
  <c r="BI21"/>
  <c r="BA21"/>
  <c r="AS21"/>
  <c r="AK21"/>
  <c r="AC21"/>
  <c r="U21"/>
  <c r="M21"/>
  <c r="BI20"/>
  <c r="BA20"/>
  <c r="AS20"/>
  <c r="AK20"/>
  <c r="AC20"/>
  <c r="U20"/>
  <c r="M20"/>
  <c r="BI19"/>
  <c r="BA19"/>
  <c r="AS19"/>
  <c r="AK19"/>
  <c r="AC19"/>
  <c r="U19"/>
  <c r="M19"/>
  <c r="BI18"/>
  <c r="BA18"/>
  <c r="AS18"/>
  <c r="AK18"/>
  <c r="AC18"/>
  <c r="U18"/>
  <c r="M18"/>
  <c r="BI17"/>
  <c r="BA17"/>
  <c r="AS17"/>
  <c r="AG17"/>
  <c r="Y17"/>
  <c r="Q17"/>
  <c r="I17"/>
  <c r="BE16"/>
  <c r="AW16"/>
  <c r="AO16"/>
  <c r="AG16"/>
  <c r="Y16"/>
  <c r="Q16"/>
  <c r="I16"/>
  <c r="BE15"/>
  <c r="AW15"/>
  <c r="AO15"/>
  <c r="AG15"/>
  <c r="Y15"/>
  <c r="Q15"/>
  <c r="I15"/>
  <c r="BE14"/>
  <c r="AW14"/>
  <c r="AO14"/>
  <c r="AG14"/>
  <c r="Y14"/>
  <c r="Q14"/>
  <c r="I14"/>
  <c r="E18"/>
  <c r="E26"/>
  <c r="E33"/>
  <c r="E39"/>
  <c r="E47"/>
  <c r="E14"/>
  <c r="E23"/>
  <c r="E38"/>
  <c r="E53"/>
  <c r="E21"/>
  <c r="E27"/>
  <c r="E34"/>
  <c r="E42"/>
  <c r="E49"/>
  <c r="B384" i="91"/>
  <c r="AK17" i="70"/>
  <c r="AC17"/>
  <c r="U17"/>
  <c r="M17"/>
  <c r="BI16"/>
  <c r="BA16"/>
  <c r="AS16"/>
  <c r="AK16"/>
  <c r="AC16"/>
  <c r="U16"/>
  <c r="M16"/>
  <c r="BI15"/>
  <c r="BA15"/>
  <c r="AS15"/>
  <c r="AK15"/>
  <c r="AC15"/>
  <c r="U15"/>
  <c r="M15"/>
  <c r="BI14"/>
  <c r="BA14"/>
  <c r="AS14"/>
  <c r="AK14"/>
  <c r="AC14"/>
  <c r="U14"/>
  <c r="M14"/>
  <c r="E15"/>
  <c r="E22"/>
  <c r="E29"/>
  <c r="E37"/>
  <c r="E43"/>
  <c r="E50"/>
  <c r="B381" i="91"/>
  <c r="E17" i="70"/>
  <c r="E31"/>
  <c r="E45"/>
  <c r="B381" i="84"/>
  <c r="B384" i="81"/>
  <c r="B381" i="80"/>
  <c r="B384" i="84"/>
  <c r="B384" i="80"/>
  <c r="B384" i="82"/>
  <c r="B381" i="81"/>
  <c r="B384" i="83"/>
  <c r="B381" i="82"/>
  <c r="B381" i="83"/>
  <c r="J5" i="68"/>
  <c r="D88" i="62"/>
  <c r="G82"/>
  <c r="E84"/>
  <c r="G78"/>
  <c r="G74"/>
  <c r="G50"/>
  <c r="G38"/>
  <c r="G42"/>
  <c r="G28"/>
  <c r="G48"/>
  <c r="G60"/>
  <c r="G18"/>
  <c r="G64"/>
  <c r="G34"/>
  <c r="G80"/>
  <c r="G44"/>
  <c r="G12"/>
  <c r="G40"/>
  <c r="G54"/>
  <c r="G22"/>
  <c r="G24"/>
  <c r="G52"/>
  <c r="G20"/>
  <c r="G56"/>
  <c r="G62"/>
  <c r="G30"/>
  <c r="G32"/>
  <c r="G66"/>
  <c r="G58"/>
  <c r="G26"/>
  <c r="G72"/>
  <c r="G36"/>
  <c r="G76"/>
  <c r="G46"/>
  <c r="G14"/>
  <c r="G16"/>
  <c r="D76" i="6"/>
  <c r="D26"/>
  <c r="D68" s="1"/>
  <c r="D66"/>
  <c r="D23"/>
  <c r="D65" s="1"/>
  <c r="C60"/>
  <c r="C59"/>
  <c r="C58"/>
  <c r="C55"/>
  <c r="A50"/>
  <c r="A49"/>
  <c r="D34"/>
  <c r="AO34" i="7"/>
  <c r="D60" i="6" s="1"/>
  <c r="AG34" i="7"/>
  <c r="D59" i="6" s="1"/>
  <c r="Y34" i="7"/>
  <c r="D58" i="6" s="1"/>
  <c r="Q34" i="7"/>
  <c r="D57" i="6" s="1"/>
  <c r="I34" i="7"/>
  <c r="D56" i="6" s="1"/>
  <c r="A34" i="7"/>
  <c r="D55" i="6" s="1"/>
  <c r="D61" s="1"/>
  <c r="B69" i="16"/>
  <c r="B71"/>
  <c r="B72"/>
  <c r="B73"/>
  <c r="B74"/>
  <c r="B75"/>
  <c r="B76"/>
  <c r="B77"/>
  <c r="B78"/>
  <c r="B79"/>
  <c r="B80"/>
  <c r="B81"/>
  <c r="B82"/>
  <c r="B83"/>
  <c r="B84"/>
  <c r="B85"/>
  <c r="B86"/>
  <c r="B87"/>
  <c r="B88"/>
  <c r="B89"/>
  <c r="B90"/>
  <c r="B91"/>
  <c r="B92"/>
  <c r="B93"/>
  <c r="B94"/>
  <c r="B95"/>
  <c r="B96"/>
  <c r="B97"/>
  <c r="B68"/>
  <c r="L61"/>
  <c r="L5"/>
  <c r="C6" i="70" s="1"/>
  <c r="C12" i="47"/>
  <c r="D65" i="16"/>
  <c r="I65" s="1"/>
  <c r="N65" s="1"/>
  <c r="S65" s="1"/>
  <c r="X65" s="1"/>
  <c r="AC65" s="1"/>
  <c r="I12" i="7" l="1"/>
  <c r="Q6"/>
  <c r="F42" i="64"/>
  <c r="E58" i="6"/>
  <c r="E55"/>
  <c r="E59"/>
  <c r="E56"/>
  <c r="E60"/>
  <c r="BB58" i="70"/>
  <c r="BB57"/>
  <c r="AP58"/>
  <c r="AP57"/>
  <c r="AH58"/>
  <c r="AH57"/>
  <c r="AX57"/>
  <c r="AX58"/>
  <c r="AL58"/>
  <c r="AL57"/>
  <c r="BF57"/>
  <c r="BF58"/>
  <c r="AD58"/>
  <c r="AD57"/>
  <c r="J57"/>
  <c r="J58"/>
  <c r="F58"/>
  <c r="F57"/>
  <c r="AT58"/>
  <c r="AT57"/>
  <c r="N58"/>
  <c r="N57"/>
  <c r="R58"/>
  <c r="R57"/>
  <c r="Z57"/>
  <c r="Z58"/>
  <c r="V58"/>
  <c r="V57"/>
  <c r="BJ58"/>
  <c r="BJ57"/>
  <c r="BH58"/>
  <c r="BH57"/>
  <c r="P58"/>
  <c r="P57"/>
  <c r="AJ58"/>
  <c r="AJ57"/>
  <c r="D58"/>
  <c r="D57"/>
  <c r="X57"/>
  <c r="X58"/>
  <c r="BD57"/>
  <c r="BD58"/>
  <c r="L58"/>
  <c r="L57"/>
  <c r="AR58"/>
  <c r="AR57"/>
  <c r="AF58"/>
  <c r="AF57"/>
  <c r="AB58"/>
  <c r="AB57"/>
  <c r="AV58"/>
  <c r="AV57"/>
  <c r="T58"/>
  <c r="T57"/>
  <c r="AZ58"/>
  <c r="AZ57"/>
  <c r="H58"/>
  <c r="H57"/>
  <c r="AN58"/>
  <c r="AN57"/>
  <c r="L60" i="16"/>
  <c r="D90" i="62"/>
  <c r="E86"/>
  <c r="G84"/>
  <c r="E57" i="6"/>
  <c r="C61"/>
  <c r="Y6" i="7" l="1"/>
  <c r="Q12"/>
  <c r="E61" i="6"/>
  <c r="D69" s="1"/>
  <c r="E88" i="62"/>
  <c r="G86"/>
  <c r="D92"/>
  <c r="C14" i="16"/>
  <c r="AJ14" s="1"/>
  <c r="C13"/>
  <c r="AJ13" s="1"/>
  <c r="A61" i="47"/>
  <c r="A63" s="1"/>
  <c r="A65" s="1"/>
  <c r="A67" s="1"/>
  <c r="A69" s="1"/>
  <c r="A71" s="1"/>
  <c r="A73" s="1"/>
  <c r="A75" s="1"/>
  <c r="A77" s="1"/>
  <c r="A79" s="1"/>
  <c r="A81" s="1"/>
  <c r="A83" s="1"/>
  <c r="A85" s="1"/>
  <c r="A87" s="1"/>
  <c r="A27"/>
  <c r="A29" s="1"/>
  <c r="A31" s="1"/>
  <c r="A33" s="1"/>
  <c r="A35" s="1"/>
  <c r="A37" s="1"/>
  <c r="A39" s="1"/>
  <c r="A41" s="1"/>
  <c r="A43" s="1"/>
  <c r="A45" s="1"/>
  <c r="A47" s="1"/>
  <c r="A49" s="1"/>
  <c r="A51" s="1"/>
  <c r="A53" s="1"/>
  <c r="A58"/>
  <c r="A89" s="1"/>
  <c r="A32" i="9"/>
  <c r="B79" i="47"/>
  <c r="B80"/>
  <c r="B81"/>
  <c r="B82"/>
  <c r="B83"/>
  <c r="B84"/>
  <c r="B85"/>
  <c r="B86"/>
  <c r="B87"/>
  <c r="B88"/>
  <c r="E39" i="9"/>
  <c r="C88" i="16"/>
  <c r="AJ88" s="1"/>
  <c r="E40" i="9"/>
  <c r="E41"/>
  <c r="C90" i="16"/>
  <c r="AJ90" s="1"/>
  <c r="E42" i="9"/>
  <c r="E43"/>
  <c r="E44"/>
  <c r="E45"/>
  <c r="C94" i="16"/>
  <c r="AJ94" s="1"/>
  <c r="E46" i="9"/>
  <c r="E47"/>
  <c r="C96" i="16"/>
  <c r="AJ96" s="1"/>
  <c r="E48" i="9"/>
  <c r="B26" i="47"/>
  <c r="E26"/>
  <c r="B27"/>
  <c r="B28"/>
  <c r="B29"/>
  <c r="B30"/>
  <c r="B31"/>
  <c r="B32"/>
  <c r="B33"/>
  <c r="B34"/>
  <c r="B35"/>
  <c r="B36"/>
  <c r="B37"/>
  <c r="B38"/>
  <c r="B39"/>
  <c r="B40"/>
  <c r="B41"/>
  <c r="B42"/>
  <c r="B43"/>
  <c r="B44"/>
  <c r="B45"/>
  <c r="B46"/>
  <c r="B47"/>
  <c r="B48"/>
  <c r="B49"/>
  <c r="B50"/>
  <c r="B51"/>
  <c r="B52"/>
  <c r="B53"/>
  <c r="B54"/>
  <c r="B59"/>
  <c r="B60"/>
  <c r="B62"/>
  <c r="B63"/>
  <c r="B64"/>
  <c r="B65"/>
  <c r="B66"/>
  <c r="B67"/>
  <c r="B68"/>
  <c r="B69"/>
  <c r="B70"/>
  <c r="B71"/>
  <c r="B72"/>
  <c r="B73"/>
  <c r="B74"/>
  <c r="B75"/>
  <c r="B76"/>
  <c r="B77"/>
  <c r="B78"/>
  <c r="E25"/>
  <c r="C10"/>
  <c r="C15"/>
  <c r="C14"/>
  <c r="C13"/>
  <c r="C11"/>
  <c r="A24"/>
  <c r="A55" s="1"/>
  <c r="B21"/>
  <c r="B20"/>
  <c r="B19"/>
  <c r="B18"/>
  <c r="Y12" i="7" l="1"/>
  <c r="AG6"/>
  <c r="D94" i="62"/>
  <c r="E90"/>
  <c r="G88"/>
  <c r="E83" i="47"/>
  <c r="C92" i="16"/>
  <c r="AJ92" s="1"/>
  <c r="E88" i="47"/>
  <c r="C97" i="16"/>
  <c r="AJ97" s="1"/>
  <c r="E86" i="47"/>
  <c r="C95" i="16"/>
  <c r="AJ95" s="1"/>
  <c r="E84" i="47"/>
  <c r="C93" i="16"/>
  <c r="AJ93" s="1"/>
  <c r="E82" i="47"/>
  <c r="C91" i="16"/>
  <c r="AJ91" s="1"/>
  <c r="E80" i="47"/>
  <c r="C89" i="16"/>
  <c r="AJ89" s="1"/>
  <c r="E87" i="47"/>
  <c r="E85"/>
  <c r="E81"/>
  <c r="E79"/>
  <c r="E38" i="9"/>
  <c r="E37"/>
  <c r="AG12" i="7" l="1"/>
  <c r="AO6"/>
  <c r="AO12" s="1"/>
  <c r="D96" i="62"/>
  <c r="E92"/>
  <c r="G90"/>
  <c r="E30" i="47"/>
  <c r="C18" i="16"/>
  <c r="AJ18" s="1"/>
  <c r="E34" i="47"/>
  <c r="C22" i="16"/>
  <c r="AJ22" s="1"/>
  <c r="E38" i="47"/>
  <c r="C26" i="16"/>
  <c r="AJ26" s="1"/>
  <c r="E42" i="47"/>
  <c r="C30" i="16"/>
  <c r="AJ30" s="1"/>
  <c r="E46" i="47"/>
  <c r="C34" i="16"/>
  <c r="AJ34" s="1"/>
  <c r="E50" i="47"/>
  <c r="C38" i="16"/>
  <c r="AJ38" s="1"/>
  <c r="E54" i="47"/>
  <c r="C42" i="16"/>
  <c r="AJ42" s="1"/>
  <c r="E62" i="47"/>
  <c r="C71" i="16"/>
  <c r="AJ71" s="1"/>
  <c r="E66" i="47"/>
  <c r="C75" i="16"/>
  <c r="AJ75" s="1"/>
  <c r="E70" i="47"/>
  <c r="C79" i="16"/>
  <c r="AJ79" s="1"/>
  <c r="E74" i="47"/>
  <c r="C83" i="16"/>
  <c r="AJ83" s="1"/>
  <c r="E78" i="47"/>
  <c r="C87" i="16"/>
  <c r="AJ87" s="1"/>
  <c r="E27" i="47"/>
  <c r="C15" i="16"/>
  <c r="E31" i="47"/>
  <c r="C19" i="16"/>
  <c r="AJ19" s="1"/>
  <c r="E35" i="47"/>
  <c r="C23" i="16"/>
  <c r="AJ23" s="1"/>
  <c r="E39" i="47"/>
  <c r="C27" i="16"/>
  <c r="AJ27" s="1"/>
  <c r="E43" i="47"/>
  <c r="C31" i="16"/>
  <c r="AJ31" s="1"/>
  <c r="E47" i="47"/>
  <c r="C35" i="16"/>
  <c r="AJ35" s="1"/>
  <c r="E51" i="47"/>
  <c r="C39" i="16"/>
  <c r="AJ39" s="1"/>
  <c r="E59" i="47"/>
  <c r="C68" i="16"/>
  <c r="E63" i="47"/>
  <c r="C72" i="16"/>
  <c r="AJ72" s="1"/>
  <c r="E67" i="47"/>
  <c r="C76" i="16"/>
  <c r="AJ76" s="1"/>
  <c r="E71" i="47"/>
  <c r="C80" i="16"/>
  <c r="AJ80" s="1"/>
  <c r="E75" i="47"/>
  <c r="C84" i="16"/>
  <c r="AJ84" s="1"/>
  <c r="E28" i="47"/>
  <c r="C16" i="16"/>
  <c r="AJ16" s="1"/>
  <c r="E32" i="47"/>
  <c r="C20" i="16"/>
  <c r="AJ20" s="1"/>
  <c r="E36" i="47"/>
  <c r="C24" i="16"/>
  <c r="AJ24" s="1"/>
  <c r="E40" i="47"/>
  <c r="C28" i="16"/>
  <c r="AJ28" s="1"/>
  <c r="E44" i="47"/>
  <c r="C32" i="16"/>
  <c r="AJ32" s="1"/>
  <c r="E48" i="47"/>
  <c r="C36" i="16"/>
  <c r="AJ36" s="1"/>
  <c r="E52" i="47"/>
  <c r="C40" i="16"/>
  <c r="AJ40" s="1"/>
  <c r="E60" i="47"/>
  <c r="C69" i="16"/>
  <c r="AJ69" s="1"/>
  <c r="E64" i="47"/>
  <c r="C73" i="16"/>
  <c r="AJ73" s="1"/>
  <c r="E68" i="47"/>
  <c r="C77" i="16"/>
  <c r="AJ77" s="1"/>
  <c r="E72" i="47"/>
  <c r="C81" i="16"/>
  <c r="AJ81" s="1"/>
  <c r="E76" i="47"/>
  <c r="C85" i="16"/>
  <c r="AJ85" s="1"/>
  <c r="E29" i="47"/>
  <c r="C17" i="16"/>
  <c r="AJ17" s="1"/>
  <c r="E33" i="47"/>
  <c r="C21" i="16"/>
  <c r="AJ21" s="1"/>
  <c r="E37" i="47"/>
  <c r="C25" i="16"/>
  <c r="AJ25" s="1"/>
  <c r="E41" i="47"/>
  <c r="C29" i="16"/>
  <c r="AJ29" s="1"/>
  <c r="E45" i="47"/>
  <c r="C33" i="16"/>
  <c r="AJ33" s="1"/>
  <c r="E49" i="47"/>
  <c r="C37" i="16"/>
  <c r="AJ37" s="1"/>
  <c r="E53" i="47"/>
  <c r="C41" i="16"/>
  <c r="AJ41" s="1"/>
  <c r="E61" i="47"/>
  <c r="C70" i="16"/>
  <c r="AJ70" s="1"/>
  <c r="E65" i="47"/>
  <c r="C74" i="16"/>
  <c r="AJ74" s="1"/>
  <c r="E69" i="47"/>
  <c r="C78" i="16"/>
  <c r="AJ78" s="1"/>
  <c r="E73" i="47"/>
  <c r="C82" i="16"/>
  <c r="AJ82" s="1"/>
  <c r="E77" i="47"/>
  <c r="C86" i="16"/>
  <c r="AJ86" s="1"/>
  <c r="E89" i="47" l="1"/>
  <c r="D70" i="6" s="1"/>
  <c r="E55" i="47"/>
  <c r="D98" i="62"/>
  <c r="E94"/>
  <c r="G92"/>
  <c r="AJ15" i="16"/>
  <c r="C45"/>
  <c r="AJ68"/>
  <c r="C100"/>
  <c r="L63" s="1"/>
  <c r="D10"/>
  <c r="B42"/>
  <c r="B41"/>
  <c r="B40"/>
  <c r="B39"/>
  <c r="B38"/>
  <c r="B37"/>
  <c r="B36"/>
  <c r="B35"/>
  <c r="B34"/>
  <c r="B33"/>
  <c r="B32"/>
  <c r="B31"/>
  <c r="B30"/>
  <c r="B29"/>
  <c r="B28"/>
  <c r="B27"/>
  <c r="B26"/>
  <c r="B25"/>
  <c r="B24"/>
  <c r="B23"/>
  <c r="B22"/>
  <c r="B21"/>
  <c r="B20"/>
  <c r="B19"/>
  <c r="B18"/>
  <c r="B17"/>
  <c r="B16"/>
  <c r="B15"/>
  <c r="B14"/>
  <c r="B13" i="6"/>
  <c r="C16" i="47" l="1"/>
  <c r="D28" i="6"/>
  <c r="E96" i="62"/>
  <c r="G94"/>
  <c r="D100"/>
  <c r="AH96" i="16"/>
  <c r="AH80"/>
  <c r="AH98"/>
  <c r="AH84"/>
  <c r="AH70"/>
  <c r="AH97"/>
  <c r="AH81"/>
  <c r="D101"/>
  <c r="D102" s="1"/>
  <c r="AH85"/>
  <c r="AH91"/>
  <c r="AH75"/>
  <c r="AH95"/>
  <c r="AH79"/>
  <c r="AH69"/>
  <c r="AH90"/>
  <c r="AH74"/>
  <c r="AH94"/>
  <c r="AH78"/>
  <c r="S101"/>
  <c r="AH89"/>
  <c r="AH68"/>
  <c r="AH93"/>
  <c r="AH77"/>
  <c r="AC101"/>
  <c r="AH88"/>
  <c r="AH72"/>
  <c r="AH92"/>
  <c r="AH76"/>
  <c r="AH99"/>
  <c r="AH82"/>
  <c r="N101"/>
  <c r="AH86"/>
  <c r="AH73"/>
  <c r="I101"/>
  <c r="AH83"/>
  <c r="X101"/>
  <c r="AH87"/>
  <c r="AH71"/>
  <c r="A2" i="4"/>
  <c r="D92" i="47"/>
  <c r="B92"/>
  <c r="B91"/>
  <c r="A8"/>
  <c r="D102" i="62" l="1"/>
  <c r="E98"/>
  <c r="G96"/>
  <c r="AH101" i="16"/>
  <c r="AI68"/>
  <c r="AI69" s="1"/>
  <c r="AI70" s="1"/>
  <c r="AI71" s="1"/>
  <c r="AI72" s="1"/>
  <c r="AI73" s="1"/>
  <c r="AI74" s="1"/>
  <c r="AI75" s="1"/>
  <c r="AI76" s="1"/>
  <c r="AI77" s="1"/>
  <c r="AI78" s="1"/>
  <c r="AI79" s="1"/>
  <c r="AI80" s="1"/>
  <c r="AI81" s="1"/>
  <c r="AI82" s="1"/>
  <c r="AI83" s="1"/>
  <c r="AI84" s="1"/>
  <c r="AI85" s="1"/>
  <c r="AI86" s="1"/>
  <c r="AI87" s="1"/>
  <c r="AI88" s="1"/>
  <c r="AI89" s="1"/>
  <c r="AI90" s="1"/>
  <c r="AI91" s="1"/>
  <c r="AI92" s="1"/>
  <c r="AI93" s="1"/>
  <c r="AI94" s="1"/>
  <c r="AI95" s="1"/>
  <c r="AI96" s="1"/>
  <c r="AI97" s="1"/>
  <c r="AI98" s="1"/>
  <c r="AI99" s="1"/>
  <c r="I102"/>
  <c r="N102" s="1"/>
  <c r="S102" s="1"/>
  <c r="X102" s="1"/>
  <c r="AC102" s="1"/>
  <c r="D104" i="62" l="1"/>
  <c r="E100"/>
  <c r="G98"/>
  <c r="G394" i="14"/>
  <c r="D106" i="62" l="1"/>
  <c r="E102"/>
  <c r="G100"/>
  <c r="B394" i="14"/>
  <c r="E104" i="62" l="1"/>
  <c r="G102"/>
  <c r="D108"/>
  <c r="A23" i="14"/>
  <c r="A22"/>
  <c r="A21"/>
  <c r="A20"/>
  <c r="C43"/>
  <c r="C42"/>
  <c r="C41"/>
  <c r="E47" s="1"/>
  <c r="E56" s="1"/>
  <c r="E65" s="1"/>
  <c r="E74" s="1"/>
  <c r="E83" s="1"/>
  <c r="E92" s="1"/>
  <c r="E101" s="1"/>
  <c r="E110" s="1"/>
  <c r="E119" s="1"/>
  <c r="E128" s="1"/>
  <c r="D110" i="62" l="1"/>
  <c r="E106"/>
  <c r="G104"/>
  <c r="C232" i="14"/>
  <c r="C314"/>
  <c r="A377" s="1"/>
  <c r="C8" i="16"/>
  <c r="C63" s="1"/>
  <c r="C7"/>
  <c r="C62" s="1"/>
  <c r="C6"/>
  <c r="C61" s="1"/>
  <c r="C5"/>
  <c r="C60" s="1"/>
  <c r="C3"/>
  <c r="C58" s="1"/>
  <c r="C4"/>
  <c r="C59" s="1"/>
  <c r="L7"/>
  <c r="C5" i="70" s="1"/>
  <c r="L6" i="16"/>
  <c r="C4" i="70" s="1"/>
  <c r="L3" i="16"/>
  <c r="L58" s="1"/>
  <c r="L4"/>
  <c r="C3" i="70" s="1"/>
  <c r="L62" i="16" l="1"/>
  <c r="E108" i="62"/>
  <c r="G106"/>
  <c r="D112"/>
  <c r="B12" i="16"/>
  <c r="L59"/>
  <c r="B67" s="1"/>
  <c r="AH42"/>
  <c r="I10"/>
  <c r="N10" s="1"/>
  <c r="S10" s="1"/>
  <c r="X10" s="1"/>
  <c r="AC10" s="1"/>
  <c r="D114" i="62" l="1"/>
  <c r="E110"/>
  <c r="G108"/>
  <c r="AH16" i="16"/>
  <c r="AH36"/>
  <c r="AH41"/>
  <c r="AH13"/>
  <c r="AI13" s="1"/>
  <c r="AH31"/>
  <c r="AH25"/>
  <c r="AH24"/>
  <c r="AH39"/>
  <c r="AH29"/>
  <c r="AH14"/>
  <c r="AH19"/>
  <c r="AH30"/>
  <c r="D46"/>
  <c r="AH18"/>
  <c r="AH34"/>
  <c r="AH15"/>
  <c r="AH20"/>
  <c r="AH17"/>
  <c r="AH33"/>
  <c r="AH27"/>
  <c r="AH32"/>
  <c r="AH22"/>
  <c r="AH38"/>
  <c r="AH23"/>
  <c r="AH28"/>
  <c r="AH21"/>
  <c r="AH37"/>
  <c r="AH35"/>
  <c r="AH40"/>
  <c r="AH26"/>
  <c r="D32" i="6"/>
  <c r="D74" s="1"/>
  <c r="D116" i="62" l="1"/>
  <c r="E112"/>
  <c r="G110"/>
  <c r="AI14" i="16"/>
  <c r="AI15" s="1"/>
  <c r="AI16" s="1"/>
  <c r="AI17" s="1"/>
  <c r="AI18" s="1"/>
  <c r="AI19" s="1"/>
  <c r="AI20" s="1"/>
  <c r="AI21" s="1"/>
  <c r="AI22" s="1"/>
  <c r="AI23" s="1"/>
  <c r="AI24" s="1"/>
  <c r="AI25" s="1"/>
  <c r="AI26" s="1"/>
  <c r="AI27" s="1"/>
  <c r="AI28" s="1"/>
  <c r="AI29" s="1"/>
  <c r="AI30" s="1"/>
  <c r="AI31" s="1"/>
  <c r="AI32" s="1"/>
  <c r="AI33" s="1"/>
  <c r="AI34" s="1"/>
  <c r="AI35" s="1"/>
  <c r="AI36" s="1"/>
  <c r="AI37" s="1"/>
  <c r="AI38" s="1"/>
  <c r="AI39" s="1"/>
  <c r="AI40" s="1"/>
  <c r="AI41" s="1"/>
  <c r="AI42" s="1"/>
  <c r="N46"/>
  <c r="AH44"/>
  <c r="I46"/>
  <c r="D47"/>
  <c r="L8"/>
  <c r="X46"/>
  <c r="AC46"/>
  <c r="AH43"/>
  <c r="S46"/>
  <c r="F18" i="6"/>
  <c r="F17"/>
  <c r="F16"/>
  <c r="F15"/>
  <c r="F14"/>
  <c r="A7"/>
  <c r="A8"/>
  <c r="E37"/>
  <c r="F13"/>
  <c r="E114" i="62" l="1"/>
  <c r="G112"/>
  <c r="D118"/>
  <c r="Y50" i="16"/>
  <c r="E79" i="6"/>
  <c r="I47" i="16"/>
  <c r="N47" s="1"/>
  <c r="S47" s="1"/>
  <c r="X47" s="1"/>
  <c r="AC47" s="1"/>
  <c r="AH46"/>
  <c r="AI43"/>
  <c r="AI44" s="1"/>
  <c r="B37" i="6"/>
  <c r="B36"/>
  <c r="Y105" i="16" l="1"/>
  <c r="BG613" i="68"/>
  <c r="D120" i="62"/>
  <c r="E116"/>
  <c r="G114"/>
  <c r="C50" i="16"/>
  <c r="C105" s="1"/>
  <c r="B79" i="6"/>
  <c r="C49" i="16"/>
  <c r="C104" s="1"/>
  <c r="B78" i="6"/>
  <c r="B14"/>
  <c r="B15" s="1"/>
  <c r="B16" s="1"/>
  <c r="B17" s="1"/>
  <c r="B18" s="1"/>
  <c r="BG1231" i="68" l="1"/>
  <c r="J51" i="69"/>
  <c r="D67" i="70" s="1"/>
  <c r="E118" i="62"/>
  <c r="G116"/>
  <c r="D122"/>
  <c r="D124" l="1"/>
  <c r="E120"/>
  <c r="G118"/>
  <c r="E122" l="1"/>
  <c r="G120"/>
  <c r="D126"/>
  <c r="B143" i="14"/>
  <c r="D128" i="62" l="1"/>
  <c r="E124"/>
  <c r="G122"/>
  <c r="E126" l="1"/>
  <c r="G124"/>
  <c r="D130"/>
  <c r="AO18" i="7"/>
  <c r="D18" i="6" s="1"/>
  <c r="AG18" i="7"/>
  <c r="D17" i="6" s="1"/>
  <c r="Y18" i="7"/>
  <c r="D16" i="6" s="1"/>
  <c r="Q18" i="7"/>
  <c r="D15" i="6" s="1"/>
  <c r="I18" i="7"/>
  <c r="D14" i="6" s="1"/>
  <c r="A18" i="7"/>
  <c r="AU12"/>
  <c r="E128" i="62" l="1"/>
  <c r="G126"/>
  <c r="C13" i="6"/>
  <c r="C15"/>
  <c r="E15" s="1"/>
  <c r="C18"/>
  <c r="E18" s="1"/>
  <c r="C14"/>
  <c r="E14" s="1"/>
  <c r="D13"/>
  <c r="C16"/>
  <c r="E16" s="1"/>
  <c r="C17"/>
  <c r="E17" s="1"/>
  <c r="E130" i="62" l="1"/>
  <c r="G130" s="1"/>
  <c r="G128"/>
  <c r="C19" i="6"/>
  <c r="D19"/>
  <c r="E13"/>
  <c r="E19" s="1"/>
  <c r="D27" s="1"/>
  <c r="I4" i="7"/>
  <c r="Q4" s="1"/>
  <c r="Y4" s="1"/>
  <c r="AG4" s="1"/>
  <c r="AO4" s="1"/>
  <c r="A20" s="1"/>
  <c r="A2"/>
  <c r="I20" l="1"/>
  <c r="Q20" s="1"/>
  <c r="Y20" s="1"/>
  <c r="AG20" s="1"/>
  <c r="AO20" s="1"/>
  <c r="B55" i="6"/>
  <c r="B56" s="1"/>
  <c r="B57" s="1"/>
  <c r="B58" s="1"/>
  <c r="B59" s="1"/>
  <c r="B60" s="1"/>
  <c r="B47" i="2"/>
  <c r="B73" i="64" s="1"/>
  <c r="B46" i="2"/>
  <c r="B72" i="64" s="1"/>
  <c r="F66" i="4"/>
  <c r="E51" i="9" s="1"/>
  <c r="B66" i="4"/>
  <c r="B51" i="9" s="1"/>
  <c r="B65" i="4"/>
  <c r="B50" i="9" s="1"/>
  <c r="A1" i="4"/>
  <c r="F47" i="2"/>
  <c r="D73" i="64" s="1"/>
  <c r="C17" i="1"/>
  <c r="C16"/>
  <c r="A17"/>
  <c r="A16"/>
  <c r="G393" i="108" l="1"/>
  <c r="G393" i="106"/>
  <c r="G393" i="105"/>
  <c r="G393" i="107"/>
  <c r="G393" i="103"/>
  <c r="G393" i="102"/>
  <c r="G393" i="101"/>
  <c r="G393" i="104"/>
  <c r="H393" i="91"/>
  <c r="H393" i="82"/>
  <c r="H393" i="81"/>
  <c r="G393" i="76"/>
  <c r="G393" i="75"/>
  <c r="H393" i="80"/>
  <c r="G393" i="79"/>
  <c r="G393" i="78"/>
  <c r="G393" i="74"/>
  <c r="G393" i="73"/>
  <c r="G393" i="72"/>
  <c r="H393" i="84"/>
  <c r="H393" i="83"/>
  <c r="G393" i="77"/>
  <c r="G393" i="71"/>
  <c r="G398" i="108"/>
  <c r="G398" i="106"/>
  <c r="G398" i="105"/>
  <c r="G398" i="107"/>
  <c r="G398" i="103"/>
  <c r="G398" i="101"/>
  <c r="G398" i="102"/>
  <c r="G398" i="104"/>
  <c r="H398" i="91"/>
  <c r="H398" i="82"/>
  <c r="H398" i="81"/>
  <c r="G398" i="76"/>
  <c r="G398" i="75"/>
  <c r="H398" i="80"/>
  <c r="G398" i="79"/>
  <c r="G398" i="78"/>
  <c r="G398" i="74"/>
  <c r="G398" i="73"/>
  <c r="G398" i="72"/>
  <c r="H398" i="84"/>
  <c r="H398" i="83"/>
  <c r="G398" i="77"/>
  <c r="G398" i="71"/>
  <c r="B398" i="105"/>
  <c r="B398" i="108"/>
  <c r="B398" i="106"/>
  <c r="B398" i="107"/>
  <c r="B398" i="101"/>
  <c r="B398" i="102"/>
  <c r="B398" i="103"/>
  <c r="B398" i="104"/>
  <c r="B398" i="91"/>
  <c r="B398" i="84"/>
  <c r="B398" i="83"/>
  <c r="B398" i="77"/>
  <c r="B398" i="82"/>
  <c r="B398" i="81"/>
  <c r="B398" i="76"/>
  <c r="B398" i="75"/>
  <c r="B398" i="80"/>
  <c r="B398" i="79"/>
  <c r="B398" i="78"/>
  <c r="B398" i="74"/>
  <c r="B398" i="73"/>
  <c r="B398" i="71"/>
  <c r="B398" i="72"/>
  <c r="G399" i="107"/>
  <c r="G399" i="105"/>
  <c r="G399" i="108"/>
  <c r="G399" i="106"/>
  <c r="G399" i="104"/>
  <c r="G399" i="101"/>
  <c r="G399" i="103"/>
  <c r="G399" i="102"/>
  <c r="H399" i="91"/>
  <c r="G399" i="71"/>
  <c r="H399" i="84"/>
  <c r="H399" i="83"/>
  <c r="G399" i="77"/>
  <c r="H399" i="82"/>
  <c r="H399" i="81"/>
  <c r="G399" i="76"/>
  <c r="G399" i="75"/>
  <c r="H399" i="80"/>
  <c r="G399" i="79"/>
  <c r="G399" i="78"/>
  <c r="G399" i="74"/>
  <c r="G399" i="73"/>
  <c r="G399" i="72"/>
  <c r="B399" i="106"/>
  <c r="B399" i="107"/>
  <c r="B399" i="108"/>
  <c r="B399" i="105"/>
  <c r="B399" i="102"/>
  <c r="B399" i="104"/>
  <c r="B399" i="101"/>
  <c r="B399" i="103"/>
  <c r="B399" i="91"/>
  <c r="B399" i="80"/>
  <c r="B399" i="79"/>
  <c r="B399" i="78"/>
  <c r="B399" i="74"/>
  <c r="B399" i="72"/>
  <c r="B399" i="84"/>
  <c r="B399" i="83"/>
  <c r="B399" i="77"/>
  <c r="B399" i="71"/>
  <c r="B399" i="73"/>
  <c r="B399" i="82"/>
  <c r="B399" i="81"/>
  <c r="B399" i="76"/>
  <c r="B399" i="75"/>
  <c r="B73" i="63"/>
  <c r="B133" i="62"/>
  <c r="B132"/>
  <c r="B72" i="63"/>
  <c r="D73"/>
  <c r="D133" i="62"/>
  <c r="B96" i="47"/>
  <c r="D97"/>
  <c r="B97"/>
  <c r="D91"/>
  <c r="D96"/>
  <c r="B41" i="6"/>
  <c r="B398" i="14"/>
  <c r="B42" i="6"/>
  <c r="B399" i="14"/>
  <c r="E36" i="6"/>
  <c r="G393" i="14"/>
  <c r="E41" i="6"/>
  <c r="G398" i="14"/>
  <c r="E42" i="6"/>
  <c r="G399" i="14"/>
  <c r="B51" i="2"/>
  <c r="B77" i="64" s="1"/>
  <c r="F65" i="4"/>
  <c r="E50" i="9" s="1"/>
  <c r="B52" i="2"/>
  <c r="B78" i="64" s="1"/>
  <c r="F51" i="2"/>
  <c r="D77" i="64" s="1"/>
  <c r="F52" i="2"/>
  <c r="D78" i="64" s="1"/>
  <c r="F46" i="2"/>
  <c r="D72" i="64" s="1"/>
  <c r="B70" i="4"/>
  <c r="B55" i="9" s="1"/>
  <c r="F70" i="4"/>
  <c r="E55" i="9" s="1"/>
  <c r="B71" i="4"/>
  <c r="B56" i="9" s="1"/>
  <c r="F71" i="4"/>
  <c r="E56" i="9" s="1"/>
  <c r="B78" i="63" l="1"/>
  <c r="B138" i="62"/>
  <c r="D132"/>
  <c r="D72" i="63"/>
  <c r="D78"/>
  <c r="D138" i="62"/>
  <c r="B137"/>
  <c r="B77" i="63"/>
  <c r="D77"/>
  <c r="D137" i="62"/>
  <c r="Y55" i="16"/>
  <c r="E84" i="6"/>
  <c r="Y49" i="16"/>
  <c r="E78" i="6"/>
  <c r="Y54" i="16"/>
  <c r="E83" i="6"/>
  <c r="C55" i="16"/>
  <c r="C110" s="1"/>
  <c r="B84" i="6"/>
  <c r="C54" i="16"/>
  <c r="C109" s="1"/>
  <c r="B83" i="6"/>
  <c r="Y109" i="16" l="1"/>
  <c r="BG617" i="68"/>
  <c r="Y110" i="16"/>
  <c r="BG618" i="68"/>
  <c r="Y104" i="16"/>
  <c r="BG612" i="68"/>
  <c r="BG1235" l="1"/>
  <c r="J55" i="69"/>
  <c r="D71" i="70" s="1"/>
  <c r="BG1236" i="68"/>
  <c r="J56" i="69"/>
  <c r="D72" i="70" s="1"/>
  <c r="BG1230" i="68"/>
  <c r="J50" i="69"/>
  <c r="D66" i="70" s="1"/>
  <c r="BQ632" i="68"/>
  <c r="BQ629"/>
  <c r="B7" i="63"/>
  <c r="BQ630" i="68"/>
  <c r="BQ11"/>
  <c r="B7" i="62"/>
  <c r="BQ12" i="68"/>
  <c r="BQ14"/>
  <c r="A9" i="2"/>
  <c r="BQ631" i="68"/>
  <c r="BQ13"/>
  <c r="B25" i="47"/>
  <c r="D9" i="65"/>
  <c r="E9" s="1"/>
  <c r="A26" i="14"/>
  <c r="B141" s="1"/>
  <c r="A232" s="1"/>
  <c r="B13" i="16"/>
  <c r="C10" i="70" s="1"/>
  <c r="B75" i="62"/>
  <c r="B61" i="47"/>
  <c r="B43" i="63"/>
  <c r="B70" i="16"/>
  <c r="A31" i="2"/>
</calcChain>
</file>

<file path=xl/comments1.xml><?xml version="1.0" encoding="utf-8"?>
<comments xmlns="http://schemas.openxmlformats.org/spreadsheetml/2006/main">
  <authors>
    <author>nayla</author>
  </authors>
  <commentList>
    <comment ref="A3" authorId="0">
      <text>
        <r>
          <rPr>
            <b/>
            <sz val="9"/>
            <color indexed="81"/>
            <rFont val="Tahoma"/>
            <family val="2"/>
          </rPr>
          <t>nayla:</t>
        </r>
        <r>
          <rPr>
            <sz val="9"/>
            <color indexed="81"/>
            <rFont val="Tahoma"/>
            <family val="2"/>
          </rPr>
          <t xml:space="preserve">
Jangan diubah</t>
        </r>
      </text>
    </comment>
  </commentList>
</comments>
</file>

<file path=xl/comments2.xml><?xml version="1.0" encoding="utf-8"?>
<comments xmlns="http://schemas.openxmlformats.org/spreadsheetml/2006/main">
  <authors>
    <author>nayla</author>
  </authors>
  <commentList>
    <comment ref="A59" authorId="0">
      <text>
        <r>
          <rPr>
            <b/>
            <sz val="9"/>
            <color indexed="81"/>
            <rFont val="Tahoma"/>
            <family val="2"/>
          </rPr>
          <t>nayla:</t>
        </r>
        <r>
          <rPr>
            <sz val="9"/>
            <color indexed="81"/>
            <rFont val="Tahoma"/>
            <family val="2"/>
          </rPr>
          <t xml:space="preserve">
Ganti dengan nomor akhir + 1 di semester ganjil</t>
        </r>
      </text>
    </comment>
  </commentList>
</comments>
</file>

<file path=xl/comments3.xml><?xml version="1.0" encoding="utf-8"?>
<comments xmlns="http://schemas.openxmlformats.org/spreadsheetml/2006/main">
  <authors>
    <author>nis</author>
  </authors>
  <commentList>
    <comment ref="J3" authorId="0">
      <text>
        <r>
          <rPr>
            <b/>
            <sz val="9"/>
            <color indexed="81"/>
            <rFont val="Tahoma"/>
            <family val="2"/>
          </rPr>
          <t>nis:</t>
        </r>
        <r>
          <rPr>
            <sz val="9"/>
            <color indexed="81"/>
            <rFont val="Tahoma"/>
            <family val="2"/>
          </rPr>
          <t xml:space="preserve">
Diisi dengan nama mata pelajaran</t>
        </r>
      </text>
    </comment>
    <comment ref="J5" authorId="0">
      <text>
        <r>
          <rPr>
            <b/>
            <sz val="9"/>
            <color indexed="81"/>
            <rFont val="Tahoma"/>
            <family val="2"/>
          </rPr>
          <t>nis:</t>
        </r>
        <r>
          <rPr>
            <sz val="9"/>
            <color indexed="81"/>
            <rFont val="Tahoma"/>
            <family val="2"/>
          </rPr>
          <t xml:space="preserve">
Diisi dengan nilai KKM</t>
        </r>
      </text>
    </comment>
    <comment ref="BE9" authorId="0">
      <text>
        <r>
          <rPr>
            <b/>
            <sz val="9"/>
            <color indexed="81"/>
            <rFont val="Tahoma"/>
            <family val="2"/>
          </rPr>
          <t>nis:</t>
        </r>
        <r>
          <rPr>
            <sz val="9"/>
            <color indexed="81"/>
            <rFont val="Tahoma"/>
            <family val="2"/>
          </rPr>
          <t xml:space="preserve">
Isi dengan SB, B, C atau K</t>
        </r>
      </text>
    </comment>
    <comment ref="BF9" authorId="0">
      <text>
        <r>
          <rPr>
            <b/>
            <sz val="9"/>
            <color indexed="81"/>
            <rFont val="Tahoma"/>
            <family val="2"/>
          </rPr>
          <t>nis:</t>
        </r>
        <r>
          <rPr>
            <sz val="9"/>
            <color indexed="81"/>
            <rFont val="Tahoma"/>
            <family val="2"/>
          </rPr>
          <t xml:space="preserve">
Isi dengan SB, B, C atau K</t>
        </r>
      </text>
    </comment>
    <comment ref="J10" authorId="0">
      <text>
        <r>
          <rPr>
            <b/>
            <sz val="9"/>
            <color indexed="81"/>
            <rFont val="Tahoma"/>
            <family val="2"/>
          </rPr>
          <t>nis:</t>
        </r>
        <r>
          <rPr>
            <sz val="9"/>
            <color indexed="81"/>
            <rFont val="Tahoma"/>
            <family val="2"/>
          </rPr>
          <t xml:space="preserve">
Nilai Tugas</t>
        </r>
      </text>
    </comment>
    <comment ref="P10" authorId="0">
      <text>
        <r>
          <rPr>
            <b/>
            <sz val="9"/>
            <color indexed="81"/>
            <rFont val="Tahoma"/>
            <family val="2"/>
          </rPr>
          <t>nis:</t>
        </r>
        <r>
          <rPr>
            <sz val="9"/>
            <color indexed="81"/>
            <rFont val="Tahoma"/>
            <family val="2"/>
          </rPr>
          <t xml:space="preserve">
Penilaian Harian</t>
        </r>
      </text>
    </comment>
    <comment ref="J621" authorId="0">
      <text>
        <r>
          <rPr>
            <b/>
            <sz val="9"/>
            <color indexed="81"/>
            <rFont val="Tahoma"/>
            <family val="2"/>
          </rPr>
          <t>nis:</t>
        </r>
        <r>
          <rPr>
            <sz val="9"/>
            <color indexed="81"/>
            <rFont val="Tahoma"/>
            <family val="2"/>
          </rPr>
          <t xml:space="preserve">
Diisi dengan nama mata pelajaran</t>
        </r>
      </text>
    </comment>
    <comment ref="J622" authorId="0">
      <text>
        <r>
          <rPr>
            <b/>
            <sz val="9"/>
            <color indexed="81"/>
            <rFont val="Tahoma"/>
            <family val="2"/>
          </rPr>
          <t>nis:</t>
        </r>
        <r>
          <rPr>
            <sz val="9"/>
            <color indexed="81"/>
            <rFont val="Tahoma"/>
            <family val="2"/>
          </rPr>
          <t xml:space="preserve">
Diisi dengan nama mata pelajaran</t>
        </r>
      </text>
    </comment>
    <comment ref="J623" authorId="0">
      <text>
        <r>
          <rPr>
            <b/>
            <sz val="9"/>
            <color indexed="81"/>
            <rFont val="Tahoma"/>
            <family val="2"/>
          </rPr>
          <t>nis:</t>
        </r>
        <r>
          <rPr>
            <sz val="9"/>
            <color indexed="81"/>
            <rFont val="Tahoma"/>
            <family val="2"/>
          </rPr>
          <t xml:space="preserve">
Diisi dengan nama mata pelajaran</t>
        </r>
      </text>
    </comment>
    <comment ref="BE627" authorId="0">
      <text>
        <r>
          <rPr>
            <b/>
            <sz val="9"/>
            <color indexed="81"/>
            <rFont val="Tahoma"/>
            <family val="2"/>
          </rPr>
          <t>nis:</t>
        </r>
        <r>
          <rPr>
            <sz val="9"/>
            <color indexed="81"/>
            <rFont val="Tahoma"/>
            <family val="2"/>
          </rPr>
          <t xml:space="preserve">
Isi dengan SB, B, C atau K</t>
        </r>
      </text>
    </comment>
    <comment ref="BF627" authorId="0">
      <text>
        <r>
          <rPr>
            <b/>
            <sz val="9"/>
            <color indexed="81"/>
            <rFont val="Tahoma"/>
            <family val="2"/>
          </rPr>
          <t>nis:</t>
        </r>
        <r>
          <rPr>
            <sz val="9"/>
            <color indexed="81"/>
            <rFont val="Tahoma"/>
            <family val="2"/>
          </rPr>
          <t xml:space="preserve">
Isi dengan SB, B, C atau K</t>
        </r>
      </text>
    </comment>
    <comment ref="J628" authorId="0">
      <text>
        <r>
          <rPr>
            <b/>
            <sz val="9"/>
            <color indexed="81"/>
            <rFont val="Tahoma"/>
            <family val="2"/>
          </rPr>
          <t>nis:</t>
        </r>
        <r>
          <rPr>
            <sz val="9"/>
            <color indexed="81"/>
            <rFont val="Tahoma"/>
            <family val="2"/>
          </rPr>
          <t xml:space="preserve">
Nilai Tugas</t>
        </r>
      </text>
    </comment>
    <comment ref="P628" authorId="0">
      <text>
        <r>
          <rPr>
            <b/>
            <sz val="9"/>
            <color indexed="81"/>
            <rFont val="Tahoma"/>
            <family val="2"/>
          </rPr>
          <t>nis:</t>
        </r>
        <r>
          <rPr>
            <sz val="9"/>
            <color indexed="81"/>
            <rFont val="Tahoma"/>
            <family val="2"/>
          </rPr>
          <t xml:space="preserve">
Penilaian Harian</t>
        </r>
      </text>
    </comment>
  </commentList>
</comments>
</file>

<file path=xl/sharedStrings.xml><?xml version="1.0" encoding="utf-8"?>
<sst xmlns="http://schemas.openxmlformats.org/spreadsheetml/2006/main" count="6710" uniqueCount="715">
  <si>
    <t>Mata Pelajaran</t>
  </si>
  <si>
    <t>Kelas</t>
  </si>
  <si>
    <t>Kompetensi Dasar</t>
  </si>
  <si>
    <t>Kompetensi Inti :</t>
  </si>
  <si>
    <t>Tujuan Pembelajaran</t>
  </si>
  <si>
    <t>Materi Pembelajaran</t>
  </si>
  <si>
    <t>Mengetahui :</t>
  </si>
  <si>
    <t>Guru Mata Pelajaran</t>
  </si>
  <si>
    <t>ISILAH DENGAN DATA YANG BENAR</t>
  </si>
  <si>
    <t>Sekolah</t>
  </si>
  <si>
    <t>Nama Guru</t>
  </si>
  <si>
    <t>Nama Kepala Sekolah</t>
  </si>
  <si>
    <t>:</t>
  </si>
  <si>
    <t>NIP.</t>
  </si>
  <si>
    <t>Halim Darmako, S.Pd.</t>
  </si>
  <si>
    <t>Kepala SMKN 2 Kandangan</t>
  </si>
  <si>
    <t>Model Pembelajaran</t>
  </si>
  <si>
    <t>Indikator Pencapaian Kompetensi</t>
  </si>
  <si>
    <t>Sintaks Model Pembelajaran</t>
  </si>
  <si>
    <t>Pendekatan Saintifik</t>
  </si>
  <si>
    <t>Mengamati</t>
  </si>
  <si>
    <t>Menanya</t>
  </si>
  <si>
    <t>Mengumpulkan Informasi</t>
  </si>
  <si>
    <t>Menalar</t>
  </si>
  <si>
    <t>Mengomunikasikan</t>
  </si>
  <si>
    <t>KD-4                   :</t>
  </si>
  <si>
    <t>KD-3                   :</t>
  </si>
  <si>
    <t>PEMERINTAH KABUPATEN HULU SUNGAI SELATAN</t>
  </si>
  <si>
    <t>DINAS PENDIDIKAN</t>
  </si>
  <si>
    <t>Jln .Gambah Dalam No 77 Telp. 22156 Kandangan 71215</t>
  </si>
  <si>
    <t>Website : www.smkn2kandangan.sch.id  Email  : smkn2kdg@yahoo.co.id</t>
  </si>
  <si>
    <t>Tahun Pelajaran</t>
  </si>
  <si>
    <t>Teknik Komputer dan Jaringan</t>
  </si>
  <si>
    <t>Teknik Komputer dan Informatika</t>
  </si>
  <si>
    <t>2018 / 2019</t>
  </si>
  <si>
    <t>Alokasi Waktu</t>
  </si>
  <si>
    <t>Keterangan</t>
  </si>
  <si>
    <t>Total</t>
  </si>
  <si>
    <t>Semester</t>
  </si>
  <si>
    <t>Jumlah Jam</t>
  </si>
  <si>
    <t>Bulan</t>
  </si>
  <si>
    <t>KALENDER PENDIDIKAN SMKN 2 KANDANGAN</t>
  </si>
  <si>
    <t>M</t>
  </si>
  <si>
    <t xml:space="preserve"> </t>
  </si>
  <si>
    <t>KI-3 :</t>
  </si>
  <si>
    <t>SILABUS MATA PELAJARAN</t>
  </si>
  <si>
    <t>KI-1 :</t>
  </si>
  <si>
    <t>KI-2 :</t>
  </si>
  <si>
    <t>KI-4 :</t>
  </si>
  <si>
    <t>Kegiatan Pembelajaran</t>
  </si>
  <si>
    <t>Penilaian</t>
  </si>
  <si>
    <t>Sumber Belajar</t>
  </si>
  <si>
    <t>No</t>
  </si>
  <si>
    <t>KD 1.1 :</t>
  </si>
  <si>
    <t>KD 1.2 :</t>
  </si>
  <si>
    <t>KD 2.1 :</t>
  </si>
  <si>
    <t>KD 2.2 :</t>
  </si>
  <si>
    <t>KD 2.3 :</t>
  </si>
  <si>
    <t>RENCANA PELAKSANAAN PEMBELAJARAN (RPP)</t>
  </si>
  <si>
    <t>A. Kompetensi Inti (KI)</t>
  </si>
  <si>
    <t>B. Kompetensi Dasar</t>
  </si>
  <si>
    <t>Indikator</t>
  </si>
  <si>
    <t>A. Distribusi Minggu Efektif dan Tidak Efektif</t>
  </si>
  <si>
    <t>Jumlah Minggu</t>
  </si>
  <si>
    <t>B. Alokasi Waktu Tatap Muka</t>
  </si>
  <si>
    <t>C. Beban Kompetensi</t>
  </si>
  <si>
    <t>Mata Pelajaran                                         :</t>
  </si>
  <si>
    <t>Kelas                                                           :</t>
  </si>
  <si>
    <t>Hari Tatap Muka                                      :</t>
  </si>
  <si>
    <t>Jam Tatap Muka/Minggu                       :</t>
  </si>
  <si>
    <t>Jumlah Jam Tatap Muka Semester     :</t>
  </si>
  <si>
    <t xml:space="preserve">Jumlah Jam Tatap Dalam Silabus       : </t>
  </si>
  <si>
    <t>Jumlah Kompetensi Inti                           :</t>
  </si>
  <si>
    <t>Jumlah Kompetensi Dasar                     :</t>
  </si>
  <si>
    <t>Jumlah Indikator                                        :</t>
  </si>
  <si>
    <t>∑ Minggu Tidak Efektif</t>
  </si>
  <si>
    <t>∑ Minggu Efektif</t>
  </si>
  <si>
    <t>I (GANJIL)</t>
  </si>
  <si>
    <t>II (GENAP)</t>
  </si>
  <si>
    <t>PROGRAM SEMESTER</t>
  </si>
  <si>
    <t>JP</t>
  </si>
  <si>
    <t>RENC.</t>
  </si>
  <si>
    <t>PELAKSANAAN</t>
  </si>
  <si>
    <t>JUMLAH</t>
  </si>
  <si>
    <t>PENCAPAIAN TARGET KURIKULUM</t>
  </si>
  <si>
    <t>v</t>
  </si>
  <si>
    <t>Standar KompetensiI / Kompetensi Dasar</t>
  </si>
  <si>
    <t>Pencapaian Target</t>
  </si>
  <si>
    <t>Rencana</t>
  </si>
  <si>
    <t>Pelaksanaan</t>
  </si>
  <si>
    <t>Pendekatan Pembelajaran</t>
  </si>
  <si>
    <t>Metode Pembelajaran</t>
  </si>
  <si>
    <t>C. Indikator Pencapaian Kompetensi</t>
  </si>
  <si>
    <t>D. Tujuan Pembelajaran</t>
  </si>
  <si>
    <t>E. Materi Pembelajaran</t>
  </si>
  <si>
    <t>F. Pendekatan, Model dan Metode Pembelajaran</t>
  </si>
  <si>
    <t>G. Kegiatan Pembelajaran</t>
  </si>
  <si>
    <t>Kegiatan</t>
  </si>
  <si>
    <t>a. Pendahuluan</t>
  </si>
  <si>
    <t>b. Kegiatan Inti</t>
  </si>
  <si>
    <t>c. Penutup</t>
  </si>
  <si>
    <t>H. PENILAIAN PEMBELAJARAN DAN PENGAYAAN</t>
  </si>
  <si>
    <t>Aspek</t>
  </si>
  <si>
    <t>Teknik</t>
  </si>
  <si>
    <t>Bentuk Instrumen</t>
  </si>
  <si>
    <t>Sikap</t>
  </si>
  <si>
    <t>Pengetahuan</t>
  </si>
  <si>
    <t>Keterampilan</t>
  </si>
  <si>
    <t>Teknik penilaian</t>
  </si>
  <si>
    <t>a. Pertemuan pertama</t>
  </si>
  <si>
    <t>Nama Siswa / Kelompok</t>
  </si>
  <si>
    <t>Disiplin</t>
  </si>
  <si>
    <t>Jujur</t>
  </si>
  <si>
    <t>Tanggung Jawab</t>
  </si>
  <si>
    <t>Santun</t>
  </si>
  <si>
    <t>Nilai Akhir</t>
  </si>
  <si>
    <t>4 = jika empat indikator terlihat</t>
  </si>
  <si>
    <t>3 = jika tiga indikator terlihat</t>
  </si>
  <si>
    <t>2 = jika dua indikator terlihat</t>
  </si>
  <si>
    <t>1 = jika satu indikator terlihat</t>
  </si>
  <si>
    <t>Indikator penilaian sikap:</t>
  </si>
  <si>
    <t xml:space="preserve">1. Tertib mengikuti instruksi 
</t>
  </si>
  <si>
    <t>2. Mengerjakan tugas tepat waktu</t>
  </si>
  <si>
    <t>3. Tidak melakukan kegiatan yang tidak diminta</t>
  </si>
  <si>
    <t>4. Tidak membuat kondisi kelas menjadi tidak kondusif</t>
  </si>
  <si>
    <t xml:space="preserve">Jujur </t>
  </si>
  <si>
    <t xml:space="preserve">1. Menyampaikan sesuatu berdasarkan keadaan yang sebenarnya </t>
  </si>
  <si>
    <t xml:space="preserve">2. Tidak menutupi kesalahan yang terjadi </t>
  </si>
  <si>
    <t xml:space="preserve">3. Tidak menyontek atau melihat data/pekerjaan orang lain </t>
  </si>
  <si>
    <t>4. Mencantumkan sumber belajar dari yang dikutip/dipelajari</t>
  </si>
  <si>
    <t xml:space="preserve">Tanggung Jawab </t>
  </si>
  <si>
    <t xml:space="preserve">Santun </t>
  </si>
  <si>
    <t xml:space="preserve">1. Pelaksanaan tugas piket secara teratur </t>
  </si>
  <si>
    <t xml:space="preserve">2. Peran serta aktif dalam kegiatan diskusi kelompok </t>
  </si>
  <si>
    <t xml:space="preserve">3. Mengajukan usul pemecahan masalah </t>
  </si>
  <si>
    <t xml:space="preserve">4. Mengerjakan tugas sesuai yang ditugaskan </t>
  </si>
  <si>
    <t xml:space="preserve">1. Berinteraksi dengan teman secara ramah </t>
  </si>
  <si>
    <t xml:space="preserve">2. Berkomunikasi dengan bahasa yang tidak menyinggung perasaan </t>
  </si>
  <si>
    <t xml:space="preserve">3. Menggunakan bahasa tubuh yang bersahabat </t>
  </si>
  <si>
    <t xml:space="preserve">4. Berperilaku sopan </t>
  </si>
  <si>
    <t xml:space="preserve">Sangat baik : apabila memperoleh nilai akhir 4 </t>
  </si>
  <si>
    <t xml:space="preserve">Baik            : apabila memperoleh nilai akhir 3 </t>
  </si>
  <si>
    <t xml:space="preserve">Cukup         : apabila memperoleh nilai akhir 2 </t>
  </si>
  <si>
    <t>Kurang        : apabila memperoleh nilai akhir 1</t>
  </si>
  <si>
    <t>Observasi</t>
  </si>
  <si>
    <t>Daftar skala penilaian</t>
  </si>
  <si>
    <t>Tes tertulis</t>
  </si>
  <si>
    <t>Mensuplai jawaban (jawaban singkat)</t>
  </si>
  <si>
    <t>Unjuk kerja</t>
  </si>
  <si>
    <t>Daftar skala 1-4</t>
  </si>
  <si>
    <t>1. Penilaian sikap</t>
  </si>
  <si>
    <t>2. Penilaian pengetahuan</t>
  </si>
  <si>
    <t>Indikator Soal</t>
  </si>
  <si>
    <t>Jenis Soal</t>
  </si>
  <si>
    <t>Kunci jawaban soal:</t>
  </si>
  <si>
    <t>Pedoman penskoran pengetahuan</t>
  </si>
  <si>
    <t>Skor Setiap Nomor Soal</t>
  </si>
  <si>
    <t>Nilai</t>
  </si>
  <si>
    <t>Indikator Penilaian Pengetahuan:</t>
  </si>
  <si>
    <t xml:space="preserve">4 = jika empat indikator dilakukan. </t>
  </si>
  <si>
    <t xml:space="preserve">3 = jika tiga indikator dilakukan. </t>
  </si>
  <si>
    <t xml:space="preserve">2 = jika dua indikator dilakukan. </t>
  </si>
  <si>
    <t>1 = jika satu indikator dilakukan</t>
  </si>
  <si>
    <t>Indikator penilaian keterampilan</t>
  </si>
  <si>
    <t>Pengolahan Nilai KD-Keterampilan</t>
  </si>
  <si>
    <t>Aspek / Indikator</t>
  </si>
  <si>
    <t>Tes Ke</t>
  </si>
  <si>
    <t>Skor</t>
  </si>
  <si>
    <t>1 / 2</t>
  </si>
  <si>
    <t>Nilai KD-Keterampilan : ditentukan berdasarkan skor rerata optimum (nilai tertinggi) dari aspek (indikator pencapaian kompetensi) yang dinilai</t>
  </si>
  <si>
    <t>Nilai akhir sikap diperoleh berdasarkan modus (skor yang sering muncul) dari keempat aspek sikap di atas</t>
  </si>
  <si>
    <t>3. Pembelajaran Remedial</t>
  </si>
  <si>
    <t>4. Pengayaan</t>
  </si>
  <si>
    <t>I. Media / Alat, Bahan dan Sumber Belajar</t>
  </si>
  <si>
    <t>Media / Alat</t>
  </si>
  <si>
    <t>Bahan</t>
  </si>
  <si>
    <t>Mengetahui:</t>
  </si>
  <si>
    <t>1, 2, 3, 4</t>
  </si>
  <si>
    <t>Pedoman penskoran sikap</t>
  </si>
  <si>
    <t>Instrumen penilaian</t>
  </si>
  <si>
    <t>3. Penilaian Keterampilan</t>
  </si>
  <si>
    <t xml:space="preserve">Pedoman penskoran nilai sikap: </t>
  </si>
  <si>
    <t>Pedoman penskoran nilai keterampilan</t>
  </si>
  <si>
    <t>PROGRAM TAHUNAN</t>
  </si>
  <si>
    <t>Kode</t>
  </si>
  <si>
    <t>Tanggal Perangkat</t>
  </si>
  <si>
    <t>Kode Pelajaran</t>
  </si>
  <si>
    <t>semester 1 dan 2</t>
  </si>
  <si>
    <t>Saintifik</t>
  </si>
  <si>
    <t>Paparan, diskusi, tanya jawab, praktik dan eksperimen</t>
  </si>
  <si>
    <t>Problem based learning</t>
  </si>
  <si>
    <t>KD 2.4 :</t>
  </si>
  <si>
    <t>KD 2.5 :</t>
  </si>
  <si>
    <t>KD 2.6 :</t>
  </si>
  <si>
    <t>KD 2.7 :</t>
  </si>
  <si>
    <t>KD 2.8 :</t>
  </si>
  <si>
    <t>KD 2.9 :</t>
  </si>
  <si>
    <t>KD 2.10 :</t>
  </si>
  <si>
    <t>Bidang Keahlian</t>
  </si>
  <si>
    <t>Program Keahlian</t>
  </si>
  <si>
    <t>Paket Keahlian</t>
  </si>
  <si>
    <t>Ashadi Rahmat, M.Pd.</t>
  </si>
  <si>
    <t>PEMERINTAH PROVINSI KALIMANTAN SELATAN</t>
  </si>
  <si>
    <t>DINAS PENDIDIKAN DAN KEBUDAYAAN</t>
  </si>
  <si>
    <t>Tes kinerja</t>
  </si>
  <si>
    <t>Menghayati dan mengamalkan ajaran agama yang dianutnya</t>
  </si>
  <si>
    <t>Menghayati dan mengamalkan perilaku jujur, disiplin, santun, peduli (gotong royong, kerja sama, toleran, damai), bertanggung-jawab, responsif, dan proaktif melalui keteladanan, pemberian nasihat, penguatan, pembiasaan, dan pengkondisian secara berkesinambungan serta menunjukkan sikap sebagai bagian dari solusi atas berbagai permasalahan dalam berinteraksi secara efektif dengan lingkungan sosial dan alam serta dalam menempatkan diri sebagai cerminan bangsa dalam pergaulan dunia</t>
  </si>
  <si>
    <t xml:space="preserve">Kelas                                  </t>
  </si>
  <si>
    <t xml:space="preserve">Bidang Keahlian               </t>
  </si>
  <si>
    <t xml:space="preserve">Program Keahlian            </t>
  </si>
  <si>
    <t xml:space="preserve">Paket Keahlian                </t>
  </si>
  <si>
    <t>Alokasi Waktu (JP)</t>
  </si>
  <si>
    <t>SEKOLAH MENENGAH KEJURUAN NEGERI 2 KANDANGAN</t>
  </si>
  <si>
    <t>Tanggal Pertama Belajar Ganjil</t>
  </si>
  <si>
    <t>Tanggal Pertama Belajar Genap</t>
  </si>
  <si>
    <t>Tanggal Kedua Belajar Genap</t>
  </si>
  <si>
    <t>ANALISIS KOMPETENSI INTI</t>
  </si>
  <si>
    <t>Kompetensi Inti 3
(Pengetahuan)</t>
  </si>
  <si>
    <t>Kompetensi Inti 4
(Keterampilan)</t>
  </si>
  <si>
    <t>Analisis dan Rekomendasi KI</t>
  </si>
  <si>
    <t>ANALISIS KOMPETENSI DASAR</t>
  </si>
  <si>
    <t>Kompetensi Dasar
Pengetahuan (KD dari KI-3)</t>
  </si>
  <si>
    <t>Kompetensi Dasar
Keterampilan (KD dari KI-4)</t>
  </si>
  <si>
    <t>Analisis KD Pengetahuan</t>
  </si>
  <si>
    <t xml:space="preserve">Mata Pelajaran  </t>
  </si>
  <si>
    <t>Rekomendasi KD Pengetahuan</t>
  </si>
  <si>
    <t>Analisis KD Keterampilan</t>
  </si>
  <si>
    <t>Rekomendasi KD Keterampilan</t>
  </si>
  <si>
    <t>Rekomendasi KD-KD pada Mapel</t>
  </si>
  <si>
    <t>PPK</t>
  </si>
  <si>
    <t>Tingkat Dimensi Kognitif dan Bentuk Dimensi Pengetahuan</t>
  </si>
  <si>
    <t>Kesesuaian Dimensi Kognitif dengan Bentuk Pengetahuan</t>
  </si>
  <si>
    <t>Bentuk Taksonomi dan Tingkat Taksonomi</t>
  </si>
  <si>
    <t>Kesetaraan Taksonomi KD-dari KI-3 dg KD dari KI-4</t>
  </si>
  <si>
    <t>Nilai-Nilai Karakter yang dapat Diintegrasikan dalam Materi dan Model Pembelajaran</t>
  </si>
  <si>
    <t xml:space="preserve">- 	Ketercapaian Dimensi Kognitif dan Bentuk Pengetahuan semua KD-3 dalam Mata Pelajaran_x000D_
</t>
  </si>
  <si>
    <t>- Ketercapaian Taksonomi semua KD-4 dalam Mata Pelajaran</t>
  </si>
  <si>
    <t>Melakukan adalah keterampilan abstrak, tingkat Mencoba</t>
  </si>
  <si>
    <t>- Rasa ingin tahu
- Mandiri
- Bertanggung jawab</t>
  </si>
  <si>
    <t>KD-3 menerapkan (C3) setara dengan KD-4 melakukan</t>
  </si>
  <si>
    <t>Kompetensi Dasar / Indikator</t>
  </si>
  <si>
    <t>Kompleksitas</t>
  </si>
  <si>
    <t>Pendukung</t>
  </si>
  <si>
    <t>Intake</t>
  </si>
  <si>
    <t>KKM</t>
  </si>
  <si>
    <t>ANALISIS KKM INDIKATOR</t>
  </si>
  <si>
    <t>ANALISIS KKM MATA PELAJARAN (PENGETAHUAN)</t>
  </si>
  <si>
    <t xml:space="preserve">Satuan Pendidikan </t>
  </si>
  <si>
    <t xml:space="preserve">Mata Pelajaran   </t>
  </si>
  <si>
    <t>KKM Indikator</t>
  </si>
  <si>
    <t>KKM KD</t>
  </si>
  <si>
    <t>KKM Pengetahuan</t>
  </si>
  <si>
    <t>ANALISIS KKM MATA PELAJARAN (KETERAMPILAN)</t>
  </si>
  <si>
    <t>KKM Keterampilan</t>
  </si>
  <si>
    <t xml:space="preserve">JURNAL MENGAJAR </t>
  </si>
  <si>
    <t>MATA PELAJARAN</t>
  </si>
  <si>
    <t xml:space="preserve">KELAS </t>
  </si>
  <si>
    <t>Tanggal</t>
  </si>
  <si>
    <t>Pert. Ke</t>
  </si>
  <si>
    <t>Uraian Kegiatan (SK-KD)</t>
  </si>
  <si>
    <t>Ketercapaian</t>
  </si>
  <si>
    <t>Tindak Lanjut</t>
  </si>
  <si>
    <t>Presensi</t>
  </si>
  <si>
    <t>Ya</t>
  </si>
  <si>
    <t>Tidak</t>
  </si>
  <si>
    <t>Nama Siswa</t>
  </si>
  <si>
    <t>S</t>
  </si>
  <si>
    <t>I</t>
  </si>
  <si>
    <t>A</t>
  </si>
  <si>
    <t>Kandangan,</t>
  </si>
  <si>
    <t>NIP. 19681223 199702 1 003</t>
  </si>
  <si>
    <t>NIP. 19820306 201101 1 003</t>
  </si>
  <si>
    <t>per minggu</t>
  </si>
  <si>
    <t>DAFTAR PRESENSI</t>
  </si>
  <si>
    <t>NO</t>
  </si>
  <si>
    <t>NAMA SISWA</t>
  </si>
  <si>
    <t>PRESENSI TATAP MUKA</t>
  </si>
  <si>
    <t>TOTAL</t>
  </si>
  <si>
    <t>%</t>
  </si>
  <si>
    <t>KETERANGAN</t>
  </si>
  <si>
    <t>H</t>
  </si>
  <si>
    <t>T</t>
  </si>
  <si>
    <t>HADIR</t>
  </si>
  <si>
    <t>Tanggal Pelaksanaan</t>
  </si>
  <si>
    <t>TERLAMBAT</t>
  </si>
  <si>
    <t>SAKIT</t>
  </si>
  <si>
    <t>IJIN</t>
  </si>
  <si>
    <t>ALPA</t>
  </si>
  <si>
    <t>% HADIR</t>
  </si>
  <si>
    <t>NIS</t>
  </si>
  <si>
    <t>NIS / NISN</t>
  </si>
  <si>
    <t>NAMA PESERTA DIDIK</t>
  </si>
  <si>
    <t>REKAP NILAI</t>
  </si>
  <si>
    <t xml:space="preserve">MATA PELAJARAN </t>
  </si>
  <si>
    <t xml:space="preserve">KELAS                      </t>
  </si>
  <si>
    <t>KD</t>
  </si>
  <si>
    <t>NILAI RAPORT</t>
  </si>
  <si>
    <t>DESKRIPSI</t>
  </si>
  <si>
    <t>KEHADIRAN</t>
  </si>
  <si>
    <t>PENGETAHUAN</t>
  </si>
  <si>
    <t>KETERAMPILAN</t>
  </si>
  <si>
    <t>SPIRITUAL</t>
  </si>
  <si>
    <t>SOSIAL</t>
  </si>
  <si>
    <t>SIKAP SPIRITUAL</t>
  </si>
  <si>
    <t>SIKAP SOSIAL</t>
  </si>
  <si>
    <t>NT</t>
  </si>
  <si>
    <t>PH</t>
  </si>
  <si>
    <t>UTS</t>
  </si>
  <si>
    <t>UAS</t>
  </si>
  <si>
    <t>NR</t>
  </si>
  <si>
    <t>PREDIKAT</t>
  </si>
  <si>
    <t>PROSES</t>
  </si>
  <si>
    <t>PRODUK</t>
  </si>
  <si>
    <t>PROYEK</t>
  </si>
  <si>
    <t>DAN</t>
  </si>
  <si>
    <t>Spiritual</t>
  </si>
  <si>
    <t>Sosial</t>
  </si>
  <si>
    <t>3.1</t>
  </si>
  <si>
    <t>4.1</t>
  </si>
  <si>
    <t>SB</t>
  </si>
  <si>
    <t>3.2</t>
  </si>
  <si>
    <t>4.2</t>
  </si>
  <si>
    <t>B</t>
  </si>
  <si>
    <t>3.3</t>
  </si>
  <si>
    <t>4.3</t>
  </si>
  <si>
    <t>C</t>
  </si>
  <si>
    <t>3.4</t>
  </si>
  <si>
    <t>4.4</t>
  </si>
  <si>
    <t>D</t>
  </si>
  <si>
    <t>K</t>
  </si>
  <si>
    <t>3.5</t>
  </si>
  <si>
    <t>4.5</t>
  </si>
  <si>
    <t>3.6</t>
  </si>
  <si>
    <t>4.6</t>
  </si>
  <si>
    <t>3.7</t>
  </si>
  <si>
    <t>4.7</t>
  </si>
  <si>
    <t>3.8</t>
  </si>
  <si>
    <t>4.8</t>
  </si>
  <si>
    <t>3.9</t>
  </si>
  <si>
    <t>4.9</t>
  </si>
  <si>
    <t>3.10</t>
  </si>
  <si>
    <t>4.10</t>
  </si>
  <si>
    <t>3.11</t>
  </si>
  <si>
    <t>4.11</t>
  </si>
  <si>
    <t>3.12</t>
  </si>
  <si>
    <t>4.12</t>
  </si>
  <si>
    <t>3.13</t>
  </si>
  <si>
    <t>4.13</t>
  </si>
  <si>
    <t>3.14</t>
  </si>
  <si>
    <t>4.14</t>
  </si>
  <si>
    <t>3.15</t>
  </si>
  <si>
    <t>4.15</t>
  </si>
  <si>
    <t>SIKAP SPIRITUAL &amp; SOSIAL</t>
  </si>
  <si>
    <t xml:space="preserve">  SIKAP SOSIAL</t>
  </si>
  <si>
    <t xml:space="preserve">SEMESTER                   </t>
  </si>
  <si>
    <t>TAHUN PELAJARAN</t>
  </si>
  <si>
    <t>Selalu bersyukur, selalu berdoa sebelum melakukan kegiatan, toleran pada agama yang berbeda dan taat beribadah</t>
  </si>
  <si>
    <t>Selalu bersikap santun, peduli, percaya diri, jujur, disiplin dan bertanggung jawab</t>
  </si>
  <si>
    <t>Bersyukur, berdoa sebelum melakukan kegiatan, toleran pada agama yang berbeda dan taat beribadah</t>
  </si>
  <si>
    <t>Bersikap santun, peduli, percaya diri, jujur, disiplin dan bertanggung jawab</t>
  </si>
  <si>
    <t>ANALISIS HASIL ULANGAN HARIAN</t>
  </si>
  <si>
    <t xml:space="preserve">Mata Pelajaran         </t>
  </si>
  <si>
    <t>Kompetensi Inti</t>
  </si>
  <si>
    <t>Nama</t>
  </si>
  <si>
    <t>Nilai Tertinggi</t>
  </si>
  <si>
    <t>Nilai Terendah</t>
  </si>
  <si>
    <t>Rata-rata</t>
  </si>
  <si>
    <t>Peserta Didik yang Kompeten</t>
  </si>
  <si>
    <t>Peserta Didik yang Belum Kompeten</t>
  </si>
  <si>
    <t>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t>
  </si>
  <si>
    <t>Pendekatan :</t>
  </si>
  <si>
    <t>Model         :</t>
  </si>
  <si>
    <t>Metode       :</t>
  </si>
  <si>
    <t>Satuan Pendidikan</t>
  </si>
  <si>
    <t xml:space="preserve">Program Keahlian </t>
  </si>
  <si>
    <t xml:space="preserve">KELAS                   </t>
  </si>
  <si>
    <t xml:space="preserve">SEMESTER                 </t>
  </si>
  <si>
    <t xml:space="preserve">TAHUN PEMELAJARAN  </t>
  </si>
  <si>
    <t xml:space="preserve">Alokasi Waktu                              </t>
  </si>
  <si>
    <t>1. KD Pengetahuan</t>
  </si>
  <si>
    <t>2. KD Keterampilan</t>
  </si>
  <si>
    <t>Waktu Total</t>
  </si>
  <si>
    <t>Waktu Semester Ganjil</t>
  </si>
  <si>
    <t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t>
  </si>
  <si>
    <t>Alokasi Waktu (dalam menit)</t>
  </si>
  <si>
    <t>kali</t>
  </si>
  <si>
    <t>dikurang pembukaan dan penutup</t>
  </si>
  <si>
    <t xml:space="preserve">1. Peserta didik dapat menjelaskan pengertian tentang keselamatan, kesehatan kerja dan lingkungan (K3L).
2. Peserta didik dapat melaksanakan prosedur K3L dengan baik dan benar sesuai dengan SOP yang berlaku.
3. Peserta didik dapat menganalisis hal-hal yang dapat menimbulkan kecelakaan kerja dan cara penanggulangannya.
</t>
  </si>
  <si>
    <t>Soal :</t>
  </si>
  <si>
    <t>Jelaskan pengertian keselamatan, kesehatan kerja dan lingkungan (K3L) ?</t>
  </si>
  <si>
    <t>Hal-hal apa saja yang dapat menimbulkan kecelakaan kerja ?</t>
  </si>
  <si>
    <t>A. Dapat menjelaskan pengertian K3L diberi skor 4
B. Tidak dapat menjelaskan pengetian K3L diberi skor 1</t>
  </si>
  <si>
    <t>Bagaimanakah melaksanaan prosedur K3L dengan baik dan benar sesuai dengan SOP yang berlaku ?</t>
  </si>
  <si>
    <t>A. Dapat melaksanakan prosedur K3L diberi skor 4
B. Tidak dapat melaksanakan prosedur K3L diberi skor 1</t>
  </si>
  <si>
    <t>A. Dapat menyebutkan 4 hal penyebab kecelakaan kerja diberi skor 4
B. Dapat menyebutkan 3 hal penyebab kecelakaan kerja diberi skor 3
C. Dapat menyebutkan 2 hal penyebab kecelakaan kerja diberi skor 2
D. Dapat menyebutkan 1 hal penyebab kecelakaan kerja diberi skor 1</t>
  </si>
  <si>
    <t>4.1.1</t>
  </si>
  <si>
    <t>4.1.2</t>
  </si>
  <si>
    <t>4.1.3</t>
  </si>
  <si>
    <t>4.1.4</t>
  </si>
  <si>
    <t>4.1.5</t>
  </si>
  <si>
    <t>4.1.6</t>
  </si>
  <si>
    <t>4.1.7</t>
  </si>
  <si>
    <t>4.1.8</t>
  </si>
  <si>
    <t>4.1.9</t>
  </si>
  <si>
    <t>4.1.10</t>
  </si>
  <si>
    <t>: Proyektor, Laptop, Presentasi, Bahan tayang</t>
  </si>
  <si>
    <t>: Helm, Sarung Tangan, Masker, Sepatu Safety, Apron, Kaca Mata Las, Topeng Las, APAR.</t>
  </si>
  <si>
    <t>Skala</t>
  </si>
  <si>
    <t>Sangat Baik</t>
  </si>
  <si>
    <t>Baik</t>
  </si>
  <si>
    <t>Cukup</t>
  </si>
  <si>
    <t>Kurang</t>
  </si>
  <si>
    <t/>
  </si>
  <si>
    <t>Nilai KD 3.1</t>
  </si>
  <si>
    <t>Nilai KD 3.2</t>
  </si>
  <si>
    <t>Nilai KD 3.3</t>
  </si>
  <si>
    <t>Nilai KD 3.4</t>
  </si>
  <si>
    <t>Nilai KD 3.5</t>
  </si>
  <si>
    <t>Nilai KD 3.6</t>
  </si>
  <si>
    <t>Nilai KD 3.7</t>
  </si>
  <si>
    <t>Nilai KD 3.8</t>
  </si>
  <si>
    <t>Nilai KD 3.9</t>
  </si>
  <si>
    <t>Nilai KD 3.10</t>
  </si>
  <si>
    <t>Nilai KD 3.11</t>
  </si>
  <si>
    <t>Nilai KD 3.12</t>
  </si>
  <si>
    <t>Nilai KD 3.13</t>
  </si>
  <si>
    <t>Nilai KD 3.14</t>
  </si>
  <si>
    <t>Nilai KD 3.15</t>
  </si>
  <si>
    <t>Nilai KD 3.16</t>
  </si>
  <si>
    <t>Nilai KD 3.17</t>
  </si>
  <si>
    <t>Nilai KD 3.18</t>
  </si>
  <si>
    <t>Nilai KD 3.19</t>
  </si>
  <si>
    <t>Nilai KD 3.20</t>
  </si>
  <si>
    <t>Nilai KD 3.21</t>
  </si>
  <si>
    <t>Nilai KD 3.22</t>
  </si>
  <si>
    <t>Nilai KD 3.23</t>
  </si>
  <si>
    <t>Nilai KD 3.24</t>
  </si>
  <si>
    <t>Nilai KD 3.25</t>
  </si>
  <si>
    <t>Nilai KD 3.26</t>
  </si>
  <si>
    <t>Nilai KD 3.27</t>
  </si>
  <si>
    <t>Nilai KD 3.28</t>
  </si>
  <si>
    <t>Nilai KD 3.29</t>
  </si>
  <si>
    <t>Nilai KD 3.30</t>
  </si>
  <si>
    <t>Bagi Peserta Didik yang Kompeten dapat mengikuti pengayaan yang akan diadakan pada</t>
  </si>
  <si>
    <t>Bagi Peserta Didik yang Belum Kompeten dapat mengikuti remedial yang akan diadakan pada</t>
  </si>
  <si>
    <t xml:space="preserve">: </t>
  </si>
  <si>
    <t>DATA PESERTA DIDIK</t>
  </si>
  <si>
    <t>Tanggal Kedua Belajar Ganjil</t>
  </si>
  <si>
    <t>x</t>
  </si>
  <si>
    <t>Pengayaan</t>
  </si>
  <si>
    <t>Ujian Akhir Semester</t>
  </si>
  <si>
    <t>Libur Akhir Semester</t>
  </si>
  <si>
    <t>Waktu Semester Genap</t>
  </si>
  <si>
    <t>Tes Kinerja</t>
  </si>
  <si>
    <t>A. Dapat menyebutkan dan menjelaskan 3 mesin gerinda diberi skor 4
B. Dapat menyebutkan dan menjelaskan 2 mesin gerinda diberi skor 3
C. Dapat menyebutkan dan menjelaskan 1 mesin gerinda diberi skor 2
D. Tidak dapat menyebutkan dan menjelaskan mesin gerinda diberi skor 1</t>
  </si>
  <si>
    <t>A. Dapat menyebutkan dan menjelaskan 3 mesin las diberi skor 4
B. Dapat menyebutkan dan menjelaskan 2 mesin las diberi skor 3
C. Dapat menyebutkan dan menjelaskan 1 mesin las diberi skor 2
D. Tidak dapat menyebutkan dan menjelaskan mesin las diberi skor 1</t>
  </si>
  <si>
    <t>3.1 Memahami jenis bahan teknik</t>
  </si>
  <si>
    <t>4.1 Memilah jenis bahan teknik</t>
  </si>
  <si>
    <t>3.2 Memahami prinsip pengolahan bahan logam</t>
  </si>
  <si>
    <t>4.2 Mengidentifikasi pengolahan bahan logam</t>
  </si>
  <si>
    <t>3.3 Memahami prinsip pengolahan bahan non logam.</t>
  </si>
  <si>
    <t>4.3 Mengidentifikasi pengolahan bahan non logam.</t>
  </si>
  <si>
    <t>3.4 Memahami persyaratan perlakuan panas logam.</t>
  </si>
  <si>
    <t>4.4 Mengidentifikasi perlakuan panas logam</t>
  </si>
  <si>
    <t>3.5 Menerapkan teknik pengujian logam (ferrous dan non ferrous)</t>
  </si>
  <si>
    <t>4.5 Melakukan pengujian logam (ferrous dan non ferrous)</t>
  </si>
  <si>
    <t xml:space="preserve">3.6 Menerapkan teknik penanganan material </t>
  </si>
  <si>
    <t xml:space="preserve">4.6 Melakukan penanganan material </t>
  </si>
  <si>
    <t xml:space="preserve">3.7 Memahami prinsip kerja mesin tenaga fluida </t>
  </si>
  <si>
    <t xml:space="preserve">4.7 Mengidentifikasi kerja mesin tenaga fluida </t>
  </si>
  <si>
    <t xml:space="preserve">3.8 Memahami dasar-dasar kelistrikan </t>
  </si>
  <si>
    <t xml:space="preserve">4.8 Mempraktikkan dasar-dasar kelistrikan </t>
  </si>
  <si>
    <t xml:space="preserve">3.9 Menganalisis sistem kontrol </t>
  </si>
  <si>
    <t xml:space="preserve">4.9 Menunjukkan sistem kontrol </t>
  </si>
  <si>
    <t>13 libur semester genap</t>
  </si>
  <si>
    <t xml:space="preserve">6, </t>
  </si>
  <si>
    <t>17 Hari Kemerdekaan</t>
  </si>
  <si>
    <t xml:space="preserve">7 Ulangan Akhir Semester, </t>
  </si>
  <si>
    <t xml:space="preserve">14, </t>
  </si>
  <si>
    <t>28 Libur Akhir Semester</t>
  </si>
  <si>
    <t xml:space="preserve">21 Bagi raport, </t>
  </si>
  <si>
    <t>Hari Kemerdekaan</t>
  </si>
  <si>
    <t>Tidak Efektif</t>
  </si>
  <si>
    <t>Bagi Rapor</t>
  </si>
  <si>
    <t>AHMAD JUNAIDI</t>
  </si>
  <si>
    <t>AHMAD RIYUDHA</t>
  </si>
  <si>
    <t>AHMAD SAYUDINOR</t>
  </si>
  <si>
    <t>HILMAN SYA'FEI</t>
  </si>
  <si>
    <t>JAMALUDDIN</t>
  </si>
  <si>
    <t>M. ADITYA RYANDI</t>
  </si>
  <si>
    <t>M. ZAINAL AKBAR</t>
  </si>
  <si>
    <t>MAULIDI</t>
  </si>
  <si>
    <t>MUHAMMAD AGUS RIFANI</t>
  </si>
  <si>
    <t>MUHAMMAD AKBAR</t>
  </si>
  <si>
    <t>MUHAMMAD ALPIANOR</t>
  </si>
  <si>
    <t>MUHAMMAD ANDRIAN</t>
  </si>
  <si>
    <t>MUHAMMAD AZIDAN</t>
  </si>
  <si>
    <t>MUHAMMAD FAHRIANSYAH</t>
  </si>
  <si>
    <t>MUHAMMAD FAUZAN</t>
  </si>
  <si>
    <t>MUHAMMAD FAZAL HAFIZH</t>
  </si>
  <si>
    <t>MUHAMMAD FIKRI</t>
  </si>
  <si>
    <t>MUHAMMAD IHWAN</t>
  </si>
  <si>
    <t>MUHAMMAD IQBAL FIRDAUS</t>
  </si>
  <si>
    <t>MUHAMMAD IZZA ARRAFI</t>
  </si>
  <si>
    <t>MUHAMMAD MAHDI</t>
  </si>
  <si>
    <t>MUHAMMAD NAHDY RAMADHAN</t>
  </si>
  <si>
    <t>MUHAMMAD NUR FADHILAH</t>
  </si>
  <si>
    <t>MUHAMMAD RAHMAN</t>
  </si>
  <si>
    <t>MUHAMMAD RAIHAN</t>
  </si>
  <si>
    <t>MUHAMMAD RAYHAN PARIZAN</t>
  </si>
  <si>
    <t>MUHAMMAD RIFKI</t>
  </si>
  <si>
    <t>MUHAMMAD RINALDI MAULANA</t>
  </si>
  <si>
    <t>MUHAMMAD RIZAL</t>
  </si>
  <si>
    <t>MUHAMMAD RUDI</t>
  </si>
  <si>
    <t>MUHAMMAD SARBANI</t>
  </si>
  <si>
    <t>MUHAMMAD SYIFA ALIF NUGRAHA</t>
  </si>
  <si>
    <t>MUHAMMAD YUSUF</t>
  </si>
  <si>
    <t>OSAMAH NASRULLAH</t>
  </si>
  <si>
    <t>RUDISA</t>
  </si>
  <si>
    <t>ZAINAL ILMI</t>
  </si>
  <si>
    <t>Tingkat dimensi kognitif adalah Memahami (C2), dan jenis bahan teknik adalah bentuk pengetahuan prosedural</t>
  </si>
  <si>
    <t>Memahami (C2), sesuai dipasangkan dengan jenis bahan teknik adalah bentuk pengetahuan prosedural</t>
  </si>
  <si>
    <t>Memilah adalah keterampilan konkret, tingkat Manipulasi</t>
  </si>
  <si>
    <t>KD-3 memahami (C2) setara dengan KD-4 memilah</t>
  </si>
  <si>
    <t>Tingkat dimensi kognitif adalah Memahami (C2), dan prinsip pengolahan bahan logam adalah bentuk pengetahuan prosedural</t>
  </si>
  <si>
    <t>Mengidentifikasi adalah keterampilan konkret, tingkat Manipulasi</t>
  </si>
  <si>
    <t>KD-3 memahami (C2) setara dengan KD-4 mengidentifikasi</t>
  </si>
  <si>
    <t>Tingkat dimensi kognitif adalah Memahami (C2), dan prinsip pengolahan bahan non logam adalah bentuk pengetahuan prosedural</t>
  </si>
  <si>
    <t>Memahami (C2), sesuai dipasangkan dengan prnsip pengolahan bahan logam</t>
  </si>
  <si>
    <t>Memahami (C2), sesuai dipasangkan dengan prinsip pengolahan bahan non logam</t>
  </si>
  <si>
    <t>Tingkat dimensi kognitif adalah Memahami (C2), dan persyaratan perlakuan panas logam adalah bentuk pengetahuan prosedural</t>
  </si>
  <si>
    <t>Memahami (C2), sesuai dipasangkan dengan persyaratan perlakuan panas logam</t>
  </si>
  <si>
    <t>Tingkat dimensi kognitif adalah Menerapkan (C3), dan teknik pengujian logam (ferrous dan non ferrous) adalah bentuk pengetahuan prosedural</t>
  </si>
  <si>
    <t>Menerapkan (C3), sesuai dipasangkan dengan teknik pengujian logam (ferrous dan non ferrous)</t>
  </si>
  <si>
    <t>Melakukan adalah keterampilan konkret, tingkat Manipulasi</t>
  </si>
  <si>
    <t>Tingkat dimensi kognitif adalah Menerapkan (C3), dan teknik penanganan material adalah bentuk pengetahuan prosedural</t>
  </si>
  <si>
    <t>Menerapkan (C3), sesuai dipasangkan dengan teknik penanganan material</t>
  </si>
  <si>
    <t>Tingkat dimensi kognitif adalah Memahami (C2), dan prinsip kerja mesin tenaga fluida adalah bentuk pengetahuan prosedural</t>
  </si>
  <si>
    <t>Memahami (C2), sesuai dipasangkan dengan prinsip kerja mesin tenaga fluida</t>
  </si>
  <si>
    <t>Tingkat dimensi kognitif adalah Memahami (C2), dan dasar-dasar kelistrikan adalah bentuk pengetahuan prosedural</t>
  </si>
  <si>
    <t>Memahami (C2), sesuai dipasangkan dengan dasar-dasar kelistrikan</t>
  </si>
  <si>
    <t>Mempraktikkan adalah keterampilan konkret, tingkat Manipulasi</t>
  </si>
  <si>
    <t>KD-3 memahami (C2) setara dengan KD-4 mempraktikkan</t>
  </si>
  <si>
    <t>Tingkat dimensi kognitif adalah Menganalisis (C4), dan sistem kontrol adalah bentuk pengetahuan prosedural</t>
  </si>
  <si>
    <t>Menganalisis (C4), sesuai dipasangkan dengan sistem kontrol</t>
  </si>
  <si>
    <t>Menunjukkan adalah keterampilan konkret, tingkat Presisi</t>
  </si>
  <si>
    <t>KD-3 menganalisis (C4) setara dengan KD-4 menunjukkan</t>
  </si>
  <si>
    <t xml:space="preserve">KD-3 dari KD-KD pengetahuan Mata Pelajaran Dasar Perancangan  Teknik Mesin sudah memenuhi Dimensi Kognitif tuntutan KI-3 yaitu memahami, menerapkan, menganalisis. Rekomendasi :
Tingkat taksonomi menerapkan (C3) direkomendasikan pada KD 3.2 dari Memahami menjadi Menerapkan pengolahan bahan logam
Sedangkan KD 4.2 menjadi Membuat bahan logam
Bentuk Pengetahuan juga sudah terpenuhi yaitu konseptual, prosedural, dan metakognitif.
KD-4 dari KD-KD keterampilan Mata Pelajaran Dasar Perancangan Teknik Mesin sudah memenuhi Tingkat Taksonomi tuntutan KI-4 pada ranah konkret yaitu mengolah, menalar, dan menyajikan. 
Tingkat taksonomi (KKO) tertinggi sesuai tuntutan KI-4, ada pada KD 4.9 Menunjukkan sistem kontrol
</t>
  </si>
  <si>
    <t>Tingkat dimensi kognitif adalah Memahami (C2), dan konsep besaran dan sistem satuan adalah bentuk pengetahuan prosedural</t>
  </si>
  <si>
    <t>Memahami (C2), sesuai dipasangkan dengan konsep besaran dan sistem satuan</t>
  </si>
  <si>
    <t>Tingkat dimensi kognitif adalah Menerapkan (C3), dan langkah-langkah vector, gaya, resultan gaya dan kesetimbangan adalah bentuk pengetahuan prosedural</t>
  </si>
  <si>
    <t>Menerapkan (C3), sesuai dipasangkan dengan langkah-langkah vector, gaya, resultan gaya dan kesetimbangan</t>
  </si>
  <si>
    <t>Tingkat dimensi kognitif adalah Menganalisis (C4), dan sistem tegangan dan momen pada suatu konstruksi adalah bentuk pengetahuan prosedural</t>
  </si>
  <si>
    <t xml:space="preserve">Menganalisis (C4), sesuai dipasangkan dengan sistem tegangan dan momen pada suatu konstruksi </t>
  </si>
  <si>
    <t>Menghitung adalah keterampilan abstrak, tingkat Mencoba</t>
  </si>
  <si>
    <t>KD-3 menganalisis (C4) setara dengan KD-4 menghitung</t>
  </si>
  <si>
    <t>Tingkat dimensi kognitif adalah Menganalisis (C4), dan sistem gaya aksi dan reaksi dari macam-macam tumpuan adalah bentuk pengetahuan prosedural</t>
  </si>
  <si>
    <t>Menganalisis (C4), sesuai dipasangkan dengan sistem gaya aksi dan reaksi dari macam-macam tumpuan</t>
  </si>
  <si>
    <t>Tingkat dimensi kognitif adalah Menganalisis (C4), dan sistem gerak translasi, rotasi dan keseimbangan benda tegar adalah bentuk pengetahuan prosedural</t>
  </si>
  <si>
    <t>Menganalisis (C4), sesuai dipasangkan dengan sistem gerak translasi, rotasi dan keseimbangan benda tegar</t>
  </si>
  <si>
    <t>Tingkat dimensi kognitif adalah Menerapkan (C3), dan teknik kekuatan poros dan pasak adalah bentuk pengetahuan prosedural</t>
  </si>
  <si>
    <t>Menerapkan (C3), sesuai dipasangkan dengan teknik kekuatan poros dan pasak</t>
  </si>
  <si>
    <t>Tingkat dimensi kognitif adalah Menerapkan (C3), dan teknik kekuatan transmisi (pulley &amp; belt, rantai, kopling, roda gigi) adalah bentuk pengetahuan prosedural</t>
  </si>
  <si>
    <t>Menerapkan (C3), sesuai dipasangkan dengan teknik kekuatan transmisi (pulley &amp; belt, rantai, kopling, roda gigi)</t>
  </si>
  <si>
    <t>Tingkat dimensi kognitif adalah Mengevaluasi (C5), dan hasil perhitungan gaya, tegangan dan momen pada sambungan: keling, pasak, baut dan las  adalah bentuk pengetahuan prosedural</t>
  </si>
  <si>
    <t xml:space="preserve">Mengevaluasi (C5), sesuai dipasangkan dengan hasil perhitungan gaya, tegangan dan momen pada sambungan: keling, pasak, baut dan las </t>
  </si>
  <si>
    <t>Merumuskan adalah keterampilan abstrak, tingkat Menalar</t>
  </si>
  <si>
    <t>KD-3 mengevaluasi (C4) setara dengan KD-4 merumuskan</t>
  </si>
  <si>
    <t xml:space="preserve">KD-3 dari KD-KD pengetahuan Mata Pelajaran Dasar Perancangan  Teknik Mesin sudah memenuhi Dimensi Kognitif tuntutan KI-3 yaitu memahami, menerapkan, menganalisis. Rekomendasi :
Tingkat taksonomi menerapkan (C3) direkomendasikan pada KD 3.10 dari Memahami menjadi Menerapkan besaran dan sistem satuan
Sedangkan KD 4.11 menjadi Menunjukkan besaran dan sistem satuan
Bentuk Pengetahuan juga sudah terpenuhi yaitu konseptual, prosedural, dan metakognitif.
KD-4 dari KD-KD keterampilan Mata Pelajaran Dasar Perancangan Teknik Mesin sudah memenuhi Tingkat Taksonomi tuntutan KI-4 pada ranah abstrak yaitu mengolah, menalar, dan menyajikan. 
Tingkat taksonomi (KKO) tertinggi sesuai tuntutan KI-4, ada pada KD 4.18 Merumuskan hasil perhitungan gaya, tegangan dan momen pada sambungan: keling, pasak, baut dan las
</t>
  </si>
  <si>
    <t xml:space="preserve">1. Peserta didik dapat menjelaskan jenis bahan teknik
2. Peserta didik dapat mengklasifikasikan jenis bahan teknik
</t>
  </si>
  <si>
    <t>Jelaskan jenis bahan teknik?</t>
  </si>
  <si>
    <t>Pada garis besarnya logam digolongkan menjadi dua, yaitu logam besi (ferro) dan logam non ferro. Logam besi terdiri dari baja, baja tuang, paduan besi. Untuk logam non ferro dikelompokkan menjadi dua, yaitu logam berat dan logam ringan. Logam berat murni terdiri dari tembaga, timah putih, seng, timah hitam, nikel, wolfram, dan lain-lain. Sedangkan contoh logam berat paduan adalah kuningan, perunggu dan patri. Logam ringan murni terdiri dari aluminium, perunggu, berylium. Contoh logam ringan paduan adalah anti corodal, aluman dan avional</t>
  </si>
  <si>
    <t>Jelaskan klasifikasi logam ferro?</t>
  </si>
  <si>
    <t>a. Besi Tuang Komposisi: Campuran besi dan karbon, kadar karbon sekitar 4% Sifat: Rapuh, tidak dapat ditempa, baik untuk dituang, kuat dalam pemadatan, lemah dalam tegangan Penggunaan: Alas mesin, meja datar, badan ragum, bagian-bagian mesin bubut, blok silinder, cincin torak.
b. Besi Tempa Komposisi: 99% besi murni dengan sidikit kotoran. Sifat: Dapat ditempa, liat, tidak dapat dituang, tetap seperti adonan bila dipanasi. Penggunaan: Rantai jangkar, kait keran, landasan kerja plat. 
c. Baja Lunak Komposisi: Campuran besi dan karbon. Kadar karbon 0,1% - 0,3%. Sifat: Dapat ditempa, liat. Penggunaan: Mur, baut, sekrup, pipa, keperluan umum dalam pembangunan. 
d. Baja Karbon Sedang Komposisi: Campuran besi dan karbon. Kadar karbon 0,4% - 0,6%. Sifat: Lebih kenyal daripada keras Penggunaan: Benda kerja tempa berat, poros, rel baja 
e. Baja Karbon Tinggi Komposisi: Campuran besi dan karbon. Kadar karbon 0,7% - 1,5%. Sifat: Dapat ditempa, dapat disepuh keras dan dimudakan, mudah ditempa. Penggunaan: Kikir, pahat, gergaji, tap, stempel, alat-alat mesin bubut dan sebagainya.
 f. Baja Cepat Tinggi Komposisi: Baja karbon tinggi ditambah nikel atau kobal, chrom atau tungsten. Sifat: Rapuh, tahan suhu tinggi tanpa kehilangan kerasnya, dapat disepuh keras dan dimudakan. Penggunaan: Mesin bubut, alat-alat mesin, mesin bor dan sebagainya.</t>
  </si>
  <si>
    <t xml:space="preserve">A. Dapat menjelaskan 2 pengertian K3 diberi skor 4
B. Dapat menjelaskan 1 pengertian K3 diberi skor 3
C. Dapat menjelaskan 0 pengertian K3 diberi skor 2
D. Tidak dapat menjelaskan pengertian K3 diberi skor 1 </t>
  </si>
  <si>
    <t>A. Dapat menjelaskan 4 klasifikasi diberi skor 4
B. Dapat menjelaskan 3 klasifikasi diberi diberi skor 3
C. Dapat menjelaskan 2 klasifikasi diberi diberi skor 2
D. Dapat menjelaskan 1 klasifikasi diberi diberi skor 1</t>
  </si>
  <si>
    <t xml:space="preserve">1. Peserta didik dapat menjelaskan pengolahan bahan logam
2. Peserta didik dapat mengklasifikasikan pengolahan bahan logam
</t>
  </si>
  <si>
    <t>Sebutkan dan jelaskan pengolahan bahan logam?</t>
  </si>
  <si>
    <t>A. Besi di olah dari bijih besi, terutama batu besi coklat, batu besi merah dan  batu besi magnet. Tingkat pertama ialah mereduksi bijih besi menjadi logam besi. Sifat oksida besi sangat berbeda dengan sifat unsur besi, untuk itu zat asam yang ada didalamnya perlu dikeluarkan. Untuk memisahkan zat asam dari bijih besi biasanya digunakan dapur tinggi. Proses ini dikenal sebagai peleburan dalam dapur tinggi. Dapur tinggi dari puncaknya diberi muatan bijih besi, kokas dan batu kapur. Kokas memberikan panas dan untuk membantu pembakaran. Dari bawah ditiupkan udara panas melalui pipa-pipa yang disebut dengan pipa tiup ke dalam dapur tinggi. Bagian-bagian bijih besi yang bukan logam bersenyawa dengan batu kapur,  kemudian menjadi buih logam atau terak. Selama pemberian panas yang merupakan proses terus menerus, besi yang mencair turun ke dasar dapur tinggi dengan membiarkan terak terapung di atasnya. Terdapat dua buah saluran dan berselang-selang terak dialirkan melalui saluran atas dan besi cair melalui saluran bawah yang kemudian di alirkan kedalam cetakan-cetakan. Balok-balok besi yang diperoleh secara demikian disebut besi kasar. Besi kasar yang dihasilkan dapur tinggi dibagi menjadi 2 golongan, yaitu besi kasar kelabu dan besi kasar putih. Suhu kerja pada proses pengolahan besi ini 1320ºC – 1800ºC. 
B. Besi tuang diproduksi dengan melebur kembali besi kasar kelabu dengan besi tua dan baja, lalu membakarnya dengan kokas dan batu kapur dalam dapur tinggi yang lebih kecil sama seperti pada dapur tinggi, dapur ini juga diisi bahan bakar dan bahan tambahan. Proses pencairan dalam dapur dilakukan beberapa kali untuk memperbaiki mutu
C. Pengerjaan dasar dalam pengolahan baja, ialah peleburan bahan-bahan logam dan kemudian mengolahnya. Bahan bakunya untuk pengolahan baja terdiri atas:  besi dapur tinggi (besi kasar)  baja tua   bahan tambahan (batu kapur, silika dan antrasit) Pengolahan baja modern dialihkan ke metode busur nyala api atau metode oksigen basah (metode LD dan LDAC).</t>
  </si>
  <si>
    <t>A. Dapat menyebutkan dan menjelaskan 3 pengolahan dasar diberi skor 4
B. Dapat menyebutkan dan menjelaskan 2 pengolahan dasar diberi skor 3
C. Dapat menyebutkan dan menjelaskan 1 pengolahan dasar diberi skor 2
D. Tidak dapat menyebutkan dan menjelaskan pengolahan dasar diberi skor 1</t>
  </si>
  <si>
    <t>: Besi, Besi tuang, Baja, Aluminium, Tembaga</t>
  </si>
  <si>
    <t>: Besi, Besi tuang, Baja</t>
  </si>
  <si>
    <t>1. Peserta didik dapat menjelaskan bahan non logam
2. Peserta didik dapat mengklasifikasikan bahan non logam</t>
  </si>
  <si>
    <t>Sebutkan dan jelaskan pengolahan bahan non logam?</t>
  </si>
  <si>
    <t>A. Proses pembuatan keramik – Dalam perkembangan teknologi material keramik pada saat ini telah diarahkan kepada spesifikasi kegunaannya dalam berbagai kebutuhan, antara lain : kebutuhan rumahtangga, industri mekanik, elektronika, cordierite, refraktori, teknologi ruang angkasa,keramik berpori , dan lain sebagainya. Ia dihasilkan dari pada bahan mentah alami berbuah bebatuan dari gunung. Bebatuan gunung selanjutnya diolah dengan metode teknologi moderen untuk dijadikan bongkahan tanah liat. Dalam tahap proses pembuatan keramik dari mengubah bongkahan tanah liat  menjadi benda-benda yang kita kehendaki. Misalnya keramik lantai, keramik dinding, dan lain- lain. https://santookbrow.wordpress.com/
B. Termoplastik dalam bentuk butiran atau bubuk ditampung dalam sebuah hopper kemudian turun ke dalam barrel secara otomatis (karena gaya gravitasi) dimana ia dilelehkan oleh pemanas yang terdapat di dinding barrel dan oleh gesekan akibat perputaran sekrup injeksi. Plastik yang sudah meleleh diinjeksikan oleh sekrup injeksi (yang juga berfungsi sebagai plunger) melalui nozzle ke dalam cetakan yang didinginkan oleh air. Produk yang sudah dingin dan mengeras dikeluarkan dari cetakan oleh pendorong hidraulik yang tertanam dalam rumah cetkan selanjutnya diambil oleh manusia atau menggunakan robot. Pada saat proses pendinginan produk secara bersamaan di dalam barrel terjadi proses pelelehan plastik sehingga begitu produk dikeluarkan dari cetakan dan cetakan menutup, plastik leleh bisa langsung diinjeksikan. http://terasept.blogspot.com/2013/06/proses-pengolahan-plastik.html
C. Kaca berasal dari bahan yang bersifat cair namun memiliki kepadatan tinggi, dan struktur amorf.[1] Atom-atom di dalamnya tidak membentuk suatu jalinan yang beraturan, seperti kristal, atau biasa disebut gelas.[1] Kaca kebanyakan dibuat dari silika (SiO2), campuran batu pasir dengan fluks yang menghasilkan kekentalan dan tilik leleh yang tidak terlalu tinggi, untuk kemudian dicampur lagi dengan bahan stabilisator supaya kuat</t>
  </si>
  <si>
    <t>: Keramik, Plastik, Kaca</t>
  </si>
  <si>
    <t>1. Peserta didik dapat menjelaskan macam-macam perlakuan panas logam
2. Peserta didik dapat mengklasifikasikan macam-macam perlakukan panas logam</t>
  </si>
  <si>
    <t>Sebutkan dan jelaskan macam-macam perlakuan panas?</t>
  </si>
  <si>
    <t>A. Proses annealing yaitu proses pemanasan material sampai temperatur austenit lalu ditahan beberapa waktu kemudian pendinginannya dilakukan perlahan-lahan di dalam tungku.
B. Proses normalizing atau menormalkan adalah jenis perlakuan panas yang umum diterapkan pada hampir semua produk cor, over-heated forgings dan produk-produk tempa yang besar. Normalizing ditujukan untuk memperhalus butir, memperbaiki mampu mesin, menghilangkan tegangan sisa dan juga memperbaiki sifat mekanik baja karbon struktural dan baja baja paduan rendah.
C. Proses memanaskan kembali baja yang telah dikeraskan disebut proses temper. Dengan proses ini, duktilitas dapat ditingkatkan namun kekerasan dan kekuatannya akan menurun. Pada sebagian besar baja struktur, proses temper dimaksudkan untuk memperoleh kombinasi antara kekuatan, duktilitas dan ketangguhan yang tinggi. Dengan demikian, proses temper setelah proses pengerasan akan menjadikan baja lebih bermanfaat karena adanya struktur yang lebih stabil.
D. Hardening adalah proses perlakuan panas yang diterapkan untuk menghasilkan benda kerja yang keras. Perlakuan ini terdiri dari memanaskan baja sampai temperatur pengerasannya (Temperatur austenisasi) dan menahannya pada temperatur tersebut untuk jangka waktu tertentu dan kemudian didinginkan dengan laju pendinginan yang sangat tinggi atau di quench agar diperoleh kekerasan yang diinginkan. Alasan memanaskan dan menahannya pada temperatur ustenisasi adalah untuk melarutkan sementit dalam austenit kemudian dilanjutkan dengan proses quench.</t>
  </si>
  <si>
    <t>A. Dapat menyebutkan dan menjelaskan 3 perlakuan panas diberi skor 4
B. Dapat menyebutkan dan menjelaskan 2 perlakuan panas diberi skor 3
C. Dapat menyebutkan dan menjelaskan 1 perlakuan panas diberi skor 2
D. Tidak dapat menyebutkan dan menjelaskan perlakuan panas diberi skor 1</t>
  </si>
  <si>
    <t>: Besi</t>
  </si>
  <si>
    <t>: Proyektor, Laptop, Presentasi, Bahan tayang, Dapur</t>
  </si>
  <si>
    <t>A. Dapat menyebutkan dan menjelaskan 3 pengolahan bahan non logam diberi skor 4
B. Dapat menyebutkan dan menjelaskan 2 pengolahan bahan non logam diberi skor 3
C. Dapat menyebutkan dan menjelaskan 1 pengolahan bahan non logam skor 2
D. Tidak dapat menyebutkan dan menjelaskan pengolahan bahan non logam diberi skor 1</t>
  </si>
  <si>
    <t>Sebutkan dan jelaskan teknik pengujian logam (ferrous dan non ferrous)?</t>
  </si>
  <si>
    <t>1. Peserta didik dapat menjelaskan teknik pengujian logam (ferrous dan non ferrous)
2. Peserta didik dapat mengklasifikasikan (ferrous dan non ferrous)</t>
  </si>
  <si>
    <t xml:space="preserve">1. Pengujian kekerasan dengan penekanan(indentation test)
    Pengujian ini dilakukan merupakan pengujian kekerasan terha-dap bahan logam dimana dalam menentukan kekerasaannya deilakukan dengan cara menganalisis indentasi atau bekas penekanan pada benda uji sebagai reaksi dari pembebanan tekan
2. Pengujian kekerasan dengan goresan(sratch test) 
    Merupakan pengujian kekerasan terhadap benda (logam) dimana dalam menentukan kekerasannya dilakukan dengan mencari perban-dingan dari bahan yang menjadi standart. Contohnya adalah pengujian metode MOH’S
3. Pengujian kekerasan dengan cara dinamik(dynamic test)
Merupakan pengujian kekerasan dengan mengukur tinggi pantu-lan dari bola baja atau intan(hammer)yang dijatuhkan dari ketinggian tertentu.
</t>
  </si>
  <si>
    <t>A. Dapat menyebutkan dan menjelaskan 3 teknik pengujian logam (ferrous dan non ferrous) diberi skor 4
B. Dapat menyebutkan dan menjelaskan 2 teknik pengujian logam (ferrous dan non ferrous) diberi skor 3
C. Dapat menyebutkan dan menjelaskan 1 teknik pengujian logam (ferrous dan non ferrous) diberi skor 2
D. Tidak dapat menyebutkan dan menjelaskan teknik pengujian logam (ferrous dan non ferrous) diberi skor 1</t>
  </si>
  <si>
    <t>Dapat melakukan teknik pengujian logam (ferrous dan non ferrous) dengan baik dan benar</t>
  </si>
  <si>
    <t>: Proyektor, Laptop, Presentasi, Bahan tayang, Mesin uji</t>
  </si>
  <si>
    <t>Dapat melakukan perlakuan panas dengan baik dan benar</t>
  </si>
  <si>
    <t>Dapat melakukan pengolahan bahan non logam dengan baik dan benar</t>
  </si>
  <si>
    <t>Dapat melakukan pengolahan bahan logam dengan baik dan benar</t>
  </si>
  <si>
    <t>Dapat memakai bahan teknik dengan baik dan benar</t>
  </si>
  <si>
    <t xml:space="preserve">1. Peserta didik dapat menjelaskan konsep besaran dan sistem satuan
2. Peserta didik dapat mengklasifikasikan konsep besaran dan sistem satuan
</t>
  </si>
  <si>
    <t>Sebutkan dan jelaskan konsep besaran dan sistem satuan?</t>
  </si>
  <si>
    <t>Dapat memakai konsep besaran dan sistem satuan dengan baik dan benar</t>
  </si>
  <si>
    <t>: Besaran dan sistem satuan</t>
  </si>
  <si>
    <t>Besaran fisis adalah konsep yang dipakai untuk menggambarkan fenomena fisis secara kualitatif dan kuantitatif. Besaran ini dapat diklasifikasikan ke dalam kategori-kategori. Setiap kategori berisi hanya besaran-besaran yang dapat dibandingkan. Bila besaran itu dipilih sebagai besaran patokan disebut satuan. Semua besaran yang lain dapat dinyatakan sebagai hasil kali dari satuan ini dengan suatu angka yang disebut nilai bilangan dari besaran tersebut.
-. Jarak, Laju, Volume, Waktu</t>
  </si>
  <si>
    <t>A. Dapat menyebutkan dan menjelaskan 3 konsep besaran dan sistem satuan diberi skor 4
B. Dapat menyebutkan dan menjelaskan 2 konsep besaran dan sistem satuan diberi skor 3
C. Dapat menyebutkan dan menjelaskan 1 konsep besaran dan sistem satuan diberi skor 2
D. Tidak dapat menyebutkan dan menjelaskan konsep besaran dan sistem satuan diberi skor 1</t>
  </si>
  <si>
    <t xml:space="preserve">1. Peserta didik dapat menjelaskan vector, gaya, resultan dan kesetimbangan
2. Peserta didik dapat mengklasifikasikan vector, gaya, resultan dan kesetimbangan
</t>
  </si>
  <si>
    <t>Sebutkan dan jelaskan vector, gaya, resultan dan kesetimbangan?</t>
  </si>
  <si>
    <t>Dapat menghitung vector, gaya, resultan dan kesetimbangan dengan baik dan benar</t>
  </si>
  <si>
    <t>: -</t>
  </si>
  <si>
    <t>A. Besaran vektor adalah besaran yang memiliki besar dan arah
B.  Gaya  adalah  merupakan  vektor  yang  mempunyai  besar  dan  arah. Penggambarannya  biasanya  berupa  garis  dengan  panjang  sesuai  dengan skala  yang  ditentukan.  Jadi  panjang  garis  bisa  dikonversik an  dengan besarnya gaya
C. Gaya yang menggantikan beberapa buah gaya disebut gaya pengganti atau gaya hasil yang juga sering dikatakan sebagai resultan (R).
D. Kesetimbangan adalah suatu keadaaan dimana aksi sama dengan reaksi</t>
  </si>
  <si>
    <t xml:space="preserve">1. Peserta didik dapat tegangan dan momen suatu konstruksi
2. Peserta didik dapat mengklasifikasikan tegangan dan momen suatu konstruksi
3. Peserta didik dapat menyimpulkan tegangan dan momen suatu konstruksi
</t>
  </si>
  <si>
    <t>Sebutkan dan jelaskan tegangan dan momen suatu konstruksi?</t>
  </si>
  <si>
    <t xml:space="preserve">A. Apabila sebuah batang dibebani suatu gaya maka akan terjadi gaya reaksi yang besarnya sama dengan arah yang berlawanan. Gaya tersebut akan diterima sama rata oleh setiap molekul pada bidang penampnag batang tersebut. Jadi, misalnya besarnya gaya tersebut adalah sebesar F dan luas penampangnya adalah A 
B. Momen gaya F terhadap titik pusat O adalah hasil kali Antara besarnya gaya F dengan jarak garis gaya, ke titik pusat O. Besarnya momen tergantung dari besarnya gaya F dan jarak garis gaya terhadap titik putarnya (L). </t>
  </si>
  <si>
    <t>Dapat menghitung tegangan dan momen dengan baik dan benar</t>
  </si>
  <si>
    <t>1. Peserta didik dapat menjelaskan gaya aksi dan reaksi dari macam-macam tumpuan
2. Peserta didik dapat mengklasifikasikan gaya aksi dan reaksi dari macam-macam tumpuan 
3. Peserta didik dapat menyimpulkan gaya aksi dan reaksi dari macam-macam tumpuan</t>
  </si>
  <si>
    <t>Jelaskan macam-macam tumpuan?</t>
  </si>
  <si>
    <t>A. Tumpuan Sendi atau engsel adalah merupakan salah satu  tempat untuk bertumpunya sebatang balok. Tumpuan Sendi dapat menahan gaya tekan, tarik dari berbagai arah  vertikal dan horizontal, gaya tekan dan tarik ini tetap akan melalui pusat sendi.  Tumpuan sendi tidak dapat menahan momen atau meneruskan momen. Gaya Reaksi sendi ini dapat diproyeksikan pada arah vertikal dan horizontal.
B. Tumpuan Rol ini tidak dapat menahan gaya tarik dan tekan sembarang arah . Tumpuan ini hanya bisa menahan gaya tekan dan gaya tarik berarah vertikal saja. Tumpuan rol tidak dapat menahan momen atau meneruskan momen. Gaya Reaksi rol  ini dapat diproyeksikan pada arah vertikal
C. Tumpuan Jepit ini membuat Balok dalam keadaan kaku, justru karenanya dapat meneruskan gaya tarik dan tekan dengan sembarang arah disamping itu juga dapat meneruskan momen. Dengan demikian tumpuan jepit ini dapat menahan Gaya Vertikal, Gaya Horizontal dan Momen. https://www.gurusipil.com/jenis-jenis-tumpuan-dalam-mekanika-teknik/</t>
  </si>
  <si>
    <t>A. Dapat menyebutkan dan menjelaskan 3 tumpuan diberi skor 4
B. Dapat menyebutkan dan menjelaskan 2 tumpuan diberi skor 3
C. Dapat menyebutkan dan menjelaskan 1 tumpuan diberi skor 2
D. Tidak dapat menyebutkan dan menjelaskan tumpuan diberi skor 1</t>
  </si>
  <si>
    <t>Dapat menghitung gaya aksi dan reaksi pada tumpuan dengan aman, baik dan benar</t>
  </si>
  <si>
    <t>1. Peserta didik dapat menjelaskan gerak translasi, rotasi dan keseimbangan benda tegar
2. Peserta didik dapat mengklasifikasikan gerak translasi, rotasi dan keseimbangan benda tegar
3. Peserta didik dapat menyimpulkan hasil gerak translasi, rotasi dan keseimbangan benda tegar</t>
  </si>
  <si>
    <t>Jelaskan gerak translasi, rotasi dan keseimbangan benda tegar?</t>
  </si>
  <si>
    <t>A. Gerak translasi adalah gerak suatu benda dimana setiap titik pada benda tersebut menempuh lintasan dan bentuk yang sama. Lintasan pada gerak translasi dapat berupa garis lurus atau bukan. http://fisikazone.com/gerak-translasi/
B. Gerak rotasi (melingkar) adalah gerakan pada bidang datar yang lintasannya berupa lingkaran. kita akan mempelajari bagaimana suatu benda dapat berotasi dan apa yang menyebabkan.
C. Benda tegar adalah benda yang tidak berubah bentuknya karena pengaruh gaya dari luar. http://misslempem.blogspot.com/2015/05/materi-lengkap-keseimbangan-benda-tegar.html</t>
  </si>
  <si>
    <t>A. Dapat menyebutkan dan menjelaskan 3 gerak diberi skor 4
B. Dapat menyebutkan dan menjelaskan 2 gerak diberi skor 3
C. Dapat menyebutkan dan menjelaskan 1 gerak diberi skor 2
D. Tidak dapat menyebutkan dan menjelaskan macam gerak diberi skor 1</t>
  </si>
  <si>
    <t>Dapat menghitung macam-macam gerak dengan baik dan benar</t>
  </si>
  <si>
    <t>1. Peserta didik dapat menjelaskan teknik penanganan material
2. Peserta didik dapat mengklasifikasikan penanganan material</t>
  </si>
  <si>
    <t>Jelaskan pengertian penanganan material!</t>
  </si>
  <si>
    <t xml:space="preserve">Penanganan material adalah seni dan ilmu pengetahuan dari perpindahan, penyimpanan, perlindungan dan pengawasan material atau suatu penanganan material dalam jumlah yang tepat dari material yang sesuai, dalam kondisi yang baik, tempat yang cocok, waktu yang tepat, posisi yang benar, dalam urutan yang sesuai, dengan biaya yang murah dan menggunakan metode yang benar </t>
  </si>
  <si>
    <t>Dapat melakukan penanganan material dengan aman, baik dan benar</t>
  </si>
  <si>
    <t>: Proyektor, Laptop, Presentasi, Bahan tayang, Alat angkut</t>
  </si>
  <si>
    <t>1. Peserta didik dapat menjelaskan prinsip kerja mesin tenaga fluida
2. Peserta didik dapat mengklasifikasikan prinsip kerja mesin tenaga fluida</t>
  </si>
  <si>
    <t>Sebutkan 3 macam kompresor?</t>
  </si>
  <si>
    <t>1. Torak
2. Diafragma
3. Radial</t>
  </si>
  <si>
    <t>A. Dapat menyebutkan dan menjelaskan 3 kompresor diberi skor 4
B. Dapat menyebutkan dan menjelaskan 2 kompresor diberi skor 3
C. Dapat menyebutkan dan menjelaskan 1 kompresor diberi skor 2
D. Tidak dapat menyebutkan dan menjelaskan kompresor diberi skor 1</t>
  </si>
  <si>
    <t>Dapat mengoperasikan kompresor dengan aman, baik dan benar</t>
  </si>
  <si>
    <t>: Proyektor, Laptop, Presentasi, Bahan tayang, Kompresor</t>
  </si>
  <si>
    <t>A. Dapat menjelaskan penanganan material diberi skor 4
B. Tidak dapat menjelaskan penanganan material diberi skor 1</t>
  </si>
  <si>
    <t>1. Peserta didik dapat menjelaskan dasar-dasar kelistrikan
2. Peserta didik dapat menyebutkan dasar-dasar kelistrikan</t>
  </si>
  <si>
    <t>Sebutkan dan jelaskan 3 komponen dasar-dasar kelistrikan?</t>
  </si>
  <si>
    <t xml:space="preserve">1. Perbedaan ini menyebabkan tekanan tegangan menyebabkan arus listrik mengalir. Beda tegangan ini biasa disebut Voltage. Satuan tegangan listrik dinyatakan dengan Volt dengan simbol V. 1 Volt adalah tegangan listrik yang mampu mengalirkan arus listrik 1 A pada konduktor dengan hambatan 1 ohm. Tabel dibawah menunjukkan satuan tegangan listrik yang sangat besar dan kecil.
2. Hambatan yang dialami listrik ini disebut tahanan/resistansi listrik.Hambatan yang dialami listrik ini disebut tahanan/resistansi listrik. Satuan tahanan listrik dinyatakan dengan huruf R (Resistor) dan diukur dengan satuan  yang mampu menahan arus listrik yang mengalir sebesar satu amper dengan tegangan 1 V. 
3. Besar arus listrik yang mengalir melalui suatu konduktor adalah sama dengan jumlah muatan (elektron bebas) yang mengalir melalui suatu titik penampang konduktor dalam waktu satu detik. Arus listrik dinyatakan dengan simbol I (intensitas) dan besarnya diukur dengan satuan ampere (disingkat A). Bila dikaitkan dengan elektron bebas, 1 Ampere = Perpindahan elektron sebanyak 6,25 x 1018 suatu titik konduktor dalam waktu satu detik. </t>
  </si>
  <si>
    <t>A. Dapat menyebutkan dan menjelaskan 3 komponen dasar kelistrikan diberi skor 4
B. Dapat menyebutkan dan menjelaskan 2 komponen dasar kelistrikan diberi skor 3
C. Dapat menyebutkan dan menjelaskan 1 komponen dasar kelistrikan diberi skor 2
D. Tidak dapat menyebutkan dan menjelaskan komponen dasar kelistrikan diberi skor 1</t>
  </si>
  <si>
    <t>Dapat mengukur komponen dasar kelistrikan dengan aman, baik dan benar</t>
  </si>
  <si>
    <t>1. Peserta didik dapat menjelaskan sistem kontrol
2. Peserta didik dapat menyebutkan sistem kontrol</t>
  </si>
  <si>
    <t>Sebutkan dan jelaskan 3 macam sensor?</t>
  </si>
  <si>
    <t>1. Sensor suhu digunakan untuk mengukur perubahan temperatur
2. Sensor cahaya digunakan untuk mengukur intensitas cahaya
3. Sensor jarak digunakan untuk membaca jarak</t>
  </si>
  <si>
    <t>A. Dapat menyebutkan dan menjelaskan 3 sensor diberi skor 4
B. Dapat menyebutkan dan menjelaskan 2 sensor diberi skor 3
C. Dapat menyebutkan dan menjelaskan 1 sensor diberi skor 2
D. Tidak dapat menyebutkan dan menjelaskan sensor diberi skor 1</t>
  </si>
  <si>
    <t>Dapat memakai sensor dengan aman, baik dan benar</t>
  </si>
  <si>
    <t>: Sensor suhu, cahaya dan  jarak</t>
  </si>
  <si>
    <t>: AVO meter</t>
  </si>
  <si>
    <t>1. Peserta didik dapat menjelaskan kekuatan sambungan
2. Peserta didik dapat mengklasifikasikan kekuatan sambungan
3. Peserta didik dapat menyimpulkan hasil kekuatan sambungan</t>
  </si>
  <si>
    <t>Sebutkan 3 macam sambungan?</t>
  </si>
  <si>
    <t>A. Sambungan Las
B. Sambungan rivet
C. Sambungan mur baut</t>
  </si>
  <si>
    <t>A. Dapat menyebutkan 3 macam sambungan diberi skor 4
B. Dapat menyebutkan 2 macam sambungan diberi skor 3
C. Dapat menyebutkan 1 macam sambungan diberi skor 2
D. Tidak dapat menyebutkan macam sambungan diberi skor 1</t>
  </si>
  <si>
    <t>Dapat menggunakan macam-macam sambungan dengan aman,  baik dan benar</t>
  </si>
  <si>
    <t>: Las, Rivet, Mur dan Baut</t>
  </si>
  <si>
    <t>1. Peserta didik dapat menjelaskan kekuatan poros dan pasak
2. Peserta didik dapat mengklasifikasikan poros dan pasak
3. Peserta didik dapat menyimpulkan hasil poros dan pasak</t>
  </si>
  <si>
    <t>Sebutkan 3 macam poros berdasarkan pembebanannya?</t>
  </si>
  <si>
    <t xml:space="preserve">1. Poros dengan beban lengkung  
2. Poros dengan beban puntir
3. Poros dengan beban kombinasi </t>
  </si>
  <si>
    <t>Dapat menggunakan macam-macam poros dengan aman,  baik dan benar</t>
  </si>
  <si>
    <t>A. Dapat menyebutkan 3 macam poros diberi skor 4
B. Dapat menyebutkan 2 macam poros diberi skor 3
C. Dapat menyebutkan 1 macam poros diberi skor 2
D. Tidak dapat menyebutkan macam poros diberi skor 1</t>
  </si>
  <si>
    <t>: Poros</t>
  </si>
  <si>
    <t>1. Peserta didik dapat menjelaskan kekuatan transmisi
2. Peserta didik dapat mengklasifikasikan transmisi
3. Peserta didik dapat menyimpulkan hasil transmisi</t>
  </si>
  <si>
    <t>Sebutkan 3 macam trasnmisi?</t>
  </si>
  <si>
    <t>1. Roda gigi
2. Rantai
3. Sabuk</t>
  </si>
  <si>
    <t>A. Dapat menyebutkan 3 macam transmisi diberi skor 4
B. Dapat menyebutkan 2 macam transmisi diberi skor 3
C. Dapat menyebutkan 1 macam transmisi diberi skor 2
D. Tidak dapat menyebutkan macam transmisi diberi skor 1</t>
  </si>
  <si>
    <t>Dapat menggunakan macam-macam transmisi dengan aman,  baik dan benar</t>
  </si>
  <si>
    <t>: Roda giri, Sabuk dan Rantai</t>
  </si>
  <si>
    <t>1. Peserta didik dapat menjelaskan gaya, tegangan dan momen pada sambungan keling, pasak, baut dan las
2. Peserta didik dapat mengklasifikasikan gaya, tegangan dan momen pada sambungan keling, pasak, baut dan las
3. Peserta didik dapat menyimpulkan hasil gaya, tegangan dan momen pada sambungan keling, pasak, baut dan las</t>
  </si>
  <si>
    <t>Baut berjenis metrik dan memiliki diameter luar 10 mm</t>
  </si>
  <si>
    <t>Apa maksud dari M10 pada baut?</t>
  </si>
  <si>
    <t>A. Dapat menjelaskan kode baut diberi skor 4
B. Tidak dapat menjelaskan kode baut diberi skor 1</t>
  </si>
  <si>
    <t>Dapat menggunakan macam-macam baut dengan aman,  baik dan benar</t>
  </si>
  <si>
    <t>: Keling, Pasak, Baut dan Las</t>
  </si>
  <si>
    <t>SMKN 1 Barabai</t>
  </si>
  <si>
    <t>Bisnis dan Manajemen</t>
  </si>
  <si>
    <r>
      <t xml:space="preserve">Memahami, menerapkan, menganalisis, dan mengevaluasi tentang pengetahuan faktual, konseptual, operasional dasar, dan metakognitif sesuai dengan bidang dan lingkup kerja </t>
    </r>
    <r>
      <rPr>
        <i/>
        <sz val="12"/>
        <color theme="1"/>
        <rFont val="Arial Narrow"/>
        <family val="2"/>
      </rPr>
      <t xml:space="preserve">Bisnis Daring dan Pemasaran </t>
    </r>
    <r>
      <rPr>
        <sz val="12"/>
        <color theme="1"/>
        <rFont val="Arial Narrow"/>
        <family val="2"/>
      </rPr>
      <t>pada tingkat teknis, spesifik, detil, dan kompleks, berkenaan dengan ilmu pengetahuan, teknologi, seni, budaya, dan humaniora dalam konteks pengembangan potensi diri sebagai bagian dari keluarga, sekolah, dunia kerja, warga masyarakat nasional, regional, dan internasional.</t>
    </r>
  </si>
  <si>
    <t>Kepala SMKN 1 Barabai</t>
  </si>
  <si>
    <t>Memahami, menerapkan, menganalisis, dan mengevaluasi tentang pengetahuan faktual, konseptual, operasional dasar, dan metakognitif sesuai dengan bidang dan lingkup kerja Bisnis Daring dan Pemasaran pada tingkat teknis, spesifik, detil, dan kompleks, berkenaan dengan ilmu pengetahuan, teknologi, seni, budaya, dan humaniora dalam konteks pengembangan potensi diri sebagai bagian dari keluarga, sekolah, dunia kerja, warga masyarakat nasional, regional, dan internasional.</t>
  </si>
  <si>
    <t>Melaksanakan tugas spesifik dengan menggunakan alat, informasi, dan prosedur kerja yang lazim dilakukan serta memecahkan masalah sesuai dengan lingkup Administrasi Umum sebagai Dasar Bidang Bisnis dan Manajemen. Menampilkan kinerja di bawah bimbingan dengan mutu dan kuantitas yang terukur sesuai dengan standar kompetensi kerja. Menunjukkan keterampilan menalar, mengolah, dan menyaji secara efektif, kreatif, produktif, kritis, mandiri, kolaboratif, komunikatif, dan solutif dalam ranah abstrak terkait dengan pengembangan dari yang dipelajarinya di sekolah, serta mampu melaksanakan tugas spesifik di bawah pengawasan langsung. Menunjukkan keterampilan mempersepsi, kesiapan, meniru, membiasakan, gerak mahir, menjadikan gerak alami dalam ranah konkret terkait dengan pengembangan dari yang dipelajarinya di sekolah, serta mampu melaksanakan tugas spesifik di bawah pengawasan langsung.</t>
  </si>
  <si>
    <t>Mengkategorikan data dan menentukan hubungannya, selanjutnya disimpulkan  dengan urutan dari yang sederhana sampai pada yang lebih kompleks terkait dengan jenis komunikasi daring</t>
  </si>
  <si>
    <t>Komunikasi Daring
- Jenis komunikasi daring
- Surat Elektronik (E-Mail)
- Chat Mobile device
- Kolaborasi data dengan google drive</t>
  </si>
  <si>
    <t>Bisnis dan Pemasaran</t>
  </si>
  <si>
    <t>Manajemen Perkantoran</t>
  </si>
  <si>
    <t>Akuntansi dan Keuangan Lembaga</t>
  </si>
  <si>
    <t>Otomatisasi dan Tata Kelola Perkantoran</t>
  </si>
  <si>
    <t>Bisnis Daring dan Pemasaran</t>
  </si>
  <si>
    <t>Multimedia</t>
  </si>
  <si>
    <t>Tata Boga</t>
  </si>
  <si>
    <t>Tata Busana</t>
  </si>
  <si>
    <t>C3.5</t>
  </si>
  <si>
    <t>Administrasi Transakssi</t>
  </si>
  <si>
    <t>XI  BDP</t>
  </si>
  <si>
    <t>Norta Dewi Yuniati, S.P, M.Pd</t>
  </si>
  <si>
    <t>Abdian Noor, S.Pd</t>
  </si>
  <si>
    <t>19680906 199412 1 005</t>
  </si>
  <si>
    <t>19710623 200604 2 021</t>
  </si>
  <si>
    <t>3.10 Menganalisis dokumenj transaksi penjualan</t>
  </si>
  <si>
    <t>4.10 Membuat administrasi penjualan</t>
  </si>
  <si>
    <t>Genap</t>
  </si>
  <si>
    <t xml:space="preserve">3.10.1 Menjelaskan Jenis dokumen administrasi penjualan
3.10.2 Memahami langkah pembuatan dokumen administrasi penjualan
</t>
  </si>
  <si>
    <t>3.1.1.1 Setelah berdiskusi dan menggali informasi peserta didik dapat menjelaskan jenis dokumen administrasi penjualan, secara santun</t>
  </si>
  <si>
    <t>4.1.1.1 Setelah praktik peserta didik dapat membuat dokumen admnistrasi penjualan, dengan baik dan benar</t>
  </si>
  <si>
    <t>Mengamati jenis dokumen administrasi yang sering dilakukan dalam penjualan</t>
  </si>
  <si>
    <t>Mengkondisikan situasi belajar untuk membiasakan mengajukan pertanyaan jenis dokumen administrasi</t>
  </si>
  <si>
    <t>Mengumpulkan data yang dipertanyakan dan menentukan sumber (melalui benda konkrit, dokumen, buku, eksperimen) untuk menjawab pertanyaan yang diajukan tentang jenis dokumen administrasi penjualan</t>
  </si>
  <si>
    <t>Menyampaikan hasil konseptualisasi tentang Jenis dokumen administrasi penjualan melalui media lisan dan tulisan.</t>
  </si>
  <si>
    <t>: 6 JP</t>
  </si>
  <si>
    <t>4.10.1 Membuat dokumen administrasi penjualan</t>
  </si>
  <si>
    <t>16 April 2020</t>
  </si>
  <si>
    <t>- Buku Pengetahuan Bahan
- Tempat Usaha/Toko/MM</t>
  </si>
  <si>
    <r>
      <t xml:space="preserve">Melaksanakan tugas spesifik dengan menggunakan alat, informasi, dan prosedur kerja yang lazim dilakukan serta memecahkan masalah sesuai dengan lingkup </t>
    </r>
    <r>
      <rPr>
        <i/>
        <sz val="12"/>
        <color theme="1"/>
        <rFont val="Arial Narrow"/>
        <family val="2"/>
      </rPr>
      <t>Administrasi Transaksi sebagai Dasar Bidang Bisnis dan Manajemen</t>
    </r>
    <r>
      <rPr>
        <sz val="12"/>
        <color theme="1"/>
        <rFont val="Arial Narrow"/>
        <family val="2"/>
      </rPr>
      <t>. Menampilkan kinerja di bawah bimbingan dengan mutu dan kuantitas yang terukur sesuai dengan standar kompetensi kerja. Menunjukkan keterampilan menalar, mengolah, dan menyaji secara efektif, kreatif, produktif, kritis, mandiri, kolaboratif, komunikatif, dan solutif dalam ranah abstrak terkait dengan pengembangan dari yang dipelajarinya di sekolah, serta mampu melaksanakan tugas spesifik di bawah pengawasan langsung. Menunjukkan keterampilan mempersepsi, kesiapan, meniru, membiasakan, gerak mahir, menjadikan gerak alami dalam ranah konkret terkait dengan pengembangan dari yang dipelajarinya di sekolah, serta mampu melaksanakan tugas spesifik di bawah pengawasan langsung.</t>
    </r>
  </si>
  <si>
    <t>KI-3 pengetahuan dan KI-4 keterampilan, adalah untuk program pendidikan 3 tahun.
KI-3 dan KI-4 tersebut sesuai menjadi rujukan KD-KD mata pelajaran Administrasi Transaksi (3 Tahun).</t>
  </si>
</sst>
</file>

<file path=xl/styles.xml><?xml version="1.0" encoding="utf-8"?>
<styleSheet xmlns="http://schemas.openxmlformats.org/spreadsheetml/2006/main">
  <numFmts count="8">
    <numFmt numFmtId="41" formatCode="_(* #,##0_);_(* \(#,##0\);_(* &quot;-&quot;_);_(@_)"/>
    <numFmt numFmtId="43" formatCode="_(* #,##0.00_);_(* \(#,##0.00\);_(* &quot;-&quot;??_);_(@_)"/>
    <numFmt numFmtId="164" formatCode="mmmm"/>
    <numFmt numFmtId="165" formatCode="dddd\,\ dd\ mmmm\ yyyy"/>
    <numFmt numFmtId="166" formatCode="dddd"/>
    <numFmt numFmtId="167" formatCode="mmmm\ yyyy"/>
    <numFmt numFmtId="168" formatCode="dd\ mmmm"/>
    <numFmt numFmtId="169" formatCode="dd/mm/yy;@"/>
  </numFmts>
  <fonts count="29">
    <font>
      <sz val="11"/>
      <color theme="1"/>
      <name val="Calibri"/>
      <family val="2"/>
      <charset val="1"/>
      <scheme val="minor"/>
    </font>
    <font>
      <sz val="12"/>
      <color theme="1"/>
      <name val="Arial Narrow"/>
      <family val="2"/>
    </font>
    <font>
      <b/>
      <sz val="12"/>
      <color theme="1"/>
      <name val="Arial Narrow"/>
      <family val="2"/>
    </font>
    <font>
      <sz val="12"/>
      <color rgb="FF000000"/>
      <name val="Arial Narrow"/>
      <family val="2"/>
    </font>
    <font>
      <b/>
      <sz val="12"/>
      <color rgb="FF000000"/>
      <name val="Arial Narrow"/>
      <family val="2"/>
    </font>
    <font>
      <sz val="10"/>
      <color rgb="FF000000"/>
      <name val="Arial Narrow"/>
      <family val="2"/>
    </font>
    <font>
      <sz val="12"/>
      <color rgb="FFFF0000"/>
      <name val="Arial Narrow"/>
      <family val="2"/>
    </font>
    <font>
      <sz val="11"/>
      <color theme="1"/>
      <name val="Arial Narrow"/>
      <family val="2"/>
    </font>
    <font>
      <b/>
      <sz val="11"/>
      <color theme="1"/>
      <name val="Arial Narrow"/>
      <family val="2"/>
    </font>
    <font>
      <sz val="10"/>
      <name val="Arial Narrow"/>
      <family val="2"/>
    </font>
    <font>
      <sz val="12"/>
      <name val="Arial Narrow"/>
      <family val="2"/>
    </font>
    <font>
      <b/>
      <sz val="12"/>
      <name val="Arial Narrow"/>
      <family val="2"/>
    </font>
    <font>
      <b/>
      <sz val="12"/>
      <color indexed="8"/>
      <name val="Arial Narrow"/>
      <family val="2"/>
    </font>
    <font>
      <sz val="12"/>
      <color indexed="8"/>
      <name val="Arial Narrow"/>
      <family val="2"/>
    </font>
    <font>
      <b/>
      <sz val="14"/>
      <name val="Arial Narrow"/>
      <family val="2"/>
    </font>
    <font>
      <sz val="9"/>
      <color indexed="81"/>
      <name val="Tahoma"/>
      <family val="2"/>
    </font>
    <font>
      <b/>
      <sz val="9"/>
      <color indexed="81"/>
      <name val="Tahoma"/>
      <family val="2"/>
    </font>
    <font>
      <b/>
      <sz val="12"/>
      <color rgb="FFFF0000"/>
      <name val="Arial"/>
      <family val="2"/>
    </font>
    <font>
      <sz val="12"/>
      <color theme="1"/>
      <name val="Arial"/>
      <family val="2"/>
    </font>
    <font>
      <b/>
      <sz val="12"/>
      <color theme="1"/>
      <name val="Arial"/>
      <family val="2"/>
    </font>
    <font>
      <sz val="12"/>
      <color rgb="FF000000"/>
      <name val="Arial"/>
      <family val="2"/>
    </font>
    <font>
      <sz val="12"/>
      <color rgb="FF002060"/>
      <name val="Arial"/>
      <family val="2"/>
    </font>
    <font>
      <sz val="11"/>
      <color theme="1"/>
      <name val="Calibri"/>
      <family val="2"/>
      <scheme val="minor"/>
    </font>
    <font>
      <b/>
      <u/>
      <sz val="16"/>
      <color theme="1"/>
      <name val="Arial Narrow"/>
      <family val="2"/>
    </font>
    <font>
      <sz val="10"/>
      <name val="Arial"/>
      <family val="2"/>
    </font>
    <font>
      <sz val="12"/>
      <color theme="0"/>
      <name val="Arial Narrow"/>
      <family val="2"/>
    </font>
    <font>
      <sz val="11"/>
      <color theme="1"/>
      <name val="Calibri"/>
      <family val="2"/>
      <charset val="1"/>
      <scheme val="minor"/>
    </font>
    <font>
      <sz val="10"/>
      <color theme="1"/>
      <name val="Arial Narrow"/>
      <family val="2"/>
    </font>
    <font>
      <i/>
      <sz val="12"/>
      <color theme="1"/>
      <name val="Arial Narrow"/>
      <family val="2"/>
    </font>
  </fonts>
  <fills count="17">
    <fill>
      <patternFill patternType="none"/>
    </fill>
    <fill>
      <patternFill patternType="gray125"/>
    </fill>
    <fill>
      <patternFill patternType="solid">
        <fgColor rgb="FFFF0000"/>
        <bgColor indexed="64"/>
      </patternFill>
    </fill>
    <fill>
      <patternFill patternType="solid">
        <fgColor indexed="22"/>
        <bgColor indexed="64"/>
      </patternFill>
    </fill>
    <fill>
      <patternFill patternType="solid">
        <fgColor rgb="FF9CC2E5"/>
        <bgColor indexed="64"/>
      </patternFill>
    </fill>
    <fill>
      <patternFill patternType="solid">
        <fgColor rgb="FFFFFF00"/>
        <bgColor indexed="64"/>
      </patternFill>
    </fill>
    <fill>
      <patternFill patternType="solid">
        <fgColor rgb="FFFFCCCC"/>
        <bgColor indexed="64"/>
      </patternFill>
    </fill>
    <fill>
      <patternFill patternType="solid">
        <fgColor rgb="FFFFC000"/>
        <bgColor indexed="64"/>
      </patternFill>
    </fill>
    <fill>
      <patternFill patternType="solid">
        <fgColor rgb="FF92D050"/>
        <bgColor indexed="64"/>
      </patternFill>
    </fill>
    <fill>
      <patternFill patternType="solid">
        <fgColor rgb="FFFF99CC"/>
        <bgColor indexed="64"/>
      </patternFill>
    </fill>
    <fill>
      <patternFill patternType="solid">
        <fgColor rgb="FF996633"/>
        <bgColor indexed="64"/>
      </patternFill>
    </fill>
    <fill>
      <patternFill patternType="solid">
        <fgColor rgb="FF00B050"/>
        <bgColor indexed="64"/>
      </patternFill>
    </fill>
    <fill>
      <patternFill patternType="solid">
        <fgColor theme="0" tint="-0.14996795556505021"/>
        <bgColor auto="1"/>
      </patternFill>
    </fill>
    <fill>
      <patternFill patternType="solid">
        <fgColor theme="7" tint="0.39997558519241921"/>
        <bgColor indexed="64"/>
      </patternFill>
    </fill>
    <fill>
      <patternFill patternType="solid">
        <fgColor theme="5" tint="-0.249977111117893"/>
        <bgColor indexed="64"/>
      </patternFill>
    </fill>
    <fill>
      <patternFill patternType="solid">
        <fgColor rgb="FF00B0F0"/>
        <bgColor indexed="64"/>
      </patternFill>
    </fill>
    <fill>
      <patternFill patternType="solid">
        <fgColor rgb="FFFF9C85"/>
        <bgColor indexed="64"/>
      </patternFill>
    </fill>
  </fills>
  <borders count="6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thin">
        <color auto="1"/>
      </bottom>
      <diagonal/>
    </border>
    <border>
      <left style="thin">
        <color auto="1"/>
      </left>
      <right/>
      <top/>
      <bottom/>
      <diagonal/>
    </border>
    <border>
      <left/>
      <right/>
      <top/>
      <bottom style="medium">
        <color indexed="64"/>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top style="thin">
        <color auto="1"/>
      </top>
      <bottom/>
      <diagonal/>
    </border>
    <border>
      <left style="thin">
        <color indexed="64"/>
      </left>
      <right style="medium">
        <color indexed="64"/>
      </right>
      <top style="thin">
        <color indexed="64"/>
      </top>
      <bottom style="thin">
        <color indexed="64"/>
      </bottom>
      <diagonal/>
    </border>
    <border diagonalUp="1" diagonalDown="1">
      <left style="medium">
        <color auto="1"/>
      </left>
      <right style="medium">
        <color auto="1"/>
      </right>
      <top style="medium">
        <color auto="1"/>
      </top>
      <bottom style="medium">
        <color auto="1"/>
      </bottom>
      <diagonal style="thin">
        <color indexed="64"/>
      </diagonal>
    </border>
    <border>
      <left style="thin">
        <color auto="1"/>
      </left>
      <right style="thin">
        <color auto="1"/>
      </right>
      <top/>
      <bottom/>
      <diagonal/>
    </border>
    <border>
      <left/>
      <right style="thin">
        <color indexed="64"/>
      </right>
      <top style="hair">
        <color indexed="64"/>
      </top>
      <bottom style="hair">
        <color indexed="64"/>
      </bottom>
      <diagonal/>
    </border>
    <border>
      <left/>
      <right style="thin">
        <color auto="1"/>
      </right>
      <top/>
      <bottom style="thin">
        <color auto="1"/>
      </bottom>
      <diagonal/>
    </border>
    <border>
      <left/>
      <right style="thin">
        <color indexed="64"/>
      </right>
      <top/>
      <bottom style="hair">
        <color indexed="64"/>
      </bottom>
      <diagonal/>
    </border>
    <border>
      <left style="thin">
        <color indexed="64"/>
      </left>
      <right/>
      <top/>
      <bottom style="thin">
        <color indexed="64"/>
      </bottom>
      <diagonal/>
    </border>
    <border>
      <left style="medium">
        <color indexed="64"/>
      </left>
      <right/>
      <top/>
      <bottom/>
      <diagonal/>
    </border>
    <border>
      <left/>
      <right style="thin">
        <color auto="1"/>
      </right>
      <top/>
      <bottom/>
      <diagonal/>
    </border>
    <border>
      <left style="medium">
        <color indexed="64"/>
      </left>
      <right/>
      <top/>
      <bottom style="thin">
        <color auto="1"/>
      </bottom>
      <diagonal/>
    </border>
  </borders>
  <cellStyleXfs count="4">
    <xf numFmtId="0" fontId="0" fillId="0" borderId="0"/>
    <xf numFmtId="0" fontId="22" fillId="0" borderId="0"/>
    <xf numFmtId="0" fontId="24" fillId="0" borderId="0"/>
    <xf numFmtId="9" fontId="26" fillId="0" borderId="0" applyFont="0" applyFill="0" applyBorder="0" applyAlignment="0" applyProtection="0"/>
  </cellStyleXfs>
  <cellXfs count="493">
    <xf numFmtId="0" fontId="0" fillId="0" borderId="0" xfId="0"/>
    <xf numFmtId="0" fontId="1" fillId="0" borderId="0" xfId="0" applyFont="1"/>
    <xf numFmtId="0" fontId="1" fillId="0" borderId="0" xfId="0" applyFont="1" applyAlignment="1">
      <alignment vertical="top" wrapText="1"/>
    </xf>
    <xf numFmtId="0" fontId="1" fillId="0" borderId="0" xfId="0" applyFont="1" applyAlignment="1">
      <alignment horizontal="center" vertical="top" wrapText="1"/>
    </xf>
    <xf numFmtId="0" fontId="1" fillId="0" borderId="1" xfId="0" applyFont="1" applyBorder="1" applyAlignment="1">
      <alignment horizontal="center" vertical="top" wrapText="1"/>
    </xf>
    <xf numFmtId="0" fontId="2" fillId="0" borderId="0" xfId="0" applyFont="1"/>
    <xf numFmtId="49" fontId="1" fillId="0" borderId="0" xfId="0" applyNumberFormat="1" applyFont="1" applyAlignment="1">
      <alignment horizontal="left"/>
    </xf>
    <xf numFmtId="0" fontId="1" fillId="0" borderId="0" xfId="0" applyFont="1" applyAlignment="1">
      <alignment vertical="top"/>
    </xf>
    <xf numFmtId="0" fontId="1" fillId="0" borderId="1" xfId="0" applyFont="1" applyBorder="1"/>
    <xf numFmtId="0" fontId="1" fillId="0" borderId="0" xfId="0" applyFont="1" applyAlignment="1">
      <alignment horizontal="left"/>
    </xf>
    <xf numFmtId="0" fontId="1" fillId="2" borderId="0" xfId="0" applyFont="1" applyFill="1"/>
    <xf numFmtId="0" fontId="6" fillId="0" borderId="0" xfId="0" applyFont="1"/>
    <xf numFmtId="0" fontId="1" fillId="0" borderId="0" xfId="0" applyFont="1" applyAlignment="1"/>
    <xf numFmtId="165" fontId="1" fillId="0" borderId="0" xfId="0" applyNumberFormat="1" applyFont="1" applyAlignment="1">
      <alignment horizontal="left"/>
    </xf>
    <xf numFmtId="0" fontId="1" fillId="0" borderId="0" xfId="0" applyFont="1" applyAlignment="1">
      <alignment horizontal="center" vertical="top"/>
    </xf>
    <xf numFmtId="0" fontId="1" fillId="0" borderId="0" xfId="0" applyFont="1" applyBorder="1" applyAlignment="1">
      <alignment vertical="top" wrapText="1"/>
    </xf>
    <xf numFmtId="0" fontId="1" fillId="0" borderId="0" xfId="0" applyFont="1" applyAlignment="1">
      <alignment vertical="top" wrapText="1"/>
    </xf>
    <xf numFmtId="167" fontId="1" fillId="0" borderId="0" xfId="0" applyNumberFormat="1" applyFont="1"/>
    <xf numFmtId="0" fontId="7" fillId="0" borderId="0" xfId="0" applyFont="1"/>
    <xf numFmtId="0" fontId="8" fillId="0" borderId="0" xfId="0" applyFont="1" applyAlignment="1">
      <alignment vertical="center"/>
    </xf>
    <xf numFmtId="0" fontId="8" fillId="0" borderId="0" xfId="0" applyFont="1"/>
    <xf numFmtId="0" fontId="7" fillId="0" borderId="0" xfId="0" applyFont="1" applyAlignment="1">
      <alignment horizontal="center" vertical="top"/>
    </xf>
    <xf numFmtId="0" fontId="7" fillId="0" borderId="0" xfId="0" applyFont="1" applyAlignment="1">
      <alignment horizontal="left" vertical="top"/>
    </xf>
    <xf numFmtId="0" fontId="7" fillId="0" borderId="0" xfId="0" applyFont="1" applyAlignment="1">
      <alignment horizontal="center"/>
    </xf>
    <xf numFmtId="0" fontId="7" fillId="0" borderId="0" xfId="0" applyFont="1" applyAlignment="1">
      <alignment horizontal="left"/>
    </xf>
    <xf numFmtId="0" fontId="7" fillId="0" borderId="0" xfId="0" applyFont="1" applyAlignment="1">
      <alignment vertical="center"/>
    </xf>
    <xf numFmtId="49" fontId="1" fillId="0" borderId="0" xfId="0" applyNumberFormat="1" applyFont="1"/>
    <xf numFmtId="0" fontId="7" fillId="0" borderId="1" xfId="0" applyFont="1" applyBorder="1" applyAlignment="1">
      <alignment horizontal="center" vertical="top" wrapText="1"/>
    </xf>
    <xf numFmtId="167" fontId="7" fillId="0" borderId="1" xfId="0" applyNumberFormat="1" applyFont="1" applyBorder="1" applyAlignment="1">
      <alignment horizontal="left" vertical="top" wrapText="1"/>
    </xf>
    <xf numFmtId="0" fontId="7" fillId="0" borderId="1" xfId="0" applyFont="1" applyBorder="1" applyAlignment="1">
      <alignment vertical="top" wrapText="1"/>
    </xf>
    <xf numFmtId="0" fontId="7" fillId="0" borderId="1" xfId="0" quotePrefix="1" applyFont="1" applyBorder="1" applyAlignment="1">
      <alignment vertical="top" wrapText="1"/>
    </xf>
    <xf numFmtId="0" fontId="8" fillId="0" borderId="1" xfId="0" applyFont="1" applyBorder="1" applyAlignment="1">
      <alignment horizontal="center" vertical="top" wrapText="1"/>
    </xf>
    <xf numFmtId="0" fontId="10" fillId="0" borderId="27" xfId="0" applyFont="1" applyBorder="1"/>
    <xf numFmtId="0" fontId="10" fillId="0" borderId="38" xfId="0" applyFont="1" applyBorder="1" applyAlignment="1">
      <alignment horizontal="center"/>
    </xf>
    <xf numFmtId="0" fontId="10" fillId="0" borderId="37" xfId="0" applyFont="1" applyBorder="1" applyAlignment="1">
      <alignment horizontal="center"/>
    </xf>
    <xf numFmtId="0" fontId="11" fillId="0" borderId="43" xfId="0" applyFont="1" applyBorder="1" applyAlignment="1">
      <alignment horizontal="center"/>
    </xf>
    <xf numFmtId="0" fontId="1" fillId="0" borderId="25" xfId="0" applyFont="1" applyBorder="1" applyAlignment="1">
      <alignment horizontal="center" vertical="center"/>
    </xf>
    <xf numFmtId="0" fontId="12" fillId="0" borderId="26" xfId="0" applyFont="1" applyBorder="1" applyAlignment="1">
      <alignment vertical="center" wrapText="1"/>
    </xf>
    <xf numFmtId="0" fontId="10" fillId="0" borderId="29" xfId="0" applyFont="1" applyFill="1" applyBorder="1" applyAlignment="1">
      <alignment vertical="center"/>
    </xf>
    <xf numFmtId="0" fontId="10" fillId="0" borderId="30" xfId="0" applyFont="1" applyFill="1" applyBorder="1" applyAlignment="1">
      <alignment vertical="center"/>
    </xf>
    <xf numFmtId="0" fontId="10" fillId="0" borderId="31" xfId="0" applyFont="1" applyFill="1" applyBorder="1" applyAlignment="1">
      <alignment vertical="center"/>
    </xf>
    <xf numFmtId="0" fontId="10" fillId="0" borderId="32" xfId="0" applyFont="1" applyFill="1" applyBorder="1" applyAlignment="1">
      <alignment vertical="center"/>
    </xf>
    <xf numFmtId="0" fontId="10" fillId="0" borderId="33" xfId="0" applyFont="1" applyFill="1" applyBorder="1" applyAlignment="1">
      <alignment vertical="center"/>
    </xf>
    <xf numFmtId="0" fontId="13" fillId="0" borderId="35" xfId="0" applyFont="1" applyBorder="1" applyAlignment="1">
      <alignment horizontal="left" wrapText="1"/>
    </xf>
    <xf numFmtId="0" fontId="10" fillId="0" borderId="1" xfId="0" applyFont="1" applyFill="1" applyBorder="1" applyAlignment="1">
      <alignment vertical="center"/>
    </xf>
    <xf numFmtId="0" fontId="10" fillId="0" borderId="2" xfId="0" applyFont="1" applyFill="1" applyBorder="1" applyAlignment="1">
      <alignment vertical="center"/>
    </xf>
    <xf numFmtId="0" fontId="10" fillId="0" borderId="36" xfId="0" applyFont="1" applyFill="1" applyBorder="1" applyAlignment="1">
      <alignment vertical="center"/>
    </xf>
    <xf numFmtId="0" fontId="1" fillId="0" borderId="37" xfId="0" applyFont="1" applyBorder="1" applyAlignment="1">
      <alignment horizontal="center" vertical="center"/>
    </xf>
    <xf numFmtId="0" fontId="11" fillId="0" borderId="35" xfId="0" applyFont="1" applyBorder="1" applyAlignment="1">
      <alignment horizontal="justify" vertical="center" wrapText="1"/>
    </xf>
    <xf numFmtId="0" fontId="10" fillId="0" borderId="41" xfId="0" applyFont="1" applyFill="1" applyBorder="1" applyAlignment="1">
      <alignment vertical="center"/>
    </xf>
    <xf numFmtId="0" fontId="10" fillId="0" borderId="42" xfId="0" applyFont="1" applyFill="1" applyBorder="1" applyAlignment="1">
      <alignment vertical="center"/>
    </xf>
    <xf numFmtId="0" fontId="10" fillId="0" borderId="39" xfId="0" applyFont="1" applyFill="1" applyBorder="1" applyAlignment="1">
      <alignment vertical="center"/>
    </xf>
    <xf numFmtId="0" fontId="10" fillId="0" borderId="40" xfId="0" applyFont="1" applyFill="1" applyBorder="1" applyAlignment="1">
      <alignment vertical="center"/>
    </xf>
    <xf numFmtId="0" fontId="10" fillId="0" borderId="6" xfId="0" applyFont="1" applyFill="1" applyBorder="1" applyAlignment="1">
      <alignment vertical="center"/>
    </xf>
    <xf numFmtId="0" fontId="10" fillId="0" borderId="45" xfId="0" applyFont="1" applyFill="1" applyBorder="1" applyAlignment="1">
      <alignment vertical="center"/>
    </xf>
    <xf numFmtId="0" fontId="10" fillId="0" borderId="46" xfId="0" applyFont="1" applyFill="1" applyBorder="1" applyAlignment="1">
      <alignment vertical="center"/>
    </xf>
    <xf numFmtId="0" fontId="10" fillId="0" borderId="47" xfId="0" applyFont="1" applyFill="1" applyBorder="1" applyAlignment="1">
      <alignment vertical="center"/>
    </xf>
    <xf numFmtId="0" fontId="10" fillId="0" borderId="48" xfId="0" applyFont="1" applyFill="1" applyBorder="1" applyAlignment="1">
      <alignment vertical="center"/>
    </xf>
    <xf numFmtId="0" fontId="10" fillId="0" borderId="49" xfId="0" applyFont="1" applyFill="1" applyBorder="1" applyAlignment="1">
      <alignment vertical="center"/>
    </xf>
    <xf numFmtId="0" fontId="10" fillId="0" borderId="51" xfId="0" applyFont="1" applyBorder="1" applyAlignment="1">
      <alignment horizontal="center" vertical="center"/>
    </xf>
    <xf numFmtId="0" fontId="10" fillId="0" borderId="52" xfId="0" applyFont="1" applyBorder="1" applyAlignment="1">
      <alignment horizontal="center" wrapText="1"/>
    </xf>
    <xf numFmtId="0" fontId="11" fillId="3" borderId="16" xfId="0" applyFont="1" applyFill="1" applyBorder="1" applyAlignment="1">
      <alignment horizontal="center" vertical="center"/>
    </xf>
    <xf numFmtId="0" fontId="11" fillId="3" borderId="18" xfId="0" applyFont="1" applyFill="1" applyBorder="1" applyAlignment="1">
      <alignment horizontal="center" vertical="center"/>
    </xf>
    <xf numFmtId="0" fontId="11" fillId="3" borderId="19" xfId="0" applyFont="1" applyFill="1" applyBorder="1" applyAlignment="1">
      <alignment horizontal="center"/>
    </xf>
    <xf numFmtId="0" fontId="11" fillId="3" borderId="20" xfId="0" applyFont="1" applyFill="1" applyBorder="1" applyAlignment="1">
      <alignment horizontal="center"/>
    </xf>
    <xf numFmtId="0" fontId="11" fillId="3" borderId="10" xfId="0" applyFont="1" applyFill="1" applyBorder="1" applyAlignment="1">
      <alignment horizontal="center"/>
    </xf>
    <xf numFmtId="0" fontId="11" fillId="3" borderId="21" xfId="0" applyFont="1" applyFill="1" applyBorder="1" applyAlignment="1">
      <alignment horizontal="center"/>
    </xf>
    <xf numFmtId="0" fontId="11" fillId="3" borderId="22" xfId="0" applyFont="1" applyFill="1" applyBorder="1" applyAlignment="1">
      <alignment horizontal="center"/>
    </xf>
    <xf numFmtId="0" fontId="11" fillId="3" borderId="23" xfId="0" applyFont="1" applyFill="1" applyBorder="1" applyAlignment="1">
      <alignment horizontal="center"/>
    </xf>
    <xf numFmtId="0" fontId="11" fillId="3" borderId="18" xfId="0" applyFont="1" applyFill="1" applyBorder="1" applyAlignment="1">
      <alignment horizontal="center"/>
    </xf>
    <xf numFmtId="0" fontId="11" fillId="3" borderId="24" xfId="0" applyFont="1" applyFill="1" applyBorder="1" applyAlignment="1">
      <alignment horizontal="center"/>
    </xf>
    <xf numFmtId="0" fontId="14" fillId="0" borderId="0" xfId="0" applyFont="1" applyAlignment="1">
      <alignment horizontal="center"/>
    </xf>
    <xf numFmtId="0" fontId="10" fillId="0" borderId="0" xfId="0" applyFont="1"/>
    <xf numFmtId="0" fontId="9" fillId="0" borderId="0" xfId="0" applyFont="1"/>
    <xf numFmtId="0" fontId="10" fillId="0" borderId="0" xfId="0" applyFont="1" applyAlignment="1">
      <alignment horizontal="left"/>
    </xf>
    <xf numFmtId="0" fontId="9" fillId="0" borderId="0" xfId="0" applyFont="1" applyFill="1" applyBorder="1" applyAlignment="1">
      <alignment vertical="center"/>
    </xf>
    <xf numFmtId="0" fontId="10" fillId="0" borderId="0" xfId="0" applyFont="1" applyBorder="1" applyAlignment="1"/>
    <xf numFmtId="0" fontId="9" fillId="0" borderId="0" xfId="0" applyFont="1" applyBorder="1"/>
    <xf numFmtId="0" fontId="9" fillId="0" borderId="0" xfId="0" applyFont="1" applyFill="1" applyBorder="1" applyAlignment="1">
      <alignment horizontal="center"/>
    </xf>
    <xf numFmtId="0" fontId="9" fillId="0" borderId="0" xfId="0" applyFont="1" applyFill="1" applyBorder="1"/>
    <xf numFmtId="0" fontId="10" fillId="0" borderId="10" xfId="0" applyFont="1" applyBorder="1" applyAlignment="1"/>
    <xf numFmtId="0" fontId="11" fillId="0" borderId="0" xfId="0" applyFont="1" applyFill="1" applyBorder="1" applyAlignment="1">
      <alignment horizontal="center" vertical="center"/>
    </xf>
    <xf numFmtId="0" fontId="9" fillId="0" borderId="0" xfId="0" applyFont="1" applyBorder="1" applyAlignment="1">
      <alignment horizontal="center" wrapText="1"/>
    </xf>
    <xf numFmtId="0" fontId="10" fillId="0" borderId="0" xfId="0" applyFont="1" applyFill="1" applyBorder="1" applyAlignment="1">
      <alignment horizontal="center"/>
    </xf>
    <xf numFmtId="0" fontId="10" fillId="0" borderId="0" xfId="0" applyFont="1" applyBorder="1"/>
    <xf numFmtId="0" fontId="10" fillId="0" borderId="0" xfId="0" applyFont="1" applyFill="1" applyBorder="1"/>
    <xf numFmtId="0" fontId="9" fillId="0" borderId="0" xfId="0" applyFont="1" applyBorder="1" applyAlignment="1">
      <alignment horizontal="center"/>
    </xf>
    <xf numFmtId="0" fontId="11" fillId="0" borderId="0" xfId="0" applyFont="1" applyBorder="1"/>
    <xf numFmtId="0" fontId="11" fillId="0" borderId="0" xfId="0" applyFont="1"/>
    <xf numFmtId="0" fontId="1" fillId="0" borderId="34" xfId="0" applyFont="1" applyBorder="1" applyAlignment="1">
      <alignment horizontal="center" vertical="top"/>
    </xf>
    <xf numFmtId="0" fontId="13" fillId="0" borderId="35" xfId="0" applyFont="1" applyBorder="1" applyAlignment="1">
      <alignment horizontal="left" vertical="top" wrapText="1"/>
    </xf>
    <xf numFmtId="0" fontId="7" fillId="0" borderId="0" xfId="0" applyFont="1" applyAlignment="1">
      <alignment vertical="top"/>
    </xf>
    <xf numFmtId="0" fontId="1" fillId="0" borderId="37" xfId="0" applyFont="1" applyBorder="1" applyAlignment="1">
      <alignment horizontal="center" vertical="top"/>
    </xf>
    <xf numFmtId="0" fontId="11" fillId="3" borderId="11" xfId="0" applyFont="1" applyFill="1" applyBorder="1" applyAlignment="1">
      <alignment horizontal="center" vertical="top"/>
    </xf>
    <xf numFmtId="0" fontId="11" fillId="3" borderId="12" xfId="0" applyFont="1" applyFill="1" applyBorder="1" applyAlignment="1">
      <alignment horizontal="center" vertical="top"/>
    </xf>
    <xf numFmtId="0" fontId="8" fillId="0" borderId="0" xfId="0" applyFont="1" applyAlignment="1">
      <alignment vertical="top"/>
    </xf>
    <xf numFmtId="1" fontId="1" fillId="0" borderId="0" xfId="0" applyNumberFormat="1" applyFont="1"/>
    <xf numFmtId="0" fontId="1" fillId="0" borderId="1" xfId="0" applyFont="1" applyBorder="1" applyAlignment="1">
      <alignment horizontal="center" vertical="center"/>
    </xf>
    <xf numFmtId="16" fontId="1" fillId="0" borderId="1" xfId="0" quotePrefix="1" applyNumberFormat="1" applyFont="1" applyBorder="1" applyAlignment="1">
      <alignment horizontal="center" vertical="top" wrapText="1"/>
    </xf>
    <xf numFmtId="0" fontId="7" fillId="0" borderId="1" xfId="0" applyFont="1" applyBorder="1" applyAlignment="1">
      <alignment horizontal="center" vertical="top"/>
    </xf>
    <xf numFmtId="1" fontId="11" fillId="0" borderId="44" xfId="0" applyNumberFormat="1" applyFont="1" applyBorder="1" applyAlignment="1">
      <alignment horizontal="center"/>
    </xf>
    <xf numFmtId="0" fontId="1" fillId="0" borderId="0" xfId="0" applyFont="1" applyAlignment="1">
      <alignment wrapText="1"/>
    </xf>
    <xf numFmtId="0" fontId="1" fillId="0" borderId="0" xfId="0" applyNumberFormat="1" applyFont="1" applyAlignment="1">
      <alignment horizontal="left"/>
    </xf>
    <xf numFmtId="0" fontId="1" fillId="0" borderId="0" xfId="0" applyFont="1" applyAlignment="1">
      <alignment vertical="top" wrapText="1"/>
    </xf>
    <xf numFmtId="0" fontId="1" fillId="0" borderId="0" xfId="0" applyFont="1" applyAlignment="1">
      <alignment vertical="top" wrapText="1"/>
    </xf>
    <xf numFmtId="2" fontId="10" fillId="0" borderId="53" xfId="0" applyNumberFormat="1" applyFont="1" applyBorder="1" applyAlignment="1">
      <alignment horizontal="center" vertical="top"/>
    </xf>
    <xf numFmtId="0" fontId="7" fillId="0" borderId="0" xfId="0" applyFont="1" applyAlignment="1">
      <alignment horizontal="center" vertical="top"/>
    </xf>
    <xf numFmtId="1" fontId="10" fillId="0" borderId="53" xfId="0" applyNumberFormat="1" applyFont="1" applyBorder="1" applyAlignment="1">
      <alignment horizontal="center" vertical="top"/>
    </xf>
    <xf numFmtId="0" fontId="14" fillId="0" borderId="0" xfId="0" applyFont="1" applyAlignment="1">
      <alignment horizontal="center"/>
    </xf>
    <xf numFmtId="0" fontId="7" fillId="0" borderId="0" xfId="0" applyFont="1" applyBorder="1" applyAlignment="1">
      <alignment horizontal="center" vertical="top"/>
    </xf>
    <xf numFmtId="0" fontId="7" fillId="0" borderId="0" xfId="0" applyFont="1" applyBorder="1" applyAlignment="1">
      <alignment vertical="top" wrapText="1"/>
    </xf>
    <xf numFmtId="0" fontId="2" fillId="0" borderId="1" xfId="0" applyFont="1" applyBorder="1" applyAlignment="1">
      <alignment horizontal="center" vertical="top" wrapText="1"/>
    </xf>
    <xf numFmtId="0" fontId="7" fillId="0" borderId="0" xfId="0" applyFont="1" applyBorder="1" applyAlignment="1">
      <alignment horizontal="center" vertical="top" wrapText="1"/>
    </xf>
    <xf numFmtId="0" fontId="10" fillId="0" borderId="36" xfId="0" applyFont="1" applyFill="1" applyBorder="1" applyAlignment="1">
      <alignment vertical="top"/>
    </xf>
    <xf numFmtId="0" fontId="10" fillId="0" borderId="1" xfId="0" applyFont="1" applyFill="1" applyBorder="1" applyAlignment="1">
      <alignment vertical="top"/>
    </xf>
    <xf numFmtId="0" fontId="10" fillId="0" borderId="55" xfId="0" applyFont="1" applyFill="1" applyBorder="1" applyAlignment="1">
      <alignment vertical="top"/>
    </xf>
    <xf numFmtId="0" fontId="17" fillId="0" borderId="52" xfId="0" applyFont="1" applyBorder="1" applyAlignment="1">
      <alignment vertical="center" wrapText="1"/>
    </xf>
    <xf numFmtId="0" fontId="17" fillId="0" borderId="52" xfId="0" applyFont="1" applyBorder="1" applyAlignment="1">
      <alignment horizontal="center" vertical="center" wrapText="1"/>
    </xf>
    <xf numFmtId="0" fontId="6" fillId="0" borderId="52" xfId="0" applyFont="1" applyBorder="1"/>
    <xf numFmtId="0" fontId="1" fillId="0" borderId="52" xfId="0" applyFont="1" applyBorder="1"/>
    <xf numFmtId="0" fontId="18" fillId="2" borderId="52" xfId="0" applyFont="1" applyFill="1" applyBorder="1" applyAlignment="1">
      <alignment horizontal="center" vertical="center" wrapText="1"/>
    </xf>
    <xf numFmtId="0" fontId="19" fillId="4" borderId="52" xfId="0" applyFont="1" applyFill="1" applyBorder="1" applyAlignment="1">
      <alignment horizontal="center" vertical="center" wrapText="1"/>
    </xf>
    <xf numFmtId="0" fontId="18" fillId="0" borderId="56" xfId="0" applyFont="1" applyBorder="1" applyAlignment="1">
      <alignment horizontal="center" vertical="center" wrapText="1"/>
    </xf>
    <xf numFmtId="0" fontId="20" fillId="0" borderId="56" xfId="0" applyFont="1" applyBorder="1" applyAlignment="1">
      <alignment horizontal="center" vertical="center" wrapText="1"/>
    </xf>
    <xf numFmtId="0" fontId="20" fillId="0" borderId="52" xfId="0" applyFont="1" applyBorder="1" applyAlignment="1">
      <alignment horizontal="center" vertical="center" wrapText="1"/>
    </xf>
    <xf numFmtId="0" fontId="18" fillId="0" borderId="52" xfId="0" applyFont="1" applyBorder="1" applyAlignment="1">
      <alignment horizontal="center" vertical="center" wrapText="1"/>
    </xf>
    <xf numFmtId="0" fontId="18" fillId="0" borderId="52" xfId="0" applyFont="1" applyBorder="1" applyAlignment="1">
      <alignment vertical="center" wrapText="1"/>
    </xf>
    <xf numFmtId="0" fontId="19" fillId="2" borderId="52" xfId="0" applyFont="1" applyFill="1" applyBorder="1" applyAlignment="1">
      <alignment horizontal="center" vertical="center" wrapText="1"/>
    </xf>
    <xf numFmtId="0" fontId="18" fillId="5" borderId="56" xfId="0" applyFont="1" applyFill="1" applyBorder="1" applyAlignment="1">
      <alignment horizontal="center" vertical="center" wrapText="1"/>
    </xf>
    <xf numFmtId="0" fontId="19" fillId="6" borderId="52" xfId="0" applyFont="1" applyFill="1" applyBorder="1" applyAlignment="1">
      <alignment horizontal="center" vertical="center" wrapText="1"/>
    </xf>
    <xf numFmtId="0" fontId="18" fillId="7" borderId="52" xfId="0" applyFont="1" applyFill="1" applyBorder="1" applyAlignment="1">
      <alignment horizontal="center" vertical="center" wrapText="1"/>
    </xf>
    <xf numFmtId="0" fontId="18" fillId="8" borderId="52" xfId="0" applyFont="1" applyFill="1" applyBorder="1" applyAlignment="1">
      <alignment horizontal="center" vertical="center" wrapText="1"/>
    </xf>
    <xf numFmtId="0" fontId="19" fillId="0" borderId="52" xfId="0" applyFont="1" applyBorder="1" applyAlignment="1">
      <alignment horizontal="center" vertical="center" wrapText="1"/>
    </xf>
    <xf numFmtId="0" fontId="18" fillId="5" borderId="52" xfId="0" applyFont="1" applyFill="1" applyBorder="1" applyAlignment="1">
      <alignment horizontal="center" vertical="center" wrapText="1"/>
    </xf>
    <xf numFmtId="0" fontId="20" fillId="0" borderId="52" xfId="0" applyFont="1" applyBorder="1" applyAlignment="1">
      <alignment horizontal="right" vertical="center" wrapText="1"/>
    </xf>
    <xf numFmtId="0" fontId="21" fillId="0" borderId="52" xfId="0" applyFont="1" applyBorder="1" applyAlignment="1">
      <alignment horizontal="right" vertical="center" wrapText="1"/>
    </xf>
    <xf numFmtId="0" fontId="18" fillId="9" borderId="52" xfId="0" applyFont="1" applyFill="1" applyBorder="1" applyAlignment="1">
      <alignment horizontal="center" vertical="center" wrapText="1"/>
    </xf>
    <xf numFmtId="0" fontId="18" fillId="10" borderId="52" xfId="0" applyFont="1" applyFill="1" applyBorder="1" applyAlignment="1">
      <alignment horizontal="center" vertical="center" wrapText="1"/>
    </xf>
    <xf numFmtId="0" fontId="18" fillId="11" borderId="52" xfId="0" applyFont="1" applyFill="1" applyBorder="1" applyAlignment="1">
      <alignment horizontal="center" vertical="center" wrapText="1"/>
    </xf>
    <xf numFmtId="0" fontId="18" fillId="6" borderId="52" xfId="0" applyFont="1" applyFill="1" applyBorder="1" applyAlignment="1">
      <alignment horizontal="center" vertical="center" wrapText="1"/>
    </xf>
    <xf numFmtId="1" fontId="1" fillId="0" borderId="9" xfId="0" applyNumberFormat="1" applyFont="1" applyBorder="1" applyAlignment="1">
      <alignment vertical="top"/>
    </xf>
    <xf numFmtId="1" fontId="7" fillId="0" borderId="0" xfId="0" applyNumberFormat="1" applyFont="1" applyAlignment="1">
      <alignment horizontal="left"/>
    </xf>
    <xf numFmtId="0" fontId="1" fillId="0" borderId="0" xfId="0" applyFont="1" applyAlignment="1">
      <alignment vertical="top" wrapText="1"/>
    </xf>
    <xf numFmtId="0" fontId="1" fillId="0" borderId="1" xfId="0" applyFont="1" applyBorder="1" applyAlignment="1">
      <alignment horizontal="center" vertical="top" wrapText="1"/>
    </xf>
    <xf numFmtId="0" fontId="7" fillId="0" borderId="0" xfId="0" applyFont="1" applyAlignment="1">
      <alignment wrapText="1"/>
    </xf>
    <xf numFmtId="0" fontId="1" fillId="0" borderId="2" xfId="0" applyFont="1" applyBorder="1" applyAlignment="1"/>
    <xf numFmtId="0" fontId="1" fillId="0" borderId="1" xfId="0" applyFont="1" applyBorder="1" applyAlignment="1">
      <alignment horizontal="center"/>
    </xf>
    <xf numFmtId="0" fontId="1" fillId="0" borderId="1" xfId="0" applyFont="1" applyBorder="1" applyAlignment="1"/>
    <xf numFmtId="14" fontId="1" fillId="0" borderId="0" xfId="0" applyNumberFormat="1" applyFont="1"/>
    <xf numFmtId="14" fontId="1" fillId="0" borderId="52" xfId="0" applyNumberFormat="1" applyFont="1" applyBorder="1"/>
    <xf numFmtId="0" fontId="1" fillId="0" borderId="1" xfId="0" applyFont="1" applyBorder="1" applyAlignment="1">
      <alignment horizontal="center"/>
    </xf>
    <xf numFmtId="0" fontId="1" fillId="0" borderId="1" xfId="0" applyFont="1" applyBorder="1" applyAlignment="1">
      <alignment horizontal="center" vertical="top"/>
    </xf>
    <xf numFmtId="0" fontId="1" fillId="0" borderId="6" xfId="0" quotePrefix="1" applyFont="1" applyBorder="1" applyAlignment="1">
      <alignment horizontal="left" vertical="top" wrapText="1"/>
    </xf>
    <xf numFmtId="0" fontId="1" fillId="0" borderId="7" xfId="0" quotePrefix="1" applyFont="1" applyBorder="1" applyAlignment="1">
      <alignment horizontal="left" vertical="top" wrapText="1"/>
    </xf>
    <xf numFmtId="0" fontId="1" fillId="0" borderId="0" xfId="0" applyNumberFormat="1" applyFont="1" applyAlignment="1">
      <alignment vertical="top" wrapText="1"/>
    </xf>
    <xf numFmtId="0" fontId="1" fillId="0" borderId="1" xfId="0" applyNumberFormat="1" applyFont="1" applyBorder="1" applyAlignment="1">
      <alignment horizontal="center" vertical="top" wrapText="1"/>
    </xf>
    <xf numFmtId="0" fontId="1" fillId="0" borderId="0" xfId="0" applyNumberFormat="1" applyFont="1" applyBorder="1" applyAlignment="1">
      <alignment vertical="top" wrapText="1"/>
    </xf>
    <xf numFmtId="0" fontId="1" fillId="0" borderId="0" xfId="0" applyFont="1" applyAlignment="1">
      <alignment horizontal="center"/>
    </xf>
    <xf numFmtId="0" fontId="7" fillId="0" borderId="0" xfId="1" applyFont="1" applyAlignment="1">
      <alignment horizontal="center"/>
    </xf>
    <xf numFmtId="0" fontId="7" fillId="0" borderId="0" xfId="1" applyFont="1" applyAlignment="1">
      <alignment horizontal="center" wrapText="1"/>
    </xf>
    <xf numFmtId="0" fontId="7" fillId="0" borderId="0" xfId="1" applyFont="1"/>
    <xf numFmtId="0" fontId="7" fillId="0" borderId="0" xfId="1" applyFont="1" applyAlignment="1"/>
    <xf numFmtId="0" fontId="7" fillId="0" borderId="0" xfId="1" applyFont="1" applyAlignment="1">
      <alignment wrapText="1"/>
    </xf>
    <xf numFmtId="0" fontId="7" fillId="0" borderId="1" xfId="0" applyFont="1" applyBorder="1" applyAlignment="1">
      <alignment vertical="top"/>
    </xf>
    <xf numFmtId="0" fontId="10" fillId="0" borderId="0" xfId="2" applyFont="1"/>
    <xf numFmtId="0" fontId="10" fillId="0" borderId="0" xfId="2" applyNumberFormat="1" applyFont="1"/>
    <xf numFmtId="0" fontId="10" fillId="0" borderId="0" xfId="2" applyFont="1" applyAlignment="1">
      <alignment horizontal="left"/>
    </xf>
    <xf numFmtId="0" fontId="10" fillId="0" borderId="1" xfId="0" applyFont="1" applyBorder="1"/>
    <xf numFmtId="0" fontId="10" fillId="0" borderId="1" xfId="0" quotePrefix="1" applyFont="1" applyBorder="1"/>
    <xf numFmtId="0" fontId="10" fillId="0" borderId="1" xfId="0" applyFont="1" applyFill="1" applyBorder="1"/>
    <xf numFmtId="41" fontId="10" fillId="0" borderId="1" xfId="0" applyNumberFormat="1" applyFont="1" applyBorder="1"/>
    <xf numFmtId="9" fontId="10" fillId="0" borderId="58" xfId="0" applyNumberFormat="1" applyFont="1" applyBorder="1"/>
    <xf numFmtId="41" fontId="10" fillId="0" borderId="7" xfId="0" applyNumberFormat="1" applyFont="1" applyBorder="1"/>
    <xf numFmtId="0" fontId="10" fillId="0" borderId="60" xfId="0" applyNumberFormat="1" applyFont="1" applyBorder="1"/>
    <xf numFmtId="0" fontId="1" fillId="0" borderId="1" xfId="0" applyFont="1" applyFill="1" applyBorder="1" applyAlignment="1">
      <alignment horizontal="center"/>
    </xf>
    <xf numFmtId="0" fontId="10" fillId="0" borderId="1" xfId="0" applyFont="1" applyFill="1" applyBorder="1" applyAlignment="1">
      <alignment horizontal="center"/>
    </xf>
    <xf numFmtId="0" fontId="10" fillId="0" borderId="1" xfId="0" applyFont="1" applyFill="1" applyBorder="1" applyAlignment="1">
      <alignment horizontal="center" vertical="center"/>
    </xf>
    <xf numFmtId="0" fontId="11" fillId="0" borderId="0" xfId="0" applyFont="1" applyAlignment="1">
      <alignment horizontal="center"/>
    </xf>
    <xf numFmtId="0" fontId="2" fillId="12" borderId="0" xfId="0" applyFont="1" applyFill="1" applyBorder="1" applyAlignment="1">
      <alignment horizontal="center" vertical="center"/>
    </xf>
    <xf numFmtId="0" fontId="1" fillId="0" borderId="0" xfId="0" applyFont="1" applyFill="1"/>
    <xf numFmtId="0" fontId="1" fillId="5" borderId="0" xfId="0" applyFont="1" applyFill="1"/>
    <xf numFmtId="0" fontId="10" fillId="0" borderId="1" xfId="0" applyNumberFormat="1" applyFont="1" applyBorder="1" applyAlignment="1">
      <alignment horizontal="center" vertical="center"/>
    </xf>
    <xf numFmtId="0" fontId="10" fillId="0" borderId="59" xfId="0" applyFont="1" applyBorder="1"/>
    <xf numFmtId="0" fontId="10" fillId="0" borderId="1" xfId="0" applyFont="1" applyBorder="1" applyAlignment="1">
      <alignment vertical="top"/>
    </xf>
    <xf numFmtId="16" fontId="10" fillId="0" borderId="1" xfId="0" applyNumberFormat="1" applyFont="1" applyBorder="1" applyAlignment="1">
      <alignment textRotation="90" wrapText="1"/>
    </xf>
    <xf numFmtId="169" fontId="10" fillId="0" borderId="1" xfId="0" applyNumberFormat="1" applyFont="1" applyBorder="1"/>
    <xf numFmtId="169" fontId="10" fillId="0" borderId="4" xfId="0" applyNumberFormat="1" applyFont="1" applyBorder="1"/>
    <xf numFmtId="41" fontId="1" fillId="0" borderId="1" xfId="0" applyNumberFormat="1" applyFont="1" applyBorder="1"/>
    <xf numFmtId="9" fontId="10" fillId="0" borderId="1" xfId="0" applyNumberFormat="1" applyFont="1" applyBorder="1"/>
    <xf numFmtId="0" fontId="10" fillId="0" borderId="1" xfId="0" applyFont="1" applyBorder="1" applyAlignment="1">
      <alignment vertical="top" textRotation="90" wrapText="1"/>
    </xf>
    <xf numFmtId="0" fontId="1" fillId="0" borderId="0" xfId="0" applyFont="1" applyAlignment="1">
      <alignment horizontal="center" vertical="center" wrapText="1"/>
    </xf>
    <xf numFmtId="0" fontId="1" fillId="0" borderId="2" xfId="0" applyFont="1" applyBorder="1" applyAlignment="1">
      <alignment horizontal="center"/>
    </xf>
    <xf numFmtId="0" fontId="25" fillId="0" borderId="0" xfId="0" applyFont="1"/>
    <xf numFmtId="0" fontId="1" fillId="8" borderId="1" xfId="0" applyFont="1" applyFill="1" applyBorder="1" applyAlignment="1">
      <alignment horizontal="center" vertical="top" wrapText="1"/>
    </xf>
    <xf numFmtId="0" fontId="1" fillId="14" borderId="1" xfId="0" applyFont="1" applyFill="1" applyBorder="1" applyAlignment="1">
      <alignment horizontal="center" vertical="top" wrapText="1"/>
    </xf>
    <xf numFmtId="0" fontId="1" fillId="0" borderId="2" xfId="0" applyFont="1" applyBorder="1" applyAlignment="1">
      <alignment horizontal="left"/>
    </xf>
    <xf numFmtId="2" fontId="1" fillId="0" borderId="2" xfId="0" applyNumberFormat="1" applyFont="1" applyBorder="1" applyAlignment="1">
      <alignment horizontal="left"/>
    </xf>
    <xf numFmtId="2" fontId="1" fillId="0" borderId="1" xfId="0" applyNumberFormat="1" applyFont="1" applyBorder="1"/>
    <xf numFmtId="2" fontId="1" fillId="0" borderId="6" xfId="0" applyNumberFormat="1" applyFont="1" applyBorder="1"/>
    <xf numFmtId="1" fontId="1" fillId="0" borderId="41" xfId="0" applyNumberFormat="1" applyFont="1" applyBorder="1" applyAlignment="1">
      <alignment horizontal="center" vertical="center" wrapText="1"/>
    </xf>
    <xf numFmtId="1" fontId="1" fillId="0" borderId="1" xfId="0" applyNumberFormat="1" applyFont="1" applyBorder="1" applyAlignment="1">
      <alignment horizontal="center" vertical="center" wrapText="1"/>
    </xf>
    <xf numFmtId="0" fontId="1" fillId="13" borderId="1" xfId="0" applyFont="1" applyFill="1" applyBorder="1" applyAlignment="1">
      <alignment horizontal="center" vertical="top" wrapText="1"/>
    </xf>
    <xf numFmtId="1" fontId="1" fillId="0" borderId="1" xfId="0" applyNumberFormat="1" applyFont="1" applyBorder="1" applyAlignment="1">
      <alignment horizontal="center"/>
    </xf>
    <xf numFmtId="2" fontId="1" fillId="0" borderId="1" xfId="0" applyNumberFormat="1" applyFont="1" applyBorder="1" applyAlignment="1">
      <alignment horizontal="center"/>
    </xf>
    <xf numFmtId="1" fontId="1" fillId="0" borderId="1" xfId="0" applyNumberFormat="1" applyFont="1" applyBorder="1"/>
    <xf numFmtId="0" fontId="1" fillId="15" borderId="1" xfId="0" applyFont="1" applyFill="1" applyBorder="1" applyAlignment="1">
      <alignment horizontal="center" vertical="center" wrapText="1"/>
    </xf>
    <xf numFmtId="0" fontId="1" fillId="15" borderId="1" xfId="0" applyFont="1" applyFill="1" applyBorder="1" applyAlignment="1">
      <alignment horizontal="center" vertical="top" wrapText="1"/>
    </xf>
    <xf numFmtId="1" fontId="1" fillId="0" borderId="2" xfId="0" applyNumberFormat="1" applyFont="1" applyBorder="1" applyAlignment="1">
      <alignment horizontal="center" vertical="center" wrapText="1"/>
    </xf>
    <xf numFmtId="0" fontId="1" fillId="15" borderId="7" xfId="0" applyFont="1" applyFill="1" applyBorder="1" applyAlignment="1">
      <alignment horizontal="center" vertical="center" wrapText="1"/>
    </xf>
    <xf numFmtId="0" fontId="1" fillId="0" borderId="0" xfId="0" applyFont="1" applyAlignment="1">
      <alignment horizontal="center" vertical="center"/>
    </xf>
    <xf numFmtId="0" fontId="1" fillId="0" borderId="54" xfId="0" applyFont="1" applyBorder="1" applyAlignment="1"/>
    <xf numFmtId="0" fontId="1" fillId="0" borderId="0" xfId="0" applyFont="1" applyBorder="1" applyAlignment="1"/>
    <xf numFmtId="0" fontId="1" fillId="0" borderId="1" xfId="0" applyFont="1" applyBorder="1" applyAlignment="1">
      <alignment vertical="top" wrapText="1"/>
    </xf>
    <xf numFmtId="0" fontId="1" fillId="0" borderId="1" xfId="0" applyFont="1" applyBorder="1" applyAlignment="1">
      <alignment horizontal="center" vertical="top" wrapText="1"/>
    </xf>
    <xf numFmtId="0" fontId="1" fillId="0" borderId="7" xfId="0" applyFont="1" applyBorder="1" applyAlignment="1">
      <alignment horizontal="center" vertical="top" wrapText="1"/>
    </xf>
    <xf numFmtId="0" fontId="1" fillId="0" borderId="6" xfId="0" applyFont="1" applyBorder="1" applyAlignment="1">
      <alignment vertical="top" wrapText="1"/>
    </xf>
    <xf numFmtId="0" fontId="1" fillId="0" borderId="1" xfId="0" applyFont="1" applyBorder="1" applyAlignment="1">
      <alignment vertical="top" wrapText="1"/>
    </xf>
    <xf numFmtId="0" fontId="1" fillId="0" borderId="1" xfId="0" applyFont="1" applyBorder="1" applyAlignment="1">
      <alignment horizontal="center"/>
    </xf>
    <xf numFmtId="0" fontId="1" fillId="0" borderId="1" xfId="0" applyFont="1" applyBorder="1" applyAlignment="1">
      <alignment horizontal="center" vertical="top"/>
    </xf>
    <xf numFmtId="0" fontId="1" fillId="0" borderId="1" xfId="0" applyFont="1" applyBorder="1" applyAlignment="1">
      <alignment horizontal="center" vertical="top" wrapText="1"/>
    </xf>
    <xf numFmtId="0" fontId="1" fillId="0" borderId="0" xfId="0" applyFont="1" applyAlignment="1">
      <alignment vertical="top" wrapText="1"/>
    </xf>
    <xf numFmtId="0" fontId="1" fillId="0" borderId="1" xfId="0" applyFont="1" applyBorder="1" applyAlignment="1">
      <alignment horizontal="center"/>
    </xf>
    <xf numFmtId="0" fontId="1" fillId="0" borderId="1" xfId="0" applyFont="1" applyBorder="1" applyAlignment="1">
      <alignment horizontal="center" wrapText="1"/>
    </xf>
    <xf numFmtId="0" fontId="1" fillId="0" borderId="0" xfId="0" applyFont="1" applyBorder="1" applyAlignment="1">
      <alignment horizontal="center"/>
    </xf>
    <xf numFmtId="49" fontId="1" fillId="0" borderId="1" xfId="0" applyNumberFormat="1" applyFont="1" applyBorder="1" applyAlignment="1">
      <alignment horizontal="center" wrapText="1"/>
    </xf>
    <xf numFmtId="0" fontId="1" fillId="0" borderId="6" xfId="0" applyFont="1" applyBorder="1" applyAlignment="1">
      <alignment vertical="top" wrapText="1"/>
    </xf>
    <xf numFmtId="0" fontId="1" fillId="0" borderId="7" xfId="0" applyFont="1" applyBorder="1" applyAlignment="1">
      <alignment horizontal="center" vertical="top" wrapText="1"/>
    </xf>
    <xf numFmtId="0" fontId="1" fillId="0" borderId="1" xfId="0" applyFont="1" applyBorder="1" applyAlignment="1">
      <alignment vertical="top" wrapText="1"/>
    </xf>
    <xf numFmtId="0" fontId="1" fillId="0" borderId="1" xfId="0" applyFont="1" applyBorder="1" applyAlignment="1">
      <alignment horizontal="center"/>
    </xf>
    <xf numFmtId="0" fontId="1" fillId="0" borderId="1" xfId="0" applyFont="1" applyBorder="1" applyAlignment="1">
      <alignment horizontal="center" vertical="top"/>
    </xf>
    <xf numFmtId="0" fontId="1" fillId="0" borderId="1" xfId="0" applyFont="1" applyBorder="1" applyAlignment="1">
      <alignment horizontal="center" vertical="top" wrapText="1"/>
    </xf>
    <xf numFmtId="0" fontId="1" fillId="0" borderId="0" xfId="0" applyFont="1" applyAlignment="1">
      <alignment vertical="top" wrapText="1"/>
    </xf>
    <xf numFmtId="0" fontId="1" fillId="0" borderId="1" xfId="0" applyFont="1" applyBorder="1" applyAlignment="1">
      <alignment wrapText="1"/>
    </xf>
    <xf numFmtId="0" fontId="1" fillId="0" borderId="0" xfId="0" applyFont="1" applyAlignment="1"/>
    <xf numFmtId="49" fontId="1" fillId="0" borderId="0" xfId="0" applyNumberFormat="1" applyFont="1" applyAlignment="1">
      <alignment wrapText="1"/>
    </xf>
    <xf numFmtId="1" fontId="1" fillId="0" borderId="6" xfId="0" applyNumberFormat="1" applyFont="1" applyBorder="1" applyAlignment="1">
      <alignment vertical="center" wrapText="1"/>
    </xf>
    <xf numFmtId="1" fontId="1" fillId="0" borderId="57" xfId="0" applyNumberFormat="1" applyFont="1" applyBorder="1" applyAlignment="1">
      <alignment vertical="center" wrapText="1"/>
    </xf>
    <xf numFmtId="1" fontId="1" fillId="0" borderId="7" xfId="0" applyNumberFormat="1" applyFont="1" applyBorder="1" applyAlignment="1">
      <alignment vertical="center" wrapText="1"/>
    </xf>
    <xf numFmtId="0" fontId="1" fillId="0" borderId="7" xfId="0" applyFont="1" applyBorder="1" applyAlignment="1">
      <alignment horizontal="center" vertical="top" wrapText="1"/>
    </xf>
    <xf numFmtId="0" fontId="1" fillId="0" borderId="6" xfId="0" applyFont="1" applyBorder="1" applyAlignment="1">
      <alignment vertical="top" wrapText="1"/>
    </xf>
    <xf numFmtId="0" fontId="1" fillId="0" borderId="1" xfId="0" applyFont="1" applyBorder="1" applyAlignment="1">
      <alignment vertical="top" wrapText="1"/>
    </xf>
    <xf numFmtId="0" fontId="1" fillId="0" borderId="1" xfId="0" applyFont="1" applyBorder="1" applyAlignment="1">
      <alignment horizontal="center"/>
    </xf>
    <xf numFmtId="0" fontId="1" fillId="0" borderId="1" xfId="0" applyFont="1" applyBorder="1" applyAlignment="1">
      <alignment horizontal="center" vertical="top"/>
    </xf>
    <xf numFmtId="0" fontId="2" fillId="0" borderId="0" xfId="0" applyFont="1" applyAlignment="1">
      <alignment horizontal="center"/>
    </xf>
    <xf numFmtId="0" fontId="1" fillId="0" borderId="1" xfId="0" applyFont="1" applyBorder="1" applyAlignment="1">
      <alignment horizontal="center" vertical="top" wrapText="1"/>
    </xf>
    <xf numFmtId="0" fontId="1" fillId="0" borderId="0" xfId="0" applyFont="1" applyAlignment="1">
      <alignment vertical="top" wrapText="1"/>
    </xf>
    <xf numFmtId="0" fontId="1" fillId="0" borderId="0" xfId="0" applyFont="1" applyAlignment="1"/>
    <xf numFmtId="0" fontId="1" fillId="0" borderId="1" xfId="0" applyFont="1" applyBorder="1" applyAlignment="1">
      <alignment wrapText="1"/>
    </xf>
    <xf numFmtId="49" fontId="1" fillId="0" borderId="0" xfId="0" applyNumberFormat="1" applyFont="1" applyBorder="1" applyAlignment="1"/>
    <xf numFmtId="0" fontId="1" fillId="0" borderId="1" xfId="0" applyFont="1" applyBorder="1" applyAlignment="1">
      <alignment horizontal="center" vertical="top"/>
    </xf>
    <xf numFmtId="0" fontId="1" fillId="0" borderId="1" xfId="0" applyFont="1" applyBorder="1" applyAlignment="1">
      <alignment horizontal="center"/>
    </xf>
    <xf numFmtId="0" fontId="1" fillId="0" borderId="1" xfId="0" applyFont="1" applyBorder="1" applyAlignment="1"/>
    <xf numFmtId="0" fontId="1" fillId="0" borderId="0" xfId="0" applyFont="1" applyAlignment="1"/>
    <xf numFmtId="0" fontId="1" fillId="8" borderId="3" xfId="0" applyFont="1" applyFill="1" applyBorder="1" applyAlignment="1">
      <alignment horizontal="center" vertical="center" wrapText="1"/>
    </xf>
    <xf numFmtId="49" fontId="1" fillId="0" borderId="2" xfId="0" applyNumberFormat="1" applyFont="1" applyBorder="1" applyAlignment="1">
      <alignment horizontal="left"/>
    </xf>
    <xf numFmtId="49" fontId="1" fillId="0" borderId="41" xfId="0" applyNumberFormat="1" applyFont="1" applyBorder="1" applyAlignment="1">
      <alignment horizontal="center" vertical="center" wrapText="1"/>
    </xf>
    <xf numFmtId="9" fontId="1" fillId="0" borderId="3" xfId="3" applyFont="1" applyBorder="1" applyAlignment="1"/>
    <xf numFmtId="9" fontId="1" fillId="0" borderId="3" xfId="0" applyNumberFormat="1" applyFont="1" applyBorder="1" applyAlignment="1"/>
    <xf numFmtId="9" fontId="1" fillId="0" borderId="1" xfId="0" applyNumberFormat="1" applyFont="1" applyBorder="1" applyAlignment="1">
      <alignment horizontal="center"/>
    </xf>
    <xf numFmtId="9" fontId="1" fillId="0" borderId="1" xfId="3" applyNumberFormat="1" applyFont="1" applyBorder="1" applyAlignment="1">
      <alignment horizontal="center"/>
    </xf>
    <xf numFmtId="0" fontId="1" fillId="0" borderId="8" xfId="0" applyFont="1" applyBorder="1"/>
    <xf numFmtId="0" fontId="1" fillId="0" borderId="1" xfId="0" applyFont="1" applyBorder="1" applyAlignment="1">
      <alignment horizontal="center" vertical="top"/>
    </xf>
    <xf numFmtId="0" fontId="7" fillId="0" borderId="0" xfId="0" applyFont="1" applyAlignment="1">
      <alignment vertical="top" wrapText="1"/>
    </xf>
    <xf numFmtId="0" fontId="7" fillId="0" borderId="1" xfId="0" applyFont="1" applyBorder="1" applyAlignment="1">
      <alignment horizontal="center" vertical="top"/>
    </xf>
    <xf numFmtId="0" fontId="7" fillId="0" borderId="1" xfId="0" applyFont="1" applyBorder="1" applyAlignment="1">
      <alignment vertical="top" wrapText="1"/>
    </xf>
    <xf numFmtId="0" fontId="14" fillId="0" borderId="0" xfId="0" applyFont="1" applyAlignment="1">
      <alignment horizontal="center"/>
    </xf>
    <xf numFmtId="43" fontId="10" fillId="0" borderId="28" xfId="0" applyNumberFormat="1" applyFont="1" applyBorder="1" applyAlignment="1">
      <alignment horizontal="center"/>
    </xf>
    <xf numFmtId="0" fontId="1" fillId="0" borderId="0" xfId="0" applyFont="1" applyAlignment="1">
      <alignment wrapText="1"/>
    </xf>
    <xf numFmtId="0" fontId="1" fillId="0" borderId="1" xfId="0" applyFont="1" applyBorder="1" applyAlignment="1">
      <alignment horizontal="center" vertical="top" wrapText="1"/>
    </xf>
    <xf numFmtId="0" fontId="1" fillId="0" borderId="1" xfId="0" applyFont="1" applyBorder="1" applyAlignment="1">
      <alignment horizontal="center" vertical="top"/>
    </xf>
    <xf numFmtId="0" fontId="1" fillId="0" borderId="0" xfId="0" applyFont="1" applyAlignment="1">
      <alignment vertical="top" wrapText="1"/>
    </xf>
    <xf numFmtId="0" fontId="10" fillId="5" borderId="2" xfId="0" applyFont="1" applyFill="1" applyBorder="1" applyAlignment="1">
      <alignment vertical="center"/>
    </xf>
    <xf numFmtId="0" fontId="9" fillId="0" borderId="0" xfId="0" applyFont="1" applyAlignment="1">
      <alignment horizontal="center"/>
    </xf>
    <xf numFmtId="0" fontId="10" fillId="0" borderId="26" xfId="0" applyFont="1" applyBorder="1" applyAlignment="1">
      <alignment horizontal="center"/>
    </xf>
    <xf numFmtId="0" fontId="10" fillId="0" borderId="27" xfId="0" applyFont="1" applyBorder="1" applyAlignment="1">
      <alignment horizontal="center"/>
    </xf>
    <xf numFmtId="2" fontId="10" fillId="0" borderId="35" xfId="0" applyNumberFormat="1" applyFont="1" applyBorder="1" applyAlignment="1">
      <alignment horizontal="center" vertical="top"/>
    </xf>
    <xf numFmtId="43" fontId="10" fillId="0" borderId="43" xfId="0" applyNumberFormat="1" applyFont="1" applyBorder="1" applyAlignment="1">
      <alignment horizontal="center"/>
    </xf>
    <xf numFmtId="43" fontId="10" fillId="0" borderId="44" xfId="0" applyNumberFormat="1" applyFont="1" applyBorder="1" applyAlignment="1">
      <alignment horizontal="center"/>
    </xf>
    <xf numFmtId="43" fontId="10" fillId="0" borderId="12" xfId="0" applyNumberFormat="1" applyFont="1" applyBorder="1" applyAlignment="1">
      <alignment horizontal="center"/>
    </xf>
    <xf numFmtId="43" fontId="10" fillId="0" borderId="14" xfId="0" applyNumberFormat="1" applyFont="1" applyBorder="1" applyAlignment="1">
      <alignment horizontal="center"/>
    </xf>
    <xf numFmtId="43" fontId="10" fillId="0" borderId="52" xfId="0" applyNumberFormat="1" applyFont="1" applyBorder="1" applyAlignment="1">
      <alignment horizontal="center"/>
    </xf>
    <xf numFmtId="3" fontId="9" fillId="0" borderId="0" xfId="0" applyNumberFormat="1" applyFont="1" applyBorder="1" applyAlignment="1">
      <alignment horizontal="center"/>
    </xf>
    <xf numFmtId="0" fontId="8" fillId="0" borderId="1" xfId="1" applyFont="1" applyFill="1" applyBorder="1" applyAlignment="1">
      <alignment horizontal="center" vertical="top" wrapText="1"/>
    </xf>
    <xf numFmtId="0" fontId="8" fillId="0" borderId="1" xfId="1" applyFont="1" applyFill="1" applyBorder="1" applyAlignment="1">
      <alignment horizontal="center" vertical="top"/>
    </xf>
    <xf numFmtId="168" fontId="7" fillId="0" borderId="1" xfId="0" applyNumberFormat="1" applyFont="1" applyBorder="1" applyAlignment="1">
      <alignment horizontal="center" vertical="top"/>
    </xf>
    <xf numFmtId="168" fontId="7" fillId="0" borderId="0" xfId="0" applyNumberFormat="1" applyFont="1" applyAlignment="1">
      <alignment vertical="top"/>
    </xf>
    <xf numFmtId="0" fontId="3" fillId="0" borderId="0" xfId="0" applyFont="1" applyAlignment="1">
      <alignment vertical="top"/>
    </xf>
    <xf numFmtId="0" fontId="7" fillId="0" borderId="0" xfId="1" applyFont="1" applyAlignment="1">
      <alignment horizontal="center" vertical="top"/>
    </xf>
    <xf numFmtId="0" fontId="7" fillId="0" borderId="0" xfId="1" applyFont="1" applyAlignment="1">
      <alignment horizontal="center" vertical="top" wrapText="1"/>
    </xf>
    <xf numFmtId="0" fontId="7" fillId="0" borderId="0" xfId="1" applyFont="1" applyAlignment="1">
      <alignment vertical="top"/>
    </xf>
    <xf numFmtId="0" fontId="7" fillId="0" borderId="0" xfId="1" applyFont="1" applyAlignment="1">
      <alignment vertical="top" wrapText="1"/>
    </xf>
    <xf numFmtId="0" fontId="27" fillId="0" borderId="1" xfId="0" applyFont="1" applyBorder="1" applyAlignment="1">
      <alignment vertical="top" wrapText="1"/>
    </xf>
    <xf numFmtId="0" fontId="27" fillId="0" borderId="1" xfId="0" applyFont="1" applyBorder="1" applyAlignment="1">
      <alignment horizontal="center" vertical="top" wrapText="1"/>
    </xf>
    <xf numFmtId="49" fontId="27" fillId="0" borderId="1" xfId="0" applyNumberFormat="1" applyFont="1" applyBorder="1" applyAlignment="1">
      <alignment vertical="top" wrapText="1"/>
    </xf>
    <xf numFmtId="0" fontId="27" fillId="0" borderId="1" xfId="0" applyNumberFormat="1" applyFont="1" applyBorder="1" applyAlignment="1">
      <alignment vertical="top" wrapText="1"/>
    </xf>
    <xf numFmtId="0" fontId="27" fillId="0" borderId="1" xfId="0" applyFont="1" applyBorder="1" applyAlignment="1">
      <alignment horizontal="center" vertical="top"/>
    </xf>
    <xf numFmtId="0" fontId="1" fillId="0" borderId="7" xfId="0" applyFont="1" applyBorder="1" applyAlignment="1">
      <alignment horizontal="center" vertical="top" wrapText="1"/>
    </xf>
    <xf numFmtId="0" fontId="1" fillId="0" borderId="1" xfId="0" applyFont="1" applyBorder="1" applyAlignment="1">
      <alignment horizontal="center" vertical="top" wrapText="1"/>
    </xf>
    <xf numFmtId="0" fontId="1" fillId="0" borderId="6" xfId="0" applyFont="1" applyBorder="1" applyAlignment="1">
      <alignment vertical="top" wrapText="1"/>
    </xf>
    <xf numFmtId="0" fontId="1" fillId="0" borderId="0" xfId="0" applyFont="1" applyAlignment="1">
      <alignment vertical="top" wrapText="1"/>
    </xf>
    <xf numFmtId="0" fontId="1" fillId="0" borderId="1" xfId="0" applyFont="1" applyBorder="1" applyAlignment="1">
      <alignment vertical="top" wrapText="1"/>
    </xf>
    <xf numFmtId="0" fontId="1" fillId="0" borderId="1" xfId="0" applyFont="1" applyBorder="1" applyAlignment="1">
      <alignment horizontal="center"/>
    </xf>
    <xf numFmtId="0" fontId="1" fillId="0" borderId="1" xfId="0" applyFont="1" applyBorder="1" applyAlignment="1">
      <alignment horizontal="center" vertical="top"/>
    </xf>
    <xf numFmtId="0" fontId="1" fillId="0" borderId="0" xfId="0" applyFont="1" applyAlignment="1"/>
    <xf numFmtId="0" fontId="1" fillId="0" borderId="6" xfId="0" applyFont="1" applyBorder="1" applyAlignment="1">
      <alignment vertical="top" wrapText="1"/>
    </xf>
    <xf numFmtId="0" fontId="1" fillId="0" borderId="7" xfId="0" applyFont="1" applyBorder="1" applyAlignment="1">
      <alignment horizontal="center" vertical="top" wrapText="1"/>
    </xf>
    <xf numFmtId="0" fontId="1" fillId="0" borderId="1" xfId="0" applyFont="1" applyBorder="1" applyAlignment="1">
      <alignment horizontal="center" vertical="top" wrapText="1"/>
    </xf>
    <xf numFmtId="0" fontId="1" fillId="0" borderId="0" xfId="0" applyFont="1" applyAlignment="1">
      <alignment vertical="top" wrapText="1"/>
    </xf>
    <xf numFmtId="0" fontId="1" fillId="0" borderId="1" xfId="0" applyFont="1" applyBorder="1" applyAlignment="1">
      <alignment vertical="top" wrapText="1"/>
    </xf>
    <xf numFmtId="0" fontId="1" fillId="0" borderId="1" xfId="0" applyFont="1" applyBorder="1" applyAlignment="1">
      <alignment horizontal="center" vertical="top"/>
    </xf>
    <xf numFmtId="0" fontId="1" fillId="0" borderId="1" xfId="0" applyFont="1" applyBorder="1" applyAlignment="1">
      <alignment horizontal="center"/>
    </xf>
    <xf numFmtId="0" fontId="1" fillId="0" borderId="0" xfId="0" applyFont="1" applyAlignment="1"/>
    <xf numFmtId="0" fontId="7" fillId="0" borderId="1" xfId="0" applyFont="1" applyBorder="1" applyAlignment="1">
      <alignment vertical="top" wrapText="1"/>
    </xf>
    <xf numFmtId="0" fontId="1" fillId="0" borderId="1" xfId="0" applyFont="1" applyBorder="1" applyAlignment="1">
      <alignment vertical="top" wrapText="1"/>
    </xf>
    <xf numFmtId="0" fontId="1" fillId="0" borderId="1" xfId="0" applyFont="1" applyBorder="1" applyAlignment="1">
      <alignment vertical="top" wrapText="1"/>
    </xf>
    <xf numFmtId="0" fontId="1" fillId="0" borderId="6" xfId="0" applyFont="1" applyBorder="1" applyAlignment="1">
      <alignment vertical="top" wrapText="1"/>
    </xf>
    <xf numFmtId="0" fontId="1" fillId="0" borderId="7" xfId="0" applyFont="1" applyBorder="1" applyAlignment="1">
      <alignment vertical="top" wrapText="1"/>
    </xf>
    <xf numFmtId="0" fontId="2" fillId="0" borderId="0" xfId="0" applyFont="1" applyAlignment="1">
      <alignment horizontal="center"/>
    </xf>
    <xf numFmtId="0" fontId="1" fillId="0" borderId="1" xfId="0" applyFont="1" applyBorder="1" applyAlignment="1">
      <alignment horizontal="center" vertical="top" wrapText="1"/>
    </xf>
    <xf numFmtId="0" fontId="1" fillId="0" borderId="6" xfId="0" applyFont="1" applyBorder="1" applyAlignment="1">
      <alignment horizontal="center" vertical="top" wrapText="1"/>
    </xf>
    <xf numFmtId="0" fontId="1" fillId="0" borderId="7" xfId="0" applyFont="1" applyBorder="1" applyAlignment="1">
      <alignment horizontal="center" vertical="top" wrapText="1"/>
    </xf>
    <xf numFmtId="0" fontId="1" fillId="0" borderId="0" xfId="0" applyFont="1" applyAlignment="1">
      <alignment wrapText="1"/>
    </xf>
    <xf numFmtId="0" fontId="27" fillId="0" borderId="6" xfId="0" applyFont="1" applyBorder="1" applyAlignment="1">
      <alignment vertical="top" wrapText="1"/>
    </xf>
    <xf numFmtId="0" fontId="27" fillId="0" borderId="7" xfId="0" applyFont="1" applyBorder="1" applyAlignment="1">
      <alignment vertical="top" wrapText="1"/>
    </xf>
    <xf numFmtId="49" fontId="27" fillId="0" borderId="6" xfId="0" applyNumberFormat="1" applyFont="1" applyBorder="1" applyAlignment="1">
      <alignment vertical="top" wrapText="1"/>
    </xf>
    <xf numFmtId="49" fontId="27" fillId="0" borderId="7" xfId="0" applyNumberFormat="1" applyFont="1" applyBorder="1" applyAlignment="1">
      <alignment vertical="top" wrapText="1"/>
    </xf>
    <xf numFmtId="49" fontId="27" fillId="0" borderId="6" xfId="0" quotePrefix="1" applyNumberFormat="1" applyFont="1" applyBorder="1" applyAlignment="1">
      <alignment vertical="top" wrapText="1"/>
    </xf>
    <xf numFmtId="0" fontId="1" fillId="0" borderId="0" xfId="0" applyFont="1" applyAlignment="1">
      <alignment vertical="top" wrapText="1"/>
    </xf>
    <xf numFmtId="0" fontId="2" fillId="0" borderId="0" xfId="0" applyFont="1" applyAlignment="1">
      <alignment horizontal="center" vertical="top" wrapText="1"/>
    </xf>
    <xf numFmtId="0" fontId="27" fillId="0" borderId="57" xfId="0" applyFont="1" applyBorder="1" applyAlignment="1">
      <alignment vertical="top" wrapText="1"/>
    </xf>
    <xf numFmtId="0" fontId="1" fillId="0" borderId="6" xfId="0" applyNumberFormat="1" applyFont="1" applyBorder="1" applyAlignment="1">
      <alignment horizontal="center" vertical="top" wrapText="1"/>
    </xf>
    <xf numFmtId="0" fontId="1" fillId="0" borderId="7" xfId="0" applyNumberFormat="1" applyFont="1" applyBorder="1" applyAlignment="1">
      <alignment horizontal="center" vertical="top" wrapText="1"/>
    </xf>
    <xf numFmtId="0" fontId="1" fillId="0" borderId="57" xfId="0" applyFont="1" applyBorder="1" applyAlignment="1">
      <alignment horizontal="center" vertical="top" wrapText="1"/>
    </xf>
    <xf numFmtId="0" fontId="1" fillId="0" borderId="1" xfId="0" applyFont="1" applyBorder="1" applyAlignment="1">
      <alignment vertical="top" wrapText="1"/>
    </xf>
    <xf numFmtId="0" fontId="1" fillId="0" borderId="1" xfId="0" applyFont="1" applyBorder="1" applyAlignment="1">
      <alignment horizontal="center" vertical="top"/>
    </xf>
    <xf numFmtId="0" fontId="1" fillId="0" borderId="1" xfId="0" applyFont="1" applyBorder="1" applyAlignment="1">
      <alignment horizontal="center"/>
    </xf>
    <xf numFmtId="0" fontId="1" fillId="0" borderId="2" xfId="0" applyFont="1" applyBorder="1" applyAlignment="1">
      <alignment vertical="top" wrapText="1"/>
    </xf>
    <xf numFmtId="0" fontId="1" fillId="0" borderId="4" xfId="0" applyFont="1" applyBorder="1" applyAlignment="1">
      <alignment vertical="top" wrapText="1"/>
    </xf>
    <xf numFmtId="0" fontId="1" fillId="0" borderId="6" xfId="0" applyFont="1" applyBorder="1" applyAlignment="1">
      <alignment horizontal="center" vertical="top"/>
    </xf>
    <xf numFmtId="0" fontId="1" fillId="0" borderId="57" xfId="0" applyFont="1" applyBorder="1" applyAlignment="1">
      <alignment horizontal="center" vertical="top"/>
    </xf>
    <xf numFmtId="0" fontId="1" fillId="0" borderId="7" xfId="0" applyFont="1" applyBorder="1" applyAlignment="1">
      <alignment horizontal="center" vertical="top"/>
    </xf>
    <xf numFmtId="0" fontId="1" fillId="0" borderId="1" xfId="0" applyFont="1" applyBorder="1" applyAlignment="1">
      <alignment vertical="top"/>
    </xf>
    <xf numFmtId="49" fontId="1" fillId="2" borderId="3" xfId="0" applyNumberFormat="1" applyFont="1" applyFill="1" applyBorder="1" applyAlignment="1">
      <alignment horizontal="left"/>
    </xf>
    <xf numFmtId="167" fontId="1" fillId="0" borderId="0" xfId="0" applyNumberFormat="1" applyFont="1" applyBorder="1" applyAlignment="1">
      <alignment horizontal="center"/>
    </xf>
    <xf numFmtId="49" fontId="1" fillId="2" borderId="8" xfId="0" applyNumberFormat="1" applyFont="1" applyFill="1" applyBorder="1" applyAlignment="1">
      <alignment horizontal="left"/>
    </xf>
    <xf numFmtId="0" fontId="7" fillId="0" borderId="0" xfId="0" applyFont="1" applyAlignment="1">
      <alignment horizontal="left" vertical="top" wrapText="1"/>
    </xf>
    <xf numFmtId="0" fontId="7" fillId="0" borderId="0" xfId="0" applyFont="1" applyAlignment="1">
      <alignment vertical="top" wrapText="1"/>
    </xf>
    <xf numFmtId="166" fontId="7" fillId="0" borderId="0" xfId="0" applyNumberFormat="1" applyFont="1" applyAlignment="1">
      <alignment vertical="top" wrapText="1"/>
    </xf>
    <xf numFmtId="0" fontId="8" fillId="0" borderId="1" xfId="0" applyFont="1" applyBorder="1" applyAlignment="1">
      <alignment horizontal="center"/>
    </xf>
    <xf numFmtId="0" fontId="4" fillId="0" borderId="0" xfId="0" applyFont="1" applyAlignment="1">
      <alignment horizontal="center" vertical="center" readingOrder="1"/>
    </xf>
    <xf numFmtId="0" fontId="5" fillId="0" borderId="0" xfId="0" applyFont="1" applyAlignment="1">
      <alignment horizontal="center" vertical="center" readingOrder="1"/>
    </xf>
    <xf numFmtId="0" fontId="5" fillId="0" borderId="5" xfId="0" applyFont="1" applyBorder="1" applyAlignment="1">
      <alignment horizontal="center" vertical="center" readingOrder="1"/>
    </xf>
    <xf numFmtId="0" fontId="3" fillId="0" borderId="0" xfId="0" applyFont="1" applyAlignment="1">
      <alignment horizontal="center" vertical="center" readingOrder="1"/>
    </xf>
    <xf numFmtId="0" fontId="7" fillId="0" borderId="1" xfId="0" applyFont="1" applyBorder="1" applyAlignment="1">
      <alignment horizontal="center" vertical="top" wrapText="1"/>
    </xf>
    <xf numFmtId="0" fontId="7" fillId="0" borderId="1" xfId="0" applyFont="1" applyBorder="1" applyAlignment="1">
      <alignment horizontal="center" vertical="top"/>
    </xf>
    <xf numFmtId="0" fontId="7" fillId="0" borderId="1" xfId="0" applyFont="1" applyBorder="1" applyAlignment="1">
      <alignment vertical="top" wrapText="1"/>
    </xf>
    <xf numFmtId="0" fontId="8" fillId="0" borderId="0" xfId="0" applyFont="1" applyAlignment="1">
      <alignment horizontal="center"/>
    </xf>
    <xf numFmtId="0" fontId="7" fillId="0" borderId="0" xfId="0" applyFont="1" applyAlignment="1">
      <alignment horizontal="left" wrapText="1"/>
    </xf>
    <xf numFmtId="0" fontId="7" fillId="0" borderId="0" xfId="0" applyFont="1" applyAlignment="1">
      <alignment wrapText="1"/>
    </xf>
    <xf numFmtId="0" fontId="3" fillId="0" borderId="0" xfId="0" applyFont="1" applyAlignment="1">
      <alignment horizontal="center" vertical="center"/>
    </xf>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11" fillId="0" borderId="11" xfId="0" applyFont="1" applyFill="1" applyBorder="1" applyAlignment="1">
      <alignment horizontal="center" vertical="center"/>
    </xf>
    <xf numFmtId="0" fontId="11" fillId="0" borderId="50" xfId="0" applyFont="1" applyFill="1" applyBorder="1" applyAlignment="1">
      <alignment horizontal="center" vertical="center"/>
    </xf>
    <xf numFmtId="0" fontId="11" fillId="0" borderId="16" xfId="0" applyFont="1" applyFill="1" applyBorder="1" applyAlignment="1">
      <alignment horizontal="center" vertical="center"/>
    </xf>
    <xf numFmtId="0" fontId="11" fillId="0" borderId="24" xfId="0" applyFont="1" applyFill="1" applyBorder="1" applyAlignment="1">
      <alignment horizontal="center" vertical="center"/>
    </xf>
    <xf numFmtId="43" fontId="10" fillId="0" borderId="11" xfId="0" quotePrefix="1" applyNumberFormat="1" applyFont="1" applyBorder="1" applyAlignment="1">
      <alignment horizontal="center"/>
    </xf>
    <xf numFmtId="43" fontId="10" fillId="0" borderId="28" xfId="0" applyNumberFormat="1" applyFont="1" applyBorder="1" applyAlignment="1">
      <alignment horizontal="center"/>
    </xf>
    <xf numFmtId="43" fontId="10" fillId="0" borderId="51" xfId="0" applyNumberFormat="1" applyFont="1" applyBorder="1" applyAlignment="1">
      <alignment horizontal="center"/>
    </xf>
    <xf numFmtId="43" fontId="10" fillId="0" borderId="13" xfId="0" applyNumberFormat="1" applyFont="1" applyFill="1" applyBorder="1" applyAlignment="1">
      <alignment horizontal="center" vertical="top"/>
    </xf>
    <xf numFmtId="43" fontId="10" fillId="0" borderId="14" xfId="0" applyNumberFormat="1" applyFont="1" applyFill="1" applyBorder="1" applyAlignment="1">
      <alignment horizontal="center" vertical="top"/>
    </xf>
    <xf numFmtId="43" fontId="10" fillId="0" borderId="15" xfId="0" applyNumberFormat="1" applyFont="1" applyFill="1" applyBorder="1" applyAlignment="1">
      <alignment horizontal="center" vertical="top"/>
    </xf>
    <xf numFmtId="0" fontId="14" fillId="0" borderId="0" xfId="0" applyFont="1" applyAlignment="1">
      <alignment horizontal="center"/>
    </xf>
    <xf numFmtId="0" fontId="11" fillId="3" borderId="12" xfId="0" applyFont="1" applyFill="1" applyBorder="1" applyAlignment="1">
      <alignment horizontal="center" vertical="top" wrapText="1"/>
    </xf>
    <xf numFmtId="0" fontId="11" fillId="3" borderId="17" xfId="0" applyFont="1" applyFill="1" applyBorder="1" applyAlignment="1">
      <alignment horizontal="center" vertical="top" wrapText="1"/>
    </xf>
    <xf numFmtId="164" fontId="11" fillId="3" borderId="13" xfId="0" applyNumberFormat="1" applyFont="1" applyFill="1" applyBorder="1" applyAlignment="1">
      <alignment horizontal="center" vertical="top"/>
    </xf>
    <xf numFmtId="164" fontId="11" fillId="3" borderId="14" xfId="0" applyNumberFormat="1" applyFont="1" applyFill="1" applyBorder="1" applyAlignment="1">
      <alignment horizontal="center" vertical="top"/>
    </xf>
    <xf numFmtId="164" fontId="11" fillId="3" borderId="15" xfId="0" applyNumberFormat="1" applyFont="1" applyFill="1" applyBorder="1" applyAlignment="1">
      <alignment horizontal="center" vertical="top"/>
    </xf>
    <xf numFmtId="0" fontId="11" fillId="3" borderId="13" xfId="0" applyFont="1" applyFill="1" applyBorder="1" applyAlignment="1">
      <alignment horizontal="center" vertical="top" wrapText="1"/>
    </xf>
    <xf numFmtId="0" fontId="11" fillId="3" borderId="15" xfId="0" applyFont="1" applyFill="1" applyBorder="1" applyAlignment="1">
      <alignment horizontal="center" vertical="top" wrapText="1"/>
    </xf>
    <xf numFmtId="0" fontId="10" fillId="16" borderId="37" xfId="0" applyFont="1" applyFill="1" applyBorder="1" applyAlignment="1">
      <alignment horizontal="center" vertical="center" textRotation="90"/>
    </xf>
    <xf numFmtId="0" fontId="10" fillId="16" borderId="40" xfId="0" applyFont="1" applyFill="1" applyBorder="1" applyAlignment="1">
      <alignment horizontal="center" vertical="center" textRotation="90"/>
    </xf>
    <xf numFmtId="0" fontId="10" fillId="16" borderId="62" xfId="0" applyFont="1" applyFill="1" applyBorder="1" applyAlignment="1">
      <alignment horizontal="center" vertical="center" textRotation="90"/>
    </xf>
    <xf numFmtId="0" fontId="10" fillId="16" borderId="63" xfId="0" applyFont="1" applyFill="1" applyBorder="1" applyAlignment="1">
      <alignment horizontal="center" vertical="center" textRotation="90"/>
    </xf>
    <xf numFmtId="0" fontId="10" fillId="16" borderId="64" xfId="0" applyFont="1" applyFill="1" applyBorder="1" applyAlignment="1">
      <alignment horizontal="center" vertical="center" textRotation="90"/>
    </xf>
    <xf numFmtId="0" fontId="10" fillId="16" borderId="59" xfId="0" applyFont="1" applyFill="1" applyBorder="1" applyAlignment="1">
      <alignment horizontal="center" vertical="center" textRotation="90"/>
    </xf>
    <xf numFmtId="0" fontId="10" fillId="16" borderId="6" xfId="0" applyFont="1" applyFill="1" applyBorder="1" applyAlignment="1">
      <alignment horizontal="center" vertical="center" textRotation="90"/>
    </xf>
    <xf numFmtId="0" fontId="10" fillId="16" borderId="57" xfId="0" applyFont="1" applyFill="1" applyBorder="1" applyAlignment="1">
      <alignment horizontal="center" vertical="center" textRotation="90"/>
    </xf>
    <xf numFmtId="0" fontId="10" fillId="16" borderId="7" xfId="0" applyFont="1" applyFill="1" applyBorder="1" applyAlignment="1">
      <alignment horizontal="center" vertical="center" textRotation="90"/>
    </xf>
    <xf numFmtId="0" fontId="7" fillId="0" borderId="6" xfId="0" applyFont="1" applyBorder="1" applyAlignment="1">
      <alignment horizontal="center" vertical="top"/>
    </xf>
    <xf numFmtId="0" fontId="7" fillId="0" borderId="7" xfId="0" applyFont="1" applyBorder="1" applyAlignment="1">
      <alignment horizontal="center" vertical="top"/>
    </xf>
    <xf numFmtId="168" fontId="7" fillId="0" borderId="6" xfId="0" applyNumberFormat="1" applyFont="1" applyBorder="1" applyAlignment="1">
      <alignment horizontal="center" vertical="top"/>
    </xf>
    <xf numFmtId="168" fontId="7" fillId="0" borderId="7" xfId="0" applyNumberFormat="1" applyFont="1" applyBorder="1" applyAlignment="1">
      <alignment horizontal="center" vertical="top"/>
    </xf>
    <xf numFmtId="0" fontId="23" fillId="0" borderId="0" xfId="1" applyFont="1" applyAlignment="1">
      <alignment horizontal="center" vertical="top"/>
    </xf>
    <xf numFmtId="0" fontId="7" fillId="0" borderId="0" xfId="1" applyFont="1" applyAlignment="1">
      <alignment horizontal="center" vertical="top"/>
    </xf>
    <xf numFmtId="0" fontId="8" fillId="0" borderId="1" xfId="1" applyFont="1" applyFill="1" applyBorder="1" applyAlignment="1">
      <alignment horizontal="center" vertical="top"/>
    </xf>
    <xf numFmtId="0" fontId="8" fillId="0" borderId="1" xfId="1" applyFont="1" applyFill="1" applyBorder="1" applyAlignment="1">
      <alignment horizontal="center" vertical="top" wrapText="1"/>
    </xf>
    <xf numFmtId="0" fontId="23" fillId="0" borderId="0" xfId="1" applyFont="1" applyAlignment="1">
      <alignment horizontal="center"/>
    </xf>
    <xf numFmtId="0" fontId="7" fillId="0" borderId="0" xfId="1" applyFont="1" applyAlignment="1">
      <alignment horizontal="center"/>
    </xf>
    <xf numFmtId="0" fontId="1" fillId="13" borderId="1" xfId="0" applyFont="1" applyFill="1" applyBorder="1" applyAlignment="1">
      <alignment horizontal="center" vertical="center" wrapText="1"/>
    </xf>
    <xf numFmtId="0" fontId="1" fillId="13" borderId="41" xfId="0" applyFont="1" applyFill="1" applyBorder="1" applyAlignment="1">
      <alignment horizontal="center" vertical="center" wrapText="1"/>
    </xf>
    <xf numFmtId="0" fontId="1" fillId="13" borderId="9" xfId="0" applyFont="1" applyFill="1" applyBorder="1" applyAlignment="1">
      <alignment horizontal="center" vertical="center" wrapText="1"/>
    </xf>
    <xf numFmtId="0" fontId="1" fillId="13" borderId="61" xfId="0" applyFont="1" applyFill="1" applyBorder="1" applyAlignment="1">
      <alignment horizontal="center" vertical="center" wrapText="1"/>
    </xf>
    <xf numFmtId="41" fontId="1" fillId="0" borderId="1" xfId="0" applyNumberFormat="1" applyFont="1" applyBorder="1" applyAlignment="1">
      <alignment textRotation="255"/>
    </xf>
    <xf numFmtId="41" fontId="1" fillId="0" borderId="1" xfId="0" applyNumberFormat="1" applyFont="1" applyBorder="1" applyAlignment="1"/>
    <xf numFmtId="41" fontId="1" fillId="0" borderId="2" xfId="0" applyNumberFormat="1" applyFont="1" applyBorder="1" applyAlignment="1">
      <alignment vertical="top"/>
    </xf>
    <xf numFmtId="0" fontId="1" fillId="0" borderId="4" xfId="0" applyFont="1" applyBorder="1" applyAlignment="1">
      <alignment vertical="top"/>
    </xf>
    <xf numFmtId="0" fontId="11" fillId="0" borderId="0" xfId="0" applyFont="1" applyAlignment="1">
      <alignment horizontal="center"/>
    </xf>
    <xf numFmtId="0" fontId="10" fillId="0" borderId="1" xfId="0" applyFont="1" applyFill="1" applyBorder="1" applyAlignment="1">
      <alignment horizontal="center" vertical="center"/>
    </xf>
    <xf numFmtId="0" fontId="10" fillId="0" borderId="1" xfId="0" applyFont="1" applyFill="1" applyBorder="1" applyAlignment="1">
      <alignment horizontal="center"/>
    </xf>
    <xf numFmtId="0" fontId="1" fillId="0" borderId="57" xfId="0" applyFont="1" applyBorder="1" applyAlignment="1">
      <alignment vertical="top" wrapText="1"/>
    </xf>
    <xf numFmtId="1" fontId="1" fillId="0" borderId="6" xfId="0" applyNumberFormat="1" applyFont="1" applyBorder="1" applyAlignment="1">
      <alignment horizontal="center" vertical="center" wrapText="1"/>
    </xf>
    <xf numFmtId="1" fontId="1" fillId="0" borderId="57" xfId="0" applyNumberFormat="1" applyFont="1" applyBorder="1" applyAlignment="1">
      <alignment horizontal="center" vertical="center" wrapText="1"/>
    </xf>
    <xf numFmtId="1" fontId="1" fillId="0" borderId="7" xfId="0" applyNumberFormat="1" applyFont="1" applyBorder="1" applyAlignment="1">
      <alignment horizontal="center" vertical="center" wrapText="1"/>
    </xf>
    <xf numFmtId="1" fontId="1" fillId="0" borderId="6" xfId="0" applyNumberFormat="1" applyFont="1" applyBorder="1" applyAlignment="1">
      <alignment vertical="top" wrapText="1"/>
    </xf>
    <xf numFmtId="1" fontId="1" fillId="0" borderId="57" xfId="0" applyNumberFormat="1" applyFont="1" applyBorder="1" applyAlignment="1">
      <alignment vertical="top" wrapText="1"/>
    </xf>
    <xf numFmtId="1" fontId="1" fillId="0" borderId="7" xfId="0" applyNumberFormat="1" applyFont="1" applyBorder="1" applyAlignment="1">
      <alignment vertical="top" wrapText="1"/>
    </xf>
    <xf numFmtId="0" fontId="1" fillId="0" borderId="6" xfId="0" applyFont="1" applyBorder="1" applyAlignment="1">
      <alignment horizontal="center" vertical="center"/>
    </xf>
    <xf numFmtId="0" fontId="1" fillId="0" borderId="57" xfId="0" applyFont="1" applyBorder="1" applyAlignment="1">
      <alignment horizontal="center" vertical="center"/>
    </xf>
    <xf numFmtId="0" fontId="1" fillId="0" borderId="7" xfId="0" applyFont="1" applyBorder="1" applyAlignment="1">
      <alignment horizontal="center" vertical="center"/>
    </xf>
    <xf numFmtId="0" fontId="1" fillId="0" borderId="6" xfId="0" applyFont="1" applyBorder="1" applyAlignment="1">
      <alignment vertical="center"/>
    </xf>
    <xf numFmtId="0" fontId="1" fillId="0" borderId="57" xfId="0" applyFont="1" applyBorder="1" applyAlignment="1">
      <alignment vertical="center"/>
    </xf>
    <xf numFmtId="0" fontId="1" fillId="0" borderId="7" xfId="0" applyFont="1" applyBorder="1" applyAlignment="1">
      <alignment vertical="center"/>
    </xf>
    <xf numFmtId="1" fontId="1" fillId="0" borderId="6" xfId="0" applyNumberFormat="1" applyFont="1" applyBorder="1" applyAlignment="1">
      <alignment horizontal="center" vertical="center"/>
    </xf>
    <xf numFmtId="1" fontId="1" fillId="0" borderId="57" xfId="0" applyNumberFormat="1" applyFont="1" applyBorder="1" applyAlignment="1">
      <alignment horizontal="center" vertical="center"/>
    </xf>
    <xf numFmtId="1" fontId="1" fillId="0" borderId="7" xfId="0" applyNumberFormat="1" applyFont="1" applyBorder="1" applyAlignment="1">
      <alignment horizontal="center" vertical="center"/>
    </xf>
    <xf numFmtId="0" fontId="1" fillId="14" borderId="41" xfId="0" applyFont="1" applyFill="1" applyBorder="1" applyAlignment="1">
      <alignment horizontal="center" vertical="top" wrapText="1"/>
    </xf>
    <xf numFmtId="0" fontId="1" fillId="14" borderId="61" xfId="0" applyFont="1" applyFill="1" applyBorder="1" applyAlignment="1">
      <alignment horizontal="center" vertical="top" wrapText="1"/>
    </xf>
    <xf numFmtId="0" fontId="1" fillId="8" borderId="6" xfId="0" applyFont="1" applyFill="1" applyBorder="1" applyAlignment="1">
      <alignment horizontal="center" vertical="center" wrapText="1"/>
    </xf>
    <xf numFmtId="0" fontId="1" fillId="8" borderId="7" xfId="0" applyFont="1" applyFill="1" applyBorder="1" applyAlignment="1">
      <alignment horizontal="center" vertical="center" wrapText="1"/>
    </xf>
    <xf numFmtId="0" fontId="1" fillId="14" borderId="6" xfId="0" applyFont="1" applyFill="1" applyBorder="1" applyAlignment="1">
      <alignment horizontal="center" vertical="center" wrapText="1"/>
    </xf>
    <xf numFmtId="0" fontId="1" fillId="14" borderId="7" xfId="0" applyFont="1" applyFill="1" applyBorder="1" applyAlignment="1">
      <alignment horizontal="center" vertical="center" wrapText="1"/>
    </xf>
    <xf numFmtId="0" fontId="1" fillId="8" borderId="41" xfId="0" applyFont="1" applyFill="1" applyBorder="1" applyAlignment="1">
      <alignment horizontal="center" vertical="center" wrapText="1"/>
    </xf>
    <xf numFmtId="0" fontId="1" fillId="8" borderId="54" xfId="0" applyFont="1" applyFill="1" applyBorder="1" applyAlignment="1">
      <alignment horizontal="center" vertical="center" wrapText="1"/>
    </xf>
    <xf numFmtId="0" fontId="1" fillId="14" borderId="3" xfId="0" applyFont="1" applyFill="1" applyBorder="1" applyAlignment="1">
      <alignment horizontal="center" vertical="center" wrapText="1"/>
    </xf>
    <xf numFmtId="0" fontId="1" fillId="14" borderId="4" xfId="0" applyFont="1" applyFill="1" applyBorder="1" applyAlignment="1">
      <alignment horizontal="center" vertical="center" wrapText="1"/>
    </xf>
    <xf numFmtId="0" fontId="1" fillId="8" borderId="6" xfId="0" applyFont="1" applyFill="1" applyBorder="1" applyAlignment="1">
      <alignment horizontal="center" vertical="top" wrapText="1"/>
    </xf>
    <xf numFmtId="0" fontId="1" fillId="8" borderId="7" xfId="0" applyFont="1" applyFill="1" applyBorder="1" applyAlignment="1">
      <alignment horizontal="center" vertical="top" wrapText="1"/>
    </xf>
    <xf numFmtId="0" fontId="1" fillId="14" borderId="6" xfId="0" applyFont="1" applyFill="1" applyBorder="1" applyAlignment="1">
      <alignment horizontal="center" vertical="top" wrapText="1"/>
    </xf>
    <xf numFmtId="0" fontId="1" fillId="14" borderId="7" xfId="0" applyFont="1" applyFill="1" applyBorder="1" applyAlignment="1">
      <alignment horizontal="center" vertical="top" wrapText="1"/>
    </xf>
    <xf numFmtId="0" fontId="1" fillId="14" borderId="1" xfId="0" applyFont="1" applyFill="1" applyBorder="1" applyAlignment="1">
      <alignment horizontal="center" vertical="center" wrapText="1"/>
    </xf>
    <xf numFmtId="0" fontId="1" fillId="14" borderId="41" xfId="0" applyFont="1" applyFill="1" applyBorder="1" applyAlignment="1">
      <alignment horizontal="center" vertical="center" wrapText="1"/>
    </xf>
    <xf numFmtId="0" fontId="1" fillId="14" borderId="9" xfId="0" applyFont="1" applyFill="1" applyBorder="1" applyAlignment="1">
      <alignment horizontal="center" vertical="center" wrapText="1"/>
    </xf>
    <xf numFmtId="0" fontId="1" fillId="14" borderId="61"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8" borderId="1" xfId="0" applyFont="1" applyFill="1" applyBorder="1" applyAlignment="1">
      <alignment horizontal="center" vertical="center" wrapText="1"/>
    </xf>
    <xf numFmtId="0" fontId="1" fillId="8" borderId="2" xfId="0" applyFont="1" applyFill="1" applyBorder="1" applyAlignment="1">
      <alignment horizontal="center" vertical="center" wrapText="1"/>
    </xf>
    <xf numFmtId="0" fontId="1" fillId="8" borderId="3" xfId="0" applyFont="1" applyFill="1" applyBorder="1" applyAlignment="1">
      <alignment horizontal="center" vertical="center" wrapText="1"/>
    </xf>
    <xf numFmtId="0" fontId="1" fillId="8" borderId="4" xfId="0" applyFont="1" applyFill="1" applyBorder="1" applyAlignment="1">
      <alignment horizontal="center" vertical="center" wrapText="1"/>
    </xf>
    <xf numFmtId="0" fontId="1" fillId="13" borderId="6" xfId="0" applyFont="1" applyFill="1" applyBorder="1" applyAlignment="1">
      <alignment horizontal="center" vertical="center" wrapText="1"/>
    </xf>
    <xf numFmtId="0" fontId="1" fillId="13" borderId="7" xfId="0" applyFont="1" applyFill="1" applyBorder="1" applyAlignment="1">
      <alignment horizontal="center" vertical="center" wrapText="1"/>
    </xf>
    <xf numFmtId="0" fontId="1" fillId="13" borderId="3" xfId="0" applyFont="1" applyFill="1" applyBorder="1" applyAlignment="1">
      <alignment horizontal="center" vertical="center" wrapText="1"/>
    </xf>
    <xf numFmtId="0" fontId="1" fillId="13" borderId="4" xfId="0" applyFont="1" applyFill="1" applyBorder="1" applyAlignment="1">
      <alignment horizontal="center" vertical="center" wrapText="1"/>
    </xf>
    <xf numFmtId="0" fontId="1" fillId="13" borderId="2" xfId="0" applyFont="1" applyFill="1" applyBorder="1" applyAlignment="1">
      <alignment horizontal="center" vertical="center" wrapText="1"/>
    </xf>
    <xf numFmtId="0" fontId="1" fillId="13" borderId="6" xfId="0" applyFont="1" applyFill="1" applyBorder="1" applyAlignment="1">
      <alignment horizontal="center" vertical="top" wrapText="1"/>
    </xf>
    <xf numFmtId="0" fontId="1" fillId="13" borderId="7" xfId="0" applyFont="1" applyFill="1" applyBorder="1" applyAlignment="1">
      <alignment horizontal="center" vertical="top" wrapText="1"/>
    </xf>
    <xf numFmtId="0" fontId="1" fillId="13" borderId="41" xfId="0" applyFont="1" applyFill="1" applyBorder="1" applyAlignment="1">
      <alignment horizontal="center" vertical="top" wrapText="1"/>
    </xf>
    <xf numFmtId="0" fontId="1" fillId="13" borderId="61" xfId="0" applyFont="1" applyFill="1" applyBorder="1" applyAlignment="1">
      <alignment horizontal="center" vertical="top" wrapText="1"/>
    </xf>
    <xf numFmtId="0" fontId="1" fillId="0" borderId="2" xfId="0" applyFont="1" applyBorder="1" applyAlignment="1">
      <alignment horizontal="center"/>
    </xf>
    <xf numFmtId="0" fontId="1" fillId="0" borderId="4" xfId="0" applyFont="1" applyBorder="1" applyAlignment="1">
      <alignment horizontal="center"/>
    </xf>
    <xf numFmtId="0" fontId="1" fillId="0" borderId="2" xfId="0" applyFont="1" applyBorder="1" applyAlignment="1"/>
    <xf numFmtId="0" fontId="1" fillId="0" borderId="3" xfId="0" applyFont="1" applyBorder="1" applyAlignment="1"/>
    <xf numFmtId="0" fontId="1" fillId="0" borderId="4" xfId="0" applyFont="1" applyBorder="1" applyAlignment="1"/>
    <xf numFmtId="0" fontId="1" fillId="0" borderId="0" xfId="0" applyFont="1" applyAlignment="1"/>
    <xf numFmtId="0" fontId="1" fillId="0" borderId="2" xfId="0" applyFont="1" applyBorder="1" applyAlignment="1">
      <alignment horizontal="center" vertical="top" wrapText="1"/>
    </xf>
    <xf numFmtId="0" fontId="1" fillId="0" borderId="4" xfId="0" applyFont="1" applyBorder="1" applyAlignment="1">
      <alignment horizontal="center" vertical="top" wrapText="1"/>
    </xf>
    <xf numFmtId="0" fontId="3" fillId="0" borderId="0" xfId="0" applyFont="1" applyAlignment="1">
      <alignment vertical="top" wrapText="1"/>
    </xf>
    <xf numFmtId="0" fontId="1" fillId="0" borderId="2" xfId="0" applyFont="1" applyBorder="1" applyAlignment="1">
      <alignment horizontal="center" vertical="top"/>
    </xf>
    <xf numFmtId="0" fontId="1" fillId="0" borderId="3" xfId="0" applyFont="1" applyBorder="1" applyAlignment="1">
      <alignment horizontal="center" vertical="top"/>
    </xf>
    <xf numFmtId="0" fontId="1" fillId="0" borderId="4" xfId="0" applyFont="1" applyBorder="1" applyAlignment="1">
      <alignment horizontal="center" vertical="top"/>
    </xf>
    <xf numFmtId="0" fontId="1" fillId="0" borderId="3" xfId="0" applyFont="1" applyBorder="1" applyAlignment="1">
      <alignment vertical="top" wrapText="1"/>
    </xf>
    <xf numFmtId="0" fontId="1" fillId="0" borderId="3" xfId="0" applyFont="1" applyBorder="1" applyAlignment="1">
      <alignment horizontal="center" vertical="top" wrapText="1"/>
    </xf>
    <xf numFmtId="0" fontId="27" fillId="0" borderId="2" xfId="0" applyFont="1" applyBorder="1" applyAlignment="1">
      <alignment vertical="top" wrapText="1"/>
    </xf>
    <xf numFmtId="0" fontId="27" fillId="0" borderId="3" xfId="0" applyFont="1" applyBorder="1" applyAlignment="1">
      <alignment vertical="top" wrapText="1"/>
    </xf>
    <xf numFmtId="0" fontId="27" fillId="0" borderId="4" xfId="0" applyFont="1" applyBorder="1" applyAlignment="1">
      <alignment vertical="top" wrapText="1"/>
    </xf>
    <xf numFmtId="0" fontId="3" fillId="0" borderId="5" xfId="0" applyFont="1" applyBorder="1" applyAlignment="1">
      <alignment horizontal="center" vertical="center" readingOrder="1"/>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49" fontId="1" fillId="0" borderId="0" xfId="0" applyNumberFormat="1" applyFont="1" applyAlignment="1">
      <alignment vertical="top" wrapText="1"/>
    </xf>
    <xf numFmtId="0" fontId="1" fillId="0" borderId="2" xfId="0" applyFont="1" applyBorder="1" applyAlignment="1">
      <alignment wrapText="1"/>
    </xf>
    <xf numFmtId="0" fontId="1" fillId="0" borderId="3" xfId="0" applyFont="1" applyBorder="1" applyAlignment="1">
      <alignment wrapText="1"/>
    </xf>
    <xf numFmtId="0" fontId="1" fillId="0" borderId="4" xfId="0" applyFont="1" applyBorder="1" applyAlignment="1">
      <alignment wrapText="1"/>
    </xf>
    <xf numFmtId="0" fontId="1" fillId="0" borderId="0" xfId="0" applyNumberFormat="1" applyFont="1" applyAlignment="1">
      <alignment vertical="top" wrapText="1"/>
    </xf>
    <xf numFmtId="0" fontId="1" fillId="0" borderId="1" xfId="0" applyFont="1" applyBorder="1" applyAlignment="1">
      <alignment wrapText="1"/>
    </xf>
    <xf numFmtId="0" fontId="1" fillId="0" borderId="1" xfId="0" applyFont="1" applyBorder="1" applyAlignment="1"/>
    <xf numFmtId="0" fontId="27" fillId="0" borderId="2" xfId="0" applyFont="1" applyBorder="1" applyAlignment="1">
      <alignment horizontal="center"/>
    </xf>
    <xf numFmtId="0" fontId="27" fillId="0" borderId="4" xfId="0" applyFont="1" applyBorder="1" applyAlignment="1">
      <alignment horizontal="center"/>
    </xf>
    <xf numFmtId="0" fontId="27" fillId="0" borderId="2" xfId="0" applyFont="1" applyBorder="1" applyAlignment="1"/>
    <xf numFmtId="0" fontId="27" fillId="0" borderId="4" xfId="0" applyFont="1" applyBorder="1" applyAlignment="1"/>
  </cellXfs>
  <cellStyles count="4">
    <cellStyle name="Normal" xfId="0" builtinId="0"/>
    <cellStyle name="Normal 2" xfId="2"/>
    <cellStyle name="Normal 3" xfId="1"/>
    <cellStyle name="Percent" xfId="3" builtinId="5"/>
  </cellStyles>
  <dxfs count="303">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ill>
        <patternFill>
          <bgColor rgb="FFFF0000"/>
        </patternFill>
      </fill>
    </dxf>
    <dxf>
      <font>
        <color theme="0"/>
      </font>
    </dxf>
    <dxf>
      <fill>
        <patternFill>
          <bgColor rgb="FFFF0000"/>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ill>
        <patternFill>
          <bgColor rgb="FFFF0000"/>
        </patternFill>
      </fill>
    </dxf>
    <dxf>
      <font>
        <color theme="0"/>
      </font>
    </dxf>
    <dxf>
      <fill>
        <patternFill>
          <bgColor rgb="FFFF0000"/>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00B050"/>
      </font>
    </dxf>
    <dxf>
      <font>
        <b/>
        <i val="0"/>
        <color rgb="FFFFC000"/>
      </font>
    </dxf>
    <dxf>
      <font>
        <b/>
        <i val="0"/>
        <color rgb="FFC00000"/>
      </font>
    </dxf>
    <dxf>
      <font>
        <condense val="0"/>
        <extend val="0"/>
        <color indexed="10"/>
      </font>
    </dxf>
    <dxf>
      <font>
        <b/>
        <i val="0"/>
        <color rgb="FF00B050"/>
      </font>
    </dxf>
    <dxf>
      <font>
        <b/>
        <i val="0"/>
        <color rgb="FFFFC000"/>
      </font>
    </dxf>
    <dxf>
      <font>
        <b/>
        <i val="0"/>
        <color rgb="FFC00000"/>
      </font>
    </dxf>
    <dxf>
      <font>
        <condense val="0"/>
        <extend val="0"/>
        <color indexed="10"/>
      </font>
    </dxf>
    <dxf>
      <font>
        <color theme="0"/>
      </font>
    </dxf>
    <dxf>
      <font>
        <color theme="0"/>
      </font>
    </dxf>
    <dxf>
      <font>
        <color theme="0"/>
      </font>
    </dxf>
    <dxf>
      <font>
        <color theme="0"/>
      </font>
    </dxf>
    <dxf>
      <font>
        <color theme="0"/>
      </font>
    </dxf>
    <dxf>
      <font>
        <color theme="0"/>
      </font>
    </dxf>
    <dxf>
      <font>
        <color theme="0"/>
      </font>
    </dxf>
    <dxf>
      <font>
        <color theme="0"/>
      </font>
    </dxf>
  </dxfs>
  <tableStyles count="0" defaultTableStyle="TableStyleMedium2" defaultPivotStyle="PivotStyleLight16"/>
  <colors>
    <mruColors>
      <color rgb="FFFF9C8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36812</xdr:colOff>
      <xdr:row>4</xdr:row>
      <xdr:rowOff>142875</xdr:rowOff>
    </xdr:to>
    <xdr:pic>
      <xdr:nvPicPr>
        <xdr:cNvPr id="3" name="Picture 2">
          <a:extLst>
            <a:ext uri="{FF2B5EF4-FFF2-40B4-BE49-F238E27FC236}">
              <a16:creationId xmlns="" xmlns:a16="http://schemas.microsoft.com/office/drawing/2014/main" id="{8BA3AB37-F299-46B3-94BE-9A9CD96F701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674987" cy="942975"/>
        </a:xfrm>
        <a:prstGeom prst="rect">
          <a:avLst/>
        </a:prstGeom>
      </xdr:spPr>
    </xdr:pic>
    <xdr:clientData/>
  </xdr:twoCellAnchor>
  <xdr:twoCellAnchor editAs="oneCell">
    <xdr:from>
      <xdr:col>5</xdr:col>
      <xdr:colOff>991842</xdr:colOff>
      <xdr:row>0</xdr:row>
      <xdr:rowOff>0</xdr:rowOff>
    </xdr:from>
    <xdr:to>
      <xdr:col>5</xdr:col>
      <xdr:colOff>1925921</xdr:colOff>
      <xdr:row>4</xdr:row>
      <xdr:rowOff>133979</xdr:rowOff>
    </xdr:to>
    <xdr:pic>
      <xdr:nvPicPr>
        <xdr:cNvPr id="4" name="Picture 3">
          <a:extLst>
            <a:ext uri="{FF2B5EF4-FFF2-40B4-BE49-F238E27FC236}">
              <a16:creationId xmlns="" xmlns:a16="http://schemas.microsoft.com/office/drawing/2014/main" id="{42449EE2-F2DD-46A8-A6A4-700B04B0044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5365059" y="0"/>
          <a:ext cx="934079" cy="929109"/>
        </a:xfrm>
        <a:prstGeom prst="rect">
          <a:avLst/>
        </a:prstGeom>
      </xdr:spPr>
    </xdr:pic>
    <xdr:clientData/>
  </xdr:twoCellAnchor>
  <xdr:oneCellAnchor>
    <xdr:from>
      <xdr:col>0</xdr:col>
      <xdr:colOff>0</xdr:colOff>
      <xdr:row>42</xdr:row>
      <xdr:rowOff>24849</xdr:rowOff>
    </xdr:from>
    <xdr:ext cx="674987" cy="942975"/>
    <xdr:pic>
      <xdr:nvPicPr>
        <xdr:cNvPr id="5" name="Picture 4">
          <a:extLst>
            <a:ext uri="{FF2B5EF4-FFF2-40B4-BE49-F238E27FC236}">
              <a16:creationId xmlns="" xmlns:a16="http://schemas.microsoft.com/office/drawing/2014/main" id="{A5B94637-25FD-4FCC-9BC3-AF9ACDCA68D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9508436"/>
          <a:ext cx="674987" cy="942975"/>
        </a:xfrm>
        <a:prstGeom prst="rect">
          <a:avLst/>
        </a:prstGeom>
      </xdr:spPr>
    </xdr:pic>
    <xdr:clientData/>
  </xdr:oneCellAnchor>
  <xdr:oneCellAnchor>
    <xdr:from>
      <xdr:col>5</xdr:col>
      <xdr:colOff>991842</xdr:colOff>
      <xdr:row>42</xdr:row>
      <xdr:rowOff>24848</xdr:rowOff>
    </xdr:from>
    <xdr:ext cx="934079" cy="934079"/>
    <xdr:pic>
      <xdr:nvPicPr>
        <xdr:cNvPr id="6" name="Picture 5">
          <a:extLst>
            <a:ext uri="{FF2B5EF4-FFF2-40B4-BE49-F238E27FC236}">
              <a16:creationId xmlns="" xmlns:a16="http://schemas.microsoft.com/office/drawing/2014/main" id="{6BD7C4B5-65E5-4AFE-850C-8F112B4E534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5365059" y="9508435"/>
          <a:ext cx="934079" cy="934079"/>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313138</xdr:colOff>
      <xdr:row>4</xdr:row>
      <xdr:rowOff>171450</xdr:rowOff>
    </xdr:to>
    <xdr:pic>
      <xdr:nvPicPr>
        <xdr:cNvPr id="4" name="Picture 3">
          <a:extLst>
            <a:ext uri="{FF2B5EF4-FFF2-40B4-BE49-F238E27FC236}">
              <a16:creationId xmlns="" xmlns:a16="http://schemas.microsoft.com/office/drawing/2014/main" id="{FF8BD785-97B4-4D64-BA78-B993D69A609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722713" cy="1009650"/>
        </a:xfrm>
        <a:prstGeom prst="rect">
          <a:avLst/>
        </a:prstGeom>
      </xdr:spPr>
    </xdr:pic>
    <xdr:clientData/>
  </xdr:twoCellAnchor>
  <xdr:twoCellAnchor editAs="oneCell">
    <xdr:from>
      <xdr:col>3</xdr:col>
      <xdr:colOff>714375</xdr:colOff>
      <xdr:row>0</xdr:row>
      <xdr:rowOff>0</xdr:rowOff>
    </xdr:from>
    <xdr:to>
      <xdr:col>4</xdr:col>
      <xdr:colOff>962025</xdr:colOff>
      <xdr:row>4</xdr:row>
      <xdr:rowOff>161925</xdr:rowOff>
    </xdr:to>
    <xdr:pic>
      <xdr:nvPicPr>
        <xdr:cNvPr id="6" name="Picture 5">
          <a:extLst>
            <a:ext uri="{FF2B5EF4-FFF2-40B4-BE49-F238E27FC236}">
              <a16:creationId xmlns="" xmlns:a16="http://schemas.microsoft.com/office/drawing/2014/main" id="{31DC1B42-B83F-4130-B89E-51D5583586E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4886325" y="0"/>
          <a:ext cx="1000125" cy="10001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379712</xdr:colOff>
      <xdr:row>4</xdr:row>
      <xdr:rowOff>116728</xdr:rowOff>
    </xdr:to>
    <xdr:pic>
      <xdr:nvPicPr>
        <xdr:cNvPr id="3" name="Picture 2">
          <a:extLst>
            <a:ext uri="{FF2B5EF4-FFF2-40B4-BE49-F238E27FC236}">
              <a16:creationId xmlns="" xmlns:a16="http://schemas.microsoft.com/office/drawing/2014/main" id="{D85F0FF6-6957-4D60-A5AA-5CCD46A38FD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674987" cy="942975"/>
        </a:xfrm>
        <a:prstGeom prst="rect">
          <a:avLst/>
        </a:prstGeom>
      </xdr:spPr>
    </xdr:pic>
    <xdr:clientData/>
  </xdr:twoCellAnchor>
  <xdr:twoCellAnchor editAs="oneCell">
    <xdr:from>
      <xdr:col>7</xdr:col>
      <xdr:colOff>137584</xdr:colOff>
      <xdr:row>0</xdr:row>
      <xdr:rowOff>0</xdr:rowOff>
    </xdr:from>
    <xdr:to>
      <xdr:col>9</xdr:col>
      <xdr:colOff>143255</xdr:colOff>
      <xdr:row>4</xdr:row>
      <xdr:rowOff>107832</xdr:rowOff>
    </xdr:to>
    <xdr:pic>
      <xdr:nvPicPr>
        <xdr:cNvPr id="4" name="Picture 3">
          <a:extLst>
            <a:ext uri="{FF2B5EF4-FFF2-40B4-BE49-F238E27FC236}">
              <a16:creationId xmlns="" xmlns:a16="http://schemas.microsoft.com/office/drawing/2014/main" id="{325B0E9C-4CFA-4732-9A34-7A275A35E1F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6582834" y="0"/>
          <a:ext cx="937004" cy="91216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379712</xdr:colOff>
      <xdr:row>4</xdr:row>
      <xdr:rowOff>53228</xdr:rowOff>
    </xdr:to>
    <xdr:pic>
      <xdr:nvPicPr>
        <xdr:cNvPr id="2" name="Picture 1">
          <a:extLst>
            <a:ext uri="{FF2B5EF4-FFF2-40B4-BE49-F238E27FC236}">
              <a16:creationId xmlns="" xmlns:a16="http://schemas.microsoft.com/office/drawing/2014/main" id="{B9DBD489-3334-4FA1-8209-9F83FB8B320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674987" cy="929528"/>
        </a:xfrm>
        <a:prstGeom prst="rect">
          <a:avLst/>
        </a:prstGeom>
      </xdr:spPr>
    </xdr:pic>
    <xdr:clientData/>
  </xdr:twoCellAnchor>
  <xdr:twoCellAnchor editAs="oneCell">
    <xdr:from>
      <xdr:col>7</xdr:col>
      <xdr:colOff>25400</xdr:colOff>
      <xdr:row>0</xdr:row>
      <xdr:rowOff>0</xdr:rowOff>
    </xdr:from>
    <xdr:to>
      <xdr:col>9</xdr:col>
      <xdr:colOff>113622</xdr:colOff>
      <xdr:row>4</xdr:row>
      <xdr:rowOff>44332</xdr:rowOff>
    </xdr:to>
    <xdr:pic>
      <xdr:nvPicPr>
        <xdr:cNvPr id="3" name="Picture 2">
          <a:extLst>
            <a:ext uri="{FF2B5EF4-FFF2-40B4-BE49-F238E27FC236}">
              <a16:creationId xmlns="" xmlns:a16="http://schemas.microsoft.com/office/drawing/2014/main" id="{8D32D866-52F5-4250-A344-3E2C1B6DF11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5888567" y="0"/>
          <a:ext cx="934888" cy="93333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379712</xdr:colOff>
      <xdr:row>4</xdr:row>
      <xdr:rowOff>142875</xdr:rowOff>
    </xdr:to>
    <xdr:pic>
      <xdr:nvPicPr>
        <xdr:cNvPr id="2" name="Picture 1">
          <a:extLst>
            <a:ext uri="{FF2B5EF4-FFF2-40B4-BE49-F238E27FC236}">
              <a16:creationId xmlns="" xmlns:a16="http://schemas.microsoft.com/office/drawing/2014/main" id="{5B19D086-3DCC-4CA9-ACA6-E611D6F4AA8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674987" cy="929528"/>
        </a:xfrm>
        <a:prstGeom prst="rect">
          <a:avLst/>
        </a:prstGeom>
      </xdr:spPr>
    </xdr:pic>
    <xdr:clientData/>
  </xdr:twoCellAnchor>
  <xdr:twoCellAnchor editAs="oneCell">
    <xdr:from>
      <xdr:col>7</xdr:col>
      <xdr:colOff>95250</xdr:colOff>
      <xdr:row>0</xdr:row>
      <xdr:rowOff>0</xdr:rowOff>
    </xdr:from>
    <xdr:to>
      <xdr:col>9</xdr:col>
      <xdr:colOff>104096</xdr:colOff>
      <xdr:row>4</xdr:row>
      <xdr:rowOff>133979</xdr:rowOff>
    </xdr:to>
    <xdr:pic>
      <xdr:nvPicPr>
        <xdr:cNvPr id="3" name="Picture 2">
          <a:extLst>
            <a:ext uri="{FF2B5EF4-FFF2-40B4-BE49-F238E27FC236}">
              <a16:creationId xmlns="" xmlns:a16="http://schemas.microsoft.com/office/drawing/2014/main" id="{2CF12E58-A97C-4A69-B6E9-C9B7709ED5A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5857875" y="0"/>
          <a:ext cx="945471" cy="933332"/>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379712</xdr:colOff>
      <xdr:row>4</xdr:row>
      <xdr:rowOff>53228</xdr:rowOff>
    </xdr:to>
    <xdr:pic>
      <xdr:nvPicPr>
        <xdr:cNvPr id="2" name="Picture 1">
          <a:extLst>
            <a:ext uri="{FF2B5EF4-FFF2-40B4-BE49-F238E27FC236}">
              <a16:creationId xmlns="" xmlns:a16="http://schemas.microsoft.com/office/drawing/2014/main" id="{93B2B025-9A6A-4805-8CB2-89871F661C7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674987" cy="929528"/>
        </a:xfrm>
        <a:prstGeom prst="rect">
          <a:avLst/>
        </a:prstGeom>
      </xdr:spPr>
    </xdr:pic>
    <xdr:clientData/>
  </xdr:twoCellAnchor>
  <xdr:twoCellAnchor editAs="oneCell">
    <xdr:from>
      <xdr:col>7</xdr:col>
      <xdr:colOff>121583</xdr:colOff>
      <xdr:row>0</xdr:row>
      <xdr:rowOff>0</xdr:rowOff>
    </xdr:from>
    <xdr:to>
      <xdr:col>9</xdr:col>
      <xdr:colOff>108018</xdr:colOff>
      <xdr:row>4</xdr:row>
      <xdr:rowOff>44332</xdr:rowOff>
    </xdr:to>
    <xdr:pic>
      <xdr:nvPicPr>
        <xdr:cNvPr id="3" name="Picture 2">
          <a:extLst>
            <a:ext uri="{FF2B5EF4-FFF2-40B4-BE49-F238E27FC236}">
              <a16:creationId xmlns="" xmlns:a16="http://schemas.microsoft.com/office/drawing/2014/main" id="{33FBB34A-E862-4FD6-9762-6ADB5DF5001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5884208" y="0"/>
          <a:ext cx="938935" cy="933332"/>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379712</xdr:colOff>
      <xdr:row>4</xdr:row>
      <xdr:rowOff>53228</xdr:rowOff>
    </xdr:to>
    <xdr:pic>
      <xdr:nvPicPr>
        <xdr:cNvPr id="2" name="Picture 1">
          <a:extLst>
            <a:ext uri="{FF2B5EF4-FFF2-40B4-BE49-F238E27FC236}">
              <a16:creationId xmlns="" xmlns:a16="http://schemas.microsoft.com/office/drawing/2014/main" id="{DBBA9AEA-7419-4D9F-A682-0DD1AE2EAC1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674987" cy="929528"/>
        </a:xfrm>
        <a:prstGeom prst="rect">
          <a:avLst/>
        </a:prstGeom>
      </xdr:spPr>
    </xdr:pic>
    <xdr:clientData/>
  </xdr:twoCellAnchor>
  <xdr:twoCellAnchor editAs="oneCell">
    <xdr:from>
      <xdr:col>7</xdr:col>
      <xdr:colOff>191059</xdr:colOff>
      <xdr:row>0</xdr:row>
      <xdr:rowOff>44824</xdr:rowOff>
    </xdr:from>
    <xdr:to>
      <xdr:col>9</xdr:col>
      <xdr:colOff>159751</xdr:colOff>
      <xdr:row>4</xdr:row>
      <xdr:rowOff>89156</xdr:rowOff>
    </xdr:to>
    <xdr:pic>
      <xdr:nvPicPr>
        <xdr:cNvPr id="3" name="Picture 2">
          <a:extLst>
            <a:ext uri="{FF2B5EF4-FFF2-40B4-BE49-F238E27FC236}">
              <a16:creationId xmlns="" xmlns:a16="http://schemas.microsoft.com/office/drawing/2014/main" id="{3DACACF4-3DB6-4794-88AF-F43D8B5B2C6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5950883" y="44824"/>
          <a:ext cx="932398" cy="940803"/>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379712</xdr:colOff>
      <xdr:row>4</xdr:row>
      <xdr:rowOff>53228</xdr:rowOff>
    </xdr:to>
    <xdr:pic>
      <xdr:nvPicPr>
        <xdr:cNvPr id="2" name="Picture 1">
          <a:extLst>
            <a:ext uri="{FF2B5EF4-FFF2-40B4-BE49-F238E27FC236}">
              <a16:creationId xmlns="" xmlns:a16="http://schemas.microsoft.com/office/drawing/2014/main" id="{512E91C7-1DE1-4D6A-813D-31D07D12784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674987" cy="929528"/>
        </a:xfrm>
        <a:prstGeom prst="rect">
          <a:avLst/>
        </a:prstGeom>
      </xdr:spPr>
    </xdr:pic>
    <xdr:clientData/>
  </xdr:twoCellAnchor>
  <xdr:twoCellAnchor editAs="oneCell">
    <xdr:from>
      <xdr:col>7</xdr:col>
      <xdr:colOff>191059</xdr:colOff>
      <xdr:row>0</xdr:row>
      <xdr:rowOff>44824</xdr:rowOff>
    </xdr:from>
    <xdr:to>
      <xdr:col>9</xdr:col>
      <xdr:colOff>159751</xdr:colOff>
      <xdr:row>4</xdr:row>
      <xdr:rowOff>89156</xdr:rowOff>
    </xdr:to>
    <xdr:pic>
      <xdr:nvPicPr>
        <xdr:cNvPr id="3" name="Picture 2">
          <a:extLst>
            <a:ext uri="{FF2B5EF4-FFF2-40B4-BE49-F238E27FC236}">
              <a16:creationId xmlns="" xmlns:a16="http://schemas.microsoft.com/office/drawing/2014/main" id="{6B19FA18-8927-46B2-9669-8674CA8152F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5972734" y="44824"/>
          <a:ext cx="930717" cy="920632"/>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379712</xdr:colOff>
      <xdr:row>4</xdr:row>
      <xdr:rowOff>53228</xdr:rowOff>
    </xdr:to>
    <xdr:pic>
      <xdr:nvPicPr>
        <xdr:cNvPr id="2" name="Picture 1">
          <a:extLst>
            <a:ext uri="{FF2B5EF4-FFF2-40B4-BE49-F238E27FC236}">
              <a16:creationId xmlns="" xmlns:a16="http://schemas.microsoft.com/office/drawing/2014/main" id="{33DEBAF9-7381-4A2E-8B85-A97A79AD380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674987" cy="929528"/>
        </a:xfrm>
        <a:prstGeom prst="rect">
          <a:avLst/>
        </a:prstGeom>
      </xdr:spPr>
    </xdr:pic>
    <xdr:clientData/>
  </xdr:twoCellAnchor>
  <xdr:twoCellAnchor editAs="oneCell">
    <xdr:from>
      <xdr:col>7</xdr:col>
      <xdr:colOff>191059</xdr:colOff>
      <xdr:row>0</xdr:row>
      <xdr:rowOff>44824</xdr:rowOff>
    </xdr:from>
    <xdr:to>
      <xdr:col>9</xdr:col>
      <xdr:colOff>159751</xdr:colOff>
      <xdr:row>4</xdr:row>
      <xdr:rowOff>89156</xdr:rowOff>
    </xdr:to>
    <xdr:pic>
      <xdr:nvPicPr>
        <xdr:cNvPr id="3" name="Picture 2">
          <a:extLst>
            <a:ext uri="{FF2B5EF4-FFF2-40B4-BE49-F238E27FC236}">
              <a16:creationId xmlns="" xmlns:a16="http://schemas.microsoft.com/office/drawing/2014/main" id="{D2358BAA-BCD3-4C1C-93A4-3F4D7B088B4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5972734" y="44824"/>
          <a:ext cx="930717" cy="920632"/>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379712</xdr:colOff>
      <xdr:row>4</xdr:row>
      <xdr:rowOff>53228</xdr:rowOff>
    </xdr:to>
    <xdr:pic>
      <xdr:nvPicPr>
        <xdr:cNvPr id="2" name="Picture 1">
          <a:extLst>
            <a:ext uri="{FF2B5EF4-FFF2-40B4-BE49-F238E27FC236}">
              <a16:creationId xmlns="" xmlns:a16="http://schemas.microsoft.com/office/drawing/2014/main" id="{2D85EE94-CB23-48E4-B770-1871B56C197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674987" cy="929528"/>
        </a:xfrm>
        <a:prstGeom prst="rect">
          <a:avLst/>
        </a:prstGeom>
      </xdr:spPr>
    </xdr:pic>
    <xdr:clientData/>
  </xdr:twoCellAnchor>
  <xdr:twoCellAnchor editAs="oneCell">
    <xdr:from>
      <xdr:col>7</xdr:col>
      <xdr:colOff>191059</xdr:colOff>
      <xdr:row>0</xdr:row>
      <xdr:rowOff>44824</xdr:rowOff>
    </xdr:from>
    <xdr:to>
      <xdr:col>9</xdr:col>
      <xdr:colOff>159751</xdr:colOff>
      <xdr:row>4</xdr:row>
      <xdr:rowOff>89156</xdr:rowOff>
    </xdr:to>
    <xdr:pic>
      <xdr:nvPicPr>
        <xdr:cNvPr id="3" name="Picture 2">
          <a:extLst>
            <a:ext uri="{FF2B5EF4-FFF2-40B4-BE49-F238E27FC236}">
              <a16:creationId xmlns="" xmlns:a16="http://schemas.microsoft.com/office/drawing/2014/main" id="{53D12F6F-33DE-4FC4-9559-1182217E721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5972734" y="44824"/>
          <a:ext cx="930717" cy="920632"/>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379712</xdr:colOff>
      <xdr:row>4</xdr:row>
      <xdr:rowOff>53228</xdr:rowOff>
    </xdr:to>
    <xdr:pic>
      <xdr:nvPicPr>
        <xdr:cNvPr id="2" name="Picture 1">
          <a:extLst>
            <a:ext uri="{FF2B5EF4-FFF2-40B4-BE49-F238E27FC236}">
              <a16:creationId xmlns="" xmlns:a16="http://schemas.microsoft.com/office/drawing/2014/main" id="{DCC843BE-8AF2-4458-8310-90970D7ADA5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674987" cy="929528"/>
        </a:xfrm>
        <a:prstGeom prst="rect">
          <a:avLst/>
        </a:prstGeom>
      </xdr:spPr>
    </xdr:pic>
    <xdr:clientData/>
  </xdr:twoCellAnchor>
  <xdr:twoCellAnchor editAs="oneCell">
    <xdr:from>
      <xdr:col>7</xdr:col>
      <xdr:colOff>191059</xdr:colOff>
      <xdr:row>0</xdr:row>
      <xdr:rowOff>44824</xdr:rowOff>
    </xdr:from>
    <xdr:to>
      <xdr:col>9</xdr:col>
      <xdr:colOff>159751</xdr:colOff>
      <xdr:row>4</xdr:row>
      <xdr:rowOff>89156</xdr:rowOff>
    </xdr:to>
    <xdr:pic>
      <xdr:nvPicPr>
        <xdr:cNvPr id="3" name="Picture 2">
          <a:extLst>
            <a:ext uri="{FF2B5EF4-FFF2-40B4-BE49-F238E27FC236}">
              <a16:creationId xmlns="" xmlns:a16="http://schemas.microsoft.com/office/drawing/2014/main" id="{A0F7534B-A227-4323-9D80-FDD63CDB183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5972734" y="44824"/>
          <a:ext cx="930717" cy="920632"/>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379712</xdr:colOff>
      <xdr:row>4</xdr:row>
      <xdr:rowOff>53228</xdr:rowOff>
    </xdr:to>
    <xdr:pic>
      <xdr:nvPicPr>
        <xdr:cNvPr id="2" name="Picture 1">
          <a:extLst>
            <a:ext uri="{FF2B5EF4-FFF2-40B4-BE49-F238E27FC236}">
              <a16:creationId xmlns="" xmlns:a16="http://schemas.microsoft.com/office/drawing/2014/main" id="{346A2D33-D87A-4AE7-857F-890859D1172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674987" cy="929528"/>
        </a:xfrm>
        <a:prstGeom prst="rect">
          <a:avLst/>
        </a:prstGeom>
      </xdr:spPr>
    </xdr:pic>
    <xdr:clientData/>
  </xdr:twoCellAnchor>
  <xdr:twoCellAnchor editAs="oneCell">
    <xdr:from>
      <xdr:col>8</xdr:col>
      <xdr:colOff>200025</xdr:colOff>
      <xdr:row>0</xdr:row>
      <xdr:rowOff>0</xdr:rowOff>
    </xdr:from>
    <xdr:to>
      <xdr:col>10</xdr:col>
      <xdr:colOff>34246</xdr:colOff>
      <xdr:row>4</xdr:row>
      <xdr:rowOff>44332</xdr:rowOff>
    </xdr:to>
    <xdr:pic>
      <xdr:nvPicPr>
        <xdr:cNvPr id="3" name="Picture 2">
          <a:extLst>
            <a:ext uri="{FF2B5EF4-FFF2-40B4-BE49-F238E27FC236}">
              <a16:creationId xmlns="" xmlns:a16="http://schemas.microsoft.com/office/drawing/2014/main" id="{626AB3FF-7BEB-4CEE-AA0C-E00011E2389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6724650" y="0"/>
          <a:ext cx="939121" cy="920632"/>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379712</xdr:colOff>
      <xdr:row>4</xdr:row>
      <xdr:rowOff>53228</xdr:rowOff>
    </xdr:to>
    <xdr:pic>
      <xdr:nvPicPr>
        <xdr:cNvPr id="2" name="Picture 1">
          <a:extLst>
            <a:ext uri="{FF2B5EF4-FFF2-40B4-BE49-F238E27FC236}">
              <a16:creationId xmlns="" xmlns:a16="http://schemas.microsoft.com/office/drawing/2014/main" id="{9C33A9DA-1325-410F-A868-F344DEADEBC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674987" cy="929528"/>
        </a:xfrm>
        <a:prstGeom prst="rect">
          <a:avLst/>
        </a:prstGeom>
      </xdr:spPr>
    </xdr:pic>
    <xdr:clientData/>
  </xdr:twoCellAnchor>
  <xdr:twoCellAnchor editAs="oneCell">
    <xdr:from>
      <xdr:col>8</xdr:col>
      <xdr:colOff>200025</xdr:colOff>
      <xdr:row>0</xdr:row>
      <xdr:rowOff>0</xdr:rowOff>
    </xdr:from>
    <xdr:to>
      <xdr:col>10</xdr:col>
      <xdr:colOff>34246</xdr:colOff>
      <xdr:row>4</xdr:row>
      <xdr:rowOff>44332</xdr:rowOff>
    </xdr:to>
    <xdr:pic>
      <xdr:nvPicPr>
        <xdr:cNvPr id="3" name="Picture 2">
          <a:extLst>
            <a:ext uri="{FF2B5EF4-FFF2-40B4-BE49-F238E27FC236}">
              <a16:creationId xmlns="" xmlns:a16="http://schemas.microsoft.com/office/drawing/2014/main" id="{F1477185-4DB6-4317-AB86-951516F415E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6724650" y="0"/>
          <a:ext cx="939121" cy="920632"/>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379712</xdr:colOff>
      <xdr:row>4</xdr:row>
      <xdr:rowOff>53228</xdr:rowOff>
    </xdr:to>
    <xdr:pic>
      <xdr:nvPicPr>
        <xdr:cNvPr id="2" name="Picture 1">
          <a:extLst>
            <a:ext uri="{FF2B5EF4-FFF2-40B4-BE49-F238E27FC236}">
              <a16:creationId xmlns="" xmlns:a16="http://schemas.microsoft.com/office/drawing/2014/main" id="{1D57E332-C2F9-4D98-8FF0-FC9A0D06D70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674987" cy="929528"/>
        </a:xfrm>
        <a:prstGeom prst="rect">
          <a:avLst/>
        </a:prstGeom>
      </xdr:spPr>
    </xdr:pic>
    <xdr:clientData/>
  </xdr:twoCellAnchor>
  <xdr:twoCellAnchor editAs="oneCell">
    <xdr:from>
      <xdr:col>8</xdr:col>
      <xdr:colOff>200025</xdr:colOff>
      <xdr:row>0</xdr:row>
      <xdr:rowOff>0</xdr:rowOff>
    </xdr:from>
    <xdr:to>
      <xdr:col>10</xdr:col>
      <xdr:colOff>34246</xdr:colOff>
      <xdr:row>4</xdr:row>
      <xdr:rowOff>44332</xdr:rowOff>
    </xdr:to>
    <xdr:pic>
      <xdr:nvPicPr>
        <xdr:cNvPr id="3" name="Picture 2">
          <a:extLst>
            <a:ext uri="{FF2B5EF4-FFF2-40B4-BE49-F238E27FC236}">
              <a16:creationId xmlns="" xmlns:a16="http://schemas.microsoft.com/office/drawing/2014/main" id="{90BDEE98-31F8-449D-A556-E677F5E3A69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6724650" y="0"/>
          <a:ext cx="939121" cy="920632"/>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379712</xdr:colOff>
      <xdr:row>4</xdr:row>
      <xdr:rowOff>53228</xdr:rowOff>
    </xdr:to>
    <xdr:pic>
      <xdr:nvPicPr>
        <xdr:cNvPr id="2" name="Picture 1">
          <a:extLst>
            <a:ext uri="{FF2B5EF4-FFF2-40B4-BE49-F238E27FC236}">
              <a16:creationId xmlns="" xmlns:a16="http://schemas.microsoft.com/office/drawing/2014/main" id="{5E8D6CFA-AA29-4FDA-BB66-8CF3A393A1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674987" cy="929528"/>
        </a:xfrm>
        <a:prstGeom prst="rect">
          <a:avLst/>
        </a:prstGeom>
      </xdr:spPr>
    </xdr:pic>
    <xdr:clientData/>
  </xdr:twoCellAnchor>
  <xdr:twoCellAnchor editAs="oneCell">
    <xdr:from>
      <xdr:col>8</xdr:col>
      <xdr:colOff>200025</xdr:colOff>
      <xdr:row>0</xdr:row>
      <xdr:rowOff>0</xdr:rowOff>
    </xdr:from>
    <xdr:to>
      <xdr:col>10</xdr:col>
      <xdr:colOff>34246</xdr:colOff>
      <xdr:row>4</xdr:row>
      <xdr:rowOff>44332</xdr:rowOff>
    </xdr:to>
    <xdr:pic>
      <xdr:nvPicPr>
        <xdr:cNvPr id="3" name="Picture 2">
          <a:extLst>
            <a:ext uri="{FF2B5EF4-FFF2-40B4-BE49-F238E27FC236}">
              <a16:creationId xmlns="" xmlns:a16="http://schemas.microsoft.com/office/drawing/2014/main" id="{92ED4ED8-891C-4D4F-9235-EAADAA18A1B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6724650" y="0"/>
          <a:ext cx="939121" cy="920632"/>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379712</xdr:colOff>
      <xdr:row>4</xdr:row>
      <xdr:rowOff>53228</xdr:rowOff>
    </xdr:to>
    <xdr:pic>
      <xdr:nvPicPr>
        <xdr:cNvPr id="2" name="Picture 1">
          <a:extLst>
            <a:ext uri="{FF2B5EF4-FFF2-40B4-BE49-F238E27FC236}">
              <a16:creationId xmlns="" xmlns:a16="http://schemas.microsoft.com/office/drawing/2014/main" id="{38EB7B08-4347-4E59-8A21-1CB9301C0C1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674987" cy="929528"/>
        </a:xfrm>
        <a:prstGeom prst="rect">
          <a:avLst/>
        </a:prstGeom>
      </xdr:spPr>
    </xdr:pic>
    <xdr:clientData/>
  </xdr:twoCellAnchor>
  <xdr:twoCellAnchor editAs="oneCell">
    <xdr:from>
      <xdr:col>8</xdr:col>
      <xdr:colOff>200025</xdr:colOff>
      <xdr:row>0</xdr:row>
      <xdr:rowOff>0</xdr:rowOff>
    </xdr:from>
    <xdr:to>
      <xdr:col>10</xdr:col>
      <xdr:colOff>34246</xdr:colOff>
      <xdr:row>4</xdr:row>
      <xdr:rowOff>44332</xdr:rowOff>
    </xdr:to>
    <xdr:pic>
      <xdr:nvPicPr>
        <xdr:cNvPr id="3" name="Picture 2">
          <a:extLst>
            <a:ext uri="{FF2B5EF4-FFF2-40B4-BE49-F238E27FC236}">
              <a16:creationId xmlns="" xmlns:a16="http://schemas.microsoft.com/office/drawing/2014/main" id="{26EC64B6-E622-4D47-A69A-3302DA6BC1C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6724650" y="0"/>
          <a:ext cx="939121" cy="920632"/>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379712</xdr:colOff>
      <xdr:row>4</xdr:row>
      <xdr:rowOff>53228</xdr:rowOff>
    </xdr:to>
    <xdr:pic>
      <xdr:nvPicPr>
        <xdr:cNvPr id="2" name="Picture 1">
          <a:extLst>
            <a:ext uri="{FF2B5EF4-FFF2-40B4-BE49-F238E27FC236}">
              <a16:creationId xmlns="" xmlns:a16="http://schemas.microsoft.com/office/drawing/2014/main" id="{ECDF3384-20C4-479E-B5A7-9B1A62A3C4E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674987" cy="929528"/>
        </a:xfrm>
        <a:prstGeom prst="rect">
          <a:avLst/>
        </a:prstGeom>
      </xdr:spPr>
    </xdr:pic>
    <xdr:clientData/>
  </xdr:twoCellAnchor>
  <xdr:twoCellAnchor editAs="oneCell">
    <xdr:from>
      <xdr:col>8</xdr:col>
      <xdr:colOff>200025</xdr:colOff>
      <xdr:row>0</xdr:row>
      <xdr:rowOff>0</xdr:rowOff>
    </xdr:from>
    <xdr:to>
      <xdr:col>10</xdr:col>
      <xdr:colOff>34246</xdr:colOff>
      <xdr:row>4</xdr:row>
      <xdr:rowOff>44332</xdr:rowOff>
    </xdr:to>
    <xdr:pic>
      <xdr:nvPicPr>
        <xdr:cNvPr id="3" name="Picture 2">
          <a:extLst>
            <a:ext uri="{FF2B5EF4-FFF2-40B4-BE49-F238E27FC236}">
              <a16:creationId xmlns="" xmlns:a16="http://schemas.microsoft.com/office/drawing/2014/main" id="{EC122D0C-9B84-40F8-A0E5-6AAF2BBA228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6724650" y="0"/>
          <a:ext cx="939121" cy="920632"/>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379712</xdr:colOff>
      <xdr:row>4</xdr:row>
      <xdr:rowOff>53228</xdr:rowOff>
    </xdr:to>
    <xdr:pic>
      <xdr:nvPicPr>
        <xdr:cNvPr id="2" name="Picture 1">
          <a:extLst>
            <a:ext uri="{FF2B5EF4-FFF2-40B4-BE49-F238E27FC236}">
              <a16:creationId xmlns="" xmlns:a16="http://schemas.microsoft.com/office/drawing/2014/main" id="{E1D0078E-CE4F-475A-BD26-D5E69AE1E6F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674987" cy="929528"/>
        </a:xfrm>
        <a:prstGeom prst="rect">
          <a:avLst/>
        </a:prstGeom>
      </xdr:spPr>
    </xdr:pic>
    <xdr:clientData/>
  </xdr:twoCellAnchor>
  <xdr:twoCellAnchor editAs="oneCell">
    <xdr:from>
      <xdr:col>7</xdr:col>
      <xdr:colOff>192180</xdr:colOff>
      <xdr:row>0</xdr:row>
      <xdr:rowOff>0</xdr:rowOff>
    </xdr:from>
    <xdr:to>
      <xdr:col>9</xdr:col>
      <xdr:colOff>149666</xdr:colOff>
      <xdr:row>4</xdr:row>
      <xdr:rowOff>44332</xdr:rowOff>
    </xdr:to>
    <xdr:pic>
      <xdr:nvPicPr>
        <xdr:cNvPr id="3" name="Picture 2">
          <a:extLst>
            <a:ext uri="{FF2B5EF4-FFF2-40B4-BE49-F238E27FC236}">
              <a16:creationId xmlns="" xmlns:a16="http://schemas.microsoft.com/office/drawing/2014/main" id="{9AF855C4-6516-487C-A20A-5F8F0E2381F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5952004" y="0"/>
          <a:ext cx="932398" cy="940803"/>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379712</xdr:colOff>
      <xdr:row>4</xdr:row>
      <xdr:rowOff>53228</xdr:rowOff>
    </xdr:to>
    <xdr:pic>
      <xdr:nvPicPr>
        <xdr:cNvPr id="2" name="Picture 1">
          <a:extLst>
            <a:ext uri="{FF2B5EF4-FFF2-40B4-BE49-F238E27FC236}">
              <a16:creationId xmlns="" xmlns:a16="http://schemas.microsoft.com/office/drawing/2014/main" id="{3553C0EE-5278-4838-8EDC-63A4334DD84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674987" cy="929528"/>
        </a:xfrm>
        <a:prstGeom prst="rect">
          <a:avLst/>
        </a:prstGeom>
      </xdr:spPr>
    </xdr:pic>
    <xdr:clientData/>
  </xdr:twoCellAnchor>
  <xdr:twoCellAnchor editAs="oneCell">
    <xdr:from>
      <xdr:col>7</xdr:col>
      <xdr:colOff>201705</xdr:colOff>
      <xdr:row>0</xdr:row>
      <xdr:rowOff>0</xdr:rowOff>
    </xdr:from>
    <xdr:to>
      <xdr:col>9</xdr:col>
      <xdr:colOff>147986</xdr:colOff>
      <xdr:row>4</xdr:row>
      <xdr:rowOff>44332</xdr:rowOff>
    </xdr:to>
    <xdr:pic>
      <xdr:nvPicPr>
        <xdr:cNvPr id="3" name="Picture 2">
          <a:extLst>
            <a:ext uri="{FF2B5EF4-FFF2-40B4-BE49-F238E27FC236}">
              <a16:creationId xmlns="" xmlns:a16="http://schemas.microsoft.com/office/drawing/2014/main" id="{F78EA8AF-D48F-4F76-9024-5EEE32BD502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5961529" y="0"/>
          <a:ext cx="932398" cy="940803"/>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379712</xdr:colOff>
      <xdr:row>4</xdr:row>
      <xdr:rowOff>53228</xdr:rowOff>
    </xdr:to>
    <xdr:pic>
      <xdr:nvPicPr>
        <xdr:cNvPr id="2" name="Picture 1">
          <a:extLst>
            <a:ext uri="{FF2B5EF4-FFF2-40B4-BE49-F238E27FC236}">
              <a16:creationId xmlns="" xmlns:a16="http://schemas.microsoft.com/office/drawing/2014/main" id="{0FE6B117-D8EE-4117-8F57-1FC8FD908FA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674987" cy="929528"/>
        </a:xfrm>
        <a:prstGeom prst="rect">
          <a:avLst/>
        </a:prstGeom>
      </xdr:spPr>
    </xdr:pic>
    <xdr:clientData/>
  </xdr:twoCellAnchor>
  <xdr:twoCellAnchor editAs="oneCell">
    <xdr:from>
      <xdr:col>7</xdr:col>
      <xdr:colOff>69850</xdr:colOff>
      <xdr:row>0</xdr:row>
      <xdr:rowOff>0</xdr:rowOff>
    </xdr:from>
    <xdr:to>
      <xdr:col>7</xdr:col>
      <xdr:colOff>1003181</xdr:colOff>
      <xdr:row>4</xdr:row>
      <xdr:rowOff>44332</xdr:rowOff>
    </xdr:to>
    <xdr:pic>
      <xdr:nvPicPr>
        <xdr:cNvPr id="3" name="Picture 2">
          <a:extLst>
            <a:ext uri="{FF2B5EF4-FFF2-40B4-BE49-F238E27FC236}">
              <a16:creationId xmlns="" xmlns:a16="http://schemas.microsoft.com/office/drawing/2014/main" id="{94E09366-7FFC-41D8-B4D1-B321CC3096F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5832475" y="0"/>
          <a:ext cx="923993" cy="933332"/>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379712</xdr:colOff>
      <xdr:row>4</xdr:row>
      <xdr:rowOff>53228</xdr:rowOff>
    </xdr:to>
    <xdr:pic>
      <xdr:nvPicPr>
        <xdr:cNvPr id="2" name="Picture 1">
          <a:extLst>
            <a:ext uri="{FF2B5EF4-FFF2-40B4-BE49-F238E27FC236}">
              <a16:creationId xmlns="" xmlns:a16="http://schemas.microsoft.com/office/drawing/2014/main" id="{F5552D55-153A-4AE5-AB1A-7B6F5ED31A1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674987" cy="929528"/>
        </a:xfrm>
        <a:prstGeom prst="rect">
          <a:avLst/>
        </a:prstGeom>
      </xdr:spPr>
    </xdr:pic>
    <xdr:clientData/>
  </xdr:twoCellAnchor>
  <xdr:twoCellAnchor editAs="oneCell">
    <xdr:from>
      <xdr:col>7</xdr:col>
      <xdr:colOff>155575</xdr:colOff>
      <xdr:row>0</xdr:row>
      <xdr:rowOff>0</xdr:rowOff>
    </xdr:from>
    <xdr:to>
      <xdr:col>9</xdr:col>
      <xdr:colOff>139207</xdr:colOff>
      <xdr:row>4</xdr:row>
      <xdr:rowOff>44332</xdr:rowOff>
    </xdr:to>
    <xdr:pic>
      <xdr:nvPicPr>
        <xdr:cNvPr id="3" name="Picture 2">
          <a:extLst>
            <a:ext uri="{FF2B5EF4-FFF2-40B4-BE49-F238E27FC236}">
              <a16:creationId xmlns="" xmlns:a16="http://schemas.microsoft.com/office/drawing/2014/main" id="{507CA913-A860-4065-8FC3-10A30BF3F2C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5918200" y="0"/>
          <a:ext cx="952008" cy="933332"/>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379712</xdr:colOff>
      <xdr:row>4</xdr:row>
      <xdr:rowOff>53228</xdr:rowOff>
    </xdr:to>
    <xdr:pic>
      <xdr:nvPicPr>
        <xdr:cNvPr id="2" name="Picture 1">
          <a:extLst>
            <a:ext uri="{FF2B5EF4-FFF2-40B4-BE49-F238E27FC236}">
              <a16:creationId xmlns="" xmlns:a16="http://schemas.microsoft.com/office/drawing/2014/main" id="{17B07CDF-3BB7-4C36-9A39-C1FDA3D7C2F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674987" cy="929528"/>
        </a:xfrm>
        <a:prstGeom prst="rect">
          <a:avLst/>
        </a:prstGeom>
      </xdr:spPr>
    </xdr:pic>
    <xdr:clientData/>
  </xdr:twoCellAnchor>
  <xdr:twoCellAnchor editAs="oneCell">
    <xdr:from>
      <xdr:col>7</xdr:col>
      <xdr:colOff>192180</xdr:colOff>
      <xdr:row>0</xdr:row>
      <xdr:rowOff>0</xdr:rowOff>
    </xdr:from>
    <xdr:to>
      <xdr:col>9</xdr:col>
      <xdr:colOff>149666</xdr:colOff>
      <xdr:row>4</xdr:row>
      <xdr:rowOff>44332</xdr:rowOff>
    </xdr:to>
    <xdr:pic>
      <xdr:nvPicPr>
        <xdr:cNvPr id="3" name="Picture 2">
          <a:extLst>
            <a:ext uri="{FF2B5EF4-FFF2-40B4-BE49-F238E27FC236}">
              <a16:creationId xmlns="" xmlns:a16="http://schemas.microsoft.com/office/drawing/2014/main" id="{A02E1BFC-E927-4D3D-892D-C37BFE73258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5952004" y="0"/>
          <a:ext cx="932398" cy="940803"/>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379712</xdr:colOff>
      <xdr:row>4</xdr:row>
      <xdr:rowOff>53228</xdr:rowOff>
    </xdr:to>
    <xdr:pic>
      <xdr:nvPicPr>
        <xdr:cNvPr id="2" name="Picture 1">
          <a:extLst>
            <a:ext uri="{FF2B5EF4-FFF2-40B4-BE49-F238E27FC236}">
              <a16:creationId xmlns="" xmlns:a16="http://schemas.microsoft.com/office/drawing/2014/main" id="{AFA25955-C07C-45F9-B257-69073FC0E14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674987" cy="929528"/>
        </a:xfrm>
        <a:prstGeom prst="rect">
          <a:avLst/>
        </a:prstGeom>
      </xdr:spPr>
    </xdr:pic>
    <xdr:clientData/>
  </xdr:twoCellAnchor>
  <xdr:twoCellAnchor editAs="oneCell">
    <xdr:from>
      <xdr:col>7</xdr:col>
      <xdr:colOff>192180</xdr:colOff>
      <xdr:row>0</xdr:row>
      <xdr:rowOff>0</xdr:rowOff>
    </xdr:from>
    <xdr:to>
      <xdr:col>9</xdr:col>
      <xdr:colOff>149666</xdr:colOff>
      <xdr:row>4</xdr:row>
      <xdr:rowOff>44332</xdr:rowOff>
    </xdr:to>
    <xdr:pic>
      <xdr:nvPicPr>
        <xdr:cNvPr id="3" name="Picture 2">
          <a:extLst>
            <a:ext uri="{FF2B5EF4-FFF2-40B4-BE49-F238E27FC236}">
              <a16:creationId xmlns="" xmlns:a16="http://schemas.microsoft.com/office/drawing/2014/main" id="{27090D88-77EC-4796-A33D-96FE56F6BEE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5897655" y="0"/>
          <a:ext cx="929036" cy="920632"/>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379712</xdr:colOff>
      <xdr:row>4</xdr:row>
      <xdr:rowOff>53228</xdr:rowOff>
    </xdr:to>
    <xdr:pic>
      <xdr:nvPicPr>
        <xdr:cNvPr id="2" name="Picture 1">
          <a:extLst>
            <a:ext uri="{FF2B5EF4-FFF2-40B4-BE49-F238E27FC236}">
              <a16:creationId xmlns="" xmlns:a16="http://schemas.microsoft.com/office/drawing/2014/main" id="{92281792-AE60-4225-AA0B-A48C645A78E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674987" cy="929528"/>
        </a:xfrm>
        <a:prstGeom prst="rect">
          <a:avLst/>
        </a:prstGeom>
      </xdr:spPr>
    </xdr:pic>
    <xdr:clientData/>
  </xdr:twoCellAnchor>
  <xdr:twoCellAnchor editAs="oneCell">
    <xdr:from>
      <xdr:col>7</xdr:col>
      <xdr:colOff>192180</xdr:colOff>
      <xdr:row>0</xdr:row>
      <xdr:rowOff>0</xdr:rowOff>
    </xdr:from>
    <xdr:to>
      <xdr:col>9</xdr:col>
      <xdr:colOff>149666</xdr:colOff>
      <xdr:row>4</xdr:row>
      <xdr:rowOff>44332</xdr:rowOff>
    </xdr:to>
    <xdr:pic>
      <xdr:nvPicPr>
        <xdr:cNvPr id="3" name="Picture 2">
          <a:extLst>
            <a:ext uri="{FF2B5EF4-FFF2-40B4-BE49-F238E27FC236}">
              <a16:creationId xmlns="" xmlns:a16="http://schemas.microsoft.com/office/drawing/2014/main" id="{C08A00A9-4D3F-4E5C-B096-2A765610EB7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5897655" y="0"/>
          <a:ext cx="929036" cy="920632"/>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379712</xdr:colOff>
      <xdr:row>4</xdr:row>
      <xdr:rowOff>53228</xdr:rowOff>
    </xdr:to>
    <xdr:pic>
      <xdr:nvPicPr>
        <xdr:cNvPr id="2" name="Picture 1">
          <a:extLst>
            <a:ext uri="{FF2B5EF4-FFF2-40B4-BE49-F238E27FC236}">
              <a16:creationId xmlns="" xmlns:a16="http://schemas.microsoft.com/office/drawing/2014/main" id="{A9D1D112-5775-4765-9CF5-C5F5BB780BF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674987" cy="929528"/>
        </a:xfrm>
        <a:prstGeom prst="rect">
          <a:avLst/>
        </a:prstGeom>
      </xdr:spPr>
    </xdr:pic>
    <xdr:clientData/>
  </xdr:twoCellAnchor>
  <xdr:twoCellAnchor editAs="oneCell">
    <xdr:from>
      <xdr:col>7</xdr:col>
      <xdr:colOff>192180</xdr:colOff>
      <xdr:row>0</xdr:row>
      <xdr:rowOff>0</xdr:rowOff>
    </xdr:from>
    <xdr:to>
      <xdr:col>9</xdr:col>
      <xdr:colOff>149666</xdr:colOff>
      <xdr:row>4</xdr:row>
      <xdr:rowOff>44332</xdr:rowOff>
    </xdr:to>
    <xdr:pic>
      <xdr:nvPicPr>
        <xdr:cNvPr id="3" name="Picture 2">
          <a:extLst>
            <a:ext uri="{FF2B5EF4-FFF2-40B4-BE49-F238E27FC236}">
              <a16:creationId xmlns="" xmlns:a16="http://schemas.microsoft.com/office/drawing/2014/main" id="{B1A4712B-0928-42E0-A8C7-966F838EC17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5897655" y="0"/>
          <a:ext cx="929036" cy="920632"/>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379712</xdr:colOff>
      <xdr:row>4</xdr:row>
      <xdr:rowOff>53228</xdr:rowOff>
    </xdr:to>
    <xdr:pic>
      <xdr:nvPicPr>
        <xdr:cNvPr id="2" name="Picture 1">
          <a:extLst>
            <a:ext uri="{FF2B5EF4-FFF2-40B4-BE49-F238E27FC236}">
              <a16:creationId xmlns="" xmlns:a16="http://schemas.microsoft.com/office/drawing/2014/main" id="{8C1DC579-2EFF-4D28-A5F6-228F6AB8F7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674987" cy="929528"/>
        </a:xfrm>
        <a:prstGeom prst="rect">
          <a:avLst/>
        </a:prstGeom>
      </xdr:spPr>
    </xdr:pic>
    <xdr:clientData/>
  </xdr:twoCellAnchor>
  <xdr:twoCellAnchor editAs="oneCell">
    <xdr:from>
      <xdr:col>7</xdr:col>
      <xdr:colOff>192180</xdr:colOff>
      <xdr:row>0</xdr:row>
      <xdr:rowOff>0</xdr:rowOff>
    </xdr:from>
    <xdr:to>
      <xdr:col>9</xdr:col>
      <xdr:colOff>149666</xdr:colOff>
      <xdr:row>4</xdr:row>
      <xdr:rowOff>44332</xdr:rowOff>
    </xdr:to>
    <xdr:pic>
      <xdr:nvPicPr>
        <xdr:cNvPr id="3" name="Picture 2">
          <a:extLst>
            <a:ext uri="{FF2B5EF4-FFF2-40B4-BE49-F238E27FC236}">
              <a16:creationId xmlns="" xmlns:a16="http://schemas.microsoft.com/office/drawing/2014/main" id="{8CA5E90A-D3CF-4827-9497-7398CB95D74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5897655" y="0"/>
          <a:ext cx="929036" cy="920632"/>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0.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0.bin"/></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11.bin"/><Relationship Id="rId4" Type="http://schemas.openxmlformats.org/officeDocument/2006/relationships/comments" Target="../comments2.xml"/></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5.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8.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9.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0.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1.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2.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3.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4.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5.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6.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7.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8.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9.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30.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31.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32.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33.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34.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35.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36.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37.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38.bin"/></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39.bin"/></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40.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41.bin"/></Relationships>
</file>

<file path=xl/worksheets/sheet1.xml><?xml version="1.0" encoding="utf-8"?>
<worksheet xmlns="http://schemas.openxmlformats.org/spreadsheetml/2006/main" xmlns:r="http://schemas.openxmlformats.org/officeDocument/2006/relationships">
  <dimension ref="A1:E38"/>
  <sheetViews>
    <sheetView tabSelected="1" topLeftCell="A3" workbookViewId="0">
      <selection activeCell="C21" sqref="C21"/>
    </sheetView>
  </sheetViews>
  <sheetFormatPr defaultRowHeight="15.75"/>
  <cols>
    <col min="1" max="1" width="34.7109375" style="1" bestFit="1" customWidth="1"/>
    <col min="2" max="2" width="1.5703125" style="1" bestFit="1" customWidth="1"/>
    <col min="3" max="3" width="21.42578125" style="1" customWidth="1"/>
    <col min="4" max="4" width="6.85546875" style="1" customWidth="1"/>
    <col min="5" max="5" width="30.28515625" style="1" bestFit="1" customWidth="1"/>
    <col min="6" max="16384" width="9.140625" style="1"/>
  </cols>
  <sheetData>
    <row r="1" spans="1:4">
      <c r="A1" s="5" t="s">
        <v>8</v>
      </c>
    </row>
    <row r="3" spans="1:4">
      <c r="A3" s="1" t="s">
        <v>9</v>
      </c>
      <c r="B3" s="1" t="s">
        <v>12</v>
      </c>
      <c r="C3" s="1" t="s">
        <v>676</v>
      </c>
    </row>
    <row r="4" spans="1:4">
      <c r="A4" s="1" t="s">
        <v>186</v>
      </c>
      <c r="B4" s="1" t="s">
        <v>12</v>
      </c>
      <c r="C4" s="1" t="s">
        <v>692</v>
      </c>
    </row>
    <row r="5" spans="1:4">
      <c r="A5" s="1" t="s">
        <v>0</v>
      </c>
      <c r="B5" s="1" t="s">
        <v>12</v>
      </c>
      <c r="C5" s="1" t="s">
        <v>693</v>
      </c>
    </row>
    <row r="6" spans="1:4">
      <c r="A6" s="1" t="s">
        <v>1</v>
      </c>
      <c r="B6" s="1" t="s">
        <v>12</v>
      </c>
      <c r="C6" s="1" t="s">
        <v>694</v>
      </c>
      <c r="D6" s="1">
        <v>1</v>
      </c>
    </row>
    <row r="7" spans="1:4">
      <c r="A7" s="1" t="s">
        <v>213</v>
      </c>
      <c r="B7" s="1" t="s">
        <v>12</v>
      </c>
      <c r="C7" s="13">
        <v>43937</v>
      </c>
      <c r="D7" s="1">
        <f>IF(C8="",7,C8-C7)</f>
        <v>7</v>
      </c>
    </row>
    <row r="8" spans="1:4">
      <c r="A8" s="1" t="s">
        <v>447</v>
      </c>
      <c r="B8" s="1" t="s">
        <v>12</v>
      </c>
      <c r="C8" s="13"/>
      <c r="D8" s="1">
        <f>IF(C8="",7,7-D7)</f>
        <v>7</v>
      </c>
    </row>
    <row r="9" spans="1:4">
      <c r="A9" s="1" t="s">
        <v>214</v>
      </c>
      <c r="B9" s="1" t="s">
        <v>12</v>
      </c>
      <c r="C9" s="13">
        <v>43479</v>
      </c>
      <c r="D9" s="1">
        <f>IF(C10="",7,C10-C9)</f>
        <v>7</v>
      </c>
    </row>
    <row r="10" spans="1:4">
      <c r="A10" s="1" t="s">
        <v>215</v>
      </c>
      <c r="B10" s="1" t="s">
        <v>12</v>
      </c>
      <c r="C10" s="13"/>
      <c r="D10" s="1">
        <f>IF(C10="",7,7-D9)</f>
        <v>7</v>
      </c>
    </row>
    <row r="11" spans="1:4">
      <c r="A11" s="1" t="s">
        <v>39</v>
      </c>
      <c r="B11" s="1" t="s">
        <v>12</v>
      </c>
      <c r="C11" s="102">
        <v>108</v>
      </c>
      <c r="D11" s="1" t="s">
        <v>187</v>
      </c>
    </row>
    <row r="12" spans="1:4">
      <c r="A12" s="1" t="s">
        <v>39</v>
      </c>
      <c r="B12" s="1" t="s">
        <v>12</v>
      </c>
      <c r="C12" s="9">
        <v>6</v>
      </c>
      <c r="D12" s="1" t="s">
        <v>272</v>
      </c>
    </row>
    <row r="13" spans="1:4">
      <c r="A13" s="1" t="s">
        <v>90</v>
      </c>
      <c r="B13" s="1" t="s">
        <v>12</v>
      </c>
      <c r="C13" s="9" t="s">
        <v>188</v>
      </c>
    </row>
    <row r="14" spans="1:4">
      <c r="A14" s="1" t="s">
        <v>16</v>
      </c>
      <c r="B14" s="1" t="s">
        <v>12</v>
      </c>
      <c r="C14" s="1" t="s">
        <v>190</v>
      </c>
    </row>
    <row r="15" spans="1:4">
      <c r="A15" s="1" t="s">
        <v>91</v>
      </c>
      <c r="B15" s="1" t="s">
        <v>12</v>
      </c>
      <c r="C15" s="1" t="s">
        <v>189</v>
      </c>
    </row>
    <row r="16" spans="1:4">
      <c r="A16" s="1" t="s">
        <v>198</v>
      </c>
      <c r="B16" s="1" t="s">
        <v>12</v>
      </c>
      <c r="C16" s="1" t="s">
        <v>677</v>
      </c>
    </row>
    <row r="17" spans="1:5">
      <c r="A17" s="1" t="s">
        <v>199</v>
      </c>
      <c r="B17" s="1" t="s">
        <v>12</v>
      </c>
      <c r="C17" s="1" t="s">
        <v>684</v>
      </c>
    </row>
    <row r="18" spans="1:5">
      <c r="A18" s="1" t="s">
        <v>200</v>
      </c>
      <c r="B18" s="1" t="s">
        <v>12</v>
      </c>
      <c r="C18" s="1" t="s">
        <v>688</v>
      </c>
    </row>
    <row r="19" spans="1:5">
      <c r="A19" s="1" t="s">
        <v>31</v>
      </c>
      <c r="B19" s="1" t="s">
        <v>12</v>
      </c>
      <c r="C19" s="1" t="s">
        <v>34</v>
      </c>
    </row>
    <row r="20" spans="1:5">
      <c r="A20" s="1" t="s">
        <v>38</v>
      </c>
      <c r="B20" s="1" t="s">
        <v>12</v>
      </c>
      <c r="C20" s="1" t="s">
        <v>77</v>
      </c>
    </row>
    <row r="21" spans="1:5">
      <c r="A21" s="1" t="s">
        <v>38</v>
      </c>
      <c r="B21" s="1" t="s">
        <v>12</v>
      </c>
      <c r="C21" s="1" t="s">
        <v>78</v>
      </c>
    </row>
    <row r="22" spans="1:5">
      <c r="A22" s="1" t="s">
        <v>11</v>
      </c>
      <c r="B22" s="1" t="s">
        <v>12</v>
      </c>
      <c r="C22" s="1" t="s">
        <v>695</v>
      </c>
      <c r="D22" s="1" t="s">
        <v>13</v>
      </c>
      <c r="E22" s="1" t="s">
        <v>698</v>
      </c>
    </row>
    <row r="23" spans="1:5">
      <c r="A23" s="1" t="s">
        <v>10</v>
      </c>
      <c r="B23" s="1" t="s">
        <v>12</v>
      </c>
      <c r="C23" s="1" t="s">
        <v>696</v>
      </c>
      <c r="D23" s="1" t="s">
        <v>13</v>
      </c>
      <c r="E23" s="1" t="s">
        <v>697</v>
      </c>
    </row>
    <row r="24" spans="1:5">
      <c r="A24" s="1" t="s">
        <v>185</v>
      </c>
      <c r="B24" s="1" t="s">
        <v>12</v>
      </c>
      <c r="C24" s="6" t="s">
        <v>711</v>
      </c>
    </row>
    <row r="32" spans="1:5">
      <c r="C32" s="1" t="s">
        <v>684</v>
      </c>
      <c r="E32" s="1" t="s">
        <v>686</v>
      </c>
    </row>
    <row r="33" spans="3:5">
      <c r="C33" s="1" t="s">
        <v>685</v>
      </c>
      <c r="E33" s="1" t="s">
        <v>687</v>
      </c>
    </row>
    <row r="34" spans="3:5">
      <c r="C34" s="1" t="s">
        <v>33</v>
      </c>
      <c r="E34" s="1" t="s">
        <v>688</v>
      </c>
    </row>
    <row r="35" spans="3:5">
      <c r="E35" s="1" t="s">
        <v>689</v>
      </c>
    </row>
    <row r="36" spans="3:5">
      <c r="E36" s="1" t="s">
        <v>32</v>
      </c>
    </row>
    <row r="37" spans="3:5">
      <c r="E37" s="1" t="s">
        <v>690</v>
      </c>
    </row>
    <row r="38" spans="3:5">
      <c r="E38" s="1" t="s">
        <v>691</v>
      </c>
    </row>
  </sheetData>
  <dataValidations count="3">
    <dataValidation type="list" allowBlank="1" showInputMessage="1" showErrorMessage="1" sqref="C18">
      <formula1>$E$32:$E$36</formula1>
    </dataValidation>
    <dataValidation type="list" allowBlank="1" showInputMessage="1" showErrorMessage="1" sqref="C19:C21">
      <formula1>#REF!</formula1>
    </dataValidation>
    <dataValidation type="list" allowBlank="1" showInputMessage="1" showErrorMessage="1" sqref="C17">
      <formula1>$C$32:$C$34</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dimension ref="A1:H71"/>
  <sheetViews>
    <sheetView view="pageBreakPreview" topLeftCell="A4" zoomScale="90" zoomScaleNormal="90" zoomScaleSheetLayoutView="90" workbookViewId="0">
      <selection activeCell="C13" sqref="C13:C14"/>
    </sheetView>
  </sheetViews>
  <sheetFormatPr defaultRowHeight="15.75"/>
  <cols>
    <col min="1" max="1" width="34" style="1" customWidth="1"/>
    <col min="2" max="2" width="31.140625" style="1" customWidth="1"/>
    <col min="3" max="3" width="25.85546875" style="1" customWidth="1"/>
    <col min="4" max="4" width="15.85546875" style="1" customWidth="1"/>
    <col min="5" max="5" width="15.7109375" style="1" customWidth="1"/>
    <col min="6" max="6" width="22.5703125" style="1" customWidth="1"/>
    <col min="7" max="7" width="14.28515625" style="1" customWidth="1"/>
    <col min="8" max="8" width="17.7109375" style="1" customWidth="1"/>
    <col min="9" max="16384" width="9.140625" style="1"/>
  </cols>
  <sheetData>
    <row r="1" spans="1:8">
      <c r="A1" s="317" t="str">
        <f>"MATRIK PERANCAH PEMANDUAN SINTAKS MODEL PEMBELAJARAN "&amp;data!C14</f>
        <v>MATRIK PERANCAH PEMANDUAN SINTAKS MODEL PEMBELAJARAN Problem based learning</v>
      </c>
      <c r="B1" s="317"/>
      <c r="C1" s="317"/>
      <c r="D1" s="317"/>
      <c r="E1" s="317"/>
      <c r="F1" s="317"/>
      <c r="G1" s="317"/>
      <c r="H1" s="317"/>
    </row>
    <row r="2" spans="1:8">
      <c r="A2" s="317" t="str">
        <f>"Dengan Pendekatan Saintifik Pada Mata Pelajaran "&amp;data!C5</f>
        <v>Dengan Pendekatan Saintifik Pada Mata Pelajaran Administrasi Transakssi</v>
      </c>
      <c r="B2" s="317"/>
      <c r="C2" s="317"/>
      <c r="D2" s="317"/>
      <c r="E2" s="317"/>
      <c r="F2" s="317"/>
      <c r="G2" s="317"/>
      <c r="H2" s="317"/>
    </row>
    <row r="4" spans="1:8">
      <c r="A4" s="1" t="s">
        <v>38</v>
      </c>
      <c r="B4" s="1" t="s">
        <v>701</v>
      </c>
    </row>
    <row r="5" spans="1:8">
      <c r="A5" s="1" t="s">
        <v>31</v>
      </c>
      <c r="B5" s="1" t="str">
        <f>silabus!B6</f>
        <v>: 2018 / 2019</v>
      </c>
    </row>
    <row r="6" spans="1:8">
      <c r="A6" s="1" t="s">
        <v>1</v>
      </c>
      <c r="B6" s="1" t="str">
        <f>kkmi!F4</f>
        <v>: XI  BDP</v>
      </c>
    </row>
    <row r="8" spans="1:8">
      <c r="A8" s="1" t="s">
        <v>26</v>
      </c>
      <c r="B8" s="321" t="s">
        <v>699</v>
      </c>
      <c r="C8" s="321"/>
      <c r="D8" s="321"/>
      <c r="E8" s="321"/>
      <c r="F8" s="321"/>
      <c r="G8" s="321"/>
      <c r="H8" s="321"/>
    </row>
    <row r="9" spans="1:8">
      <c r="A9" s="1" t="s">
        <v>25</v>
      </c>
      <c r="B9" s="321" t="s">
        <v>700</v>
      </c>
      <c r="C9" s="321"/>
      <c r="D9" s="321"/>
      <c r="E9" s="321"/>
      <c r="F9" s="321"/>
      <c r="G9" s="321"/>
      <c r="H9" s="321"/>
    </row>
    <row r="11" spans="1:8" s="3" customFormat="1">
      <c r="A11" s="319" t="s">
        <v>17</v>
      </c>
      <c r="B11" s="319" t="s">
        <v>4</v>
      </c>
      <c r="C11" s="319" t="s">
        <v>18</v>
      </c>
      <c r="D11" s="318" t="s">
        <v>19</v>
      </c>
      <c r="E11" s="318"/>
      <c r="F11" s="318"/>
      <c r="G11" s="318"/>
      <c r="H11" s="318"/>
    </row>
    <row r="12" spans="1:8" s="3" customFormat="1">
      <c r="A12" s="320"/>
      <c r="B12" s="320"/>
      <c r="C12" s="320"/>
      <c r="D12" s="4" t="s">
        <v>20</v>
      </c>
      <c r="E12" s="4" t="s">
        <v>21</v>
      </c>
      <c r="F12" s="4" t="s">
        <v>22</v>
      </c>
      <c r="G12" s="4" t="s">
        <v>23</v>
      </c>
      <c r="H12" s="4" t="s">
        <v>24</v>
      </c>
    </row>
    <row r="13" spans="1:8" s="3" customFormat="1" ht="63.75">
      <c r="A13" s="291" t="s">
        <v>702</v>
      </c>
      <c r="B13" s="291" t="s">
        <v>703</v>
      </c>
      <c r="C13" s="322" t="s">
        <v>369</v>
      </c>
      <c r="D13" s="322" t="s">
        <v>705</v>
      </c>
      <c r="E13" s="322" t="s">
        <v>706</v>
      </c>
      <c r="F13" s="322" t="s">
        <v>707</v>
      </c>
      <c r="G13" s="322" t="s">
        <v>682</v>
      </c>
      <c r="H13" s="322" t="s">
        <v>708</v>
      </c>
    </row>
    <row r="14" spans="1:8" s="3" customFormat="1" ht="38.25">
      <c r="A14" s="291" t="s">
        <v>710</v>
      </c>
      <c r="B14" s="291" t="s">
        <v>704</v>
      </c>
      <c r="C14" s="323"/>
      <c r="D14" s="323"/>
      <c r="E14" s="323"/>
      <c r="F14" s="323"/>
      <c r="G14" s="323"/>
      <c r="H14" s="323"/>
    </row>
    <row r="15" spans="1:8" s="3" customFormat="1">
      <c r="A15" s="15"/>
      <c r="B15" s="15"/>
      <c r="C15" s="15"/>
      <c r="D15" s="15"/>
      <c r="E15" s="15"/>
      <c r="F15" s="15"/>
      <c r="G15" s="15"/>
      <c r="H15" s="15"/>
    </row>
    <row r="16" spans="1:8" s="3" customFormat="1" hidden="1">
      <c r="A16" s="15"/>
      <c r="B16" s="15"/>
      <c r="C16" s="15"/>
      <c r="D16" s="15"/>
      <c r="E16" s="15"/>
      <c r="F16" s="15"/>
      <c r="G16" s="15"/>
      <c r="H16" s="15"/>
    </row>
    <row r="17" spans="1:8" s="3" customFormat="1" hidden="1">
      <c r="A17" s="1" t="s">
        <v>26</v>
      </c>
      <c r="B17" s="321"/>
      <c r="C17" s="321"/>
      <c r="D17" s="321"/>
      <c r="E17" s="321"/>
      <c r="F17" s="321"/>
      <c r="G17" s="321"/>
      <c r="H17" s="321"/>
    </row>
    <row r="18" spans="1:8" s="3" customFormat="1" hidden="1">
      <c r="A18" s="1" t="s">
        <v>25</v>
      </c>
      <c r="B18" s="321"/>
      <c r="C18" s="321"/>
      <c r="D18" s="321"/>
      <c r="E18" s="321"/>
      <c r="F18" s="321"/>
      <c r="G18" s="321"/>
      <c r="H18" s="321"/>
    </row>
    <row r="19" spans="1:8" s="3" customFormat="1" hidden="1">
      <c r="A19" s="1"/>
      <c r="B19" s="1"/>
      <c r="C19" s="1"/>
      <c r="D19" s="1"/>
      <c r="E19" s="1"/>
      <c r="F19" s="1"/>
      <c r="G19" s="1"/>
      <c r="H19" s="1"/>
    </row>
    <row r="20" spans="1:8" s="3" customFormat="1" hidden="1">
      <c r="A20" s="319" t="s">
        <v>17</v>
      </c>
      <c r="B20" s="319" t="s">
        <v>4</v>
      </c>
      <c r="C20" s="319" t="s">
        <v>18</v>
      </c>
      <c r="D20" s="318" t="s">
        <v>19</v>
      </c>
      <c r="E20" s="318"/>
      <c r="F20" s="318"/>
      <c r="G20" s="318"/>
      <c r="H20" s="318"/>
    </row>
    <row r="21" spans="1:8" s="3" customFormat="1" hidden="1">
      <c r="A21" s="320"/>
      <c r="B21" s="320"/>
      <c r="C21" s="320"/>
      <c r="D21" s="213" t="s">
        <v>20</v>
      </c>
      <c r="E21" s="213" t="s">
        <v>21</v>
      </c>
      <c r="F21" s="213" t="s">
        <v>22</v>
      </c>
      <c r="G21" s="213" t="s">
        <v>23</v>
      </c>
      <c r="H21" s="213" t="s">
        <v>24</v>
      </c>
    </row>
    <row r="22" spans="1:8" s="3" customFormat="1" hidden="1">
      <c r="A22" s="212"/>
      <c r="B22" s="212"/>
      <c r="C22" s="315" t="e">
        <f>#REF!</f>
        <v>#REF!</v>
      </c>
      <c r="D22" s="315"/>
      <c r="E22" s="315"/>
      <c r="F22" s="315"/>
      <c r="G22" s="315"/>
      <c r="H22" s="315"/>
    </row>
    <row r="23" spans="1:8" s="3" customFormat="1" hidden="1">
      <c r="A23" s="212"/>
      <c r="B23" s="212"/>
      <c r="C23" s="316"/>
      <c r="D23" s="316"/>
      <c r="E23" s="316"/>
      <c r="F23" s="316"/>
      <c r="G23" s="316"/>
      <c r="H23" s="316"/>
    </row>
    <row r="24" spans="1:8" s="3" customFormat="1" hidden="1">
      <c r="A24" s="15"/>
      <c r="B24" s="15"/>
      <c r="C24" s="15"/>
      <c r="D24" s="15"/>
      <c r="E24" s="15"/>
      <c r="F24" s="15"/>
      <c r="G24" s="15"/>
      <c r="H24" s="15"/>
    </row>
    <row r="25" spans="1:8" s="3" customFormat="1" hidden="1">
      <c r="A25" s="1" t="s">
        <v>26</v>
      </c>
      <c r="B25" s="321"/>
      <c r="C25" s="321"/>
      <c r="D25" s="321"/>
      <c r="E25" s="321"/>
      <c r="F25" s="321"/>
      <c r="G25" s="321"/>
      <c r="H25" s="321"/>
    </row>
    <row r="26" spans="1:8" s="3" customFormat="1" hidden="1">
      <c r="A26" s="1" t="s">
        <v>25</v>
      </c>
      <c r="B26" s="321"/>
      <c r="C26" s="321"/>
      <c r="D26" s="321"/>
      <c r="E26" s="321"/>
      <c r="F26" s="321"/>
      <c r="G26" s="321"/>
      <c r="H26" s="321"/>
    </row>
    <row r="27" spans="1:8" s="3" customFormat="1" hidden="1">
      <c r="A27" s="1"/>
      <c r="B27" s="1"/>
      <c r="C27" s="1"/>
      <c r="D27" s="1"/>
      <c r="E27" s="1"/>
      <c r="F27" s="1"/>
      <c r="G27" s="1"/>
      <c r="H27" s="1"/>
    </row>
    <row r="28" spans="1:8" s="3" customFormat="1" hidden="1">
      <c r="A28" s="319" t="s">
        <v>17</v>
      </c>
      <c r="B28" s="319" t="s">
        <v>4</v>
      </c>
      <c r="C28" s="319" t="s">
        <v>18</v>
      </c>
      <c r="D28" s="318" t="s">
        <v>19</v>
      </c>
      <c r="E28" s="318"/>
      <c r="F28" s="318"/>
      <c r="G28" s="318"/>
      <c r="H28" s="318"/>
    </row>
    <row r="29" spans="1:8" s="3" customFormat="1" hidden="1">
      <c r="A29" s="320"/>
      <c r="B29" s="320"/>
      <c r="C29" s="320"/>
      <c r="D29" s="213" t="s">
        <v>20</v>
      </c>
      <c r="E29" s="213" t="s">
        <v>21</v>
      </c>
      <c r="F29" s="213" t="s">
        <v>22</v>
      </c>
      <c r="G29" s="213" t="s">
        <v>23</v>
      </c>
      <c r="H29" s="213" t="s">
        <v>24</v>
      </c>
    </row>
    <row r="30" spans="1:8" s="3" customFormat="1" hidden="1">
      <c r="A30" s="212"/>
      <c r="B30" s="212"/>
      <c r="C30" s="315" t="e">
        <f>C22</f>
        <v>#REF!</v>
      </c>
      <c r="D30" s="315"/>
      <c r="E30" s="315"/>
      <c r="F30" s="315"/>
      <c r="G30" s="315"/>
      <c r="H30" s="315"/>
    </row>
    <row r="31" spans="1:8" s="3" customFormat="1" hidden="1">
      <c r="A31" s="212"/>
      <c r="B31" s="212"/>
      <c r="C31" s="316"/>
      <c r="D31" s="316"/>
      <c r="E31" s="316"/>
      <c r="F31" s="316"/>
      <c r="G31" s="316"/>
      <c r="H31" s="316"/>
    </row>
    <row r="32" spans="1:8" s="3" customFormat="1" hidden="1">
      <c r="A32" s="15"/>
      <c r="B32" s="15"/>
      <c r="C32" s="15"/>
      <c r="D32" s="15"/>
      <c r="E32" s="15"/>
      <c r="F32" s="15"/>
      <c r="G32" s="15"/>
      <c r="H32" s="15"/>
    </row>
    <row r="33" spans="1:8" s="3" customFormat="1" hidden="1">
      <c r="A33" s="1" t="s">
        <v>26</v>
      </c>
      <c r="B33" s="321"/>
      <c r="C33" s="321"/>
      <c r="D33" s="321"/>
      <c r="E33" s="321"/>
      <c r="F33" s="321"/>
      <c r="G33" s="321"/>
      <c r="H33" s="321"/>
    </row>
    <row r="34" spans="1:8" s="3" customFormat="1" hidden="1">
      <c r="A34" s="1" t="s">
        <v>25</v>
      </c>
      <c r="B34" s="321"/>
      <c r="C34" s="321"/>
      <c r="D34" s="321"/>
      <c r="E34" s="321"/>
      <c r="F34" s="321"/>
      <c r="G34" s="321"/>
      <c r="H34" s="321"/>
    </row>
    <row r="35" spans="1:8" s="3" customFormat="1" hidden="1">
      <c r="A35" s="1"/>
      <c r="B35" s="1"/>
      <c r="C35" s="1"/>
      <c r="D35" s="1"/>
      <c r="E35" s="1"/>
      <c r="F35" s="1"/>
      <c r="G35" s="1"/>
      <c r="H35" s="1"/>
    </row>
    <row r="36" spans="1:8" s="3" customFormat="1" hidden="1">
      <c r="A36" s="319" t="s">
        <v>17</v>
      </c>
      <c r="B36" s="319" t="s">
        <v>4</v>
      </c>
      <c r="C36" s="319" t="s">
        <v>18</v>
      </c>
      <c r="D36" s="318" t="s">
        <v>19</v>
      </c>
      <c r="E36" s="318"/>
      <c r="F36" s="318"/>
      <c r="G36" s="318"/>
      <c r="H36" s="318"/>
    </row>
    <row r="37" spans="1:8" s="3" customFormat="1" hidden="1">
      <c r="A37" s="320"/>
      <c r="B37" s="320"/>
      <c r="C37" s="320"/>
      <c r="D37" s="213" t="s">
        <v>20</v>
      </c>
      <c r="E37" s="213" t="s">
        <v>21</v>
      </c>
      <c r="F37" s="213" t="s">
        <v>22</v>
      </c>
      <c r="G37" s="213" t="s">
        <v>23</v>
      </c>
      <c r="H37" s="213" t="s">
        <v>24</v>
      </c>
    </row>
    <row r="38" spans="1:8" s="3" customFormat="1" hidden="1">
      <c r="A38" s="212"/>
      <c r="B38" s="212"/>
      <c r="C38" s="315" t="e">
        <f>C30</f>
        <v>#REF!</v>
      </c>
      <c r="D38" s="315"/>
      <c r="E38" s="315"/>
      <c r="F38" s="315"/>
      <c r="G38" s="315"/>
      <c r="H38" s="315"/>
    </row>
    <row r="39" spans="1:8" s="3" customFormat="1" hidden="1">
      <c r="A39" s="212"/>
      <c r="B39" s="212"/>
      <c r="C39" s="316"/>
      <c r="D39" s="316"/>
      <c r="E39" s="316"/>
      <c r="F39" s="316"/>
      <c r="G39" s="316"/>
      <c r="H39" s="316"/>
    </row>
    <row r="40" spans="1:8" s="3" customFormat="1" hidden="1">
      <c r="A40" s="15"/>
      <c r="B40" s="15"/>
      <c r="C40" s="15"/>
      <c r="D40" s="15"/>
      <c r="E40" s="15"/>
      <c r="F40" s="15"/>
      <c r="G40" s="15"/>
      <c r="H40" s="15"/>
    </row>
    <row r="41" spans="1:8" s="3" customFormat="1" hidden="1">
      <c r="A41" s="1" t="s">
        <v>26</v>
      </c>
      <c r="B41" s="321"/>
      <c r="C41" s="321"/>
      <c r="D41" s="321"/>
      <c r="E41" s="321"/>
      <c r="F41" s="321"/>
      <c r="G41" s="321"/>
      <c r="H41" s="321"/>
    </row>
    <row r="42" spans="1:8" s="3" customFormat="1" hidden="1">
      <c r="A42" s="1" t="s">
        <v>25</v>
      </c>
      <c r="B42" s="321"/>
      <c r="C42" s="321"/>
      <c r="D42" s="321"/>
      <c r="E42" s="321"/>
      <c r="F42" s="321"/>
      <c r="G42" s="321"/>
      <c r="H42" s="321"/>
    </row>
    <row r="43" spans="1:8" s="3" customFormat="1" hidden="1">
      <c r="A43" s="1"/>
      <c r="B43" s="1"/>
      <c r="C43" s="1"/>
      <c r="D43" s="1"/>
      <c r="E43" s="1"/>
      <c r="F43" s="1"/>
      <c r="G43" s="1"/>
      <c r="H43" s="1"/>
    </row>
    <row r="44" spans="1:8" s="3" customFormat="1" hidden="1">
      <c r="A44" s="319" t="s">
        <v>17</v>
      </c>
      <c r="B44" s="319" t="s">
        <v>4</v>
      </c>
      <c r="C44" s="319" t="s">
        <v>18</v>
      </c>
      <c r="D44" s="318" t="s">
        <v>19</v>
      </c>
      <c r="E44" s="318"/>
      <c r="F44" s="318"/>
      <c r="G44" s="318"/>
      <c r="H44" s="318"/>
    </row>
    <row r="45" spans="1:8" s="3" customFormat="1" hidden="1">
      <c r="A45" s="320"/>
      <c r="B45" s="320"/>
      <c r="C45" s="320"/>
      <c r="D45" s="213" t="s">
        <v>20</v>
      </c>
      <c r="E45" s="213" t="s">
        <v>21</v>
      </c>
      <c r="F45" s="213" t="s">
        <v>22</v>
      </c>
      <c r="G45" s="213" t="s">
        <v>23</v>
      </c>
      <c r="H45" s="213" t="s">
        <v>24</v>
      </c>
    </row>
    <row r="46" spans="1:8" s="3" customFormat="1" hidden="1">
      <c r="A46" s="212"/>
      <c r="B46" s="212"/>
      <c r="C46" s="315" t="e">
        <f>C38</f>
        <v>#REF!</v>
      </c>
      <c r="D46" s="315"/>
      <c r="E46" s="315"/>
      <c r="F46" s="315"/>
      <c r="G46" s="315"/>
      <c r="H46" s="315"/>
    </row>
    <row r="47" spans="1:8" s="3" customFormat="1" hidden="1">
      <c r="A47" s="212"/>
      <c r="B47" s="212"/>
      <c r="C47" s="316"/>
      <c r="D47" s="316"/>
      <c r="E47" s="316"/>
      <c r="F47" s="316"/>
      <c r="G47" s="316"/>
      <c r="H47" s="316"/>
    </row>
    <row r="48" spans="1:8" s="3" customFormat="1" hidden="1">
      <c r="A48" s="15"/>
      <c r="B48" s="15"/>
      <c r="C48" s="15"/>
      <c r="D48" s="15"/>
      <c r="E48" s="15"/>
      <c r="F48" s="15"/>
      <c r="G48" s="15"/>
      <c r="H48" s="15"/>
    </row>
    <row r="49" spans="1:8" s="3" customFormat="1" hidden="1">
      <c r="A49" s="1" t="s">
        <v>26</v>
      </c>
      <c r="B49" s="321"/>
      <c r="C49" s="321"/>
      <c r="D49" s="321"/>
      <c r="E49" s="321"/>
      <c r="F49" s="321"/>
      <c r="G49" s="321"/>
      <c r="H49" s="321"/>
    </row>
    <row r="50" spans="1:8" s="3" customFormat="1" hidden="1">
      <c r="A50" s="1" t="s">
        <v>25</v>
      </c>
      <c r="B50" s="321"/>
      <c r="C50" s="321"/>
      <c r="D50" s="321"/>
      <c r="E50" s="321"/>
      <c r="F50" s="321"/>
      <c r="G50" s="321"/>
      <c r="H50" s="321"/>
    </row>
    <row r="51" spans="1:8" s="3" customFormat="1" hidden="1">
      <c r="A51" s="1"/>
      <c r="B51" s="1"/>
      <c r="C51" s="1"/>
      <c r="D51" s="1"/>
      <c r="E51" s="1"/>
      <c r="F51" s="1"/>
      <c r="G51" s="1"/>
      <c r="H51" s="1"/>
    </row>
    <row r="52" spans="1:8" s="3" customFormat="1" hidden="1">
      <c r="A52" s="319" t="s">
        <v>17</v>
      </c>
      <c r="B52" s="319" t="s">
        <v>4</v>
      </c>
      <c r="C52" s="319" t="s">
        <v>18</v>
      </c>
      <c r="D52" s="318" t="s">
        <v>19</v>
      </c>
      <c r="E52" s="318"/>
      <c r="F52" s="318"/>
      <c r="G52" s="318"/>
      <c r="H52" s="318"/>
    </row>
    <row r="53" spans="1:8" s="3" customFormat="1" hidden="1">
      <c r="A53" s="320"/>
      <c r="B53" s="320"/>
      <c r="C53" s="320"/>
      <c r="D53" s="213" t="s">
        <v>20</v>
      </c>
      <c r="E53" s="213" t="s">
        <v>21</v>
      </c>
      <c r="F53" s="213" t="s">
        <v>22</v>
      </c>
      <c r="G53" s="213" t="s">
        <v>23</v>
      </c>
      <c r="H53" s="213" t="s">
        <v>24</v>
      </c>
    </row>
    <row r="54" spans="1:8" s="3" customFormat="1" hidden="1">
      <c r="A54" s="212"/>
      <c r="B54" s="212"/>
      <c r="C54" s="315" t="e">
        <f>C46</f>
        <v>#REF!</v>
      </c>
      <c r="D54" s="315"/>
      <c r="E54" s="315"/>
      <c r="F54" s="315"/>
      <c r="G54" s="315"/>
      <c r="H54" s="315"/>
    </row>
    <row r="55" spans="1:8" s="3" customFormat="1" hidden="1">
      <c r="A55" s="212"/>
      <c r="B55" s="212"/>
      <c r="C55" s="316"/>
      <c r="D55" s="316"/>
      <c r="E55" s="316"/>
      <c r="F55" s="316"/>
      <c r="G55" s="316"/>
      <c r="H55" s="316"/>
    </row>
    <row r="56" spans="1:8" s="3" customFormat="1" hidden="1">
      <c r="A56" s="15"/>
      <c r="B56" s="15"/>
      <c r="C56" s="15"/>
      <c r="D56" s="15"/>
      <c r="E56" s="15"/>
      <c r="F56" s="15"/>
      <c r="G56" s="15"/>
      <c r="H56" s="15"/>
    </row>
    <row r="57" spans="1:8" s="3" customFormat="1" hidden="1">
      <c r="A57" s="1" t="s">
        <v>26</v>
      </c>
      <c r="B57" s="321"/>
      <c r="C57" s="321"/>
      <c r="D57" s="321"/>
      <c r="E57" s="321"/>
      <c r="F57" s="321"/>
      <c r="G57" s="321"/>
      <c r="H57" s="321"/>
    </row>
    <row r="58" spans="1:8" s="3" customFormat="1" hidden="1">
      <c r="A58" s="1" t="s">
        <v>25</v>
      </c>
      <c r="B58" s="321"/>
      <c r="C58" s="321"/>
      <c r="D58" s="321"/>
      <c r="E58" s="321"/>
      <c r="F58" s="321"/>
      <c r="G58" s="321"/>
      <c r="H58" s="321"/>
    </row>
    <row r="59" spans="1:8" s="3" customFormat="1" hidden="1">
      <c r="A59" s="1"/>
      <c r="B59" s="1"/>
      <c r="C59" s="1"/>
      <c r="D59" s="1"/>
      <c r="E59" s="1"/>
      <c r="F59" s="1"/>
      <c r="G59" s="1"/>
      <c r="H59" s="1"/>
    </row>
    <row r="60" spans="1:8" s="3" customFormat="1" hidden="1">
      <c r="A60" s="319" t="s">
        <v>17</v>
      </c>
      <c r="B60" s="319" t="s">
        <v>4</v>
      </c>
      <c r="C60" s="319" t="s">
        <v>18</v>
      </c>
      <c r="D60" s="318" t="s">
        <v>19</v>
      </c>
      <c r="E60" s="318"/>
      <c r="F60" s="318"/>
      <c r="G60" s="318"/>
      <c r="H60" s="318"/>
    </row>
    <row r="61" spans="1:8" s="3" customFormat="1" hidden="1">
      <c r="A61" s="320"/>
      <c r="B61" s="320"/>
      <c r="C61" s="320"/>
      <c r="D61" s="213" t="s">
        <v>20</v>
      </c>
      <c r="E61" s="213" t="s">
        <v>21</v>
      </c>
      <c r="F61" s="213" t="s">
        <v>22</v>
      </c>
      <c r="G61" s="213" t="s">
        <v>23</v>
      </c>
      <c r="H61" s="213" t="s">
        <v>24</v>
      </c>
    </row>
    <row r="62" spans="1:8" s="3" customFormat="1" hidden="1">
      <c r="A62" s="212"/>
      <c r="B62" s="212"/>
      <c r="C62" s="315" t="e">
        <f>C54</f>
        <v>#REF!</v>
      </c>
      <c r="D62" s="315"/>
      <c r="E62" s="315"/>
      <c r="F62" s="315"/>
      <c r="G62" s="315"/>
      <c r="H62" s="315"/>
    </row>
    <row r="63" spans="1:8" s="3" customFormat="1" hidden="1">
      <c r="A63" s="212"/>
      <c r="B63" s="212"/>
      <c r="C63" s="316"/>
      <c r="D63" s="316"/>
      <c r="E63" s="316"/>
      <c r="F63" s="316"/>
      <c r="G63" s="316"/>
      <c r="H63" s="316"/>
    </row>
    <row r="64" spans="1:8" s="3" customFormat="1">
      <c r="A64" s="15"/>
      <c r="B64" s="15"/>
      <c r="C64" s="15"/>
      <c r="D64" s="15"/>
      <c r="E64" s="15"/>
      <c r="F64" s="15"/>
      <c r="G64" s="15"/>
      <c r="H64" s="15"/>
    </row>
    <row r="65" spans="2:6">
      <c r="B65" s="1" t="str">
        <f>ki!A11</f>
        <v>Mengetahui :</v>
      </c>
      <c r="F65" s="1" t="str">
        <f>ki!C11</f>
        <v>Barabai, 16 April 2020</v>
      </c>
    </row>
    <row r="66" spans="2:6">
      <c r="B66" s="1" t="str">
        <f>ki!A12</f>
        <v>Kepala SMKN 1 Barabai</v>
      </c>
      <c r="F66" s="1" t="str">
        <f>ki!C12</f>
        <v>Guru Mata Pelajaran</v>
      </c>
    </row>
    <row r="70" spans="2:6">
      <c r="B70" s="1" t="str">
        <f>ki!A16</f>
        <v>Norta Dewi Yuniati, S.P, M.Pd</v>
      </c>
      <c r="F70" s="1" t="str">
        <f>ki!C16</f>
        <v>Abdian Noor, S.Pd</v>
      </c>
    </row>
    <row r="71" spans="2:6">
      <c r="B71" s="1" t="str">
        <f>ki!A17</f>
        <v>NIP. 19710623 200604 2 021</v>
      </c>
      <c r="F71" s="1" t="str">
        <f>ki!C17</f>
        <v>NIP. 19680906 199412 1 005</v>
      </c>
    </row>
  </sheetData>
  <mergeCells count="86">
    <mergeCell ref="A60:A61"/>
    <mergeCell ref="B60:B61"/>
    <mergeCell ref="C60:C61"/>
    <mergeCell ref="D60:H60"/>
    <mergeCell ref="C46:C47"/>
    <mergeCell ref="B49:H49"/>
    <mergeCell ref="B50:H50"/>
    <mergeCell ref="A52:A53"/>
    <mergeCell ref="B52:B53"/>
    <mergeCell ref="C52:C53"/>
    <mergeCell ref="D52:H52"/>
    <mergeCell ref="D46:D47"/>
    <mergeCell ref="E46:E47"/>
    <mergeCell ref="F46:F47"/>
    <mergeCell ref="G46:G47"/>
    <mergeCell ref="H46:H47"/>
    <mergeCell ref="C38:C39"/>
    <mergeCell ref="B41:H41"/>
    <mergeCell ref="B42:H42"/>
    <mergeCell ref="B57:H57"/>
    <mergeCell ref="B58:H58"/>
    <mergeCell ref="D54:D55"/>
    <mergeCell ref="E54:E55"/>
    <mergeCell ref="F54:F55"/>
    <mergeCell ref="G54:G55"/>
    <mergeCell ref="H54:H55"/>
    <mergeCell ref="C54:C55"/>
    <mergeCell ref="H30:H31"/>
    <mergeCell ref="D38:D39"/>
    <mergeCell ref="E38:E39"/>
    <mergeCell ref="F38:F39"/>
    <mergeCell ref="G38:G39"/>
    <mergeCell ref="H38:H39"/>
    <mergeCell ref="B26:H26"/>
    <mergeCell ref="A44:A45"/>
    <mergeCell ref="B44:B45"/>
    <mergeCell ref="C44:C45"/>
    <mergeCell ref="D44:H44"/>
    <mergeCell ref="C30:C31"/>
    <mergeCell ref="B33:H33"/>
    <mergeCell ref="B34:H34"/>
    <mergeCell ref="A36:A37"/>
    <mergeCell ref="B36:B37"/>
    <mergeCell ref="C36:C37"/>
    <mergeCell ref="D36:H36"/>
    <mergeCell ref="D30:D31"/>
    <mergeCell ref="E30:E31"/>
    <mergeCell ref="F30:F31"/>
    <mergeCell ref="G30:G31"/>
    <mergeCell ref="A28:A29"/>
    <mergeCell ref="B28:B29"/>
    <mergeCell ref="C28:C29"/>
    <mergeCell ref="D28:H28"/>
    <mergeCell ref="B17:H17"/>
    <mergeCell ref="B18:H18"/>
    <mergeCell ref="A20:A21"/>
    <mergeCell ref="B20:B21"/>
    <mergeCell ref="C20:C21"/>
    <mergeCell ref="D20:H20"/>
    <mergeCell ref="D22:D23"/>
    <mergeCell ref="E22:E23"/>
    <mergeCell ref="F22:F23"/>
    <mergeCell ref="G22:G23"/>
    <mergeCell ref="H22:H23"/>
    <mergeCell ref="B25:H25"/>
    <mergeCell ref="C62:C63"/>
    <mergeCell ref="C22:C23"/>
    <mergeCell ref="A1:H1"/>
    <mergeCell ref="A2:H2"/>
    <mergeCell ref="D11:H11"/>
    <mergeCell ref="A11:A12"/>
    <mergeCell ref="B11:B12"/>
    <mergeCell ref="C11:C12"/>
    <mergeCell ref="B8:H8"/>
    <mergeCell ref="B9:H9"/>
    <mergeCell ref="H13:H14"/>
    <mergeCell ref="C13:C14"/>
    <mergeCell ref="D13:D14"/>
    <mergeCell ref="E13:E14"/>
    <mergeCell ref="F13:F14"/>
    <mergeCell ref="G13:G14"/>
    <mergeCell ref="D62:D63"/>
    <mergeCell ref="E62:E63"/>
    <mergeCell ref="F62:F63"/>
    <mergeCell ref="G62:G63"/>
    <mergeCell ref="H62:H63"/>
  </mergeCells>
  <pageMargins left="0.7" right="0.7" top="0.75" bottom="0.75" header="0.3" footer="0.3"/>
  <pageSetup paperSize="9" scale="71" orientation="landscape" horizontalDpi="4294967293" verticalDpi="0" r:id="rId1"/>
</worksheet>
</file>

<file path=xl/worksheets/sheet3.xml><?xml version="1.0" encoding="utf-8"?>
<worksheet xmlns="http://schemas.openxmlformats.org/spreadsheetml/2006/main" xmlns:r="http://schemas.openxmlformats.org/officeDocument/2006/relationships">
  <sheetPr>
    <pageSetUpPr fitToPage="1"/>
  </sheetPr>
  <dimension ref="A1:J56"/>
  <sheetViews>
    <sheetView view="pageBreakPreview" topLeftCell="A31" zoomScale="85" zoomScaleNormal="90" zoomScaleSheetLayoutView="85" workbookViewId="0">
      <selection activeCell="G49" sqref="G49"/>
    </sheetView>
  </sheetViews>
  <sheetFormatPr defaultRowHeight="15.75"/>
  <cols>
    <col min="1" max="1" width="20" style="1" customWidth="1"/>
    <col min="2" max="2" width="30.85546875" style="1" customWidth="1"/>
    <col min="3" max="3" width="31" style="1" customWidth="1"/>
    <col min="4" max="4" width="67.28515625" style="1" customWidth="1"/>
    <col min="5" max="5" width="10.28515625" style="1" customWidth="1"/>
    <col min="6" max="6" width="9" style="1" customWidth="1"/>
    <col min="7" max="16384" width="9.140625" style="1"/>
  </cols>
  <sheetData>
    <row r="1" spans="1:9">
      <c r="A1" s="317" t="s">
        <v>45</v>
      </c>
      <c r="B1" s="317"/>
      <c r="C1" s="317"/>
      <c r="D1" s="317"/>
      <c r="E1" s="317"/>
      <c r="F1" s="317"/>
    </row>
    <row r="3" spans="1:9">
      <c r="A3" s="1" t="s">
        <v>247</v>
      </c>
      <c r="B3" s="1" t="str">
        <f>": "&amp;data!C3</f>
        <v>: SMKN 1 Barabai</v>
      </c>
    </row>
    <row r="4" spans="1:9">
      <c r="A4" s="1" t="s">
        <v>248</v>
      </c>
      <c r="B4" s="1" t="str">
        <f>": "&amp;data!C5</f>
        <v>: Administrasi Transakssi</v>
      </c>
    </row>
    <row r="5" spans="1:9">
      <c r="A5" s="1" t="s">
        <v>38</v>
      </c>
      <c r="B5" s="1" t="str">
        <f>": "&amp;data!C20&amp;" dan "&amp;data!C21</f>
        <v>: I (GANJIL) dan II (GENAP)</v>
      </c>
    </row>
    <row r="6" spans="1:9">
      <c r="A6" s="1" t="s">
        <v>31</v>
      </c>
      <c r="B6" s="1" t="str">
        <f>": "&amp;data!C19</f>
        <v>: 2018 / 2019</v>
      </c>
    </row>
    <row r="7" spans="1:9">
      <c r="A7" s="1" t="s">
        <v>1</v>
      </c>
      <c r="B7" s="1" t="str">
        <f>": "&amp;data!C6</f>
        <v>: XI  BDP</v>
      </c>
    </row>
    <row r="8" spans="1:9">
      <c r="A8" s="1" t="s">
        <v>381</v>
      </c>
      <c r="B8" s="1" t="str">
        <f>": "&amp;data!C11&amp;" JP"</f>
        <v>: 108 JP</v>
      </c>
    </row>
    <row r="9" spans="1:9">
      <c r="A9" s="1" t="s">
        <v>382</v>
      </c>
      <c r="B9" s="1" t="str">
        <f>": "&amp;H34&amp;" JP"</f>
        <v>: 6 JP</v>
      </c>
    </row>
    <row r="10" spans="1:9">
      <c r="A10" s="1" t="s">
        <v>452</v>
      </c>
      <c r="B10" s="1" t="s">
        <v>709</v>
      </c>
    </row>
    <row r="12" spans="1:9">
      <c r="A12" s="1" t="s">
        <v>3</v>
      </c>
    </row>
    <row r="14" spans="1:9" s="7" customFormat="1">
      <c r="A14" s="7" t="s">
        <v>46</v>
      </c>
      <c r="B14" s="327" t="s">
        <v>205</v>
      </c>
      <c r="C14" s="327"/>
      <c r="D14" s="327"/>
      <c r="E14" s="327"/>
      <c r="F14" s="327"/>
      <c r="I14" s="7">
        <f>144/2</f>
        <v>72</v>
      </c>
    </row>
    <row r="15" spans="1:9" s="7" customFormat="1" ht="51" customHeight="1">
      <c r="A15" s="7" t="s">
        <v>47</v>
      </c>
      <c r="B15" s="327" t="s">
        <v>206</v>
      </c>
      <c r="C15" s="327"/>
      <c r="D15" s="327"/>
      <c r="E15" s="327"/>
      <c r="F15" s="327"/>
      <c r="I15" s="7">
        <f>72/9</f>
        <v>8</v>
      </c>
    </row>
    <row r="16" spans="1:9" s="7" customFormat="1" ht="49.5" customHeight="1">
      <c r="A16" s="7" t="s">
        <v>44</v>
      </c>
      <c r="B16" s="327" t="s">
        <v>680</v>
      </c>
      <c r="C16" s="327"/>
      <c r="D16" s="327"/>
      <c r="E16" s="327"/>
      <c r="F16" s="327"/>
    </row>
    <row r="17" spans="1:6" s="7" customFormat="1" ht="99" customHeight="1">
      <c r="A17" s="7" t="s">
        <v>48</v>
      </c>
      <c r="B17" s="327" t="s">
        <v>681</v>
      </c>
      <c r="C17" s="327"/>
      <c r="D17" s="327"/>
      <c r="E17" s="327"/>
      <c r="F17" s="327"/>
    </row>
    <row r="18" spans="1:6" hidden="1"/>
    <row r="19" spans="1:6" hidden="1">
      <c r="A19" s="1" t="s">
        <v>53</v>
      </c>
      <c r="B19" s="321"/>
      <c r="C19" s="321"/>
      <c r="D19" s="321"/>
      <c r="E19" s="321"/>
      <c r="F19" s="321"/>
    </row>
    <row r="20" spans="1:6" hidden="1">
      <c r="A20" s="1" t="s">
        <v>54</v>
      </c>
      <c r="B20" s="321"/>
      <c r="C20" s="321"/>
      <c r="D20" s="321"/>
      <c r="E20" s="321"/>
      <c r="F20" s="321"/>
    </row>
    <row r="21" spans="1:6" hidden="1">
      <c r="A21" s="1" t="s">
        <v>55</v>
      </c>
      <c r="B21" s="321"/>
      <c r="C21" s="321"/>
      <c r="D21" s="321"/>
      <c r="E21" s="321"/>
      <c r="F21" s="321"/>
    </row>
    <row r="22" spans="1:6" hidden="1">
      <c r="A22" s="1" t="s">
        <v>56</v>
      </c>
      <c r="B22" s="321"/>
      <c r="C22" s="321"/>
      <c r="D22" s="321"/>
      <c r="E22" s="321"/>
      <c r="F22" s="321"/>
    </row>
    <row r="23" spans="1:6" hidden="1">
      <c r="A23" s="1" t="s">
        <v>57</v>
      </c>
      <c r="B23" s="321"/>
      <c r="C23" s="321"/>
      <c r="D23" s="321"/>
      <c r="E23" s="321"/>
      <c r="F23" s="321"/>
    </row>
    <row r="24" spans="1:6" hidden="1">
      <c r="A24" s="1" t="s">
        <v>191</v>
      </c>
      <c r="B24" s="101"/>
      <c r="C24" s="101"/>
      <c r="D24" s="101"/>
      <c r="E24" s="101"/>
      <c r="F24" s="101"/>
    </row>
    <row r="25" spans="1:6" hidden="1">
      <c r="A25" s="1" t="s">
        <v>192</v>
      </c>
      <c r="B25" s="101"/>
      <c r="C25" s="101"/>
      <c r="D25" s="101"/>
      <c r="E25" s="101"/>
      <c r="F25" s="101"/>
    </row>
    <row r="26" spans="1:6" hidden="1">
      <c r="A26" s="1" t="s">
        <v>193</v>
      </c>
      <c r="B26" s="101"/>
      <c r="C26" s="101"/>
      <c r="D26" s="101"/>
      <c r="E26" s="101"/>
      <c r="F26" s="101"/>
    </row>
    <row r="27" spans="1:6" hidden="1">
      <c r="A27" s="1" t="s">
        <v>194</v>
      </c>
      <c r="B27" s="101"/>
      <c r="C27" s="101"/>
      <c r="D27" s="101"/>
      <c r="E27" s="101"/>
      <c r="F27" s="101"/>
    </row>
    <row r="28" spans="1:6" hidden="1">
      <c r="A28" s="1" t="s">
        <v>195</v>
      </c>
      <c r="B28" s="101"/>
      <c r="C28" s="101"/>
      <c r="D28" s="101"/>
      <c r="E28" s="101"/>
      <c r="F28" s="101"/>
    </row>
    <row r="29" spans="1:6" hidden="1">
      <c r="A29" s="1" t="s">
        <v>196</v>
      </c>
      <c r="B29" s="101"/>
      <c r="C29" s="101"/>
      <c r="D29" s="101"/>
      <c r="E29" s="101"/>
      <c r="F29" s="101"/>
    </row>
    <row r="30" spans="1:6" hidden="1">
      <c r="A30" s="1" t="s">
        <v>197</v>
      </c>
      <c r="B30" s="101"/>
      <c r="C30" s="101"/>
      <c r="D30" s="101"/>
      <c r="E30" s="101"/>
      <c r="F30" s="101"/>
    </row>
    <row r="32" spans="1:6">
      <c r="A32" s="5" t="str">
        <f>data!A20&amp;" "&amp;data!C20</f>
        <v>Semester I (GANJIL)</v>
      </c>
    </row>
    <row r="34" spans="1:10" s="103" customFormat="1" ht="31.5">
      <c r="A34" s="111" t="s">
        <v>2</v>
      </c>
      <c r="B34" s="111" t="s">
        <v>17</v>
      </c>
      <c r="C34" s="111" t="s">
        <v>5</v>
      </c>
      <c r="D34" s="111" t="s">
        <v>49</v>
      </c>
      <c r="E34" s="111" t="s">
        <v>50</v>
      </c>
      <c r="F34" s="111" t="s">
        <v>35</v>
      </c>
      <c r="G34" s="111" t="s">
        <v>51</v>
      </c>
      <c r="H34" s="104">
        <f>SUM(F35:F36)</f>
        <v>6</v>
      </c>
    </row>
    <row r="35" spans="1:10" ht="38.25" customHeight="1">
      <c r="A35" s="291" t="str">
        <f>matrik!B8</f>
        <v>3.10 Menganalisis dokumenj transaksi penjualan</v>
      </c>
      <c r="B35" s="291" t="str">
        <f>matrik!A13</f>
        <v xml:space="preserve">3.10.1 Menjelaskan Jenis dokumen administrasi penjualan
3.10.2 Memahami langkah pembuatan dokumen administrasi penjualan
</v>
      </c>
      <c r="C35" s="322" t="s">
        <v>683</v>
      </c>
      <c r="D35" s="322" t="str">
        <f>matrik!$D$12&amp;CHAR(10)&amp;matrik!D13&amp;CHAR(10)&amp;matrik!$E$12&amp;CHAR(10)&amp;matrik!E13&amp;CHAR(10)&amp;matrik!$F$12&amp;CHAR(10)&amp;matrik!F13&amp;CHAR(10)&amp;matrik!$G$12&amp;CHAR(10)&amp;matrik!G13&amp;CHAR(10)&amp;matrik!$H$12&amp;CHAR(10)&amp;matrik!H13</f>
        <v>Mengamati
Mengamati jenis dokumen administrasi yang sering dilakukan dalam penjualan
Menanya
Mengkondisikan situasi belajar untuk membiasakan mengajukan pertanyaan jenis dokumen administrasi
Mengumpulkan Informasi
Mengumpulkan data yang dipertanyakan dan menentukan sumber (melalui benda konkrit, dokumen, buku, eksperimen) untuk menjawab pertanyaan yang diajukan tentang jenis dokumen administrasi penjualan
Menalar
Mengkategorikan data dan menentukan hubungannya, selanjutnya disimpulkan  dengan urutan dari yang sederhana sampai pada yang lebih kompleks terkait dengan jenis komunikasi daring
Mengomunikasikan
Menyampaikan hasil konseptualisasi tentang Jenis dokumen administrasi penjualan melalui media lisan dan tulisan.</v>
      </c>
      <c r="E35" s="291" t="s">
        <v>146</v>
      </c>
      <c r="F35" s="292">
        <v>3</v>
      </c>
      <c r="G35" s="326" t="s">
        <v>712</v>
      </c>
      <c r="H35" s="140">
        <v>2</v>
      </c>
      <c r="J35" s="234"/>
    </row>
    <row r="36" spans="1:10" ht="123.75" customHeight="1">
      <c r="A36" s="291" t="str">
        <f>matrik!B9</f>
        <v>4.10 Membuat administrasi penjualan</v>
      </c>
      <c r="B36" s="291" t="str">
        <f>matrik!A14</f>
        <v>4.10.1 Membuat dokumen administrasi penjualan</v>
      </c>
      <c r="C36" s="323"/>
      <c r="D36" s="323"/>
      <c r="E36" s="291" t="s">
        <v>204</v>
      </c>
      <c r="F36" s="292">
        <v>3</v>
      </c>
      <c r="G36" s="325"/>
      <c r="H36" s="140">
        <v>2</v>
      </c>
    </row>
    <row r="37" spans="1:10" hidden="1">
      <c r="A37" s="291">
        <f>matrik!B17</f>
        <v>0</v>
      </c>
      <c r="B37" s="291">
        <f>matrik!A22</f>
        <v>0</v>
      </c>
      <c r="C37" s="322"/>
      <c r="D37" s="322" t="str">
        <f>matrik!$D$12&amp;CHAR(10)&amp;matrik!D22&amp;CHAR(10)&amp;matrik!$E$12&amp;CHAR(10)&amp;matrik!E22&amp;CHAR(10)&amp;matrik!$F$12&amp;CHAR(10)&amp;matrik!F22&amp;CHAR(10)&amp;matrik!$G$12&amp;CHAR(10)&amp;matrik!G22&amp;CHAR(10)&amp;matrik!$H$12&amp;CHAR(10)&amp;matrik!H22</f>
        <v xml:space="preserve">Mengamati
Menanya
Mengumpulkan Informasi
Menalar
Mengomunikasikan
</v>
      </c>
      <c r="E37" s="291" t="str">
        <f t="shared" ref="E37:E47" si="0">$E$35</f>
        <v>Tes tertulis</v>
      </c>
      <c r="F37" s="292" t="str">
        <f t="shared" ref="F37" si="1">IF(C37="","",$F$35)</f>
        <v/>
      </c>
      <c r="G37" s="324"/>
      <c r="H37" s="140">
        <v>2</v>
      </c>
    </row>
    <row r="38" spans="1:10" hidden="1">
      <c r="A38" s="291">
        <f>matrik!B18</f>
        <v>0</v>
      </c>
      <c r="B38" s="291">
        <f>matrik!A23</f>
        <v>0</v>
      </c>
      <c r="C38" s="323"/>
      <c r="D38" s="323"/>
      <c r="E38" s="291" t="str">
        <f t="shared" ref="E38:E48" si="2">$E$36</f>
        <v>Tes kinerja</v>
      </c>
      <c r="F38" s="292" t="str">
        <f t="shared" ref="F38" si="3">IF(C37="","",$F$36)</f>
        <v/>
      </c>
      <c r="G38" s="325"/>
      <c r="H38" s="140">
        <v>2</v>
      </c>
    </row>
    <row r="39" spans="1:10" hidden="1">
      <c r="A39" s="291">
        <f>matrik!B25</f>
        <v>0</v>
      </c>
      <c r="B39" s="291">
        <f>matrik!A30</f>
        <v>0</v>
      </c>
      <c r="C39" s="322"/>
      <c r="D39" s="322" t="str">
        <f>matrik!$D$12&amp;CHAR(10)&amp;matrik!D30&amp;CHAR(10)&amp;matrik!$E$12&amp;CHAR(10)&amp;matrik!E30&amp;CHAR(10)&amp;matrik!$F$12&amp;CHAR(10)&amp;matrik!F30&amp;CHAR(10)&amp;matrik!$G$12&amp;CHAR(10)&amp;matrik!G30&amp;CHAR(10)&amp;matrik!$H$12&amp;CHAR(10)&amp;matrik!H30</f>
        <v xml:space="preserve">Mengamati
Menanya
Mengumpulkan Informasi
Menalar
Mengomunikasikan
</v>
      </c>
      <c r="E39" s="291" t="str">
        <f t="shared" si="0"/>
        <v>Tes tertulis</v>
      </c>
      <c r="F39" s="292" t="str">
        <f t="shared" ref="F39" si="4">IF(C39="","",$F$35)</f>
        <v/>
      </c>
      <c r="G39" s="324"/>
      <c r="H39" s="140">
        <v>2</v>
      </c>
    </row>
    <row r="40" spans="1:10" hidden="1">
      <c r="A40" s="291">
        <f>matrik!B26</f>
        <v>0</v>
      </c>
      <c r="B40" s="291">
        <f>matrik!A31</f>
        <v>0</v>
      </c>
      <c r="C40" s="323"/>
      <c r="D40" s="323"/>
      <c r="E40" s="291" t="str">
        <f t="shared" si="2"/>
        <v>Tes kinerja</v>
      </c>
      <c r="F40" s="292" t="str">
        <f t="shared" ref="F40" si="5">IF(C39="","",$F$36)</f>
        <v/>
      </c>
      <c r="G40" s="325"/>
      <c r="H40" s="140">
        <v>2</v>
      </c>
    </row>
    <row r="41" spans="1:10" hidden="1">
      <c r="A41" s="291">
        <f>matrik!B33</f>
        <v>0</v>
      </c>
      <c r="B41" s="291">
        <f>matrik!A38</f>
        <v>0</v>
      </c>
      <c r="C41" s="322"/>
      <c r="D41" s="322" t="str">
        <f>matrik!$D$12&amp;CHAR(10)&amp;matrik!D38&amp;CHAR(10)&amp;matrik!$E$12&amp;CHAR(10)&amp;matrik!E38&amp;CHAR(10)&amp;matrik!$F$12&amp;CHAR(10)&amp;matrik!F38&amp;CHAR(10)&amp;matrik!$G$12&amp;CHAR(10)&amp;matrik!G38&amp;CHAR(10)&amp;matrik!$H$12&amp;CHAR(10)&amp;matrik!H38</f>
        <v xml:space="preserve">Mengamati
Menanya
Mengumpulkan Informasi
Menalar
Mengomunikasikan
</v>
      </c>
      <c r="E41" s="291" t="str">
        <f t="shared" si="0"/>
        <v>Tes tertulis</v>
      </c>
      <c r="F41" s="292" t="str">
        <f t="shared" ref="F41" si="6">IF(C41="","",$F$35)</f>
        <v/>
      </c>
      <c r="G41" s="324"/>
      <c r="H41" s="140">
        <v>2</v>
      </c>
    </row>
    <row r="42" spans="1:10" hidden="1">
      <c r="A42" s="291">
        <f>matrik!B34</f>
        <v>0</v>
      </c>
      <c r="B42" s="291">
        <f>matrik!A39</f>
        <v>0</v>
      </c>
      <c r="C42" s="323"/>
      <c r="D42" s="323"/>
      <c r="E42" s="291" t="str">
        <f t="shared" si="2"/>
        <v>Tes kinerja</v>
      </c>
      <c r="F42" s="292" t="str">
        <f t="shared" ref="F42" si="7">IF(C41="","",$F$36)</f>
        <v/>
      </c>
      <c r="G42" s="325"/>
      <c r="H42" s="140">
        <v>2</v>
      </c>
    </row>
    <row r="43" spans="1:10" hidden="1">
      <c r="A43" s="291">
        <f>matrik!B41</f>
        <v>0</v>
      </c>
      <c r="B43" s="291">
        <f>matrik!A46</f>
        <v>0</v>
      </c>
      <c r="C43" s="322"/>
      <c r="D43" s="322" t="str">
        <f>matrik!$D$12&amp;CHAR(10)&amp;matrik!D46&amp;CHAR(10)&amp;matrik!$E$12&amp;CHAR(10)&amp;matrik!E46&amp;CHAR(10)&amp;matrik!$F$12&amp;CHAR(10)&amp;matrik!F46&amp;CHAR(10)&amp;matrik!$G$12&amp;CHAR(10)&amp;matrik!G46&amp;CHAR(10)&amp;matrik!$H$12&amp;CHAR(10)&amp;matrik!H46</f>
        <v xml:space="preserve">Mengamati
Menanya
Mengumpulkan Informasi
Menalar
Mengomunikasikan
</v>
      </c>
      <c r="E43" s="291" t="str">
        <f t="shared" si="0"/>
        <v>Tes tertulis</v>
      </c>
      <c r="F43" s="292" t="str">
        <f t="shared" ref="F43" si="8">IF(C43="","",$F$35)</f>
        <v/>
      </c>
      <c r="G43" s="324"/>
      <c r="H43" s="140">
        <v>2</v>
      </c>
    </row>
    <row r="44" spans="1:10" hidden="1">
      <c r="A44" s="291">
        <f>matrik!B42</f>
        <v>0</v>
      </c>
      <c r="B44" s="291">
        <f>matrik!A47</f>
        <v>0</v>
      </c>
      <c r="C44" s="323"/>
      <c r="D44" s="323"/>
      <c r="E44" s="291" t="str">
        <f t="shared" si="2"/>
        <v>Tes kinerja</v>
      </c>
      <c r="F44" s="292" t="str">
        <f t="shared" ref="F44" si="9">IF(C43="","",$F$36)</f>
        <v/>
      </c>
      <c r="G44" s="325"/>
      <c r="H44" s="140">
        <v>2</v>
      </c>
    </row>
    <row r="45" spans="1:10" hidden="1">
      <c r="A45" s="291">
        <f>matrik!B49</f>
        <v>0</v>
      </c>
      <c r="B45" s="291">
        <f>matrik!A54</f>
        <v>0</v>
      </c>
      <c r="C45" s="322"/>
      <c r="D45" s="322" t="str">
        <f>matrik!$D$12&amp;CHAR(10)&amp;matrik!D54&amp;CHAR(10)&amp;matrik!$E$12&amp;CHAR(10)&amp;matrik!E54&amp;CHAR(10)&amp;matrik!$F$12&amp;CHAR(10)&amp;matrik!F54&amp;CHAR(10)&amp;matrik!$G$12&amp;CHAR(10)&amp;matrik!G54&amp;CHAR(10)&amp;matrik!$H$12&amp;CHAR(10)&amp;matrik!H54</f>
        <v xml:space="preserve">Mengamati
Menanya
Mengumpulkan Informasi
Menalar
Mengomunikasikan
</v>
      </c>
      <c r="E45" s="291" t="str">
        <f t="shared" si="0"/>
        <v>Tes tertulis</v>
      </c>
      <c r="F45" s="292" t="str">
        <f t="shared" ref="F45" si="10">IF(C45="","",$F$35)</f>
        <v/>
      </c>
      <c r="G45" s="324"/>
      <c r="H45" s="140">
        <v>2</v>
      </c>
    </row>
    <row r="46" spans="1:10" hidden="1">
      <c r="A46" s="291">
        <f>matrik!B50</f>
        <v>0</v>
      </c>
      <c r="B46" s="291">
        <f>matrik!A55</f>
        <v>0</v>
      </c>
      <c r="C46" s="323"/>
      <c r="D46" s="323"/>
      <c r="E46" s="291" t="str">
        <f t="shared" si="2"/>
        <v>Tes kinerja</v>
      </c>
      <c r="F46" s="292" t="str">
        <f t="shared" ref="F46" si="11">IF(C45="","",$F$36)</f>
        <v/>
      </c>
      <c r="G46" s="325"/>
      <c r="H46" s="140">
        <v>2</v>
      </c>
    </row>
    <row r="47" spans="1:10" hidden="1">
      <c r="A47" s="291">
        <f>matrik!B57</f>
        <v>0</v>
      </c>
      <c r="B47" s="291">
        <f>matrik!A62</f>
        <v>0</v>
      </c>
      <c r="C47" s="322"/>
      <c r="D47" s="322" t="str">
        <f>matrik!$D$12&amp;CHAR(10)&amp;matrik!D62&amp;CHAR(10)&amp;matrik!$E$12&amp;CHAR(10)&amp;matrik!E62&amp;CHAR(10)&amp;matrik!$F$12&amp;CHAR(10)&amp;matrik!F62&amp;CHAR(10)&amp;matrik!$G$12&amp;CHAR(10)&amp;matrik!G62&amp;CHAR(10)&amp;matrik!$H$12&amp;CHAR(10)&amp;matrik!H62</f>
        <v xml:space="preserve">Mengamati
Menanya
Mengumpulkan Informasi
Menalar
Mengomunikasikan
</v>
      </c>
      <c r="E47" s="291" t="str">
        <f t="shared" si="0"/>
        <v>Tes tertulis</v>
      </c>
      <c r="F47" s="292" t="str">
        <f t="shared" ref="F47" si="12">IF(C47="","",$F$35)</f>
        <v/>
      </c>
      <c r="G47" s="324"/>
      <c r="H47" s="140">
        <v>2</v>
      </c>
    </row>
    <row r="48" spans="1:10" hidden="1">
      <c r="A48" s="291">
        <f>matrik!B58</f>
        <v>0</v>
      </c>
      <c r="B48" s="291">
        <f>matrik!A63</f>
        <v>0</v>
      </c>
      <c r="C48" s="323"/>
      <c r="D48" s="323"/>
      <c r="E48" s="291" t="str">
        <f t="shared" si="2"/>
        <v>Tes kinerja</v>
      </c>
      <c r="F48" s="292" t="str">
        <f t="shared" ref="F48" si="13">IF(C47="","",$F$36)</f>
        <v/>
      </c>
      <c r="G48" s="325"/>
      <c r="H48" s="140">
        <v>2</v>
      </c>
    </row>
    <row r="50" spans="2:5">
      <c r="B50" s="1" t="str">
        <f>matrik!B65</f>
        <v>Mengetahui :</v>
      </c>
      <c r="E50" s="1" t="str">
        <f>matrik!F65</f>
        <v>Barabai, 16 April 2020</v>
      </c>
    </row>
    <row r="51" spans="2:5">
      <c r="B51" s="1" t="str">
        <f>matrik!B66</f>
        <v>Kepala SMKN 1 Barabai</v>
      </c>
      <c r="E51" s="1" t="str">
        <f>matrik!F66</f>
        <v>Guru Mata Pelajaran</v>
      </c>
    </row>
    <row r="55" spans="2:5">
      <c r="B55" s="1" t="str">
        <f>matrik!B70</f>
        <v>Norta Dewi Yuniati, S.P, M.Pd</v>
      </c>
      <c r="E55" s="1" t="str">
        <f>matrik!F70</f>
        <v>Abdian Noor, S.Pd</v>
      </c>
    </row>
    <row r="56" spans="2:5">
      <c r="B56" s="1" t="str">
        <f>matrik!B71</f>
        <v>NIP. 19710623 200604 2 021</v>
      </c>
      <c r="E56" s="1" t="str">
        <f>matrik!F71</f>
        <v>NIP. 19680906 199412 1 005</v>
      </c>
    </row>
  </sheetData>
  <mergeCells count="31">
    <mergeCell ref="C43:C44"/>
    <mergeCell ref="D43:D44"/>
    <mergeCell ref="G43:G44"/>
    <mergeCell ref="C41:C42"/>
    <mergeCell ref="D41:D42"/>
    <mergeCell ref="G41:G42"/>
    <mergeCell ref="B23:F23"/>
    <mergeCell ref="A1:F1"/>
    <mergeCell ref="B14:F14"/>
    <mergeCell ref="B15:F15"/>
    <mergeCell ref="B16:F16"/>
    <mergeCell ref="B17:F17"/>
    <mergeCell ref="B19:F19"/>
    <mergeCell ref="B20:F20"/>
    <mergeCell ref="B21:F21"/>
    <mergeCell ref="B22:F22"/>
    <mergeCell ref="C35:C36"/>
    <mergeCell ref="D35:D36"/>
    <mergeCell ref="G35:G36"/>
    <mergeCell ref="C39:C40"/>
    <mergeCell ref="D39:D40"/>
    <mergeCell ref="G39:G40"/>
    <mergeCell ref="C37:C38"/>
    <mergeCell ref="D37:D38"/>
    <mergeCell ref="G37:G38"/>
    <mergeCell ref="C45:C46"/>
    <mergeCell ref="D45:D46"/>
    <mergeCell ref="G45:G46"/>
    <mergeCell ref="C47:C48"/>
    <mergeCell ref="D47:D48"/>
    <mergeCell ref="G47:G48"/>
  </mergeCells>
  <pageMargins left="0.62992125984251968" right="0.35433070866141736" top="0.74803149606299213" bottom="0.74803149606299213" header="0.31496062992125984" footer="0.31496062992125984"/>
  <pageSetup paperSize="9" scale="74" fitToHeight="7" orientation="landscape" horizontalDpi="4294967293" r:id="rId1"/>
</worksheet>
</file>

<file path=xl/worksheets/sheet4.xml><?xml version="1.0" encoding="utf-8"?>
<worksheet xmlns="http://schemas.openxmlformats.org/spreadsheetml/2006/main" xmlns:r="http://schemas.openxmlformats.org/officeDocument/2006/relationships">
  <sheetPr>
    <pageSetUpPr fitToPage="1"/>
  </sheetPr>
  <dimension ref="A1:C19"/>
  <sheetViews>
    <sheetView view="pageBreakPreview" topLeftCell="A2" zoomScale="85" zoomScaleNormal="80" zoomScaleSheetLayoutView="85" workbookViewId="0">
      <selection activeCell="B5" sqref="B5"/>
    </sheetView>
  </sheetViews>
  <sheetFormatPr defaultRowHeight="15.75"/>
  <cols>
    <col min="1" max="1" width="35" style="2" customWidth="1"/>
    <col min="2" max="2" width="55.28515625" style="2" customWidth="1"/>
    <col min="3" max="3" width="27.5703125" style="2" customWidth="1"/>
    <col min="4" max="16384" width="9.140625" style="2"/>
  </cols>
  <sheetData>
    <row r="1" spans="1:3">
      <c r="A1" s="328" t="s">
        <v>216</v>
      </c>
      <c r="B1" s="328"/>
      <c r="C1" s="328"/>
    </row>
    <row r="3" spans="1:3" s="7" customFormat="1">
      <c r="A3" s="1" t="s">
        <v>248</v>
      </c>
      <c r="B3" s="7" t="str">
        <f>": "&amp;data!C5</f>
        <v>: Administrasi Transakssi</v>
      </c>
    </row>
    <row r="4" spans="1:3" s="7" customFormat="1">
      <c r="A4" s="1" t="s">
        <v>38</v>
      </c>
      <c r="B4" s="7" t="str">
        <f>": "&amp;data!C20&amp;" / "&amp;data!C21</f>
        <v>: I (GANJIL) / II (GENAP)</v>
      </c>
    </row>
    <row r="5" spans="1:3" s="7" customFormat="1">
      <c r="A5" s="1" t="s">
        <v>31</v>
      </c>
      <c r="B5" s="7" t="str">
        <f>": "&amp;data!C19</f>
        <v>: 2018 / 2019</v>
      </c>
    </row>
    <row r="6" spans="1:3" s="7" customFormat="1">
      <c r="A6" s="1" t="s">
        <v>1</v>
      </c>
      <c r="B6" s="7" t="str">
        <f>": "&amp;data!C6</f>
        <v>: XI  BDP</v>
      </c>
    </row>
    <row r="8" spans="1:3" s="3" customFormat="1" ht="31.5">
      <c r="A8" s="4" t="s">
        <v>217</v>
      </c>
      <c r="B8" s="143" t="s">
        <v>218</v>
      </c>
      <c r="C8" s="4" t="s">
        <v>219</v>
      </c>
    </row>
    <row r="9" spans="1:3" ht="303.75" customHeight="1">
      <c r="A9" s="313" t="s">
        <v>678</v>
      </c>
      <c r="B9" s="314" t="s">
        <v>713</v>
      </c>
      <c r="C9" s="314" t="s">
        <v>714</v>
      </c>
    </row>
    <row r="11" spans="1:3" s="7" customFormat="1">
      <c r="A11" s="7" t="s">
        <v>6</v>
      </c>
      <c r="C11" s="7" t="str">
        <f>"Barabai, "&amp;data!C24</f>
        <v>Barabai, 16 April 2020</v>
      </c>
    </row>
    <row r="12" spans="1:3" s="7" customFormat="1" ht="18" customHeight="1">
      <c r="A12" s="7" t="s">
        <v>679</v>
      </c>
      <c r="C12" s="7" t="s">
        <v>7</v>
      </c>
    </row>
    <row r="13" spans="1:3" s="7" customFormat="1"/>
    <row r="14" spans="1:3" s="7" customFormat="1"/>
    <row r="15" spans="1:3" s="7" customFormat="1"/>
    <row r="16" spans="1:3" s="7" customFormat="1">
      <c r="A16" s="7" t="str">
        <f>data!C22</f>
        <v>Norta Dewi Yuniati, S.P, M.Pd</v>
      </c>
      <c r="C16" s="7" t="str">
        <f>data!C23</f>
        <v>Abdian Noor, S.Pd</v>
      </c>
    </row>
    <row r="17" spans="1:3" s="7" customFormat="1">
      <c r="A17" s="7" t="str">
        <f>data!D22&amp;" "&amp;data!E22</f>
        <v>NIP. 19710623 200604 2 021</v>
      </c>
      <c r="C17" s="7" t="str">
        <f>data!D23&amp;" "&amp;data!E23</f>
        <v>NIP. 19680906 199412 1 005</v>
      </c>
    </row>
    <row r="18" spans="1:3" s="7" customFormat="1"/>
    <row r="19" spans="1:3" s="7" customFormat="1"/>
  </sheetData>
  <mergeCells count="1">
    <mergeCell ref="A1:C1"/>
  </mergeCells>
  <pageMargins left="0.70866141732283472" right="0.70866141732283472" top="0.74803149606299213" bottom="0.74803149606299213" header="0.31496062992125984" footer="0.31496062992125984"/>
  <pageSetup paperSize="9" scale="74" orientation="portrait" horizontalDpi="4294967293" r:id="rId1"/>
</worksheet>
</file>

<file path=xl/worksheets/sheet5.xml><?xml version="1.0" encoding="utf-8"?>
<worksheet xmlns="http://schemas.openxmlformats.org/spreadsheetml/2006/main" xmlns:r="http://schemas.openxmlformats.org/officeDocument/2006/relationships">
  <dimension ref="A1:H52"/>
  <sheetViews>
    <sheetView view="pageBreakPreview" zoomScale="85" zoomScaleNormal="70" zoomScaleSheetLayoutView="85" workbookViewId="0">
      <selection activeCell="G3" sqref="G3"/>
    </sheetView>
  </sheetViews>
  <sheetFormatPr defaultColWidth="16.140625" defaultRowHeight="15.75"/>
  <cols>
    <col min="1" max="1" width="25.28515625" style="142" bestFit="1" customWidth="1"/>
    <col min="2" max="2" width="24" style="142" customWidth="1"/>
    <col min="3" max="6" width="16.140625" style="142"/>
    <col min="7" max="7" width="25.140625" style="142" customWidth="1"/>
    <col min="8" max="8" width="16.140625" style="154"/>
    <col min="9" max="16384" width="16.140625" style="2"/>
  </cols>
  <sheetData>
    <row r="1" spans="1:8" ht="15.75" customHeight="1">
      <c r="A1" s="328" t="s">
        <v>220</v>
      </c>
      <c r="B1" s="328"/>
      <c r="C1" s="328"/>
      <c r="D1" s="328"/>
      <c r="E1" s="328"/>
      <c r="F1" s="328"/>
      <c r="G1" s="328"/>
      <c r="H1" s="328"/>
    </row>
    <row r="3" spans="1:8" s="7" customFormat="1">
      <c r="A3" s="142" t="s">
        <v>224</v>
      </c>
      <c r="B3" s="7" t="str">
        <f>ki!B3</f>
        <v>: Administrasi Transakssi</v>
      </c>
      <c r="E3" s="142"/>
      <c r="F3" s="142" t="s">
        <v>31</v>
      </c>
      <c r="G3" s="142" t="str">
        <f>ki!B5</f>
        <v>: 2018 / 2019</v>
      </c>
      <c r="H3" s="154"/>
    </row>
    <row r="4" spans="1:8" s="7" customFormat="1">
      <c r="A4" s="142" t="s">
        <v>38</v>
      </c>
      <c r="B4" s="142" t="str">
        <f>": "&amp;data!C20</f>
        <v>: I (GANJIL)</v>
      </c>
      <c r="C4" s="142"/>
      <c r="D4" s="142"/>
      <c r="E4" s="142"/>
      <c r="F4" s="142" t="s">
        <v>1</v>
      </c>
      <c r="G4" s="142" t="str">
        <f>ki!B6</f>
        <v>: XI  BDP</v>
      </c>
      <c r="H4" s="154"/>
    </row>
    <row r="5" spans="1:8" s="7" customFormat="1">
      <c r="A5" s="142"/>
      <c r="B5" s="142"/>
      <c r="C5" s="142"/>
      <c r="D5" s="142"/>
      <c r="E5" s="142"/>
      <c r="F5" s="142"/>
      <c r="G5" s="142"/>
      <c r="H5" s="154"/>
    </row>
    <row r="6" spans="1:8" s="3" customFormat="1" ht="63" customHeight="1">
      <c r="A6" s="319" t="s">
        <v>221</v>
      </c>
      <c r="B6" s="319" t="s">
        <v>222</v>
      </c>
      <c r="C6" s="143" t="s">
        <v>223</v>
      </c>
      <c r="D6" s="143" t="s">
        <v>225</v>
      </c>
      <c r="E6" s="143" t="s">
        <v>226</v>
      </c>
      <c r="F6" s="143" t="s">
        <v>227</v>
      </c>
      <c r="G6" s="143" t="s">
        <v>228</v>
      </c>
      <c r="H6" s="155" t="s">
        <v>229</v>
      </c>
    </row>
    <row r="7" spans="1:8" s="3" customFormat="1" ht="48" customHeight="1">
      <c r="A7" s="332"/>
      <c r="B7" s="332"/>
      <c r="C7" s="319" t="s">
        <v>230</v>
      </c>
      <c r="D7" s="319" t="s">
        <v>231</v>
      </c>
      <c r="E7" s="319" t="s">
        <v>232</v>
      </c>
      <c r="F7" s="319" t="s">
        <v>233</v>
      </c>
      <c r="G7" s="152" t="s">
        <v>235</v>
      </c>
      <c r="H7" s="330" t="s">
        <v>234</v>
      </c>
    </row>
    <row r="8" spans="1:8" s="3" customFormat="1" ht="47.25">
      <c r="A8" s="320"/>
      <c r="B8" s="320"/>
      <c r="C8" s="320"/>
      <c r="D8" s="320"/>
      <c r="E8" s="320"/>
      <c r="F8" s="320"/>
      <c r="G8" s="153" t="s">
        <v>236</v>
      </c>
      <c r="H8" s="331"/>
    </row>
    <row r="9" spans="1:8" s="3" customFormat="1" ht="89.25">
      <c r="A9" s="291" t="str">
        <f>silabus!A35</f>
        <v>3.10 Menganalisis dokumenj transaksi penjualan</v>
      </c>
      <c r="B9" s="291" t="str">
        <f>silabus!A36</f>
        <v>4.10 Membuat administrasi penjualan</v>
      </c>
      <c r="C9" s="291" t="s">
        <v>520</v>
      </c>
      <c r="D9" s="291" t="s">
        <v>521</v>
      </c>
      <c r="E9" s="291" t="s">
        <v>522</v>
      </c>
      <c r="F9" s="291" t="s">
        <v>523</v>
      </c>
      <c r="G9" s="322" t="s">
        <v>547</v>
      </c>
      <c r="H9" s="293" t="s">
        <v>238</v>
      </c>
    </row>
    <row r="10" spans="1:8" s="3" customFormat="1" ht="89.25">
      <c r="A10" s="291" t="e">
        <f>silabus!#REF!</f>
        <v>#REF!</v>
      </c>
      <c r="B10" s="291" t="e">
        <f>silabus!#REF!</f>
        <v>#REF!</v>
      </c>
      <c r="C10" s="291" t="s">
        <v>524</v>
      </c>
      <c r="D10" s="291" t="s">
        <v>528</v>
      </c>
      <c r="E10" s="291" t="s">
        <v>525</v>
      </c>
      <c r="F10" s="291" t="s">
        <v>526</v>
      </c>
      <c r="G10" s="329"/>
      <c r="H10" s="294" t="str">
        <f>H9</f>
        <v>- Rasa ingin tahu
- Mandiri
- Bertanggung jawab</v>
      </c>
    </row>
    <row r="11" spans="1:8" s="3" customFormat="1" ht="102">
      <c r="A11" s="291" t="e">
        <f>silabus!#REF!</f>
        <v>#REF!</v>
      </c>
      <c r="B11" s="291" t="e">
        <f>silabus!#REF!</f>
        <v>#REF!</v>
      </c>
      <c r="C11" s="291" t="s">
        <v>527</v>
      </c>
      <c r="D11" s="291" t="s">
        <v>529</v>
      </c>
      <c r="E11" s="291" t="s">
        <v>525</v>
      </c>
      <c r="F11" s="291" t="s">
        <v>526</v>
      </c>
      <c r="G11" s="329"/>
      <c r="H11" s="294" t="str">
        <f t="shared" ref="H11:H23" si="0">H10</f>
        <v>- Rasa ingin tahu
- Mandiri
- Bertanggung jawab</v>
      </c>
    </row>
    <row r="12" spans="1:8" s="3" customFormat="1" ht="102">
      <c r="A12" s="291" t="e">
        <f>silabus!#REF!</f>
        <v>#REF!</v>
      </c>
      <c r="B12" s="291" t="e">
        <f>silabus!#REF!</f>
        <v>#REF!</v>
      </c>
      <c r="C12" s="291" t="s">
        <v>530</v>
      </c>
      <c r="D12" s="291" t="s">
        <v>531</v>
      </c>
      <c r="E12" s="291" t="s">
        <v>525</v>
      </c>
      <c r="F12" s="291" t="s">
        <v>526</v>
      </c>
      <c r="G12" s="329"/>
      <c r="H12" s="294" t="str">
        <f t="shared" si="0"/>
        <v>- Rasa ingin tahu
- Mandiri
- Bertanggung jawab</v>
      </c>
    </row>
    <row r="13" spans="1:8" s="3" customFormat="1" ht="102">
      <c r="A13" s="291" t="e">
        <f>silabus!#REF!</f>
        <v>#REF!</v>
      </c>
      <c r="B13" s="291" t="e">
        <f>silabus!#REF!</f>
        <v>#REF!</v>
      </c>
      <c r="C13" s="291" t="s">
        <v>532</v>
      </c>
      <c r="D13" s="291" t="s">
        <v>533</v>
      </c>
      <c r="E13" s="291" t="s">
        <v>534</v>
      </c>
      <c r="F13" s="291" t="s">
        <v>239</v>
      </c>
      <c r="G13" s="329"/>
      <c r="H13" s="294" t="str">
        <f t="shared" si="0"/>
        <v>- Rasa ingin tahu
- Mandiri
- Bertanggung jawab</v>
      </c>
    </row>
    <row r="14" spans="1:8" s="3" customFormat="1" ht="102">
      <c r="A14" s="291" t="e">
        <f>silabus!#REF!</f>
        <v>#REF!</v>
      </c>
      <c r="B14" s="291" t="e">
        <f>silabus!#REF!</f>
        <v>#REF!</v>
      </c>
      <c r="C14" s="291" t="s">
        <v>535</v>
      </c>
      <c r="D14" s="291" t="s">
        <v>536</v>
      </c>
      <c r="E14" s="291" t="s">
        <v>534</v>
      </c>
      <c r="F14" s="291" t="s">
        <v>239</v>
      </c>
      <c r="G14" s="329"/>
      <c r="H14" s="294" t="str">
        <f t="shared" si="0"/>
        <v>- Rasa ingin tahu
- Mandiri
- Bertanggung jawab</v>
      </c>
    </row>
    <row r="15" spans="1:8" s="3" customFormat="1" ht="89.25">
      <c r="A15" s="291" t="e">
        <f>silabus!#REF!</f>
        <v>#REF!</v>
      </c>
      <c r="B15" s="291" t="e">
        <f>silabus!#REF!</f>
        <v>#REF!</v>
      </c>
      <c r="C15" s="291" t="s">
        <v>537</v>
      </c>
      <c r="D15" s="291" t="s">
        <v>538</v>
      </c>
      <c r="E15" s="291" t="s">
        <v>525</v>
      </c>
      <c r="F15" s="291" t="s">
        <v>526</v>
      </c>
      <c r="G15" s="329"/>
      <c r="H15" s="294" t="str">
        <f t="shared" si="0"/>
        <v>- Rasa ingin tahu
- Mandiri
- Bertanggung jawab</v>
      </c>
    </row>
    <row r="16" spans="1:8" s="3" customFormat="1" ht="89.25">
      <c r="A16" s="291" t="e">
        <f>silabus!#REF!</f>
        <v>#REF!</v>
      </c>
      <c r="B16" s="291" t="e">
        <f>silabus!#REF!</f>
        <v>#REF!</v>
      </c>
      <c r="C16" s="291" t="s">
        <v>539</v>
      </c>
      <c r="D16" s="291" t="s">
        <v>540</v>
      </c>
      <c r="E16" s="291" t="s">
        <v>541</v>
      </c>
      <c r="F16" s="291" t="s">
        <v>542</v>
      </c>
      <c r="G16" s="329"/>
      <c r="H16" s="294" t="str">
        <f t="shared" si="0"/>
        <v>- Rasa ingin tahu
- Mandiri
- Bertanggung jawab</v>
      </c>
    </row>
    <row r="17" spans="1:8" s="3" customFormat="1" ht="89.25">
      <c r="A17" s="291" t="e">
        <f>silabus!#REF!</f>
        <v>#REF!</v>
      </c>
      <c r="B17" s="291" t="e">
        <f>silabus!#REF!</f>
        <v>#REF!</v>
      </c>
      <c r="C17" s="291" t="s">
        <v>543</v>
      </c>
      <c r="D17" s="291" t="s">
        <v>544</v>
      </c>
      <c r="E17" s="291" t="s">
        <v>545</v>
      </c>
      <c r="F17" s="291" t="s">
        <v>546</v>
      </c>
      <c r="G17" s="329"/>
      <c r="H17" s="294" t="str">
        <f t="shared" si="0"/>
        <v>- Rasa ingin tahu
- Mandiri
- Bertanggung jawab</v>
      </c>
    </row>
    <row r="18" spans="1:8" s="3" customFormat="1" ht="19.5" hidden="1" customHeight="1">
      <c r="A18" s="291" t="e">
        <f>silabus!#REF!</f>
        <v>#REF!</v>
      </c>
      <c r="B18" s="291" t="e">
        <f>silabus!#REF!</f>
        <v>#REF!</v>
      </c>
      <c r="C18" s="291"/>
      <c r="D18" s="291"/>
      <c r="E18" s="291"/>
      <c r="F18" s="291"/>
      <c r="G18" s="329"/>
      <c r="H18" s="294" t="str">
        <f t="shared" si="0"/>
        <v>- Rasa ingin tahu
- Mandiri
- Bertanggung jawab</v>
      </c>
    </row>
    <row r="19" spans="1:8" s="3" customFormat="1" ht="19.5" hidden="1" customHeight="1">
      <c r="A19" s="291" t="e">
        <f>silabus!#REF!</f>
        <v>#REF!</v>
      </c>
      <c r="B19" s="291" t="e">
        <f>silabus!#REF!</f>
        <v>#REF!</v>
      </c>
      <c r="C19" s="291"/>
      <c r="D19" s="291"/>
      <c r="E19" s="291"/>
      <c r="F19" s="291"/>
      <c r="G19" s="329"/>
      <c r="H19" s="294" t="str">
        <f t="shared" si="0"/>
        <v>- Rasa ingin tahu
- Mandiri
- Bertanggung jawab</v>
      </c>
    </row>
    <row r="20" spans="1:8" s="3" customFormat="1" ht="19.5" hidden="1" customHeight="1">
      <c r="A20" s="291" t="e">
        <f>silabus!#REF!</f>
        <v>#REF!</v>
      </c>
      <c r="B20" s="291" t="e">
        <f>silabus!#REF!</f>
        <v>#REF!</v>
      </c>
      <c r="C20" s="291"/>
      <c r="D20" s="291"/>
      <c r="E20" s="291"/>
      <c r="F20" s="291"/>
      <c r="G20" s="329"/>
      <c r="H20" s="294" t="str">
        <f t="shared" si="0"/>
        <v>- Rasa ingin tahu
- Mandiri
- Bertanggung jawab</v>
      </c>
    </row>
    <row r="21" spans="1:8" s="3" customFormat="1" ht="19.5" hidden="1" customHeight="1">
      <c r="A21" s="291" t="e">
        <f>silabus!#REF!</f>
        <v>#REF!</v>
      </c>
      <c r="B21" s="291" t="e">
        <f>silabus!#REF!</f>
        <v>#REF!</v>
      </c>
      <c r="C21" s="291"/>
      <c r="D21" s="291"/>
      <c r="E21" s="291"/>
      <c r="F21" s="291"/>
      <c r="G21" s="329"/>
      <c r="H21" s="294" t="str">
        <f t="shared" si="0"/>
        <v>- Rasa ingin tahu
- Mandiri
- Bertanggung jawab</v>
      </c>
    </row>
    <row r="22" spans="1:8" s="3" customFormat="1" ht="19.5" hidden="1" customHeight="1">
      <c r="A22" s="291" t="e">
        <f>silabus!#REF!</f>
        <v>#REF!</v>
      </c>
      <c r="B22" s="291" t="e">
        <f>silabus!#REF!</f>
        <v>#REF!</v>
      </c>
      <c r="C22" s="291"/>
      <c r="D22" s="291"/>
      <c r="E22" s="291"/>
      <c r="F22" s="291"/>
      <c r="G22" s="329"/>
      <c r="H22" s="294" t="str">
        <f t="shared" si="0"/>
        <v>- Rasa ingin tahu
- Mandiri
- Bertanggung jawab</v>
      </c>
    </row>
    <row r="23" spans="1:8" s="3" customFormat="1" ht="19.5" hidden="1" customHeight="1">
      <c r="A23" s="291" t="e">
        <f>silabus!#REF!</f>
        <v>#REF!</v>
      </c>
      <c r="B23" s="291" t="e">
        <f>silabus!#REF!</f>
        <v>#REF!</v>
      </c>
      <c r="C23" s="291"/>
      <c r="D23" s="291"/>
      <c r="E23" s="291"/>
      <c r="F23" s="291"/>
      <c r="G23" s="323"/>
      <c r="H23" s="294" t="str">
        <f t="shared" si="0"/>
        <v>- Rasa ingin tahu
- Mandiri
- Bertanggung jawab</v>
      </c>
    </row>
    <row r="24" spans="1:8" s="3" customFormat="1" ht="19.5" customHeight="1">
      <c r="A24" s="15"/>
      <c r="B24" s="15"/>
      <c r="C24" s="15"/>
      <c r="D24" s="15"/>
      <c r="E24" s="15"/>
      <c r="F24" s="15"/>
      <c r="G24" s="15"/>
      <c r="H24" s="156"/>
    </row>
    <row r="25" spans="1:8" s="7" customFormat="1">
      <c r="A25" s="142" t="s">
        <v>38</v>
      </c>
      <c r="B25" s="142" t="str">
        <f>": "&amp;data!C21</f>
        <v>: II (GENAP)</v>
      </c>
      <c r="C25" s="142"/>
      <c r="D25" s="142"/>
      <c r="E25" s="142"/>
      <c r="F25" s="142"/>
      <c r="G25" s="142"/>
      <c r="H25" s="154"/>
    </row>
    <row r="26" spans="1:8" s="7" customFormat="1">
      <c r="A26" s="142"/>
      <c r="B26" s="142"/>
      <c r="C26" s="142"/>
      <c r="D26" s="142"/>
      <c r="E26" s="142"/>
      <c r="F26" s="142"/>
      <c r="G26" s="142"/>
      <c r="H26" s="154"/>
    </row>
    <row r="27" spans="1:8" s="3" customFormat="1" ht="31.5">
      <c r="A27" s="319" t="s">
        <v>221</v>
      </c>
      <c r="B27" s="319" t="s">
        <v>222</v>
      </c>
      <c r="C27" s="143" t="s">
        <v>223</v>
      </c>
      <c r="D27" s="143" t="s">
        <v>225</v>
      </c>
      <c r="E27" s="143" t="s">
        <v>226</v>
      </c>
      <c r="F27" s="143" t="s">
        <v>227</v>
      </c>
      <c r="G27" s="143" t="s">
        <v>228</v>
      </c>
      <c r="H27" s="155" t="s">
        <v>229</v>
      </c>
    </row>
    <row r="28" spans="1:8" s="3" customFormat="1" ht="78.75">
      <c r="A28" s="332"/>
      <c r="B28" s="332"/>
      <c r="C28" s="319" t="s">
        <v>230</v>
      </c>
      <c r="D28" s="319" t="s">
        <v>231</v>
      </c>
      <c r="E28" s="319" t="s">
        <v>232</v>
      </c>
      <c r="F28" s="319" t="s">
        <v>233</v>
      </c>
      <c r="G28" s="152" t="s">
        <v>235</v>
      </c>
      <c r="H28" s="330" t="s">
        <v>234</v>
      </c>
    </row>
    <row r="29" spans="1:8" s="3" customFormat="1" ht="47.25">
      <c r="A29" s="320"/>
      <c r="B29" s="320"/>
      <c r="C29" s="320"/>
      <c r="D29" s="320"/>
      <c r="E29" s="320"/>
      <c r="F29" s="320"/>
      <c r="G29" s="153" t="s">
        <v>236</v>
      </c>
      <c r="H29" s="331"/>
    </row>
    <row r="30" spans="1:8" s="3" customFormat="1" ht="89.25" customHeight="1">
      <c r="A30" s="291" t="e">
        <f>silabus!#REF!</f>
        <v>#REF!</v>
      </c>
      <c r="B30" s="291" t="e">
        <f>silabus!#REF!</f>
        <v>#REF!</v>
      </c>
      <c r="C30" s="291" t="s">
        <v>548</v>
      </c>
      <c r="D30" s="291" t="s">
        <v>549</v>
      </c>
      <c r="E30" s="291" t="s">
        <v>525</v>
      </c>
      <c r="F30" s="291" t="s">
        <v>526</v>
      </c>
      <c r="G30" s="322" t="s">
        <v>568</v>
      </c>
      <c r="H30" s="294" t="str">
        <f>H23</f>
        <v>- Rasa ingin tahu
- Mandiri
- Bertanggung jawab</v>
      </c>
    </row>
    <row r="31" spans="1:8" s="3" customFormat="1" ht="114.75">
      <c r="A31" s="291" t="e">
        <f>silabus!#REF!</f>
        <v>#REF!</v>
      </c>
      <c r="B31" s="291" t="e">
        <f>silabus!#REF!</f>
        <v>#REF!</v>
      </c>
      <c r="C31" s="291" t="s">
        <v>550</v>
      </c>
      <c r="D31" s="291" t="s">
        <v>551</v>
      </c>
      <c r="E31" s="291" t="s">
        <v>237</v>
      </c>
      <c r="F31" s="291" t="s">
        <v>239</v>
      </c>
      <c r="G31" s="329"/>
      <c r="H31" s="293" t="str">
        <f>H30</f>
        <v>- Rasa ingin tahu
- Mandiri
- Bertanggung jawab</v>
      </c>
    </row>
    <row r="32" spans="1:8" s="3" customFormat="1" ht="114.75">
      <c r="A32" s="291" t="e">
        <f>silabus!#REF!</f>
        <v>#REF!</v>
      </c>
      <c r="B32" s="291" t="e">
        <f>silabus!#REF!</f>
        <v>#REF!</v>
      </c>
      <c r="C32" s="291" t="s">
        <v>552</v>
      </c>
      <c r="D32" s="291" t="s">
        <v>553</v>
      </c>
      <c r="E32" s="291" t="s">
        <v>554</v>
      </c>
      <c r="F32" s="291" t="s">
        <v>555</v>
      </c>
      <c r="G32" s="329"/>
      <c r="H32" s="293" t="str">
        <f t="shared" ref="H32:H44" si="1">H31</f>
        <v>- Rasa ingin tahu
- Mandiri
- Bertanggung jawab</v>
      </c>
    </row>
    <row r="33" spans="1:8" s="3" customFormat="1" ht="114.75">
      <c r="A33" s="291" t="e">
        <f>silabus!#REF!</f>
        <v>#REF!</v>
      </c>
      <c r="B33" s="291" t="e">
        <f>silabus!#REF!</f>
        <v>#REF!</v>
      </c>
      <c r="C33" s="291" t="s">
        <v>556</v>
      </c>
      <c r="D33" s="291" t="s">
        <v>557</v>
      </c>
      <c r="E33" s="291" t="s">
        <v>554</v>
      </c>
      <c r="F33" s="291" t="s">
        <v>555</v>
      </c>
      <c r="G33" s="329"/>
      <c r="H33" s="293" t="str">
        <f t="shared" si="1"/>
        <v>- Rasa ingin tahu
- Mandiri
- Bertanggung jawab</v>
      </c>
    </row>
    <row r="34" spans="1:8" s="3" customFormat="1" ht="114.75">
      <c r="A34" s="291" t="e">
        <f>silabus!#REF!</f>
        <v>#REF!</v>
      </c>
      <c r="B34" s="291" t="e">
        <f>silabus!#REF!</f>
        <v>#REF!</v>
      </c>
      <c r="C34" s="291" t="s">
        <v>558</v>
      </c>
      <c r="D34" s="291" t="s">
        <v>559</v>
      </c>
      <c r="E34" s="291" t="s">
        <v>554</v>
      </c>
      <c r="F34" s="291" t="s">
        <v>555</v>
      </c>
      <c r="G34" s="329"/>
      <c r="H34" s="293" t="str">
        <f t="shared" si="1"/>
        <v>- Rasa ingin tahu
- Mandiri
- Bertanggung jawab</v>
      </c>
    </row>
    <row r="35" spans="1:8" s="3" customFormat="1" ht="114.75">
      <c r="A35" s="291" t="e">
        <f>silabus!#REF!</f>
        <v>#REF!</v>
      </c>
      <c r="B35" s="291" t="e">
        <f>silabus!#REF!</f>
        <v>#REF!</v>
      </c>
      <c r="C35" s="291" t="s">
        <v>552</v>
      </c>
      <c r="D35" s="291" t="s">
        <v>553</v>
      </c>
      <c r="E35" s="291" t="s">
        <v>554</v>
      </c>
      <c r="F35" s="291" t="s">
        <v>555</v>
      </c>
      <c r="G35" s="329"/>
      <c r="H35" s="293" t="str">
        <f t="shared" si="1"/>
        <v>- Rasa ingin tahu
- Mandiri
- Bertanggung jawab</v>
      </c>
    </row>
    <row r="36" spans="1:8" s="3" customFormat="1" ht="102">
      <c r="A36" s="291" t="e">
        <f>silabus!#REF!</f>
        <v>#REF!</v>
      </c>
      <c r="B36" s="291" t="e">
        <f>silabus!#REF!</f>
        <v>#REF!</v>
      </c>
      <c r="C36" s="291" t="s">
        <v>560</v>
      </c>
      <c r="D36" s="291" t="s">
        <v>561</v>
      </c>
      <c r="E36" s="291" t="s">
        <v>554</v>
      </c>
      <c r="F36" s="291" t="s">
        <v>555</v>
      </c>
      <c r="G36" s="329"/>
      <c r="H36" s="293" t="str">
        <f t="shared" si="1"/>
        <v>- Rasa ingin tahu
- Mandiri
- Bertanggung jawab</v>
      </c>
    </row>
    <row r="37" spans="1:8" s="3" customFormat="1" ht="114.75">
      <c r="A37" s="291" t="e">
        <f>silabus!#REF!</f>
        <v>#REF!</v>
      </c>
      <c r="B37" s="291" t="e">
        <f>silabus!#REF!</f>
        <v>#REF!</v>
      </c>
      <c r="C37" s="291" t="s">
        <v>562</v>
      </c>
      <c r="D37" s="291" t="s">
        <v>563</v>
      </c>
      <c r="E37" s="291" t="s">
        <v>554</v>
      </c>
      <c r="F37" s="291" t="s">
        <v>555</v>
      </c>
      <c r="G37" s="329"/>
      <c r="H37" s="293" t="str">
        <f t="shared" si="1"/>
        <v>- Rasa ingin tahu
- Mandiri
- Bertanggung jawab</v>
      </c>
    </row>
    <row r="38" spans="1:8" s="3" customFormat="1" ht="140.25">
      <c r="A38" s="291" t="e">
        <f>silabus!#REF!</f>
        <v>#REF!</v>
      </c>
      <c r="B38" s="291" t="e">
        <f>silabus!#REF!</f>
        <v>#REF!</v>
      </c>
      <c r="C38" s="291" t="s">
        <v>564</v>
      </c>
      <c r="D38" s="291" t="s">
        <v>565</v>
      </c>
      <c r="E38" s="291" t="s">
        <v>566</v>
      </c>
      <c r="F38" s="291" t="s">
        <v>567</v>
      </c>
      <c r="G38" s="329"/>
      <c r="H38" s="293" t="str">
        <f t="shared" si="1"/>
        <v>- Rasa ingin tahu
- Mandiri
- Bertanggung jawab</v>
      </c>
    </row>
    <row r="39" spans="1:8" s="3" customFormat="1" ht="19.5" hidden="1" customHeight="1">
      <c r="A39" s="291">
        <f>silabus!A37</f>
        <v>0</v>
      </c>
      <c r="B39" s="291">
        <f>silabus!A38</f>
        <v>0</v>
      </c>
      <c r="C39" s="291"/>
      <c r="D39" s="291"/>
      <c r="E39" s="291"/>
      <c r="F39" s="291"/>
      <c r="G39" s="329"/>
      <c r="H39" s="293" t="str">
        <f t="shared" si="1"/>
        <v>- Rasa ingin tahu
- Mandiri
- Bertanggung jawab</v>
      </c>
    </row>
    <row r="40" spans="1:8" s="3" customFormat="1" ht="19.5" hidden="1" customHeight="1">
      <c r="A40" s="291">
        <f>silabus!A39</f>
        <v>0</v>
      </c>
      <c r="B40" s="291">
        <f>silabus!A40</f>
        <v>0</v>
      </c>
      <c r="C40" s="291"/>
      <c r="D40" s="291"/>
      <c r="E40" s="291"/>
      <c r="F40" s="291"/>
      <c r="G40" s="329"/>
      <c r="H40" s="293" t="str">
        <f t="shared" si="1"/>
        <v>- Rasa ingin tahu
- Mandiri
- Bertanggung jawab</v>
      </c>
    </row>
    <row r="41" spans="1:8" s="3" customFormat="1" ht="19.5" hidden="1" customHeight="1">
      <c r="A41" s="291">
        <f>silabus!A41</f>
        <v>0</v>
      </c>
      <c r="B41" s="291">
        <f>silabus!A42</f>
        <v>0</v>
      </c>
      <c r="C41" s="291"/>
      <c r="D41" s="291"/>
      <c r="E41" s="291"/>
      <c r="F41" s="291"/>
      <c r="G41" s="329"/>
      <c r="H41" s="293" t="str">
        <f t="shared" si="1"/>
        <v>- Rasa ingin tahu
- Mandiri
- Bertanggung jawab</v>
      </c>
    </row>
    <row r="42" spans="1:8" s="3" customFormat="1" ht="19.5" hidden="1" customHeight="1">
      <c r="A42" s="291">
        <f>silabus!A43</f>
        <v>0</v>
      </c>
      <c r="B42" s="291">
        <f>silabus!A44</f>
        <v>0</v>
      </c>
      <c r="C42" s="291"/>
      <c r="D42" s="291"/>
      <c r="E42" s="291"/>
      <c r="F42" s="291"/>
      <c r="G42" s="329"/>
      <c r="H42" s="293" t="str">
        <f t="shared" si="1"/>
        <v>- Rasa ingin tahu
- Mandiri
- Bertanggung jawab</v>
      </c>
    </row>
    <row r="43" spans="1:8" s="3" customFormat="1" ht="19.5" hidden="1" customHeight="1">
      <c r="A43" s="291">
        <f>silabus!A45</f>
        <v>0</v>
      </c>
      <c r="B43" s="291">
        <f>silabus!A46</f>
        <v>0</v>
      </c>
      <c r="C43" s="291"/>
      <c r="D43" s="291"/>
      <c r="E43" s="291"/>
      <c r="F43" s="291"/>
      <c r="G43" s="329"/>
      <c r="H43" s="293" t="str">
        <f t="shared" si="1"/>
        <v>- Rasa ingin tahu
- Mandiri
- Bertanggung jawab</v>
      </c>
    </row>
    <row r="44" spans="1:8" s="3" customFormat="1" ht="19.5" hidden="1" customHeight="1">
      <c r="A44" s="291">
        <f>silabus!A47</f>
        <v>0</v>
      </c>
      <c r="B44" s="291">
        <f>silabus!A48</f>
        <v>0</v>
      </c>
      <c r="C44" s="291"/>
      <c r="D44" s="291"/>
      <c r="E44" s="291"/>
      <c r="F44" s="291"/>
      <c r="G44" s="323"/>
      <c r="H44" s="293" t="str">
        <f t="shared" si="1"/>
        <v>- Rasa ingin tahu
- Mandiri
- Bertanggung jawab</v>
      </c>
    </row>
    <row r="46" spans="1:8" s="7" customFormat="1">
      <c r="A46" s="142"/>
      <c r="B46" s="7" t="str">
        <f>ki!A11</f>
        <v>Mengetahui :</v>
      </c>
      <c r="F46" s="7" t="str">
        <f>ki!C11</f>
        <v>Barabai, 16 April 2020</v>
      </c>
      <c r="H46" s="154"/>
    </row>
    <row r="47" spans="1:8" s="7" customFormat="1">
      <c r="A47" s="142"/>
      <c r="B47" s="7" t="str">
        <f>ki!A12</f>
        <v>Kepala SMKN 1 Barabai</v>
      </c>
      <c r="F47" s="7" t="str">
        <f>ki!C12</f>
        <v>Guru Mata Pelajaran</v>
      </c>
      <c r="H47" s="154"/>
    </row>
    <row r="48" spans="1:8" s="7" customFormat="1">
      <c r="A48" s="142"/>
      <c r="H48" s="154"/>
    </row>
    <row r="49" spans="1:8" s="7" customFormat="1">
      <c r="A49" s="142"/>
      <c r="H49" s="154"/>
    </row>
    <row r="50" spans="1:8" s="7" customFormat="1">
      <c r="A50" s="142"/>
      <c r="H50" s="154"/>
    </row>
    <row r="51" spans="1:8" s="7" customFormat="1">
      <c r="A51" s="142"/>
      <c r="B51" s="7" t="str">
        <f>ki!A16</f>
        <v>Norta Dewi Yuniati, S.P, M.Pd</v>
      </c>
      <c r="F51" s="7" t="str">
        <f>ki!C16</f>
        <v>Abdian Noor, S.Pd</v>
      </c>
      <c r="H51" s="154"/>
    </row>
    <row r="52" spans="1:8" s="7" customFormat="1">
      <c r="A52" s="142"/>
      <c r="B52" s="7" t="str">
        <f>ki!A17</f>
        <v>NIP. 19710623 200604 2 021</v>
      </c>
      <c r="F52" s="7" t="str">
        <f>ki!C17</f>
        <v>NIP. 19680906 199412 1 005</v>
      </c>
      <c r="H52" s="154"/>
    </row>
  </sheetData>
  <mergeCells count="17">
    <mergeCell ref="D7:D8"/>
    <mergeCell ref="E7:E8"/>
    <mergeCell ref="A1:H1"/>
    <mergeCell ref="G30:G44"/>
    <mergeCell ref="F7:F8"/>
    <mergeCell ref="H7:H8"/>
    <mergeCell ref="A27:A29"/>
    <mergeCell ref="B27:B29"/>
    <mergeCell ref="C28:C29"/>
    <mergeCell ref="D28:D29"/>
    <mergeCell ref="E28:E29"/>
    <mergeCell ref="F28:F29"/>
    <mergeCell ref="H28:H29"/>
    <mergeCell ref="G9:G23"/>
    <mergeCell ref="A6:A8"/>
    <mergeCell ref="B6:B8"/>
    <mergeCell ref="C7:C8"/>
  </mergeCells>
  <pageMargins left="0.35433070866141736" right="0.27559055118110237" top="0.74803149606299213" bottom="0.56000000000000005" header="0.31496062992125984" footer="0.31496062992125984"/>
  <pageSetup paperSize="9" scale="89" orientation="landscape" horizontalDpi="4294967293" verticalDpi="0" r:id="rId1"/>
  <rowBreaks count="1" manualBreakCount="1">
    <brk id="24" max="16383" man="1"/>
  </rowBreaks>
</worksheet>
</file>

<file path=xl/worksheets/sheet6.xml><?xml version="1.0" encoding="utf-8"?>
<worksheet xmlns="http://schemas.openxmlformats.org/spreadsheetml/2006/main" xmlns:r="http://schemas.openxmlformats.org/officeDocument/2006/relationships">
  <dimension ref="A1:G138"/>
  <sheetViews>
    <sheetView view="pageBreakPreview" zoomScale="90" zoomScaleNormal="70" zoomScaleSheetLayoutView="90" workbookViewId="0">
      <selection activeCell="F3" sqref="F3"/>
    </sheetView>
  </sheetViews>
  <sheetFormatPr defaultRowHeight="15.75"/>
  <cols>
    <col min="1" max="1" width="6.42578125" style="157" customWidth="1"/>
    <col min="2" max="2" width="8" style="1" customWidth="1"/>
    <col min="3" max="3" width="58.5703125" style="1" customWidth="1"/>
    <col min="4" max="4" width="12.5703125" style="157" bestFit="1" customWidth="1"/>
    <col min="5" max="5" width="10.7109375" style="157" bestFit="1" customWidth="1"/>
    <col min="6" max="6" width="6.28515625" style="157" bestFit="1" customWidth="1"/>
    <col min="7" max="7" width="7.42578125" style="157" bestFit="1" customWidth="1"/>
    <col min="8" max="16384" width="9.140625" style="1"/>
  </cols>
  <sheetData>
    <row r="1" spans="1:7">
      <c r="A1" s="317" t="s">
        <v>245</v>
      </c>
      <c r="B1" s="317"/>
      <c r="C1" s="317"/>
      <c r="D1" s="317"/>
      <c r="E1" s="317"/>
      <c r="F1" s="317"/>
      <c r="G1" s="317"/>
    </row>
    <row r="2" spans="1:7">
      <c r="A2" s="12"/>
    </row>
    <row r="3" spans="1:7">
      <c r="A3" s="12" t="s">
        <v>0</v>
      </c>
      <c r="C3" s="1" t="str">
        <f>kd!B3</f>
        <v>: Administrasi Transakssi</v>
      </c>
      <c r="D3" s="12" t="s">
        <v>31</v>
      </c>
      <c r="E3" s="12"/>
      <c r="F3" s="12" t="str">
        <f>kd!G3</f>
        <v>: 2018 / 2019</v>
      </c>
      <c r="G3" s="12"/>
    </row>
    <row r="4" spans="1:7">
      <c r="A4" s="12" t="s">
        <v>38</v>
      </c>
      <c r="C4" s="1" t="str">
        <f>kd!B4</f>
        <v>: I (GANJIL)</v>
      </c>
      <c r="D4" s="12" t="s">
        <v>1</v>
      </c>
      <c r="E4" s="12"/>
      <c r="F4" s="12" t="str">
        <f>kd!G4</f>
        <v>: XI  BDP</v>
      </c>
      <c r="G4" s="12"/>
    </row>
    <row r="6" spans="1:7">
      <c r="A6" s="146" t="s">
        <v>52</v>
      </c>
      <c r="B6" s="335" t="s">
        <v>240</v>
      </c>
      <c r="C6" s="335"/>
      <c r="D6" s="146" t="s">
        <v>241</v>
      </c>
      <c r="E6" s="146" t="s">
        <v>242</v>
      </c>
      <c r="F6" s="146" t="s">
        <v>243</v>
      </c>
      <c r="G6" s="146" t="s">
        <v>244</v>
      </c>
    </row>
    <row r="7" spans="1:7" s="7" customFormat="1">
      <c r="A7" s="334">
        <v>1</v>
      </c>
      <c r="B7" s="336" t="str">
        <f>silabus!A35</f>
        <v>3.10 Menganalisis dokumenj transaksi penjualan</v>
      </c>
      <c r="C7" s="337"/>
      <c r="D7" s="261"/>
      <c r="E7" s="261"/>
      <c r="F7" s="261"/>
      <c r="G7" s="261"/>
    </row>
    <row r="8" spans="1:7" s="7" customFormat="1" ht="33" customHeight="1">
      <c r="A8" s="334"/>
      <c r="B8" s="333" t="str">
        <f>silabus!B35</f>
        <v xml:space="preserve">3.10.1 Menjelaskan Jenis dokumen administrasi penjualan
3.10.2 Memahami langkah pembuatan dokumen administrasi penjualan
</v>
      </c>
      <c r="C8" s="333"/>
      <c r="D8" s="261">
        <v>80</v>
      </c>
      <c r="E8" s="261">
        <v>70</v>
      </c>
      <c r="F8" s="261">
        <v>60</v>
      </c>
      <c r="G8" s="261">
        <f>AVERAGE(D8:F8)</f>
        <v>70</v>
      </c>
    </row>
    <row r="9" spans="1:7" s="7" customFormat="1">
      <c r="A9" s="334">
        <v>2</v>
      </c>
      <c r="B9" s="333" t="str">
        <f>silabus!A36</f>
        <v>4.10 Membuat administrasi penjualan</v>
      </c>
      <c r="C9" s="333"/>
      <c r="D9" s="261"/>
      <c r="E9" s="261"/>
      <c r="F9" s="261"/>
      <c r="G9" s="261"/>
    </row>
    <row r="10" spans="1:7" s="7" customFormat="1" ht="31.5" customHeight="1">
      <c r="A10" s="334"/>
      <c r="B10" s="333" t="str">
        <f>silabus!B36</f>
        <v>4.10.1 Membuat dokumen administrasi penjualan</v>
      </c>
      <c r="C10" s="333"/>
      <c r="D10" s="261">
        <f>D8</f>
        <v>80</v>
      </c>
      <c r="E10" s="261">
        <f t="shared" ref="E10:F130" si="0">E8</f>
        <v>70</v>
      </c>
      <c r="F10" s="261">
        <f t="shared" si="0"/>
        <v>60</v>
      </c>
      <c r="G10" s="261">
        <f>AVERAGE(D10:F10)</f>
        <v>70</v>
      </c>
    </row>
    <row r="11" spans="1:7" s="7" customFormat="1">
      <c r="A11" s="334">
        <v>3</v>
      </c>
      <c r="B11" s="333" t="e">
        <f>silabus!#REF!</f>
        <v>#REF!</v>
      </c>
      <c r="C11" s="333"/>
      <c r="D11" s="261"/>
      <c r="E11" s="261"/>
      <c r="F11" s="261"/>
      <c r="G11" s="261"/>
    </row>
    <row r="12" spans="1:7" s="7" customFormat="1" ht="34.5" customHeight="1">
      <c r="A12" s="334"/>
      <c r="B12" s="333" t="e">
        <f>silabus!#REF!</f>
        <v>#REF!</v>
      </c>
      <c r="C12" s="333"/>
      <c r="D12" s="261">
        <f>D10</f>
        <v>80</v>
      </c>
      <c r="E12" s="261">
        <f t="shared" si="0"/>
        <v>70</v>
      </c>
      <c r="F12" s="261">
        <f t="shared" si="0"/>
        <v>60</v>
      </c>
      <c r="G12" s="261">
        <f>AVERAGE(D12:F12)</f>
        <v>70</v>
      </c>
    </row>
    <row r="13" spans="1:7" s="7" customFormat="1">
      <c r="A13" s="334">
        <v>4</v>
      </c>
      <c r="B13" s="333" t="e">
        <f>silabus!#REF!</f>
        <v>#REF!</v>
      </c>
      <c r="C13" s="333"/>
      <c r="D13" s="261"/>
      <c r="E13" s="261"/>
      <c r="F13" s="261"/>
      <c r="G13" s="261"/>
    </row>
    <row r="14" spans="1:7" s="7" customFormat="1" ht="33.75" customHeight="1">
      <c r="A14" s="334"/>
      <c r="B14" s="333" t="e">
        <f>silabus!#REF!</f>
        <v>#REF!</v>
      </c>
      <c r="C14" s="333"/>
      <c r="D14" s="261">
        <f>D12</f>
        <v>80</v>
      </c>
      <c r="E14" s="261">
        <f t="shared" si="0"/>
        <v>70</v>
      </c>
      <c r="F14" s="261">
        <f t="shared" si="0"/>
        <v>60</v>
      </c>
      <c r="G14" s="261">
        <f>AVERAGE(D14:F14)</f>
        <v>70</v>
      </c>
    </row>
    <row r="15" spans="1:7" s="7" customFormat="1">
      <c r="A15" s="334">
        <v>5</v>
      </c>
      <c r="B15" s="333" t="e">
        <f>silabus!#REF!</f>
        <v>#REF!</v>
      </c>
      <c r="C15" s="333"/>
      <c r="D15" s="261"/>
      <c r="E15" s="261"/>
      <c r="F15" s="261"/>
      <c r="G15" s="261"/>
    </row>
    <row r="16" spans="1:7" s="7" customFormat="1" ht="34.5" customHeight="1">
      <c r="A16" s="334"/>
      <c r="B16" s="333" t="e">
        <f>silabus!#REF!</f>
        <v>#REF!</v>
      </c>
      <c r="C16" s="333"/>
      <c r="D16" s="261">
        <f>D14</f>
        <v>80</v>
      </c>
      <c r="E16" s="261">
        <f t="shared" si="0"/>
        <v>70</v>
      </c>
      <c r="F16" s="261">
        <f t="shared" si="0"/>
        <v>60</v>
      </c>
      <c r="G16" s="261">
        <f>AVERAGE(D16:F16)</f>
        <v>70</v>
      </c>
    </row>
    <row r="17" spans="1:7" s="7" customFormat="1">
      <c r="A17" s="334">
        <v>6</v>
      </c>
      <c r="B17" s="333" t="e">
        <f>silabus!#REF!</f>
        <v>#REF!</v>
      </c>
      <c r="C17" s="333"/>
      <c r="D17" s="261"/>
      <c r="E17" s="261"/>
      <c r="F17" s="261"/>
      <c r="G17" s="261"/>
    </row>
    <row r="18" spans="1:7" s="7" customFormat="1" ht="33" customHeight="1">
      <c r="A18" s="334"/>
      <c r="B18" s="333" t="e">
        <f>silabus!#REF!</f>
        <v>#REF!</v>
      </c>
      <c r="C18" s="333"/>
      <c r="D18" s="261">
        <f>D16</f>
        <v>80</v>
      </c>
      <c r="E18" s="261">
        <f t="shared" si="0"/>
        <v>70</v>
      </c>
      <c r="F18" s="261">
        <f t="shared" si="0"/>
        <v>60</v>
      </c>
      <c r="G18" s="261">
        <f>AVERAGE(D18:F18)</f>
        <v>70</v>
      </c>
    </row>
    <row r="19" spans="1:7" s="7" customFormat="1">
      <c r="A19" s="334">
        <v>7</v>
      </c>
      <c r="B19" s="333" t="e">
        <f>silabus!#REF!</f>
        <v>#REF!</v>
      </c>
      <c r="C19" s="333"/>
      <c r="D19" s="261"/>
      <c r="E19" s="261"/>
      <c r="F19" s="261"/>
      <c r="G19" s="261"/>
    </row>
    <row r="20" spans="1:7" s="7" customFormat="1" ht="34.5" customHeight="1">
      <c r="A20" s="334"/>
      <c r="B20" s="333" t="e">
        <f>silabus!#REF!</f>
        <v>#REF!</v>
      </c>
      <c r="C20" s="333"/>
      <c r="D20" s="261">
        <f>D18</f>
        <v>80</v>
      </c>
      <c r="E20" s="261">
        <f t="shared" si="0"/>
        <v>70</v>
      </c>
      <c r="F20" s="261">
        <f t="shared" si="0"/>
        <v>60</v>
      </c>
      <c r="G20" s="261">
        <f>AVERAGE(D20:F20)</f>
        <v>70</v>
      </c>
    </row>
    <row r="21" spans="1:7" s="7" customFormat="1">
      <c r="A21" s="334">
        <v>8</v>
      </c>
      <c r="B21" s="333" t="e">
        <f>silabus!#REF!</f>
        <v>#REF!</v>
      </c>
      <c r="C21" s="333"/>
      <c r="D21" s="261"/>
      <c r="E21" s="261"/>
      <c r="F21" s="261"/>
      <c r="G21" s="261"/>
    </row>
    <row r="22" spans="1:7" s="7" customFormat="1" ht="33" customHeight="1">
      <c r="A22" s="334"/>
      <c r="B22" s="333" t="e">
        <f>silabus!#REF!</f>
        <v>#REF!</v>
      </c>
      <c r="C22" s="333"/>
      <c r="D22" s="261">
        <f>D20</f>
        <v>80</v>
      </c>
      <c r="E22" s="261">
        <f t="shared" si="0"/>
        <v>70</v>
      </c>
      <c r="F22" s="261">
        <f t="shared" si="0"/>
        <v>60</v>
      </c>
      <c r="G22" s="261">
        <f>AVERAGE(D22:F22)</f>
        <v>70</v>
      </c>
    </row>
    <row r="23" spans="1:7" s="7" customFormat="1">
      <c r="A23" s="334">
        <v>9</v>
      </c>
      <c r="B23" s="333" t="e">
        <f>silabus!#REF!</f>
        <v>#REF!</v>
      </c>
      <c r="C23" s="333"/>
      <c r="D23" s="261"/>
      <c r="E23" s="261"/>
      <c r="F23" s="261"/>
      <c r="G23" s="261"/>
    </row>
    <row r="24" spans="1:7" s="7" customFormat="1" ht="32.25" customHeight="1">
      <c r="A24" s="334"/>
      <c r="B24" s="333" t="e">
        <f>silabus!#REF!</f>
        <v>#REF!</v>
      </c>
      <c r="C24" s="333"/>
      <c r="D24" s="261">
        <f>D22</f>
        <v>80</v>
      </c>
      <c r="E24" s="261">
        <f t="shared" si="0"/>
        <v>70</v>
      </c>
      <c r="F24" s="261">
        <f t="shared" si="0"/>
        <v>60</v>
      </c>
      <c r="G24" s="261">
        <f>AVERAGE(D24:F24)</f>
        <v>70</v>
      </c>
    </row>
    <row r="25" spans="1:7" s="7" customFormat="1">
      <c r="A25" s="334">
        <v>10</v>
      </c>
      <c r="B25" s="333" t="e">
        <f>silabus!#REF!</f>
        <v>#REF!</v>
      </c>
      <c r="C25" s="333"/>
      <c r="D25" s="261"/>
      <c r="E25" s="261"/>
      <c r="F25" s="261"/>
      <c r="G25" s="261"/>
    </row>
    <row r="26" spans="1:7" s="7" customFormat="1" ht="32.25" customHeight="1">
      <c r="A26" s="334"/>
      <c r="B26" s="333" t="e">
        <f>silabus!#REF!</f>
        <v>#REF!</v>
      </c>
      <c r="C26" s="333"/>
      <c r="D26" s="261">
        <f>D24</f>
        <v>80</v>
      </c>
      <c r="E26" s="261">
        <f t="shared" si="0"/>
        <v>70</v>
      </c>
      <c r="F26" s="261">
        <f t="shared" si="0"/>
        <v>60</v>
      </c>
      <c r="G26" s="261">
        <f>AVERAGE(D26:F26)</f>
        <v>70</v>
      </c>
    </row>
    <row r="27" spans="1:7" s="7" customFormat="1">
      <c r="A27" s="334">
        <v>11</v>
      </c>
      <c r="B27" s="333" t="e">
        <f>silabus!#REF!</f>
        <v>#REF!</v>
      </c>
      <c r="C27" s="333"/>
      <c r="D27" s="261"/>
      <c r="E27" s="261"/>
      <c r="F27" s="261"/>
      <c r="G27" s="261"/>
    </row>
    <row r="28" spans="1:7" s="7" customFormat="1" ht="33.75" customHeight="1">
      <c r="A28" s="334"/>
      <c r="B28" s="333" t="e">
        <f>silabus!#REF!</f>
        <v>#REF!</v>
      </c>
      <c r="C28" s="333"/>
      <c r="D28" s="261">
        <f>D26</f>
        <v>80</v>
      </c>
      <c r="E28" s="261">
        <f t="shared" si="0"/>
        <v>70</v>
      </c>
      <c r="F28" s="261">
        <f t="shared" si="0"/>
        <v>60</v>
      </c>
      <c r="G28" s="261">
        <f>AVERAGE(D28:F28)</f>
        <v>70</v>
      </c>
    </row>
    <row r="29" spans="1:7" s="7" customFormat="1">
      <c r="A29" s="334">
        <v>12</v>
      </c>
      <c r="B29" s="333" t="e">
        <f>silabus!#REF!</f>
        <v>#REF!</v>
      </c>
      <c r="C29" s="333"/>
      <c r="D29" s="261"/>
      <c r="E29" s="261"/>
      <c r="F29" s="261"/>
      <c r="G29" s="261"/>
    </row>
    <row r="30" spans="1:7" s="7" customFormat="1" ht="32.25" customHeight="1">
      <c r="A30" s="334"/>
      <c r="B30" s="333" t="e">
        <f>silabus!#REF!</f>
        <v>#REF!</v>
      </c>
      <c r="C30" s="333"/>
      <c r="D30" s="261">
        <f>D28</f>
        <v>80</v>
      </c>
      <c r="E30" s="261">
        <f t="shared" si="0"/>
        <v>70</v>
      </c>
      <c r="F30" s="261">
        <f t="shared" si="0"/>
        <v>60</v>
      </c>
      <c r="G30" s="261">
        <f>AVERAGE(D30:F30)</f>
        <v>70</v>
      </c>
    </row>
    <row r="31" spans="1:7" s="7" customFormat="1">
      <c r="A31" s="334">
        <v>13</v>
      </c>
      <c r="B31" s="333" t="e">
        <f>silabus!#REF!</f>
        <v>#REF!</v>
      </c>
      <c r="C31" s="333"/>
      <c r="D31" s="261"/>
      <c r="E31" s="261"/>
      <c r="F31" s="261"/>
      <c r="G31" s="261"/>
    </row>
    <row r="32" spans="1:7" s="7" customFormat="1" ht="34.5" customHeight="1">
      <c r="A32" s="334"/>
      <c r="B32" s="333" t="e">
        <f>silabus!#REF!</f>
        <v>#REF!</v>
      </c>
      <c r="C32" s="333"/>
      <c r="D32" s="261">
        <f>D30</f>
        <v>80</v>
      </c>
      <c r="E32" s="261">
        <f t="shared" si="0"/>
        <v>70</v>
      </c>
      <c r="F32" s="261">
        <f t="shared" si="0"/>
        <v>60</v>
      </c>
      <c r="G32" s="261">
        <f>AVERAGE(D32:F32)</f>
        <v>70</v>
      </c>
    </row>
    <row r="33" spans="1:7" s="7" customFormat="1">
      <c r="A33" s="334">
        <v>14</v>
      </c>
      <c r="B33" s="333" t="e">
        <f>silabus!#REF!</f>
        <v>#REF!</v>
      </c>
      <c r="C33" s="333"/>
      <c r="D33" s="261"/>
      <c r="E33" s="261"/>
      <c r="F33" s="261"/>
      <c r="G33" s="261"/>
    </row>
    <row r="34" spans="1:7" s="7" customFormat="1" ht="33" customHeight="1">
      <c r="A34" s="334"/>
      <c r="B34" s="333" t="e">
        <f>silabus!#REF!</f>
        <v>#REF!</v>
      </c>
      <c r="C34" s="333"/>
      <c r="D34" s="261">
        <f>D32</f>
        <v>80</v>
      </c>
      <c r="E34" s="261">
        <f t="shared" si="0"/>
        <v>70</v>
      </c>
      <c r="F34" s="261">
        <f t="shared" si="0"/>
        <v>60</v>
      </c>
      <c r="G34" s="261">
        <f>AVERAGE(D34:F34)</f>
        <v>70</v>
      </c>
    </row>
    <row r="35" spans="1:7" s="7" customFormat="1">
      <c r="A35" s="334">
        <v>15</v>
      </c>
      <c r="B35" s="333" t="e">
        <f>silabus!#REF!</f>
        <v>#REF!</v>
      </c>
      <c r="C35" s="333"/>
      <c r="D35" s="261"/>
      <c r="E35" s="261"/>
      <c r="F35" s="261"/>
      <c r="G35" s="261"/>
    </row>
    <row r="36" spans="1:7" s="7" customFormat="1" ht="32.25" customHeight="1">
      <c r="A36" s="334"/>
      <c r="B36" s="333" t="e">
        <f>silabus!#REF!</f>
        <v>#REF!</v>
      </c>
      <c r="C36" s="333"/>
      <c r="D36" s="261">
        <f>D34</f>
        <v>80</v>
      </c>
      <c r="E36" s="261">
        <f t="shared" si="0"/>
        <v>70</v>
      </c>
      <c r="F36" s="261">
        <f t="shared" si="0"/>
        <v>60</v>
      </c>
      <c r="G36" s="261">
        <f>AVERAGE(D36:F36)</f>
        <v>70</v>
      </c>
    </row>
    <row r="37" spans="1:7" s="7" customFormat="1">
      <c r="A37" s="334">
        <v>16</v>
      </c>
      <c r="B37" s="333" t="e">
        <f>silabus!#REF!</f>
        <v>#REF!</v>
      </c>
      <c r="C37" s="333"/>
      <c r="D37" s="261"/>
      <c r="E37" s="261"/>
      <c r="F37" s="261"/>
      <c r="G37" s="261"/>
    </row>
    <row r="38" spans="1:7" s="7" customFormat="1" ht="31.5" customHeight="1">
      <c r="A38" s="334"/>
      <c r="B38" s="333" t="e">
        <f>silabus!#REF!</f>
        <v>#REF!</v>
      </c>
      <c r="C38" s="333"/>
      <c r="D38" s="261">
        <f>D36</f>
        <v>80</v>
      </c>
      <c r="E38" s="261">
        <f t="shared" si="0"/>
        <v>70</v>
      </c>
      <c r="F38" s="261">
        <f t="shared" si="0"/>
        <v>60</v>
      </c>
      <c r="G38" s="261">
        <f>AVERAGE(D38:F38)</f>
        <v>70</v>
      </c>
    </row>
    <row r="39" spans="1:7" s="7" customFormat="1">
      <c r="A39" s="334">
        <v>17</v>
      </c>
      <c r="B39" s="333" t="e">
        <f>silabus!#REF!</f>
        <v>#REF!</v>
      </c>
      <c r="C39" s="333"/>
      <c r="D39" s="261"/>
      <c r="E39" s="261"/>
      <c r="F39" s="261"/>
      <c r="G39" s="261"/>
    </row>
    <row r="40" spans="1:7" s="7" customFormat="1" ht="33.75" customHeight="1">
      <c r="A40" s="334"/>
      <c r="B40" s="333" t="e">
        <f>silabus!#REF!</f>
        <v>#REF!</v>
      </c>
      <c r="C40" s="333"/>
      <c r="D40" s="261">
        <f>D38</f>
        <v>80</v>
      </c>
      <c r="E40" s="261">
        <f t="shared" si="0"/>
        <v>70</v>
      </c>
      <c r="F40" s="261">
        <f t="shared" si="0"/>
        <v>60</v>
      </c>
      <c r="G40" s="261">
        <f>AVERAGE(D40:F40)</f>
        <v>70</v>
      </c>
    </row>
    <row r="41" spans="1:7" s="7" customFormat="1">
      <c r="A41" s="334">
        <v>18</v>
      </c>
      <c r="B41" s="333" t="e">
        <f>silabus!#REF!</f>
        <v>#REF!</v>
      </c>
      <c r="C41" s="333"/>
      <c r="D41" s="261"/>
      <c r="E41" s="261"/>
      <c r="F41" s="261"/>
      <c r="G41" s="261"/>
    </row>
    <row r="42" spans="1:7" s="7" customFormat="1" ht="32.25" customHeight="1">
      <c r="A42" s="334"/>
      <c r="B42" s="333" t="e">
        <f>silabus!#REF!</f>
        <v>#REF!</v>
      </c>
      <c r="C42" s="333"/>
      <c r="D42" s="261">
        <f>D40</f>
        <v>80</v>
      </c>
      <c r="E42" s="261">
        <f t="shared" si="0"/>
        <v>70</v>
      </c>
      <c r="F42" s="261">
        <f t="shared" si="0"/>
        <v>60</v>
      </c>
      <c r="G42" s="261">
        <f>AVERAGE(D42:F42)</f>
        <v>70</v>
      </c>
    </row>
    <row r="43" spans="1:7" s="7" customFormat="1" hidden="1">
      <c r="A43" s="334">
        <v>19</v>
      </c>
      <c r="B43" s="333" t="e">
        <f>silabus!#REF!</f>
        <v>#REF!</v>
      </c>
      <c r="C43" s="333"/>
      <c r="D43" s="261"/>
      <c r="E43" s="261"/>
      <c r="F43" s="261"/>
      <c r="G43" s="261"/>
    </row>
    <row r="44" spans="1:7" s="7" customFormat="1" hidden="1">
      <c r="A44" s="334"/>
      <c r="B44" s="333" t="e">
        <f>silabus!#REF!</f>
        <v>#REF!</v>
      </c>
      <c r="C44" s="333"/>
      <c r="D44" s="261">
        <f>D42</f>
        <v>80</v>
      </c>
      <c r="E44" s="261">
        <f t="shared" si="0"/>
        <v>70</v>
      </c>
      <c r="F44" s="261">
        <f t="shared" si="0"/>
        <v>60</v>
      </c>
      <c r="G44" s="261">
        <f>AVERAGE(D44:F44)</f>
        <v>70</v>
      </c>
    </row>
    <row r="45" spans="1:7" s="7" customFormat="1" hidden="1">
      <c r="A45" s="334">
        <v>20</v>
      </c>
      <c r="B45" s="333" t="e">
        <f>silabus!#REF!</f>
        <v>#REF!</v>
      </c>
      <c r="C45" s="333"/>
      <c r="D45" s="261"/>
      <c r="E45" s="261"/>
      <c r="F45" s="261"/>
      <c r="G45" s="261"/>
    </row>
    <row r="46" spans="1:7" s="7" customFormat="1" hidden="1">
      <c r="A46" s="334"/>
      <c r="B46" s="333" t="e">
        <f>silabus!#REF!</f>
        <v>#REF!</v>
      </c>
      <c r="C46" s="333"/>
      <c r="D46" s="261">
        <f>D44</f>
        <v>80</v>
      </c>
      <c r="E46" s="261">
        <f t="shared" si="0"/>
        <v>70</v>
      </c>
      <c r="F46" s="261">
        <f t="shared" si="0"/>
        <v>60</v>
      </c>
      <c r="G46" s="261">
        <f>AVERAGE(D46:F46)</f>
        <v>70</v>
      </c>
    </row>
    <row r="47" spans="1:7" s="7" customFormat="1" hidden="1">
      <c r="A47" s="334">
        <v>21</v>
      </c>
      <c r="B47" s="333" t="e">
        <f>silabus!#REF!</f>
        <v>#REF!</v>
      </c>
      <c r="C47" s="333"/>
      <c r="D47" s="261"/>
      <c r="E47" s="261"/>
      <c r="F47" s="261"/>
      <c r="G47" s="261"/>
    </row>
    <row r="48" spans="1:7" s="7" customFormat="1" hidden="1">
      <c r="A48" s="334"/>
      <c r="B48" s="333" t="e">
        <f>silabus!#REF!</f>
        <v>#REF!</v>
      </c>
      <c r="C48" s="333"/>
      <c r="D48" s="261">
        <f>D46</f>
        <v>80</v>
      </c>
      <c r="E48" s="261">
        <f t="shared" si="0"/>
        <v>70</v>
      </c>
      <c r="F48" s="261">
        <f t="shared" si="0"/>
        <v>60</v>
      </c>
      <c r="G48" s="261">
        <f>AVERAGE(D48:F48)</f>
        <v>70</v>
      </c>
    </row>
    <row r="49" spans="1:7" s="7" customFormat="1" hidden="1">
      <c r="A49" s="334">
        <v>22</v>
      </c>
      <c r="B49" s="333" t="e">
        <f>silabus!#REF!</f>
        <v>#REF!</v>
      </c>
      <c r="C49" s="333"/>
      <c r="D49" s="261"/>
      <c r="E49" s="261"/>
      <c r="F49" s="261"/>
      <c r="G49" s="261"/>
    </row>
    <row r="50" spans="1:7" s="7" customFormat="1" hidden="1">
      <c r="A50" s="334"/>
      <c r="B50" s="333" t="e">
        <f>silabus!#REF!</f>
        <v>#REF!</v>
      </c>
      <c r="C50" s="333"/>
      <c r="D50" s="261">
        <f>D48</f>
        <v>80</v>
      </c>
      <c r="E50" s="261">
        <f t="shared" si="0"/>
        <v>70</v>
      </c>
      <c r="F50" s="261">
        <f t="shared" si="0"/>
        <v>60</v>
      </c>
      <c r="G50" s="261">
        <f>AVERAGE(D50:F50)</f>
        <v>70</v>
      </c>
    </row>
    <row r="51" spans="1:7" s="7" customFormat="1" hidden="1">
      <c r="A51" s="334">
        <v>23</v>
      </c>
      <c r="B51" s="333" t="e">
        <f>silabus!#REF!</f>
        <v>#REF!</v>
      </c>
      <c r="C51" s="333"/>
      <c r="D51" s="261"/>
      <c r="E51" s="261"/>
      <c r="F51" s="261"/>
      <c r="G51" s="261"/>
    </row>
    <row r="52" spans="1:7" s="7" customFormat="1" hidden="1">
      <c r="A52" s="334"/>
      <c r="B52" s="333" t="e">
        <f>silabus!#REF!</f>
        <v>#REF!</v>
      </c>
      <c r="C52" s="333"/>
      <c r="D52" s="261">
        <f>D50</f>
        <v>80</v>
      </c>
      <c r="E52" s="261">
        <f t="shared" si="0"/>
        <v>70</v>
      </c>
      <c r="F52" s="261">
        <f t="shared" si="0"/>
        <v>60</v>
      </c>
      <c r="G52" s="261">
        <f>AVERAGE(D52:F52)</f>
        <v>70</v>
      </c>
    </row>
    <row r="53" spans="1:7" s="7" customFormat="1" hidden="1">
      <c r="A53" s="334">
        <v>24</v>
      </c>
      <c r="B53" s="333" t="e">
        <f>silabus!#REF!</f>
        <v>#REF!</v>
      </c>
      <c r="C53" s="333"/>
      <c r="D53" s="261"/>
      <c r="E53" s="261"/>
      <c r="F53" s="261"/>
      <c r="G53" s="261"/>
    </row>
    <row r="54" spans="1:7" s="7" customFormat="1" hidden="1">
      <c r="A54" s="334"/>
      <c r="B54" s="333" t="e">
        <f>silabus!#REF!</f>
        <v>#REF!</v>
      </c>
      <c r="C54" s="333"/>
      <c r="D54" s="261">
        <f>D52</f>
        <v>80</v>
      </c>
      <c r="E54" s="261">
        <f t="shared" si="0"/>
        <v>70</v>
      </c>
      <c r="F54" s="261">
        <f t="shared" si="0"/>
        <v>60</v>
      </c>
      <c r="G54" s="261">
        <f>AVERAGE(D54:F54)</f>
        <v>70</v>
      </c>
    </row>
    <row r="55" spans="1:7" s="7" customFormat="1" hidden="1">
      <c r="A55" s="334">
        <v>25</v>
      </c>
      <c r="B55" s="333" t="e">
        <f>silabus!#REF!</f>
        <v>#REF!</v>
      </c>
      <c r="C55" s="333"/>
      <c r="D55" s="261"/>
      <c r="E55" s="261"/>
      <c r="F55" s="261"/>
      <c r="G55" s="261"/>
    </row>
    <row r="56" spans="1:7" s="7" customFormat="1" hidden="1">
      <c r="A56" s="334"/>
      <c r="B56" s="333" t="e">
        <f>silabus!#REF!</f>
        <v>#REF!</v>
      </c>
      <c r="C56" s="333"/>
      <c r="D56" s="261">
        <f>D54</f>
        <v>80</v>
      </c>
      <c r="E56" s="261">
        <f t="shared" si="0"/>
        <v>70</v>
      </c>
      <c r="F56" s="261">
        <f t="shared" si="0"/>
        <v>60</v>
      </c>
      <c r="G56" s="261">
        <f>AVERAGE(D56:F56)</f>
        <v>70</v>
      </c>
    </row>
    <row r="57" spans="1:7" s="7" customFormat="1" hidden="1">
      <c r="A57" s="334">
        <v>26</v>
      </c>
      <c r="B57" s="333" t="e">
        <f>silabus!#REF!</f>
        <v>#REF!</v>
      </c>
      <c r="C57" s="333"/>
      <c r="D57" s="261"/>
      <c r="E57" s="261"/>
      <c r="F57" s="261"/>
      <c r="G57" s="261"/>
    </row>
    <row r="58" spans="1:7" s="7" customFormat="1" hidden="1">
      <c r="A58" s="334"/>
      <c r="B58" s="333" t="e">
        <f>silabus!#REF!</f>
        <v>#REF!</v>
      </c>
      <c r="C58" s="333"/>
      <c r="D58" s="261">
        <f>D56</f>
        <v>80</v>
      </c>
      <c r="E58" s="261">
        <f t="shared" si="0"/>
        <v>70</v>
      </c>
      <c r="F58" s="261">
        <f t="shared" si="0"/>
        <v>60</v>
      </c>
      <c r="G58" s="261">
        <f>AVERAGE(D58:F58)</f>
        <v>70</v>
      </c>
    </row>
    <row r="59" spans="1:7" s="7" customFormat="1" hidden="1">
      <c r="A59" s="334">
        <v>27</v>
      </c>
      <c r="B59" s="333" t="e">
        <f>silabus!#REF!</f>
        <v>#REF!</v>
      </c>
      <c r="C59" s="333"/>
      <c r="D59" s="261"/>
      <c r="E59" s="261"/>
      <c r="F59" s="261"/>
      <c r="G59" s="261"/>
    </row>
    <row r="60" spans="1:7" s="7" customFormat="1" hidden="1">
      <c r="A60" s="334"/>
      <c r="B60" s="333" t="e">
        <f>silabus!#REF!</f>
        <v>#REF!</v>
      </c>
      <c r="C60" s="333"/>
      <c r="D60" s="261">
        <f>D58</f>
        <v>80</v>
      </c>
      <c r="E60" s="261">
        <f t="shared" si="0"/>
        <v>70</v>
      </c>
      <c r="F60" s="261">
        <f t="shared" si="0"/>
        <v>60</v>
      </c>
      <c r="G60" s="261">
        <f>AVERAGE(D60:F60)</f>
        <v>70</v>
      </c>
    </row>
    <row r="61" spans="1:7" s="7" customFormat="1" hidden="1">
      <c r="A61" s="334">
        <v>28</v>
      </c>
      <c r="B61" s="333" t="e">
        <f>silabus!#REF!</f>
        <v>#REF!</v>
      </c>
      <c r="C61" s="333"/>
      <c r="D61" s="261"/>
      <c r="E61" s="261"/>
      <c r="F61" s="261"/>
      <c r="G61" s="261"/>
    </row>
    <row r="62" spans="1:7" s="7" customFormat="1" hidden="1">
      <c r="A62" s="334"/>
      <c r="B62" s="333" t="e">
        <f>silabus!#REF!</f>
        <v>#REF!</v>
      </c>
      <c r="C62" s="333"/>
      <c r="D62" s="261">
        <f>D60</f>
        <v>80</v>
      </c>
      <c r="E62" s="261">
        <f t="shared" si="0"/>
        <v>70</v>
      </c>
      <c r="F62" s="261">
        <f t="shared" si="0"/>
        <v>60</v>
      </c>
      <c r="G62" s="261">
        <f>AVERAGE(D62:F62)</f>
        <v>70</v>
      </c>
    </row>
    <row r="63" spans="1:7" s="7" customFormat="1" hidden="1">
      <c r="A63" s="334">
        <v>29</v>
      </c>
      <c r="B63" s="333" t="e">
        <f>silabus!#REF!</f>
        <v>#REF!</v>
      </c>
      <c r="C63" s="333"/>
      <c r="D63" s="151"/>
      <c r="E63" s="151"/>
      <c r="F63" s="151"/>
      <c r="G63" s="151"/>
    </row>
    <row r="64" spans="1:7" s="7" customFormat="1" hidden="1">
      <c r="A64" s="334"/>
      <c r="B64" s="333" t="e">
        <f>silabus!#REF!</f>
        <v>#REF!</v>
      </c>
      <c r="C64" s="333"/>
      <c r="D64" s="151">
        <f>D62</f>
        <v>80</v>
      </c>
      <c r="E64" s="151">
        <f t="shared" si="0"/>
        <v>70</v>
      </c>
      <c r="F64" s="151">
        <f t="shared" si="0"/>
        <v>60</v>
      </c>
      <c r="G64" s="151">
        <f>AVERAGE(D64:F64)</f>
        <v>70</v>
      </c>
    </row>
    <row r="65" spans="1:7" s="7" customFormat="1" hidden="1">
      <c r="A65" s="334">
        <v>30</v>
      </c>
      <c r="B65" s="333" t="e">
        <f>silabus!#REF!</f>
        <v>#REF!</v>
      </c>
      <c r="C65" s="333"/>
      <c r="D65" s="151"/>
      <c r="E65" s="151"/>
      <c r="F65" s="151"/>
      <c r="G65" s="151"/>
    </row>
    <row r="66" spans="1:7" s="7" customFormat="1" hidden="1">
      <c r="A66" s="334"/>
      <c r="B66" s="333" t="e">
        <f>silabus!#REF!</f>
        <v>#REF!</v>
      </c>
      <c r="C66" s="333"/>
      <c r="D66" s="151">
        <f>D64</f>
        <v>80</v>
      </c>
      <c r="E66" s="151">
        <f t="shared" si="0"/>
        <v>70</v>
      </c>
      <c r="F66" s="151">
        <f t="shared" si="0"/>
        <v>60</v>
      </c>
      <c r="G66" s="151">
        <f>AVERAGE(D66:F66)</f>
        <v>70</v>
      </c>
    </row>
    <row r="67" spans="1:7" s="7" customFormat="1">
      <c r="A67" s="14"/>
      <c r="B67" s="142"/>
      <c r="C67" s="142"/>
      <c r="D67" s="14"/>
      <c r="E67" s="14"/>
      <c r="F67" s="14"/>
      <c r="G67" s="14"/>
    </row>
    <row r="68" spans="1:7">
      <c r="A68" s="12" t="str">
        <f>kd!A25</f>
        <v>Semester</v>
      </c>
      <c r="C68" s="1" t="str">
        <f>kd!B25</f>
        <v>: II (GENAP)</v>
      </c>
    </row>
    <row r="70" spans="1:7">
      <c r="A70" s="146" t="s">
        <v>52</v>
      </c>
      <c r="B70" s="335" t="s">
        <v>240</v>
      </c>
      <c r="C70" s="335"/>
      <c r="D70" s="146" t="s">
        <v>241</v>
      </c>
      <c r="E70" s="146" t="s">
        <v>242</v>
      </c>
      <c r="F70" s="146" t="s">
        <v>243</v>
      </c>
      <c r="G70" s="146" t="s">
        <v>244</v>
      </c>
    </row>
    <row r="71" spans="1:7" s="7" customFormat="1">
      <c r="A71" s="334">
        <v>1</v>
      </c>
      <c r="B71" s="333" t="e">
        <f>silabus!#REF!</f>
        <v>#REF!</v>
      </c>
      <c r="C71" s="333"/>
      <c r="D71" s="151"/>
      <c r="E71" s="151"/>
      <c r="F71" s="151"/>
      <c r="G71" s="151"/>
    </row>
    <row r="72" spans="1:7" s="7" customFormat="1" ht="33" customHeight="1">
      <c r="A72" s="334"/>
      <c r="B72" s="333" t="e">
        <f>silabus!#REF!</f>
        <v>#REF!</v>
      </c>
      <c r="C72" s="333"/>
      <c r="D72" s="151">
        <f>D66</f>
        <v>80</v>
      </c>
      <c r="E72" s="151">
        <f>E66</f>
        <v>70</v>
      </c>
      <c r="F72" s="151">
        <f>F66</f>
        <v>60</v>
      </c>
      <c r="G72" s="151">
        <f>AVERAGE(D72:F72)</f>
        <v>70</v>
      </c>
    </row>
    <row r="73" spans="1:7" s="7" customFormat="1">
      <c r="A73" s="334">
        <v>2</v>
      </c>
      <c r="B73" s="333" t="e">
        <f>silabus!#REF!</f>
        <v>#REF!</v>
      </c>
      <c r="C73" s="333"/>
      <c r="D73" s="151"/>
      <c r="E73" s="151"/>
      <c r="F73" s="151"/>
      <c r="G73" s="151"/>
    </row>
    <row r="74" spans="1:7" s="7" customFormat="1" ht="33.75" customHeight="1">
      <c r="A74" s="334"/>
      <c r="B74" s="333" t="e">
        <f>silabus!#REF!</f>
        <v>#REF!</v>
      </c>
      <c r="C74" s="333"/>
      <c r="D74" s="151">
        <f>D72</f>
        <v>80</v>
      </c>
      <c r="E74" s="151">
        <f t="shared" si="0"/>
        <v>70</v>
      </c>
      <c r="F74" s="151">
        <f t="shared" si="0"/>
        <v>60</v>
      </c>
      <c r="G74" s="151">
        <f>AVERAGE(D74:F74)</f>
        <v>70</v>
      </c>
    </row>
    <row r="75" spans="1:7" s="7" customFormat="1">
      <c r="A75" s="334">
        <v>3</v>
      </c>
      <c r="B75" s="333" t="e">
        <f>silabus!#REF!</f>
        <v>#REF!</v>
      </c>
      <c r="C75" s="333"/>
      <c r="D75" s="151"/>
      <c r="E75" s="151"/>
      <c r="F75" s="151"/>
      <c r="G75" s="151"/>
    </row>
    <row r="76" spans="1:7" s="7" customFormat="1" ht="35.25" customHeight="1">
      <c r="A76" s="334"/>
      <c r="B76" s="333" t="e">
        <f>silabus!#REF!</f>
        <v>#REF!</v>
      </c>
      <c r="C76" s="333"/>
      <c r="D76" s="151">
        <f>D74</f>
        <v>80</v>
      </c>
      <c r="E76" s="151">
        <f t="shared" si="0"/>
        <v>70</v>
      </c>
      <c r="F76" s="151">
        <f t="shared" si="0"/>
        <v>60</v>
      </c>
      <c r="G76" s="151">
        <f>AVERAGE(D76:F76)</f>
        <v>70</v>
      </c>
    </row>
    <row r="77" spans="1:7" s="7" customFormat="1">
      <c r="A77" s="334">
        <v>4</v>
      </c>
      <c r="B77" s="333" t="e">
        <f>silabus!#REF!</f>
        <v>#REF!</v>
      </c>
      <c r="C77" s="333"/>
      <c r="D77" s="151"/>
      <c r="E77" s="151"/>
      <c r="F77" s="151"/>
      <c r="G77" s="151"/>
    </row>
    <row r="78" spans="1:7" s="7" customFormat="1" ht="33" customHeight="1">
      <c r="A78" s="334"/>
      <c r="B78" s="333" t="e">
        <f>silabus!#REF!</f>
        <v>#REF!</v>
      </c>
      <c r="C78" s="333"/>
      <c r="D78" s="151">
        <f>D76</f>
        <v>80</v>
      </c>
      <c r="E78" s="151">
        <f t="shared" si="0"/>
        <v>70</v>
      </c>
      <c r="F78" s="151">
        <f t="shared" si="0"/>
        <v>60</v>
      </c>
      <c r="G78" s="151">
        <f>AVERAGE(D78:F78)</f>
        <v>70</v>
      </c>
    </row>
    <row r="79" spans="1:7" s="7" customFormat="1">
      <c r="A79" s="334">
        <v>5</v>
      </c>
      <c r="B79" s="333" t="e">
        <f>silabus!#REF!</f>
        <v>#REF!</v>
      </c>
      <c r="C79" s="333"/>
      <c r="D79" s="151"/>
      <c r="E79" s="151"/>
      <c r="F79" s="151"/>
      <c r="G79" s="151"/>
    </row>
    <row r="80" spans="1:7" s="7" customFormat="1" ht="51" customHeight="1">
      <c r="A80" s="334"/>
      <c r="B80" s="333" t="e">
        <f>silabus!#REF!</f>
        <v>#REF!</v>
      </c>
      <c r="C80" s="333"/>
      <c r="D80" s="151">
        <f>D78</f>
        <v>80</v>
      </c>
      <c r="E80" s="151">
        <f t="shared" si="0"/>
        <v>70</v>
      </c>
      <c r="F80" s="151">
        <f t="shared" si="0"/>
        <v>60</v>
      </c>
      <c r="G80" s="151">
        <f>AVERAGE(D80:F80)</f>
        <v>70</v>
      </c>
    </row>
    <row r="81" spans="1:7" s="7" customFormat="1">
      <c r="A81" s="334">
        <v>6</v>
      </c>
      <c r="B81" s="333" t="e">
        <f>silabus!#REF!</f>
        <v>#REF!</v>
      </c>
      <c r="C81" s="333"/>
      <c r="D81" s="151"/>
      <c r="E81" s="151"/>
      <c r="F81" s="151"/>
      <c r="G81" s="151"/>
    </row>
    <row r="82" spans="1:7" s="7" customFormat="1" ht="51" customHeight="1">
      <c r="A82" s="334"/>
      <c r="B82" s="333" t="e">
        <f>silabus!#REF!</f>
        <v>#REF!</v>
      </c>
      <c r="C82" s="333"/>
      <c r="D82" s="151">
        <f>D80</f>
        <v>80</v>
      </c>
      <c r="E82" s="151">
        <f t="shared" si="0"/>
        <v>70</v>
      </c>
      <c r="F82" s="151">
        <f t="shared" si="0"/>
        <v>60</v>
      </c>
      <c r="G82" s="151">
        <f>AVERAGE(D82:F82)</f>
        <v>70</v>
      </c>
    </row>
    <row r="83" spans="1:7">
      <c r="A83" s="334">
        <v>7</v>
      </c>
      <c r="B83" s="333" t="e">
        <f>silabus!#REF!</f>
        <v>#REF!</v>
      </c>
      <c r="C83" s="333"/>
      <c r="D83" s="146"/>
      <c r="E83" s="146"/>
      <c r="F83" s="146"/>
      <c r="G83" s="146"/>
    </row>
    <row r="84" spans="1:7">
      <c r="A84" s="334"/>
      <c r="B84" s="333" t="e">
        <f>silabus!#REF!</f>
        <v>#REF!</v>
      </c>
      <c r="C84" s="333"/>
      <c r="D84" s="151">
        <f>D82</f>
        <v>80</v>
      </c>
      <c r="E84" s="151">
        <f t="shared" si="0"/>
        <v>70</v>
      </c>
      <c r="F84" s="151">
        <f t="shared" si="0"/>
        <v>60</v>
      </c>
      <c r="G84" s="151">
        <f>AVERAGE(D84:F84)</f>
        <v>70</v>
      </c>
    </row>
    <row r="85" spans="1:7">
      <c r="A85" s="334">
        <v>8</v>
      </c>
      <c r="B85" s="333" t="e">
        <f>silabus!#REF!</f>
        <v>#REF!</v>
      </c>
      <c r="C85" s="333"/>
      <c r="D85" s="146"/>
      <c r="E85" s="146"/>
      <c r="F85" s="146"/>
      <c r="G85" s="146"/>
    </row>
    <row r="86" spans="1:7" ht="50.25" customHeight="1">
      <c r="A86" s="334"/>
      <c r="B86" s="333" t="e">
        <f>silabus!#REF!</f>
        <v>#REF!</v>
      </c>
      <c r="C86" s="333"/>
      <c r="D86" s="151">
        <f>D84</f>
        <v>80</v>
      </c>
      <c r="E86" s="151">
        <f t="shared" si="0"/>
        <v>70</v>
      </c>
      <c r="F86" s="151">
        <f t="shared" si="0"/>
        <v>60</v>
      </c>
      <c r="G86" s="151">
        <f>AVERAGE(D86:F86)</f>
        <v>70</v>
      </c>
    </row>
    <row r="87" spans="1:7">
      <c r="A87" s="334">
        <v>9</v>
      </c>
      <c r="B87" s="333" t="e">
        <f>silabus!#REF!</f>
        <v>#REF!</v>
      </c>
      <c r="C87" s="333"/>
      <c r="D87" s="146"/>
      <c r="E87" s="146"/>
      <c r="F87" s="146"/>
      <c r="G87" s="146"/>
    </row>
    <row r="88" spans="1:7" ht="51" customHeight="1">
      <c r="A88" s="334"/>
      <c r="B88" s="333" t="e">
        <f>silabus!#REF!</f>
        <v>#REF!</v>
      </c>
      <c r="C88" s="333"/>
      <c r="D88" s="151">
        <f>D86</f>
        <v>80</v>
      </c>
      <c r="E88" s="151">
        <f t="shared" si="0"/>
        <v>70</v>
      </c>
      <c r="F88" s="151">
        <f t="shared" si="0"/>
        <v>60</v>
      </c>
      <c r="G88" s="151">
        <f>AVERAGE(D88:F88)</f>
        <v>70</v>
      </c>
    </row>
    <row r="89" spans="1:7">
      <c r="A89" s="334">
        <v>10</v>
      </c>
      <c r="B89" s="333" t="e">
        <f>silabus!#REF!</f>
        <v>#REF!</v>
      </c>
      <c r="C89" s="333"/>
      <c r="D89" s="146"/>
      <c r="E89" s="146"/>
      <c r="F89" s="146"/>
      <c r="G89" s="146"/>
    </row>
    <row r="90" spans="1:7" ht="51" customHeight="1">
      <c r="A90" s="334"/>
      <c r="B90" s="333" t="e">
        <f>silabus!#REF!</f>
        <v>#REF!</v>
      </c>
      <c r="C90" s="333"/>
      <c r="D90" s="151">
        <f>D88</f>
        <v>80</v>
      </c>
      <c r="E90" s="151">
        <f t="shared" si="0"/>
        <v>70</v>
      </c>
      <c r="F90" s="151">
        <f t="shared" si="0"/>
        <v>60</v>
      </c>
      <c r="G90" s="151">
        <f>AVERAGE(D90:F90)</f>
        <v>70</v>
      </c>
    </row>
    <row r="91" spans="1:7">
      <c r="A91" s="334">
        <v>11</v>
      </c>
      <c r="B91" s="333" t="e">
        <f>silabus!#REF!</f>
        <v>#REF!</v>
      </c>
      <c r="C91" s="333"/>
      <c r="D91" s="146"/>
      <c r="E91" s="146"/>
      <c r="F91" s="146"/>
      <c r="G91" s="146"/>
    </row>
    <row r="92" spans="1:7" ht="48.75" customHeight="1">
      <c r="A92" s="334"/>
      <c r="B92" s="333" t="e">
        <f>silabus!#REF!</f>
        <v>#REF!</v>
      </c>
      <c r="C92" s="333"/>
      <c r="D92" s="151">
        <f>D90</f>
        <v>80</v>
      </c>
      <c r="E92" s="151">
        <f t="shared" si="0"/>
        <v>70</v>
      </c>
      <c r="F92" s="151">
        <f t="shared" si="0"/>
        <v>60</v>
      </c>
      <c r="G92" s="151">
        <f>AVERAGE(D92:F92)</f>
        <v>70</v>
      </c>
    </row>
    <row r="93" spans="1:7">
      <c r="A93" s="334">
        <v>12</v>
      </c>
      <c r="B93" s="333" t="e">
        <f>silabus!#REF!</f>
        <v>#REF!</v>
      </c>
      <c r="C93" s="333"/>
      <c r="D93" s="146"/>
      <c r="E93" s="146"/>
      <c r="F93" s="146"/>
      <c r="G93" s="146"/>
    </row>
    <row r="94" spans="1:7" ht="48.75" customHeight="1">
      <c r="A94" s="334"/>
      <c r="B94" s="333" t="e">
        <f>silabus!#REF!</f>
        <v>#REF!</v>
      </c>
      <c r="C94" s="333"/>
      <c r="D94" s="151">
        <f>D92</f>
        <v>80</v>
      </c>
      <c r="E94" s="151">
        <f t="shared" si="0"/>
        <v>70</v>
      </c>
      <c r="F94" s="151">
        <f t="shared" si="0"/>
        <v>60</v>
      </c>
      <c r="G94" s="151">
        <f>AVERAGE(D94:F94)</f>
        <v>70</v>
      </c>
    </row>
    <row r="95" spans="1:7">
      <c r="A95" s="334">
        <v>13</v>
      </c>
      <c r="B95" s="333" t="e">
        <f>silabus!#REF!</f>
        <v>#REF!</v>
      </c>
      <c r="C95" s="333"/>
      <c r="D95" s="146"/>
      <c r="E95" s="146"/>
      <c r="F95" s="146"/>
      <c r="G95" s="146"/>
    </row>
    <row r="96" spans="1:7" ht="48.75" customHeight="1">
      <c r="A96" s="334"/>
      <c r="B96" s="333" t="e">
        <f>silabus!#REF!</f>
        <v>#REF!</v>
      </c>
      <c r="C96" s="333"/>
      <c r="D96" s="151">
        <f>D94</f>
        <v>80</v>
      </c>
      <c r="E96" s="151">
        <f t="shared" si="0"/>
        <v>70</v>
      </c>
      <c r="F96" s="151">
        <f t="shared" si="0"/>
        <v>60</v>
      </c>
      <c r="G96" s="151">
        <f>AVERAGE(D96:F96)</f>
        <v>70</v>
      </c>
    </row>
    <row r="97" spans="1:7">
      <c r="A97" s="334">
        <v>14</v>
      </c>
      <c r="B97" s="333" t="e">
        <f>silabus!#REF!</f>
        <v>#REF!</v>
      </c>
      <c r="C97" s="333"/>
      <c r="D97" s="146"/>
      <c r="E97" s="146"/>
      <c r="F97" s="146"/>
      <c r="G97" s="146"/>
    </row>
    <row r="98" spans="1:7" ht="48.75" customHeight="1">
      <c r="A98" s="334"/>
      <c r="B98" s="333" t="e">
        <f>silabus!#REF!</f>
        <v>#REF!</v>
      </c>
      <c r="C98" s="333"/>
      <c r="D98" s="151">
        <f>D96</f>
        <v>80</v>
      </c>
      <c r="E98" s="151">
        <f t="shared" si="0"/>
        <v>70</v>
      </c>
      <c r="F98" s="151">
        <f t="shared" si="0"/>
        <v>60</v>
      </c>
      <c r="G98" s="151">
        <f>AVERAGE(D98:F98)</f>
        <v>70</v>
      </c>
    </row>
    <row r="99" spans="1:7">
      <c r="A99" s="334">
        <v>15</v>
      </c>
      <c r="B99" s="333" t="e">
        <f>silabus!#REF!</f>
        <v>#REF!</v>
      </c>
      <c r="C99" s="333"/>
      <c r="D99" s="146"/>
      <c r="E99" s="146"/>
      <c r="F99" s="146"/>
      <c r="G99" s="146"/>
    </row>
    <row r="100" spans="1:7" ht="66" customHeight="1">
      <c r="A100" s="334"/>
      <c r="B100" s="333" t="e">
        <f>silabus!#REF!</f>
        <v>#REF!</v>
      </c>
      <c r="C100" s="333"/>
      <c r="D100" s="151">
        <f>D98</f>
        <v>80</v>
      </c>
      <c r="E100" s="151">
        <f t="shared" si="0"/>
        <v>70</v>
      </c>
      <c r="F100" s="151">
        <f t="shared" si="0"/>
        <v>60</v>
      </c>
      <c r="G100" s="151">
        <f>AVERAGE(D100:F100)</f>
        <v>70</v>
      </c>
    </row>
    <row r="101" spans="1:7">
      <c r="A101" s="334">
        <v>16</v>
      </c>
      <c r="B101" s="333" t="e">
        <f>silabus!#REF!</f>
        <v>#REF!</v>
      </c>
      <c r="C101" s="333"/>
      <c r="D101" s="146"/>
      <c r="E101" s="146"/>
      <c r="F101" s="146"/>
      <c r="G101" s="146"/>
    </row>
    <row r="102" spans="1:7" ht="81" customHeight="1">
      <c r="A102" s="334"/>
      <c r="B102" s="333" t="e">
        <f>silabus!#REF!</f>
        <v>#REF!</v>
      </c>
      <c r="C102" s="333"/>
      <c r="D102" s="151">
        <f>D100</f>
        <v>80</v>
      </c>
      <c r="E102" s="151">
        <f t="shared" si="0"/>
        <v>70</v>
      </c>
      <c r="F102" s="151">
        <f t="shared" si="0"/>
        <v>60</v>
      </c>
      <c r="G102" s="151">
        <f>AVERAGE(D102:F102)</f>
        <v>70</v>
      </c>
    </row>
    <row r="103" spans="1:7">
      <c r="A103" s="334">
        <v>17</v>
      </c>
      <c r="B103" s="333" t="e">
        <f>silabus!#REF!</f>
        <v>#REF!</v>
      </c>
      <c r="C103" s="333"/>
      <c r="D103" s="146"/>
      <c r="E103" s="146"/>
      <c r="F103" s="146"/>
      <c r="G103" s="146"/>
    </row>
    <row r="104" spans="1:7" ht="96" customHeight="1">
      <c r="A104" s="334"/>
      <c r="B104" s="333" t="e">
        <f>silabus!#REF!</f>
        <v>#REF!</v>
      </c>
      <c r="C104" s="333"/>
      <c r="D104" s="151">
        <f>D102</f>
        <v>80</v>
      </c>
      <c r="E104" s="151">
        <f t="shared" si="0"/>
        <v>70</v>
      </c>
      <c r="F104" s="151">
        <f t="shared" si="0"/>
        <v>60</v>
      </c>
      <c r="G104" s="151">
        <f>AVERAGE(D104:F104)</f>
        <v>70</v>
      </c>
    </row>
    <row r="105" spans="1:7">
      <c r="A105" s="334">
        <v>18</v>
      </c>
      <c r="B105" s="333" t="e">
        <f>silabus!#REF!</f>
        <v>#REF!</v>
      </c>
      <c r="C105" s="333"/>
      <c r="D105" s="146"/>
      <c r="E105" s="146"/>
      <c r="F105" s="146"/>
      <c r="G105" s="146"/>
    </row>
    <row r="106" spans="1:7" ht="96" customHeight="1">
      <c r="A106" s="334"/>
      <c r="B106" s="333" t="e">
        <f>silabus!#REF!</f>
        <v>#REF!</v>
      </c>
      <c r="C106" s="333"/>
      <c r="D106" s="151">
        <f>D104</f>
        <v>80</v>
      </c>
      <c r="E106" s="151">
        <f t="shared" si="0"/>
        <v>70</v>
      </c>
      <c r="F106" s="151">
        <f t="shared" si="0"/>
        <v>60</v>
      </c>
      <c r="G106" s="151">
        <f>AVERAGE(D106:F106)</f>
        <v>70</v>
      </c>
    </row>
    <row r="107" spans="1:7" hidden="1">
      <c r="A107" s="334">
        <v>19</v>
      </c>
      <c r="B107" s="333">
        <f>silabus!A37</f>
        <v>0</v>
      </c>
      <c r="C107" s="333"/>
      <c r="D107" s="146"/>
      <c r="E107" s="146"/>
      <c r="F107" s="146"/>
      <c r="G107" s="146"/>
    </row>
    <row r="108" spans="1:7" hidden="1">
      <c r="A108" s="334"/>
      <c r="B108" s="333">
        <f>silabus!B37</f>
        <v>0</v>
      </c>
      <c r="C108" s="333"/>
      <c r="D108" s="151">
        <f>D106</f>
        <v>80</v>
      </c>
      <c r="E108" s="151">
        <f t="shared" si="0"/>
        <v>70</v>
      </c>
      <c r="F108" s="151">
        <f t="shared" si="0"/>
        <v>60</v>
      </c>
      <c r="G108" s="151">
        <f>AVERAGE(D108:F108)</f>
        <v>70</v>
      </c>
    </row>
    <row r="109" spans="1:7" hidden="1">
      <c r="A109" s="334">
        <v>20</v>
      </c>
      <c r="B109" s="333">
        <f>silabus!A38</f>
        <v>0</v>
      </c>
      <c r="C109" s="333"/>
      <c r="D109" s="146"/>
      <c r="E109" s="146"/>
      <c r="F109" s="146"/>
      <c r="G109" s="146"/>
    </row>
    <row r="110" spans="1:7" hidden="1">
      <c r="A110" s="334"/>
      <c r="B110" s="333">
        <f>silabus!B38</f>
        <v>0</v>
      </c>
      <c r="C110" s="333"/>
      <c r="D110" s="151">
        <f>D108</f>
        <v>80</v>
      </c>
      <c r="E110" s="151">
        <f t="shared" si="0"/>
        <v>70</v>
      </c>
      <c r="F110" s="151">
        <f t="shared" si="0"/>
        <v>60</v>
      </c>
      <c r="G110" s="151">
        <f>AVERAGE(D110:F110)</f>
        <v>70</v>
      </c>
    </row>
    <row r="111" spans="1:7" hidden="1">
      <c r="A111" s="334">
        <v>21</v>
      </c>
      <c r="B111" s="333">
        <f>silabus!A39</f>
        <v>0</v>
      </c>
      <c r="C111" s="333"/>
      <c r="D111" s="146"/>
      <c r="E111" s="146"/>
      <c r="F111" s="146"/>
      <c r="G111" s="146"/>
    </row>
    <row r="112" spans="1:7" hidden="1">
      <c r="A112" s="334"/>
      <c r="B112" s="333">
        <f>silabus!B39</f>
        <v>0</v>
      </c>
      <c r="C112" s="333"/>
      <c r="D112" s="151">
        <f>D110</f>
        <v>80</v>
      </c>
      <c r="E112" s="151">
        <f t="shared" si="0"/>
        <v>70</v>
      </c>
      <c r="F112" s="151">
        <f t="shared" si="0"/>
        <v>60</v>
      </c>
      <c r="G112" s="151">
        <f>AVERAGE(D112:F112)</f>
        <v>70</v>
      </c>
    </row>
    <row r="113" spans="1:7" hidden="1">
      <c r="A113" s="334">
        <v>22</v>
      </c>
      <c r="B113" s="333">
        <f>silabus!A40</f>
        <v>0</v>
      </c>
      <c r="C113" s="333"/>
      <c r="D113" s="146"/>
      <c r="E113" s="146"/>
      <c r="F113" s="146"/>
      <c r="G113" s="146"/>
    </row>
    <row r="114" spans="1:7" hidden="1">
      <c r="A114" s="334"/>
      <c r="B114" s="333">
        <f>silabus!B40</f>
        <v>0</v>
      </c>
      <c r="C114" s="333"/>
      <c r="D114" s="151">
        <f>D112</f>
        <v>80</v>
      </c>
      <c r="E114" s="151">
        <f t="shared" si="0"/>
        <v>70</v>
      </c>
      <c r="F114" s="151">
        <f t="shared" si="0"/>
        <v>60</v>
      </c>
      <c r="G114" s="151">
        <f>AVERAGE(D114:F114)</f>
        <v>70</v>
      </c>
    </row>
    <row r="115" spans="1:7" hidden="1">
      <c r="A115" s="334">
        <v>23</v>
      </c>
      <c r="B115" s="333">
        <f>silabus!A41</f>
        <v>0</v>
      </c>
      <c r="C115" s="333"/>
      <c r="D115" s="146"/>
      <c r="E115" s="146"/>
      <c r="F115" s="146"/>
      <c r="G115" s="146"/>
    </row>
    <row r="116" spans="1:7" hidden="1">
      <c r="A116" s="334"/>
      <c r="B116" s="333">
        <f>silabus!B41</f>
        <v>0</v>
      </c>
      <c r="C116" s="333"/>
      <c r="D116" s="151">
        <f>D114</f>
        <v>80</v>
      </c>
      <c r="E116" s="151">
        <f t="shared" si="0"/>
        <v>70</v>
      </c>
      <c r="F116" s="151">
        <f t="shared" si="0"/>
        <v>60</v>
      </c>
      <c r="G116" s="151">
        <f>AVERAGE(D116:F116)</f>
        <v>70</v>
      </c>
    </row>
    <row r="117" spans="1:7" hidden="1">
      <c r="A117" s="334">
        <v>24</v>
      </c>
      <c r="B117" s="333">
        <f>silabus!A42</f>
        <v>0</v>
      </c>
      <c r="C117" s="333"/>
      <c r="D117" s="146"/>
      <c r="E117" s="146"/>
      <c r="F117" s="146"/>
      <c r="G117" s="146"/>
    </row>
    <row r="118" spans="1:7" hidden="1">
      <c r="A118" s="334"/>
      <c r="B118" s="333">
        <f>silabus!B42</f>
        <v>0</v>
      </c>
      <c r="C118" s="333"/>
      <c r="D118" s="151">
        <f>D116</f>
        <v>80</v>
      </c>
      <c r="E118" s="151">
        <f t="shared" si="0"/>
        <v>70</v>
      </c>
      <c r="F118" s="151">
        <f t="shared" si="0"/>
        <v>60</v>
      </c>
      <c r="G118" s="151">
        <f>AVERAGE(D118:F118)</f>
        <v>70</v>
      </c>
    </row>
    <row r="119" spans="1:7" hidden="1">
      <c r="A119" s="334">
        <v>25</v>
      </c>
      <c r="B119" s="333">
        <f>silabus!A43</f>
        <v>0</v>
      </c>
      <c r="C119" s="333"/>
      <c r="D119" s="146"/>
      <c r="E119" s="146"/>
      <c r="F119" s="146"/>
      <c r="G119" s="146"/>
    </row>
    <row r="120" spans="1:7" hidden="1">
      <c r="A120" s="334"/>
      <c r="B120" s="333">
        <f>silabus!B43</f>
        <v>0</v>
      </c>
      <c r="C120" s="333"/>
      <c r="D120" s="151">
        <f>D118</f>
        <v>80</v>
      </c>
      <c r="E120" s="151">
        <f t="shared" si="0"/>
        <v>70</v>
      </c>
      <c r="F120" s="151">
        <f t="shared" si="0"/>
        <v>60</v>
      </c>
      <c r="G120" s="151">
        <f>AVERAGE(D120:F120)</f>
        <v>70</v>
      </c>
    </row>
    <row r="121" spans="1:7" hidden="1">
      <c r="A121" s="334">
        <v>26</v>
      </c>
      <c r="B121" s="333">
        <f>silabus!A44</f>
        <v>0</v>
      </c>
      <c r="C121" s="333"/>
      <c r="D121" s="146"/>
      <c r="E121" s="146"/>
      <c r="F121" s="146"/>
      <c r="G121" s="146"/>
    </row>
    <row r="122" spans="1:7" hidden="1">
      <c r="A122" s="334"/>
      <c r="B122" s="333">
        <f>silabus!B44</f>
        <v>0</v>
      </c>
      <c r="C122" s="333"/>
      <c r="D122" s="151">
        <f>D120</f>
        <v>80</v>
      </c>
      <c r="E122" s="151">
        <f t="shared" si="0"/>
        <v>70</v>
      </c>
      <c r="F122" s="151">
        <f t="shared" si="0"/>
        <v>60</v>
      </c>
      <c r="G122" s="151">
        <f>AVERAGE(D122:F122)</f>
        <v>70</v>
      </c>
    </row>
    <row r="123" spans="1:7" hidden="1">
      <c r="A123" s="334">
        <v>27</v>
      </c>
      <c r="B123" s="333">
        <f>silabus!A45</f>
        <v>0</v>
      </c>
      <c r="C123" s="333"/>
      <c r="D123" s="146"/>
      <c r="E123" s="146"/>
      <c r="F123" s="146"/>
      <c r="G123" s="146"/>
    </row>
    <row r="124" spans="1:7" hidden="1">
      <c r="A124" s="334"/>
      <c r="B124" s="333">
        <f>silabus!B45</f>
        <v>0</v>
      </c>
      <c r="C124" s="333"/>
      <c r="D124" s="151">
        <f>D122</f>
        <v>80</v>
      </c>
      <c r="E124" s="151">
        <f t="shared" si="0"/>
        <v>70</v>
      </c>
      <c r="F124" s="151">
        <f t="shared" si="0"/>
        <v>60</v>
      </c>
      <c r="G124" s="151">
        <f>AVERAGE(D124:F124)</f>
        <v>70</v>
      </c>
    </row>
    <row r="125" spans="1:7" hidden="1">
      <c r="A125" s="334">
        <v>28</v>
      </c>
      <c r="B125" s="333">
        <f>silabus!A46</f>
        <v>0</v>
      </c>
      <c r="C125" s="333"/>
      <c r="D125" s="146"/>
      <c r="E125" s="146"/>
      <c r="F125" s="146"/>
      <c r="G125" s="146"/>
    </row>
    <row r="126" spans="1:7" hidden="1">
      <c r="A126" s="334"/>
      <c r="B126" s="333">
        <f>silabus!B46</f>
        <v>0</v>
      </c>
      <c r="C126" s="333"/>
      <c r="D126" s="151">
        <f>D124</f>
        <v>80</v>
      </c>
      <c r="E126" s="151">
        <f t="shared" si="0"/>
        <v>70</v>
      </c>
      <c r="F126" s="151">
        <f t="shared" si="0"/>
        <v>60</v>
      </c>
      <c r="G126" s="151">
        <f>AVERAGE(D126:F126)</f>
        <v>70</v>
      </c>
    </row>
    <row r="127" spans="1:7" hidden="1">
      <c r="A127" s="334">
        <v>29</v>
      </c>
      <c r="B127" s="333">
        <f>silabus!A47</f>
        <v>0</v>
      </c>
      <c r="C127" s="333"/>
      <c r="D127" s="146"/>
      <c r="E127" s="146"/>
      <c r="F127" s="146"/>
      <c r="G127" s="146"/>
    </row>
    <row r="128" spans="1:7" hidden="1">
      <c r="A128" s="334"/>
      <c r="B128" s="333">
        <f>silabus!B47</f>
        <v>0</v>
      </c>
      <c r="C128" s="333"/>
      <c r="D128" s="151">
        <f>D126</f>
        <v>80</v>
      </c>
      <c r="E128" s="151">
        <f t="shared" si="0"/>
        <v>70</v>
      </c>
      <c r="F128" s="151">
        <f t="shared" si="0"/>
        <v>60</v>
      </c>
      <c r="G128" s="151">
        <f>AVERAGE(D128:F128)</f>
        <v>70</v>
      </c>
    </row>
    <row r="129" spans="1:7" hidden="1">
      <c r="A129" s="334">
        <v>30</v>
      </c>
      <c r="B129" s="333">
        <f>silabus!A48</f>
        <v>0</v>
      </c>
      <c r="C129" s="333"/>
      <c r="D129" s="146"/>
      <c r="E129" s="146"/>
      <c r="F129" s="146"/>
      <c r="G129" s="146"/>
    </row>
    <row r="130" spans="1:7" hidden="1">
      <c r="A130" s="334"/>
      <c r="B130" s="333">
        <f>silabus!B48</f>
        <v>0</v>
      </c>
      <c r="C130" s="333"/>
      <c r="D130" s="151">
        <f>D128</f>
        <v>80</v>
      </c>
      <c r="E130" s="151">
        <f t="shared" si="0"/>
        <v>70</v>
      </c>
      <c r="F130" s="151">
        <f t="shared" si="0"/>
        <v>60</v>
      </c>
      <c r="G130" s="151">
        <f>AVERAGE(D130:F130)</f>
        <v>70</v>
      </c>
    </row>
    <row r="132" spans="1:7">
      <c r="B132" s="1" t="str">
        <f>kd!B46</f>
        <v>Mengetahui :</v>
      </c>
      <c r="D132" s="12" t="str">
        <f>kd!F46</f>
        <v>Barabai, 16 April 2020</v>
      </c>
    </row>
    <row r="133" spans="1:7">
      <c r="B133" s="1" t="str">
        <f>kd!B47</f>
        <v>Kepala SMKN 1 Barabai</v>
      </c>
      <c r="D133" s="12" t="str">
        <f>kd!F47</f>
        <v>Guru Mata Pelajaran</v>
      </c>
    </row>
    <row r="134" spans="1:7">
      <c r="D134" s="12"/>
    </row>
    <row r="135" spans="1:7">
      <c r="D135" s="12"/>
    </row>
    <row r="136" spans="1:7">
      <c r="D136" s="12"/>
    </row>
    <row r="137" spans="1:7">
      <c r="B137" s="1" t="str">
        <f>kd!B51</f>
        <v>Norta Dewi Yuniati, S.P, M.Pd</v>
      </c>
      <c r="D137" s="12" t="str">
        <f>kd!F51</f>
        <v>Abdian Noor, S.Pd</v>
      </c>
    </row>
    <row r="138" spans="1:7">
      <c r="B138" s="1" t="str">
        <f>kd!B52</f>
        <v>NIP. 19710623 200604 2 021</v>
      </c>
      <c r="D138" s="12" t="str">
        <f>kd!F52</f>
        <v>NIP. 19680906 199412 1 005</v>
      </c>
    </row>
  </sheetData>
  <mergeCells count="183">
    <mergeCell ref="B13:C13"/>
    <mergeCell ref="B14:C14"/>
    <mergeCell ref="B15:C15"/>
    <mergeCell ref="B16:C16"/>
    <mergeCell ref="B17:C17"/>
    <mergeCell ref="B18:C18"/>
    <mergeCell ref="B8:C8"/>
    <mergeCell ref="B6:C6"/>
    <mergeCell ref="B9:C9"/>
    <mergeCell ref="B10:C10"/>
    <mergeCell ref="B11:C11"/>
    <mergeCell ref="B12:C12"/>
    <mergeCell ref="B7:C7"/>
    <mergeCell ref="B25:C25"/>
    <mergeCell ref="B26:C26"/>
    <mergeCell ref="B27:C27"/>
    <mergeCell ref="B28:C28"/>
    <mergeCell ref="B29:C29"/>
    <mergeCell ref="B30:C30"/>
    <mergeCell ref="B19:C19"/>
    <mergeCell ref="B20:C20"/>
    <mergeCell ref="B21:C21"/>
    <mergeCell ref="B22:C22"/>
    <mergeCell ref="B23:C23"/>
    <mergeCell ref="B24:C24"/>
    <mergeCell ref="B37:C37"/>
    <mergeCell ref="B38:C38"/>
    <mergeCell ref="B39:C39"/>
    <mergeCell ref="B40:C40"/>
    <mergeCell ref="B41:C41"/>
    <mergeCell ref="B42:C42"/>
    <mergeCell ref="B31:C31"/>
    <mergeCell ref="B32:C32"/>
    <mergeCell ref="B33:C33"/>
    <mergeCell ref="B34:C34"/>
    <mergeCell ref="B35:C35"/>
    <mergeCell ref="B36:C36"/>
    <mergeCell ref="B52:C52"/>
    <mergeCell ref="B53:C53"/>
    <mergeCell ref="B54:C54"/>
    <mergeCell ref="B43:C43"/>
    <mergeCell ref="B44:C44"/>
    <mergeCell ref="B45:C45"/>
    <mergeCell ref="B46:C46"/>
    <mergeCell ref="B47:C47"/>
    <mergeCell ref="B48:C48"/>
    <mergeCell ref="B80:C80"/>
    <mergeCell ref="B81:C81"/>
    <mergeCell ref="B82:C82"/>
    <mergeCell ref="B71:C71"/>
    <mergeCell ref="B72:C72"/>
    <mergeCell ref="B73:C73"/>
    <mergeCell ref="B74:C74"/>
    <mergeCell ref="B75:C75"/>
    <mergeCell ref="B76:C76"/>
    <mergeCell ref="A7:A8"/>
    <mergeCell ref="A9:A10"/>
    <mergeCell ref="A11:A12"/>
    <mergeCell ref="A13:A14"/>
    <mergeCell ref="A15:A16"/>
    <mergeCell ref="A17:A18"/>
    <mergeCell ref="B77:C77"/>
    <mergeCell ref="B78:C78"/>
    <mergeCell ref="B79:C79"/>
    <mergeCell ref="B61:C61"/>
    <mergeCell ref="B62:C62"/>
    <mergeCell ref="B63:C63"/>
    <mergeCell ref="B64:C64"/>
    <mergeCell ref="B65:C65"/>
    <mergeCell ref="B66:C66"/>
    <mergeCell ref="B55:C55"/>
    <mergeCell ref="B56:C56"/>
    <mergeCell ref="B57:C57"/>
    <mergeCell ref="B58:C58"/>
    <mergeCell ref="B59:C59"/>
    <mergeCell ref="B60:C60"/>
    <mergeCell ref="B49:C49"/>
    <mergeCell ref="B50:C50"/>
    <mergeCell ref="B51:C51"/>
    <mergeCell ref="A31:A32"/>
    <mergeCell ref="A33:A34"/>
    <mergeCell ref="A35:A36"/>
    <mergeCell ref="A37:A38"/>
    <mergeCell ref="A39:A40"/>
    <mergeCell ref="A41:A42"/>
    <mergeCell ref="A19:A20"/>
    <mergeCell ref="A21:A22"/>
    <mergeCell ref="A23:A24"/>
    <mergeCell ref="A25:A26"/>
    <mergeCell ref="A27:A28"/>
    <mergeCell ref="A29:A30"/>
    <mergeCell ref="A1:G1"/>
    <mergeCell ref="B70:C70"/>
    <mergeCell ref="A83:A84"/>
    <mergeCell ref="A85:A86"/>
    <mergeCell ref="A87:A88"/>
    <mergeCell ref="A89:A90"/>
    <mergeCell ref="A71:A72"/>
    <mergeCell ref="A73:A74"/>
    <mergeCell ref="A75:A76"/>
    <mergeCell ref="A77:A78"/>
    <mergeCell ref="A79:A80"/>
    <mergeCell ref="A81:A82"/>
    <mergeCell ref="A55:A56"/>
    <mergeCell ref="A57:A58"/>
    <mergeCell ref="A59:A60"/>
    <mergeCell ref="A61:A62"/>
    <mergeCell ref="A63:A64"/>
    <mergeCell ref="A65:A66"/>
    <mergeCell ref="A43:A44"/>
    <mergeCell ref="A45:A46"/>
    <mergeCell ref="A47:A48"/>
    <mergeCell ref="A49:A50"/>
    <mergeCell ref="A51:A52"/>
    <mergeCell ref="A53:A54"/>
    <mergeCell ref="A107:A108"/>
    <mergeCell ref="A109:A110"/>
    <mergeCell ref="A111:A112"/>
    <mergeCell ref="A113:A114"/>
    <mergeCell ref="A91:A92"/>
    <mergeCell ref="A93:A94"/>
    <mergeCell ref="A95:A96"/>
    <mergeCell ref="A97:A98"/>
    <mergeCell ref="A99:A100"/>
    <mergeCell ref="A101:A102"/>
    <mergeCell ref="B91:C91"/>
    <mergeCell ref="B92:C92"/>
    <mergeCell ref="B93:C93"/>
    <mergeCell ref="B94:C94"/>
    <mergeCell ref="B95:C95"/>
    <mergeCell ref="B96:C96"/>
    <mergeCell ref="A127:A128"/>
    <mergeCell ref="A129:A130"/>
    <mergeCell ref="B83:C83"/>
    <mergeCell ref="B84:C84"/>
    <mergeCell ref="B85:C85"/>
    <mergeCell ref="B86:C86"/>
    <mergeCell ref="B87:C87"/>
    <mergeCell ref="B88:C88"/>
    <mergeCell ref="B89:C89"/>
    <mergeCell ref="B90:C90"/>
    <mergeCell ref="A115:A116"/>
    <mergeCell ref="A117:A118"/>
    <mergeCell ref="A119:A120"/>
    <mergeCell ref="A121:A122"/>
    <mergeCell ref="A123:A124"/>
    <mergeCell ref="A125:A126"/>
    <mergeCell ref="A103:A104"/>
    <mergeCell ref="A105:A106"/>
    <mergeCell ref="B103:C103"/>
    <mergeCell ref="B104:C104"/>
    <mergeCell ref="B105:C105"/>
    <mergeCell ref="B106:C106"/>
    <mergeCell ref="B107:C107"/>
    <mergeCell ref="B108:C108"/>
    <mergeCell ref="B97:C97"/>
    <mergeCell ref="B98:C98"/>
    <mergeCell ref="B99:C99"/>
    <mergeCell ref="B100:C100"/>
    <mergeCell ref="B101:C101"/>
    <mergeCell ref="B102:C102"/>
    <mergeCell ref="B115:C115"/>
    <mergeCell ref="B116:C116"/>
    <mergeCell ref="B117:C117"/>
    <mergeCell ref="B118:C118"/>
    <mergeCell ref="B119:C119"/>
    <mergeCell ref="B120:C120"/>
    <mergeCell ref="B109:C109"/>
    <mergeCell ref="B110:C110"/>
    <mergeCell ref="B111:C111"/>
    <mergeCell ref="B112:C112"/>
    <mergeCell ref="B113:C113"/>
    <mergeCell ref="B114:C114"/>
    <mergeCell ref="B127:C127"/>
    <mergeCell ref="B128:C128"/>
    <mergeCell ref="B129:C129"/>
    <mergeCell ref="B130:C130"/>
    <mergeCell ref="B121:C121"/>
    <mergeCell ref="B122:C122"/>
    <mergeCell ref="B123:C123"/>
    <mergeCell ref="B124:C124"/>
    <mergeCell ref="B125:C125"/>
    <mergeCell ref="B126:C126"/>
  </mergeCells>
  <pageMargins left="0.70866141732283472" right="0.70866141732283472" top="0.74803149606299213" bottom="0.74803149606299213" header="0.31496062992125984" footer="0.31496062992125984"/>
  <pageSetup paperSize="9" scale="79" fitToHeight="2" orientation="portrait" horizontalDpi="4294967293" verticalDpi="0" r:id="rId1"/>
  <rowBreaks count="1" manualBreakCount="1">
    <brk id="36" max="16383" man="1"/>
  </rowBreaks>
</worksheet>
</file>

<file path=xl/worksheets/sheet7.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14.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15.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16.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17.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18.xml><?xml version="1.0" encoding="utf-8"?>
<worksheet xmlns="http://schemas.openxmlformats.org/spreadsheetml/2006/main" xmlns:r="http://schemas.openxmlformats.org/officeDocument/2006/relationships">
  <dimension ref="A1:G78"/>
  <sheetViews>
    <sheetView view="pageBreakPreview" topLeftCell="A13" zoomScale="90" zoomScaleNormal="70" zoomScaleSheetLayoutView="90" workbookViewId="0">
      <selection activeCell="B55" sqref="B55:C55"/>
    </sheetView>
  </sheetViews>
  <sheetFormatPr defaultRowHeight="15.75"/>
  <cols>
    <col min="1" max="1" width="6.42578125" style="157" customWidth="1"/>
    <col min="2" max="2" width="8" style="1" customWidth="1"/>
    <col min="3" max="3" width="55.5703125" style="1" customWidth="1"/>
    <col min="4" max="4" width="12.5703125" style="157" bestFit="1" customWidth="1"/>
    <col min="5" max="5" width="12" style="157" bestFit="1" customWidth="1"/>
    <col min="6" max="6" width="14.42578125" style="157" customWidth="1"/>
    <col min="7" max="16384" width="9.140625" style="1"/>
  </cols>
  <sheetData>
    <row r="1" spans="1:7">
      <c r="A1" s="317" t="s">
        <v>246</v>
      </c>
      <c r="B1" s="317"/>
      <c r="C1" s="317"/>
      <c r="D1" s="317"/>
      <c r="E1" s="317"/>
      <c r="F1" s="317"/>
    </row>
    <row r="2" spans="1:7">
      <c r="A2" s="12"/>
    </row>
    <row r="3" spans="1:7">
      <c r="A3" s="12" t="s">
        <v>0</v>
      </c>
      <c r="C3" s="1" t="str">
        <f>kd!B3</f>
        <v>: Administrasi Transakssi</v>
      </c>
      <c r="D3" s="12" t="s">
        <v>31</v>
      </c>
      <c r="E3" s="12"/>
      <c r="F3" s="12" t="str">
        <f>kkmi!F3</f>
        <v>: 2018 / 2019</v>
      </c>
    </row>
    <row r="4" spans="1:7">
      <c r="A4" s="12" t="s">
        <v>38</v>
      </c>
      <c r="C4" s="1" t="str">
        <f>kd!B4</f>
        <v>: I (GANJIL)</v>
      </c>
      <c r="D4" s="12" t="s">
        <v>1</v>
      </c>
      <c r="E4" s="12"/>
      <c r="F4" s="12" t="str">
        <f>kkmi!F4</f>
        <v>: XI  BDP</v>
      </c>
    </row>
    <row r="6" spans="1:7" s="270" customFormat="1" ht="31.5">
      <c r="A6" s="268" t="s">
        <v>52</v>
      </c>
      <c r="B6" s="318" t="s">
        <v>240</v>
      </c>
      <c r="C6" s="318"/>
      <c r="D6" s="268" t="s">
        <v>249</v>
      </c>
      <c r="E6" s="268" t="s">
        <v>250</v>
      </c>
      <c r="F6" s="268" t="s">
        <v>251</v>
      </c>
    </row>
    <row r="7" spans="1:7" s="7" customFormat="1">
      <c r="A7" s="334">
        <v>1</v>
      </c>
      <c r="B7" s="336" t="str">
        <f>silabus!A35</f>
        <v>3.10 Menganalisis dokumenj transaksi penjualan</v>
      </c>
      <c r="C7" s="337"/>
      <c r="D7" s="269"/>
      <c r="E7" s="269"/>
      <c r="F7" s="269"/>
      <c r="G7" s="7">
        <v>1</v>
      </c>
    </row>
    <row r="8" spans="1:7" s="7" customFormat="1" ht="33" customHeight="1">
      <c r="A8" s="334"/>
      <c r="B8" s="333" t="str">
        <f>silabus!B35</f>
        <v xml:space="preserve">3.10.1 Menjelaskan Jenis dokumen administrasi penjualan
3.10.2 Memahami langkah pembuatan dokumen administrasi penjualan
</v>
      </c>
      <c r="C8" s="333"/>
      <c r="D8" s="269">
        <v>75</v>
      </c>
      <c r="E8" s="269">
        <v>75</v>
      </c>
      <c r="F8" s="338">
        <f>AVERAGE(E8:E36)</f>
        <v>75</v>
      </c>
      <c r="G8" s="7">
        <v>1</v>
      </c>
    </row>
    <row r="9" spans="1:7" s="7" customFormat="1">
      <c r="A9" s="334">
        <v>2</v>
      </c>
      <c r="B9" s="333" t="e">
        <f>silabus!#REF!</f>
        <v>#REF!</v>
      </c>
      <c r="C9" s="333"/>
      <c r="D9" s="269"/>
      <c r="E9" s="269"/>
      <c r="F9" s="339"/>
      <c r="G9" s="7">
        <v>1</v>
      </c>
    </row>
    <row r="10" spans="1:7" s="7" customFormat="1" ht="35.25" customHeight="1">
      <c r="A10" s="334"/>
      <c r="B10" s="333" t="e">
        <f>silabus!#REF!</f>
        <v>#REF!</v>
      </c>
      <c r="C10" s="333"/>
      <c r="D10" s="269">
        <f>D8</f>
        <v>75</v>
      </c>
      <c r="E10" s="269">
        <f>E8</f>
        <v>75</v>
      </c>
      <c r="F10" s="339"/>
      <c r="G10" s="7">
        <v>1</v>
      </c>
    </row>
    <row r="11" spans="1:7" s="7" customFormat="1">
      <c r="A11" s="334">
        <v>3</v>
      </c>
      <c r="B11" s="333" t="e">
        <f>silabus!#REF!</f>
        <v>#REF!</v>
      </c>
      <c r="C11" s="333"/>
      <c r="D11" s="269"/>
      <c r="E11" s="269"/>
      <c r="F11" s="339"/>
      <c r="G11" s="7">
        <v>1</v>
      </c>
    </row>
    <row r="12" spans="1:7" s="7" customFormat="1" ht="34.5" customHeight="1">
      <c r="A12" s="334"/>
      <c r="B12" s="333" t="e">
        <f>silabus!#REF!</f>
        <v>#REF!</v>
      </c>
      <c r="C12" s="333"/>
      <c r="D12" s="269">
        <f>D10</f>
        <v>75</v>
      </c>
      <c r="E12" s="269">
        <f>E10</f>
        <v>75</v>
      </c>
      <c r="F12" s="339"/>
      <c r="G12" s="7">
        <v>1</v>
      </c>
    </row>
    <row r="13" spans="1:7" s="7" customFormat="1">
      <c r="A13" s="334">
        <v>4</v>
      </c>
      <c r="B13" s="333" t="e">
        <f>silabus!#REF!</f>
        <v>#REF!</v>
      </c>
      <c r="C13" s="333"/>
      <c r="D13" s="269"/>
      <c r="E13" s="269"/>
      <c r="F13" s="339"/>
      <c r="G13" s="7">
        <v>1</v>
      </c>
    </row>
    <row r="14" spans="1:7" s="7" customFormat="1" ht="33.75" customHeight="1">
      <c r="A14" s="334"/>
      <c r="B14" s="333" t="e">
        <f>silabus!#REF!</f>
        <v>#REF!</v>
      </c>
      <c r="C14" s="333"/>
      <c r="D14" s="269">
        <f>D12</f>
        <v>75</v>
      </c>
      <c r="E14" s="269">
        <f>E12</f>
        <v>75</v>
      </c>
      <c r="F14" s="339"/>
      <c r="G14" s="7">
        <v>1</v>
      </c>
    </row>
    <row r="15" spans="1:7" s="7" customFormat="1">
      <c r="A15" s="334">
        <v>5</v>
      </c>
      <c r="B15" s="333" t="e">
        <f>silabus!#REF!</f>
        <v>#REF!</v>
      </c>
      <c r="C15" s="333"/>
      <c r="D15" s="269"/>
      <c r="E15" s="269"/>
      <c r="F15" s="339"/>
      <c r="G15" s="7">
        <v>1</v>
      </c>
    </row>
    <row r="16" spans="1:7" s="7" customFormat="1" ht="35.25" customHeight="1">
      <c r="A16" s="334"/>
      <c r="B16" s="333" t="e">
        <f>silabus!#REF!</f>
        <v>#REF!</v>
      </c>
      <c r="C16" s="333"/>
      <c r="D16" s="269">
        <f>D14</f>
        <v>75</v>
      </c>
      <c r="E16" s="269">
        <f>E14</f>
        <v>75</v>
      </c>
      <c r="F16" s="339"/>
      <c r="G16" s="7">
        <v>1</v>
      </c>
    </row>
    <row r="17" spans="1:7" s="7" customFormat="1">
      <c r="A17" s="334">
        <v>6</v>
      </c>
      <c r="B17" s="333" t="e">
        <f>silabus!#REF!</f>
        <v>#REF!</v>
      </c>
      <c r="C17" s="333"/>
      <c r="D17" s="269"/>
      <c r="E17" s="269"/>
      <c r="F17" s="339"/>
      <c r="G17" s="7">
        <v>1</v>
      </c>
    </row>
    <row r="18" spans="1:7" s="7" customFormat="1" ht="32.25" customHeight="1">
      <c r="A18" s="334"/>
      <c r="B18" s="333" t="e">
        <f>silabus!#REF!</f>
        <v>#REF!</v>
      </c>
      <c r="C18" s="333"/>
      <c r="D18" s="269">
        <f>D16</f>
        <v>75</v>
      </c>
      <c r="E18" s="269">
        <f>E16</f>
        <v>75</v>
      </c>
      <c r="F18" s="339"/>
      <c r="G18" s="7">
        <v>1</v>
      </c>
    </row>
    <row r="19" spans="1:7" s="7" customFormat="1">
      <c r="A19" s="334">
        <v>7</v>
      </c>
      <c r="B19" s="333" t="e">
        <f>silabus!#REF!</f>
        <v>#REF!</v>
      </c>
      <c r="C19" s="333"/>
      <c r="D19" s="269"/>
      <c r="E19" s="269"/>
      <c r="F19" s="339"/>
      <c r="G19" s="7">
        <v>1</v>
      </c>
    </row>
    <row r="20" spans="1:7" s="7" customFormat="1" ht="33" customHeight="1">
      <c r="A20" s="334"/>
      <c r="B20" s="333" t="e">
        <f>silabus!#REF!</f>
        <v>#REF!</v>
      </c>
      <c r="C20" s="333"/>
      <c r="D20" s="269">
        <f>D18</f>
        <v>75</v>
      </c>
      <c r="E20" s="269">
        <f>E18</f>
        <v>75</v>
      </c>
      <c r="F20" s="339"/>
      <c r="G20" s="7">
        <v>1</v>
      </c>
    </row>
    <row r="21" spans="1:7" s="7" customFormat="1">
      <c r="A21" s="334">
        <v>8</v>
      </c>
      <c r="B21" s="333" t="e">
        <f>silabus!#REF!</f>
        <v>#REF!</v>
      </c>
      <c r="C21" s="333"/>
      <c r="D21" s="269"/>
      <c r="E21" s="269"/>
      <c r="F21" s="339"/>
      <c r="G21" s="7">
        <v>1</v>
      </c>
    </row>
    <row r="22" spans="1:7" s="7" customFormat="1" ht="30.75" customHeight="1">
      <c r="A22" s="334"/>
      <c r="B22" s="333" t="e">
        <f>silabus!#REF!</f>
        <v>#REF!</v>
      </c>
      <c r="C22" s="333"/>
      <c r="D22" s="269">
        <f>D20</f>
        <v>75</v>
      </c>
      <c r="E22" s="269">
        <f>E20</f>
        <v>75</v>
      </c>
      <c r="F22" s="339"/>
      <c r="G22" s="7">
        <v>1</v>
      </c>
    </row>
    <row r="23" spans="1:7" s="7" customFormat="1">
      <c r="A23" s="334">
        <v>9</v>
      </c>
      <c r="B23" s="333" t="e">
        <f>silabus!#REF!</f>
        <v>#REF!</v>
      </c>
      <c r="C23" s="333"/>
      <c r="D23" s="269"/>
      <c r="E23" s="269"/>
      <c r="F23" s="339"/>
      <c r="G23" s="7">
        <v>1</v>
      </c>
    </row>
    <row r="24" spans="1:7" s="7" customFormat="1" ht="33.75" customHeight="1">
      <c r="A24" s="334"/>
      <c r="B24" s="333" t="e">
        <f>silabus!#REF!</f>
        <v>#REF!</v>
      </c>
      <c r="C24" s="333"/>
      <c r="D24" s="269">
        <f>D22</f>
        <v>75</v>
      </c>
      <c r="E24" s="269">
        <f>E22</f>
        <v>75</v>
      </c>
      <c r="F24" s="339"/>
      <c r="G24" s="7">
        <v>1</v>
      </c>
    </row>
    <row r="25" spans="1:7" s="7" customFormat="1" hidden="1">
      <c r="A25" s="334">
        <v>10</v>
      </c>
      <c r="B25" s="333" t="e">
        <f>silabus!#REF!</f>
        <v>#REF!</v>
      </c>
      <c r="C25" s="333"/>
      <c r="D25" s="269"/>
      <c r="E25" s="269"/>
      <c r="F25" s="339"/>
      <c r="G25" s="7">
        <v>1</v>
      </c>
    </row>
    <row r="26" spans="1:7" s="7" customFormat="1" hidden="1">
      <c r="A26" s="334"/>
      <c r="B26" s="333" t="e">
        <f>silabus!#REF!</f>
        <v>#REF!</v>
      </c>
      <c r="C26" s="333"/>
      <c r="D26" s="269">
        <f>D24</f>
        <v>75</v>
      </c>
      <c r="E26" s="269">
        <f>E24</f>
        <v>75</v>
      </c>
      <c r="F26" s="339"/>
      <c r="G26" s="7">
        <v>1</v>
      </c>
    </row>
    <row r="27" spans="1:7" s="7" customFormat="1" hidden="1">
      <c r="A27" s="334">
        <v>11</v>
      </c>
      <c r="B27" s="333" t="e">
        <f>silabus!#REF!</f>
        <v>#REF!</v>
      </c>
      <c r="C27" s="333"/>
      <c r="D27" s="269"/>
      <c r="E27" s="269"/>
      <c r="F27" s="339"/>
      <c r="G27" s="7">
        <v>1</v>
      </c>
    </row>
    <row r="28" spans="1:7" s="7" customFormat="1" hidden="1">
      <c r="A28" s="334"/>
      <c r="B28" s="333" t="e">
        <f>silabus!#REF!</f>
        <v>#REF!</v>
      </c>
      <c r="C28" s="333"/>
      <c r="D28" s="269">
        <f>D26</f>
        <v>75</v>
      </c>
      <c r="E28" s="269">
        <f>E26</f>
        <v>75</v>
      </c>
      <c r="F28" s="339"/>
      <c r="G28" s="7">
        <v>1</v>
      </c>
    </row>
    <row r="29" spans="1:7" s="7" customFormat="1" hidden="1">
      <c r="A29" s="334">
        <v>12</v>
      </c>
      <c r="B29" s="333" t="e">
        <f>silabus!#REF!</f>
        <v>#REF!</v>
      </c>
      <c r="C29" s="333"/>
      <c r="D29" s="269"/>
      <c r="E29" s="269"/>
      <c r="F29" s="339"/>
      <c r="G29" s="7">
        <v>1</v>
      </c>
    </row>
    <row r="30" spans="1:7" s="7" customFormat="1" hidden="1">
      <c r="A30" s="334"/>
      <c r="B30" s="333" t="e">
        <f>silabus!#REF!</f>
        <v>#REF!</v>
      </c>
      <c r="C30" s="333"/>
      <c r="D30" s="269">
        <f>D28</f>
        <v>75</v>
      </c>
      <c r="E30" s="269">
        <f>E28</f>
        <v>75</v>
      </c>
      <c r="F30" s="339"/>
      <c r="G30" s="7">
        <v>1</v>
      </c>
    </row>
    <row r="31" spans="1:7" s="7" customFormat="1" hidden="1">
      <c r="A31" s="334">
        <v>13</v>
      </c>
      <c r="B31" s="333" t="e">
        <f>silabus!#REF!</f>
        <v>#REF!</v>
      </c>
      <c r="C31" s="333"/>
      <c r="D31" s="269"/>
      <c r="E31" s="269"/>
      <c r="F31" s="339"/>
      <c r="G31" s="7">
        <v>1</v>
      </c>
    </row>
    <row r="32" spans="1:7" s="7" customFormat="1" hidden="1">
      <c r="A32" s="334"/>
      <c r="B32" s="333" t="e">
        <f>silabus!#REF!</f>
        <v>#REF!</v>
      </c>
      <c r="C32" s="333"/>
      <c r="D32" s="269">
        <f>D30</f>
        <v>75</v>
      </c>
      <c r="E32" s="269">
        <f>E30</f>
        <v>75</v>
      </c>
      <c r="F32" s="339"/>
      <c r="G32" s="7">
        <v>1</v>
      </c>
    </row>
    <row r="33" spans="1:7" s="7" customFormat="1" hidden="1">
      <c r="A33" s="334">
        <v>14</v>
      </c>
      <c r="B33" s="333" t="e">
        <f>silabus!#REF!</f>
        <v>#REF!</v>
      </c>
      <c r="C33" s="333"/>
      <c r="D33" s="269"/>
      <c r="E33" s="269"/>
      <c r="F33" s="339"/>
      <c r="G33" s="7">
        <v>1</v>
      </c>
    </row>
    <row r="34" spans="1:7" s="7" customFormat="1" hidden="1">
      <c r="A34" s="334"/>
      <c r="B34" s="333" t="e">
        <f>silabus!#REF!</f>
        <v>#REF!</v>
      </c>
      <c r="C34" s="333"/>
      <c r="D34" s="269">
        <f>D32</f>
        <v>75</v>
      </c>
      <c r="E34" s="269">
        <f>E32</f>
        <v>75</v>
      </c>
      <c r="F34" s="339"/>
      <c r="G34" s="7">
        <v>1</v>
      </c>
    </row>
    <row r="35" spans="1:7" s="7" customFormat="1" hidden="1">
      <c r="A35" s="334">
        <v>15</v>
      </c>
      <c r="B35" s="333" t="e">
        <f>silabus!#REF!</f>
        <v>#REF!</v>
      </c>
      <c r="C35" s="333"/>
      <c r="D35" s="269"/>
      <c r="E35" s="269"/>
      <c r="F35" s="339"/>
      <c r="G35" s="7">
        <v>1</v>
      </c>
    </row>
    <row r="36" spans="1:7" s="7" customFormat="1" hidden="1">
      <c r="A36" s="334"/>
      <c r="B36" s="333" t="e">
        <f>silabus!#REF!</f>
        <v>#REF!</v>
      </c>
      <c r="C36" s="333"/>
      <c r="D36" s="269">
        <f>D34</f>
        <v>75</v>
      </c>
      <c r="E36" s="269">
        <f>E34</f>
        <v>75</v>
      </c>
      <c r="F36" s="340"/>
      <c r="G36" s="7">
        <v>1</v>
      </c>
    </row>
    <row r="37" spans="1:7" s="7" customFormat="1">
      <c r="A37" s="14"/>
      <c r="B37" s="270"/>
      <c r="C37" s="270"/>
      <c r="D37" s="14"/>
      <c r="E37" s="14"/>
      <c r="F37" s="14"/>
    </row>
    <row r="38" spans="1:7" s="7" customFormat="1">
      <c r="A38" s="7" t="str">
        <f>kd!A25</f>
        <v>Semester</v>
      </c>
      <c r="B38" s="270"/>
      <c r="C38" s="270" t="str">
        <f>kd!B25</f>
        <v>: II (GENAP)</v>
      </c>
      <c r="D38" s="14"/>
      <c r="E38" s="14"/>
      <c r="F38" s="14"/>
    </row>
    <row r="39" spans="1:7" s="7" customFormat="1">
      <c r="A39" s="14"/>
      <c r="B39" s="270"/>
      <c r="C39" s="270"/>
      <c r="D39" s="14"/>
      <c r="E39" s="14"/>
      <c r="F39" s="14"/>
    </row>
    <row r="40" spans="1:7" s="7" customFormat="1" ht="31.5">
      <c r="A40" s="269" t="s">
        <v>52</v>
      </c>
      <c r="B40" s="318" t="s">
        <v>240</v>
      </c>
      <c r="C40" s="318"/>
      <c r="D40" s="269" t="s">
        <v>249</v>
      </c>
      <c r="E40" s="269" t="s">
        <v>250</v>
      </c>
      <c r="F40" s="268" t="s">
        <v>251</v>
      </c>
    </row>
    <row r="41" spans="1:7" s="7" customFormat="1">
      <c r="A41" s="334">
        <v>1</v>
      </c>
      <c r="B41" s="333" t="e">
        <f>silabus!#REF!</f>
        <v>#REF!</v>
      </c>
      <c r="C41" s="333"/>
      <c r="D41" s="269"/>
      <c r="E41" s="269"/>
      <c r="F41" s="269"/>
      <c r="G41" s="7">
        <v>1</v>
      </c>
    </row>
    <row r="42" spans="1:7" s="7" customFormat="1" ht="31.5" customHeight="1">
      <c r="A42" s="334"/>
      <c r="B42" s="333" t="e">
        <f>silabus!#REF!</f>
        <v>#REF!</v>
      </c>
      <c r="C42" s="333"/>
      <c r="D42" s="269">
        <f>D36</f>
        <v>75</v>
      </c>
      <c r="E42" s="269">
        <f>E36</f>
        <v>75</v>
      </c>
      <c r="F42" s="338">
        <f>AVERAGE(E42:E70)</f>
        <v>75</v>
      </c>
      <c r="G42" s="7">
        <v>1</v>
      </c>
    </row>
    <row r="43" spans="1:7" s="7" customFormat="1">
      <c r="A43" s="334">
        <v>2</v>
      </c>
      <c r="B43" s="336" t="e">
        <f>silabus!#REF!</f>
        <v>#REF!</v>
      </c>
      <c r="C43" s="337"/>
      <c r="D43" s="269"/>
      <c r="E43" s="269"/>
      <c r="F43" s="339"/>
      <c r="G43" s="7">
        <v>1</v>
      </c>
    </row>
    <row r="44" spans="1:7" s="7" customFormat="1" ht="49.5" customHeight="1">
      <c r="A44" s="334"/>
      <c r="B44" s="333" t="e">
        <f>silabus!#REF!</f>
        <v>#REF!</v>
      </c>
      <c r="C44" s="333"/>
      <c r="D44" s="269">
        <f>D42</f>
        <v>75</v>
      </c>
      <c r="E44" s="269">
        <f>E42</f>
        <v>75</v>
      </c>
      <c r="F44" s="339"/>
      <c r="G44" s="7">
        <v>1</v>
      </c>
    </row>
    <row r="45" spans="1:7" s="7" customFormat="1">
      <c r="A45" s="334">
        <v>3</v>
      </c>
      <c r="B45" s="336" t="e">
        <f>silabus!#REF!</f>
        <v>#REF!</v>
      </c>
      <c r="C45" s="337"/>
      <c r="D45" s="269"/>
      <c r="E45" s="269"/>
      <c r="F45" s="339"/>
      <c r="G45" s="7">
        <v>1</v>
      </c>
    </row>
    <row r="46" spans="1:7" s="7" customFormat="1" ht="48.75" customHeight="1">
      <c r="A46" s="334"/>
      <c r="B46" s="333" t="e">
        <f>silabus!#REF!</f>
        <v>#REF!</v>
      </c>
      <c r="C46" s="333"/>
      <c r="D46" s="269">
        <f>D44</f>
        <v>75</v>
      </c>
      <c r="E46" s="269">
        <f>E44</f>
        <v>75</v>
      </c>
      <c r="F46" s="339"/>
      <c r="G46" s="7">
        <v>1</v>
      </c>
    </row>
    <row r="47" spans="1:7" s="7" customFormat="1">
      <c r="A47" s="334">
        <v>4</v>
      </c>
      <c r="B47" s="336" t="e">
        <f>silabus!#REF!</f>
        <v>#REF!</v>
      </c>
      <c r="C47" s="337"/>
      <c r="D47" s="269"/>
      <c r="E47" s="269"/>
      <c r="F47" s="339"/>
      <c r="G47" s="7">
        <v>1</v>
      </c>
    </row>
    <row r="48" spans="1:7" s="7" customFormat="1" ht="65.25" customHeight="1">
      <c r="A48" s="334"/>
      <c r="B48" s="333" t="e">
        <f>silabus!#REF!</f>
        <v>#REF!</v>
      </c>
      <c r="C48" s="333"/>
      <c r="D48" s="269">
        <f>D46</f>
        <v>75</v>
      </c>
      <c r="E48" s="269">
        <f>E46</f>
        <v>75</v>
      </c>
      <c r="F48" s="339"/>
      <c r="G48" s="7">
        <v>1</v>
      </c>
    </row>
    <row r="49" spans="1:7" s="7" customFormat="1">
      <c r="A49" s="334">
        <v>5</v>
      </c>
      <c r="B49" s="336" t="e">
        <f>silabus!#REF!</f>
        <v>#REF!</v>
      </c>
      <c r="C49" s="337"/>
      <c r="D49" s="269"/>
      <c r="E49" s="269"/>
      <c r="F49" s="339"/>
      <c r="G49" s="7">
        <v>1</v>
      </c>
    </row>
    <row r="50" spans="1:7" s="7" customFormat="1" ht="48" customHeight="1">
      <c r="A50" s="334"/>
      <c r="B50" s="333" t="e">
        <f>silabus!#REF!</f>
        <v>#REF!</v>
      </c>
      <c r="C50" s="333"/>
      <c r="D50" s="269">
        <f>D48</f>
        <v>75</v>
      </c>
      <c r="E50" s="269">
        <f>E48</f>
        <v>75</v>
      </c>
      <c r="F50" s="339"/>
      <c r="G50" s="7">
        <v>1</v>
      </c>
    </row>
    <row r="51" spans="1:7">
      <c r="A51" s="334">
        <v>6</v>
      </c>
      <c r="B51" s="336" t="e">
        <f>silabus!#REF!</f>
        <v>#REF!</v>
      </c>
      <c r="C51" s="337"/>
      <c r="D51" s="146"/>
      <c r="E51" s="146"/>
      <c r="F51" s="339"/>
      <c r="G51" s="1">
        <v>1</v>
      </c>
    </row>
    <row r="52" spans="1:7" ht="48" customHeight="1">
      <c r="A52" s="334"/>
      <c r="B52" s="333" t="e">
        <f>silabus!#REF!</f>
        <v>#REF!</v>
      </c>
      <c r="C52" s="333"/>
      <c r="D52" s="151">
        <f>D50</f>
        <v>75</v>
      </c>
      <c r="E52" s="151">
        <f>E50</f>
        <v>75</v>
      </c>
      <c r="F52" s="339"/>
      <c r="G52" s="1">
        <v>1</v>
      </c>
    </row>
    <row r="53" spans="1:7">
      <c r="A53" s="334">
        <v>7</v>
      </c>
      <c r="B53" s="336" t="e">
        <f>silabus!#REF!</f>
        <v>#REF!</v>
      </c>
      <c r="C53" s="337"/>
      <c r="D53" s="146"/>
      <c r="E53" s="146"/>
      <c r="F53" s="339"/>
      <c r="G53" s="1">
        <v>1</v>
      </c>
    </row>
    <row r="54" spans="1:7" ht="48" customHeight="1">
      <c r="A54" s="334"/>
      <c r="B54" s="333" t="e">
        <f>silabus!#REF!</f>
        <v>#REF!</v>
      </c>
      <c r="C54" s="333"/>
      <c r="D54" s="151">
        <f>D52</f>
        <v>75</v>
      </c>
      <c r="E54" s="151">
        <f>E52</f>
        <v>75</v>
      </c>
      <c r="F54" s="339"/>
      <c r="G54" s="1">
        <v>1</v>
      </c>
    </row>
    <row r="55" spans="1:7">
      <c r="A55" s="334">
        <v>8</v>
      </c>
      <c r="B55" s="336" t="e">
        <f>silabus!#REF!</f>
        <v>#REF!</v>
      </c>
      <c r="C55" s="337"/>
      <c r="D55" s="146"/>
      <c r="E55" s="146"/>
      <c r="F55" s="339"/>
      <c r="G55" s="1">
        <v>1</v>
      </c>
    </row>
    <row r="56" spans="1:7" ht="66" customHeight="1">
      <c r="A56" s="334"/>
      <c r="B56" s="333" t="e">
        <f>silabus!#REF!</f>
        <v>#REF!</v>
      </c>
      <c r="C56" s="333"/>
      <c r="D56" s="151">
        <f>D54</f>
        <v>75</v>
      </c>
      <c r="E56" s="151">
        <f>E54</f>
        <v>75</v>
      </c>
      <c r="F56" s="339"/>
      <c r="G56" s="1">
        <v>1</v>
      </c>
    </row>
    <row r="57" spans="1:7">
      <c r="A57" s="334">
        <v>9</v>
      </c>
      <c r="B57" s="336" t="e">
        <f>silabus!#REF!</f>
        <v>#REF!</v>
      </c>
      <c r="C57" s="337"/>
      <c r="D57" s="146"/>
      <c r="E57" s="146"/>
      <c r="F57" s="339"/>
      <c r="G57" s="1">
        <v>1</v>
      </c>
    </row>
    <row r="58" spans="1:7" ht="66" customHeight="1">
      <c r="A58" s="334"/>
      <c r="B58" s="333" t="e">
        <f>silabus!#REF!</f>
        <v>#REF!</v>
      </c>
      <c r="C58" s="333"/>
      <c r="D58" s="151">
        <f>D56</f>
        <v>75</v>
      </c>
      <c r="E58" s="151">
        <f>E56</f>
        <v>75</v>
      </c>
      <c r="F58" s="339"/>
      <c r="G58" s="1">
        <v>1</v>
      </c>
    </row>
    <row r="59" spans="1:7" hidden="1">
      <c r="A59" s="334">
        <v>10</v>
      </c>
      <c r="B59" s="336">
        <f>silabus!A37</f>
        <v>0</v>
      </c>
      <c r="C59" s="337"/>
      <c r="D59" s="146"/>
      <c r="E59" s="146"/>
      <c r="F59" s="339"/>
      <c r="G59" s="1">
        <v>1</v>
      </c>
    </row>
    <row r="60" spans="1:7" hidden="1">
      <c r="A60" s="334"/>
      <c r="B60" s="333">
        <f>silabus!B37</f>
        <v>0</v>
      </c>
      <c r="C60" s="333"/>
      <c r="D60" s="151">
        <f>D58</f>
        <v>75</v>
      </c>
      <c r="E60" s="151">
        <f>E58</f>
        <v>75</v>
      </c>
      <c r="F60" s="339"/>
      <c r="G60" s="1">
        <v>1</v>
      </c>
    </row>
    <row r="61" spans="1:7" hidden="1">
      <c r="A61" s="334">
        <v>11</v>
      </c>
      <c r="B61" s="336">
        <f>silabus!A39</f>
        <v>0</v>
      </c>
      <c r="C61" s="337"/>
      <c r="D61" s="146"/>
      <c r="E61" s="146"/>
      <c r="F61" s="339"/>
      <c r="G61" s="1">
        <v>1</v>
      </c>
    </row>
    <row r="62" spans="1:7" hidden="1">
      <c r="A62" s="334"/>
      <c r="B62" s="333">
        <f>silabus!B39</f>
        <v>0</v>
      </c>
      <c r="C62" s="333"/>
      <c r="D62" s="151">
        <f>D60</f>
        <v>75</v>
      </c>
      <c r="E62" s="151">
        <f>E60</f>
        <v>75</v>
      </c>
      <c r="F62" s="339"/>
      <c r="G62" s="1">
        <v>1</v>
      </c>
    </row>
    <row r="63" spans="1:7" hidden="1">
      <c r="A63" s="334">
        <v>12</v>
      </c>
      <c r="B63" s="336">
        <f>silabus!A41</f>
        <v>0</v>
      </c>
      <c r="C63" s="337"/>
      <c r="D63" s="146"/>
      <c r="E63" s="146"/>
      <c r="F63" s="339"/>
      <c r="G63" s="1">
        <v>1</v>
      </c>
    </row>
    <row r="64" spans="1:7" hidden="1">
      <c r="A64" s="334"/>
      <c r="B64" s="333">
        <f>silabus!B41</f>
        <v>0</v>
      </c>
      <c r="C64" s="333"/>
      <c r="D64" s="151">
        <f>D62</f>
        <v>75</v>
      </c>
      <c r="E64" s="151">
        <f>E62</f>
        <v>75</v>
      </c>
      <c r="F64" s="339"/>
      <c r="G64" s="1">
        <v>1</v>
      </c>
    </row>
    <row r="65" spans="1:7" hidden="1">
      <c r="A65" s="334">
        <v>13</v>
      </c>
      <c r="B65" s="336">
        <f>silabus!A43</f>
        <v>0</v>
      </c>
      <c r="C65" s="337"/>
      <c r="D65" s="146"/>
      <c r="E65" s="146"/>
      <c r="F65" s="339"/>
      <c r="G65" s="1">
        <v>1</v>
      </c>
    </row>
    <row r="66" spans="1:7" hidden="1">
      <c r="A66" s="334"/>
      <c r="B66" s="333">
        <f>silabus!B43</f>
        <v>0</v>
      </c>
      <c r="C66" s="333"/>
      <c r="D66" s="151">
        <f>D64</f>
        <v>75</v>
      </c>
      <c r="E66" s="151">
        <f>E64</f>
        <v>75</v>
      </c>
      <c r="F66" s="339"/>
      <c r="G66" s="1">
        <v>1</v>
      </c>
    </row>
    <row r="67" spans="1:7" hidden="1">
      <c r="A67" s="334">
        <v>14</v>
      </c>
      <c r="B67" s="336">
        <f>silabus!A45</f>
        <v>0</v>
      </c>
      <c r="C67" s="337"/>
      <c r="D67" s="146"/>
      <c r="E67" s="146"/>
      <c r="F67" s="339"/>
      <c r="G67" s="1">
        <v>1</v>
      </c>
    </row>
    <row r="68" spans="1:7" hidden="1">
      <c r="A68" s="334"/>
      <c r="B68" s="333">
        <f>silabus!B45</f>
        <v>0</v>
      </c>
      <c r="C68" s="333"/>
      <c r="D68" s="151">
        <f>D66</f>
        <v>75</v>
      </c>
      <c r="E68" s="151">
        <f>E66</f>
        <v>75</v>
      </c>
      <c r="F68" s="339"/>
      <c r="G68" s="1">
        <v>1</v>
      </c>
    </row>
    <row r="69" spans="1:7" hidden="1">
      <c r="A69" s="334">
        <v>15</v>
      </c>
      <c r="B69" s="336">
        <f>silabus!A47</f>
        <v>0</v>
      </c>
      <c r="C69" s="337"/>
      <c r="D69" s="146"/>
      <c r="E69" s="146"/>
      <c r="F69" s="339"/>
      <c r="G69" s="1">
        <v>1</v>
      </c>
    </row>
    <row r="70" spans="1:7" hidden="1">
      <c r="A70" s="334"/>
      <c r="B70" s="333">
        <f>silabus!B47</f>
        <v>0</v>
      </c>
      <c r="C70" s="333"/>
      <c r="D70" s="151">
        <f>D68</f>
        <v>75</v>
      </c>
      <c r="E70" s="151">
        <f>E68</f>
        <v>75</v>
      </c>
      <c r="F70" s="340"/>
      <c r="G70" s="1">
        <v>1</v>
      </c>
    </row>
    <row r="71" spans="1:7">
      <c r="B71" s="267"/>
      <c r="C71" s="267"/>
    </row>
    <row r="72" spans="1:7">
      <c r="B72" s="1" t="str">
        <f>kd!B46</f>
        <v>Mengetahui :</v>
      </c>
      <c r="D72" s="12" t="str">
        <f>kd!F46</f>
        <v>Barabai, 16 April 2020</v>
      </c>
    </row>
    <row r="73" spans="1:7">
      <c r="B73" s="1" t="str">
        <f>kd!B47</f>
        <v>Kepala SMKN 1 Barabai</v>
      </c>
      <c r="D73" s="12" t="str">
        <f>kd!F47</f>
        <v>Guru Mata Pelajaran</v>
      </c>
    </row>
    <row r="74" spans="1:7">
      <c r="D74" s="12"/>
    </row>
    <row r="75" spans="1:7">
      <c r="D75" s="12"/>
    </row>
    <row r="76" spans="1:7">
      <c r="D76" s="12"/>
    </row>
    <row r="77" spans="1:7">
      <c r="B77" s="1" t="str">
        <f>kd!B51</f>
        <v>Norta Dewi Yuniati, S.P, M.Pd</v>
      </c>
      <c r="D77" s="12" t="str">
        <f>kd!F51</f>
        <v>Abdian Noor, S.Pd</v>
      </c>
    </row>
    <row r="78" spans="1:7">
      <c r="B78" s="1" t="str">
        <f>kd!B52</f>
        <v>NIP. 19710623 200604 2 021</v>
      </c>
      <c r="D78" s="12" t="str">
        <f>kd!F52</f>
        <v>NIP. 19680906 199412 1 005</v>
      </c>
    </row>
  </sheetData>
  <autoFilter ref="G6:G70"/>
  <mergeCells count="95">
    <mergeCell ref="A9:A10"/>
    <mergeCell ref="B9:C9"/>
    <mergeCell ref="B10:C10"/>
    <mergeCell ref="A1:F1"/>
    <mergeCell ref="B6:C6"/>
    <mergeCell ref="A7:A8"/>
    <mergeCell ref="B8:C8"/>
    <mergeCell ref="F8:F36"/>
    <mergeCell ref="A13:A14"/>
    <mergeCell ref="B13:C13"/>
    <mergeCell ref="B14:C14"/>
    <mergeCell ref="A11:A12"/>
    <mergeCell ref="B11:C11"/>
    <mergeCell ref="B12:C12"/>
    <mergeCell ref="A17:A18"/>
    <mergeCell ref="B17:C17"/>
    <mergeCell ref="A15:A16"/>
    <mergeCell ref="B15:C15"/>
    <mergeCell ref="B16:C16"/>
    <mergeCell ref="A21:A22"/>
    <mergeCell ref="B21:C21"/>
    <mergeCell ref="B22:C22"/>
    <mergeCell ref="A19:A20"/>
    <mergeCell ref="B19:C19"/>
    <mergeCell ref="B20:C20"/>
    <mergeCell ref="A23:A24"/>
    <mergeCell ref="B23:C23"/>
    <mergeCell ref="B24:C24"/>
    <mergeCell ref="A25:A26"/>
    <mergeCell ref="B18:C18"/>
    <mergeCell ref="A27:A28"/>
    <mergeCell ref="B27:C27"/>
    <mergeCell ref="B28:C28"/>
    <mergeCell ref="A29:A30"/>
    <mergeCell ref="B25:C25"/>
    <mergeCell ref="B26:C26"/>
    <mergeCell ref="A31:A32"/>
    <mergeCell ref="B31:C31"/>
    <mergeCell ref="B32:C32"/>
    <mergeCell ref="A33:A34"/>
    <mergeCell ref="B29:C29"/>
    <mergeCell ref="B30:C30"/>
    <mergeCell ref="A35:A36"/>
    <mergeCell ref="B35:C35"/>
    <mergeCell ref="B36:C36"/>
    <mergeCell ref="B33:C33"/>
    <mergeCell ref="B34:C34"/>
    <mergeCell ref="A43:A44"/>
    <mergeCell ref="B43:C43"/>
    <mergeCell ref="B44:C44"/>
    <mergeCell ref="B40:C40"/>
    <mergeCell ref="A41:A42"/>
    <mergeCell ref="B41:C41"/>
    <mergeCell ref="B42:C42"/>
    <mergeCell ref="A47:A48"/>
    <mergeCell ref="B47:C47"/>
    <mergeCell ref="B48:C48"/>
    <mergeCell ref="A45:A46"/>
    <mergeCell ref="B45:C45"/>
    <mergeCell ref="B46:C46"/>
    <mergeCell ref="A51:A52"/>
    <mergeCell ref="B51:C51"/>
    <mergeCell ref="B52:C52"/>
    <mergeCell ref="A49:A50"/>
    <mergeCell ref="B49:C49"/>
    <mergeCell ref="B50:C50"/>
    <mergeCell ref="A55:A56"/>
    <mergeCell ref="B55:C55"/>
    <mergeCell ref="B56:C56"/>
    <mergeCell ref="A53:A54"/>
    <mergeCell ref="B53:C53"/>
    <mergeCell ref="B54:C54"/>
    <mergeCell ref="B62:C62"/>
    <mergeCell ref="A59:A60"/>
    <mergeCell ref="B59:C59"/>
    <mergeCell ref="B60:C60"/>
    <mergeCell ref="A57:A58"/>
    <mergeCell ref="B57:C57"/>
    <mergeCell ref="B58:C58"/>
    <mergeCell ref="B7:C7"/>
    <mergeCell ref="F42:F70"/>
    <mergeCell ref="A69:A70"/>
    <mergeCell ref="B69:C69"/>
    <mergeCell ref="B70:C70"/>
    <mergeCell ref="A67:A68"/>
    <mergeCell ref="B67:C67"/>
    <mergeCell ref="B68:C68"/>
    <mergeCell ref="A65:A66"/>
    <mergeCell ref="B65:C65"/>
    <mergeCell ref="B66:C66"/>
    <mergeCell ref="A63:A64"/>
    <mergeCell ref="B63:C63"/>
    <mergeCell ref="B64:C64"/>
    <mergeCell ref="A61:A62"/>
    <mergeCell ref="B61:C61"/>
  </mergeCells>
  <pageMargins left="0.7" right="0.7" top="0.75" bottom="0.75" header="0.3" footer="0.3"/>
  <pageSetup paperSize="9" scale="78" orientation="portrait" horizontalDpi="4294967293" verticalDpi="0" r:id="rId1"/>
</worksheet>
</file>

<file path=xl/worksheets/sheet19.xml><?xml version="1.0" encoding="utf-8"?>
<worksheet xmlns="http://schemas.openxmlformats.org/spreadsheetml/2006/main" xmlns:r="http://schemas.openxmlformats.org/officeDocument/2006/relationships">
  <sheetPr>
    <pageSetUpPr fitToPage="1"/>
  </sheetPr>
  <dimension ref="A1:G78"/>
  <sheetViews>
    <sheetView view="pageBreakPreview" zoomScale="85" zoomScaleNormal="70" zoomScaleSheetLayoutView="85" workbookViewId="0">
      <selection activeCell="H58" sqref="H58"/>
    </sheetView>
  </sheetViews>
  <sheetFormatPr defaultRowHeight="15.75"/>
  <cols>
    <col min="1" max="1" width="6.42578125" style="157" customWidth="1"/>
    <col min="2" max="2" width="8" style="1" customWidth="1"/>
    <col min="3" max="3" width="55.85546875" style="1" customWidth="1"/>
    <col min="4" max="4" width="9.140625" style="157" customWidth="1"/>
    <col min="5" max="5" width="9.28515625" style="157" customWidth="1"/>
    <col min="6" max="6" width="13.5703125" style="157" customWidth="1"/>
    <col min="7" max="16384" width="9.140625" style="1"/>
  </cols>
  <sheetData>
    <row r="1" spans="1:6">
      <c r="A1" s="317" t="s">
        <v>252</v>
      </c>
      <c r="B1" s="317"/>
      <c r="C1" s="317"/>
      <c r="D1" s="317"/>
      <c r="E1" s="317"/>
      <c r="F1" s="317"/>
    </row>
    <row r="2" spans="1:6">
      <c r="A2" s="12"/>
    </row>
    <row r="3" spans="1:6">
      <c r="A3" s="12" t="s">
        <v>0</v>
      </c>
      <c r="C3" s="1" t="str">
        <f>kd!B3</f>
        <v>: Administrasi Transakssi</v>
      </c>
      <c r="D3" s="12" t="s">
        <v>31</v>
      </c>
      <c r="E3" s="12"/>
      <c r="F3" s="12" t="str">
        <f>kkmi!F3</f>
        <v>: 2018 / 2019</v>
      </c>
    </row>
    <row r="4" spans="1:6">
      <c r="A4" s="12" t="s">
        <v>1</v>
      </c>
      <c r="C4" s="1" t="str">
        <f>kd!B4</f>
        <v>: I (GANJIL)</v>
      </c>
      <c r="D4" s="12" t="s">
        <v>1</v>
      </c>
      <c r="E4" s="12"/>
      <c r="F4" s="12" t="str">
        <f>kkmi!F4</f>
        <v>: XI  BDP</v>
      </c>
    </row>
    <row r="6" spans="1:6" s="270" customFormat="1" ht="31.5">
      <c r="A6" s="268" t="s">
        <v>52</v>
      </c>
      <c r="B6" s="318" t="s">
        <v>240</v>
      </c>
      <c r="C6" s="318"/>
      <c r="D6" s="268" t="s">
        <v>249</v>
      </c>
      <c r="E6" s="268" t="s">
        <v>250</v>
      </c>
      <c r="F6" s="268" t="s">
        <v>253</v>
      </c>
    </row>
    <row r="7" spans="1:6" s="7" customFormat="1">
      <c r="A7" s="334">
        <v>1</v>
      </c>
      <c r="B7" s="341" t="str">
        <f>silabus!A36</f>
        <v>4.10 Membuat administrasi penjualan</v>
      </c>
      <c r="C7" s="341"/>
      <c r="D7" s="269"/>
      <c r="E7" s="269"/>
      <c r="F7" s="269"/>
    </row>
    <row r="8" spans="1:6" s="7" customFormat="1" ht="33.75" customHeight="1">
      <c r="A8" s="334"/>
      <c r="B8" s="333" t="str">
        <f>silabus!B36</f>
        <v>4.10.1 Membuat dokumen administrasi penjualan</v>
      </c>
      <c r="C8" s="333"/>
      <c r="D8" s="269">
        <v>75</v>
      </c>
      <c r="E8" s="269">
        <v>75</v>
      </c>
      <c r="F8" s="338">
        <f>AVERAGE(E8:E36)</f>
        <v>75</v>
      </c>
    </row>
    <row r="9" spans="1:6" s="7" customFormat="1">
      <c r="A9" s="334">
        <v>2</v>
      </c>
      <c r="B9" s="333" t="e">
        <f>silabus!#REF!</f>
        <v>#REF!</v>
      </c>
      <c r="C9" s="333"/>
      <c r="D9" s="269"/>
      <c r="E9" s="269"/>
      <c r="F9" s="339"/>
    </row>
    <row r="10" spans="1:6" s="7" customFormat="1" ht="32.25" customHeight="1">
      <c r="A10" s="334"/>
      <c r="B10" s="333" t="e">
        <f>silabus!#REF!</f>
        <v>#REF!</v>
      </c>
      <c r="C10" s="333"/>
      <c r="D10" s="269">
        <f>D8</f>
        <v>75</v>
      </c>
      <c r="E10" s="269">
        <f>E8</f>
        <v>75</v>
      </c>
      <c r="F10" s="339"/>
    </row>
    <row r="11" spans="1:6" s="7" customFormat="1">
      <c r="A11" s="334">
        <v>3</v>
      </c>
      <c r="B11" s="333" t="e">
        <f>silabus!#REF!</f>
        <v>#REF!</v>
      </c>
      <c r="C11" s="333"/>
      <c r="D11" s="269"/>
      <c r="E11" s="269"/>
      <c r="F11" s="339"/>
    </row>
    <row r="12" spans="1:6" s="7" customFormat="1" ht="33.75" customHeight="1">
      <c r="A12" s="334"/>
      <c r="B12" s="333" t="e">
        <f>silabus!#REF!</f>
        <v>#REF!</v>
      </c>
      <c r="C12" s="333"/>
      <c r="D12" s="269">
        <f>D10</f>
        <v>75</v>
      </c>
      <c r="E12" s="269">
        <f>E10</f>
        <v>75</v>
      </c>
      <c r="F12" s="339"/>
    </row>
    <row r="13" spans="1:6" s="7" customFormat="1">
      <c r="A13" s="334">
        <v>4</v>
      </c>
      <c r="B13" s="333" t="e">
        <f>silabus!#REF!</f>
        <v>#REF!</v>
      </c>
      <c r="C13" s="333"/>
      <c r="D13" s="269"/>
      <c r="E13" s="269"/>
      <c r="F13" s="339"/>
    </row>
    <row r="14" spans="1:6" s="7" customFormat="1" ht="33.75" customHeight="1">
      <c r="A14" s="334"/>
      <c r="B14" s="333" t="e">
        <f>silabus!#REF!</f>
        <v>#REF!</v>
      </c>
      <c r="C14" s="333"/>
      <c r="D14" s="269">
        <f>D12</f>
        <v>75</v>
      </c>
      <c r="E14" s="269">
        <f>E12</f>
        <v>75</v>
      </c>
      <c r="F14" s="339"/>
    </row>
    <row r="15" spans="1:6" s="7" customFormat="1">
      <c r="A15" s="334">
        <v>5</v>
      </c>
      <c r="B15" s="333" t="e">
        <f>silabus!#REF!</f>
        <v>#REF!</v>
      </c>
      <c r="C15" s="333"/>
      <c r="D15" s="269"/>
      <c r="E15" s="269"/>
      <c r="F15" s="339"/>
    </row>
    <row r="16" spans="1:6" s="7" customFormat="1" ht="33.75" customHeight="1">
      <c r="A16" s="334"/>
      <c r="B16" s="333" t="e">
        <f>silabus!#REF!</f>
        <v>#REF!</v>
      </c>
      <c r="C16" s="333"/>
      <c r="D16" s="269">
        <f>D14</f>
        <v>75</v>
      </c>
      <c r="E16" s="269">
        <f>E14</f>
        <v>75</v>
      </c>
      <c r="F16" s="339"/>
    </row>
    <row r="17" spans="1:6" s="7" customFormat="1">
      <c r="A17" s="334">
        <v>6</v>
      </c>
      <c r="B17" s="333" t="e">
        <f>silabus!#REF!</f>
        <v>#REF!</v>
      </c>
      <c r="C17" s="333"/>
      <c r="D17" s="269"/>
      <c r="E17" s="269"/>
      <c r="F17" s="339"/>
    </row>
    <row r="18" spans="1:6" s="7" customFormat="1" ht="33" customHeight="1">
      <c r="A18" s="334"/>
      <c r="B18" s="333" t="e">
        <f>silabus!#REF!</f>
        <v>#REF!</v>
      </c>
      <c r="C18" s="333"/>
      <c r="D18" s="269">
        <f>D16</f>
        <v>75</v>
      </c>
      <c r="E18" s="269">
        <f>E16</f>
        <v>75</v>
      </c>
      <c r="F18" s="339"/>
    </row>
    <row r="19" spans="1:6" s="7" customFormat="1">
      <c r="A19" s="334">
        <v>7</v>
      </c>
      <c r="B19" s="333" t="e">
        <f>silabus!#REF!</f>
        <v>#REF!</v>
      </c>
      <c r="C19" s="333"/>
      <c r="D19" s="269"/>
      <c r="E19" s="269"/>
      <c r="F19" s="339"/>
    </row>
    <row r="20" spans="1:6" s="7" customFormat="1" ht="33.75" customHeight="1">
      <c r="A20" s="334"/>
      <c r="B20" s="333" t="e">
        <f>silabus!#REF!</f>
        <v>#REF!</v>
      </c>
      <c r="C20" s="333"/>
      <c r="D20" s="269">
        <f>D18</f>
        <v>75</v>
      </c>
      <c r="E20" s="269">
        <f>E18</f>
        <v>75</v>
      </c>
      <c r="F20" s="339"/>
    </row>
    <row r="21" spans="1:6" s="7" customFormat="1">
      <c r="A21" s="334">
        <v>8</v>
      </c>
      <c r="B21" s="333" t="e">
        <f>silabus!#REF!</f>
        <v>#REF!</v>
      </c>
      <c r="C21" s="333"/>
      <c r="D21" s="269"/>
      <c r="E21" s="269"/>
      <c r="F21" s="339"/>
    </row>
    <row r="22" spans="1:6" s="7" customFormat="1" ht="33" customHeight="1">
      <c r="A22" s="334"/>
      <c r="B22" s="333" t="e">
        <f>silabus!#REF!</f>
        <v>#REF!</v>
      </c>
      <c r="C22" s="333"/>
      <c r="D22" s="269">
        <f>D20</f>
        <v>75</v>
      </c>
      <c r="E22" s="269">
        <f>E20</f>
        <v>75</v>
      </c>
      <c r="F22" s="339"/>
    </row>
    <row r="23" spans="1:6" s="7" customFormat="1">
      <c r="A23" s="334">
        <v>9</v>
      </c>
      <c r="B23" s="333" t="e">
        <f>silabus!#REF!</f>
        <v>#REF!</v>
      </c>
      <c r="C23" s="333"/>
      <c r="D23" s="269"/>
      <c r="E23" s="269"/>
      <c r="F23" s="339"/>
    </row>
    <row r="24" spans="1:6" s="7" customFormat="1" ht="33.75" customHeight="1">
      <c r="A24" s="334"/>
      <c r="B24" s="333" t="e">
        <f>silabus!#REF!</f>
        <v>#REF!</v>
      </c>
      <c r="C24" s="333"/>
      <c r="D24" s="269">
        <f>D22</f>
        <v>75</v>
      </c>
      <c r="E24" s="269">
        <f>E22</f>
        <v>75</v>
      </c>
      <c r="F24" s="339"/>
    </row>
    <row r="25" spans="1:6" s="7" customFormat="1" hidden="1">
      <c r="A25" s="334">
        <v>10</v>
      </c>
      <c r="B25" s="333" t="e">
        <f>silabus!#REF!</f>
        <v>#REF!</v>
      </c>
      <c r="C25" s="333"/>
      <c r="D25" s="269"/>
      <c r="E25" s="269"/>
      <c r="F25" s="339"/>
    </row>
    <row r="26" spans="1:6" s="7" customFormat="1" hidden="1">
      <c r="A26" s="334"/>
      <c r="B26" s="333" t="e">
        <f>silabus!#REF!</f>
        <v>#REF!</v>
      </c>
      <c r="C26" s="333"/>
      <c r="D26" s="269">
        <f>D24</f>
        <v>75</v>
      </c>
      <c r="E26" s="269">
        <f>E24</f>
        <v>75</v>
      </c>
      <c r="F26" s="339"/>
    </row>
    <row r="27" spans="1:6" s="7" customFormat="1" hidden="1">
      <c r="A27" s="334">
        <v>11</v>
      </c>
      <c r="B27" s="333" t="e">
        <f>silabus!#REF!</f>
        <v>#REF!</v>
      </c>
      <c r="C27" s="333"/>
      <c r="D27" s="269"/>
      <c r="E27" s="269"/>
      <c r="F27" s="339"/>
    </row>
    <row r="28" spans="1:6" s="7" customFormat="1" hidden="1">
      <c r="A28" s="334"/>
      <c r="B28" s="333" t="e">
        <f>silabus!#REF!</f>
        <v>#REF!</v>
      </c>
      <c r="C28" s="333"/>
      <c r="D28" s="269">
        <f>D26</f>
        <v>75</v>
      </c>
      <c r="E28" s="269">
        <f>E26</f>
        <v>75</v>
      </c>
      <c r="F28" s="339"/>
    </row>
    <row r="29" spans="1:6" s="7" customFormat="1" hidden="1">
      <c r="A29" s="334">
        <v>12</v>
      </c>
      <c r="B29" s="333" t="e">
        <f>silabus!#REF!</f>
        <v>#REF!</v>
      </c>
      <c r="C29" s="333"/>
      <c r="D29" s="269"/>
      <c r="E29" s="269"/>
      <c r="F29" s="339"/>
    </row>
    <row r="30" spans="1:6" s="7" customFormat="1" hidden="1">
      <c r="A30" s="334"/>
      <c r="B30" s="333" t="e">
        <f>silabus!#REF!</f>
        <v>#REF!</v>
      </c>
      <c r="C30" s="333"/>
      <c r="D30" s="269">
        <f>D28</f>
        <v>75</v>
      </c>
      <c r="E30" s="269">
        <f>E28</f>
        <v>75</v>
      </c>
      <c r="F30" s="339"/>
    </row>
    <row r="31" spans="1:6" s="7" customFormat="1" hidden="1">
      <c r="A31" s="334">
        <v>13</v>
      </c>
      <c r="B31" s="333" t="e">
        <f>silabus!#REF!</f>
        <v>#REF!</v>
      </c>
      <c r="C31" s="333"/>
      <c r="D31" s="269"/>
      <c r="E31" s="269"/>
      <c r="F31" s="339"/>
    </row>
    <row r="32" spans="1:6" s="7" customFormat="1" hidden="1">
      <c r="A32" s="334"/>
      <c r="B32" s="333" t="e">
        <f>silabus!#REF!</f>
        <v>#REF!</v>
      </c>
      <c r="C32" s="333"/>
      <c r="D32" s="269">
        <f>D30</f>
        <v>75</v>
      </c>
      <c r="E32" s="269">
        <f>E30</f>
        <v>75</v>
      </c>
      <c r="F32" s="339"/>
    </row>
    <row r="33" spans="1:6" s="7" customFormat="1" hidden="1">
      <c r="A33" s="334">
        <v>14</v>
      </c>
      <c r="B33" s="333" t="e">
        <f>silabus!#REF!</f>
        <v>#REF!</v>
      </c>
      <c r="C33" s="333"/>
      <c r="D33" s="269"/>
      <c r="E33" s="269"/>
      <c r="F33" s="339"/>
    </row>
    <row r="34" spans="1:6" s="7" customFormat="1" hidden="1">
      <c r="A34" s="334"/>
      <c r="B34" s="333" t="e">
        <f>silabus!#REF!</f>
        <v>#REF!</v>
      </c>
      <c r="C34" s="333"/>
      <c r="D34" s="269">
        <f>D32</f>
        <v>75</v>
      </c>
      <c r="E34" s="269">
        <f>E32</f>
        <v>75</v>
      </c>
      <c r="F34" s="339"/>
    </row>
    <row r="35" spans="1:6" s="7" customFormat="1" hidden="1">
      <c r="A35" s="334">
        <v>15</v>
      </c>
      <c r="B35" s="333" t="e">
        <f>silabus!#REF!</f>
        <v>#REF!</v>
      </c>
      <c r="C35" s="333"/>
      <c r="D35" s="269"/>
      <c r="E35" s="269"/>
      <c r="F35" s="339"/>
    </row>
    <row r="36" spans="1:6" s="7" customFormat="1" hidden="1">
      <c r="A36" s="334"/>
      <c r="B36" s="333" t="e">
        <f>silabus!#REF!</f>
        <v>#REF!</v>
      </c>
      <c r="C36" s="333"/>
      <c r="D36" s="269">
        <f>D34</f>
        <v>75</v>
      </c>
      <c r="E36" s="269">
        <f>E34</f>
        <v>75</v>
      </c>
      <c r="F36" s="340"/>
    </row>
    <row r="37" spans="1:6" s="7" customFormat="1">
      <c r="A37" s="14"/>
      <c r="B37" s="270"/>
      <c r="C37" s="270"/>
      <c r="D37" s="14"/>
      <c r="E37" s="14"/>
      <c r="F37" s="14"/>
    </row>
    <row r="38" spans="1:6" s="7" customFormat="1">
      <c r="A38" s="7" t="str">
        <f>kd!A25</f>
        <v>Semester</v>
      </c>
      <c r="C38" s="7" t="str">
        <f>kd!B25</f>
        <v>: II (GENAP)</v>
      </c>
      <c r="D38" s="14"/>
      <c r="E38" s="14"/>
      <c r="F38" s="14"/>
    </row>
    <row r="39" spans="1:6" s="7" customFormat="1">
      <c r="A39" s="14"/>
      <c r="D39" s="14"/>
      <c r="E39" s="14"/>
      <c r="F39" s="14"/>
    </row>
    <row r="40" spans="1:6" s="7" customFormat="1" ht="31.5">
      <c r="A40" s="269" t="s">
        <v>52</v>
      </c>
      <c r="B40" s="334" t="s">
        <v>240</v>
      </c>
      <c r="C40" s="334"/>
      <c r="D40" s="268" t="s">
        <v>249</v>
      </c>
      <c r="E40" s="268" t="s">
        <v>250</v>
      </c>
      <c r="F40" s="268" t="s">
        <v>253</v>
      </c>
    </row>
    <row r="41" spans="1:6" s="7" customFormat="1">
      <c r="A41" s="334">
        <v>1</v>
      </c>
      <c r="B41" s="333" t="e">
        <f>silabus!#REF!</f>
        <v>#REF!</v>
      </c>
      <c r="C41" s="333"/>
      <c r="D41" s="269"/>
      <c r="E41" s="269"/>
      <c r="F41" s="269"/>
    </row>
    <row r="42" spans="1:6" s="7" customFormat="1" ht="33.75" customHeight="1">
      <c r="A42" s="334"/>
      <c r="B42" s="333" t="e">
        <f>silabus!#REF!</f>
        <v>#REF!</v>
      </c>
      <c r="C42" s="333"/>
      <c r="D42" s="269">
        <f>D36</f>
        <v>75</v>
      </c>
      <c r="E42" s="269">
        <f>E36</f>
        <v>75</v>
      </c>
      <c r="F42" s="338">
        <f>AVERAGE(E42:E70)</f>
        <v>75</v>
      </c>
    </row>
    <row r="43" spans="1:6" s="7" customFormat="1">
      <c r="A43" s="334">
        <v>2</v>
      </c>
      <c r="B43" s="333" t="e">
        <f>silabus!#REF!</f>
        <v>#REF!</v>
      </c>
      <c r="C43" s="333"/>
      <c r="D43" s="269"/>
      <c r="E43" s="269"/>
      <c r="F43" s="339"/>
    </row>
    <row r="44" spans="1:6" s="7" customFormat="1" ht="65.25" customHeight="1">
      <c r="A44" s="334"/>
      <c r="B44" s="333" t="e">
        <f>silabus!#REF!</f>
        <v>#REF!</v>
      </c>
      <c r="C44" s="333"/>
      <c r="D44" s="269">
        <f>D42</f>
        <v>75</v>
      </c>
      <c r="E44" s="269">
        <f>E42</f>
        <v>75</v>
      </c>
      <c r="F44" s="339"/>
    </row>
    <row r="45" spans="1:6" s="7" customFormat="1">
      <c r="A45" s="334">
        <v>3</v>
      </c>
      <c r="B45" s="333" t="e">
        <f>silabus!#REF!</f>
        <v>#REF!</v>
      </c>
      <c r="C45" s="333"/>
      <c r="D45" s="269"/>
      <c r="E45" s="269"/>
      <c r="F45" s="339"/>
    </row>
    <row r="46" spans="1:6" s="7" customFormat="1" ht="52.5" customHeight="1">
      <c r="A46" s="334"/>
      <c r="B46" s="333" t="e">
        <f>silabus!#REF!</f>
        <v>#REF!</v>
      </c>
      <c r="C46" s="333"/>
      <c r="D46" s="269">
        <f>D44</f>
        <v>75</v>
      </c>
      <c r="E46" s="269">
        <f>E44</f>
        <v>75</v>
      </c>
      <c r="F46" s="339"/>
    </row>
    <row r="47" spans="1:6" s="7" customFormat="1">
      <c r="A47" s="334">
        <v>4</v>
      </c>
      <c r="B47" s="333" t="e">
        <f>silabus!#REF!</f>
        <v>#REF!</v>
      </c>
      <c r="C47" s="333"/>
      <c r="D47" s="269"/>
      <c r="E47" s="269"/>
      <c r="F47" s="339"/>
    </row>
    <row r="48" spans="1:6" s="7" customFormat="1" ht="82.5" customHeight="1">
      <c r="A48" s="334"/>
      <c r="B48" s="333" t="e">
        <f>silabus!#REF!</f>
        <v>#REF!</v>
      </c>
      <c r="C48" s="333"/>
      <c r="D48" s="269">
        <f>D46</f>
        <v>75</v>
      </c>
      <c r="E48" s="269">
        <f>E46</f>
        <v>75</v>
      </c>
      <c r="F48" s="339"/>
    </row>
    <row r="49" spans="1:7" s="7" customFormat="1">
      <c r="A49" s="334">
        <v>5</v>
      </c>
      <c r="B49" s="333" t="e">
        <f>silabus!#REF!</f>
        <v>#REF!</v>
      </c>
      <c r="C49" s="333"/>
      <c r="D49" s="269"/>
      <c r="E49" s="269"/>
      <c r="F49" s="339"/>
    </row>
    <row r="50" spans="1:7" s="7" customFormat="1" ht="96.75" customHeight="1">
      <c r="A50" s="334"/>
      <c r="B50" s="333" t="e">
        <f>silabus!#REF!</f>
        <v>#REF!</v>
      </c>
      <c r="C50" s="333"/>
      <c r="D50" s="269">
        <f>D48</f>
        <v>75</v>
      </c>
      <c r="E50" s="269">
        <f>E48</f>
        <v>75</v>
      </c>
      <c r="F50" s="339"/>
    </row>
    <row r="51" spans="1:7">
      <c r="A51" s="334">
        <v>6</v>
      </c>
      <c r="B51" s="333" t="e">
        <f>silabus!#REF!</f>
        <v>#REF!</v>
      </c>
      <c r="C51" s="333"/>
      <c r="D51" s="146"/>
      <c r="E51" s="146"/>
      <c r="F51" s="339"/>
    </row>
    <row r="52" spans="1:7" ht="48.75" customHeight="1">
      <c r="A52" s="334"/>
      <c r="B52" s="333" t="e">
        <f>silabus!#REF!</f>
        <v>#REF!</v>
      </c>
      <c r="C52" s="333"/>
      <c r="D52" s="151">
        <f>D50</f>
        <v>75</v>
      </c>
      <c r="E52" s="151">
        <f>E50</f>
        <v>75</v>
      </c>
      <c r="F52" s="339"/>
      <c r="G52" s="7"/>
    </row>
    <row r="53" spans="1:7">
      <c r="A53" s="334">
        <v>7</v>
      </c>
      <c r="B53" s="333" t="e">
        <f>silabus!#REF!</f>
        <v>#REF!</v>
      </c>
      <c r="C53" s="333"/>
      <c r="D53" s="146"/>
      <c r="E53" s="146"/>
      <c r="F53" s="339"/>
    </row>
    <row r="54" spans="1:7" ht="48.75" customHeight="1">
      <c r="A54" s="334"/>
      <c r="B54" s="333" t="e">
        <f>silabus!#REF!</f>
        <v>#REF!</v>
      </c>
      <c r="C54" s="333"/>
      <c r="D54" s="151">
        <f>D52</f>
        <v>75</v>
      </c>
      <c r="E54" s="151">
        <f>E52</f>
        <v>75</v>
      </c>
      <c r="F54" s="339"/>
      <c r="G54" s="7"/>
    </row>
    <row r="55" spans="1:7">
      <c r="A55" s="334">
        <v>8</v>
      </c>
      <c r="B55" s="333" t="e">
        <f>silabus!#REF!</f>
        <v>#REF!</v>
      </c>
      <c r="C55" s="333"/>
      <c r="D55" s="146"/>
      <c r="E55" s="146"/>
      <c r="F55" s="339"/>
    </row>
    <row r="56" spans="1:7" ht="81.75" customHeight="1">
      <c r="A56" s="334"/>
      <c r="B56" s="333" t="e">
        <f>silabus!#REF!</f>
        <v>#REF!</v>
      </c>
      <c r="C56" s="333"/>
      <c r="D56" s="151">
        <f>D54</f>
        <v>75</v>
      </c>
      <c r="E56" s="151">
        <f>E54</f>
        <v>75</v>
      </c>
      <c r="F56" s="339"/>
      <c r="G56" s="7"/>
    </row>
    <row r="57" spans="1:7">
      <c r="A57" s="334">
        <v>9</v>
      </c>
      <c r="B57" s="333" t="e">
        <f>silabus!#REF!</f>
        <v>#REF!</v>
      </c>
      <c r="C57" s="333"/>
      <c r="D57" s="146"/>
      <c r="E57" s="146"/>
      <c r="F57" s="339"/>
    </row>
    <row r="58" spans="1:7" ht="96.75" customHeight="1">
      <c r="A58" s="334"/>
      <c r="B58" s="333" t="e">
        <f>silabus!#REF!</f>
        <v>#REF!</v>
      </c>
      <c r="C58" s="333"/>
      <c r="D58" s="151">
        <f>D56</f>
        <v>75</v>
      </c>
      <c r="E58" s="151">
        <f>E56</f>
        <v>75</v>
      </c>
      <c r="F58" s="339"/>
      <c r="G58" s="7"/>
    </row>
    <row r="59" spans="1:7" hidden="1">
      <c r="A59" s="334">
        <v>10</v>
      </c>
      <c r="B59" s="333">
        <f>silabus!A38</f>
        <v>0</v>
      </c>
      <c r="C59" s="333"/>
      <c r="D59" s="146"/>
      <c r="E59" s="146"/>
      <c r="F59" s="339"/>
    </row>
    <row r="60" spans="1:7" hidden="1">
      <c r="A60" s="334"/>
      <c r="B60" s="333">
        <f>silabus!B38</f>
        <v>0</v>
      </c>
      <c r="C60" s="333"/>
      <c r="D60" s="151">
        <f>D58</f>
        <v>75</v>
      </c>
      <c r="E60" s="151">
        <f>E58</f>
        <v>75</v>
      </c>
      <c r="F60" s="339"/>
      <c r="G60" s="7"/>
    </row>
    <row r="61" spans="1:7" hidden="1">
      <c r="A61" s="334">
        <v>11</v>
      </c>
      <c r="B61" s="333">
        <f>silabus!A40</f>
        <v>0</v>
      </c>
      <c r="C61" s="333"/>
      <c r="D61" s="146"/>
      <c r="E61" s="146"/>
      <c r="F61" s="339"/>
    </row>
    <row r="62" spans="1:7" hidden="1">
      <c r="A62" s="334"/>
      <c r="B62" s="333">
        <f>silabus!B40</f>
        <v>0</v>
      </c>
      <c r="C62" s="333"/>
      <c r="D62" s="151">
        <f>D60</f>
        <v>75</v>
      </c>
      <c r="E62" s="151">
        <f>E60</f>
        <v>75</v>
      </c>
      <c r="F62" s="339"/>
      <c r="G62" s="7"/>
    </row>
    <row r="63" spans="1:7" hidden="1">
      <c r="A63" s="334">
        <v>12</v>
      </c>
      <c r="B63" s="333">
        <f>silabus!A42</f>
        <v>0</v>
      </c>
      <c r="C63" s="333"/>
      <c r="D63" s="146"/>
      <c r="E63" s="146"/>
      <c r="F63" s="339"/>
    </row>
    <row r="64" spans="1:7" hidden="1">
      <c r="A64" s="334"/>
      <c r="B64" s="333">
        <f>silabus!B42</f>
        <v>0</v>
      </c>
      <c r="C64" s="333"/>
      <c r="D64" s="151">
        <f>D62</f>
        <v>75</v>
      </c>
      <c r="E64" s="151">
        <f>E62</f>
        <v>75</v>
      </c>
      <c r="F64" s="339"/>
      <c r="G64" s="7"/>
    </row>
    <row r="65" spans="1:7" hidden="1">
      <c r="A65" s="334">
        <v>13</v>
      </c>
      <c r="B65" s="333">
        <f>silabus!A44</f>
        <v>0</v>
      </c>
      <c r="C65" s="333"/>
      <c r="D65" s="146"/>
      <c r="E65" s="146"/>
      <c r="F65" s="339"/>
    </row>
    <row r="66" spans="1:7" hidden="1">
      <c r="A66" s="334"/>
      <c r="B66" s="333">
        <f>silabus!B44</f>
        <v>0</v>
      </c>
      <c r="C66" s="333"/>
      <c r="D66" s="151">
        <f>D64</f>
        <v>75</v>
      </c>
      <c r="E66" s="151">
        <f>E64</f>
        <v>75</v>
      </c>
      <c r="F66" s="339"/>
      <c r="G66" s="7"/>
    </row>
    <row r="67" spans="1:7" hidden="1">
      <c r="A67" s="334">
        <v>14</v>
      </c>
      <c r="B67" s="333">
        <f>silabus!A46</f>
        <v>0</v>
      </c>
      <c r="C67" s="333"/>
      <c r="D67" s="146"/>
      <c r="E67" s="146"/>
      <c r="F67" s="339"/>
    </row>
    <row r="68" spans="1:7" hidden="1">
      <c r="A68" s="334"/>
      <c r="B68" s="333">
        <f>silabus!B46</f>
        <v>0</v>
      </c>
      <c r="C68" s="333"/>
      <c r="D68" s="151">
        <f>D66</f>
        <v>75</v>
      </c>
      <c r="E68" s="151">
        <f>E66</f>
        <v>75</v>
      </c>
      <c r="F68" s="339"/>
      <c r="G68" s="7"/>
    </row>
    <row r="69" spans="1:7" hidden="1">
      <c r="A69" s="334">
        <v>15</v>
      </c>
      <c r="B69" s="333">
        <f>silabus!A48</f>
        <v>0</v>
      </c>
      <c r="C69" s="333"/>
      <c r="D69" s="146"/>
      <c r="E69" s="146"/>
      <c r="F69" s="339"/>
    </row>
    <row r="70" spans="1:7" hidden="1">
      <c r="A70" s="334"/>
      <c r="B70" s="333">
        <f>silabus!B48</f>
        <v>0</v>
      </c>
      <c r="C70" s="333"/>
      <c r="D70" s="151">
        <f>D68</f>
        <v>75</v>
      </c>
      <c r="E70" s="151">
        <f>E68</f>
        <v>75</v>
      </c>
      <c r="F70" s="340"/>
      <c r="G70" s="7"/>
    </row>
    <row r="72" spans="1:7">
      <c r="B72" s="1" t="str">
        <f>kd!B46</f>
        <v>Mengetahui :</v>
      </c>
      <c r="D72" s="12" t="str">
        <f>kd!F46</f>
        <v>Barabai, 16 April 2020</v>
      </c>
    </row>
    <row r="73" spans="1:7">
      <c r="B73" s="1" t="str">
        <f>kd!B47</f>
        <v>Kepala SMKN 1 Barabai</v>
      </c>
      <c r="D73" s="12" t="str">
        <f>kd!F47</f>
        <v>Guru Mata Pelajaran</v>
      </c>
    </row>
    <row r="74" spans="1:7">
      <c r="D74" s="12"/>
    </row>
    <row r="75" spans="1:7">
      <c r="D75" s="12"/>
    </row>
    <row r="76" spans="1:7">
      <c r="D76" s="12"/>
    </row>
    <row r="77" spans="1:7">
      <c r="B77" s="1" t="str">
        <f>kd!B51</f>
        <v>Norta Dewi Yuniati, S.P, M.Pd</v>
      </c>
      <c r="D77" s="12" t="str">
        <f>kd!F51</f>
        <v>Abdian Noor, S.Pd</v>
      </c>
    </row>
    <row r="78" spans="1:7">
      <c r="B78" s="1" t="str">
        <f>kd!B52</f>
        <v>NIP. 19710623 200604 2 021</v>
      </c>
      <c r="D78" s="12" t="str">
        <f>kd!F52</f>
        <v>NIP. 19680906 199412 1 005</v>
      </c>
    </row>
  </sheetData>
  <mergeCells count="95">
    <mergeCell ref="A1:F1"/>
    <mergeCell ref="B6:C6"/>
    <mergeCell ref="A7:A8"/>
    <mergeCell ref="B7:C7"/>
    <mergeCell ref="B8:C8"/>
    <mergeCell ref="F8:F36"/>
    <mergeCell ref="A11:A12"/>
    <mergeCell ref="B11:C11"/>
    <mergeCell ref="B12:C12"/>
    <mergeCell ref="A9:A10"/>
    <mergeCell ref="B9:C9"/>
    <mergeCell ref="B10:C10"/>
    <mergeCell ref="A15:A16"/>
    <mergeCell ref="B15:C15"/>
    <mergeCell ref="B16:C16"/>
    <mergeCell ref="A13:A14"/>
    <mergeCell ref="B13:C13"/>
    <mergeCell ref="B14:C14"/>
    <mergeCell ref="A19:A20"/>
    <mergeCell ref="B19:C19"/>
    <mergeCell ref="B20:C20"/>
    <mergeCell ref="A17:A18"/>
    <mergeCell ref="B17:C17"/>
    <mergeCell ref="B18:C18"/>
    <mergeCell ref="A23:A24"/>
    <mergeCell ref="B23:C23"/>
    <mergeCell ref="B24:C24"/>
    <mergeCell ref="A21:A22"/>
    <mergeCell ref="B21:C21"/>
    <mergeCell ref="B22:C22"/>
    <mergeCell ref="A27:A28"/>
    <mergeCell ref="B27:C27"/>
    <mergeCell ref="B28:C28"/>
    <mergeCell ref="A25:A26"/>
    <mergeCell ref="B25:C25"/>
    <mergeCell ref="B26:C26"/>
    <mergeCell ref="A31:A32"/>
    <mergeCell ref="B31:C31"/>
    <mergeCell ref="B32:C32"/>
    <mergeCell ref="A29:A30"/>
    <mergeCell ref="B29:C29"/>
    <mergeCell ref="B30:C30"/>
    <mergeCell ref="A35:A36"/>
    <mergeCell ref="B35:C35"/>
    <mergeCell ref="B36:C36"/>
    <mergeCell ref="A33:A34"/>
    <mergeCell ref="B33:C33"/>
    <mergeCell ref="B34:C34"/>
    <mergeCell ref="A43:A44"/>
    <mergeCell ref="B43:C43"/>
    <mergeCell ref="B44:C44"/>
    <mergeCell ref="B40:C40"/>
    <mergeCell ref="A41:A42"/>
    <mergeCell ref="B41:C41"/>
    <mergeCell ref="B42:C42"/>
    <mergeCell ref="A47:A48"/>
    <mergeCell ref="B47:C47"/>
    <mergeCell ref="B48:C48"/>
    <mergeCell ref="A45:A46"/>
    <mergeCell ref="B45:C45"/>
    <mergeCell ref="B46:C46"/>
    <mergeCell ref="A51:A52"/>
    <mergeCell ref="B51:C51"/>
    <mergeCell ref="B52:C52"/>
    <mergeCell ref="A49:A50"/>
    <mergeCell ref="B49:C49"/>
    <mergeCell ref="B50:C50"/>
    <mergeCell ref="A55:A56"/>
    <mergeCell ref="B55:C55"/>
    <mergeCell ref="B56:C56"/>
    <mergeCell ref="A53:A54"/>
    <mergeCell ref="B53:C53"/>
    <mergeCell ref="B54:C54"/>
    <mergeCell ref="A59:A60"/>
    <mergeCell ref="B59:C59"/>
    <mergeCell ref="B60:C60"/>
    <mergeCell ref="A57:A58"/>
    <mergeCell ref="B57:C57"/>
    <mergeCell ref="B58:C58"/>
    <mergeCell ref="F42:F70"/>
    <mergeCell ref="A69:A70"/>
    <mergeCell ref="B69:C69"/>
    <mergeCell ref="B70:C70"/>
    <mergeCell ref="A67:A68"/>
    <mergeCell ref="B67:C67"/>
    <mergeCell ref="B68:C68"/>
    <mergeCell ref="A65:A66"/>
    <mergeCell ref="B65:C65"/>
    <mergeCell ref="B66:C66"/>
    <mergeCell ref="A63:A64"/>
    <mergeCell ref="B63:C63"/>
    <mergeCell ref="B64:C64"/>
    <mergeCell ref="A61:A62"/>
    <mergeCell ref="B61:C61"/>
    <mergeCell ref="B62:C62"/>
  </mergeCells>
  <pageMargins left="0.70866141732283472" right="0.70866141732283472" top="0.74803149606299213" bottom="0.74803149606299213" header="0.31496062992125984" footer="0.31496062992125984"/>
  <pageSetup paperSize="9" scale="85" fitToHeight="2" orientation="portrait" horizontalDpi="4294967293" verticalDpi="0" r:id="rId1"/>
  <rowBreaks count="1" manualBreakCount="1">
    <brk id="37" max="16383" man="1"/>
  </rowBreaks>
</worksheet>
</file>

<file path=xl/worksheets/sheet20.xml><?xml version="1.0" encoding="utf-8"?>
<worksheet xmlns="http://schemas.openxmlformats.org/spreadsheetml/2006/main" xmlns:r="http://schemas.openxmlformats.org/officeDocument/2006/relationships">
  <dimension ref="A1:AU34"/>
  <sheetViews>
    <sheetView view="pageBreakPreview" zoomScale="85" zoomScaleNormal="100" zoomScaleSheetLayoutView="85" workbookViewId="0">
      <selection activeCell="AO16" sqref="AO16:AU16"/>
    </sheetView>
  </sheetViews>
  <sheetFormatPr defaultRowHeight="15.75"/>
  <cols>
    <col min="1" max="1" width="10.140625" style="1" bestFit="1" customWidth="1"/>
    <col min="2" max="2" width="2.5703125" style="1" bestFit="1" customWidth="1"/>
    <col min="3" max="6" width="3.85546875" style="1" bestFit="1" customWidth="1"/>
    <col min="7" max="8" width="3.140625" style="1" customWidth="1"/>
    <col min="9" max="10" width="2.5703125" style="1" bestFit="1" customWidth="1"/>
    <col min="11" max="14" width="3.85546875" style="1" bestFit="1" customWidth="1"/>
    <col min="15" max="16" width="3.140625" style="1" customWidth="1"/>
    <col min="17" max="17" width="2.5703125" style="1" bestFit="1" customWidth="1"/>
    <col min="18" max="18" width="2" style="1" bestFit="1" customWidth="1"/>
    <col min="19" max="19" width="2.5703125" style="1" bestFit="1" customWidth="1"/>
    <col min="20" max="23" width="3.85546875" style="1" bestFit="1" customWidth="1"/>
    <col min="24" max="24" width="3.140625" style="1" customWidth="1"/>
    <col min="25" max="26" width="2.5703125" style="1" bestFit="1" customWidth="1"/>
    <col min="27" max="30" width="3.85546875" style="1" bestFit="1" customWidth="1"/>
    <col min="31" max="32" width="3.140625" style="1" customWidth="1"/>
    <col min="33" max="34" width="2.5703125" style="1" bestFit="1" customWidth="1"/>
    <col min="35" max="38" width="3.85546875" style="1" bestFit="1" customWidth="1"/>
    <col min="39" max="40" width="3.140625" style="1" customWidth="1"/>
    <col min="41" max="43" width="2.5703125" style="1" bestFit="1" customWidth="1"/>
    <col min="44" max="47" width="3.85546875" style="1" bestFit="1" customWidth="1"/>
    <col min="48" max="16384" width="9.140625" style="1"/>
  </cols>
  <sheetData>
    <row r="1" spans="1:47">
      <c r="A1" s="317" t="s">
        <v>41</v>
      </c>
      <c r="B1" s="317"/>
      <c r="C1" s="317"/>
      <c r="D1" s="317"/>
      <c r="E1" s="317"/>
      <c r="F1" s="317"/>
      <c r="G1" s="317"/>
      <c r="H1" s="317"/>
      <c r="I1" s="317"/>
      <c r="J1" s="317"/>
      <c r="K1" s="317"/>
      <c r="L1" s="317"/>
      <c r="M1" s="317"/>
      <c r="N1" s="317"/>
      <c r="O1" s="317"/>
      <c r="P1" s="317"/>
      <c r="Q1" s="317"/>
      <c r="R1" s="317"/>
      <c r="S1" s="317"/>
      <c r="T1" s="317"/>
      <c r="U1" s="317"/>
      <c r="V1" s="317"/>
      <c r="W1" s="317"/>
      <c r="X1" s="317"/>
      <c r="Y1" s="317"/>
      <c r="Z1" s="317"/>
      <c r="AA1" s="317"/>
      <c r="AB1" s="317"/>
      <c r="AC1" s="317"/>
      <c r="AD1" s="317"/>
      <c r="AE1" s="317"/>
      <c r="AF1" s="317"/>
      <c r="AG1" s="317"/>
      <c r="AH1" s="317"/>
      <c r="AI1" s="317"/>
      <c r="AJ1" s="317"/>
      <c r="AK1" s="317"/>
      <c r="AL1" s="317"/>
      <c r="AM1" s="317"/>
      <c r="AN1" s="317"/>
      <c r="AO1" s="317"/>
      <c r="AP1" s="317"/>
      <c r="AQ1" s="317"/>
      <c r="AR1" s="317"/>
      <c r="AS1" s="317"/>
      <c r="AT1" s="317"/>
      <c r="AU1" s="317"/>
    </row>
    <row r="2" spans="1:47">
      <c r="A2" s="317" t="str">
        <f>"TAHUN PELAJARAN "&amp;data!C19</f>
        <v>TAHUN PELAJARAN 2018 / 2019</v>
      </c>
      <c r="B2" s="317"/>
      <c r="C2" s="317"/>
      <c r="D2" s="317"/>
      <c r="E2" s="317"/>
      <c r="F2" s="317"/>
      <c r="G2" s="317"/>
      <c r="H2" s="317"/>
      <c r="I2" s="317"/>
      <c r="J2" s="317"/>
      <c r="K2" s="317"/>
      <c r="L2" s="317"/>
      <c r="M2" s="317"/>
      <c r="N2" s="317"/>
      <c r="O2" s="317"/>
      <c r="P2" s="317"/>
      <c r="Q2" s="317"/>
      <c r="R2" s="317"/>
      <c r="S2" s="317"/>
      <c r="T2" s="317"/>
      <c r="U2" s="317"/>
      <c r="V2" s="317"/>
      <c r="W2" s="317"/>
      <c r="X2" s="317"/>
      <c r="Y2" s="317"/>
      <c r="Z2" s="317"/>
      <c r="AA2" s="317"/>
      <c r="AB2" s="317"/>
      <c r="AC2" s="317"/>
      <c r="AD2" s="317"/>
      <c r="AE2" s="317"/>
      <c r="AF2" s="317"/>
      <c r="AG2" s="317"/>
      <c r="AH2" s="317"/>
      <c r="AI2" s="317"/>
      <c r="AJ2" s="317"/>
      <c r="AK2" s="317"/>
      <c r="AL2" s="317"/>
      <c r="AM2" s="317"/>
      <c r="AN2" s="317"/>
      <c r="AO2" s="317"/>
      <c r="AP2" s="317"/>
      <c r="AQ2" s="317"/>
      <c r="AR2" s="317"/>
      <c r="AS2" s="317"/>
      <c r="AT2" s="317"/>
      <c r="AU2" s="317"/>
    </row>
    <row r="3" spans="1:47">
      <c r="A3" s="148">
        <v>43282</v>
      </c>
    </row>
    <row r="4" spans="1:47" s="17" customFormat="1" ht="16.5" thickBot="1">
      <c r="A4" s="343">
        <v>43282</v>
      </c>
      <c r="B4" s="343"/>
      <c r="C4" s="343"/>
      <c r="D4" s="343"/>
      <c r="E4" s="343"/>
      <c r="F4" s="343"/>
      <c r="G4" s="343"/>
      <c r="I4" s="343">
        <f>A4+31</f>
        <v>43313</v>
      </c>
      <c r="J4" s="343"/>
      <c r="K4" s="343"/>
      <c r="L4" s="343"/>
      <c r="M4" s="343"/>
      <c r="N4" s="343"/>
      <c r="O4" s="343"/>
      <c r="Q4" s="343">
        <f>I4+31</f>
        <v>43344</v>
      </c>
      <c r="R4" s="343"/>
      <c r="S4" s="343"/>
      <c r="T4" s="343"/>
      <c r="U4" s="343"/>
      <c r="V4" s="343"/>
      <c r="W4" s="343"/>
      <c r="Y4" s="343">
        <f>Q4+31</f>
        <v>43375</v>
      </c>
      <c r="Z4" s="343"/>
      <c r="AA4" s="343"/>
      <c r="AB4" s="343"/>
      <c r="AC4" s="343"/>
      <c r="AD4" s="343"/>
      <c r="AE4" s="343"/>
      <c r="AG4" s="343">
        <f>Y4+31</f>
        <v>43406</v>
      </c>
      <c r="AH4" s="343"/>
      <c r="AI4" s="343"/>
      <c r="AJ4" s="343"/>
      <c r="AK4" s="343"/>
      <c r="AL4" s="343"/>
      <c r="AM4" s="343"/>
      <c r="AO4" s="343">
        <f>AG4+31</f>
        <v>43437</v>
      </c>
      <c r="AP4" s="343"/>
      <c r="AQ4" s="343"/>
      <c r="AR4" s="343"/>
      <c r="AS4" s="343"/>
      <c r="AT4" s="343"/>
      <c r="AU4" s="343"/>
    </row>
    <row r="5" spans="1:47" ht="16.5" thickBot="1">
      <c r="A5" s="118" t="str">
        <f>TEXT($A$3,"dddd")</f>
        <v>Minggu</v>
      </c>
      <c r="B5" s="117">
        <v>1</v>
      </c>
      <c r="C5" s="117">
        <v>8</v>
      </c>
      <c r="D5" s="117">
        <v>15</v>
      </c>
      <c r="E5" s="117">
        <v>22</v>
      </c>
      <c r="F5" s="117">
        <v>29</v>
      </c>
      <c r="G5" s="119"/>
      <c r="I5" s="118" t="s">
        <v>42</v>
      </c>
      <c r="J5" s="116"/>
      <c r="K5" s="117">
        <v>5</v>
      </c>
      <c r="L5" s="117">
        <v>12</v>
      </c>
      <c r="M5" s="117">
        <v>19</v>
      </c>
      <c r="N5" s="117">
        <v>26</v>
      </c>
      <c r="O5" s="118"/>
      <c r="Q5" s="118" t="s">
        <v>42</v>
      </c>
      <c r="R5" s="119"/>
      <c r="S5" s="117">
        <v>2</v>
      </c>
      <c r="T5" s="117">
        <v>9</v>
      </c>
      <c r="U5" s="117">
        <v>16</v>
      </c>
      <c r="V5" s="117">
        <v>23</v>
      </c>
      <c r="W5" s="117">
        <v>30</v>
      </c>
      <c r="Y5" s="118" t="s">
        <v>42</v>
      </c>
      <c r="Z5" s="117"/>
      <c r="AA5" s="117">
        <v>7</v>
      </c>
      <c r="AB5" s="117">
        <v>14</v>
      </c>
      <c r="AC5" s="117">
        <v>21</v>
      </c>
      <c r="AD5" s="118">
        <v>28</v>
      </c>
      <c r="AE5" s="118"/>
      <c r="AF5" s="11"/>
      <c r="AG5" s="118" t="s">
        <v>42</v>
      </c>
      <c r="AH5" s="117"/>
      <c r="AI5" s="117">
        <v>4</v>
      </c>
      <c r="AJ5" s="117">
        <v>11</v>
      </c>
      <c r="AK5" s="117">
        <v>18</v>
      </c>
      <c r="AL5" s="117">
        <v>25</v>
      </c>
      <c r="AM5" s="118"/>
      <c r="AN5" s="11"/>
      <c r="AO5" s="118" t="s">
        <v>42</v>
      </c>
      <c r="AP5" s="117"/>
      <c r="AQ5" s="117">
        <v>2</v>
      </c>
      <c r="AR5" s="117">
        <v>9</v>
      </c>
      <c r="AS5" s="117">
        <v>16</v>
      </c>
      <c r="AT5" s="117">
        <v>23</v>
      </c>
      <c r="AU5" s="117">
        <v>30</v>
      </c>
    </row>
    <row r="6" spans="1:47" ht="16.5" thickBot="1">
      <c r="A6" s="149" t="str">
        <f>TEXT($A$3+1,"dddd")</f>
        <v>Senin</v>
      </c>
      <c r="B6" s="120">
        <v>2</v>
      </c>
      <c r="C6" s="120">
        <v>9</v>
      </c>
      <c r="D6" s="121">
        <v>16</v>
      </c>
      <c r="E6" s="122">
        <v>23</v>
      </c>
      <c r="F6" s="123">
        <v>30</v>
      </c>
      <c r="G6" s="119"/>
      <c r="I6" s="149" t="str">
        <f>A6</f>
        <v>Senin</v>
      </c>
      <c r="J6" s="125"/>
      <c r="K6" s="122">
        <v>6</v>
      </c>
      <c r="L6" s="122">
        <v>13</v>
      </c>
      <c r="M6" s="122">
        <v>20</v>
      </c>
      <c r="N6" s="122">
        <v>27</v>
      </c>
      <c r="O6" s="119"/>
      <c r="Q6" s="149" t="str">
        <f>I6</f>
        <v>Senin</v>
      </c>
      <c r="R6" s="119"/>
      <c r="S6" s="122">
        <v>3</v>
      </c>
      <c r="T6" s="122">
        <v>10</v>
      </c>
      <c r="U6" s="122">
        <v>17</v>
      </c>
      <c r="V6" s="122">
        <v>24</v>
      </c>
      <c r="W6" s="126"/>
      <c r="Y6" s="149" t="str">
        <f>Q6</f>
        <v>Senin</v>
      </c>
      <c r="Z6" s="122">
        <v>1</v>
      </c>
      <c r="AA6" s="128">
        <v>8</v>
      </c>
      <c r="AB6" s="122">
        <v>15</v>
      </c>
      <c r="AC6" s="122">
        <v>22</v>
      </c>
      <c r="AD6" s="119">
        <v>29</v>
      </c>
      <c r="AE6" s="119"/>
      <c r="AG6" s="149" t="str">
        <f>Y6</f>
        <v>Senin</v>
      </c>
      <c r="AH6" s="125"/>
      <c r="AI6" s="125">
        <v>5</v>
      </c>
      <c r="AJ6" s="125">
        <v>12</v>
      </c>
      <c r="AK6" s="125">
        <v>19</v>
      </c>
      <c r="AL6" s="125">
        <v>26</v>
      </c>
      <c r="AM6" s="119"/>
      <c r="AO6" s="149" t="str">
        <f>AG6</f>
        <v>Senin</v>
      </c>
      <c r="AP6" s="125"/>
      <c r="AQ6" s="129">
        <v>3</v>
      </c>
      <c r="AR6" s="125">
        <v>10</v>
      </c>
      <c r="AS6" s="125">
        <v>17</v>
      </c>
      <c r="AT6" s="120">
        <v>24</v>
      </c>
      <c r="AU6" s="130">
        <v>31</v>
      </c>
    </row>
    <row r="7" spans="1:47" ht="16.5" thickBot="1">
      <c r="A7" s="149" t="str">
        <f>TEXT($A$3+2,"dddd")</f>
        <v>Selasa</v>
      </c>
      <c r="B7" s="120">
        <v>3</v>
      </c>
      <c r="C7" s="120">
        <v>10</v>
      </c>
      <c r="D7" s="121">
        <v>17</v>
      </c>
      <c r="E7" s="122">
        <v>24</v>
      </c>
      <c r="F7" s="123">
        <v>31</v>
      </c>
      <c r="G7" s="119"/>
      <c r="I7" s="149" t="str">
        <f t="shared" ref="I7:I11" si="0">A7</f>
        <v>Selasa</v>
      </c>
      <c r="J7" s="125"/>
      <c r="K7" s="122">
        <v>7</v>
      </c>
      <c r="L7" s="122">
        <v>14</v>
      </c>
      <c r="M7" s="122">
        <v>21</v>
      </c>
      <c r="N7" s="122">
        <v>28</v>
      </c>
      <c r="O7" s="119"/>
      <c r="Q7" s="149" t="str">
        <f t="shared" ref="Q7:Q11" si="1">I7</f>
        <v>Selasa</v>
      </c>
      <c r="R7" s="119"/>
      <c r="S7" s="122">
        <v>4</v>
      </c>
      <c r="T7" s="127">
        <v>11</v>
      </c>
      <c r="U7" s="122">
        <v>18</v>
      </c>
      <c r="V7" s="122">
        <v>25</v>
      </c>
      <c r="W7" s="126"/>
      <c r="Y7" s="149" t="str">
        <f t="shared" ref="Y7:Y11" si="2">Q7</f>
        <v>Selasa</v>
      </c>
      <c r="Z7" s="122">
        <v>2</v>
      </c>
      <c r="AA7" s="128">
        <v>9</v>
      </c>
      <c r="AB7" s="122">
        <v>16</v>
      </c>
      <c r="AC7" s="122">
        <v>23</v>
      </c>
      <c r="AD7" s="119">
        <v>30</v>
      </c>
      <c r="AE7" s="119"/>
      <c r="AG7" s="149" t="str">
        <f t="shared" ref="AG7:AG11" si="3">Y7</f>
        <v>Selasa</v>
      </c>
      <c r="AH7" s="125"/>
      <c r="AI7" s="125">
        <v>6</v>
      </c>
      <c r="AJ7" s="125">
        <v>13</v>
      </c>
      <c r="AK7" s="127">
        <v>20</v>
      </c>
      <c r="AL7" s="125">
        <v>27</v>
      </c>
      <c r="AM7" s="119"/>
      <c r="AO7" s="149" t="str">
        <f t="shared" ref="AO7:AO11" si="4">AG7</f>
        <v>Selasa</v>
      </c>
      <c r="AP7" s="125"/>
      <c r="AQ7" s="129">
        <v>4</v>
      </c>
      <c r="AR7" s="125">
        <v>11</v>
      </c>
      <c r="AS7" s="125">
        <v>18</v>
      </c>
      <c r="AT7" s="120">
        <v>25</v>
      </c>
      <c r="AU7" s="125"/>
    </row>
    <row r="8" spans="1:47" ht="16.5" thickBot="1">
      <c r="A8" s="149" t="str">
        <f>TEXT($A$3+3,"dddd")</f>
        <v>Rabu</v>
      </c>
      <c r="B8" s="120">
        <v>4</v>
      </c>
      <c r="C8" s="120">
        <v>11</v>
      </c>
      <c r="D8" s="121">
        <v>18</v>
      </c>
      <c r="E8" s="122">
        <v>25</v>
      </c>
      <c r="F8" s="124"/>
      <c r="G8" s="119"/>
      <c r="I8" s="149" t="str">
        <f t="shared" si="0"/>
        <v>Rabu</v>
      </c>
      <c r="J8" s="122">
        <v>1</v>
      </c>
      <c r="K8" s="122">
        <v>8</v>
      </c>
      <c r="L8" s="122">
        <v>15</v>
      </c>
      <c r="M8" s="120">
        <v>22</v>
      </c>
      <c r="N8" s="122">
        <v>29</v>
      </c>
      <c r="O8" s="119"/>
      <c r="Q8" s="149" t="str">
        <f t="shared" si="1"/>
        <v>Rabu</v>
      </c>
      <c r="R8" s="119"/>
      <c r="S8" s="122">
        <v>5</v>
      </c>
      <c r="T8" s="122">
        <v>12</v>
      </c>
      <c r="U8" s="122">
        <v>19</v>
      </c>
      <c r="V8" s="122">
        <v>26</v>
      </c>
      <c r="W8" s="126"/>
      <c r="Y8" s="149" t="str">
        <f t="shared" si="2"/>
        <v>Rabu</v>
      </c>
      <c r="Z8" s="122">
        <v>3</v>
      </c>
      <c r="AA8" s="128">
        <v>10</v>
      </c>
      <c r="AB8" s="122">
        <v>17</v>
      </c>
      <c r="AC8" s="122">
        <v>24</v>
      </c>
      <c r="AD8" s="119">
        <v>31</v>
      </c>
      <c r="AE8" s="119"/>
      <c r="AG8" s="149" t="str">
        <f t="shared" si="3"/>
        <v>Rabu</v>
      </c>
      <c r="AH8" s="125"/>
      <c r="AI8" s="125">
        <v>7</v>
      </c>
      <c r="AJ8" s="125">
        <v>14</v>
      </c>
      <c r="AK8" s="125">
        <v>21</v>
      </c>
      <c r="AL8" s="125">
        <v>28</v>
      </c>
      <c r="AM8" s="119"/>
      <c r="AO8" s="149" t="str">
        <f t="shared" si="4"/>
        <v>Rabu</v>
      </c>
      <c r="AP8" s="125"/>
      <c r="AQ8" s="129">
        <v>5</v>
      </c>
      <c r="AR8" s="125">
        <v>12</v>
      </c>
      <c r="AS8" s="125">
        <v>19</v>
      </c>
      <c r="AT8" s="130">
        <v>26</v>
      </c>
      <c r="AU8" s="126"/>
    </row>
    <row r="9" spans="1:47" ht="16.5" thickBot="1">
      <c r="A9" s="149" t="str">
        <f>TEXT($A$3+4,"dddd")</f>
        <v>Kamis</v>
      </c>
      <c r="B9" s="120">
        <v>5</v>
      </c>
      <c r="C9" s="120">
        <v>12</v>
      </c>
      <c r="D9" s="124">
        <v>19</v>
      </c>
      <c r="E9" s="122">
        <v>26</v>
      </c>
      <c r="F9" s="124"/>
      <c r="G9" s="119"/>
      <c r="I9" s="149" t="str">
        <f t="shared" si="0"/>
        <v>Kamis</v>
      </c>
      <c r="J9" s="122">
        <v>2</v>
      </c>
      <c r="K9" s="122">
        <v>9</v>
      </c>
      <c r="L9" s="122">
        <v>16</v>
      </c>
      <c r="M9" s="122">
        <v>23</v>
      </c>
      <c r="N9" s="122">
        <v>30</v>
      </c>
      <c r="O9" s="119"/>
      <c r="Q9" s="149" t="str">
        <f t="shared" si="1"/>
        <v>Kamis</v>
      </c>
      <c r="R9" s="119"/>
      <c r="S9" s="122">
        <v>6</v>
      </c>
      <c r="T9" s="122">
        <v>13</v>
      </c>
      <c r="U9" s="122">
        <v>20</v>
      </c>
      <c r="V9" s="122">
        <v>27</v>
      </c>
      <c r="W9" s="126"/>
      <c r="Y9" s="149" t="str">
        <f t="shared" si="2"/>
        <v>Kamis</v>
      </c>
      <c r="Z9" s="122">
        <v>4</v>
      </c>
      <c r="AA9" s="128">
        <v>11</v>
      </c>
      <c r="AB9" s="122">
        <v>18</v>
      </c>
      <c r="AC9" s="125">
        <v>25</v>
      </c>
      <c r="AD9" s="119"/>
      <c r="AE9" s="119"/>
      <c r="AG9" s="149" t="str">
        <f t="shared" si="3"/>
        <v>Kamis</v>
      </c>
      <c r="AH9" s="125">
        <v>1</v>
      </c>
      <c r="AI9" s="125">
        <v>8</v>
      </c>
      <c r="AJ9" s="125">
        <v>15</v>
      </c>
      <c r="AK9" s="125">
        <v>22</v>
      </c>
      <c r="AL9" s="125">
        <v>29</v>
      </c>
      <c r="AM9" s="119"/>
      <c r="AO9" s="149" t="str">
        <f t="shared" si="4"/>
        <v>Kamis</v>
      </c>
      <c r="AP9" s="125"/>
      <c r="AQ9" s="129">
        <v>6</v>
      </c>
      <c r="AR9" s="125">
        <v>13</v>
      </c>
      <c r="AS9" s="125">
        <v>20</v>
      </c>
      <c r="AT9" s="130">
        <v>27</v>
      </c>
      <c r="AU9" s="126"/>
    </row>
    <row r="10" spans="1:47" ht="16.5" thickBot="1">
      <c r="A10" s="149" t="str">
        <f>TEXT($A$3+5,"dddd")</f>
        <v>Jumat</v>
      </c>
      <c r="B10" s="120">
        <v>6</v>
      </c>
      <c r="C10" s="120">
        <v>13</v>
      </c>
      <c r="D10" s="124">
        <v>20</v>
      </c>
      <c r="E10" s="123">
        <v>27</v>
      </c>
      <c r="F10" s="124"/>
      <c r="G10" s="119"/>
      <c r="I10" s="149" t="str">
        <f t="shared" si="0"/>
        <v>Jumat</v>
      </c>
      <c r="J10" s="122">
        <v>3</v>
      </c>
      <c r="K10" s="122">
        <v>10</v>
      </c>
      <c r="L10" s="120">
        <v>17</v>
      </c>
      <c r="M10" s="122">
        <v>24</v>
      </c>
      <c r="N10" s="122">
        <v>31</v>
      </c>
      <c r="O10" s="119"/>
      <c r="Q10" s="149" t="str">
        <f t="shared" si="1"/>
        <v>Jumat</v>
      </c>
      <c r="R10" s="119"/>
      <c r="S10" s="122">
        <v>7</v>
      </c>
      <c r="T10" s="122">
        <v>14</v>
      </c>
      <c r="U10" s="122">
        <v>21</v>
      </c>
      <c r="V10" s="122">
        <v>28</v>
      </c>
      <c r="W10" s="126"/>
      <c r="Y10" s="149" t="str">
        <f t="shared" si="2"/>
        <v>Jumat</v>
      </c>
      <c r="Z10" s="122">
        <v>5</v>
      </c>
      <c r="AA10" s="128">
        <v>12</v>
      </c>
      <c r="AB10" s="122">
        <v>19</v>
      </c>
      <c r="AC10" s="125">
        <v>26</v>
      </c>
      <c r="AD10" s="119"/>
      <c r="AE10" s="119"/>
      <c r="AG10" s="149" t="str">
        <f t="shared" si="3"/>
        <v>Jumat</v>
      </c>
      <c r="AH10" s="125">
        <v>2</v>
      </c>
      <c r="AI10" s="125">
        <v>9</v>
      </c>
      <c r="AJ10" s="125">
        <v>16</v>
      </c>
      <c r="AK10" s="125">
        <v>23</v>
      </c>
      <c r="AL10" s="125">
        <v>30</v>
      </c>
      <c r="AM10" s="119"/>
      <c r="AO10" s="149" t="str">
        <f t="shared" si="4"/>
        <v>Jumat</v>
      </c>
      <c r="AP10" s="125"/>
      <c r="AQ10" s="129">
        <v>7</v>
      </c>
      <c r="AR10" s="125">
        <v>14</v>
      </c>
      <c r="AS10" s="131">
        <v>21</v>
      </c>
      <c r="AT10" s="130">
        <v>28</v>
      </c>
      <c r="AU10" s="126"/>
    </row>
    <row r="11" spans="1:47" ht="16.5" thickBot="1">
      <c r="A11" s="149" t="str">
        <f>TEXT($A$3+6,"dddd")</f>
        <v>Sabtu</v>
      </c>
      <c r="B11" s="120">
        <v>7</v>
      </c>
      <c r="C11" s="120">
        <v>14</v>
      </c>
      <c r="D11" s="124">
        <v>21</v>
      </c>
      <c r="E11" s="123">
        <v>28</v>
      </c>
      <c r="F11" s="124"/>
      <c r="G11" s="119"/>
      <c r="I11" s="149" t="str">
        <f t="shared" si="0"/>
        <v>Sabtu</v>
      </c>
      <c r="J11" s="122">
        <v>4</v>
      </c>
      <c r="K11" s="122">
        <v>11</v>
      </c>
      <c r="L11" s="122">
        <v>18</v>
      </c>
      <c r="M11" s="122">
        <v>25</v>
      </c>
      <c r="N11" s="125"/>
      <c r="O11" s="119"/>
      <c r="Q11" s="149" t="str">
        <f t="shared" si="1"/>
        <v>Sabtu</v>
      </c>
      <c r="R11" s="119">
        <v>1</v>
      </c>
      <c r="S11" s="122">
        <v>8</v>
      </c>
      <c r="T11" s="122">
        <v>15</v>
      </c>
      <c r="U11" s="122">
        <v>22</v>
      </c>
      <c r="V11" s="122">
        <v>28</v>
      </c>
      <c r="W11" s="126"/>
      <c r="Y11" s="149" t="str">
        <f t="shared" si="2"/>
        <v>Sabtu</v>
      </c>
      <c r="Z11" s="122">
        <v>6</v>
      </c>
      <c r="AA11" s="128">
        <v>13</v>
      </c>
      <c r="AB11" s="122">
        <v>20</v>
      </c>
      <c r="AC11" s="125">
        <v>27</v>
      </c>
      <c r="AD11" s="119"/>
      <c r="AE11" s="119"/>
      <c r="AG11" s="149" t="str">
        <f t="shared" si="3"/>
        <v>Sabtu</v>
      </c>
      <c r="AH11" s="125">
        <v>3</v>
      </c>
      <c r="AI11" s="125">
        <v>10</v>
      </c>
      <c r="AJ11" s="125">
        <v>17</v>
      </c>
      <c r="AK11" s="125">
        <v>24</v>
      </c>
      <c r="AL11" s="125"/>
      <c r="AM11" s="119"/>
      <c r="AO11" s="149" t="str">
        <f t="shared" si="4"/>
        <v>Sabtu</v>
      </c>
      <c r="AP11" s="125">
        <v>1</v>
      </c>
      <c r="AQ11" s="129">
        <v>8</v>
      </c>
      <c r="AR11" s="125">
        <v>15</v>
      </c>
      <c r="AS11" s="130">
        <v>22</v>
      </c>
      <c r="AT11" s="130">
        <v>29</v>
      </c>
      <c r="AU11" s="126"/>
    </row>
    <row r="12" spans="1:47">
      <c r="A12" s="1" t="str">
        <f>IF(TEXT(data!$C$7,"dddd")=kalender!A6,COUNT(kalender!B6:G6),IF(TEXT(data!$C$7,"dddd")=kalender!A7,COUNT(kalender!B7:G7),IF(TEXT(data!$C$7,"dddd")=kalender!A8,COUNT(kalender!B8:G8),IF(TEXT(data!$C$7,"dddd")=kalender!A9,COUNT(kalender!B9:G9),IF(TEXT(data!$C$7,"dddd")=kalender!A10,COUNT(kalender!B10:G10),IF(TEXT(data!$C$7,"dddd")=kalender!A11,COUNT(kalender!B11:G11),""))))))</f>
        <v/>
      </c>
      <c r="I12" s="1" t="str">
        <f>IF(TEXT(data!$C$7,"dddd")=kalender!I6,COUNT(kalender!J6:O6),IF(TEXT(data!$C$7,"dddd")=kalender!I7,COUNT(kalender!J7:O7),IF(TEXT(data!$C$7,"dddd")=kalender!I8,COUNT(kalender!J8:O8),IF(TEXT(data!$C$7,"dddd")=kalender!I9,COUNT(kalender!J9:O9),IF(TEXT(data!$C$7,"dddd")=kalender!I10,COUNT(kalender!J10:O10),IF(TEXT(data!$C$7,"dddd")=kalender!I11,COUNT(kalender!J11:O11),""))))))</f>
        <v/>
      </c>
      <c r="Q12" s="1" t="str">
        <f>IF(TEXT(data!$C$7,"dddd")=kalender!Q6,COUNT(kalender!R6:W6),IF(TEXT(data!$C$7,"dddd")=kalender!Q7,COUNT(kalender!R7:W7),IF(TEXT(data!$C$7,"dddd")=kalender!Q8,COUNT(kalender!R8:W8),IF(TEXT(data!$C$7,"dddd")=kalender!Q9,COUNT(kalender!R9:W9),IF(TEXT(data!$C$7,"dddd")=kalender!Q10,COUNT(kalender!R10:W10),IF(TEXT(data!$C$7,"dddd")=kalender!Q11,COUNT(kalender!R11:W11),""))))))</f>
        <v/>
      </c>
      <c r="Y12" s="1" t="str">
        <f>IF(TEXT(data!$C$7,"dddd")=kalender!Y6,COUNT(kalender!Z6:AE6),IF(TEXT(data!$C$7,"dddd")=kalender!Y7,COUNT(kalender!Z7:AE7),IF(TEXT(data!$C$7,"dddd")=kalender!Y8,COUNT(kalender!Z8:AE8),IF(TEXT(data!$C$7,"dddd")=kalender!Y9,COUNT(kalender!Z9:AE9),IF(TEXT(data!$C$7,"dddd")=kalender!Y10,COUNT(kalender!Z10:AE10),IF(TEXT(data!$C$7,"dddd")=kalender!Y11,COUNT(kalender!Z11:AE11),""))))))</f>
        <v/>
      </c>
      <c r="AG12" s="1" t="str">
        <f>IF(TEXT(data!$C$7,"dddd")=kalender!AG6,COUNT(kalender!AH6:AM6),IF(TEXT(data!$C$7,"dddd")=kalender!AG7,COUNT(kalender!AH7:AM7),IF(TEXT(data!$C$7,"dddd")=kalender!AG8,COUNT(kalender!AH8:AM8),IF(TEXT(data!$C$7,"dddd")=kalender!AG9,COUNT(kalender!AH9:AM9),IF(TEXT(data!$C$7,"dddd")=kalender!AG10,COUNT(kalender!AH10:AM10),IF(TEXT(data!$C$7,"dddd")=kalender!AG11,COUNT(kalender!AH11:AM11),""))))))</f>
        <v/>
      </c>
      <c r="AO12" s="1" t="str">
        <f>IF(TEXT(data!$C$7,"dddd")=kalender!AO6,COUNT(kalender!AP6:AU6),IF(TEXT(data!$C$7,"dddd")=kalender!AO7,COUNT(kalender!AP7:AU7),IF(TEXT(data!$C$7,"dddd")=kalender!AO8,COUNT(kalender!AP8:AU8),IF(TEXT(data!$C$7,"dddd")=kalender!AO9,COUNT(kalender!AP9:AU9),IF(TEXT(data!$C$7,"dddd")=kalender!AO10,COUNT(kalender!AP10:AU10),IF(TEXT(data!$C$7,"dddd")=kalender!AO11,COUNT(kalender!AP11:AU11),""))))))</f>
        <v/>
      </c>
      <c r="AU12" s="1" t="str">
        <f t="shared" ref="AU12" si="5">IF(AU11&gt;0,1,"")</f>
        <v/>
      </c>
    </row>
    <row r="13" spans="1:47">
      <c r="A13" s="344" t="s">
        <v>475</v>
      </c>
      <c r="B13" s="344"/>
      <c r="C13" s="344"/>
      <c r="D13" s="344"/>
      <c r="E13" s="344"/>
      <c r="F13" s="344"/>
      <c r="G13" s="344"/>
      <c r="H13" s="26"/>
      <c r="I13" s="344" t="s">
        <v>476</v>
      </c>
      <c r="J13" s="344"/>
      <c r="K13" s="344"/>
      <c r="L13" s="344"/>
      <c r="M13" s="344"/>
      <c r="N13" s="344"/>
      <c r="O13" s="344"/>
      <c r="P13" s="26"/>
      <c r="Q13" s="344"/>
      <c r="R13" s="344"/>
      <c r="S13" s="344"/>
      <c r="T13" s="344"/>
      <c r="U13" s="344"/>
      <c r="V13" s="344"/>
      <c r="W13" s="344"/>
      <c r="X13" s="26"/>
      <c r="Y13" s="344"/>
      <c r="Z13" s="344"/>
      <c r="AA13" s="344"/>
      <c r="AB13" s="344"/>
      <c r="AC13" s="344"/>
      <c r="AD13" s="344"/>
      <c r="AE13" s="344"/>
      <c r="AF13" s="26"/>
      <c r="AG13" s="344"/>
      <c r="AH13" s="344"/>
      <c r="AI13" s="344"/>
      <c r="AJ13" s="344"/>
      <c r="AK13" s="344"/>
      <c r="AL13" s="344"/>
      <c r="AM13" s="344"/>
      <c r="AN13" s="26"/>
      <c r="AO13" s="344" t="s">
        <v>477</v>
      </c>
      <c r="AP13" s="344"/>
      <c r="AQ13" s="344"/>
      <c r="AR13" s="344"/>
      <c r="AS13" s="344"/>
      <c r="AT13" s="344"/>
      <c r="AU13" s="344"/>
    </row>
    <row r="14" spans="1:47">
      <c r="A14" s="342" t="s">
        <v>474</v>
      </c>
      <c r="B14" s="342"/>
      <c r="C14" s="342"/>
      <c r="D14" s="342"/>
      <c r="E14" s="342"/>
      <c r="F14" s="342"/>
      <c r="G14" s="342"/>
      <c r="H14" s="26"/>
      <c r="I14" s="342"/>
      <c r="J14" s="342"/>
      <c r="K14" s="342"/>
      <c r="L14" s="342"/>
      <c r="M14" s="342"/>
      <c r="N14" s="342"/>
      <c r="O14" s="342"/>
      <c r="P14" s="26"/>
      <c r="Q14" s="342"/>
      <c r="R14" s="342"/>
      <c r="S14" s="342"/>
      <c r="T14" s="342"/>
      <c r="U14" s="342"/>
      <c r="V14" s="342"/>
      <c r="W14" s="342"/>
      <c r="X14" s="26"/>
      <c r="Y14" s="342"/>
      <c r="Z14" s="342"/>
      <c r="AA14" s="342"/>
      <c r="AB14" s="342"/>
      <c r="AC14" s="342"/>
      <c r="AD14" s="342"/>
      <c r="AE14" s="342"/>
      <c r="AF14" s="26"/>
      <c r="AG14" s="342"/>
      <c r="AH14" s="342"/>
      <c r="AI14" s="342"/>
      <c r="AJ14" s="342"/>
      <c r="AK14" s="342"/>
      <c r="AL14" s="342"/>
      <c r="AM14" s="342"/>
      <c r="AN14" s="26"/>
      <c r="AO14" s="342" t="s">
        <v>478</v>
      </c>
      <c r="AP14" s="342"/>
      <c r="AQ14" s="342"/>
      <c r="AR14" s="342"/>
      <c r="AS14" s="342"/>
      <c r="AT14" s="342"/>
      <c r="AU14" s="342"/>
    </row>
    <row r="15" spans="1:47">
      <c r="A15" s="342"/>
      <c r="B15" s="342"/>
      <c r="C15" s="342"/>
      <c r="D15" s="342"/>
      <c r="E15" s="342"/>
      <c r="F15" s="342"/>
      <c r="G15" s="342"/>
      <c r="H15" s="26"/>
      <c r="I15" s="342"/>
      <c r="J15" s="342"/>
      <c r="K15" s="342"/>
      <c r="L15" s="342"/>
      <c r="M15" s="342"/>
      <c r="N15" s="342"/>
      <c r="O15" s="342"/>
      <c r="P15" s="26"/>
      <c r="Q15" s="342"/>
      <c r="R15" s="342"/>
      <c r="S15" s="342"/>
      <c r="T15" s="342"/>
      <c r="U15" s="342"/>
      <c r="V15" s="342"/>
      <c r="W15" s="342"/>
      <c r="X15" s="26"/>
      <c r="Y15" s="342"/>
      <c r="Z15" s="342"/>
      <c r="AA15" s="342"/>
      <c r="AB15" s="342"/>
      <c r="AC15" s="342"/>
      <c r="AD15" s="342"/>
      <c r="AE15" s="342"/>
      <c r="AF15" s="26"/>
      <c r="AG15" s="342"/>
      <c r="AH15" s="342"/>
      <c r="AI15" s="342"/>
      <c r="AJ15" s="342"/>
      <c r="AK15" s="342"/>
      <c r="AL15" s="342"/>
      <c r="AM15" s="342"/>
      <c r="AN15" s="26"/>
      <c r="AO15" s="342" t="s">
        <v>480</v>
      </c>
      <c r="AP15" s="342"/>
      <c r="AQ15" s="342"/>
      <c r="AR15" s="342"/>
      <c r="AS15" s="342"/>
      <c r="AT15" s="342"/>
      <c r="AU15" s="342"/>
    </row>
    <row r="16" spans="1:47">
      <c r="A16" s="342"/>
      <c r="B16" s="342"/>
      <c r="C16" s="342"/>
      <c r="D16" s="342"/>
      <c r="E16" s="342"/>
      <c r="F16" s="342"/>
      <c r="G16" s="342"/>
      <c r="H16" s="26"/>
      <c r="I16" s="342"/>
      <c r="J16" s="342"/>
      <c r="K16" s="342"/>
      <c r="L16" s="342"/>
      <c r="M16" s="342"/>
      <c r="N16" s="342"/>
      <c r="O16" s="342"/>
      <c r="P16" s="26"/>
      <c r="Q16" s="342"/>
      <c r="R16" s="342"/>
      <c r="S16" s="342"/>
      <c r="T16" s="342"/>
      <c r="U16" s="342"/>
      <c r="V16" s="342"/>
      <c r="W16" s="342"/>
      <c r="X16" s="26"/>
      <c r="Y16" s="342"/>
      <c r="Z16" s="342"/>
      <c r="AA16" s="342"/>
      <c r="AB16" s="342"/>
      <c r="AC16" s="342"/>
      <c r="AD16" s="342"/>
      <c r="AE16" s="342"/>
      <c r="AF16" s="26"/>
      <c r="AG16" s="342"/>
      <c r="AH16" s="342"/>
      <c r="AI16" s="342"/>
      <c r="AJ16" s="342"/>
      <c r="AK16" s="342"/>
      <c r="AL16" s="342"/>
      <c r="AM16" s="342"/>
      <c r="AN16" s="26"/>
      <c r="AO16" s="342" t="s">
        <v>479</v>
      </c>
      <c r="AP16" s="342"/>
      <c r="AQ16" s="342"/>
      <c r="AR16" s="342"/>
      <c r="AS16" s="342"/>
      <c r="AT16" s="342"/>
      <c r="AU16" s="342"/>
    </row>
    <row r="17" spans="1:47">
      <c r="A17" s="342"/>
      <c r="B17" s="342"/>
      <c r="C17" s="342"/>
      <c r="D17" s="342"/>
      <c r="E17" s="342"/>
      <c r="F17" s="342"/>
      <c r="G17" s="342"/>
      <c r="H17" s="26"/>
      <c r="I17" s="342"/>
      <c r="J17" s="342"/>
      <c r="K17" s="342"/>
      <c r="L17" s="342"/>
      <c r="M17" s="342"/>
      <c r="N17" s="342"/>
      <c r="O17" s="342"/>
      <c r="P17" s="26"/>
      <c r="Q17" s="342"/>
      <c r="R17" s="342"/>
      <c r="S17" s="342"/>
      <c r="T17" s="342"/>
      <c r="U17" s="342"/>
      <c r="V17" s="342"/>
      <c r="W17" s="342"/>
      <c r="X17" s="26"/>
      <c r="Y17" s="342"/>
      <c r="Z17" s="342"/>
      <c r="AA17" s="342"/>
      <c r="AB17" s="342"/>
      <c r="AC17" s="342"/>
      <c r="AD17" s="342"/>
      <c r="AE17" s="342"/>
      <c r="AF17" s="26"/>
      <c r="AG17" s="342"/>
      <c r="AH17" s="342"/>
      <c r="AI17" s="342"/>
      <c r="AJ17" s="342"/>
      <c r="AK17" s="342"/>
      <c r="AL17" s="342"/>
      <c r="AM17" s="342"/>
      <c r="AN17" s="26"/>
      <c r="AO17" s="342"/>
      <c r="AP17" s="342"/>
      <c r="AQ17" s="342"/>
      <c r="AR17" s="342"/>
      <c r="AS17" s="342"/>
      <c r="AT17" s="342"/>
      <c r="AU17" s="342"/>
    </row>
    <row r="18" spans="1:47">
      <c r="A18" s="10">
        <f>COUNTA(A13:A17)</f>
        <v>2</v>
      </c>
      <c r="I18" s="10">
        <f>COUNTA(I13:I17)</f>
        <v>1</v>
      </c>
      <c r="Q18" s="10">
        <f>COUNTA(Q13:Q17)</f>
        <v>0</v>
      </c>
      <c r="Y18" s="10">
        <f>COUNTA(Y13:Y17)</f>
        <v>0</v>
      </c>
      <c r="AG18" s="10">
        <f>COUNTA(AG13:AG17)</f>
        <v>0</v>
      </c>
      <c r="AO18" s="10">
        <f>COUNTA(AO13:AO17)</f>
        <v>4</v>
      </c>
    </row>
    <row r="20" spans="1:47" s="17" customFormat="1" ht="16.5" thickBot="1">
      <c r="A20" s="343">
        <f>AO4+30</f>
        <v>43467</v>
      </c>
      <c r="B20" s="343"/>
      <c r="C20" s="343"/>
      <c r="D20" s="343"/>
      <c r="E20" s="343"/>
      <c r="F20" s="343"/>
      <c r="G20" s="343"/>
      <c r="I20" s="343">
        <f>A20+31</f>
        <v>43498</v>
      </c>
      <c r="J20" s="343"/>
      <c r="K20" s="343"/>
      <c r="L20" s="343"/>
      <c r="M20" s="343"/>
      <c r="N20" s="343"/>
      <c r="O20" s="343"/>
      <c r="Q20" s="343">
        <f>I20+31</f>
        <v>43529</v>
      </c>
      <c r="R20" s="343"/>
      <c r="S20" s="343"/>
      <c r="T20" s="343"/>
      <c r="U20" s="343"/>
      <c r="V20" s="343"/>
      <c r="W20" s="343"/>
      <c r="Y20" s="343">
        <f>Q20+31</f>
        <v>43560</v>
      </c>
      <c r="Z20" s="343"/>
      <c r="AA20" s="343"/>
      <c r="AB20" s="343"/>
      <c r="AC20" s="343"/>
      <c r="AD20" s="343"/>
      <c r="AE20" s="343"/>
      <c r="AG20" s="343">
        <f>Y20+31</f>
        <v>43591</v>
      </c>
      <c r="AH20" s="343"/>
      <c r="AI20" s="343"/>
      <c r="AJ20" s="343"/>
      <c r="AK20" s="343"/>
      <c r="AL20" s="343"/>
      <c r="AM20" s="343"/>
      <c r="AO20" s="343">
        <f>AG20+31</f>
        <v>43622</v>
      </c>
      <c r="AP20" s="343"/>
      <c r="AQ20" s="343"/>
      <c r="AR20" s="343"/>
      <c r="AS20" s="343"/>
      <c r="AT20" s="343"/>
      <c r="AU20" s="343"/>
    </row>
    <row r="21" spans="1:47" ht="16.5" thickBot="1">
      <c r="A21" s="118" t="str">
        <f>TEXT($A$3,"dddd")</f>
        <v>Minggu</v>
      </c>
      <c r="B21" s="117"/>
      <c r="C21" s="117">
        <v>6</v>
      </c>
      <c r="D21" s="117">
        <v>13</v>
      </c>
      <c r="E21" s="117">
        <v>20</v>
      </c>
      <c r="F21" s="117">
        <v>27</v>
      </c>
      <c r="G21" s="119"/>
      <c r="I21" s="118" t="str">
        <f>TEXT($A$3,"dddd")</f>
        <v>Minggu</v>
      </c>
      <c r="J21" s="117"/>
      <c r="K21" s="117">
        <v>3</v>
      </c>
      <c r="L21" s="117">
        <v>10</v>
      </c>
      <c r="M21" s="117">
        <v>17</v>
      </c>
      <c r="N21" s="117">
        <v>24</v>
      </c>
      <c r="O21" s="118"/>
      <c r="Q21" s="118" t="str">
        <f>TEXT($A$3,"dddd")</f>
        <v>Minggu</v>
      </c>
      <c r="R21" s="119"/>
      <c r="S21" s="117">
        <v>3</v>
      </c>
      <c r="T21" s="117">
        <v>10</v>
      </c>
      <c r="U21" s="117">
        <v>17</v>
      </c>
      <c r="V21" s="117">
        <v>24</v>
      </c>
      <c r="W21" s="117">
        <v>31</v>
      </c>
      <c r="Y21" s="118" t="str">
        <f>TEXT($A$3,"dddd")</f>
        <v>Minggu</v>
      </c>
      <c r="Z21" s="117"/>
      <c r="AA21" s="117">
        <v>7</v>
      </c>
      <c r="AB21" s="117">
        <v>14</v>
      </c>
      <c r="AC21" s="117">
        <v>21</v>
      </c>
      <c r="AD21" s="117">
        <v>28</v>
      </c>
      <c r="AE21" s="118"/>
      <c r="AF21" s="11"/>
      <c r="AG21" s="118" t="str">
        <f>TEXT($A$3,"dddd")</f>
        <v>Minggu</v>
      </c>
      <c r="AH21" s="117"/>
      <c r="AI21" s="117">
        <v>5</v>
      </c>
      <c r="AJ21" s="117">
        <v>12</v>
      </c>
      <c r="AK21" s="117">
        <v>19</v>
      </c>
      <c r="AL21" s="117">
        <v>26</v>
      </c>
      <c r="AM21" s="118"/>
      <c r="AN21" s="11"/>
      <c r="AO21" s="118" t="str">
        <f>TEXT($A$3,"dddd")</f>
        <v>Minggu</v>
      </c>
      <c r="AP21" s="117"/>
      <c r="AQ21" s="117">
        <v>2</v>
      </c>
      <c r="AR21" s="117">
        <v>9</v>
      </c>
      <c r="AS21" s="117">
        <v>16</v>
      </c>
      <c r="AT21" s="117">
        <v>23</v>
      </c>
      <c r="AU21" s="117">
        <v>30</v>
      </c>
    </row>
    <row r="22" spans="1:47" ht="16.5" thickBot="1">
      <c r="A22" s="149" t="str">
        <f>TEXT($A$3+1,"dddd")</f>
        <v>Senin</v>
      </c>
      <c r="B22" s="125"/>
      <c r="C22" s="125">
        <v>7</v>
      </c>
      <c r="D22" s="125">
        <v>14</v>
      </c>
      <c r="E22" s="125">
        <v>21</v>
      </c>
      <c r="F22" s="125">
        <v>28</v>
      </c>
      <c r="G22" s="119"/>
      <c r="I22" s="149" t="str">
        <f>TEXT($A$3+1,"dddd")</f>
        <v>Senin</v>
      </c>
      <c r="J22" s="125"/>
      <c r="K22" s="125">
        <v>4</v>
      </c>
      <c r="L22" s="125">
        <v>11</v>
      </c>
      <c r="M22" s="125">
        <v>18</v>
      </c>
      <c r="N22" s="125">
        <v>25</v>
      </c>
      <c r="O22" s="119"/>
      <c r="Q22" s="149" t="str">
        <f>TEXT($A$3+1,"dddd")</f>
        <v>Senin</v>
      </c>
      <c r="R22" s="119"/>
      <c r="S22" s="133">
        <v>4</v>
      </c>
      <c r="T22" s="125">
        <v>11</v>
      </c>
      <c r="U22" s="134">
        <v>18</v>
      </c>
      <c r="V22" s="125">
        <v>25</v>
      </c>
      <c r="W22" s="126"/>
      <c r="Y22" s="149" t="str">
        <f>TEXT($A$3+1,"dddd")</f>
        <v>Senin</v>
      </c>
      <c r="Z22" s="137">
        <v>1</v>
      </c>
      <c r="AA22" s="137">
        <v>8</v>
      </c>
      <c r="AB22" s="137">
        <v>15</v>
      </c>
      <c r="AC22" s="125">
        <v>22</v>
      </c>
      <c r="AD22" s="125">
        <v>29</v>
      </c>
      <c r="AE22" s="119"/>
      <c r="AG22" s="149" t="str">
        <f>TEXT($A$3+1,"dddd")</f>
        <v>Senin</v>
      </c>
      <c r="AH22" s="132"/>
      <c r="AI22" s="138">
        <v>6</v>
      </c>
      <c r="AJ22" s="125">
        <v>12</v>
      </c>
      <c r="AK22" s="139">
        <v>20</v>
      </c>
      <c r="AL22" s="125">
        <v>27</v>
      </c>
      <c r="AM22" s="119"/>
      <c r="AO22" s="149" t="str">
        <f>TEXT($A$3+1,"dddd")</f>
        <v>Senin</v>
      </c>
      <c r="AP22" s="125"/>
      <c r="AQ22" s="138">
        <v>3</v>
      </c>
      <c r="AR22" s="138">
        <v>10</v>
      </c>
      <c r="AS22" s="125">
        <v>17</v>
      </c>
      <c r="AT22" s="125">
        <v>24</v>
      </c>
      <c r="AU22" s="125"/>
    </row>
    <row r="23" spans="1:47" ht="16.5" thickBot="1">
      <c r="A23" s="149" t="str">
        <f>TEXT($A$3+2,"dddd")</f>
        <v>Selasa</v>
      </c>
      <c r="B23" s="120">
        <v>1</v>
      </c>
      <c r="C23" s="125">
        <v>8</v>
      </c>
      <c r="D23" s="125">
        <v>15</v>
      </c>
      <c r="E23" s="125">
        <v>22</v>
      </c>
      <c r="F23" s="125">
        <v>28</v>
      </c>
      <c r="G23" s="119"/>
      <c r="I23" s="149" t="str">
        <f>TEXT($A$3+2,"dddd")</f>
        <v>Selasa</v>
      </c>
      <c r="J23" s="125"/>
      <c r="K23" s="120">
        <v>5</v>
      </c>
      <c r="L23" s="125">
        <v>12</v>
      </c>
      <c r="M23" s="125">
        <v>19</v>
      </c>
      <c r="N23" s="125">
        <v>26</v>
      </c>
      <c r="O23" s="119"/>
      <c r="Q23" s="149" t="str">
        <f>TEXT($A$3+2,"dddd")</f>
        <v>Selasa</v>
      </c>
      <c r="R23" s="119"/>
      <c r="S23" s="133">
        <v>5</v>
      </c>
      <c r="T23" s="125">
        <v>12</v>
      </c>
      <c r="U23" s="125">
        <v>19</v>
      </c>
      <c r="V23" s="125">
        <v>26</v>
      </c>
      <c r="W23" s="126"/>
      <c r="Y23" s="149" t="str">
        <f>TEXT($A$3+2,"dddd")</f>
        <v>Selasa</v>
      </c>
      <c r="Z23" s="137">
        <v>2</v>
      </c>
      <c r="AA23" s="137">
        <v>9</v>
      </c>
      <c r="AB23" s="137">
        <v>16</v>
      </c>
      <c r="AC23" s="125">
        <v>23</v>
      </c>
      <c r="AD23" s="125">
        <v>30</v>
      </c>
      <c r="AE23" s="119"/>
      <c r="AG23" s="149" t="str">
        <f>TEXT($A$3+2,"dddd")</f>
        <v>Selasa</v>
      </c>
      <c r="AH23" s="132"/>
      <c r="AI23" s="138">
        <v>7</v>
      </c>
      <c r="AJ23" s="125">
        <v>14</v>
      </c>
      <c r="AK23" s="139">
        <v>21</v>
      </c>
      <c r="AL23" s="125">
        <v>28</v>
      </c>
      <c r="AM23" s="119"/>
      <c r="AO23" s="149" t="str">
        <f>TEXT($A$3+2,"dddd")</f>
        <v>Selasa</v>
      </c>
      <c r="AP23" s="125"/>
      <c r="AQ23" s="138">
        <v>4</v>
      </c>
      <c r="AR23" s="138">
        <v>11</v>
      </c>
      <c r="AS23" s="125">
        <v>18</v>
      </c>
      <c r="AT23" s="125">
        <v>25</v>
      </c>
      <c r="AU23" s="125"/>
    </row>
    <row r="24" spans="1:47" ht="16.5" thickBot="1">
      <c r="A24" s="149" t="str">
        <f>TEXT($A$3+3,"dddd")</f>
        <v>Rabu</v>
      </c>
      <c r="B24" s="130">
        <v>2</v>
      </c>
      <c r="C24" s="125">
        <v>9</v>
      </c>
      <c r="D24" s="125">
        <v>16</v>
      </c>
      <c r="E24" s="125">
        <v>23</v>
      </c>
      <c r="F24" s="125">
        <v>30</v>
      </c>
      <c r="G24" s="119"/>
      <c r="I24" s="149" t="str">
        <f>TEXT($A$3+3,"dddd")</f>
        <v>Rabu</v>
      </c>
      <c r="J24" s="125"/>
      <c r="K24" s="125">
        <v>6</v>
      </c>
      <c r="L24" s="125">
        <v>13</v>
      </c>
      <c r="M24" s="125">
        <v>20</v>
      </c>
      <c r="N24" s="125">
        <v>27</v>
      </c>
      <c r="O24" s="119"/>
      <c r="Q24" s="149" t="str">
        <f>TEXT($A$3+3,"dddd")</f>
        <v>Rabu</v>
      </c>
      <c r="R24" s="119"/>
      <c r="S24" s="133">
        <v>6</v>
      </c>
      <c r="T24" s="125">
        <v>13</v>
      </c>
      <c r="U24" s="135">
        <v>20</v>
      </c>
      <c r="V24" s="125">
        <v>27</v>
      </c>
      <c r="W24" s="126"/>
      <c r="Y24" s="149" t="str">
        <f>TEXT($A$3+3,"dddd")</f>
        <v>Rabu</v>
      </c>
      <c r="Z24" s="120">
        <v>3</v>
      </c>
      <c r="AA24" s="137">
        <v>10</v>
      </c>
      <c r="AB24" s="137">
        <v>17</v>
      </c>
      <c r="AC24" s="125">
        <v>24</v>
      </c>
      <c r="AD24" s="125"/>
      <c r="AE24" s="119"/>
      <c r="AG24" s="149" t="str">
        <f>TEXT($A$3+3,"dddd")</f>
        <v>Rabu</v>
      </c>
      <c r="AH24" s="120">
        <v>1</v>
      </c>
      <c r="AI24" s="125">
        <v>8</v>
      </c>
      <c r="AJ24" s="125">
        <v>15</v>
      </c>
      <c r="AK24" s="139">
        <v>22</v>
      </c>
      <c r="AL24" s="125">
        <v>29</v>
      </c>
      <c r="AM24" s="119"/>
      <c r="AO24" s="149" t="str">
        <f>TEXT($A$3+3,"dddd")</f>
        <v>Rabu</v>
      </c>
      <c r="AP24" s="125"/>
      <c r="AQ24" s="120">
        <v>5</v>
      </c>
      <c r="AR24" s="125">
        <v>12</v>
      </c>
      <c r="AS24" s="125">
        <v>19</v>
      </c>
      <c r="AT24" s="125">
        <v>26</v>
      </c>
      <c r="AU24" s="126"/>
    </row>
    <row r="25" spans="1:47" ht="16.5" thickBot="1">
      <c r="A25" s="149" t="str">
        <f>TEXT($A$3+4,"dddd")</f>
        <v>Kamis</v>
      </c>
      <c r="B25" s="130">
        <v>3</v>
      </c>
      <c r="C25" s="125">
        <v>10</v>
      </c>
      <c r="D25" s="125">
        <v>17</v>
      </c>
      <c r="E25" s="125">
        <v>24</v>
      </c>
      <c r="F25" s="125">
        <v>31</v>
      </c>
      <c r="G25" s="119"/>
      <c r="I25" s="149" t="str">
        <f>TEXT($A$3+4,"dddd")</f>
        <v>Kamis</v>
      </c>
      <c r="J25" s="125"/>
      <c r="K25" s="125">
        <v>7</v>
      </c>
      <c r="L25" s="125">
        <v>14</v>
      </c>
      <c r="M25" s="125">
        <v>21</v>
      </c>
      <c r="N25" s="125">
        <v>28</v>
      </c>
      <c r="O25" s="119"/>
      <c r="Q25" s="149" t="str">
        <f>TEXT($A$3+4,"dddd")</f>
        <v>Kamis</v>
      </c>
      <c r="R25" s="119"/>
      <c r="S25" s="120">
        <v>7</v>
      </c>
      <c r="T25" s="136">
        <v>14</v>
      </c>
      <c r="U25" s="135">
        <v>21</v>
      </c>
      <c r="V25" s="125">
        <v>28</v>
      </c>
      <c r="W25" s="126"/>
      <c r="Y25" s="149" t="str">
        <f>TEXT($A$3+4,"dddd")</f>
        <v>Kamis</v>
      </c>
      <c r="Z25" s="137">
        <v>4</v>
      </c>
      <c r="AA25" s="137">
        <v>11</v>
      </c>
      <c r="AB25" s="137">
        <v>18</v>
      </c>
      <c r="AC25" s="125">
        <v>25</v>
      </c>
      <c r="AD25" s="125"/>
      <c r="AE25" s="119"/>
      <c r="AG25" s="149" t="str">
        <f>TEXT($A$3+4,"dddd")</f>
        <v>Kamis</v>
      </c>
      <c r="AH25" s="125">
        <v>2</v>
      </c>
      <c r="AI25" s="125">
        <v>9</v>
      </c>
      <c r="AJ25" s="125">
        <v>16</v>
      </c>
      <c r="AK25" s="139">
        <v>23</v>
      </c>
      <c r="AL25" s="120">
        <v>30</v>
      </c>
      <c r="AM25" s="119"/>
      <c r="AO25" s="149" t="str">
        <f>TEXT($A$3+4,"dddd")</f>
        <v>Kamis</v>
      </c>
      <c r="AP25" s="125"/>
      <c r="AQ25" s="120">
        <v>6</v>
      </c>
      <c r="AR25" s="125">
        <v>13</v>
      </c>
      <c r="AS25" s="125">
        <v>20</v>
      </c>
      <c r="AT25" s="125">
        <v>27</v>
      </c>
      <c r="AU25" s="126"/>
    </row>
    <row r="26" spans="1:47" ht="16.5" thickBot="1">
      <c r="A26" s="149" t="str">
        <f>TEXT($A$3+5,"dddd")</f>
        <v>Jumat</v>
      </c>
      <c r="B26" s="130">
        <v>4</v>
      </c>
      <c r="C26" s="125">
        <v>11</v>
      </c>
      <c r="D26" s="125">
        <v>18</v>
      </c>
      <c r="E26" s="125">
        <v>25</v>
      </c>
      <c r="F26" s="125"/>
      <c r="G26" s="119"/>
      <c r="I26" s="149" t="str">
        <f>TEXT($A$3+5,"dddd")</f>
        <v>Jumat</v>
      </c>
      <c r="J26" s="125">
        <v>1</v>
      </c>
      <c r="K26" s="125">
        <v>8</v>
      </c>
      <c r="L26" s="125">
        <v>15</v>
      </c>
      <c r="M26" s="125">
        <v>22</v>
      </c>
      <c r="N26" s="125"/>
      <c r="O26" s="119"/>
      <c r="Q26" s="149" t="str">
        <f>TEXT($A$3+5,"dddd")</f>
        <v>Jumat</v>
      </c>
      <c r="R26" s="119">
        <v>1</v>
      </c>
      <c r="S26" s="133">
        <v>8</v>
      </c>
      <c r="T26" s="125">
        <v>15</v>
      </c>
      <c r="U26" s="135">
        <v>22</v>
      </c>
      <c r="V26" s="125">
        <v>29</v>
      </c>
      <c r="W26" s="126"/>
      <c r="Y26" s="149" t="str">
        <f>TEXT($A$3+5,"dddd")</f>
        <v>Jumat</v>
      </c>
      <c r="Z26" s="137">
        <v>5</v>
      </c>
      <c r="AA26" s="137">
        <v>12</v>
      </c>
      <c r="AB26" s="137">
        <v>19</v>
      </c>
      <c r="AC26" s="125">
        <v>26</v>
      </c>
      <c r="AD26" s="125"/>
      <c r="AE26" s="119"/>
      <c r="AG26" s="149" t="str">
        <f>TEXT($A$3+5,"dddd")</f>
        <v>Jumat</v>
      </c>
      <c r="AH26" s="125">
        <v>3</v>
      </c>
      <c r="AI26" s="125">
        <v>10</v>
      </c>
      <c r="AJ26" s="125">
        <v>17</v>
      </c>
      <c r="AK26" s="139">
        <v>24</v>
      </c>
      <c r="AL26" s="131">
        <v>31</v>
      </c>
      <c r="AM26" s="119"/>
      <c r="AO26" s="149" t="str">
        <f>TEXT($A$3+5,"dddd")</f>
        <v>Jumat</v>
      </c>
      <c r="AP26" s="125"/>
      <c r="AQ26" s="138">
        <v>7</v>
      </c>
      <c r="AR26" s="125">
        <v>14</v>
      </c>
      <c r="AS26" s="131">
        <v>21</v>
      </c>
      <c r="AT26" s="125">
        <v>28</v>
      </c>
      <c r="AU26" s="126"/>
    </row>
    <row r="27" spans="1:47" ht="16.5" thickBot="1">
      <c r="A27" s="149" t="str">
        <f>TEXT($A$3+6,"dddd")</f>
        <v>Sabtu</v>
      </c>
      <c r="B27" s="130">
        <v>5</v>
      </c>
      <c r="C27" s="125">
        <v>12</v>
      </c>
      <c r="D27" s="125">
        <v>19</v>
      </c>
      <c r="E27" s="132">
        <v>26</v>
      </c>
      <c r="F27" s="125"/>
      <c r="G27" s="119"/>
      <c r="I27" s="149" t="str">
        <f>TEXT($A$3+6,"dddd")</f>
        <v>Sabtu</v>
      </c>
      <c r="J27" s="125">
        <v>2</v>
      </c>
      <c r="K27" s="125">
        <v>9</v>
      </c>
      <c r="L27" s="125">
        <v>16</v>
      </c>
      <c r="M27" s="125">
        <v>23</v>
      </c>
      <c r="N27" s="125"/>
      <c r="O27" s="119"/>
      <c r="Q27" s="149" t="str">
        <f>TEXT($A$3+6,"dddd")</f>
        <v>Sabtu</v>
      </c>
      <c r="R27" s="119">
        <v>2</v>
      </c>
      <c r="S27" s="133">
        <v>9</v>
      </c>
      <c r="T27" s="125">
        <v>16</v>
      </c>
      <c r="U27" s="135">
        <v>23</v>
      </c>
      <c r="V27" s="125">
        <v>30</v>
      </c>
      <c r="W27" s="126"/>
      <c r="Y27" s="149" t="str">
        <f>TEXT($A$3+6,"dddd")</f>
        <v>Sabtu</v>
      </c>
      <c r="Z27" s="137">
        <v>6</v>
      </c>
      <c r="AA27" s="137">
        <v>13</v>
      </c>
      <c r="AB27" s="137">
        <v>20</v>
      </c>
      <c r="AC27" s="125">
        <v>27</v>
      </c>
      <c r="AD27" s="125"/>
      <c r="AE27" s="119"/>
      <c r="AG27" s="149" t="str">
        <f>TEXT($A$3+6,"dddd")</f>
        <v>Sabtu</v>
      </c>
      <c r="AH27" s="125">
        <v>4</v>
      </c>
      <c r="AI27" s="125">
        <v>11</v>
      </c>
      <c r="AJ27" s="125">
        <v>18</v>
      </c>
      <c r="AK27" s="139">
        <v>25</v>
      </c>
      <c r="AL27" s="125"/>
      <c r="AM27" s="119"/>
      <c r="AO27" s="149" t="str">
        <f>TEXT($A$3+6,"dddd")</f>
        <v>Sabtu</v>
      </c>
      <c r="AP27" s="120">
        <v>1</v>
      </c>
      <c r="AQ27" s="138">
        <v>8</v>
      </c>
      <c r="AR27" s="125">
        <v>15</v>
      </c>
      <c r="AS27" s="125">
        <v>22</v>
      </c>
      <c r="AT27" s="125">
        <v>29</v>
      </c>
      <c r="AU27" s="126"/>
    </row>
    <row r="28" spans="1:47">
      <c r="A28" s="1">
        <f>IF(TEXT(data!$C$9,"dddd")=kalender!A22,COUNT(kalender!B22:G22),IF(TEXT(data!$C$9,"dddd")=kalender!A23,COUNT(kalender!B23:G23),IF(TEXT(data!$C$9,"dddd")=kalender!A24,COUNT(kalender!B24:G24),IF(TEXT(data!$C$9,"dddd")=kalender!A25,COUNT(kalender!B25:G25),IF(TEXT(data!$C$9,"dddd")=kalender!A26,COUNT(kalender!B26:G26),IF(TEXT(data!$C$9,"dddd")=kalender!A27,COUNT(kalender!B27:G27),""))))))</f>
        <v>4</v>
      </c>
      <c r="I28" s="1">
        <f>IF(TEXT(data!$C$9,"dddd")=kalender!I22,COUNT(kalender!J22:O22),IF(TEXT(data!$C$9,"dddd")=kalender!I23,COUNT(kalender!J23:O23),IF(TEXT(data!$C$9,"dddd")=kalender!I24,COUNT(kalender!J24:O24),IF(TEXT(data!$C$9,"dddd")=kalender!I25,COUNT(kalender!J25:O25),IF(TEXT(data!$C$9,"dddd")=kalender!I26,COUNT(kalender!J26:O26),IF(TEXT(data!$C$9,"dddd")=kalender!I27,COUNT(kalender!J27:O27),""))))))</f>
        <v>4</v>
      </c>
      <c r="Q28" s="1">
        <f>IF(TEXT(data!$C$9,"dddd")=kalender!Q22,COUNT(kalender!R22:W22),IF(TEXT(data!$C$9,"dddd")=kalender!Q23,COUNT(kalender!R23:W23),IF(TEXT(data!$C$9,"dddd")=kalender!Q24,COUNT(kalender!R24:W24),IF(TEXT(data!$C$9,"dddd")=kalender!Q25,COUNT(kalender!R25:W25),IF(TEXT(data!$C$9,"dddd")=kalender!Q26,COUNT(kalender!R26:W26),IF(TEXT(data!$C$9,"dddd")=kalender!Q27,COUNT(kalender!R27:W27),""))))))</f>
        <v>4</v>
      </c>
      <c r="Y28" s="1">
        <f>IF(TEXT(data!$C$9,"dddd")=kalender!Y22,COUNT(kalender!Z22:AE22),IF(TEXT(data!$C$9,"dddd")=kalender!Y23,COUNT(kalender!Z23:AE23),IF(TEXT(data!$C$9,"dddd")=kalender!Y24,COUNT(kalender!Z24:AE24),IF(TEXT(data!$C$9,"dddd")=kalender!Y25,COUNT(kalender!Z25:AE25),IF(TEXT(data!$C$9,"dddd")=kalender!Y26,COUNT(kalender!Z26:AE26),IF(TEXT(data!$C$9,"dddd")=kalender!Y27,COUNT(kalender!Z27:AE27),""))))))</f>
        <v>5</v>
      </c>
      <c r="AG28" s="1">
        <f>IF(TEXT(data!$C$9,"dddd")=kalender!AG22,COUNT(kalender!AH22:AM22),IF(TEXT(data!$C$9,"dddd")=kalender!AG23,COUNT(kalender!AH23:AM23),IF(TEXT(data!$C$9,"dddd")=kalender!AG24,COUNT(kalender!AH24:AM24),IF(TEXT(data!$C$9,"dddd")=kalender!AG25,COUNT(kalender!AH25:AM25),IF(TEXT(data!$C$9,"dddd")=kalender!AG26,COUNT(kalender!AH26:AM26),IF(TEXT(data!$C$9,"dddd")=kalender!AG27,COUNT(kalender!AH27:AM27),""))))))</f>
        <v>4</v>
      </c>
      <c r="AO28" s="1">
        <f>IF(TEXT(data!$C$9,"dddd")=kalender!AO22,COUNT(kalender!AP22:AU22),IF(TEXT(data!$C$9,"dddd")=kalender!AO23,COUNT(kalender!AP23:AU23),IF(TEXT(data!$C$9,"dddd")=kalender!AO24,COUNT(kalender!AP24:AU24),IF(TEXT(data!$C$9,"dddd")=kalender!AO25,COUNT(kalender!AP25:AU25),IF(TEXT(data!$C$9,"dddd")=kalender!AO26,COUNT(kalender!AP26:AU26),IF(TEXT(data!$C$9,"dddd")=kalender!AO27,COUNT(kalender!AP27:AU27),""))))))</f>
        <v>4</v>
      </c>
    </row>
    <row r="29" spans="1:47">
      <c r="A29" s="344"/>
      <c r="B29" s="344"/>
      <c r="C29" s="344"/>
      <c r="D29" s="344"/>
      <c r="E29" s="344"/>
      <c r="F29" s="344"/>
      <c r="G29" s="344"/>
      <c r="H29" s="26"/>
      <c r="I29" s="344"/>
      <c r="J29" s="344"/>
      <c r="K29" s="344"/>
      <c r="L29" s="344"/>
      <c r="M29" s="344"/>
      <c r="N29" s="344"/>
      <c r="O29" s="344"/>
      <c r="P29" s="26"/>
      <c r="Q29" s="344"/>
      <c r="R29" s="344"/>
      <c r="S29" s="344"/>
      <c r="T29" s="344"/>
      <c r="U29" s="344"/>
      <c r="V29" s="344"/>
      <c r="W29" s="344"/>
      <c r="X29" s="26"/>
      <c r="Y29" s="344"/>
      <c r="Z29" s="344"/>
      <c r="AA29" s="344"/>
      <c r="AB29" s="344"/>
      <c r="AC29" s="344"/>
      <c r="AD29" s="344"/>
      <c r="AE29" s="344"/>
      <c r="AF29" s="26"/>
      <c r="AG29" s="344"/>
      <c r="AH29" s="344"/>
      <c r="AI29" s="344"/>
      <c r="AJ29" s="344"/>
      <c r="AK29" s="344"/>
      <c r="AL29" s="344"/>
      <c r="AM29" s="344"/>
      <c r="AN29" s="26"/>
      <c r="AO29" s="344"/>
      <c r="AP29" s="344"/>
      <c r="AQ29" s="344"/>
      <c r="AR29" s="344"/>
      <c r="AS29" s="344"/>
      <c r="AT29" s="344"/>
      <c r="AU29" s="344"/>
    </row>
    <row r="30" spans="1:47">
      <c r="A30" s="342"/>
      <c r="B30" s="342"/>
      <c r="C30" s="342"/>
      <c r="D30" s="342"/>
      <c r="E30" s="342"/>
      <c r="F30" s="342"/>
      <c r="G30" s="342"/>
      <c r="H30" s="26"/>
      <c r="I30" s="342"/>
      <c r="J30" s="342"/>
      <c r="K30" s="342"/>
      <c r="L30" s="342"/>
      <c r="M30" s="342"/>
      <c r="N30" s="342"/>
      <c r="O30" s="342"/>
      <c r="P30" s="26"/>
      <c r="Q30" s="342"/>
      <c r="R30" s="342"/>
      <c r="S30" s="342"/>
      <c r="T30" s="342"/>
      <c r="U30" s="342"/>
      <c r="V30" s="342"/>
      <c r="W30" s="342"/>
      <c r="X30" s="26"/>
      <c r="Y30" s="342"/>
      <c r="Z30" s="342"/>
      <c r="AA30" s="342"/>
      <c r="AB30" s="342"/>
      <c r="AC30" s="342"/>
      <c r="AD30" s="342"/>
      <c r="AE30" s="342"/>
      <c r="AF30" s="26"/>
      <c r="AG30" s="342"/>
      <c r="AH30" s="342"/>
      <c r="AI30" s="342"/>
      <c r="AJ30" s="342"/>
      <c r="AK30" s="342"/>
      <c r="AL30" s="342"/>
      <c r="AM30" s="342"/>
      <c r="AN30" s="26"/>
      <c r="AO30" s="342"/>
      <c r="AP30" s="342"/>
      <c r="AQ30" s="342"/>
      <c r="AR30" s="342"/>
      <c r="AS30" s="342"/>
      <c r="AT30" s="342"/>
      <c r="AU30" s="342"/>
    </row>
    <row r="31" spans="1:47">
      <c r="A31" s="342"/>
      <c r="B31" s="342"/>
      <c r="C31" s="342"/>
      <c r="D31" s="342"/>
      <c r="E31" s="342"/>
      <c r="F31" s="342"/>
      <c r="G31" s="342"/>
      <c r="H31" s="26"/>
      <c r="I31" s="342"/>
      <c r="J31" s="342"/>
      <c r="K31" s="342"/>
      <c r="L31" s="342"/>
      <c r="M31" s="342"/>
      <c r="N31" s="342"/>
      <c r="O31" s="342"/>
      <c r="P31" s="26"/>
      <c r="Q31" s="342"/>
      <c r="R31" s="342"/>
      <c r="S31" s="342"/>
      <c r="T31" s="342"/>
      <c r="U31" s="342"/>
      <c r="V31" s="342"/>
      <c r="W31" s="342"/>
      <c r="X31" s="26"/>
      <c r="Y31" s="342"/>
      <c r="Z31" s="342"/>
      <c r="AA31" s="342"/>
      <c r="AB31" s="342"/>
      <c r="AC31" s="342"/>
      <c r="AD31" s="342"/>
      <c r="AE31" s="342"/>
      <c r="AF31" s="26"/>
      <c r="AG31" s="342"/>
      <c r="AH31" s="342"/>
      <c r="AI31" s="342"/>
      <c r="AJ31" s="342"/>
      <c r="AK31" s="342"/>
      <c r="AL31" s="342"/>
      <c r="AM31" s="342"/>
      <c r="AN31" s="26"/>
      <c r="AO31" s="342"/>
      <c r="AP31" s="342"/>
      <c r="AQ31" s="342"/>
      <c r="AR31" s="342"/>
      <c r="AS31" s="342"/>
      <c r="AT31" s="342"/>
      <c r="AU31" s="342"/>
    </row>
    <row r="32" spans="1:47">
      <c r="A32" s="342"/>
      <c r="B32" s="342"/>
      <c r="C32" s="342"/>
      <c r="D32" s="342"/>
      <c r="E32" s="342"/>
      <c r="F32" s="342"/>
      <c r="G32" s="342"/>
      <c r="H32" s="26"/>
      <c r="I32" s="342"/>
      <c r="J32" s="342"/>
      <c r="K32" s="342"/>
      <c r="L32" s="342"/>
      <c r="M32" s="342"/>
      <c r="N32" s="342"/>
      <c r="O32" s="342"/>
      <c r="P32" s="26"/>
      <c r="Q32" s="342"/>
      <c r="R32" s="342"/>
      <c r="S32" s="342"/>
      <c r="T32" s="342"/>
      <c r="U32" s="342"/>
      <c r="V32" s="342"/>
      <c r="W32" s="342"/>
      <c r="X32" s="26"/>
      <c r="Y32" s="342"/>
      <c r="Z32" s="342"/>
      <c r="AA32" s="342"/>
      <c r="AB32" s="342"/>
      <c r="AC32" s="342"/>
      <c r="AD32" s="342"/>
      <c r="AE32" s="342"/>
      <c r="AF32" s="26"/>
      <c r="AG32" s="342"/>
      <c r="AH32" s="342"/>
      <c r="AI32" s="342"/>
      <c r="AJ32" s="342"/>
      <c r="AK32" s="342"/>
      <c r="AL32" s="342"/>
      <c r="AM32" s="342"/>
      <c r="AN32" s="26"/>
      <c r="AO32" s="342"/>
      <c r="AP32" s="342"/>
      <c r="AQ32" s="342"/>
      <c r="AR32" s="342"/>
      <c r="AS32" s="342"/>
      <c r="AT32" s="342"/>
      <c r="AU32" s="342"/>
    </row>
    <row r="33" spans="1:47">
      <c r="A33" s="342"/>
      <c r="B33" s="342"/>
      <c r="C33" s="342"/>
      <c r="D33" s="342"/>
      <c r="E33" s="342"/>
      <c r="F33" s="342"/>
      <c r="G33" s="342"/>
      <c r="H33" s="26"/>
      <c r="I33" s="342"/>
      <c r="J33" s="342"/>
      <c r="K33" s="342"/>
      <c r="L33" s="342"/>
      <c r="M33" s="342"/>
      <c r="N33" s="342"/>
      <c r="O33" s="342"/>
      <c r="P33" s="26"/>
      <c r="Q33" s="342"/>
      <c r="R33" s="342"/>
      <c r="S33" s="342"/>
      <c r="T33" s="342"/>
      <c r="U33" s="342"/>
      <c r="V33" s="342"/>
      <c r="W33" s="342"/>
      <c r="X33" s="26"/>
      <c r="Y33" s="342"/>
      <c r="Z33" s="342"/>
      <c r="AA33" s="342"/>
      <c r="AB33" s="342"/>
      <c r="AC33" s="342"/>
      <c r="AD33" s="342"/>
      <c r="AE33" s="342"/>
      <c r="AF33" s="26"/>
      <c r="AG33" s="342"/>
      <c r="AH33" s="342"/>
      <c r="AI33" s="342"/>
      <c r="AJ33" s="342"/>
      <c r="AK33" s="342"/>
      <c r="AL33" s="342"/>
      <c r="AM33" s="342"/>
      <c r="AN33" s="26"/>
      <c r="AO33" s="342"/>
      <c r="AP33" s="342"/>
      <c r="AQ33" s="342"/>
      <c r="AR33" s="342"/>
      <c r="AS33" s="342"/>
      <c r="AT33" s="342"/>
      <c r="AU33" s="342"/>
    </row>
    <row r="34" spans="1:47">
      <c r="A34" s="10">
        <f>COUNTA(A29:A33)</f>
        <v>0</v>
      </c>
      <c r="I34" s="10">
        <f>COUNTA(I29:I33)</f>
        <v>0</v>
      </c>
      <c r="Q34" s="10">
        <f>COUNTA(Q29:Q33)</f>
        <v>0</v>
      </c>
      <c r="Y34" s="10">
        <f>COUNTA(Y29:Y33)</f>
        <v>0</v>
      </c>
      <c r="AG34" s="10">
        <f>COUNTA(AG29:AG33)</f>
        <v>0</v>
      </c>
      <c r="AO34" s="10">
        <f>COUNTA(AO29:AO33)</f>
        <v>0</v>
      </c>
    </row>
  </sheetData>
  <mergeCells count="74">
    <mergeCell ref="Y4:AE4"/>
    <mergeCell ref="AG4:AM4"/>
    <mergeCell ref="AO4:AU4"/>
    <mergeCell ref="A1:AU1"/>
    <mergeCell ref="A2:AU2"/>
    <mergeCell ref="A4:G4"/>
    <mergeCell ref="I4:O4"/>
    <mergeCell ref="Q4:W4"/>
    <mergeCell ref="A15:G15"/>
    <mergeCell ref="A16:G16"/>
    <mergeCell ref="A17:G17"/>
    <mergeCell ref="I13:O13"/>
    <mergeCell ref="I14:O14"/>
    <mergeCell ref="I15:O15"/>
    <mergeCell ref="I16:O16"/>
    <mergeCell ref="I17:O17"/>
    <mergeCell ref="A13:G13"/>
    <mergeCell ref="A14:G14"/>
    <mergeCell ref="Q13:W13"/>
    <mergeCell ref="Q14:W14"/>
    <mergeCell ref="Q15:W15"/>
    <mergeCell ref="Q16:W16"/>
    <mergeCell ref="Q17:W17"/>
    <mergeCell ref="Y13:AE13"/>
    <mergeCell ref="Y14:AE14"/>
    <mergeCell ref="Y15:AE15"/>
    <mergeCell ref="Y16:AE16"/>
    <mergeCell ref="Y17:AE17"/>
    <mergeCell ref="AG13:AM13"/>
    <mergeCell ref="AG14:AM14"/>
    <mergeCell ref="AG15:AM15"/>
    <mergeCell ref="AG16:AM16"/>
    <mergeCell ref="AG17:AM17"/>
    <mergeCell ref="AO13:AU13"/>
    <mergeCell ref="AO14:AU14"/>
    <mergeCell ref="AO15:AU15"/>
    <mergeCell ref="AO16:AU16"/>
    <mergeCell ref="AO17:AU17"/>
    <mergeCell ref="AO20:AU20"/>
    <mergeCell ref="A29:G29"/>
    <mergeCell ref="I29:O29"/>
    <mergeCell ref="Q29:W29"/>
    <mergeCell ref="Y29:AE29"/>
    <mergeCell ref="AG29:AM29"/>
    <mergeCell ref="AO29:AU29"/>
    <mergeCell ref="A20:G20"/>
    <mergeCell ref="I20:O20"/>
    <mergeCell ref="Q20:W20"/>
    <mergeCell ref="Y20:AE20"/>
    <mergeCell ref="AG20:AM20"/>
    <mergeCell ref="AO30:AU30"/>
    <mergeCell ref="A31:G31"/>
    <mergeCell ref="I31:O31"/>
    <mergeCell ref="Q31:W31"/>
    <mergeCell ref="Y31:AE31"/>
    <mergeCell ref="AG31:AM31"/>
    <mergeCell ref="AO31:AU31"/>
    <mergeCell ref="A30:G30"/>
    <mergeCell ref="I30:O30"/>
    <mergeCell ref="Q30:W30"/>
    <mergeCell ref="Y30:AE30"/>
    <mergeCell ref="AG30:AM30"/>
    <mergeCell ref="AO32:AU32"/>
    <mergeCell ref="A33:G33"/>
    <mergeCell ref="I33:O33"/>
    <mergeCell ref="Q33:W33"/>
    <mergeCell ref="Y33:AE33"/>
    <mergeCell ref="AG33:AM33"/>
    <mergeCell ref="AO33:AU33"/>
    <mergeCell ref="A32:G32"/>
    <mergeCell ref="I32:O32"/>
    <mergeCell ref="Q32:W32"/>
    <mergeCell ref="Y32:AE32"/>
    <mergeCell ref="AG32:AM32"/>
  </mergeCells>
  <pageMargins left="0.7" right="0.7" top="0.75" bottom="0.75" header="0.3" footer="0.3"/>
  <pageSetup scale="74" orientation="landscape" horizontalDpi="4294967293" r:id="rId1"/>
  <legacyDrawing r:id="rId2"/>
</worksheet>
</file>

<file path=xl/worksheets/sheet21.xml><?xml version="1.0" encoding="utf-8"?>
<worksheet xmlns="http://schemas.openxmlformats.org/spreadsheetml/2006/main" xmlns:r="http://schemas.openxmlformats.org/officeDocument/2006/relationships">
  <dimension ref="A1:F84"/>
  <sheetViews>
    <sheetView view="pageBreakPreview" topLeftCell="A5" zoomScale="101" zoomScaleNormal="100" zoomScaleSheetLayoutView="115" workbookViewId="0">
      <selection activeCell="D26" sqref="D26:F26"/>
    </sheetView>
  </sheetViews>
  <sheetFormatPr defaultRowHeight="15.75"/>
  <cols>
    <col min="1" max="1" width="9.5703125" style="1" customWidth="1"/>
    <col min="2" max="2" width="17.7109375" style="1" customWidth="1"/>
    <col min="3" max="3" width="11.28515625" style="1" customWidth="1"/>
    <col min="4" max="4" width="13.5703125" style="1" customWidth="1"/>
    <col min="5" max="5" width="13.42578125" style="1" customWidth="1"/>
    <col min="6" max="6" width="29.28515625" style="1" customWidth="1"/>
    <col min="7" max="16384" width="9.140625" style="1"/>
  </cols>
  <sheetData>
    <row r="1" spans="1:6">
      <c r="A1" s="352" t="s">
        <v>27</v>
      </c>
      <c r="B1" s="352"/>
      <c r="C1" s="352"/>
      <c r="D1" s="352"/>
      <c r="E1" s="352"/>
      <c r="F1" s="352"/>
    </row>
    <row r="2" spans="1:6">
      <c r="A2" s="352" t="s">
        <v>28</v>
      </c>
      <c r="B2" s="352"/>
      <c r="C2" s="352"/>
      <c r="D2" s="352"/>
      <c r="E2" s="352"/>
      <c r="F2" s="352"/>
    </row>
    <row r="3" spans="1:6">
      <c r="A3" s="349" t="s">
        <v>212</v>
      </c>
      <c r="B3" s="349"/>
      <c r="C3" s="349"/>
      <c r="D3" s="349"/>
      <c r="E3" s="349"/>
      <c r="F3" s="349"/>
    </row>
    <row r="4" spans="1:6">
      <c r="A4" s="350" t="s">
        <v>29</v>
      </c>
      <c r="B4" s="350"/>
      <c r="C4" s="350"/>
      <c r="D4" s="350"/>
      <c r="E4" s="350"/>
      <c r="F4" s="350"/>
    </row>
    <row r="5" spans="1:6" ht="16.5" thickBot="1">
      <c r="A5" s="351" t="s">
        <v>30</v>
      </c>
      <c r="B5" s="351"/>
      <c r="C5" s="351"/>
      <c r="D5" s="351"/>
      <c r="E5" s="351"/>
      <c r="F5" s="351"/>
    </row>
    <row r="6" spans="1:6" ht="16.5" thickTop="1"/>
    <row r="7" spans="1:6">
      <c r="A7" s="317" t="str">
        <f>"ANALISIS ALOKASI WAKTU SEMESTER "&amp;data!C20</f>
        <v>ANALISIS ALOKASI WAKTU SEMESTER I (GANJIL)</v>
      </c>
      <c r="B7" s="317"/>
      <c r="C7" s="317"/>
      <c r="D7" s="317"/>
      <c r="E7" s="317"/>
      <c r="F7" s="317"/>
    </row>
    <row r="8" spans="1:6">
      <c r="A8" s="317" t="str">
        <f>"TAHUN PELAJARAN "&amp;data!C19</f>
        <v>TAHUN PELAJARAN 2018 / 2019</v>
      </c>
      <c r="B8" s="317"/>
      <c r="C8" s="317"/>
      <c r="D8" s="317"/>
      <c r="E8" s="317"/>
      <c r="F8" s="317"/>
    </row>
    <row r="9" spans="1:6" ht="16.5">
      <c r="A9" s="18"/>
      <c r="B9" s="18"/>
      <c r="C9" s="18"/>
      <c r="D9" s="18"/>
      <c r="E9" s="18"/>
      <c r="F9" s="18"/>
    </row>
    <row r="10" spans="1:6" ht="16.5">
      <c r="A10" s="19" t="s">
        <v>62</v>
      </c>
      <c r="B10" s="18"/>
      <c r="C10" s="18"/>
      <c r="D10" s="18"/>
      <c r="E10" s="18"/>
      <c r="F10" s="18"/>
    </row>
    <row r="11" spans="1:6" ht="16.5">
      <c r="A11" s="18"/>
      <c r="B11" s="18"/>
      <c r="C11" s="18"/>
      <c r="D11" s="18"/>
      <c r="E11" s="18"/>
      <c r="F11" s="18"/>
    </row>
    <row r="12" spans="1:6" s="7" customFormat="1" ht="33">
      <c r="A12" s="31" t="s">
        <v>52</v>
      </c>
      <c r="B12" s="31" t="s">
        <v>40</v>
      </c>
      <c r="C12" s="31" t="s">
        <v>63</v>
      </c>
      <c r="D12" s="31" t="s">
        <v>75</v>
      </c>
      <c r="E12" s="31" t="s">
        <v>76</v>
      </c>
      <c r="F12" s="31" t="s">
        <v>36</v>
      </c>
    </row>
    <row r="13" spans="1:6" s="16" customFormat="1" ht="16.5">
      <c r="A13" s="27">
        <v>1</v>
      </c>
      <c r="B13" s="28">
        <f>kalender!A4</f>
        <v>43282</v>
      </c>
      <c r="C13" s="27" t="str">
        <f>kalender!A12</f>
        <v/>
      </c>
      <c r="D13" s="27">
        <f>kalender!A18</f>
        <v>2</v>
      </c>
      <c r="E13" s="27" t="e">
        <f t="shared" ref="E13:E18" si="0">C13-D13</f>
        <v>#VALUE!</v>
      </c>
      <c r="F13" s="30" t="str">
        <f>kalender!A13&amp;" "&amp;kalender!A14&amp;" "&amp;kalender!A15&amp;" "&amp;kalender!A16&amp;" "&amp;kalender!A17</f>
        <v xml:space="preserve">6,  13 libur semester genap   </v>
      </c>
    </row>
    <row r="14" spans="1:6" s="16" customFormat="1" ht="16.5">
      <c r="A14" s="27">
        <v>2</v>
      </c>
      <c r="B14" s="28">
        <f>B13+31</f>
        <v>43313</v>
      </c>
      <c r="C14" s="27" t="str">
        <f>kalender!I12</f>
        <v/>
      </c>
      <c r="D14" s="27">
        <f>kalender!I18</f>
        <v>1</v>
      </c>
      <c r="E14" s="27" t="e">
        <f t="shared" si="0"/>
        <v>#VALUE!</v>
      </c>
      <c r="F14" s="29" t="str">
        <f>kalender!I13&amp;" "&amp;kalender!I14&amp;" "&amp;kalender!I15&amp;" "&amp;kalender!I16&amp;" "&amp;kalender!I17</f>
        <v xml:space="preserve">17 Hari Kemerdekaan    </v>
      </c>
    </row>
    <row r="15" spans="1:6" s="16" customFormat="1" ht="16.5">
      <c r="A15" s="27">
        <v>3</v>
      </c>
      <c r="B15" s="28">
        <f t="shared" ref="B15:B18" si="1">B14+31</f>
        <v>43344</v>
      </c>
      <c r="C15" s="27" t="str">
        <f>kalender!Q12</f>
        <v/>
      </c>
      <c r="D15" s="27">
        <f>kalender!Q18</f>
        <v>0</v>
      </c>
      <c r="E15" s="27" t="e">
        <f t="shared" si="0"/>
        <v>#VALUE!</v>
      </c>
      <c r="F15" s="29" t="str">
        <f>kalender!Q13&amp;" "&amp;kalender!Q14&amp;" "&amp;kalender!Q15&amp;" "&amp;kalender!Q16&amp;" "&amp;kalender!Q17</f>
        <v xml:space="preserve">    </v>
      </c>
    </row>
    <row r="16" spans="1:6" s="16" customFormat="1" ht="16.5">
      <c r="A16" s="27">
        <v>4</v>
      </c>
      <c r="B16" s="28">
        <f t="shared" si="1"/>
        <v>43375</v>
      </c>
      <c r="C16" s="27" t="str">
        <f>kalender!Y12</f>
        <v/>
      </c>
      <c r="D16" s="27">
        <f>kalender!Y18</f>
        <v>0</v>
      </c>
      <c r="E16" s="27" t="e">
        <f t="shared" si="0"/>
        <v>#VALUE!</v>
      </c>
      <c r="F16" s="29" t="str">
        <f>kalender!Y13&amp;" "&amp;kalender!Y14&amp;" "&amp;kalender!Y15&amp;" "&amp;kalender!Y16&amp;" "&amp;kalender!Y17</f>
        <v xml:space="preserve">    </v>
      </c>
    </row>
    <row r="17" spans="1:6" s="16" customFormat="1" ht="16.5">
      <c r="A17" s="27">
        <v>5</v>
      </c>
      <c r="B17" s="28">
        <f t="shared" si="1"/>
        <v>43406</v>
      </c>
      <c r="C17" s="27" t="str">
        <f>kalender!AG12</f>
        <v/>
      </c>
      <c r="D17" s="27">
        <f>kalender!AG18</f>
        <v>0</v>
      </c>
      <c r="E17" s="27" t="e">
        <f t="shared" si="0"/>
        <v>#VALUE!</v>
      </c>
      <c r="F17" s="29" t="str">
        <f>kalender!AG13&amp;" "&amp;kalender!AG14&amp;" "&amp;kalender!AG15&amp;" "&amp;kalender!AG16&amp;" "&amp;kalender!AG17</f>
        <v xml:space="preserve">    </v>
      </c>
    </row>
    <row r="18" spans="1:6" s="16" customFormat="1" ht="36" customHeight="1">
      <c r="A18" s="27">
        <v>6</v>
      </c>
      <c r="B18" s="28">
        <f t="shared" si="1"/>
        <v>43437</v>
      </c>
      <c r="C18" s="27" t="str">
        <f>kalender!AO12</f>
        <v/>
      </c>
      <c r="D18" s="27">
        <f>kalender!AO18</f>
        <v>4</v>
      </c>
      <c r="E18" s="27" t="e">
        <f t="shared" si="0"/>
        <v>#VALUE!</v>
      </c>
      <c r="F18" s="29" t="str">
        <f>kalender!AO13&amp;" "&amp;kalender!AO14&amp;" "&amp;kalender!AO15&amp;" "&amp;kalender!AO16&amp;" "&amp;kalender!AO17</f>
        <v xml:space="preserve">7 Ulangan Akhir Semester,  14,  21 Bagi raport,  28 Libur Akhir Semester </v>
      </c>
    </row>
    <row r="19" spans="1:6" ht="16.5">
      <c r="A19" s="348" t="s">
        <v>37</v>
      </c>
      <c r="B19" s="348"/>
      <c r="C19" s="31">
        <f>SUM(C13:C18)</f>
        <v>0</v>
      </c>
      <c r="D19" s="31">
        <f t="shared" ref="D19" si="2">SUM(D13:D18)</f>
        <v>7</v>
      </c>
      <c r="E19" s="31" t="e">
        <f>SUM(E13:F18)</f>
        <v>#VALUE!</v>
      </c>
      <c r="F19" s="29"/>
    </row>
    <row r="20" spans="1:6" ht="16.5">
      <c r="A20" s="18"/>
      <c r="B20" s="18"/>
      <c r="C20" s="18"/>
      <c r="D20" s="18"/>
      <c r="E20" s="18"/>
      <c r="F20" s="18"/>
    </row>
    <row r="21" spans="1:6" ht="16.5">
      <c r="A21" s="20" t="s">
        <v>64</v>
      </c>
      <c r="B21" s="18"/>
      <c r="C21" s="18"/>
      <c r="D21" s="18"/>
      <c r="E21" s="18"/>
      <c r="F21" s="18"/>
    </row>
    <row r="22" spans="1:6" ht="16.5">
      <c r="A22" s="18"/>
      <c r="B22" s="18"/>
      <c r="C22" s="18"/>
      <c r="D22" s="18"/>
      <c r="E22" s="18"/>
      <c r="F22" s="18"/>
    </row>
    <row r="23" spans="1:6" ht="16.5">
      <c r="A23" s="21">
        <v>1</v>
      </c>
      <c r="B23" s="22" t="s">
        <v>66</v>
      </c>
      <c r="C23" s="22"/>
      <c r="D23" s="346" t="str">
        <f>": "&amp;data!C5</f>
        <v>: Administrasi Transakssi</v>
      </c>
      <c r="E23" s="346"/>
      <c r="F23" s="346"/>
    </row>
    <row r="24" spans="1:6" ht="16.5">
      <c r="A24" s="23">
        <v>2</v>
      </c>
      <c r="B24" s="18" t="s">
        <v>67</v>
      </c>
      <c r="C24" s="18"/>
      <c r="D24" s="346" t="str">
        <f>": "&amp;data!C6&amp;" "&amp;data!D6</f>
        <v>: XI  BDP 1</v>
      </c>
      <c r="E24" s="346"/>
      <c r="F24" s="346"/>
    </row>
    <row r="25" spans="1:6" ht="16.5">
      <c r="A25" s="23">
        <v>3</v>
      </c>
      <c r="B25" s="18" t="s">
        <v>68</v>
      </c>
      <c r="C25" s="18"/>
      <c r="D25" s="347" t="str">
        <f>": "&amp;TEXT(data!C7,"dddd")&amp;", "&amp;IF(data!C8="","",TEXT(data!C8,"dddd"))</f>
        <v xml:space="preserve">: Thursday, </v>
      </c>
      <c r="E25" s="347"/>
      <c r="F25" s="347"/>
    </row>
    <row r="26" spans="1:6" ht="16.5">
      <c r="A26" s="23">
        <v>4</v>
      </c>
      <c r="B26" s="18" t="s">
        <v>69</v>
      </c>
      <c r="C26" s="18"/>
      <c r="D26" s="346" t="str">
        <f>": "&amp;data!C12&amp;" jam/minggu"</f>
        <v>: 6 jam/minggu</v>
      </c>
      <c r="E26" s="346"/>
      <c r="F26" s="346"/>
    </row>
    <row r="27" spans="1:6" ht="16.5">
      <c r="A27" s="23">
        <v>5</v>
      </c>
      <c r="B27" s="18" t="s">
        <v>70</v>
      </c>
      <c r="C27" s="18"/>
      <c r="D27" s="346" t="e">
        <f>": "&amp;data!C12&amp;" jam x "&amp;E19&amp;" "&amp;"minggu"</f>
        <v>#VALUE!</v>
      </c>
      <c r="E27" s="346"/>
      <c r="F27" s="346"/>
    </row>
    <row r="28" spans="1:6" ht="16.5">
      <c r="A28" s="23">
        <v>6</v>
      </c>
      <c r="B28" s="18" t="s">
        <v>71</v>
      </c>
      <c r="C28" s="18"/>
      <c r="D28" s="345" t="e">
        <f>": "&amp;prota!$E$55&amp;" jam"</f>
        <v>#REF!</v>
      </c>
      <c r="E28" s="345"/>
      <c r="F28" s="345"/>
    </row>
    <row r="29" spans="1:6" ht="16.5">
      <c r="A29" s="18"/>
      <c r="B29" s="18"/>
      <c r="C29" s="18"/>
      <c r="D29" s="18"/>
      <c r="E29" s="18"/>
      <c r="F29" s="18"/>
    </row>
    <row r="30" spans="1:6" ht="16.5">
      <c r="A30" s="20" t="s">
        <v>65</v>
      </c>
      <c r="B30" s="18"/>
      <c r="C30" s="18"/>
      <c r="D30" s="18"/>
      <c r="E30" s="18"/>
      <c r="F30" s="18"/>
    </row>
    <row r="31" spans="1:6" ht="16.5">
      <c r="A31" s="18"/>
      <c r="B31" s="18"/>
      <c r="C31" s="18"/>
      <c r="D31" s="18"/>
      <c r="E31" s="18"/>
      <c r="F31" s="18"/>
    </row>
    <row r="32" spans="1:6" ht="16.5">
      <c r="A32" s="23">
        <v>1</v>
      </c>
      <c r="B32" s="18" t="s">
        <v>72</v>
      </c>
      <c r="C32" s="18"/>
      <c r="D32" s="24">
        <f>COUNTA(silabus!A14:A18)</f>
        <v>4</v>
      </c>
      <c r="E32" s="18"/>
    </row>
    <row r="33" spans="1:6" ht="16.5">
      <c r="A33" s="23">
        <v>2</v>
      </c>
      <c r="B33" s="18" t="s">
        <v>73</v>
      </c>
      <c r="C33" s="18"/>
      <c r="D33" s="24">
        <f>COUNT(silabus!F35:F36)</f>
        <v>2</v>
      </c>
      <c r="E33" s="18"/>
    </row>
    <row r="34" spans="1:6" ht="16.5">
      <c r="A34" s="23">
        <v>3</v>
      </c>
      <c r="B34" s="18" t="s">
        <v>74</v>
      </c>
      <c r="C34" s="18"/>
      <c r="D34" s="141">
        <f>SUM(silabus!H35:H36)</f>
        <v>4</v>
      </c>
      <c r="E34" s="18"/>
    </row>
    <row r="35" spans="1:6" ht="16.5">
      <c r="A35" s="18"/>
      <c r="B35" s="18"/>
      <c r="C35" s="18"/>
      <c r="D35" s="18"/>
      <c r="E35" s="18"/>
      <c r="F35" s="18"/>
    </row>
    <row r="36" spans="1:6" ht="16.5">
      <c r="A36" s="18"/>
      <c r="B36" s="18" t="str">
        <f>ki!A11</f>
        <v>Mengetahui :</v>
      </c>
      <c r="C36" s="18"/>
      <c r="D36" s="18"/>
      <c r="E36" s="25" t="str">
        <f>ki!C11</f>
        <v>Barabai, 16 April 2020</v>
      </c>
      <c r="F36" s="25"/>
    </row>
    <row r="37" spans="1:6" ht="16.5">
      <c r="A37" s="18"/>
      <c r="B37" s="18" t="str">
        <f>ki!A12</f>
        <v>Kepala SMKN 1 Barabai</v>
      </c>
      <c r="C37" s="18"/>
      <c r="D37" s="18"/>
      <c r="E37" s="25" t="str">
        <f>ki!C12</f>
        <v>Guru Mata Pelajaran</v>
      </c>
      <c r="F37" s="25"/>
    </row>
    <row r="38" spans="1:6" ht="16.5">
      <c r="A38" s="18"/>
      <c r="B38" s="18"/>
      <c r="C38" s="18"/>
      <c r="D38" s="18"/>
      <c r="E38" s="25"/>
      <c r="F38" s="25"/>
    </row>
    <row r="39" spans="1:6" ht="16.5">
      <c r="A39" s="18"/>
      <c r="B39" s="18"/>
      <c r="C39" s="18"/>
      <c r="D39" s="18"/>
      <c r="E39" s="25"/>
      <c r="F39" s="25"/>
    </row>
    <row r="40" spans="1:6" ht="16.5">
      <c r="A40" s="18"/>
      <c r="B40" s="18"/>
      <c r="C40" s="18"/>
      <c r="D40" s="18"/>
      <c r="E40" s="25"/>
      <c r="F40" s="25"/>
    </row>
    <row r="41" spans="1:6" ht="16.5">
      <c r="A41" s="18"/>
      <c r="B41" s="18" t="str">
        <f>ki!A16</f>
        <v>Norta Dewi Yuniati, S.P, M.Pd</v>
      </c>
      <c r="C41" s="18"/>
      <c r="D41" s="18"/>
      <c r="E41" s="25" t="str">
        <f>ki!C16</f>
        <v>Abdian Noor, S.Pd</v>
      </c>
      <c r="F41" s="25"/>
    </row>
    <row r="42" spans="1:6" ht="16.5">
      <c r="A42" s="18"/>
      <c r="B42" s="18" t="str">
        <f>ki!A17</f>
        <v>NIP. 19710623 200604 2 021</v>
      </c>
      <c r="C42" s="18"/>
      <c r="D42" s="18"/>
      <c r="E42" s="25" t="str">
        <f>ki!C17</f>
        <v>NIP. 19680906 199412 1 005</v>
      </c>
      <c r="F42" s="25"/>
    </row>
    <row r="43" spans="1:6">
      <c r="A43" s="352" t="s">
        <v>27</v>
      </c>
      <c r="B43" s="352"/>
      <c r="C43" s="352"/>
      <c r="D43" s="352"/>
      <c r="E43" s="352"/>
      <c r="F43" s="352"/>
    </row>
    <row r="44" spans="1:6">
      <c r="A44" s="352" t="s">
        <v>28</v>
      </c>
      <c r="B44" s="352"/>
      <c r="C44" s="352"/>
      <c r="D44" s="352"/>
      <c r="E44" s="352"/>
      <c r="F44" s="352"/>
    </row>
    <row r="45" spans="1:6">
      <c r="A45" s="349" t="s">
        <v>212</v>
      </c>
      <c r="B45" s="349"/>
      <c r="C45" s="349"/>
      <c r="D45" s="349"/>
      <c r="E45" s="349"/>
      <c r="F45" s="349"/>
    </row>
    <row r="46" spans="1:6">
      <c r="A46" s="350" t="s">
        <v>29</v>
      </c>
      <c r="B46" s="350"/>
      <c r="C46" s="350"/>
      <c r="D46" s="350"/>
      <c r="E46" s="350"/>
      <c r="F46" s="350"/>
    </row>
    <row r="47" spans="1:6" ht="16.5" thickBot="1">
      <c r="A47" s="351" t="s">
        <v>30</v>
      </c>
      <c r="B47" s="351"/>
      <c r="C47" s="351"/>
      <c r="D47" s="351"/>
      <c r="E47" s="351"/>
      <c r="F47" s="351"/>
    </row>
    <row r="48" spans="1:6" ht="16.5" thickTop="1"/>
    <row r="49" spans="1:6">
      <c r="A49" s="317" t="str">
        <f>"ANALISIS ALOKASI WAKTU SEMESTER "&amp;data!C21</f>
        <v>ANALISIS ALOKASI WAKTU SEMESTER II (GENAP)</v>
      </c>
      <c r="B49" s="317"/>
      <c r="C49" s="317"/>
      <c r="D49" s="317"/>
      <c r="E49" s="317"/>
      <c r="F49" s="317"/>
    </row>
    <row r="50" spans="1:6">
      <c r="A50" s="317" t="str">
        <f>"TAHUN PELAJARAN "&amp;data!C19</f>
        <v>TAHUN PELAJARAN 2018 / 2019</v>
      </c>
      <c r="B50" s="317"/>
      <c r="C50" s="317"/>
      <c r="D50" s="317"/>
      <c r="E50" s="317"/>
      <c r="F50" s="317"/>
    </row>
    <row r="51" spans="1:6" ht="16.5">
      <c r="A51" s="18"/>
      <c r="B51" s="18"/>
      <c r="C51" s="18"/>
      <c r="D51" s="18"/>
      <c r="E51" s="18"/>
      <c r="F51" s="18"/>
    </row>
    <row r="52" spans="1:6" ht="16.5">
      <c r="A52" s="19" t="s">
        <v>62</v>
      </c>
      <c r="B52" s="18"/>
      <c r="C52" s="18"/>
      <c r="D52" s="18"/>
      <c r="E52" s="18"/>
      <c r="F52" s="18"/>
    </row>
    <row r="53" spans="1:6" ht="16.5">
      <c r="A53" s="18"/>
      <c r="B53" s="18"/>
      <c r="C53" s="18"/>
      <c r="D53" s="18"/>
      <c r="E53" s="18"/>
      <c r="F53" s="18"/>
    </row>
    <row r="54" spans="1:6" s="7" customFormat="1" ht="33">
      <c r="A54" s="31" t="s">
        <v>52</v>
      </c>
      <c r="B54" s="31" t="s">
        <v>40</v>
      </c>
      <c r="C54" s="31" t="s">
        <v>63</v>
      </c>
      <c r="D54" s="31" t="s">
        <v>75</v>
      </c>
      <c r="E54" s="31" t="s">
        <v>76</v>
      </c>
      <c r="F54" s="31" t="s">
        <v>36</v>
      </c>
    </row>
    <row r="55" spans="1:6" s="104" customFormat="1" ht="16.5">
      <c r="A55" s="27">
        <v>1</v>
      </c>
      <c r="B55" s="28">
        <f>kalender!A20</f>
        <v>43467</v>
      </c>
      <c r="C55" s="27">
        <f>kalender!A28</f>
        <v>4</v>
      </c>
      <c r="D55" s="27">
        <f>kalender!A34</f>
        <v>0</v>
      </c>
      <c r="E55" s="27">
        <f t="shared" ref="E55:E60" si="3">C55-D55</f>
        <v>4</v>
      </c>
      <c r="F55" s="30" t="str">
        <f>kalender!A29&amp;" "&amp;kalender!A30&amp;" "&amp;kalender!A31&amp;" "&amp;kalender!A32&amp;" "&amp;kalender!A33</f>
        <v xml:space="preserve">    </v>
      </c>
    </row>
    <row r="56" spans="1:6" s="104" customFormat="1" ht="16.5">
      <c r="A56" s="27">
        <v>2</v>
      </c>
      <c r="B56" s="28">
        <f>B55+31</f>
        <v>43498</v>
      </c>
      <c r="C56" s="27">
        <f>kalender!I28</f>
        <v>4</v>
      </c>
      <c r="D56" s="27">
        <f>kalender!I34</f>
        <v>0</v>
      </c>
      <c r="E56" s="27">
        <f t="shared" si="3"/>
        <v>4</v>
      </c>
      <c r="F56" s="29" t="str">
        <f>kalender!I29&amp;" "&amp;kalender!I30&amp;" "&amp;kalender!I31&amp;" "&amp;kalender!I32&amp;" "&amp;kalender!I33</f>
        <v xml:space="preserve">    </v>
      </c>
    </row>
    <row r="57" spans="1:6" s="104" customFormat="1" ht="16.5">
      <c r="A57" s="27">
        <v>3</v>
      </c>
      <c r="B57" s="28">
        <f t="shared" ref="B57:B60" si="4">B56+31</f>
        <v>43529</v>
      </c>
      <c r="C57" s="27">
        <f>kalender!Q28</f>
        <v>4</v>
      </c>
      <c r="D57" s="27">
        <f>kalender!Q34</f>
        <v>0</v>
      </c>
      <c r="E57" s="27">
        <f t="shared" si="3"/>
        <v>4</v>
      </c>
      <c r="F57" s="29" t="str">
        <f>kalender!Q29&amp;" "&amp;kalender!Q30&amp;" "&amp;kalender!Q31&amp;" "&amp;kalender!Q32&amp;" "&amp;kalender!Q33</f>
        <v xml:space="preserve">    </v>
      </c>
    </row>
    <row r="58" spans="1:6" s="104" customFormat="1" ht="16.5">
      <c r="A58" s="27">
        <v>4</v>
      </c>
      <c r="B58" s="28">
        <f t="shared" si="4"/>
        <v>43560</v>
      </c>
      <c r="C58" s="27">
        <f>kalender!Y28</f>
        <v>5</v>
      </c>
      <c r="D58" s="27">
        <f>kalender!Y34</f>
        <v>0</v>
      </c>
      <c r="E58" s="27">
        <f t="shared" si="3"/>
        <v>5</v>
      </c>
      <c r="F58" s="29" t="str">
        <f>kalender!Y29&amp;" "&amp;kalender!Y30&amp;" "&amp;kalender!Y31&amp;" "&amp;kalender!Y32&amp;" "&amp;kalender!Y33</f>
        <v xml:space="preserve">    </v>
      </c>
    </row>
    <row r="59" spans="1:6" s="104" customFormat="1" ht="16.5">
      <c r="A59" s="27">
        <v>5</v>
      </c>
      <c r="B59" s="28">
        <f t="shared" si="4"/>
        <v>43591</v>
      </c>
      <c r="C59" s="27">
        <f>kalender!AG28</f>
        <v>4</v>
      </c>
      <c r="D59" s="27">
        <f>kalender!AG34</f>
        <v>0</v>
      </c>
      <c r="E59" s="27">
        <f t="shared" si="3"/>
        <v>4</v>
      </c>
      <c r="F59" s="29" t="str">
        <f>kalender!AG29&amp;" "&amp;kalender!AG30&amp;" "&amp;kalender!AG31&amp;" "&amp;kalender!AG32&amp;" "&amp;kalender!AG33</f>
        <v xml:space="preserve">    </v>
      </c>
    </row>
    <row r="60" spans="1:6" s="104" customFormat="1" ht="16.5">
      <c r="A60" s="27">
        <v>6</v>
      </c>
      <c r="B60" s="28">
        <f t="shared" si="4"/>
        <v>43622</v>
      </c>
      <c r="C60" s="27">
        <f>kalender!AO28</f>
        <v>4</v>
      </c>
      <c r="D60" s="27">
        <f>kalender!AO34</f>
        <v>0</v>
      </c>
      <c r="E60" s="27">
        <f t="shared" si="3"/>
        <v>4</v>
      </c>
      <c r="F60" s="29" t="str">
        <f>kalender!AO29&amp;" "&amp;kalender!AO30&amp;" "&amp;kalender!AO31&amp;" "&amp;kalender!AO32&amp;" "&amp;kalender!AO33</f>
        <v xml:space="preserve">    </v>
      </c>
    </row>
    <row r="61" spans="1:6" ht="16.5">
      <c r="A61" s="348" t="s">
        <v>37</v>
      </c>
      <c r="B61" s="348"/>
      <c r="C61" s="31">
        <f>SUM(C55:C60)</f>
        <v>25</v>
      </c>
      <c r="D61" s="31">
        <f t="shared" ref="D61" si="5">SUM(D55:D60)</f>
        <v>0</v>
      </c>
      <c r="E61" s="31">
        <f>SUM(E55:F60)</f>
        <v>25</v>
      </c>
      <c r="F61" s="29"/>
    </row>
    <row r="62" spans="1:6" ht="16.5">
      <c r="A62" s="18"/>
      <c r="B62" s="18"/>
      <c r="C62" s="18"/>
      <c r="D62" s="18"/>
      <c r="E62" s="18"/>
      <c r="F62" s="18"/>
    </row>
    <row r="63" spans="1:6" ht="16.5">
      <c r="A63" s="20" t="s">
        <v>64</v>
      </c>
      <c r="B63" s="18"/>
      <c r="C63" s="18"/>
      <c r="D63" s="18"/>
      <c r="E63" s="18"/>
      <c r="F63" s="18"/>
    </row>
    <row r="64" spans="1:6" ht="16.5">
      <c r="A64" s="18"/>
      <c r="B64" s="18"/>
      <c r="C64" s="18"/>
      <c r="D64" s="18"/>
      <c r="E64" s="18"/>
      <c r="F64" s="18"/>
    </row>
    <row r="65" spans="1:6" ht="16.5">
      <c r="A65" s="106">
        <v>1</v>
      </c>
      <c r="B65" s="22" t="s">
        <v>66</v>
      </c>
      <c r="C65" s="22"/>
      <c r="D65" s="346" t="str">
        <f>D23</f>
        <v>: Administrasi Transakssi</v>
      </c>
      <c r="E65" s="346"/>
      <c r="F65" s="346"/>
    </row>
    <row r="66" spans="1:6" ht="16.5">
      <c r="A66" s="23">
        <v>2</v>
      </c>
      <c r="B66" s="18" t="s">
        <v>67</v>
      </c>
      <c r="C66" s="18"/>
      <c r="D66" s="346" t="str">
        <f t="shared" ref="D66:D68" si="6">D24</f>
        <v>: XI  BDP 1</v>
      </c>
      <c r="E66" s="346"/>
      <c r="F66" s="346"/>
    </row>
    <row r="67" spans="1:6" ht="16.5">
      <c r="A67" s="23">
        <v>3</v>
      </c>
      <c r="B67" s="18" t="s">
        <v>68</v>
      </c>
      <c r="C67" s="18"/>
      <c r="D67" s="347" t="str">
        <f>": "&amp;TEXT(data!C9,"dddd")&amp;", "&amp;IF(data!C10="","",TEXT(data!C10,"dddd"))</f>
        <v xml:space="preserve">: Monday, </v>
      </c>
      <c r="E67" s="347"/>
      <c r="F67" s="347"/>
    </row>
    <row r="68" spans="1:6" ht="16.5">
      <c r="A68" s="23">
        <v>4</v>
      </c>
      <c r="B68" s="18" t="s">
        <v>69</v>
      </c>
      <c r="C68" s="18"/>
      <c r="D68" s="346" t="str">
        <f t="shared" si="6"/>
        <v>: 6 jam/minggu</v>
      </c>
      <c r="E68" s="346"/>
      <c r="F68" s="346"/>
    </row>
    <row r="69" spans="1:6" ht="16.5">
      <c r="A69" s="23">
        <v>5</v>
      </c>
      <c r="B69" s="18" t="s">
        <v>70</v>
      </c>
      <c r="C69" s="18"/>
      <c r="D69" s="346" t="str">
        <f>": "&amp;data!C12&amp;" jam x "&amp;E61&amp;" "&amp;"minggu"</f>
        <v>: 6 jam x 25 minggu</v>
      </c>
      <c r="E69" s="346"/>
      <c r="F69" s="346"/>
    </row>
    <row r="70" spans="1:6" ht="16.5">
      <c r="A70" s="23">
        <v>6</v>
      </c>
      <c r="B70" s="18" t="s">
        <v>71</v>
      </c>
      <c r="C70" s="18"/>
      <c r="D70" s="345" t="e">
        <f>": "&amp;prota!$E$89&amp;" jam"</f>
        <v>#REF!</v>
      </c>
      <c r="E70" s="345"/>
      <c r="F70" s="345"/>
    </row>
    <row r="71" spans="1:6" ht="16.5">
      <c r="A71" s="18"/>
      <c r="B71" s="18"/>
      <c r="C71" s="18"/>
      <c r="D71" s="18"/>
      <c r="E71" s="18"/>
      <c r="F71" s="18"/>
    </row>
    <row r="72" spans="1:6" ht="16.5">
      <c r="A72" s="20" t="s">
        <v>65</v>
      </c>
      <c r="B72" s="18"/>
      <c r="C72" s="18"/>
      <c r="D72" s="18"/>
      <c r="E72" s="18"/>
      <c r="F72" s="18"/>
    </row>
    <row r="73" spans="1:6" ht="16.5">
      <c r="A73" s="18"/>
      <c r="B73" s="18"/>
      <c r="C73" s="18"/>
      <c r="D73" s="18"/>
      <c r="E73" s="18"/>
      <c r="F73" s="18"/>
    </row>
    <row r="74" spans="1:6" ht="16.5">
      <c r="A74" s="23">
        <v>1</v>
      </c>
      <c r="B74" s="18" t="s">
        <v>72</v>
      </c>
      <c r="C74" s="18"/>
      <c r="D74" s="24">
        <f>D32</f>
        <v>4</v>
      </c>
      <c r="E74" s="18"/>
    </row>
    <row r="75" spans="1:6" ht="16.5">
      <c r="A75" s="23">
        <v>2</v>
      </c>
      <c r="B75" s="18" t="s">
        <v>73</v>
      </c>
      <c r="C75" s="18"/>
      <c r="D75" s="24">
        <f>COUNT(silabus!F37:F48)</f>
        <v>0</v>
      </c>
      <c r="E75" s="18"/>
    </row>
    <row r="76" spans="1:6" ht="16.5">
      <c r="A76" s="23">
        <v>3</v>
      </c>
      <c r="B76" s="18" t="s">
        <v>74</v>
      </c>
      <c r="C76" s="18"/>
      <c r="D76" s="141">
        <f>SUM(silabus!H37:H48)</f>
        <v>24</v>
      </c>
      <c r="E76" s="18"/>
    </row>
    <row r="77" spans="1:6" ht="16.5">
      <c r="A77" s="18"/>
      <c r="B77" s="18"/>
      <c r="C77" s="18"/>
      <c r="D77" s="18"/>
      <c r="E77" s="18"/>
      <c r="F77" s="18"/>
    </row>
    <row r="78" spans="1:6" ht="16.5">
      <c r="A78" s="18"/>
      <c r="B78" s="18" t="str">
        <f>B36</f>
        <v>Mengetahui :</v>
      </c>
      <c r="C78" s="18"/>
      <c r="D78" s="18"/>
      <c r="E78" s="18" t="str">
        <f t="shared" ref="E78" si="7">E36</f>
        <v>Barabai, 16 April 2020</v>
      </c>
      <c r="F78" s="25"/>
    </row>
    <row r="79" spans="1:6" ht="16.5">
      <c r="A79" s="18"/>
      <c r="B79" s="18" t="str">
        <f t="shared" ref="B79:E79" si="8">B37</f>
        <v>Kepala SMKN 1 Barabai</v>
      </c>
      <c r="C79" s="18"/>
      <c r="D79" s="18"/>
      <c r="E79" s="18" t="str">
        <f t="shared" si="8"/>
        <v>Guru Mata Pelajaran</v>
      </c>
      <c r="F79" s="25"/>
    </row>
    <row r="80" spans="1:6" ht="16.5">
      <c r="A80" s="18"/>
      <c r="B80" s="18"/>
      <c r="C80" s="18"/>
      <c r="D80" s="18"/>
      <c r="E80" s="18"/>
      <c r="F80" s="25"/>
    </row>
    <row r="81" spans="1:6" ht="16.5">
      <c r="A81" s="18"/>
      <c r="B81" s="18"/>
      <c r="C81" s="18"/>
      <c r="D81" s="18"/>
      <c r="E81" s="18"/>
      <c r="F81" s="25"/>
    </row>
    <row r="82" spans="1:6" ht="16.5">
      <c r="A82" s="18"/>
      <c r="B82" s="18"/>
      <c r="C82" s="18"/>
      <c r="D82" s="18"/>
      <c r="E82" s="18"/>
      <c r="F82" s="25"/>
    </row>
    <row r="83" spans="1:6" ht="16.5">
      <c r="A83" s="18"/>
      <c r="B83" s="18" t="str">
        <f t="shared" ref="B83:E83" si="9">B41</f>
        <v>Norta Dewi Yuniati, S.P, M.Pd</v>
      </c>
      <c r="C83" s="18"/>
      <c r="D83" s="18"/>
      <c r="E83" s="18" t="str">
        <f t="shared" si="9"/>
        <v>Abdian Noor, S.Pd</v>
      </c>
      <c r="F83" s="25"/>
    </row>
    <row r="84" spans="1:6" ht="16.5">
      <c r="A84" s="18"/>
      <c r="B84" s="18" t="str">
        <f t="shared" ref="B84:E84" si="10">B42</f>
        <v>NIP. 19710623 200604 2 021</v>
      </c>
      <c r="C84" s="18"/>
      <c r="D84" s="18"/>
      <c r="E84" s="18" t="str">
        <f t="shared" si="10"/>
        <v>NIP. 19680906 199412 1 005</v>
      </c>
      <c r="F84" s="25"/>
    </row>
  </sheetData>
  <mergeCells count="28">
    <mergeCell ref="A19:B19"/>
    <mergeCell ref="A7:F7"/>
    <mergeCell ref="A8:F8"/>
    <mergeCell ref="D28:F28"/>
    <mergeCell ref="D23:F23"/>
    <mergeCell ref="D24:F24"/>
    <mergeCell ref="D25:F25"/>
    <mergeCell ref="D26:F26"/>
    <mergeCell ref="A1:F1"/>
    <mergeCell ref="A2:F2"/>
    <mergeCell ref="A3:F3"/>
    <mergeCell ref="A4:F4"/>
    <mergeCell ref="A5:F5"/>
    <mergeCell ref="A45:F45"/>
    <mergeCell ref="A46:F46"/>
    <mergeCell ref="A47:F47"/>
    <mergeCell ref="A49:F49"/>
    <mergeCell ref="D27:F27"/>
    <mergeCell ref="A43:F43"/>
    <mergeCell ref="A44:F44"/>
    <mergeCell ref="A50:F50"/>
    <mergeCell ref="D70:F70"/>
    <mergeCell ref="D65:F65"/>
    <mergeCell ref="D66:F66"/>
    <mergeCell ref="D67:F67"/>
    <mergeCell ref="D68:F68"/>
    <mergeCell ref="D69:F69"/>
    <mergeCell ref="A61:B61"/>
  </mergeCells>
  <pageMargins left="0.7" right="0.7" top="0.75" bottom="0.75" header="0.3" footer="0.3"/>
  <pageSetup paperSize="9" scale="91" orientation="portrait" horizontalDpi="4294967293" r:id="rId1"/>
  <rowBreaks count="1" manualBreakCount="1">
    <brk id="42" max="16383" man="1"/>
  </rowBreaks>
  <drawing r:id="rId2"/>
</worksheet>
</file>

<file path=xl/worksheets/sheet22.xml><?xml version="1.0" encoding="utf-8"?>
<worksheet xmlns="http://schemas.openxmlformats.org/spreadsheetml/2006/main" xmlns:r="http://schemas.openxmlformats.org/officeDocument/2006/relationships">
  <dimension ref="A1:E97"/>
  <sheetViews>
    <sheetView view="pageBreakPreview" zoomScaleNormal="100" zoomScaleSheetLayoutView="100" workbookViewId="0">
      <selection activeCell="B21" sqref="B21:E21"/>
    </sheetView>
  </sheetViews>
  <sheetFormatPr defaultRowHeight="16.5"/>
  <cols>
    <col min="1" max="1" width="6.140625" style="18" customWidth="1"/>
    <col min="2" max="2" width="9.5703125" style="18" customWidth="1"/>
    <col min="3" max="3" width="46.85546875" style="18" customWidth="1"/>
    <col min="4" max="4" width="11.28515625" style="18" customWidth="1"/>
    <col min="5" max="5" width="15.140625" style="18" customWidth="1"/>
    <col min="6" max="16384" width="9.140625" style="18"/>
  </cols>
  <sheetData>
    <row r="1" spans="1:5">
      <c r="A1" s="359" t="s">
        <v>202</v>
      </c>
      <c r="B1" s="359"/>
      <c r="C1" s="359"/>
      <c r="D1" s="359"/>
      <c r="E1" s="359"/>
    </row>
    <row r="2" spans="1:5">
      <c r="A2" s="359" t="s">
        <v>203</v>
      </c>
      <c r="B2" s="359"/>
      <c r="C2" s="359"/>
      <c r="D2" s="359"/>
      <c r="E2" s="359"/>
    </row>
    <row r="3" spans="1:5">
      <c r="A3" s="360" t="s">
        <v>212</v>
      </c>
      <c r="B3" s="360"/>
      <c r="C3" s="360"/>
      <c r="D3" s="360"/>
      <c r="E3" s="360"/>
    </row>
    <row r="4" spans="1:5">
      <c r="A4" s="361" t="s">
        <v>29</v>
      </c>
      <c r="B4" s="361"/>
      <c r="C4" s="361"/>
      <c r="D4" s="361"/>
      <c r="E4" s="361"/>
    </row>
    <row r="5" spans="1:5" ht="17.25" thickBot="1">
      <c r="A5" s="362" t="s">
        <v>30</v>
      </c>
      <c r="B5" s="362"/>
      <c r="C5" s="362"/>
      <c r="D5" s="362"/>
      <c r="E5" s="362"/>
    </row>
    <row r="6" spans="1:5" ht="17.25" thickTop="1"/>
    <row r="7" spans="1:5">
      <c r="A7" s="356" t="s">
        <v>183</v>
      </c>
      <c r="B7" s="356"/>
      <c r="C7" s="356"/>
      <c r="D7" s="356"/>
      <c r="E7" s="356"/>
    </row>
    <row r="8" spans="1:5">
      <c r="A8" s="356" t="str">
        <f>"TAHUN PELAJARAN "&amp;data!C19</f>
        <v>TAHUN PELAJARAN 2018 / 2019</v>
      </c>
      <c r="B8" s="356"/>
      <c r="C8" s="356"/>
      <c r="D8" s="356"/>
      <c r="E8" s="356"/>
    </row>
    <row r="10" spans="1:5">
      <c r="A10" s="18" t="s">
        <v>184</v>
      </c>
      <c r="C10" s="18" t="str">
        <f>": "&amp;data!C4</f>
        <v>: C3.5</v>
      </c>
    </row>
    <row r="11" spans="1:5">
      <c r="A11" s="18" t="s">
        <v>361</v>
      </c>
      <c r="C11" s="18" t="str">
        <f>": "&amp;data!C5</f>
        <v>: Administrasi Transakssi</v>
      </c>
    </row>
    <row r="12" spans="1:5">
      <c r="A12" s="18" t="s">
        <v>207</v>
      </c>
      <c r="C12" s="18" t="str">
        <f>": "&amp;data!C6&amp;" "&amp;data!D6</f>
        <v>: XI  BDP 1</v>
      </c>
    </row>
    <row r="13" spans="1:5">
      <c r="A13" s="18" t="s">
        <v>208</v>
      </c>
      <c r="C13" s="18" t="str">
        <f>": "&amp;data!C16</f>
        <v>: Bisnis dan Manajemen</v>
      </c>
    </row>
    <row r="14" spans="1:5">
      <c r="A14" s="18" t="s">
        <v>209</v>
      </c>
      <c r="C14" s="18" t="str">
        <f>": "&amp;data!C17</f>
        <v>: Bisnis dan Pemasaran</v>
      </c>
    </row>
    <row r="15" spans="1:5">
      <c r="A15" s="18" t="s">
        <v>210</v>
      </c>
      <c r="C15" s="18" t="str">
        <f>": "&amp;data!C18</f>
        <v>: Bisnis Daring dan Pemasaran</v>
      </c>
    </row>
    <row r="16" spans="1:5">
      <c r="A16" s="18" t="s">
        <v>39</v>
      </c>
      <c r="C16" s="18" t="e">
        <f>": "&amp;E55+E89&amp;" Jam Pelajaran"</f>
        <v>#REF!</v>
      </c>
    </row>
    <row r="18" spans="1:5">
      <c r="A18" s="18" t="s">
        <v>46</v>
      </c>
      <c r="B18" s="358" t="str">
        <f>silabus!B14</f>
        <v>Menghayati dan mengamalkan ajaran agama yang dianutnya</v>
      </c>
      <c r="C18" s="358"/>
      <c r="D18" s="358"/>
      <c r="E18" s="358"/>
    </row>
    <row r="19" spans="1:5">
      <c r="A19" s="18" t="s">
        <v>47</v>
      </c>
      <c r="B19" s="357" t="str">
        <f>silabus!B15</f>
        <v>Menghayati dan mengamalkan perilaku jujur, disiplin, santun, peduli (gotong royong, kerja sama, toleran, damai), bertanggung-jawab, responsif, dan proaktif melalui keteladanan, pemberian nasihat, penguatan, pembiasaan, dan pengkondisian secara berkesinambungan serta menunjukkan sikap sebagai bagian dari solusi atas berbagai permasalahan dalam berinteraksi secara efektif dengan lingkungan sosial dan alam serta dalam menempatkan diri sebagai cerminan bangsa dalam pergaulan dunia</v>
      </c>
      <c r="C19" s="357"/>
      <c r="D19" s="357"/>
      <c r="E19" s="357"/>
    </row>
    <row r="20" spans="1:5">
      <c r="A20" s="18" t="s">
        <v>44</v>
      </c>
      <c r="B20" s="357" t="str">
        <f>silabus!B16</f>
        <v>Memahami, menerapkan, menganalisis, dan mengevaluasi tentang pengetahuan faktual, konseptual, operasional dasar, dan metakognitif sesuai dengan bidang dan lingkup kerja Bisnis Daring dan Pemasaran pada tingkat teknis, spesifik, detil, dan kompleks, berkenaan dengan ilmu pengetahuan, teknologi, seni, budaya, dan humaniora dalam konteks pengembangan potensi diri sebagai bagian dari keluarga, sekolah, dunia kerja, warga masyarakat nasional, regional, dan internasional.</v>
      </c>
      <c r="C20" s="357"/>
      <c r="D20" s="357"/>
      <c r="E20" s="357"/>
    </row>
    <row r="21" spans="1:5">
      <c r="A21" s="18" t="s">
        <v>48</v>
      </c>
      <c r="B21" s="357" t="str">
        <f>silabus!B17</f>
        <v>Melaksanakan tugas spesifik dengan menggunakan alat, informasi, dan prosedur kerja yang lazim dilakukan serta memecahkan masalah sesuai dengan lingkup Administrasi Umum sebagai Dasar Bidang Bisnis dan Manajemen. Menampilkan kinerja di bawah bimbingan dengan mutu dan kuantitas yang terukur sesuai dengan standar kompetensi kerja. Menunjukkan keterampilan menalar, mengolah, dan menyaji secara efektif, kreatif, produktif, kritis, mandiri, kolaboratif, komunikatif, dan solutif dalam ranah abstrak terkait dengan pengembangan dari yang dipelajarinya di sekolah, serta mampu melaksanakan tugas spesifik di bawah pengawasan langsung. Menunjukkan keterampilan mempersepsi, kesiapan, meniru, membiasakan, gerak mahir, menjadikan gerak alami dalam ranah konkret terkait dengan pengembangan dari yang dipelajarinya di sekolah, serta mampu melaksanakan tugas spesifik di bawah pengawasan langsung.</v>
      </c>
      <c r="C21" s="357"/>
      <c r="D21" s="357"/>
      <c r="E21" s="357"/>
    </row>
    <row r="23" spans="1:5" ht="33">
      <c r="A23" s="99" t="s">
        <v>52</v>
      </c>
      <c r="B23" s="353" t="s">
        <v>2</v>
      </c>
      <c r="C23" s="353"/>
      <c r="D23" s="353"/>
      <c r="E23" s="27" t="s">
        <v>211</v>
      </c>
    </row>
    <row r="24" spans="1:5">
      <c r="A24" s="354" t="str">
        <f>data!A20&amp;" "&amp;data!C20</f>
        <v>Semester I (GANJIL)</v>
      </c>
      <c r="B24" s="354"/>
      <c r="C24" s="354"/>
      <c r="D24" s="354"/>
      <c r="E24" s="354"/>
    </row>
    <row r="25" spans="1:5">
      <c r="A25" s="99">
        <v>1</v>
      </c>
      <c r="B25" s="355" t="str">
        <f>silabus!A35</f>
        <v>3.10 Menganalisis dokumenj transaksi penjualan</v>
      </c>
      <c r="C25" s="355"/>
      <c r="D25" s="355"/>
      <c r="E25" s="27">
        <f>silabus!F35</f>
        <v>3</v>
      </c>
    </row>
    <row r="26" spans="1:5">
      <c r="A26" s="99"/>
      <c r="B26" s="355" t="str">
        <f>silabus!A36</f>
        <v>4.10 Membuat administrasi penjualan</v>
      </c>
      <c r="C26" s="355"/>
      <c r="D26" s="355"/>
      <c r="E26" s="27">
        <f>silabus!F36</f>
        <v>3</v>
      </c>
    </row>
    <row r="27" spans="1:5">
      <c r="A27" s="99">
        <f>A25+1</f>
        <v>2</v>
      </c>
      <c r="B27" s="355" t="e">
        <f>silabus!#REF!</f>
        <v>#REF!</v>
      </c>
      <c r="C27" s="355"/>
      <c r="D27" s="355"/>
      <c r="E27" s="27" t="e">
        <f>silabus!#REF!</f>
        <v>#REF!</v>
      </c>
    </row>
    <row r="28" spans="1:5">
      <c r="A28" s="99"/>
      <c r="B28" s="355" t="e">
        <f>silabus!#REF!</f>
        <v>#REF!</v>
      </c>
      <c r="C28" s="355"/>
      <c r="D28" s="355"/>
      <c r="E28" s="27" t="e">
        <f>silabus!#REF!</f>
        <v>#REF!</v>
      </c>
    </row>
    <row r="29" spans="1:5">
      <c r="A29" s="99">
        <f>A27+1</f>
        <v>3</v>
      </c>
      <c r="B29" s="355" t="e">
        <f>silabus!#REF!</f>
        <v>#REF!</v>
      </c>
      <c r="C29" s="355"/>
      <c r="D29" s="355"/>
      <c r="E29" s="27" t="e">
        <f>silabus!#REF!</f>
        <v>#REF!</v>
      </c>
    </row>
    <row r="30" spans="1:5">
      <c r="A30" s="99"/>
      <c r="B30" s="355" t="e">
        <f>silabus!#REF!</f>
        <v>#REF!</v>
      </c>
      <c r="C30" s="355"/>
      <c r="D30" s="355"/>
      <c r="E30" s="27" t="e">
        <f>silabus!#REF!</f>
        <v>#REF!</v>
      </c>
    </row>
    <row r="31" spans="1:5">
      <c r="A31" s="99">
        <f>A29+1</f>
        <v>4</v>
      </c>
      <c r="B31" s="355" t="e">
        <f>silabus!#REF!</f>
        <v>#REF!</v>
      </c>
      <c r="C31" s="355"/>
      <c r="D31" s="355"/>
      <c r="E31" s="27" t="e">
        <f>silabus!#REF!</f>
        <v>#REF!</v>
      </c>
    </row>
    <row r="32" spans="1:5">
      <c r="A32" s="99"/>
      <c r="B32" s="355" t="e">
        <f>silabus!#REF!</f>
        <v>#REF!</v>
      </c>
      <c r="C32" s="355"/>
      <c r="D32" s="355"/>
      <c r="E32" s="27" t="e">
        <f>silabus!#REF!</f>
        <v>#REF!</v>
      </c>
    </row>
    <row r="33" spans="1:5">
      <c r="A33" s="99">
        <f>A31+1</f>
        <v>5</v>
      </c>
      <c r="B33" s="355" t="e">
        <f>silabus!#REF!</f>
        <v>#REF!</v>
      </c>
      <c r="C33" s="355"/>
      <c r="D33" s="355"/>
      <c r="E33" s="27" t="e">
        <f>silabus!#REF!</f>
        <v>#REF!</v>
      </c>
    </row>
    <row r="34" spans="1:5">
      <c r="A34" s="99"/>
      <c r="B34" s="355" t="e">
        <f>silabus!#REF!</f>
        <v>#REF!</v>
      </c>
      <c r="C34" s="355"/>
      <c r="D34" s="355"/>
      <c r="E34" s="27" t="e">
        <f>silabus!#REF!</f>
        <v>#REF!</v>
      </c>
    </row>
    <row r="35" spans="1:5">
      <c r="A35" s="99">
        <f>A33+1</f>
        <v>6</v>
      </c>
      <c r="B35" s="355" t="e">
        <f>silabus!#REF!</f>
        <v>#REF!</v>
      </c>
      <c r="C35" s="355"/>
      <c r="D35" s="355"/>
      <c r="E35" s="27" t="e">
        <f>silabus!#REF!</f>
        <v>#REF!</v>
      </c>
    </row>
    <row r="36" spans="1:5">
      <c r="A36" s="99"/>
      <c r="B36" s="355" t="e">
        <f>silabus!#REF!</f>
        <v>#REF!</v>
      </c>
      <c r="C36" s="355"/>
      <c r="D36" s="355"/>
      <c r="E36" s="27" t="e">
        <f>silabus!#REF!</f>
        <v>#REF!</v>
      </c>
    </row>
    <row r="37" spans="1:5">
      <c r="A37" s="99">
        <f>A35+1</f>
        <v>7</v>
      </c>
      <c r="B37" s="355" t="e">
        <f>silabus!#REF!</f>
        <v>#REF!</v>
      </c>
      <c r="C37" s="355"/>
      <c r="D37" s="355"/>
      <c r="E37" s="27" t="e">
        <f>silabus!#REF!</f>
        <v>#REF!</v>
      </c>
    </row>
    <row r="38" spans="1:5">
      <c r="A38" s="99"/>
      <c r="B38" s="355" t="e">
        <f>silabus!#REF!</f>
        <v>#REF!</v>
      </c>
      <c r="C38" s="355"/>
      <c r="D38" s="355"/>
      <c r="E38" s="27" t="e">
        <f>silabus!#REF!</f>
        <v>#REF!</v>
      </c>
    </row>
    <row r="39" spans="1:5">
      <c r="A39" s="99">
        <f>A37+1</f>
        <v>8</v>
      </c>
      <c r="B39" s="355" t="e">
        <f>silabus!#REF!</f>
        <v>#REF!</v>
      </c>
      <c r="C39" s="355"/>
      <c r="D39" s="355"/>
      <c r="E39" s="27" t="e">
        <f>silabus!#REF!</f>
        <v>#REF!</v>
      </c>
    </row>
    <row r="40" spans="1:5">
      <c r="A40" s="99"/>
      <c r="B40" s="355" t="e">
        <f>silabus!#REF!</f>
        <v>#REF!</v>
      </c>
      <c r="C40" s="355"/>
      <c r="D40" s="355"/>
      <c r="E40" s="27" t="e">
        <f>silabus!#REF!</f>
        <v>#REF!</v>
      </c>
    </row>
    <row r="41" spans="1:5">
      <c r="A41" s="99">
        <f>A39+1</f>
        <v>9</v>
      </c>
      <c r="B41" s="355" t="e">
        <f>silabus!#REF!</f>
        <v>#REF!</v>
      </c>
      <c r="C41" s="355"/>
      <c r="D41" s="355"/>
      <c r="E41" s="27" t="e">
        <f>silabus!#REF!</f>
        <v>#REF!</v>
      </c>
    </row>
    <row r="42" spans="1:5">
      <c r="A42" s="99"/>
      <c r="B42" s="355" t="e">
        <f>silabus!#REF!</f>
        <v>#REF!</v>
      </c>
      <c r="C42" s="355"/>
      <c r="D42" s="355"/>
      <c r="E42" s="27" t="e">
        <f>silabus!#REF!</f>
        <v>#REF!</v>
      </c>
    </row>
    <row r="43" spans="1:5" hidden="1">
      <c r="A43" s="99">
        <f>A41+1</f>
        <v>10</v>
      </c>
      <c r="B43" s="355" t="e">
        <f>silabus!#REF!</f>
        <v>#REF!</v>
      </c>
      <c r="C43" s="355"/>
      <c r="D43" s="355"/>
      <c r="E43" s="27" t="e">
        <f>silabus!#REF!</f>
        <v>#REF!</v>
      </c>
    </row>
    <row r="44" spans="1:5" hidden="1">
      <c r="A44" s="99"/>
      <c r="B44" s="355" t="e">
        <f>silabus!#REF!</f>
        <v>#REF!</v>
      </c>
      <c r="C44" s="355"/>
      <c r="D44" s="355"/>
      <c r="E44" s="27" t="e">
        <f>silabus!#REF!</f>
        <v>#REF!</v>
      </c>
    </row>
    <row r="45" spans="1:5" hidden="1">
      <c r="A45" s="99">
        <f>A43+1</f>
        <v>11</v>
      </c>
      <c r="B45" s="355" t="e">
        <f>silabus!#REF!</f>
        <v>#REF!</v>
      </c>
      <c r="C45" s="355"/>
      <c r="D45" s="355"/>
      <c r="E45" s="27" t="e">
        <f>silabus!#REF!</f>
        <v>#REF!</v>
      </c>
    </row>
    <row r="46" spans="1:5" hidden="1">
      <c r="A46" s="99"/>
      <c r="B46" s="355" t="e">
        <f>silabus!#REF!</f>
        <v>#REF!</v>
      </c>
      <c r="C46" s="355"/>
      <c r="D46" s="355"/>
      <c r="E46" s="27" t="e">
        <f>silabus!#REF!</f>
        <v>#REF!</v>
      </c>
    </row>
    <row r="47" spans="1:5" hidden="1">
      <c r="A47" s="99">
        <f>A45+1</f>
        <v>12</v>
      </c>
      <c r="B47" s="355" t="e">
        <f>silabus!#REF!</f>
        <v>#REF!</v>
      </c>
      <c r="C47" s="355"/>
      <c r="D47" s="355"/>
      <c r="E47" s="27" t="e">
        <f>silabus!#REF!</f>
        <v>#REF!</v>
      </c>
    </row>
    <row r="48" spans="1:5" hidden="1">
      <c r="A48" s="99"/>
      <c r="B48" s="355" t="e">
        <f>silabus!#REF!</f>
        <v>#REF!</v>
      </c>
      <c r="C48" s="355"/>
      <c r="D48" s="355"/>
      <c r="E48" s="27" t="e">
        <f>silabus!#REF!</f>
        <v>#REF!</v>
      </c>
    </row>
    <row r="49" spans="1:5" hidden="1">
      <c r="A49" s="99">
        <f>A47+1</f>
        <v>13</v>
      </c>
      <c r="B49" s="355" t="e">
        <f>silabus!#REF!</f>
        <v>#REF!</v>
      </c>
      <c r="C49" s="355"/>
      <c r="D49" s="355"/>
      <c r="E49" s="27" t="e">
        <f>silabus!#REF!</f>
        <v>#REF!</v>
      </c>
    </row>
    <row r="50" spans="1:5" hidden="1">
      <c r="A50" s="99"/>
      <c r="B50" s="355" t="e">
        <f>silabus!#REF!</f>
        <v>#REF!</v>
      </c>
      <c r="C50" s="355"/>
      <c r="D50" s="355"/>
      <c r="E50" s="27" t="e">
        <f>silabus!#REF!</f>
        <v>#REF!</v>
      </c>
    </row>
    <row r="51" spans="1:5" hidden="1">
      <c r="A51" s="99">
        <f>A49+1</f>
        <v>14</v>
      </c>
      <c r="B51" s="355" t="e">
        <f>silabus!#REF!</f>
        <v>#REF!</v>
      </c>
      <c r="C51" s="355"/>
      <c r="D51" s="355"/>
      <c r="E51" s="27" t="e">
        <f>silabus!#REF!</f>
        <v>#REF!</v>
      </c>
    </row>
    <row r="52" spans="1:5" hidden="1">
      <c r="A52" s="99"/>
      <c r="B52" s="355" t="e">
        <f>silabus!#REF!</f>
        <v>#REF!</v>
      </c>
      <c r="C52" s="355"/>
      <c r="D52" s="355"/>
      <c r="E52" s="27" t="e">
        <f>silabus!#REF!</f>
        <v>#REF!</v>
      </c>
    </row>
    <row r="53" spans="1:5" hidden="1">
      <c r="A53" s="99">
        <f>A51+1</f>
        <v>15</v>
      </c>
      <c r="B53" s="355" t="e">
        <f>silabus!#REF!</f>
        <v>#REF!</v>
      </c>
      <c r="C53" s="355"/>
      <c r="D53" s="355"/>
      <c r="E53" s="27" t="e">
        <f>silabus!#REF!</f>
        <v>#REF!</v>
      </c>
    </row>
    <row r="54" spans="1:5" hidden="1">
      <c r="A54" s="99"/>
      <c r="B54" s="355" t="e">
        <f>silabus!#REF!</f>
        <v>#REF!</v>
      </c>
      <c r="C54" s="355"/>
      <c r="D54" s="355"/>
      <c r="E54" s="27" t="e">
        <f>silabus!#REF!</f>
        <v>#REF!</v>
      </c>
    </row>
    <row r="55" spans="1:5">
      <c r="A55" s="354" t="str">
        <f>"Jumlah Jam "&amp;" "&amp;A24</f>
        <v>Jumlah Jam  Semester I (GANJIL)</v>
      </c>
      <c r="B55" s="354"/>
      <c r="C55" s="354"/>
      <c r="D55" s="354"/>
      <c r="E55" s="27" t="e">
        <f>SUM(E25:E54)</f>
        <v>#REF!</v>
      </c>
    </row>
    <row r="56" spans="1:5">
      <c r="A56" s="109"/>
      <c r="B56" s="110"/>
      <c r="C56" s="110"/>
      <c r="D56" s="110"/>
      <c r="E56" s="112"/>
    </row>
    <row r="57" spans="1:5" ht="33">
      <c r="A57" s="99" t="s">
        <v>52</v>
      </c>
      <c r="B57" s="353" t="s">
        <v>2</v>
      </c>
      <c r="C57" s="353"/>
      <c r="D57" s="353"/>
      <c r="E57" s="27" t="s">
        <v>211</v>
      </c>
    </row>
    <row r="58" spans="1:5">
      <c r="A58" s="354" t="str">
        <f>data!A21&amp;" "&amp;data!C21</f>
        <v>Semester II (GENAP)</v>
      </c>
      <c r="B58" s="354"/>
      <c r="C58" s="354"/>
      <c r="D58" s="354"/>
      <c r="E58" s="354"/>
    </row>
    <row r="59" spans="1:5">
      <c r="A59" s="99">
        <v>10</v>
      </c>
      <c r="B59" s="355" t="e">
        <f>silabus!#REF!</f>
        <v>#REF!</v>
      </c>
      <c r="C59" s="355"/>
      <c r="D59" s="355"/>
      <c r="E59" s="27" t="e">
        <f>silabus!#REF!</f>
        <v>#REF!</v>
      </c>
    </row>
    <row r="60" spans="1:5">
      <c r="A60" s="99"/>
      <c r="B60" s="355" t="e">
        <f>silabus!#REF!</f>
        <v>#REF!</v>
      </c>
      <c r="C60" s="355"/>
      <c r="D60" s="355"/>
      <c r="E60" s="27" t="e">
        <f>silabus!#REF!</f>
        <v>#REF!</v>
      </c>
    </row>
    <row r="61" spans="1:5">
      <c r="A61" s="99">
        <f>A59+1</f>
        <v>11</v>
      </c>
      <c r="B61" s="355" t="e">
        <f>silabus!#REF!</f>
        <v>#REF!</v>
      </c>
      <c r="C61" s="355"/>
      <c r="D61" s="355"/>
      <c r="E61" s="27" t="e">
        <f>silabus!#REF!</f>
        <v>#REF!</v>
      </c>
    </row>
    <row r="62" spans="1:5">
      <c r="A62" s="99"/>
      <c r="B62" s="355" t="e">
        <f>silabus!#REF!</f>
        <v>#REF!</v>
      </c>
      <c r="C62" s="355"/>
      <c r="D62" s="355"/>
      <c r="E62" s="27" t="e">
        <f>silabus!#REF!</f>
        <v>#REF!</v>
      </c>
    </row>
    <row r="63" spans="1:5">
      <c r="A63" s="99">
        <f>A61+1</f>
        <v>12</v>
      </c>
      <c r="B63" s="355" t="e">
        <f>silabus!#REF!</f>
        <v>#REF!</v>
      </c>
      <c r="C63" s="355"/>
      <c r="D63" s="355"/>
      <c r="E63" s="27" t="e">
        <f>silabus!#REF!</f>
        <v>#REF!</v>
      </c>
    </row>
    <row r="64" spans="1:5">
      <c r="A64" s="99"/>
      <c r="B64" s="355" t="e">
        <f>silabus!#REF!</f>
        <v>#REF!</v>
      </c>
      <c r="C64" s="355"/>
      <c r="D64" s="355"/>
      <c r="E64" s="27" t="e">
        <f>silabus!#REF!</f>
        <v>#REF!</v>
      </c>
    </row>
    <row r="65" spans="1:5">
      <c r="A65" s="99">
        <f>A63+1</f>
        <v>13</v>
      </c>
      <c r="B65" s="355" t="e">
        <f>silabus!#REF!</f>
        <v>#REF!</v>
      </c>
      <c r="C65" s="355"/>
      <c r="D65" s="355"/>
      <c r="E65" s="27" t="e">
        <f>silabus!#REF!</f>
        <v>#REF!</v>
      </c>
    </row>
    <row r="66" spans="1:5">
      <c r="A66" s="99"/>
      <c r="B66" s="355" t="e">
        <f>silabus!#REF!</f>
        <v>#REF!</v>
      </c>
      <c r="C66" s="355"/>
      <c r="D66" s="355"/>
      <c r="E66" s="27" t="e">
        <f>silabus!#REF!</f>
        <v>#REF!</v>
      </c>
    </row>
    <row r="67" spans="1:5">
      <c r="A67" s="99">
        <f>A65+1</f>
        <v>14</v>
      </c>
      <c r="B67" s="355" t="e">
        <f>silabus!#REF!</f>
        <v>#REF!</v>
      </c>
      <c r="C67" s="355"/>
      <c r="D67" s="355"/>
      <c r="E67" s="27" t="e">
        <f>silabus!#REF!</f>
        <v>#REF!</v>
      </c>
    </row>
    <row r="68" spans="1:5">
      <c r="A68" s="99"/>
      <c r="B68" s="355" t="e">
        <f>silabus!#REF!</f>
        <v>#REF!</v>
      </c>
      <c r="C68" s="355"/>
      <c r="D68" s="355"/>
      <c r="E68" s="27" t="e">
        <f>silabus!#REF!</f>
        <v>#REF!</v>
      </c>
    </row>
    <row r="69" spans="1:5">
      <c r="A69" s="99">
        <f>A67+1</f>
        <v>15</v>
      </c>
      <c r="B69" s="355" t="e">
        <f>silabus!#REF!</f>
        <v>#REF!</v>
      </c>
      <c r="C69" s="355"/>
      <c r="D69" s="355"/>
      <c r="E69" s="27" t="e">
        <f>silabus!#REF!</f>
        <v>#REF!</v>
      </c>
    </row>
    <row r="70" spans="1:5">
      <c r="A70" s="99"/>
      <c r="B70" s="355" t="e">
        <f>silabus!#REF!</f>
        <v>#REF!</v>
      </c>
      <c r="C70" s="355"/>
      <c r="D70" s="355"/>
      <c r="E70" s="27" t="e">
        <f>silabus!#REF!</f>
        <v>#REF!</v>
      </c>
    </row>
    <row r="71" spans="1:5">
      <c r="A71" s="99">
        <f>A69+1</f>
        <v>16</v>
      </c>
      <c r="B71" s="355" t="e">
        <f>silabus!#REF!</f>
        <v>#REF!</v>
      </c>
      <c r="C71" s="355"/>
      <c r="D71" s="355"/>
      <c r="E71" s="27" t="e">
        <f>silabus!#REF!</f>
        <v>#REF!</v>
      </c>
    </row>
    <row r="72" spans="1:5">
      <c r="A72" s="99"/>
      <c r="B72" s="355" t="e">
        <f>silabus!#REF!</f>
        <v>#REF!</v>
      </c>
      <c r="C72" s="355"/>
      <c r="D72" s="355"/>
      <c r="E72" s="27" t="e">
        <f>silabus!#REF!</f>
        <v>#REF!</v>
      </c>
    </row>
    <row r="73" spans="1:5">
      <c r="A73" s="99">
        <f>A71+1</f>
        <v>17</v>
      </c>
      <c r="B73" s="355" t="e">
        <f>silabus!#REF!</f>
        <v>#REF!</v>
      </c>
      <c r="C73" s="355"/>
      <c r="D73" s="355"/>
      <c r="E73" s="27" t="e">
        <f>silabus!#REF!</f>
        <v>#REF!</v>
      </c>
    </row>
    <row r="74" spans="1:5">
      <c r="A74" s="99"/>
      <c r="B74" s="355" t="e">
        <f>silabus!#REF!</f>
        <v>#REF!</v>
      </c>
      <c r="C74" s="355"/>
      <c r="D74" s="355"/>
      <c r="E74" s="27" t="e">
        <f>silabus!#REF!</f>
        <v>#REF!</v>
      </c>
    </row>
    <row r="75" spans="1:5" ht="32.25" customHeight="1">
      <c r="A75" s="99">
        <f>A73+1</f>
        <v>18</v>
      </c>
      <c r="B75" s="355" t="e">
        <f>silabus!#REF!</f>
        <v>#REF!</v>
      </c>
      <c r="C75" s="355"/>
      <c r="D75" s="355"/>
      <c r="E75" s="27" t="e">
        <f>silabus!#REF!</f>
        <v>#REF!</v>
      </c>
    </row>
    <row r="76" spans="1:5" ht="32.25" customHeight="1">
      <c r="A76" s="99"/>
      <c r="B76" s="355" t="e">
        <f>silabus!#REF!</f>
        <v>#REF!</v>
      </c>
      <c r="C76" s="355"/>
      <c r="D76" s="355"/>
      <c r="E76" s="27" t="e">
        <f>silabus!#REF!</f>
        <v>#REF!</v>
      </c>
    </row>
    <row r="77" spans="1:5" hidden="1">
      <c r="A77" s="99">
        <f>A75+1</f>
        <v>19</v>
      </c>
      <c r="B77" s="355">
        <f>silabus!A37</f>
        <v>0</v>
      </c>
      <c r="C77" s="355"/>
      <c r="D77" s="355"/>
      <c r="E77" s="27" t="str">
        <f>silabus!F37</f>
        <v/>
      </c>
    </row>
    <row r="78" spans="1:5" hidden="1">
      <c r="A78" s="99"/>
      <c r="B78" s="355">
        <f>silabus!A38</f>
        <v>0</v>
      </c>
      <c r="C78" s="355"/>
      <c r="D78" s="355"/>
      <c r="E78" s="27" t="str">
        <f>silabus!F38</f>
        <v/>
      </c>
    </row>
    <row r="79" spans="1:5" hidden="1">
      <c r="A79" s="99">
        <f>A77+1</f>
        <v>20</v>
      </c>
      <c r="B79" s="355">
        <f>silabus!A39</f>
        <v>0</v>
      </c>
      <c r="C79" s="355"/>
      <c r="D79" s="355"/>
      <c r="E79" s="27" t="str">
        <f>silabus!F39</f>
        <v/>
      </c>
    </row>
    <row r="80" spans="1:5" hidden="1">
      <c r="A80" s="99"/>
      <c r="B80" s="355">
        <f>silabus!A40</f>
        <v>0</v>
      </c>
      <c r="C80" s="355"/>
      <c r="D80" s="355"/>
      <c r="E80" s="27" t="str">
        <f>silabus!F40</f>
        <v/>
      </c>
    </row>
    <row r="81" spans="1:5" hidden="1">
      <c r="A81" s="99">
        <f>A79+1</f>
        <v>21</v>
      </c>
      <c r="B81" s="355">
        <f>silabus!A41</f>
        <v>0</v>
      </c>
      <c r="C81" s="355"/>
      <c r="D81" s="355"/>
      <c r="E81" s="27" t="str">
        <f>silabus!F41</f>
        <v/>
      </c>
    </row>
    <row r="82" spans="1:5" hidden="1">
      <c r="A82" s="99"/>
      <c r="B82" s="355">
        <f>silabus!A42</f>
        <v>0</v>
      </c>
      <c r="C82" s="355"/>
      <c r="D82" s="355"/>
      <c r="E82" s="27" t="str">
        <f>silabus!F42</f>
        <v/>
      </c>
    </row>
    <row r="83" spans="1:5" hidden="1">
      <c r="A83" s="99">
        <f>A81+1</f>
        <v>22</v>
      </c>
      <c r="B83" s="355">
        <f>silabus!A43</f>
        <v>0</v>
      </c>
      <c r="C83" s="355"/>
      <c r="D83" s="355"/>
      <c r="E83" s="27" t="str">
        <f>silabus!F43</f>
        <v/>
      </c>
    </row>
    <row r="84" spans="1:5" hidden="1">
      <c r="A84" s="99"/>
      <c r="B84" s="355">
        <f>silabus!A44</f>
        <v>0</v>
      </c>
      <c r="C84" s="355"/>
      <c r="D84" s="355"/>
      <c r="E84" s="27" t="str">
        <f>silabus!F44</f>
        <v/>
      </c>
    </row>
    <row r="85" spans="1:5" hidden="1">
      <c r="A85" s="99">
        <f>A83+1</f>
        <v>23</v>
      </c>
      <c r="B85" s="355">
        <f>silabus!A45</f>
        <v>0</v>
      </c>
      <c r="C85" s="355"/>
      <c r="D85" s="355"/>
      <c r="E85" s="27" t="str">
        <f>silabus!F45</f>
        <v/>
      </c>
    </row>
    <row r="86" spans="1:5" hidden="1">
      <c r="A86" s="99"/>
      <c r="B86" s="355">
        <f>silabus!A46</f>
        <v>0</v>
      </c>
      <c r="C86" s="355"/>
      <c r="D86" s="355"/>
      <c r="E86" s="27" t="str">
        <f>silabus!F46</f>
        <v/>
      </c>
    </row>
    <row r="87" spans="1:5" hidden="1">
      <c r="A87" s="99">
        <f>A85+1</f>
        <v>24</v>
      </c>
      <c r="B87" s="355">
        <f>silabus!A47</f>
        <v>0</v>
      </c>
      <c r="C87" s="355"/>
      <c r="D87" s="355"/>
      <c r="E87" s="27" t="str">
        <f>silabus!F47</f>
        <v/>
      </c>
    </row>
    <row r="88" spans="1:5" hidden="1">
      <c r="A88" s="99"/>
      <c r="B88" s="355">
        <f>silabus!A48</f>
        <v>0</v>
      </c>
      <c r="C88" s="355"/>
      <c r="D88" s="355"/>
      <c r="E88" s="27" t="str">
        <f>silabus!F48</f>
        <v/>
      </c>
    </row>
    <row r="89" spans="1:5">
      <c r="A89" s="354" t="str">
        <f>"Jumlah Jam "&amp;" "&amp;A58</f>
        <v>Jumlah Jam  Semester II (GENAP)</v>
      </c>
      <c r="B89" s="354"/>
      <c r="C89" s="354"/>
      <c r="D89" s="354"/>
      <c r="E89" s="27" t="e">
        <f>SUM(E59:E88)</f>
        <v>#REF!</v>
      </c>
    </row>
    <row r="90" spans="1:5">
      <c r="A90" s="109"/>
      <c r="B90" s="109"/>
      <c r="C90" s="109"/>
      <c r="D90" s="109"/>
      <c r="E90" s="112"/>
    </row>
    <row r="91" spans="1:5">
      <c r="B91" s="18" t="str">
        <f>ki!A11</f>
        <v>Mengetahui :</v>
      </c>
      <c r="D91" s="18" t="str">
        <f>ki!C11</f>
        <v>Barabai, 16 April 2020</v>
      </c>
    </row>
    <row r="92" spans="1:5">
      <c r="B92" s="18" t="str">
        <f>ki!A12</f>
        <v>Kepala SMKN 1 Barabai</v>
      </c>
      <c r="D92" s="18" t="str">
        <f>ki!C12</f>
        <v>Guru Mata Pelajaran</v>
      </c>
    </row>
    <row r="96" spans="1:5">
      <c r="B96" s="18" t="str">
        <f>ki!A16</f>
        <v>Norta Dewi Yuniati, S.P, M.Pd</v>
      </c>
      <c r="D96" s="18" t="str">
        <f>ki!C16</f>
        <v>Abdian Noor, S.Pd</v>
      </c>
    </row>
    <row r="97" spans="2:4">
      <c r="B97" s="18" t="str">
        <f>ki!A17</f>
        <v>NIP. 19710623 200604 2 021</v>
      </c>
      <c r="D97" s="18" t="str">
        <f>ki!C17</f>
        <v>NIP. 19680906 199412 1 005</v>
      </c>
    </row>
  </sheetData>
  <mergeCells count="77">
    <mergeCell ref="A1:E1"/>
    <mergeCell ref="A2:E2"/>
    <mergeCell ref="A3:E3"/>
    <mergeCell ref="A4:E4"/>
    <mergeCell ref="A5:E5"/>
    <mergeCell ref="A7:E7"/>
    <mergeCell ref="A8:E8"/>
    <mergeCell ref="B23:D23"/>
    <mergeCell ref="A24:E24"/>
    <mergeCell ref="B19:E19"/>
    <mergeCell ref="B20:E20"/>
    <mergeCell ref="B21:E21"/>
    <mergeCell ref="B18:E18"/>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45:D45"/>
    <mergeCell ref="B46:D46"/>
    <mergeCell ref="B47:D47"/>
    <mergeCell ref="B48:D48"/>
    <mergeCell ref="B49:D49"/>
    <mergeCell ref="B50:D50"/>
    <mergeCell ref="B51:D51"/>
    <mergeCell ref="B52:D52"/>
    <mergeCell ref="B53:D53"/>
    <mergeCell ref="B54:D54"/>
    <mergeCell ref="B59:D59"/>
    <mergeCell ref="B60:D60"/>
    <mergeCell ref="B61:D61"/>
    <mergeCell ref="B62:D62"/>
    <mergeCell ref="B63:D63"/>
    <mergeCell ref="B64:D64"/>
    <mergeCell ref="B65:D65"/>
    <mergeCell ref="B66:D66"/>
    <mergeCell ref="B67:D67"/>
    <mergeCell ref="B68:D68"/>
    <mergeCell ref="B76:D76"/>
    <mergeCell ref="B77:D77"/>
    <mergeCell ref="B78:D78"/>
    <mergeCell ref="B69:D69"/>
    <mergeCell ref="B70:D70"/>
    <mergeCell ref="B71:D71"/>
    <mergeCell ref="B72:D72"/>
    <mergeCell ref="B73:D73"/>
    <mergeCell ref="B57:D57"/>
    <mergeCell ref="A58:E58"/>
    <mergeCell ref="A55:D55"/>
    <mergeCell ref="A89:D89"/>
    <mergeCell ref="B84:D84"/>
    <mergeCell ref="B85:D85"/>
    <mergeCell ref="B86:D86"/>
    <mergeCell ref="B87:D87"/>
    <mergeCell ref="B88:D88"/>
    <mergeCell ref="B79:D79"/>
    <mergeCell ref="B80:D80"/>
    <mergeCell ref="B81:D81"/>
    <mergeCell ref="B82:D82"/>
    <mergeCell ref="B83:D83"/>
    <mergeCell ref="B74:D74"/>
    <mergeCell ref="B75:D75"/>
  </mergeCells>
  <pageMargins left="0.7" right="0.7" top="0.75" bottom="0.75" header="0.3" footer="0.3"/>
  <pageSetup paperSize="9" scale="98" orientation="portrait" horizontalDpi="4294967293" verticalDpi="0" r:id="rId1"/>
  <rowBreaks count="1" manualBreakCount="1">
    <brk id="56" max="4" man="1"/>
  </rowBreaks>
  <drawing r:id="rId2"/>
  <legacyDrawing r:id="rId3"/>
</worksheet>
</file>

<file path=xl/worksheets/sheet23.xml><?xml version="1.0" encoding="utf-8"?>
<worksheet xmlns="http://schemas.openxmlformats.org/spreadsheetml/2006/main" xmlns:r="http://schemas.openxmlformats.org/officeDocument/2006/relationships">
  <sheetPr>
    <pageSetUpPr fitToPage="1"/>
  </sheetPr>
  <dimension ref="A1:AJ110"/>
  <sheetViews>
    <sheetView view="pageBreakPreview" topLeftCell="A4" zoomScale="60" zoomScaleNormal="80" workbookViewId="0">
      <selection activeCell="AE13" sqref="AE13:AE42"/>
    </sheetView>
  </sheetViews>
  <sheetFormatPr defaultRowHeight="16.5"/>
  <cols>
    <col min="1" max="1" width="3.7109375" style="18" bestFit="1" customWidth="1"/>
    <col min="2" max="2" width="44.42578125" style="18" bestFit="1" customWidth="1"/>
    <col min="3" max="3" width="8.42578125" style="18" customWidth="1"/>
    <col min="4" max="33" width="2.85546875" style="18" customWidth="1"/>
    <col min="34" max="34" width="9.7109375" style="23" bestFit="1" customWidth="1"/>
    <col min="35" max="35" width="15" style="23" bestFit="1" customWidth="1"/>
    <col min="36" max="36" width="9.140625" style="18"/>
    <col min="37" max="37" width="9.140625" style="18" customWidth="1"/>
    <col min="38" max="16384" width="9.140625" style="18"/>
  </cols>
  <sheetData>
    <row r="1" spans="1:36" ht="18.75">
      <c r="A1" s="373" t="s">
        <v>79</v>
      </c>
      <c r="B1" s="373"/>
      <c r="C1" s="373"/>
      <c r="D1" s="373"/>
      <c r="E1" s="373"/>
      <c r="F1" s="373"/>
      <c r="G1" s="373"/>
      <c r="H1" s="373"/>
      <c r="I1" s="373"/>
      <c r="J1" s="373"/>
      <c r="K1" s="373"/>
      <c r="L1" s="373"/>
      <c r="M1" s="373"/>
      <c r="N1" s="373"/>
      <c r="O1" s="373"/>
      <c r="P1" s="373"/>
      <c r="Q1" s="373"/>
      <c r="R1" s="373"/>
      <c r="S1" s="373"/>
      <c r="T1" s="373"/>
      <c r="U1" s="373"/>
      <c r="V1" s="373"/>
      <c r="W1" s="373"/>
      <c r="X1" s="373"/>
      <c r="Y1" s="373"/>
      <c r="Z1" s="373"/>
      <c r="AA1" s="373"/>
      <c r="AB1" s="373"/>
      <c r="AC1" s="373"/>
      <c r="AD1" s="373"/>
      <c r="AE1" s="373"/>
      <c r="AF1" s="373"/>
      <c r="AG1" s="373"/>
      <c r="AH1" s="373"/>
      <c r="AI1" s="373"/>
    </row>
    <row r="2" spans="1:36" ht="18.75">
      <c r="A2" s="71"/>
      <c r="B2" s="71"/>
      <c r="C2" s="71"/>
      <c r="D2" s="71"/>
      <c r="E2" s="71"/>
      <c r="F2" s="71"/>
      <c r="G2" s="71"/>
      <c r="H2" s="71"/>
      <c r="I2" s="71"/>
      <c r="J2" s="71"/>
      <c r="K2" s="71"/>
      <c r="L2" s="71"/>
      <c r="M2" s="71"/>
      <c r="N2" s="71"/>
      <c r="O2" s="71"/>
      <c r="P2" s="71"/>
      <c r="Q2" s="71"/>
      <c r="R2" s="71"/>
      <c r="S2" s="71"/>
      <c r="T2" s="71"/>
      <c r="U2" s="71"/>
      <c r="V2" s="71"/>
      <c r="W2" s="71"/>
      <c r="X2" s="71"/>
      <c r="Y2" s="71"/>
      <c r="Z2" s="71"/>
      <c r="AA2" s="71"/>
      <c r="AB2" s="71"/>
      <c r="AC2" s="71"/>
      <c r="AD2" s="71"/>
      <c r="AE2" s="71"/>
      <c r="AF2" s="71"/>
      <c r="AG2" s="71"/>
      <c r="AH2" s="265"/>
      <c r="AI2" s="265"/>
    </row>
    <row r="3" spans="1:36">
      <c r="A3" s="72"/>
      <c r="B3" s="73"/>
      <c r="C3" s="72" t="str">
        <f>data!A17</f>
        <v>Program Keahlian</v>
      </c>
      <c r="D3" s="72"/>
      <c r="E3" s="72"/>
      <c r="F3" s="72"/>
      <c r="G3" s="72"/>
      <c r="H3" s="72"/>
      <c r="I3" s="72"/>
      <c r="J3" s="72"/>
      <c r="K3" s="72" t="s">
        <v>12</v>
      </c>
      <c r="L3" s="72" t="str">
        <f>data!C17</f>
        <v>Bisnis dan Pemasaran</v>
      </c>
      <c r="M3" s="72"/>
      <c r="N3" s="72"/>
      <c r="O3" s="72"/>
      <c r="P3" s="72"/>
      <c r="Q3" s="72"/>
      <c r="R3" s="73"/>
      <c r="S3" s="73"/>
      <c r="T3" s="72"/>
      <c r="U3" s="72"/>
      <c r="V3" s="72"/>
      <c r="W3" s="72"/>
      <c r="X3" s="72"/>
      <c r="Y3" s="72"/>
      <c r="Z3" s="72"/>
      <c r="AA3" s="72"/>
      <c r="AB3" s="73"/>
      <c r="AC3" s="72"/>
      <c r="AD3" s="73"/>
      <c r="AE3" s="73"/>
      <c r="AF3" s="73"/>
      <c r="AG3" s="73"/>
      <c r="AH3" s="272"/>
      <c r="AI3" s="272"/>
    </row>
    <row r="4" spans="1:36">
      <c r="A4" s="72"/>
      <c r="B4" s="73"/>
      <c r="C4" s="74" t="str">
        <f>data!A5</f>
        <v>Mata Pelajaran</v>
      </c>
      <c r="D4" s="72"/>
      <c r="E4" s="72"/>
      <c r="F4" s="72"/>
      <c r="G4" s="72"/>
      <c r="H4" s="72"/>
      <c r="I4" s="72"/>
      <c r="J4" s="72"/>
      <c r="K4" s="72" t="s">
        <v>12</v>
      </c>
      <c r="L4" s="72" t="str">
        <f>data!C5</f>
        <v>Administrasi Transakssi</v>
      </c>
      <c r="M4" s="72"/>
      <c r="N4" s="72"/>
      <c r="O4" s="72"/>
      <c r="P4" s="73"/>
      <c r="Q4" s="72"/>
      <c r="R4" s="73"/>
      <c r="S4" s="73"/>
      <c r="T4" s="72"/>
      <c r="U4" s="72"/>
      <c r="V4" s="72"/>
      <c r="W4" s="72"/>
      <c r="X4" s="72"/>
      <c r="Y4" s="72"/>
      <c r="Z4" s="72"/>
      <c r="AA4" s="72"/>
      <c r="AB4" s="73"/>
      <c r="AC4" s="72"/>
      <c r="AD4" s="73"/>
      <c r="AE4" s="73"/>
      <c r="AF4" s="73"/>
      <c r="AG4" s="73"/>
      <c r="AH4" s="272"/>
      <c r="AI4" s="272"/>
    </row>
    <row r="5" spans="1:36">
      <c r="A5" s="72"/>
      <c r="B5" s="73"/>
      <c r="C5" s="72" t="str">
        <f>data!A6</f>
        <v>Kelas</v>
      </c>
      <c r="D5" s="72"/>
      <c r="E5" s="72"/>
      <c r="F5" s="72"/>
      <c r="G5" s="72"/>
      <c r="H5" s="72"/>
      <c r="I5" s="72"/>
      <c r="J5" s="72"/>
      <c r="K5" s="72" t="s">
        <v>12</v>
      </c>
      <c r="L5" s="72" t="str">
        <f>data!C6&amp;" "&amp;data!D6</f>
        <v>XI  BDP 1</v>
      </c>
      <c r="M5" s="72"/>
      <c r="N5" s="72"/>
      <c r="O5" s="72"/>
      <c r="P5" s="72"/>
      <c r="Q5" s="72"/>
      <c r="R5" s="73"/>
      <c r="S5" s="73"/>
      <c r="T5" s="72"/>
      <c r="U5" s="72"/>
      <c r="V5" s="72"/>
      <c r="W5" s="72"/>
      <c r="X5" s="72"/>
      <c r="Y5" s="72"/>
      <c r="Z5" s="72"/>
      <c r="AA5" s="72"/>
      <c r="AB5" s="73"/>
      <c r="AC5" s="72"/>
      <c r="AD5" s="73"/>
      <c r="AE5" s="73"/>
      <c r="AF5" s="73"/>
      <c r="AG5" s="73"/>
      <c r="AH5" s="272"/>
      <c r="AI5" s="272"/>
    </row>
    <row r="6" spans="1:36">
      <c r="A6" s="72"/>
      <c r="B6" s="73"/>
      <c r="C6" s="72" t="str">
        <f>data!A20</f>
        <v>Semester</v>
      </c>
      <c r="D6" s="72"/>
      <c r="E6" s="72"/>
      <c r="F6" s="72"/>
      <c r="G6" s="72"/>
      <c r="H6" s="72"/>
      <c r="I6" s="72"/>
      <c r="J6" s="72"/>
      <c r="K6" s="72" t="s">
        <v>12</v>
      </c>
      <c r="L6" s="72" t="str">
        <f>data!C20</f>
        <v>I (GANJIL)</v>
      </c>
      <c r="M6" s="72"/>
      <c r="N6" s="72"/>
      <c r="O6" s="72"/>
      <c r="P6" s="72"/>
      <c r="Q6" s="72"/>
      <c r="R6" s="73"/>
      <c r="S6" s="73"/>
      <c r="T6" s="72"/>
      <c r="U6" s="72"/>
      <c r="V6" s="72"/>
      <c r="W6" s="72"/>
      <c r="X6" s="72"/>
      <c r="Y6" s="72"/>
      <c r="Z6" s="72"/>
      <c r="AA6" s="72"/>
      <c r="AB6" s="73"/>
      <c r="AC6" s="72"/>
      <c r="AD6" s="73"/>
      <c r="AE6" s="73"/>
      <c r="AF6" s="73"/>
      <c r="AG6" s="73"/>
      <c r="AH6" s="272"/>
      <c r="AI6" s="272"/>
    </row>
    <row r="7" spans="1:36">
      <c r="A7" s="72"/>
      <c r="B7" s="73"/>
      <c r="C7" s="72" t="str">
        <f>data!A19</f>
        <v>Tahun Pelajaran</v>
      </c>
      <c r="D7" s="72"/>
      <c r="E7" s="72"/>
      <c r="F7" s="72"/>
      <c r="G7" s="72"/>
      <c r="H7" s="72"/>
      <c r="I7" s="72"/>
      <c r="J7" s="72"/>
      <c r="K7" s="72" t="s">
        <v>12</v>
      </c>
      <c r="L7" s="72" t="str">
        <f>data!C19</f>
        <v>2018 / 2019</v>
      </c>
      <c r="M7" s="72"/>
      <c r="N7" s="72"/>
      <c r="O7" s="72"/>
      <c r="P7" s="72"/>
      <c r="Q7" s="72"/>
      <c r="R7" s="73"/>
      <c r="S7" s="73"/>
      <c r="T7" s="72"/>
      <c r="U7" s="72"/>
      <c r="V7" s="72"/>
      <c r="W7" s="72"/>
      <c r="X7" s="72"/>
      <c r="Y7" s="72"/>
      <c r="Z7" s="72"/>
      <c r="AA7" s="72"/>
      <c r="AB7" s="73"/>
      <c r="AC7" s="72"/>
      <c r="AD7" s="73"/>
      <c r="AE7" s="73"/>
      <c r="AF7" s="73"/>
      <c r="AG7" s="73"/>
      <c r="AH7" s="272"/>
      <c r="AI7" s="272"/>
    </row>
    <row r="8" spans="1:36">
      <c r="A8" s="75"/>
      <c r="B8" s="75"/>
      <c r="C8" s="72" t="str">
        <f>data!A12</f>
        <v>Jumlah Jam</v>
      </c>
      <c r="D8" s="72"/>
      <c r="E8" s="72"/>
      <c r="F8" s="72"/>
      <c r="G8" s="72"/>
      <c r="H8" s="72"/>
      <c r="I8" s="72"/>
      <c r="J8" s="72"/>
      <c r="K8" s="72" t="s">
        <v>12</v>
      </c>
      <c r="L8" s="76" t="e">
        <f>C45&amp;" jam real"</f>
        <v>#REF!</v>
      </c>
      <c r="M8" s="77"/>
      <c r="N8" s="77"/>
      <c r="O8" s="76"/>
      <c r="P8" s="72"/>
      <c r="Q8" s="73"/>
      <c r="R8" s="73"/>
      <c r="S8" s="72"/>
      <c r="T8" s="72"/>
      <c r="U8" s="72"/>
      <c r="V8" s="72"/>
      <c r="W8" s="72"/>
      <c r="X8" s="73"/>
      <c r="Y8" s="78"/>
      <c r="Z8" s="78"/>
      <c r="AA8" s="78"/>
      <c r="AB8" s="78"/>
      <c r="AC8" s="78"/>
      <c r="AD8" s="79"/>
      <c r="AE8" s="79"/>
    </row>
    <row r="9" spans="1:36" ht="17.25" thickBot="1">
      <c r="A9" s="75"/>
      <c r="B9" s="75"/>
      <c r="C9" s="72"/>
      <c r="D9" s="72"/>
      <c r="E9" s="72"/>
      <c r="F9" s="72"/>
      <c r="G9" s="72"/>
      <c r="H9" s="72"/>
      <c r="I9" s="72"/>
      <c r="J9" s="72"/>
      <c r="K9" s="72"/>
      <c r="L9" s="72"/>
      <c r="M9" s="72"/>
      <c r="N9" s="72"/>
      <c r="O9" s="72"/>
      <c r="P9" s="80"/>
      <c r="Q9" s="73"/>
      <c r="R9" s="73"/>
      <c r="S9" s="80"/>
      <c r="T9" s="72"/>
      <c r="U9" s="73"/>
      <c r="V9" s="73"/>
      <c r="W9" s="72"/>
      <c r="X9" s="72"/>
      <c r="Y9" s="72"/>
      <c r="Z9" s="72"/>
      <c r="AA9" s="72"/>
      <c r="AB9" s="73"/>
      <c r="AC9" s="78"/>
      <c r="AD9" s="78"/>
      <c r="AE9" s="78"/>
      <c r="AF9" s="78"/>
      <c r="AG9" s="78"/>
      <c r="AH9" s="78"/>
      <c r="AI9" s="78"/>
    </row>
    <row r="10" spans="1:36" s="95" customFormat="1" ht="17.25" thickBot="1">
      <c r="A10" s="93" t="s">
        <v>52</v>
      </c>
      <c r="B10" s="374" t="s">
        <v>86</v>
      </c>
      <c r="C10" s="94" t="s">
        <v>80</v>
      </c>
      <c r="D10" s="376">
        <f>kalender!A4</f>
        <v>43282</v>
      </c>
      <c r="E10" s="377"/>
      <c r="F10" s="377"/>
      <c r="G10" s="377"/>
      <c r="H10" s="378"/>
      <c r="I10" s="376">
        <f>D10+31</f>
        <v>43313</v>
      </c>
      <c r="J10" s="377"/>
      <c r="K10" s="377"/>
      <c r="L10" s="377"/>
      <c r="M10" s="378"/>
      <c r="N10" s="376">
        <f t="shared" ref="N10" si="0">I10+31</f>
        <v>43344</v>
      </c>
      <c r="O10" s="377"/>
      <c r="P10" s="377"/>
      <c r="Q10" s="377"/>
      <c r="R10" s="378"/>
      <c r="S10" s="376">
        <f t="shared" ref="S10" si="1">N10+31</f>
        <v>43375</v>
      </c>
      <c r="T10" s="377"/>
      <c r="U10" s="377"/>
      <c r="V10" s="377"/>
      <c r="W10" s="378"/>
      <c r="X10" s="376">
        <f t="shared" ref="X10" si="2">S10+31</f>
        <v>43406</v>
      </c>
      <c r="Y10" s="377"/>
      <c r="Z10" s="377"/>
      <c r="AA10" s="377"/>
      <c r="AB10" s="378"/>
      <c r="AC10" s="376">
        <f t="shared" ref="AC10" si="3">X10+31</f>
        <v>43437</v>
      </c>
      <c r="AD10" s="377"/>
      <c r="AE10" s="377"/>
      <c r="AF10" s="377"/>
      <c r="AG10" s="378"/>
      <c r="AH10" s="379" t="s">
        <v>87</v>
      </c>
      <c r="AI10" s="380"/>
    </row>
    <row r="11" spans="1:36" s="20" customFormat="1" ht="17.25" thickBot="1">
      <c r="A11" s="61"/>
      <c r="B11" s="375"/>
      <c r="C11" s="62"/>
      <c r="D11" s="63">
        <v>1</v>
      </c>
      <c r="E11" s="64">
        <v>2</v>
      </c>
      <c r="F11" s="64">
        <v>3</v>
      </c>
      <c r="G11" s="65">
        <v>4</v>
      </c>
      <c r="H11" s="66">
        <v>5</v>
      </c>
      <c r="I11" s="67">
        <v>1</v>
      </c>
      <c r="J11" s="64">
        <v>2</v>
      </c>
      <c r="K11" s="64">
        <v>3</v>
      </c>
      <c r="L11" s="68">
        <v>4</v>
      </c>
      <c r="M11" s="68">
        <v>5</v>
      </c>
      <c r="N11" s="63">
        <v>1</v>
      </c>
      <c r="O11" s="64">
        <v>2</v>
      </c>
      <c r="P11" s="64">
        <v>3</v>
      </c>
      <c r="Q11" s="64">
        <v>4</v>
      </c>
      <c r="R11" s="66">
        <v>5</v>
      </c>
      <c r="S11" s="67">
        <v>1</v>
      </c>
      <c r="T11" s="64">
        <v>2</v>
      </c>
      <c r="U11" s="64">
        <v>3</v>
      </c>
      <c r="V11" s="68">
        <v>4</v>
      </c>
      <c r="W11" s="68">
        <v>5</v>
      </c>
      <c r="X11" s="63">
        <v>1</v>
      </c>
      <c r="Y11" s="64">
        <v>2</v>
      </c>
      <c r="Z11" s="64">
        <v>3</v>
      </c>
      <c r="AA11" s="68">
        <v>4</v>
      </c>
      <c r="AB11" s="66">
        <v>5</v>
      </c>
      <c r="AC11" s="67">
        <v>1</v>
      </c>
      <c r="AD11" s="64">
        <v>2</v>
      </c>
      <c r="AE11" s="64">
        <v>3</v>
      </c>
      <c r="AF11" s="68">
        <v>4</v>
      </c>
      <c r="AG11" s="66">
        <v>5</v>
      </c>
      <c r="AH11" s="69" t="s">
        <v>88</v>
      </c>
      <c r="AI11" s="70" t="s">
        <v>89</v>
      </c>
    </row>
    <row r="12" spans="1:36">
      <c r="A12" s="36"/>
      <c r="B12" s="37" t="str">
        <f>L4</f>
        <v>Administrasi Transakssi</v>
      </c>
      <c r="C12" s="32"/>
      <c r="D12" s="39"/>
      <c r="E12" s="41"/>
      <c r="F12" s="41"/>
      <c r="G12" s="41"/>
      <c r="H12" s="38"/>
      <c r="I12" s="39"/>
      <c r="J12" s="40"/>
      <c r="K12" s="40"/>
      <c r="L12" s="41"/>
      <c r="M12" s="41"/>
      <c r="N12" s="42"/>
      <c r="O12" s="40"/>
      <c r="P12" s="40"/>
      <c r="Q12" s="40"/>
      <c r="R12" s="38"/>
      <c r="S12" s="39"/>
      <c r="T12" s="40"/>
      <c r="U12" s="41"/>
      <c r="V12" s="41"/>
      <c r="W12" s="41"/>
      <c r="X12" s="42"/>
      <c r="Y12" s="40"/>
      <c r="Z12" s="40"/>
      <c r="AA12" s="41"/>
      <c r="AB12" s="41"/>
      <c r="AC12" s="42"/>
      <c r="AD12" s="41"/>
      <c r="AE12" s="41"/>
      <c r="AF12" s="41"/>
      <c r="AG12" s="38"/>
      <c r="AH12" s="273"/>
      <c r="AI12" s="274"/>
    </row>
    <row r="13" spans="1:36" s="91" customFormat="1" ht="31.5">
      <c r="A13" s="89">
        <v>1</v>
      </c>
      <c r="B13" s="90" t="str">
        <f>silabus!A35</f>
        <v>3.10 Menganalisis dokumenj transaksi penjualan</v>
      </c>
      <c r="C13" s="107">
        <f>silabus!F35</f>
        <v>3</v>
      </c>
      <c r="D13" s="381" t="s">
        <v>451</v>
      </c>
      <c r="E13" s="382"/>
      <c r="F13" s="114">
        <v>4</v>
      </c>
      <c r="G13" s="114"/>
      <c r="H13" s="115"/>
      <c r="I13" s="113"/>
      <c r="J13" s="114"/>
      <c r="K13" s="387" t="s">
        <v>481</v>
      </c>
      <c r="L13" s="114"/>
      <c r="M13" s="115"/>
      <c r="N13" s="113"/>
      <c r="O13" s="114"/>
      <c r="P13" s="114"/>
      <c r="Q13" s="114"/>
      <c r="R13" s="115"/>
      <c r="S13" s="113"/>
      <c r="T13" s="114"/>
      <c r="U13" s="114"/>
      <c r="V13" s="114"/>
      <c r="W13" s="115"/>
      <c r="X13" s="113"/>
      <c r="Y13" s="114"/>
      <c r="Z13" s="114"/>
      <c r="AA13" s="114"/>
      <c r="AB13" s="115"/>
      <c r="AC13" s="113"/>
      <c r="AD13" s="387" t="s">
        <v>450</v>
      </c>
      <c r="AE13" s="387" t="s">
        <v>482</v>
      </c>
      <c r="AF13" s="387" t="s">
        <v>483</v>
      </c>
      <c r="AG13" s="387" t="s">
        <v>451</v>
      </c>
      <c r="AH13" s="275" t="e">
        <f t="shared" ref="AH13:AH42" si="4">(SUM(D13:AG13)/$C$45)*100</f>
        <v>#REF!</v>
      </c>
      <c r="AI13" s="275" t="e">
        <f>AH13</f>
        <v>#REF!</v>
      </c>
      <c r="AJ13" s="91" t="str">
        <f>IF(C13=SUM(D13:AG13),"ok","cek")</f>
        <v>cek</v>
      </c>
    </row>
    <row r="14" spans="1:36" s="91" customFormat="1" ht="31.5">
      <c r="A14" s="89"/>
      <c r="B14" s="90" t="str">
        <f>silabus!A36</f>
        <v>4.10 Membuat administrasi penjualan</v>
      </c>
      <c r="C14" s="107">
        <f>silabus!F36</f>
        <v>3</v>
      </c>
      <c r="D14" s="383"/>
      <c r="E14" s="384"/>
      <c r="F14" s="114"/>
      <c r="G14" s="114">
        <v>4</v>
      </c>
      <c r="H14" s="115"/>
      <c r="I14" s="113"/>
      <c r="J14" s="114"/>
      <c r="K14" s="388"/>
      <c r="L14" s="114"/>
      <c r="M14" s="115"/>
      <c r="N14" s="113"/>
      <c r="O14" s="114"/>
      <c r="P14" s="114"/>
      <c r="Q14" s="114"/>
      <c r="R14" s="115"/>
      <c r="S14" s="113"/>
      <c r="T14" s="114"/>
      <c r="U14" s="114"/>
      <c r="V14" s="114"/>
      <c r="W14" s="115"/>
      <c r="X14" s="113"/>
      <c r="Y14" s="114"/>
      <c r="Z14" s="114"/>
      <c r="AA14" s="114"/>
      <c r="AB14" s="115"/>
      <c r="AC14" s="113"/>
      <c r="AD14" s="388"/>
      <c r="AE14" s="388"/>
      <c r="AF14" s="388"/>
      <c r="AG14" s="388"/>
      <c r="AH14" s="275" t="e">
        <f t="shared" si="4"/>
        <v>#REF!</v>
      </c>
      <c r="AI14" s="275" t="e">
        <f>AH14+AI13</f>
        <v>#REF!</v>
      </c>
      <c r="AJ14" s="91" t="str">
        <f t="shared" ref="AJ14:AJ42" si="5">IF(C14=SUM(D14:AG14),"ok","cek")</f>
        <v>cek</v>
      </c>
    </row>
    <row r="15" spans="1:36" s="91" customFormat="1">
      <c r="A15" s="89">
        <v>2</v>
      </c>
      <c r="B15" s="90" t="e">
        <f>silabus!#REF!</f>
        <v>#REF!</v>
      </c>
      <c r="C15" s="107" t="e">
        <f>silabus!#REF!</f>
        <v>#REF!</v>
      </c>
      <c r="D15" s="383"/>
      <c r="E15" s="384"/>
      <c r="F15" s="114"/>
      <c r="G15" s="114"/>
      <c r="H15" s="115"/>
      <c r="I15" s="113">
        <v>4</v>
      </c>
      <c r="J15" s="114"/>
      <c r="K15" s="388"/>
      <c r="L15" s="114"/>
      <c r="M15" s="115"/>
      <c r="N15" s="113"/>
      <c r="O15" s="114"/>
      <c r="P15" s="114"/>
      <c r="Q15" s="114"/>
      <c r="R15" s="115"/>
      <c r="S15" s="113"/>
      <c r="T15" s="114"/>
      <c r="U15" s="114"/>
      <c r="V15" s="114"/>
      <c r="W15" s="115"/>
      <c r="X15" s="113"/>
      <c r="Y15" s="114"/>
      <c r="Z15" s="114"/>
      <c r="AA15" s="114"/>
      <c r="AB15" s="115"/>
      <c r="AC15" s="113"/>
      <c r="AD15" s="388"/>
      <c r="AE15" s="388"/>
      <c r="AF15" s="388"/>
      <c r="AG15" s="388"/>
      <c r="AH15" s="275" t="e">
        <f t="shared" si="4"/>
        <v>#REF!</v>
      </c>
      <c r="AI15" s="275" t="e">
        <f t="shared" ref="AI15:AI42" si="6">AH15+AI14</f>
        <v>#REF!</v>
      </c>
      <c r="AJ15" s="91" t="e">
        <f t="shared" si="5"/>
        <v>#REF!</v>
      </c>
    </row>
    <row r="16" spans="1:36" s="91" customFormat="1">
      <c r="A16" s="89"/>
      <c r="B16" s="90" t="e">
        <f>silabus!#REF!</f>
        <v>#REF!</v>
      </c>
      <c r="C16" s="107" t="e">
        <f>silabus!#REF!</f>
        <v>#REF!</v>
      </c>
      <c r="D16" s="383"/>
      <c r="E16" s="384"/>
      <c r="F16" s="114"/>
      <c r="G16" s="114"/>
      <c r="H16" s="115"/>
      <c r="I16" s="113"/>
      <c r="J16" s="114">
        <v>4</v>
      </c>
      <c r="K16" s="388"/>
      <c r="L16" s="114"/>
      <c r="M16" s="115"/>
      <c r="N16" s="113"/>
      <c r="O16" s="114"/>
      <c r="P16" s="114"/>
      <c r="Q16" s="114"/>
      <c r="R16" s="115"/>
      <c r="S16" s="113"/>
      <c r="T16" s="114"/>
      <c r="U16" s="114"/>
      <c r="V16" s="114"/>
      <c r="W16" s="115"/>
      <c r="X16" s="113"/>
      <c r="Y16" s="114"/>
      <c r="Z16" s="114"/>
      <c r="AA16" s="114"/>
      <c r="AB16" s="115"/>
      <c r="AC16" s="113"/>
      <c r="AD16" s="388"/>
      <c r="AE16" s="388"/>
      <c r="AF16" s="388"/>
      <c r="AG16" s="388"/>
      <c r="AH16" s="275" t="e">
        <f t="shared" si="4"/>
        <v>#REF!</v>
      </c>
      <c r="AI16" s="275" t="e">
        <f t="shared" si="6"/>
        <v>#REF!</v>
      </c>
      <c r="AJ16" s="91" t="e">
        <f t="shared" si="5"/>
        <v>#REF!</v>
      </c>
    </row>
    <row r="17" spans="1:36" s="91" customFormat="1">
      <c r="A17" s="89">
        <v>3</v>
      </c>
      <c r="B17" s="90" t="e">
        <f>silabus!#REF!</f>
        <v>#REF!</v>
      </c>
      <c r="C17" s="107" t="e">
        <f>silabus!#REF!</f>
        <v>#REF!</v>
      </c>
      <c r="D17" s="383"/>
      <c r="E17" s="384"/>
      <c r="F17" s="114"/>
      <c r="G17" s="114"/>
      <c r="H17" s="115"/>
      <c r="I17" s="113"/>
      <c r="J17" s="114"/>
      <c r="K17" s="388"/>
      <c r="L17" s="114">
        <v>4</v>
      </c>
      <c r="M17" s="115"/>
      <c r="N17" s="113"/>
      <c r="O17" s="114"/>
      <c r="P17" s="114"/>
      <c r="Q17" s="114"/>
      <c r="R17" s="115"/>
      <c r="S17" s="113"/>
      <c r="T17" s="114"/>
      <c r="U17" s="114"/>
      <c r="V17" s="114"/>
      <c r="W17" s="115"/>
      <c r="X17" s="113"/>
      <c r="Y17" s="114"/>
      <c r="Z17" s="114"/>
      <c r="AA17" s="114"/>
      <c r="AB17" s="115"/>
      <c r="AC17" s="113"/>
      <c r="AD17" s="388"/>
      <c r="AE17" s="388"/>
      <c r="AF17" s="388"/>
      <c r="AG17" s="388"/>
      <c r="AH17" s="275" t="e">
        <f t="shared" si="4"/>
        <v>#REF!</v>
      </c>
      <c r="AI17" s="275" t="e">
        <f t="shared" si="6"/>
        <v>#REF!</v>
      </c>
      <c r="AJ17" s="91" t="e">
        <f t="shared" si="5"/>
        <v>#REF!</v>
      </c>
    </row>
    <row r="18" spans="1:36" s="91" customFormat="1">
      <c r="A18" s="89"/>
      <c r="B18" s="90" t="e">
        <f>silabus!#REF!</f>
        <v>#REF!</v>
      </c>
      <c r="C18" s="107" t="e">
        <f>silabus!#REF!</f>
        <v>#REF!</v>
      </c>
      <c r="D18" s="383"/>
      <c r="E18" s="384"/>
      <c r="F18" s="114"/>
      <c r="G18" s="114"/>
      <c r="H18" s="115"/>
      <c r="I18" s="113"/>
      <c r="J18" s="114"/>
      <c r="K18" s="388"/>
      <c r="L18" s="114"/>
      <c r="M18" s="115">
        <v>4</v>
      </c>
      <c r="N18" s="113"/>
      <c r="O18" s="114"/>
      <c r="P18" s="114"/>
      <c r="Q18" s="114"/>
      <c r="R18" s="115"/>
      <c r="S18" s="113"/>
      <c r="T18" s="114"/>
      <c r="U18" s="114"/>
      <c r="V18" s="114"/>
      <c r="W18" s="115"/>
      <c r="X18" s="113"/>
      <c r="Y18" s="114"/>
      <c r="Z18" s="114"/>
      <c r="AA18" s="114"/>
      <c r="AB18" s="115"/>
      <c r="AC18" s="113"/>
      <c r="AD18" s="388"/>
      <c r="AE18" s="388"/>
      <c r="AF18" s="388"/>
      <c r="AG18" s="388"/>
      <c r="AH18" s="275" t="e">
        <f t="shared" si="4"/>
        <v>#REF!</v>
      </c>
      <c r="AI18" s="275" t="e">
        <f t="shared" si="6"/>
        <v>#REF!</v>
      </c>
      <c r="AJ18" s="91" t="e">
        <f t="shared" si="5"/>
        <v>#REF!</v>
      </c>
    </row>
    <row r="19" spans="1:36" s="91" customFormat="1">
      <c r="A19" s="89">
        <v>4</v>
      </c>
      <c r="B19" s="90" t="e">
        <f>silabus!#REF!</f>
        <v>#REF!</v>
      </c>
      <c r="C19" s="107" t="e">
        <f>silabus!#REF!</f>
        <v>#REF!</v>
      </c>
      <c r="D19" s="383"/>
      <c r="E19" s="384"/>
      <c r="F19" s="114"/>
      <c r="G19" s="114"/>
      <c r="H19" s="115"/>
      <c r="I19" s="113"/>
      <c r="J19" s="114"/>
      <c r="K19" s="388"/>
      <c r="L19" s="114"/>
      <c r="M19" s="115"/>
      <c r="N19" s="113"/>
      <c r="O19" s="114">
        <v>4</v>
      </c>
      <c r="P19" s="114"/>
      <c r="Q19" s="114"/>
      <c r="R19" s="115"/>
      <c r="S19" s="113"/>
      <c r="T19" s="114"/>
      <c r="U19" s="114"/>
      <c r="V19" s="114"/>
      <c r="W19" s="115"/>
      <c r="X19" s="113"/>
      <c r="Y19" s="114"/>
      <c r="Z19" s="114"/>
      <c r="AA19" s="114"/>
      <c r="AB19" s="115"/>
      <c r="AC19" s="113"/>
      <c r="AD19" s="388"/>
      <c r="AE19" s="388"/>
      <c r="AF19" s="388"/>
      <c r="AG19" s="388"/>
      <c r="AH19" s="275" t="e">
        <f t="shared" si="4"/>
        <v>#REF!</v>
      </c>
      <c r="AI19" s="275" t="e">
        <f t="shared" si="6"/>
        <v>#REF!</v>
      </c>
      <c r="AJ19" s="91" t="e">
        <f t="shared" si="5"/>
        <v>#REF!</v>
      </c>
    </row>
    <row r="20" spans="1:36" s="91" customFormat="1">
      <c r="A20" s="89"/>
      <c r="B20" s="90" t="e">
        <f>silabus!#REF!</f>
        <v>#REF!</v>
      </c>
      <c r="C20" s="107" t="e">
        <f>silabus!#REF!</f>
        <v>#REF!</v>
      </c>
      <c r="D20" s="383"/>
      <c r="E20" s="384"/>
      <c r="F20" s="114"/>
      <c r="G20" s="114"/>
      <c r="H20" s="115"/>
      <c r="I20" s="113"/>
      <c r="J20" s="114"/>
      <c r="K20" s="388"/>
      <c r="L20" s="114"/>
      <c r="M20" s="115"/>
      <c r="N20" s="113"/>
      <c r="O20" s="114"/>
      <c r="P20" s="114">
        <v>4</v>
      </c>
      <c r="Q20" s="114"/>
      <c r="R20" s="115"/>
      <c r="S20" s="113"/>
      <c r="T20" s="114"/>
      <c r="U20" s="114"/>
      <c r="V20" s="114"/>
      <c r="W20" s="115"/>
      <c r="X20" s="113"/>
      <c r="Y20" s="114"/>
      <c r="Z20" s="114"/>
      <c r="AA20" s="114"/>
      <c r="AB20" s="115"/>
      <c r="AC20" s="113"/>
      <c r="AD20" s="388"/>
      <c r="AE20" s="388"/>
      <c r="AF20" s="388"/>
      <c r="AG20" s="388"/>
      <c r="AH20" s="275" t="e">
        <f t="shared" si="4"/>
        <v>#REF!</v>
      </c>
      <c r="AI20" s="275" t="e">
        <f t="shared" si="6"/>
        <v>#REF!</v>
      </c>
      <c r="AJ20" s="91" t="e">
        <f t="shared" si="5"/>
        <v>#REF!</v>
      </c>
    </row>
    <row r="21" spans="1:36" s="91" customFormat="1">
      <c r="A21" s="89">
        <v>5</v>
      </c>
      <c r="B21" s="90" t="e">
        <f>silabus!#REF!</f>
        <v>#REF!</v>
      </c>
      <c r="C21" s="107" t="e">
        <f>silabus!#REF!</f>
        <v>#REF!</v>
      </c>
      <c r="D21" s="383"/>
      <c r="E21" s="384"/>
      <c r="F21" s="114"/>
      <c r="G21" s="114"/>
      <c r="H21" s="115"/>
      <c r="I21" s="113"/>
      <c r="J21" s="114"/>
      <c r="K21" s="388"/>
      <c r="L21" s="114"/>
      <c r="M21" s="115"/>
      <c r="N21" s="113"/>
      <c r="O21" s="114"/>
      <c r="P21" s="114"/>
      <c r="Q21" s="114">
        <v>4</v>
      </c>
      <c r="R21" s="115"/>
      <c r="S21" s="113"/>
      <c r="T21" s="114"/>
      <c r="U21" s="114"/>
      <c r="V21" s="114"/>
      <c r="W21" s="115"/>
      <c r="X21" s="113"/>
      <c r="Y21" s="114"/>
      <c r="Z21" s="114"/>
      <c r="AA21" s="114"/>
      <c r="AB21" s="115"/>
      <c r="AC21" s="113"/>
      <c r="AD21" s="388"/>
      <c r="AE21" s="388"/>
      <c r="AF21" s="388"/>
      <c r="AG21" s="388"/>
      <c r="AH21" s="275" t="e">
        <f t="shared" si="4"/>
        <v>#REF!</v>
      </c>
      <c r="AI21" s="275" t="e">
        <f t="shared" si="6"/>
        <v>#REF!</v>
      </c>
      <c r="AJ21" s="91" t="e">
        <f t="shared" si="5"/>
        <v>#REF!</v>
      </c>
    </row>
    <row r="22" spans="1:36" s="91" customFormat="1">
      <c r="A22" s="89"/>
      <c r="B22" s="90" t="e">
        <f>silabus!#REF!</f>
        <v>#REF!</v>
      </c>
      <c r="C22" s="107" t="e">
        <f>silabus!#REF!</f>
        <v>#REF!</v>
      </c>
      <c r="D22" s="383"/>
      <c r="E22" s="384"/>
      <c r="F22" s="114"/>
      <c r="G22" s="114"/>
      <c r="H22" s="115"/>
      <c r="I22" s="113"/>
      <c r="J22" s="114"/>
      <c r="K22" s="388"/>
      <c r="L22" s="114"/>
      <c r="M22" s="115"/>
      <c r="N22" s="113"/>
      <c r="O22" s="114"/>
      <c r="P22" s="114"/>
      <c r="Q22" s="114"/>
      <c r="R22" s="115">
        <v>4</v>
      </c>
      <c r="S22" s="113"/>
      <c r="T22" s="114"/>
      <c r="U22" s="114"/>
      <c r="V22" s="114"/>
      <c r="W22" s="115"/>
      <c r="X22" s="113"/>
      <c r="Y22" s="114"/>
      <c r="Z22" s="114"/>
      <c r="AA22" s="114"/>
      <c r="AB22" s="115"/>
      <c r="AC22" s="113"/>
      <c r="AD22" s="388"/>
      <c r="AE22" s="388"/>
      <c r="AF22" s="388"/>
      <c r="AG22" s="388"/>
      <c r="AH22" s="275" t="e">
        <f t="shared" si="4"/>
        <v>#REF!</v>
      </c>
      <c r="AI22" s="275" t="e">
        <f t="shared" si="6"/>
        <v>#REF!</v>
      </c>
      <c r="AJ22" s="91" t="e">
        <f t="shared" si="5"/>
        <v>#REF!</v>
      </c>
    </row>
    <row r="23" spans="1:36" s="91" customFormat="1">
      <c r="A23" s="89">
        <v>6</v>
      </c>
      <c r="B23" s="90" t="e">
        <f>silabus!#REF!</f>
        <v>#REF!</v>
      </c>
      <c r="C23" s="107" t="e">
        <f>silabus!#REF!</f>
        <v>#REF!</v>
      </c>
      <c r="D23" s="383"/>
      <c r="E23" s="384"/>
      <c r="F23" s="114"/>
      <c r="G23" s="114"/>
      <c r="H23" s="115"/>
      <c r="I23" s="113"/>
      <c r="J23" s="114"/>
      <c r="K23" s="388"/>
      <c r="L23" s="114"/>
      <c r="M23" s="115"/>
      <c r="N23" s="113"/>
      <c r="O23" s="114"/>
      <c r="P23" s="114"/>
      <c r="Q23" s="114"/>
      <c r="R23" s="115"/>
      <c r="S23" s="113">
        <v>4</v>
      </c>
      <c r="T23" s="114"/>
      <c r="U23" s="114"/>
      <c r="V23" s="114"/>
      <c r="W23" s="115"/>
      <c r="X23" s="113"/>
      <c r="Y23" s="114"/>
      <c r="Z23" s="114"/>
      <c r="AA23" s="114"/>
      <c r="AB23" s="115"/>
      <c r="AC23" s="113"/>
      <c r="AD23" s="388"/>
      <c r="AE23" s="388"/>
      <c r="AF23" s="388"/>
      <c r="AG23" s="388"/>
      <c r="AH23" s="275" t="e">
        <f t="shared" si="4"/>
        <v>#REF!</v>
      </c>
      <c r="AI23" s="275" t="e">
        <f t="shared" si="6"/>
        <v>#REF!</v>
      </c>
      <c r="AJ23" s="91" t="e">
        <f t="shared" si="5"/>
        <v>#REF!</v>
      </c>
    </row>
    <row r="24" spans="1:36" s="91" customFormat="1">
      <c r="A24" s="89"/>
      <c r="B24" s="90" t="e">
        <f>silabus!#REF!</f>
        <v>#REF!</v>
      </c>
      <c r="C24" s="107" t="e">
        <f>silabus!#REF!</f>
        <v>#REF!</v>
      </c>
      <c r="D24" s="383"/>
      <c r="E24" s="384"/>
      <c r="F24" s="114"/>
      <c r="G24" s="114"/>
      <c r="H24" s="115"/>
      <c r="I24" s="113"/>
      <c r="J24" s="114"/>
      <c r="K24" s="388"/>
      <c r="L24" s="114"/>
      <c r="M24" s="115"/>
      <c r="N24" s="113"/>
      <c r="O24" s="114"/>
      <c r="P24" s="114"/>
      <c r="Q24" s="114"/>
      <c r="R24" s="115"/>
      <c r="S24" s="113"/>
      <c r="T24" s="114">
        <v>4</v>
      </c>
      <c r="U24" s="114"/>
      <c r="V24" s="114"/>
      <c r="W24" s="115"/>
      <c r="X24" s="113"/>
      <c r="Y24" s="114"/>
      <c r="Z24" s="114"/>
      <c r="AA24" s="114"/>
      <c r="AB24" s="115"/>
      <c r="AC24" s="113"/>
      <c r="AD24" s="388"/>
      <c r="AE24" s="388"/>
      <c r="AF24" s="388"/>
      <c r="AG24" s="388"/>
      <c r="AH24" s="275" t="e">
        <f t="shared" si="4"/>
        <v>#REF!</v>
      </c>
      <c r="AI24" s="275" t="e">
        <f t="shared" si="6"/>
        <v>#REF!</v>
      </c>
      <c r="AJ24" s="91" t="e">
        <f t="shared" si="5"/>
        <v>#REF!</v>
      </c>
    </row>
    <row r="25" spans="1:36" s="91" customFormat="1">
      <c r="A25" s="89">
        <v>7</v>
      </c>
      <c r="B25" s="90" t="e">
        <f>silabus!#REF!</f>
        <v>#REF!</v>
      </c>
      <c r="C25" s="107" t="e">
        <f>silabus!#REF!</f>
        <v>#REF!</v>
      </c>
      <c r="D25" s="383"/>
      <c r="E25" s="384"/>
      <c r="F25" s="114"/>
      <c r="G25" s="114"/>
      <c r="H25" s="115"/>
      <c r="I25" s="113"/>
      <c r="J25" s="114"/>
      <c r="K25" s="388"/>
      <c r="L25" s="114"/>
      <c r="M25" s="115"/>
      <c r="N25" s="113"/>
      <c r="O25" s="114"/>
      <c r="P25" s="114"/>
      <c r="Q25" s="114"/>
      <c r="R25" s="115"/>
      <c r="S25" s="113"/>
      <c r="T25" s="114"/>
      <c r="U25" s="114">
        <v>4</v>
      </c>
      <c r="V25" s="114"/>
      <c r="W25" s="115"/>
      <c r="X25" s="113"/>
      <c r="Y25" s="114"/>
      <c r="Z25" s="114"/>
      <c r="AA25" s="114"/>
      <c r="AB25" s="115"/>
      <c r="AC25" s="113"/>
      <c r="AD25" s="388"/>
      <c r="AE25" s="388"/>
      <c r="AF25" s="388"/>
      <c r="AG25" s="388"/>
      <c r="AH25" s="275" t="e">
        <f t="shared" si="4"/>
        <v>#REF!</v>
      </c>
      <c r="AI25" s="275" t="e">
        <f t="shared" si="6"/>
        <v>#REF!</v>
      </c>
      <c r="AJ25" s="91" t="e">
        <f t="shared" si="5"/>
        <v>#REF!</v>
      </c>
    </row>
    <row r="26" spans="1:36" s="91" customFormat="1">
      <c r="A26" s="89"/>
      <c r="B26" s="90" t="e">
        <f>silabus!#REF!</f>
        <v>#REF!</v>
      </c>
      <c r="C26" s="107" t="e">
        <f>silabus!#REF!</f>
        <v>#REF!</v>
      </c>
      <c r="D26" s="383"/>
      <c r="E26" s="384"/>
      <c r="F26" s="114"/>
      <c r="G26" s="114"/>
      <c r="H26" s="115"/>
      <c r="I26" s="113"/>
      <c r="J26" s="114"/>
      <c r="K26" s="388"/>
      <c r="L26" s="114"/>
      <c r="M26" s="115"/>
      <c r="N26" s="113"/>
      <c r="O26" s="114"/>
      <c r="P26" s="114"/>
      <c r="Q26" s="114"/>
      <c r="R26" s="115"/>
      <c r="S26" s="113"/>
      <c r="T26" s="114"/>
      <c r="U26" s="114"/>
      <c r="V26" s="114">
        <v>4</v>
      </c>
      <c r="W26" s="115"/>
      <c r="X26" s="113"/>
      <c r="Y26" s="114"/>
      <c r="Z26" s="114"/>
      <c r="AA26" s="114"/>
      <c r="AB26" s="115"/>
      <c r="AC26" s="113"/>
      <c r="AD26" s="388"/>
      <c r="AE26" s="388"/>
      <c r="AF26" s="388"/>
      <c r="AG26" s="388"/>
      <c r="AH26" s="275" t="e">
        <f t="shared" si="4"/>
        <v>#REF!</v>
      </c>
      <c r="AI26" s="275" t="e">
        <f t="shared" si="6"/>
        <v>#REF!</v>
      </c>
      <c r="AJ26" s="91" t="e">
        <f t="shared" si="5"/>
        <v>#REF!</v>
      </c>
    </row>
    <row r="27" spans="1:36" s="91" customFormat="1">
      <c r="A27" s="89">
        <v>8</v>
      </c>
      <c r="B27" s="90" t="e">
        <f>silabus!#REF!</f>
        <v>#REF!</v>
      </c>
      <c r="C27" s="107" t="e">
        <f>silabus!#REF!</f>
        <v>#REF!</v>
      </c>
      <c r="D27" s="383"/>
      <c r="E27" s="384"/>
      <c r="F27" s="114"/>
      <c r="G27" s="114"/>
      <c r="H27" s="115"/>
      <c r="I27" s="113"/>
      <c r="J27" s="114"/>
      <c r="K27" s="388"/>
      <c r="L27" s="114"/>
      <c r="M27" s="115"/>
      <c r="N27" s="113"/>
      <c r="O27" s="114"/>
      <c r="P27" s="114"/>
      <c r="Q27" s="114"/>
      <c r="R27" s="115"/>
      <c r="S27" s="113"/>
      <c r="T27" s="114"/>
      <c r="U27" s="114"/>
      <c r="V27" s="114"/>
      <c r="W27" s="115"/>
      <c r="X27" s="113">
        <v>4</v>
      </c>
      <c r="Y27" s="114"/>
      <c r="Z27" s="114"/>
      <c r="AA27" s="114"/>
      <c r="AB27" s="115"/>
      <c r="AC27" s="113"/>
      <c r="AD27" s="388"/>
      <c r="AE27" s="388"/>
      <c r="AF27" s="388"/>
      <c r="AG27" s="388"/>
      <c r="AH27" s="275" t="e">
        <f t="shared" si="4"/>
        <v>#REF!</v>
      </c>
      <c r="AI27" s="275" t="e">
        <f t="shared" si="6"/>
        <v>#REF!</v>
      </c>
      <c r="AJ27" s="91" t="e">
        <f t="shared" si="5"/>
        <v>#REF!</v>
      </c>
    </row>
    <row r="28" spans="1:36" s="91" customFormat="1">
      <c r="A28" s="89"/>
      <c r="B28" s="90" t="e">
        <f>silabus!#REF!</f>
        <v>#REF!</v>
      </c>
      <c r="C28" s="107" t="e">
        <f>silabus!#REF!</f>
        <v>#REF!</v>
      </c>
      <c r="D28" s="383"/>
      <c r="E28" s="384"/>
      <c r="F28" s="114"/>
      <c r="G28" s="114"/>
      <c r="H28" s="115"/>
      <c r="I28" s="113"/>
      <c r="J28" s="114"/>
      <c r="K28" s="388"/>
      <c r="L28" s="114"/>
      <c r="M28" s="115"/>
      <c r="N28" s="113"/>
      <c r="O28" s="114"/>
      <c r="P28" s="114"/>
      <c r="Q28" s="114"/>
      <c r="R28" s="115"/>
      <c r="S28" s="113"/>
      <c r="T28" s="114"/>
      <c r="U28" s="114"/>
      <c r="V28" s="114"/>
      <c r="W28" s="115"/>
      <c r="X28" s="113"/>
      <c r="Y28" s="114">
        <v>4</v>
      </c>
      <c r="Z28" s="114"/>
      <c r="AA28" s="114"/>
      <c r="AB28" s="115"/>
      <c r="AC28" s="113"/>
      <c r="AD28" s="388"/>
      <c r="AE28" s="388"/>
      <c r="AF28" s="388"/>
      <c r="AG28" s="388"/>
      <c r="AH28" s="275" t="e">
        <f t="shared" si="4"/>
        <v>#REF!</v>
      </c>
      <c r="AI28" s="275" t="e">
        <f t="shared" si="6"/>
        <v>#REF!</v>
      </c>
      <c r="AJ28" s="91" t="e">
        <f t="shared" si="5"/>
        <v>#REF!</v>
      </c>
    </row>
    <row r="29" spans="1:36" s="91" customFormat="1">
      <c r="A29" s="89">
        <v>9</v>
      </c>
      <c r="B29" s="90" t="e">
        <f>silabus!#REF!</f>
        <v>#REF!</v>
      </c>
      <c r="C29" s="107" t="e">
        <f>silabus!#REF!</f>
        <v>#REF!</v>
      </c>
      <c r="D29" s="383"/>
      <c r="E29" s="384"/>
      <c r="F29" s="114"/>
      <c r="G29" s="114"/>
      <c r="H29" s="115"/>
      <c r="I29" s="113"/>
      <c r="J29" s="114"/>
      <c r="K29" s="388"/>
      <c r="L29" s="114"/>
      <c r="M29" s="115"/>
      <c r="N29" s="113"/>
      <c r="O29" s="114"/>
      <c r="P29" s="114"/>
      <c r="Q29" s="114"/>
      <c r="R29" s="115"/>
      <c r="S29" s="113"/>
      <c r="T29" s="114"/>
      <c r="U29" s="114"/>
      <c r="V29" s="114"/>
      <c r="W29" s="115"/>
      <c r="X29" s="113"/>
      <c r="Y29" s="114"/>
      <c r="Z29" s="114">
        <v>4</v>
      </c>
      <c r="AA29" s="114"/>
      <c r="AB29" s="115"/>
      <c r="AC29" s="113"/>
      <c r="AD29" s="388"/>
      <c r="AE29" s="388"/>
      <c r="AF29" s="388"/>
      <c r="AG29" s="388"/>
      <c r="AH29" s="275" t="e">
        <f t="shared" si="4"/>
        <v>#REF!</v>
      </c>
      <c r="AI29" s="275" t="e">
        <f t="shared" si="6"/>
        <v>#REF!</v>
      </c>
      <c r="AJ29" s="91" t="e">
        <f t="shared" si="5"/>
        <v>#REF!</v>
      </c>
    </row>
    <row r="30" spans="1:36" s="91" customFormat="1">
      <c r="A30" s="89"/>
      <c r="B30" s="90" t="e">
        <f>silabus!#REF!</f>
        <v>#REF!</v>
      </c>
      <c r="C30" s="107" t="e">
        <f>silabus!#REF!</f>
        <v>#REF!</v>
      </c>
      <c r="D30" s="383"/>
      <c r="E30" s="384"/>
      <c r="F30" s="114"/>
      <c r="G30" s="114"/>
      <c r="H30" s="115"/>
      <c r="I30" s="113"/>
      <c r="J30" s="114"/>
      <c r="K30" s="388"/>
      <c r="L30" s="114"/>
      <c r="M30" s="115"/>
      <c r="N30" s="113"/>
      <c r="O30" s="114"/>
      <c r="P30" s="114"/>
      <c r="Q30" s="114"/>
      <c r="R30" s="115"/>
      <c r="S30" s="113"/>
      <c r="T30" s="114"/>
      <c r="U30" s="114"/>
      <c r="V30" s="114"/>
      <c r="W30" s="115"/>
      <c r="X30" s="113"/>
      <c r="Y30" s="114"/>
      <c r="Z30" s="114"/>
      <c r="AA30" s="114">
        <v>4</v>
      </c>
      <c r="AB30" s="115"/>
      <c r="AC30" s="113"/>
      <c r="AD30" s="388"/>
      <c r="AE30" s="388"/>
      <c r="AF30" s="388"/>
      <c r="AG30" s="388"/>
      <c r="AH30" s="275" t="e">
        <f t="shared" si="4"/>
        <v>#REF!</v>
      </c>
      <c r="AI30" s="275" t="e">
        <f t="shared" si="6"/>
        <v>#REF!</v>
      </c>
      <c r="AJ30" s="91" t="e">
        <f t="shared" si="5"/>
        <v>#REF!</v>
      </c>
    </row>
    <row r="31" spans="1:36" s="91" customFormat="1" hidden="1">
      <c r="A31" s="89">
        <v>10</v>
      </c>
      <c r="B31" s="90" t="e">
        <f>silabus!#REF!</f>
        <v>#REF!</v>
      </c>
      <c r="C31" s="107" t="e">
        <f>silabus!#REF!</f>
        <v>#REF!</v>
      </c>
      <c r="D31" s="383"/>
      <c r="E31" s="384"/>
      <c r="F31" s="114"/>
      <c r="G31" s="114"/>
      <c r="H31" s="115"/>
      <c r="I31" s="113"/>
      <c r="J31" s="114"/>
      <c r="K31" s="388"/>
      <c r="L31" s="114"/>
      <c r="M31" s="115"/>
      <c r="N31" s="113"/>
      <c r="O31" s="114"/>
      <c r="P31" s="114"/>
      <c r="Q31" s="114"/>
      <c r="R31" s="115"/>
      <c r="S31" s="113"/>
      <c r="T31" s="114"/>
      <c r="U31" s="114"/>
      <c r="V31" s="114"/>
      <c r="W31" s="115"/>
      <c r="X31" s="113"/>
      <c r="Y31" s="114"/>
      <c r="Z31" s="114"/>
      <c r="AA31" s="114"/>
      <c r="AB31" s="115"/>
      <c r="AC31" s="113"/>
      <c r="AD31" s="388"/>
      <c r="AE31" s="388"/>
      <c r="AF31" s="388"/>
      <c r="AG31" s="388"/>
      <c r="AH31" s="275" t="e">
        <f t="shared" si="4"/>
        <v>#REF!</v>
      </c>
      <c r="AI31" s="275" t="e">
        <f t="shared" si="6"/>
        <v>#REF!</v>
      </c>
      <c r="AJ31" s="91" t="e">
        <f t="shared" si="5"/>
        <v>#REF!</v>
      </c>
    </row>
    <row r="32" spans="1:36" s="91" customFormat="1" hidden="1">
      <c r="A32" s="89"/>
      <c r="B32" s="90" t="e">
        <f>silabus!#REF!</f>
        <v>#REF!</v>
      </c>
      <c r="C32" s="107" t="e">
        <f>silabus!#REF!</f>
        <v>#REF!</v>
      </c>
      <c r="D32" s="383"/>
      <c r="E32" s="384"/>
      <c r="F32" s="114"/>
      <c r="G32" s="114"/>
      <c r="H32" s="115"/>
      <c r="I32" s="113"/>
      <c r="J32" s="114"/>
      <c r="K32" s="388"/>
      <c r="L32" s="114"/>
      <c r="M32" s="115"/>
      <c r="N32" s="113"/>
      <c r="O32" s="114"/>
      <c r="P32" s="114"/>
      <c r="Q32" s="114"/>
      <c r="R32" s="115"/>
      <c r="S32" s="113"/>
      <c r="T32" s="114"/>
      <c r="U32" s="114"/>
      <c r="V32" s="114"/>
      <c r="W32" s="115"/>
      <c r="X32" s="113"/>
      <c r="Y32" s="114"/>
      <c r="Z32" s="114"/>
      <c r="AA32" s="114"/>
      <c r="AB32" s="115"/>
      <c r="AC32" s="113"/>
      <c r="AD32" s="388"/>
      <c r="AE32" s="388"/>
      <c r="AF32" s="388"/>
      <c r="AG32" s="388"/>
      <c r="AH32" s="275" t="e">
        <f t="shared" si="4"/>
        <v>#REF!</v>
      </c>
      <c r="AI32" s="275" t="e">
        <f t="shared" si="6"/>
        <v>#REF!</v>
      </c>
      <c r="AJ32" s="91" t="e">
        <f t="shared" si="5"/>
        <v>#REF!</v>
      </c>
    </row>
    <row r="33" spans="1:36" s="91" customFormat="1" hidden="1">
      <c r="A33" s="89">
        <v>11</v>
      </c>
      <c r="B33" s="90" t="e">
        <f>silabus!#REF!</f>
        <v>#REF!</v>
      </c>
      <c r="C33" s="107" t="e">
        <f>silabus!#REF!</f>
        <v>#REF!</v>
      </c>
      <c r="D33" s="383"/>
      <c r="E33" s="384"/>
      <c r="F33" s="114"/>
      <c r="G33" s="114"/>
      <c r="H33" s="115"/>
      <c r="I33" s="113"/>
      <c r="J33" s="114"/>
      <c r="K33" s="388"/>
      <c r="L33" s="114"/>
      <c r="M33" s="115"/>
      <c r="N33" s="113"/>
      <c r="O33" s="114"/>
      <c r="P33" s="114"/>
      <c r="Q33" s="114"/>
      <c r="R33" s="115"/>
      <c r="S33" s="113"/>
      <c r="T33" s="114"/>
      <c r="U33" s="114"/>
      <c r="V33" s="114"/>
      <c r="W33" s="115"/>
      <c r="X33" s="113"/>
      <c r="Y33" s="114"/>
      <c r="Z33" s="114"/>
      <c r="AA33" s="114"/>
      <c r="AB33" s="115"/>
      <c r="AC33" s="113"/>
      <c r="AD33" s="388"/>
      <c r="AE33" s="388"/>
      <c r="AF33" s="388"/>
      <c r="AG33" s="388"/>
      <c r="AH33" s="275" t="e">
        <f t="shared" si="4"/>
        <v>#REF!</v>
      </c>
      <c r="AI33" s="275" t="e">
        <f t="shared" si="6"/>
        <v>#REF!</v>
      </c>
      <c r="AJ33" s="91" t="e">
        <f t="shared" si="5"/>
        <v>#REF!</v>
      </c>
    </row>
    <row r="34" spans="1:36" s="91" customFormat="1" hidden="1">
      <c r="A34" s="89"/>
      <c r="B34" s="90" t="e">
        <f>silabus!#REF!</f>
        <v>#REF!</v>
      </c>
      <c r="C34" s="107" t="e">
        <f>silabus!#REF!</f>
        <v>#REF!</v>
      </c>
      <c r="D34" s="383"/>
      <c r="E34" s="384"/>
      <c r="F34" s="114"/>
      <c r="G34" s="114"/>
      <c r="H34" s="115"/>
      <c r="I34" s="113"/>
      <c r="J34" s="114"/>
      <c r="K34" s="388"/>
      <c r="L34" s="114"/>
      <c r="M34" s="115"/>
      <c r="N34" s="113"/>
      <c r="O34" s="114"/>
      <c r="P34" s="114"/>
      <c r="Q34" s="114"/>
      <c r="R34" s="115"/>
      <c r="S34" s="113"/>
      <c r="T34" s="114"/>
      <c r="U34" s="114"/>
      <c r="V34" s="114"/>
      <c r="W34" s="115"/>
      <c r="X34" s="113"/>
      <c r="Y34" s="114"/>
      <c r="Z34" s="114"/>
      <c r="AA34" s="114"/>
      <c r="AB34" s="115"/>
      <c r="AC34" s="113"/>
      <c r="AD34" s="388"/>
      <c r="AE34" s="388"/>
      <c r="AF34" s="388"/>
      <c r="AG34" s="388"/>
      <c r="AH34" s="275" t="e">
        <f t="shared" si="4"/>
        <v>#REF!</v>
      </c>
      <c r="AI34" s="275" t="e">
        <f t="shared" si="6"/>
        <v>#REF!</v>
      </c>
      <c r="AJ34" s="91" t="e">
        <f t="shared" si="5"/>
        <v>#REF!</v>
      </c>
    </row>
    <row r="35" spans="1:36" s="91" customFormat="1" hidden="1">
      <c r="A35" s="89">
        <v>12</v>
      </c>
      <c r="B35" s="90" t="e">
        <f>silabus!#REF!</f>
        <v>#REF!</v>
      </c>
      <c r="C35" s="107" t="e">
        <f>silabus!#REF!</f>
        <v>#REF!</v>
      </c>
      <c r="D35" s="383"/>
      <c r="E35" s="384"/>
      <c r="F35" s="114"/>
      <c r="G35" s="114"/>
      <c r="H35" s="115"/>
      <c r="I35" s="113"/>
      <c r="J35" s="114"/>
      <c r="K35" s="388"/>
      <c r="L35" s="114"/>
      <c r="M35" s="115"/>
      <c r="N35" s="113"/>
      <c r="O35" s="114"/>
      <c r="P35" s="114"/>
      <c r="Q35" s="114"/>
      <c r="R35" s="115"/>
      <c r="S35" s="113"/>
      <c r="T35" s="114"/>
      <c r="U35" s="114"/>
      <c r="V35" s="114"/>
      <c r="W35" s="115"/>
      <c r="X35" s="113"/>
      <c r="Y35" s="114"/>
      <c r="Z35" s="114"/>
      <c r="AA35" s="114"/>
      <c r="AB35" s="115"/>
      <c r="AC35" s="113"/>
      <c r="AD35" s="388"/>
      <c r="AE35" s="388"/>
      <c r="AF35" s="388"/>
      <c r="AG35" s="388"/>
      <c r="AH35" s="275" t="e">
        <f t="shared" si="4"/>
        <v>#REF!</v>
      </c>
      <c r="AI35" s="275" t="e">
        <f t="shared" si="6"/>
        <v>#REF!</v>
      </c>
      <c r="AJ35" s="91" t="e">
        <f t="shared" si="5"/>
        <v>#REF!</v>
      </c>
    </row>
    <row r="36" spans="1:36" s="91" customFormat="1" hidden="1">
      <c r="A36" s="89"/>
      <c r="B36" s="90" t="e">
        <f>silabus!#REF!</f>
        <v>#REF!</v>
      </c>
      <c r="C36" s="107" t="e">
        <f>silabus!#REF!</f>
        <v>#REF!</v>
      </c>
      <c r="D36" s="383"/>
      <c r="E36" s="384"/>
      <c r="F36" s="114"/>
      <c r="G36" s="114"/>
      <c r="H36" s="115"/>
      <c r="I36" s="113"/>
      <c r="J36" s="114"/>
      <c r="K36" s="388"/>
      <c r="L36" s="114"/>
      <c r="M36" s="115"/>
      <c r="N36" s="113"/>
      <c r="O36" s="114"/>
      <c r="P36" s="114"/>
      <c r="Q36" s="114"/>
      <c r="R36" s="115"/>
      <c r="S36" s="113"/>
      <c r="T36" s="114"/>
      <c r="U36" s="114"/>
      <c r="V36" s="114"/>
      <c r="W36" s="115"/>
      <c r="X36" s="113"/>
      <c r="Y36" s="114"/>
      <c r="Z36" s="114"/>
      <c r="AA36" s="114"/>
      <c r="AB36" s="115"/>
      <c r="AC36" s="113"/>
      <c r="AD36" s="388"/>
      <c r="AE36" s="388"/>
      <c r="AF36" s="388"/>
      <c r="AG36" s="388"/>
      <c r="AH36" s="275" t="e">
        <f t="shared" si="4"/>
        <v>#REF!</v>
      </c>
      <c r="AI36" s="275" t="e">
        <f t="shared" si="6"/>
        <v>#REF!</v>
      </c>
      <c r="AJ36" s="91" t="e">
        <f t="shared" si="5"/>
        <v>#REF!</v>
      </c>
    </row>
    <row r="37" spans="1:36" s="91" customFormat="1" hidden="1">
      <c r="A37" s="89">
        <v>13</v>
      </c>
      <c r="B37" s="90" t="e">
        <f>silabus!#REF!</f>
        <v>#REF!</v>
      </c>
      <c r="C37" s="107" t="e">
        <f>silabus!#REF!</f>
        <v>#REF!</v>
      </c>
      <c r="D37" s="383"/>
      <c r="E37" s="384"/>
      <c r="F37" s="114"/>
      <c r="G37" s="114"/>
      <c r="H37" s="115"/>
      <c r="I37" s="113"/>
      <c r="J37" s="114"/>
      <c r="K37" s="388"/>
      <c r="L37" s="114"/>
      <c r="M37" s="115"/>
      <c r="N37" s="113"/>
      <c r="O37" s="114"/>
      <c r="P37" s="114"/>
      <c r="Q37" s="114"/>
      <c r="R37" s="115"/>
      <c r="S37" s="113"/>
      <c r="T37" s="114"/>
      <c r="U37" s="114"/>
      <c r="V37" s="114"/>
      <c r="W37" s="115"/>
      <c r="X37" s="113"/>
      <c r="Y37" s="114"/>
      <c r="Z37" s="114"/>
      <c r="AA37" s="114"/>
      <c r="AB37" s="115"/>
      <c r="AC37" s="113"/>
      <c r="AD37" s="388"/>
      <c r="AE37" s="388"/>
      <c r="AF37" s="388"/>
      <c r="AG37" s="388"/>
      <c r="AH37" s="275" t="e">
        <f t="shared" si="4"/>
        <v>#REF!</v>
      </c>
      <c r="AI37" s="275" t="e">
        <f t="shared" si="6"/>
        <v>#REF!</v>
      </c>
      <c r="AJ37" s="91" t="e">
        <f t="shared" si="5"/>
        <v>#REF!</v>
      </c>
    </row>
    <row r="38" spans="1:36" s="91" customFormat="1" hidden="1">
      <c r="A38" s="89"/>
      <c r="B38" s="90" t="e">
        <f>silabus!#REF!</f>
        <v>#REF!</v>
      </c>
      <c r="C38" s="107" t="e">
        <f>silabus!#REF!</f>
        <v>#REF!</v>
      </c>
      <c r="D38" s="383"/>
      <c r="E38" s="384"/>
      <c r="F38" s="114"/>
      <c r="G38" s="114"/>
      <c r="H38" s="115"/>
      <c r="I38" s="113"/>
      <c r="J38" s="114"/>
      <c r="K38" s="388"/>
      <c r="L38" s="114"/>
      <c r="M38" s="115"/>
      <c r="N38" s="113"/>
      <c r="O38" s="114"/>
      <c r="P38" s="114"/>
      <c r="Q38" s="114"/>
      <c r="R38" s="115"/>
      <c r="S38" s="113"/>
      <c r="T38" s="114"/>
      <c r="U38" s="114"/>
      <c r="V38" s="114"/>
      <c r="W38" s="115"/>
      <c r="X38" s="113"/>
      <c r="Y38" s="114"/>
      <c r="Z38" s="114"/>
      <c r="AA38" s="114"/>
      <c r="AB38" s="115"/>
      <c r="AC38" s="113"/>
      <c r="AD38" s="388"/>
      <c r="AE38" s="388"/>
      <c r="AF38" s="388"/>
      <c r="AG38" s="388"/>
      <c r="AH38" s="275" t="e">
        <f t="shared" si="4"/>
        <v>#REF!</v>
      </c>
      <c r="AI38" s="275" t="e">
        <f t="shared" si="6"/>
        <v>#REF!</v>
      </c>
      <c r="AJ38" s="91" t="e">
        <f t="shared" si="5"/>
        <v>#REF!</v>
      </c>
    </row>
    <row r="39" spans="1:36" s="91" customFormat="1" hidden="1">
      <c r="A39" s="89">
        <v>14</v>
      </c>
      <c r="B39" s="90" t="e">
        <f>silabus!#REF!</f>
        <v>#REF!</v>
      </c>
      <c r="C39" s="107" t="e">
        <f>silabus!#REF!</f>
        <v>#REF!</v>
      </c>
      <c r="D39" s="383"/>
      <c r="E39" s="384"/>
      <c r="F39" s="114"/>
      <c r="G39" s="114"/>
      <c r="H39" s="115"/>
      <c r="I39" s="113"/>
      <c r="J39" s="114"/>
      <c r="K39" s="388"/>
      <c r="L39" s="114"/>
      <c r="M39" s="115"/>
      <c r="N39" s="113"/>
      <c r="O39" s="114"/>
      <c r="P39" s="114"/>
      <c r="Q39" s="114"/>
      <c r="R39" s="115"/>
      <c r="S39" s="113"/>
      <c r="T39" s="114"/>
      <c r="U39" s="114"/>
      <c r="V39" s="114"/>
      <c r="W39" s="115"/>
      <c r="X39" s="113"/>
      <c r="Y39" s="114"/>
      <c r="Z39" s="114"/>
      <c r="AA39" s="114"/>
      <c r="AB39" s="115"/>
      <c r="AC39" s="113"/>
      <c r="AD39" s="388"/>
      <c r="AE39" s="388"/>
      <c r="AF39" s="388"/>
      <c r="AG39" s="388"/>
      <c r="AH39" s="275" t="e">
        <f t="shared" si="4"/>
        <v>#REF!</v>
      </c>
      <c r="AI39" s="275" t="e">
        <f t="shared" si="6"/>
        <v>#REF!</v>
      </c>
      <c r="AJ39" s="91" t="e">
        <f t="shared" si="5"/>
        <v>#REF!</v>
      </c>
    </row>
    <row r="40" spans="1:36" s="91" customFormat="1" hidden="1">
      <c r="A40" s="89"/>
      <c r="B40" s="90" t="e">
        <f>silabus!#REF!</f>
        <v>#REF!</v>
      </c>
      <c r="C40" s="107" t="e">
        <f>silabus!#REF!</f>
        <v>#REF!</v>
      </c>
      <c r="D40" s="383"/>
      <c r="E40" s="384"/>
      <c r="F40" s="114"/>
      <c r="G40" s="114"/>
      <c r="H40" s="115"/>
      <c r="I40" s="113"/>
      <c r="J40" s="114"/>
      <c r="K40" s="388"/>
      <c r="L40" s="114"/>
      <c r="M40" s="115"/>
      <c r="N40" s="113"/>
      <c r="O40" s="114"/>
      <c r="P40" s="114"/>
      <c r="Q40" s="114"/>
      <c r="R40" s="115"/>
      <c r="S40" s="113"/>
      <c r="T40" s="114"/>
      <c r="U40" s="114"/>
      <c r="V40" s="114"/>
      <c r="W40" s="115"/>
      <c r="X40" s="113"/>
      <c r="Y40" s="114"/>
      <c r="Z40" s="114"/>
      <c r="AA40" s="114"/>
      <c r="AB40" s="115"/>
      <c r="AC40" s="113"/>
      <c r="AD40" s="388"/>
      <c r="AE40" s="388"/>
      <c r="AF40" s="388"/>
      <c r="AG40" s="388"/>
      <c r="AH40" s="275" t="e">
        <f t="shared" si="4"/>
        <v>#REF!</v>
      </c>
      <c r="AI40" s="275" t="e">
        <f t="shared" si="6"/>
        <v>#REF!</v>
      </c>
      <c r="AJ40" s="91" t="e">
        <f t="shared" si="5"/>
        <v>#REF!</v>
      </c>
    </row>
    <row r="41" spans="1:36" s="91" customFormat="1" hidden="1">
      <c r="A41" s="89">
        <v>15</v>
      </c>
      <c r="B41" s="90" t="e">
        <f>silabus!#REF!</f>
        <v>#REF!</v>
      </c>
      <c r="C41" s="107" t="e">
        <f>silabus!#REF!</f>
        <v>#REF!</v>
      </c>
      <c r="D41" s="383"/>
      <c r="E41" s="384"/>
      <c r="F41" s="114"/>
      <c r="G41" s="114"/>
      <c r="H41" s="115"/>
      <c r="I41" s="113"/>
      <c r="J41" s="114"/>
      <c r="K41" s="388"/>
      <c r="L41" s="114"/>
      <c r="M41" s="115"/>
      <c r="N41" s="113"/>
      <c r="O41" s="114"/>
      <c r="P41" s="114"/>
      <c r="Q41" s="114"/>
      <c r="R41" s="115"/>
      <c r="S41" s="113"/>
      <c r="T41" s="114"/>
      <c r="U41" s="114"/>
      <c r="V41" s="114"/>
      <c r="W41" s="115"/>
      <c r="X41" s="113"/>
      <c r="Y41" s="114"/>
      <c r="Z41" s="114"/>
      <c r="AA41" s="114"/>
      <c r="AB41" s="115"/>
      <c r="AC41" s="113"/>
      <c r="AD41" s="388"/>
      <c r="AE41" s="388"/>
      <c r="AF41" s="388"/>
      <c r="AG41" s="388"/>
      <c r="AH41" s="275" t="e">
        <f t="shared" si="4"/>
        <v>#REF!</v>
      </c>
      <c r="AI41" s="275" t="e">
        <f t="shared" si="6"/>
        <v>#REF!</v>
      </c>
      <c r="AJ41" s="91" t="e">
        <f t="shared" si="5"/>
        <v>#REF!</v>
      </c>
    </row>
    <row r="42" spans="1:36" s="91" customFormat="1" hidden="1">
      <c r="A42" s="92"/>
      <c r="B42" s="90" t="e">
        <f>silabus!#REF!</f>
        <v>#REF!</v>
      </c>
      <c r="C42" s="107" t="e">
        <f>silabus!#REF!</f>
        <v>#REF!</v>
      </c>
      <c r="D42" s="385"/>
      <c r="E42" s="386"/>
      <c r="F42" s="114"/>
      <c r="G42" s="114"/>
      <c r="H42" s="115"/>
      <c r="I42" s="113"/>
      <c r="J42" s="114"/>
      <c r="K42" s="389"/>
      <c r="L42" s="114"/>
      <c r="M42" s="115"/>
      <c r="N42" s="113"/>
      <c r="O42" s="114"/>
      <c r="P42" s="114"/>
      <c r="Q42" s="114"/>
      <c r="R42" s="115"/>
      <c r="S42" s="113"/>
      <c r="T42" s="114"/>
      <c r="U42" s="114"/>
      <c r="V42" s="114"/>
      <c r="W42" s="115"/>
      <c r="X42" s="113"/>
      <c r="Y42" s="114"/>
      <c r="Z42" s="114"/>
      <c r="AA42" s="114"/>
      <c r="AB42" s="115"/>
      <c r="AC42" s="113"/>
      <c r="AD42" s="389"/>
      <c r="AE42" s="389"/>
      <c r="AF42" s="389"/>
      <c r="AG42" s="389"/>
      <c r="AH42" s="275" t="e">
        <f t="shared" si="4"/>
        <v>#REF!</v>
      </c>
      <c r="AI42" s="275" t="e">
        <f t="shared" si="6"/>
        <v>#REF!</v>
      </c>
      <c r="AJ42" s="91" t="e">
        <f t="shared" si="5"/>
        <v>#REF!</v>
      </c>
    </row>
    <row r="43" spans="1:36">
      <c r="A43" s="47" t="s">
        <v>85</v>
      </c>
      <c r="B43" s="43" t="s">
        <v>449</v>
      </c>
      <c r="C43" s="33"/>
      <c r="D43" s="52"/>
      <c r="E43" s="49"/>
      <c r="F43" s="49"/>
      <c r="G43" s="49"/>
      <c r="H43" s="51"/>
      <c r="I43" s="52"/>
      <c r="J43" s="53"/>
      <c r="K43" s="53"/>
      <c r="L43" s="49"/>
      <c r="M43" s="49"/>
      <c r="N43" s="50"/>
      <c r="O43" s="53"/>
      <c r="P43" s="53"/>
      <c r="Q43" s="53"/>
      <c r="R43" s="51"/>
      <c r="S43" s="52"/>
      <c r="T43" s="53"/>
      <c r="U43" s="49"/>
      <c r="V43" s="49"/>
      <c r="W43" s="49"/>
      <c r="X43" s="50"/>
      <c r="Y43" s="44"/>
      <c r="Z43" s="44"/>
      <c r="AA43" s="44"/>
      <c r="AB43" s="271" t="s">
        <v>448</v>
      </c>
      <c r="AC43" s="46"/>
      <c r="AD43" s="49"/>
      <c r="AE43" s="49"/>
      <c r="AF43" s="49"/>
      <c r="AG43" s="51"/>
      <c r="AH43" s="105" t="e">
        <f t="shared" ref="AH43:AH44" si="7">(SUM(D43:AG43)/$C$45)*100</f>
        <v>#REF!</v>
      </c>
      <c r="AI43" s="105" t="e">
        <f t="shared" ref="AI43:AI44" si="8">AH43+AI42</f>
        <v>#REF!</v>
      </c>
    </row>
    <row r="44" spans="1:36" hidden="1">
      <c r="A44" s="47"/>
      <c r="B44" s="48"/>
      <c r="C44" s="33"/>
      <c r="D44" s="52"/>
      <c r="E44" s="49"/>
      <c r="F44" s="49"/>
      <c r="G44" s="49"/>
      <c r="H44" s="51"/>
      <c r="I44" s="52"/>
      <c r="J44" s="53"/>
      <c r="K44" s="53"/>
      <c r="L44" s="49"/>
      <c r="M44" s="49"/>
      <c r="N44" s="50"/>
      <c r="O44" s="53"/>
      <c r="P44" s="53"/>
      <c r="Q44" s="53"/>
      <c r="R44" s="51"/>
      <c r="S44" s="52"/>
      <c r="T44" s="53"/>
      <c r="U44" s="49"/>
      <c r="V44" s="49"/>
      <c r="W44" s="49"/>
      <c r="X44" s="50"/>
      <c r="Y44" s="44"/>
      <c r="Z44" s="44"/>
      <c r="AA44" s="44"/>
      <c r="AB44" s="45"/>
      <c r="AC44" s="46"/>
      <c r="AD44" s="49"/>
      <c r="AE44" s="49"/>
      <c r="AF44" s="49"/>
      <c r="AG44" s="51"/>
      <c r="AH44" s="105" t="e">
        <f t="shared" si="7"/>
        <v>#REF!</v>
      </c>
      <c r="AI44" s="105" t="e">
        <f t="shared" si="8"/>
        <v>#REF!</v>
      </c>
    </row>
    <row r="45" spans="1:36" ht="17.25" thickBot="1">
      <c r="A45" s="34"/>
      <c r="B45" s="35" t="s">
        <v>83</v>
      </c>
      <c r="C45" s="100" t="e">
        <f>SUM(C13:C44)</f>
        <v>#REF!</v>
      </c>
      <c r="D45" s="55"/>
      <c r="E45" s="57"/>
      <c r="F45" s="57"/>
      <c r="G45" s="57"/>
      <c r="H45" s="54"/>
      <c r="I45" s="55"/>
      <c r="J45" s="56"/>
      <c r="K45" s="56"/>
      <c r="L45" s="57"/>
      <c r="M45" s="57"/>
      <c r="N45" s="58"/>
      <c r="O45" s="56"/>
      <c r="P45" s="56"/>
      <c r="Q45" s="56"/>
      <c r="R45" s="54"/>
      <c r="S45" s="55"/>
      <c r="T45" s="56"/>
      <c r="U45" s="57"/>
      <c r="V45" s="57"/>
      <c r="W45" s="57"/>
      <c r="X45" s="58"/>
      <c r="Y45" s="56"/>
      <c r="Z45" s="56"/>
      <c r="AA45" s="57"/>
      <c r="AB45" s="57"/>
      <c r="AC45" s="58"/>
      <c r="AD45" s="57"/>
      <c r="AE45" s="57"/>
      <c r="AF45" s="57"/>
      <c r="AG45" s="54"/>
      <c r="AH45" s="276"/>
      <c r="AI45" s="277"/>
    </row>
    <row r="46" spans="1:36" ht="17.25" thickBot="1">
      <c r="A46" s="363" t="s">
        <v>84</v>
      </c>
      <c r="B46" s="364"/>
      <c r="C46" s="59" t="s">
        <v>81</v>
      </c>
      <c r="D46" s="367" t="e">
        <f>(SUM(D12:H45)/$C$45)*100</f>
        <v>#REF!</v>
      </c>
      <c r="E46" s="368"/>
      <c r="F46" s="368"/>
      <c r="G46" s="368"/>
      <c r="H46" s="369"/>
      <c r="I46" s="367" t="e">
        <f>(SUM(I12:M45)/$C$45)*100</f>
        <v>#REF!</v>
      </c>
      <c r="J46" s="368"/>
      <c r="K46" s="368"/>
      <c r="L46" s="368"/>
      <c r="M46" s="369"/>
      <c r="N46" s="367" t="e">
        <f>(SUM(N12:R45)/$C$45)*100</f>
        <v>#REF!</v>
      </c>
      <c r="O46" s="368"/>
      <c r="P46" s="368"/>
      <c r="Q46" s="368"/>
      <c r="R46" s="369"/>
      <c r="S46" s="367" t="e">
        <f>(SUM(S12:W45)/$C$45)*100</f>
        <v>#REF!</v>
      </c>
      <c r="T46" s="368"/>
      <c r="U46" s="368"/>
      <c r="V46" s="368"/>
      <c r="W46" s="369"/>
      <c r="X46" s="367" t="e">
        <f>(SUM(X12:AB45)/$C$45)*100</f>
        <v>#REF!</v>
      </c>
      <c r="Y46" s="368"/>
      <c r="Z46" s="368"/>
      <c r="AA46" s="368"/>
      <c r="AB46" s="369"/>
      <c r="AC46" s="367" t="e">
        <f>(SUM(AC12:AG45)/$C$45)*100</f>
        <v>#REF!</v>
      </c>
      <c r="AD46" s="368"/>
      <c r="AE46" s="368"/>
      <c r="AF46" s="368"/>
      <c r="AG46" s="369"/>
      <c r="AH46" s="266" t="e">
        <f>SUM(AH13:AH45)</f>
        <v>#REF!</v>
      </c>
      <c r="AI46" s="278"/>
    </row>
    <row r="47" spans="1:36" ht="33" thickBot="1">
      <c r="A47" s="365"/>
      <c r="B47" s="366"/>
      <c r="C47" s="60" t="s">
        <v>82</v>
      </c>
      <c r="D47" s="370" t="e">
        <f>D46</f>
        <v>#REF!</v>
      </c>
      <c r="E47" s="371"/>
      <c r="F47" s="371"/>
      <c r="G47" s="371"/>
      <c r="H47" s="372"/>
      <c r="I47" s="370" t="e">
        <f>D47+I46</f>
        <v>#REF!</v>
      </c>
      <c r="J47" s="371"/>
      <c r="K47" s="371"/>
      <c r="L47" s="371"/>
      <c r="M47" s="372"/>
      <c r="N47" s="370" t="e">
        <f>I47+N46</f>
        <v>#REF!</v>
      </c>
      <c r="O47" s="371"/>
      <c r="P47" s="371"/>
      <c r="Q47" s="371"/>
      <c r="R47" s="372"/>
      <c r="S47" s="370" t="e">
        <f>N47+S46</f>
        <v>#REF!</v>
      </c>
      <c r="T47" s="371"/>
      <c r="U47" s="371"/>
      <c r="V47" s="371"/>
      <c r="W47" s="372"/>
      <c r="X47" s="370" t="e">
        <f>S47+X46</f>
        <v>#REF!</v>
      </c>
      <c r="Y47" s="371"/>
      <c r="Z47" s="371"/>
      <c r="AA47" s="371"/>
      <c r="AB47" s="372"/>
      <c r="AC47" s="370" t="e">
        <f>X47+AC46</f>
        <v>#REF!</v>
      </c>
      <c r="AD47" s="371"/>
      <c r="AE47" s="371"/>
      <c r="AF47" s="371"/>
      <c r="AG47" s="372"/>
      <c r="AH47" s="279"/>
      <c r="AI47" s="280"/>
    </row>
    <row r="48" spans="1:36">
      <c r="A48" s="81"/>
      <c r="B48" s="81"/>
      <c r="C48" s="82"/>
      <c r="D48" s="83"/>
      <c r="E48" s="83"/>
      <c r="F48" s="83"/>
      <c r="G48" s="83"/>
      <c r="H48" s="83"/>
      <c r="I48" s="83"/>
      <c r="J48" s="83"/>
      <c r="K48" s="83"/>
      <c r="L48" s="83"/>
      <c r="M48" s="83"/>
      <c r="N48" s="83"/>
      <c r="O48" s="83"/>
      <c r="P48" s="83"/>
      <c r="Q48" s="83"/>
      <c r="R48" s="83"/>
      <c r="S48" s="83"/>
      <c r="T48" s="83"/>
      <c r="U48" s="83"/>
      <c r="V48" s="83"/>
      <c r="W48" s="83"/>
      <c r="X48" s="83"/>
      <c r="Y48" s="83"/>
      <c r="Z48" s="83"/>
      <c r="AA48" s="83"/>
      <c r="AB48" s="83"/>
      <c r="AC48" s="83"/>
      <c r="AD48" s="83"/>
      <c r="AE48" s="83"/>
      <c r="AF48" s="83"/>
      <c r="AG48" s="83"/>
      <c r="AH48" s="281"/>
      <c r="AI48" s="86"/>
    </row>
    <row r="49" spans="1:35">
      <c r="A49" s="81"/>
      <c r="B49" s="84"/>
      <c r="C49" s="84" t="str">
        <f>alokasi!B36</f>
        <v>Mengetahui :</v>
      </c>
      <c r="D49" s="84"/>
      <c r="E49" s="84"/>
      <c r="F49" s="84"/>
      <c r="G49" s="84"/>
      <c r="H49" s="84"/>
      <c r="I49" s="84"/>
      <c r="J49" s="84"/>
      <c r="K49" s="84"/>
      <c r="L49" s="84"/>
      <c r="M49" s="84"/>
      <c r="N49" s="84"/>
      <c r="O49" s="84"/>
      <c r="P49" s="84"/>
      <c r="Q49" s="84"/>
      <c r="R49" s="84"/>
      <c r="S49" s="84"/>
      <c r="T49" s="84"/>
      <c r="U49" s="84"/>
      <c r="V49" s="84"/>
      <c r="W49" s="84"/>
      <c r="X49" s="84"/>
      <c r="Y49" s="84" t="str">
        <f>alokasi!E36</f>
        <v>Barabai, 16 April 2020</v>
      </c>
      <c r="Z49" s="84"/>
      <c r="AA49" s="84"/>
      <c r="AB49" s="84"/>
      <c r="AC49" s="84"/>
      <c r="AD49" s="84"/>
      <c r="AE49" s="84"/>
      <c r="AF49" s="84"/>
      <c r="AG49" s="84"/>
      <c r="AH49" s="272"/>
      <c r="AI49" s="86"/>
    </row>
    <row r="50" spans="1:35">
      <c r="A50" s="73"/>
      <c r="B50" s="84"/>
      <c r="C50" s="84" t="str">
        <f>alokasi!B37</f>
        <v>Kepala SMKN 1 Barabai</v>
      </c>
      <c r="D50" s="85"/>
      <c r="E50" s="85"/>
      <c r="F50" s="85"/>
      <c r="G50" s="85"/>
      <c r="H50" s="84"/>
      <c r="I50" s="84"/>
      <c r="J50" s="84"/>
      <c r="K50" s="84"/>
      <c r="L50" s="84"/>
      <c r="M50" s="84"/>
      <c r="N50" s="84"/>
      <c r="O50" s="84"/>
      <c r="P50" s="73"/>
      <c r="Q50" s="73"/>
      <c r="R50" s="84"/>
      <c r="S50" s="84"/>
      <c r="T50" s="84"/>
      <c r="U50" s="84"/>
      <c r="V50" s="84"/>
      <c r="W50" s="84"/>
      <c r="X50" s="84"/>
      <c r="Y50" s="84" t="str">
        <f>alokasi!E37</f>
        <v>Guru Mata Pelajaran</v>
      </c>
      <c r="Z50" s="84"/>
      <c r="AA50" s="84"/>
      <c r="AB50" s="84"/>
      <c r="AC50" s="84"/>
      <c r="AD50" s="84"/>
      <c r="AE50" s="84"/>
      <c r="AF50" s="84"/>
      <c r="AG50" s="84"/>
      <c r="AH50" s="272"/>
      <c r="AI50" s="272"/>
    </row>
    <row r="51" spans="1:35">
      <c r="A51" s="73"/>
      <c r="B51" s="84"/>
      <c r="C51" s="84"/>
      <c r="D51" s="85"/>
      <c r="E51" s="85"/>
      <c r="F51" s="85"/>
      <c r="G51" s="85"/>
      <c r="H51" s="85"/>
      <c r="I51" s="85"/>
      <c r="J51" s="85"/>
      <c r="K51" s="85"/>
      <c r="L51" s="85"/>
      <c r="M51" s="85"/>
      <c r="N51" s="85"/>
      <c r="O51" s="85"/>
      <c r="P51" s="85"/>
      <c r="Q51" s="85"/>
      <c r="R51" s="85"/>
      <c r="S51" s="85"/>
      <c r="T51" s="85"/>
      <c r="U51" s="85"/>
      <c r="V51" s="85"/>
      <c r="W51" s="84"/>
      <c r="X51" s="85"/>
      <c r="Y51" s="84"/>
      <c r="Z51" s="85"/>
      <c r="AA51" s="85"/>
      <c r="AB51" s="85"/>
      <c r="AC51" s="85"/>
      <c r="AD51" s="85"/>
      <c r="AE51" s="85"/>
      <c r="AF51" s="85"/>
      <c r="AG51" s="85"/>
      <c r="AH51" s="86"/>
      <c r="AI51" s="272"/>
    </row>
    <row r="52" spans="1:35">
      <c r="A52" s="73"/>
      <c r="B52" s="84"/>
      <c r="C52" s="84"/>
      <c r="D52" s="83"/>
      <c r="E52" s="83"/>
      <c r="F52" s="83"/>
      <c r="G52" s="83"/>
      <c r="H52" s="83"/>
      <c r="I52" s="83"/>
      <c r="J52" s="83"/>
      <c r="K52" s="83"/>
      <c r="L52" s="83"/>
      <c r="M52" s="83"/>
      <c r="N52" s="83"/>
      <c r="O52" s="83"/>
      <c r="P52" s="83"/>
      <c r="Q52" s="83"/>
      <c r="R52" s="83"/>
      <c r="S52" s="83"/>
      <c r="T52" s="83"/>
      <c r="U52" s="83"/>
      <c r="V52" s="83"/>
      <c r="W52" s="84"/>
      <c r="X52" s="83"/>
      <c r="Y52" s="84"/>
      <c r="Z52" s="83"/>
      <c r="AA52" s="83"/>
      <c r="AB52" s="83"/>
      <c r="AC52" s="83"/>
      <c r="AD52" s="83"/>
      <c r="AE52" s="83"/>
      <c r="AF52" s="83"/>
      <c r="AG52" s="83"/>
      <c r="AH52" s="86"/>
      <c r="AI52" s="272"/>
    </row>
    <row r="53" spans="1:35">
      <c r="A53" s="73"/>
      <c r="B53" s="84"/>
      <c r="C53" s="84"/>
      <c r="D53" s="83"/>
      <c r="E53" s="83"/>
      <c r="F53" s="83"/>
      <c r="G53" s="83"/>
      <c r="H53" s="83"/>
      <c r="I53" s="83"/>
      <c r="J53" s="83"/>
      <c r="K53" s="83"/>
      <c r="L53" s="83"/>
      <c r="M53" s="83"/>
      <c r="N53" s="83"/>
      <c r="O53" s="83"/>
      <c r="P53" s="83"/>
      <c r="Q53" s="83"/>
      <c r="R53" s="83"/>
      <c r="S53" s="83"/>
      <c r="T53" s="83"/>
      <c r="U53" s="83"/>
      <c r="V53" s="83"/>
      <c r="W53" s="84"/>
      <c r="X53" s="83"/>
      <c r="Y53" s="84"/>
      <c r="Z53" s="83"/>
      <c r="AA53" s="83"/>
      <c r="AB53" s="83"/>
      <c r="AC53" s="83"/>
      <c r="AD53" s="83"/>
      <c r="AE53" s="83"/>
      <c r="AF53" s="83"/>
      <c r="AG53" s="83"/>
      <c r="AH53" s="86"/>
      <c r="AI53" s="272"/>
    </row>
    <row r="54" spans="1:35">
      <c r="A54" s="73"/>
      <c r="B54" s="84"/>
      <c r="C54" s="84" t="str">
        <f>alokasi!B41</f>
        <v>Norta Dewi Yuniati, S.P, M.Pd</v>
      </c>
      <c r="D54" s="87"/>
      <c r="E54" s="87"/>
      <c r="F54" s="87"/>
      <c r="G54" s="87"/>
      <c r="H54" s="87"/>
      <c r="I54" s="87"/>
      <c r="J54" s="87"/>
      <c r="K54" s="87"/>
      <c r="L54" s="87"/>
      <c r="M54" s="87"/>
      <c r="N54" s="87"/>
      <c r="O54" s="87"/>
      <c r="P54" s="87"/>
      <c r="Q54" s="87"/>
      <c r="R54" s="87"/>
      <c r="S54" s="87"/>
      <c r="T54" s="87"/>
      <c r="U54" s="87"/>
      <c r="V54" s="87"/>
      <c r="W54" s="84"/>
      <c r="X54" s="88"/>
      <c r="Y54" s="84" t="str">
        <f>alokasi!E41</f>
        <v>Abdian Noor, S.Pd</v>
      </c>
      <c r="Z54" s="88"/>
      <c r="AA54" s="88"/>
      <c r="AB54" s="88"/>
      <c r="AC54" s="88"/>
      <c r="AD54" s="88"/>
      <c r="AE54" s="84"/>
      <c r="AF54" s="84"/>
      <c r="AG54" s="84"/>
      <c r="AH54" s="272"/>
      <c r="AI54" s="272"/>
    </row>
    <row r="55" spans="1:35">
      <c r="A55" s="73"/>
      <c r="B55" s="84"/>
      <c r="C55" s="84" t="str">
        <f>alokasi!B42</f>
        <v>NIP. 19710623 200604 2 021</v>
      </c>
      <c r="D55" s="84"/>
      <c r="E55" s="84"/>
      <c r="F55" s="84"/>
      <c r="G55" s="84"/>
      <c r="H55" s="84"/>
      <c r="I55" s="84"/>
      <c r="J55" s="84"/>
      <c r="K55" s="84"/>
      <c r="L55" s="84"/>
      <c r="M55" s="84"/>
      <c r="N55" s="84"/>
      <c r="O55" s="84"/>
      <c r="P55" s="84"/>
      <c r="Q55" s="84"/>
      <c r="R55" s="84"/>
      <c r="S55" s="84"/>
      <c r="T55" s="84"/>
      <c r="U55" s="84"/>
      <c r="V55" s="84"/>
      <c r="W55" s="84"/>
      <c r="X55" s="72"/>
      <c r="Y55" s="84" t="str">
        <f>alokasi!E42</f>
        <v>NIP. 19680906 199412 1 005</v>
      </c>
      <c r="Z55" s="72"/>
      <c r="AA55" s="72"/>
      <c r="AB55" s="72"/>
      <c r="AC55" s="72"/>
      <c r="AD55" s="72"/>
      <c r="AE55" s="84"/>
      <c r="AF55" s="84"/>
      <c r="AG55" s="84"/>
      <c r="AH55" s="272"/>
      <c r="AI55" s="272"/>
    </row>
    <row r="56" spans="1:35" ht="18.75" hidden="1">
      <c r="A56" s="373" t="s">
        <v>79</v>
      </c>
      <c r="B56" s="373"/>
      <c r="C56" s="373"/>
      <c r="D56" s="373"/>
      <c r="E56" s="373"/>
      <c r="F56" s="373"/>
      <c r="G56" s="373"/>
      <c r="H56" s="373"/>
      <c r="I56" s="373"/>
      <c r="J56" s="373"/>
      <c r="K56" s="373"/>
      <c r="L56" s="373"/>
      <c r="M56" s="373"/>
      <c r="N56" s="373"/>
      <c r="O56" s="373"/>
      <c r="P56" s="373"/>
      <c r="Q56" s="373"/>
      <c r="R56" s="373"/>
      <c r="S56" s="373"/>
      <c r="T56" s="373"/>
      <c r="U56" s="373"/>
      <c r="V56" s="373"/>
      <c r="W56" s="373"/>
      <c r="X56" s="373"/>
      <c r="Y56" s="373"/>
      <c r="Z56" s="373"/>
      <c r="AA56" s="373"/>
      <c r="AB56" s="373"/>
      <c r="AC56" s="373"/>
      <c r="AD56" s="373"/>
      <c r="AE56" s="373"/>
      <c r="AF56" s="373"/>
      <c r="AG56" s="373"/>
      <c r="AH56" s="373"/>
      <c r="AI56" s="373"/>
    </row>
    <row r="57" spans="1:35" ht="18.75" hidden="1">
      <c r="A57" s="108"/>
      <c r="B57" s="108"/>
      <c r="C57" s="108"/>
      <c r="D57" s="108"/>
      <c r="E57" s="108"/>
      <c r="F57" s="108"/>
      <c r="G57" s="108"/>
      <c r="H57" s="108"/>
      <c r="I57" s="108"/>
      <c r="J57" s="108"/>
      <c r="K57" s="108"/>
      <c r="L57" s="108"/>
      <c r="M57" s="108"/>
      <c r="N57" s="108"/>
      <c r="O57" s="108"/>
      <c r="P57" s="108"/>
      <c r="Q57" s="108"/>
      <c r="R57" s="108"/>
      <c r="S57" s="108"/>
      <c r="T57" s="108"/>
      <c r="U57" s="108"/>
      <c r="V57" s="108"/>
      <c r="W57" s="108"/>
      <c r="X57" s="108"/>
      <c r="Y57" s="108"/>
      <c r="Z57" s="108"/>
      <c r="AA57" s="108"/>
      <c r="AB57" s="108"/>
      <c r="AC57" s="108"/>
      <c r="AD57" s="108"/>
      <c r="AE57" s="108"/>
      <c r="AF57" s="108"/>
      <c r="AG57" s="108"/>
      <c r="AH57" s="265"/>
      <c r="AI57" s="265"/>
    </row>
    <row r="58" spans="1:35" hidden="1">
      <c r="A58" s="72"/>
      <c r="B58" s="73"/>
      <c r="C58" s="74" t="str">
        <f t="shared" ref="C58:C63" si="9">C3</f>
        <v>Program Keahlian</v>
      </c>
      <c r="D58" s="72"/>
      <c r="E58" s="72"/>
      <c r="F58" s="72"/>
      <c r="G58" s="72"/>
      <c r="H58" s="72"/>
      <c r="I58" s="72"/>
      <c r="J58" s="72"/>
      <c r="K58" s="72" t="s">
        <v>12</v>
      </c>
      <c r="L58" s="72" t="str">
        <f>L3</f>
        <v>Bisnis dan Pemasaran</v>
      </c>
      <c r="M58" s="72"/>
      <c r="N58" s="72"/>
      <c r="O58" s="72"/>
      <c r="P58" s="72"/>
      <c r="Q58" s="72"/>
      <c r="R58" s="73"/>
      <c r="S58" s="73"/>
      <c r="T58" s="72"/>
      <c r="U58" s="72"/>
      <c r="V58" s="72"/>
      <c r="W58" s="72"/>
      <c r="X58" s="72"/>
      <c r="Y58" s="72"/>
      <c r="Z58" s="72"/>
      <c r="AA58" s="72"/>
      <c r="AB58" s="73"/>
      <c r="AC58" s="72"/>
      <c r="AD58" s="73"/>
      <c r="AE58" s="73"/>
      <c r="AF58" s="73"/>
      <c r="AG58" s="73"/>
      <c r="AH58" s="272"/>
      <c r="AI58" s="272"/>
    </row>
    <row r="59" spans="1:35" hidden="1">
      <c r="A59" s="72"/>
      <c r="B59" s="73"/>
      <c r="C59" s="74" t="str">
        <f t="shared" si="9"/>
        <v>Mata Pelajaran</v>
      </c>
      <c r="D59" s="72"/>
      <c r="E59" s="72"/>
      <c r="F59" s="72"/>
      <c r="G59" s="72"/>
      <c r="H59" s="72"/>
      <c r="I59" s="72"/>
      <c r="J59" s="72"/>
      <c r="K59" s="72" t="s">
        <v>12</v>
      </c>
      <c r="L59" s="72" t="str">
        <f>L4</f>
        <v>Administrasi Transakssi</v>
      </c>
      <c r="M59" s="72"/>
      <c r="N59" s="72"/>
      <c r="O59" s="72"/>
      <c r="P59" s="73"/>
      <c r="Q59" s="72"/>
      <c r="R59" s="73"/>
      <c r="S59" s="73"/>
      <c r="T59" s="72"/>
      <c r="U59" s="72"/>
      <c r="V59" s="72"/>
      <c r="W59" s="72"/>
      <c r="X59" s="72"/>
      <c r="Y59" s="72"/>
      <c r="Z59" s="72"/>
      <c r="AA59" s="72"/>
      <c r="AB59" s="73"/>
      <c r="AC59" s="72"/>
      <c r="AD59" s="73"/>
      <c r="AE59" s="73"/>
      <c r="AF59" s="73"/>
      <c r="AG59" s="73"/>
      <c r="AH59" s="272"/>
      <c r="AI59" s="272"/>
    </row>
    <row r="60" spans="1:35" hidden="1">
      <c r="A60" s="72"/>
      <c r="B60" s="73"/>
      <c r="C60" s="74" t="str">
        <f t="shared" si="9"/>
        <v>Kelas</v>
      </c>
      <c r="D60" s="72"/>
      <c r="E60" s="72"/>
      <c r="F60" s="72"/>
      <c r="G60" s="72"/>
      <c r="H60" s="72"/>
      <c r="I60" s="72"/>
      <c r="J60" s="72"/>
      <c r="K60" s="72" t="s">
        <v>12</v>
      </c>
      <c r="L60" s="72" t="str">
        <f>L5</f>
        <v>XI  BDP 1</v>
      </c>
      <c r="M60" s="72"/>
      <c r="N60" s="72"/>
      <c r="O60" s="72"/>
      <c r="P60" s="72"/>
      <c r="Q60" s="72"/>
      <c r="R60" s="73"/>
      <c r="S60" s="73"/>
      <c r="T60" s="72"/>
      <c r="U60" s="72"/>
      <c r="V60" s="72"/>
      <c r="W60" s="72"/>
      <c r="X60" s="72"/>
      <c r="Y60" s="72"/>
      <c r="Z60" s="72"/>
      <c r="AA60" s="72"/>
      <c r="AB60" s="73"/>
      <c r="AC60" s="72"/>
      <c r="AD60" s="73"/>
      <c r="AE60" s="73"/>
      <c r="AF60" s="73"/>
      <c r="AG60" s="73"/>
      <c r="AH60" s="272"/>
      <c r="AI60" s="272"/>
    </row>
    <row r="61" spans="1:35" hidden="1">
      <c r="A61" s="72"/>
      <c r="B61" s="73"/>
      <c r="C61" s="74" t="str">
        <f t="shared" si="9"/>
        <v>Semester</v>
      </c>
      <c r="D61" s="72"/>
      <c r="E61" s="72"/>
      <c r="F61" s="72"/>
      <c r="G61" s="72"/>
      <c r="H61" s="72"/>
      <c r="I61" s="72"/>
      <c r="J61" s="72"/>
      <c r="K61" s="72" t="s">
        <v>12</v>
      </c>
      <c r="L61" s="72" t="str">
        <f>data!C21</f>
        <v>II (GENAP)</v>
      </c>
      <c r="M61" s="72"/>
      <c r="N61" s="72"/>
      <c r="O61" s="72"/>
      <c r="P61" s="72"/>
      <c r="Q61" s="72"/>
      <c r="R61" s="73"/>
      <c r="S61" s="73"/>
      <c r="T61" s="72"/>
      <c r="U61" s="72"/>
      <c r="V61" s="72"/>
      <c r="W61" s="72"/>
      <c r="X61" s="72"/>
      <c r="Y61" s="72"/>
      <c r="Z61" s="72"/>
      <c r="AA61" s="72"/>
      <c r="AB61" s="73"/>
      <c r="AC61" s="72"/>
      <c r="AD61" s="73"/>
      <c r="AE61" s="73"/>
      <c r="AF61" s="73"/>
      <c r="AG61" s="73"/>
      <c r="AH61" s="272"/>
      <c r="AI61" s="272"/>
    </row>
    <row r="62" spans="1:35" hidden="1">
      <c r="A62" s="72"/>
      <c r="B62" s="73"/>
      <c r="C62" s="74" t="str">
        <f t="shared" si="9"/>
        <v>Tahun Pelajaran</v>
      </c>
      <c r="D62" s="72"/>
      <c r="E62" s="72"/>
      <c r="F62" s="72"/>
      <c r="G62" s="72"/>
      <c r="H62" s="72"/>
      <c r="I62" s="72"/>
      <c r="J62" s="72"/>
      <c r="K62" s="72" t="s">
        <v>12</v>
      </c>
      <c r="L62" s="72" t="str">
        <f>L7</f>
        <v>2018 / 2019</v>
      </c>
      <c r="M62" s="72"/>
      <c r="N62" s="72"/>
      <c r="O62" s="72"/>
      <c r="P62" s="72"/>
      <c r="Q62" s="72"/>
      <c r="R62" s="73"/>
      <c r="S62" s="73"/>
      <c r="T62" s="72"/>
      <c r="U62" s="72"/>
      <c r="V62" s="72"/>
      <c r="W62" s="72"/>
      <c r="X62" s="72"/>
      <c r="Y62" s="72"/>
      <c r="Z62" s="72"/>
      <c r="AA62" s="72"/>
      <c r="AB62" s="73"/>
      <c r="AC62" s="72"/>
      <c r="AD62" s="73"/>
      <c r="AE62" s="73"/>
      <c r="AF62" s="73"/>
      <c r="AG62" s="73"/>
      <c r="AH62" s="272"/>
      <c r="AI62" s="272"/>
    </row>
    <row r="63" spans="1:35" hidden="1">
      <c r="A63" s="75"/>
      <c r="B63" s="75"/>
      <c r="C63" s="74" t="str">
        <f t="shared" si="9"/>
        <v>Jumlah Jam</v>
      </c>
      <c r="D63" s="72"/>
      <c r="E63" s="72"/>
      <c r="F63" s="72"/>
      <c r="G63" s="72"/>
      <c r="H63" s="72"/>
      <c r="I63" s="72"/>
      <c r="J63" s="72"/>
      <c r="K63" s="72" t="s">
        <v>12</v>
      </c>
      <c r="L63" s="76" t="e">
        <f>C100&amp;" jam real"</f>
        <v>#REF!</v>
      </c>
      <c r="M63" s="77"/>
      <c r="N63" s="77"/>
      <c r="O63" s="76"/>
      <c r="P63" s="72"/>
      <c r="Q63" s="73"/>
      <c r="R63" s="73"/>
      <c r="S63" s="72"/>
      <c r="T63" s="72"/>
      <c r="U63" s="72"/>
      <c r="V63" s="72"/>
      <c r="W63" s="72"/>
      <c r="X63" s="73"/>
      <c r="Y63" s="78"/>
      <c r="Z63" s="78"/>
      <c r="AA63" s="78"/>
      <c r="AB63" s="78"/>
      <c r="AC63" s="78"/>
      <c r="AD63" s="79"/>
      <c r="AE63" s="79"/>
    </row>
    <row r="64" spans="1:35" ht="17.25" hidden="1" thickBot="1">
      <c r="A64" s="75"/>
      <c r="B64" s="75"/>
      <c r="C64" s="72"/>
      <c r="D64" s="72"/>
      <c r="E64" s="72"/>
      <c r="F64" s="72"/>
      <c r="G64" s="72"/>
      <c r="H64" s="72"/>
      <c r="I64" s="72"/>
      <c r="J64" s="72"/>
      <c r="K64" s="72"/>
      <c r="L64" s="72"/>
      <c r="M64" s="72"/>
      <c r="N64" s="72"/>
      <c r="O64" s="72"/>
      <c r="P64" s="80"/>
      <c r="Q64" s="73"/>
      <c r="R64" s="73"/>
      <c r="S64" s="80"/>
      <c r="T64" s="72"/>
      <c r="U64" s="73"/>
      <c r="V64" s="73"/>
      <c r="W64" s="72"/>
      <c r="X64" s="72"/>
      <c r="Y64" s="72"/>
      <c r="Z64" s="72"/>
      <c r="AA64" s="72"/>
      <c r="AB64" s="73"/>
      <c r="AC64" s="78"/>
      <c r="AD64" s="78"/>
      <c r="AE64" s="78"/>
      <c r="AF64" s="78"/>
      <c r="AG64" s="78"/>
      <c r="AH64" s="78"/>
      <c r="AI64" s="78"/>
    </row>
    <row r="65" spans="1:36" ht="17.25" hidden="1" thickBot="1">
      <c r="A65" s="93" t="s">
        <v>52</v>
      </c>
      <c r="B65" s="374" t="s">
        <v>86</v>
      </c>
      <c r="C65" s="94" t="s">
        <v>80</v>
      </c>
      <c r="D65" s="376">
        <f>kalender!A59</f>
        <v>0</v>
      </c>
      <c r="E65" s="377"/>
      <c r="F65" s="377"/>
      <c r="G65" s="377"/>
      <c r="H65" s="378"/>
      <c r="I65" s="376">
        <f>D65+31</f>
        <v>31</v>
      </c>
      <c r="J65" s="377"/>
      <c r="K65" s="377"/>
      <c r="L65" s="377"/>
      <c r="M65" s="378"/>
      <c r="N65" s="376">
        <f t="shared" ref="N65" si="10">I65+31</f>
        <v>62</v>
      </c>
      <c r="O65" s="377"/>
      <c r="P65" s="377"/>
      <c r="Q65" s="377"/>
      <c r="R65" s="378"/>
      <c r="S65" s="376">
        <f t="shared" ref="S65" si="11">N65+31</f>
        <v>93</v>
      </c>
      <c r="T65" s="377"/>
      <c r="U65" s="377"/>
      <c r="V65" s="377"/>
      <c r="W65" s="378"/>
      <c r="X65" s="376">
        <f t="shared" ref="X65" si="12">S65+31</f>
        <v>124</v>
      </c>
      <c r="Y65" s="377"/>
      <c r="Z65" s="377"/>
      <c r="AA65" s="377"/>
      <c r="AB65" s="378"/>
      <c r="AC65" s="376">
        <f t="shared" ref="AC65" si="13">X65+31</f>
        <v>155</v>
      </c>
      <c r="AD65" s="377"/>
      <c r="AE65" s="377"/>
      <c r="AF65" s="377"/>
      <c r="AG65" s="378"/>
      <c r="AH65" s="379" t="s">
        <v>87</v>
      </c>
      <c r="AI65" s="380"/>
      <c r="AJ65" s="95"/>
    </row>
    <row r="66" spans="1:36" ht="17.25" hidden="1" thickBot="1">
      <c r="A66" s="61"/>
      <c r="B66" s="375"/>
      <c r="C66" s="62"/>
      <c r="D66" s="63">
        <v>1</v>
      </c>
      <c r="E66" s="64">
        <v>2</v>
      </c>
      <c r="F66" s="64">
        <v>3</v>
      </c>
      <c r="G66" s="65">
        <v>4</v>
      </c>
      <c r="H66" s="66">
        <v>5</v>
      </c>
      <c r="I66" s="67">
        <v>1</v>
      </c>
      <c r="J66" s="64">
        <v>2</v>
      </c>
      <c r="K66" s="64">
        <v>3</v>
      </c>
      <c r="L66" s="68">
        <v>4</v>
      </c>
      <c r="M66" s="68">
        <v>5</v>
      </c>
      <c r="N66" s="63">
        <v>1</v>
      </c>
      <c r="O66" s="64">
        <v>2</v>
      </c>
      <c r="P66" s="64">
        <v>3</v>
      </c>
      <c r="Q66" s="64">
        <v>4</v>
      </c>
      <c r="R66" s="66">
        <v>5</v>
      </c>
      <c r="S66" s="67">
        <v>1</v>
      </c>
      <c r="T66" s="64">
        <v>2</v>
      </c>
      <c r="U66" s="64">
        <v>3</v>
      </c>
      <c r="V66" s="68">
        <v>4</v>
      </c>
      <c r="W66" s="68">
        <v>5</v>
      </c>
      <c r="X66" s="63">
        <v>1</v>
      </c>
      <c r="Y66" s="64">
        <v>2</v>
      </c>
      <c r="Z66" s="64">
        <v>3</v>
      </c>
      <c r="AA66" s="68">
        <v>4</v>
      </c>
      <c r="AB66" s="66">
        <v>5</v>
      </c>
      <c r="AC66" s="67">
        <v>1</v>
      </c>
      <c r="AD66" s="64">
        <v>2</v>
      </c>
      <c r="AE66" s="64">
        <v>3</v>
      </c>
      <c r="AF66" s="68">
        <v>4</v>
      </c>
      <c r="AG66" s="66">
        <v>5</v>
      </c>
      <c r="AH66" s="69" t="s">
        <v>88</v>
      </c>
      <c r="AI66" s="70" t="s">
        <v>89</v>
      </c>
      <c r="AJ66" s="20"/>
    </row>
    <row r="67" spans="1:36" hidden="1">
      <c r="A67" s="36"/>
      <c r="B67" s="37" t="str">
        <f>L59</f>
        <v>Administrasi Transakssi</v>
      </c>
      <c r="C67" s="32"/>
      <c r="D67" s="39"/>
      <c r="E67" s="41"/>
      <c r="F67" s="41"/>
      <c r="G67" s="41"/>
      <c r="H67" s="38"/>
      <c r="I67" s="39"/>
      <c r="J67" s="40"/>
      <c r="K67" s="40"/>
      <c r="L67" s="41"/>
      <c r="M67" s="41"/>
      <c r="N67" s="42"/>
      <c r="O67" s="40"/>
      <c r="P67" s="40"/>
      <c r="Q67" s="40"/>
      <c r="R67" s="38"/>
      <c r="S67" s="39"/>
      <c r="T67" s="40"/>
      <c r="U67" s="41"/>
      <c r="V67" s="41"/>
      <c r="W67" s="41"/>
      <c r="X67" s="42"/>
      <c r="Y67" s="40"/>
      <c r="Z67" s="40"/>
      <c r="AA67" s="41"/>
      <c r="AB67" s="41"/>
      <c r="AC67" s="42"/>
      <c r="AD67" s="41"/>
      <c r="AE67" s="41"/>
      <c r="AF67" s="41"/>
      <c r="AG67" s="38"/>
      <c r="AH67" s="273"/>
      <c r="AI67" s="274"/>
    </row>
    <row r="68" spans="1:36" hidden="1">
      <c r="A68" s="89">
        <v>1</v>
      </c>
      <c r="B68" s="90" t="e">
        <f>silabus!#REF!</f>
        <v>#REF!</v>
      </c>
      <c r="C68" s="107" t="e">
        <f>silabus!#REF!</f>
        <v>#REF!</v>
      </c>
      <c r="D68" s="113"/>
      <c r="E68" s="114"/>
      <c r="F68" s="114"/>
      <c r="G68" s="114"/>
      <c r="H68" s="115"/>
      <c r="I68" s="113"/>
      <c r="J68" s="114"/>
      <c r="K68" s="114"/>
      <c r="L68" s="114"/>
      <c r="M68" s="115"/>
      <c r="N68" s="113"/>
      <c r="O68" s="114"/>
      <c r="P68" s="114"/>
      <c r="Q68" s="114"/>
      <c r="R68" s="115"/>
      <c r="S68" s="113"/>
      <c r="T68" s="114"/>
      <c r="U68" s="114"/>
      <c r="V68" s="114"/>
      <c r="W68" s="115"/>
      <c r="X68" s="113"/>
      <c r="Y68" s="114"/>
      <c r="Z68" s="114"/>
      <c r="AA68" s="114"/>
      <c r="AB68" s="115"/>
      <c r="AC68" s="113"/>
      <c r="AD68" s="114"/>
      <c r="AE68" s="114"/>
      <c r="AF68" s="114"/>
      <c r="AG68" s="115"/>
      <c r="AH68" s="275" t="e">
        <f t="shared" ref="AH68:AH97" si="14">(SUM(D68:AG68)/$C$45)*100</f>
        <v>#REF!</v>
      </c>
      <c r="AI68" s="275" t="e">
        <f>AH68</f>
        <v>#REF!</v>
      </c>
      <c r="AJ68" s="91" t="e">
        <f>IF(C68=SUM(D68:AG68),"ok","cek")</f>
        <v>#REF!</v>
      </c>
    </row>
    <row r="69" spans="1:36" hidden="1">
      <c r="A69" s="89"/>
      <c r="B69" s="90" t="e">
        <f>silabus!#REF!</f>
        <v>#REF!</v>
      </c>
      <c r="C69" s="107" t="e">
        <f>silabus!#REF!</f>
        <v>#REF!</v>
      </c>
      <c r="D69" s="113"/>
      <c r="E69" s="114"/>
      <c r="F69" s="114"/>
      <c r="G69" s="114"/>
      <c r="H69" s="115"/>
      <c r="I69" s="113"/>
      <c r="J69" s="114"/>
      <c r="K69" s="114"/>
      <c r="L69" s="114"/>
      <c r="M69" s="115"/>
      <c r="N69" s="113"/>
      <c r="O69" s="114"/>
      <c r="P69" s="114"/>
      <c r="Q69" s="114"/>
      <c r="R69" s="115"/>
      <c r="S69" s="113"/>
      <c r="T69" s="114"/>
      <c r="U69" s="114"/>
      <c r="V69" s="114"/>
      <c r="W69" s="115"/>
      <c r="X69" s="113"/>
      <c r="Y69" s="114"/>
      <c r="Z69" s="114"/>
      <c r="AA69" s="114"/>
      <c r="AB69" s="115"/>
      <c r="AC69" s="113"/>
      <c r="AD69" s="114"/>
      <c r="AE69" s="114"/>
      <c r="AF69" s="114"/>
      <c r="AG69" s="115"/>
      <c r="AH69" s="275" t="e">
        <f t="shared" si="14"/>
        <v>#REF!</v>
      </c>
      <c r="AI69" s="275" t="e">
        <f>AH69+AI68</f>
        <v>#REF!</v>
      </c>
      <c r="AJ69" s="91" t="e">
        <f t="shared" ref="AJ69:AJ97" si="15">IF(C69=SUM(D69:AG69),"ok","cek")</f>
        <v>#REF!</v>
      </c>
    </row>
    <row r="70" spans="1:36" hidden="1">
      <c r="A70" s="89">
        <v>2</v>
      </c>
      <c r="B70" s="90" t="e">
        <f>silabus!#REF!</f>
        <v>#REF!</v>
      </c>
      <c r="C70" s="107" t="e">
        <f>silabus!#REF!</f>
        <v>#REF!</v>
      </c>
      <c r="D70" s="113"/>
      <c r="E70" s="114"/>
      <c r="F70" s="114"/>
      <c r="G70" s="114"/>
      <c r="H70" s="115"/>
      <c r="I70" s="113"/>
      <c r="J70" s="114"/>
      <c r="K70" s="114"/>
      <c r="L70" s="114"/>
      <c r="M70" s="115"/>
      <c r="N70" s="113"/>
      <c r="O70" s="114"/>
      <c r="P70" s="114"/>
      <c r="Q70" s="114"/>
      <c r="R70" s="115"/>
      <c r="S70" s="113"/>
      <c r="T70" s="114"/>
      <c r="U70" s="114"/>
      <c r="V70" s="114"/>
      <c r="W70" s="115"/>
      <c r="X70" s="113"/>
      <c r="Y70" s="114"/>
      <c r="Z70" s="114"/>
      <c r="AA70" s="114"/>
      <c r="AB70" s="115"/>
      <c r="AC70" s="113"/>
      <c r="AD70" s="114"/>
      <c r="AE70" s="114"/>
      <c r="AF70" s="114"/>
      <c r="AG70" s="115"/>
      <c r="AH70" s="275" t="e">
        <f t="shared" si="14"/>
        <v>#REF!</v>
      </c>
      <c r="AI70" s="275" t="e">
        <f t="shared" ref="AI70:AI99" si="16">AH70+AI69</f>
        <v>#REF!</v>
      </c>
      <c r="AJ70" s="91" t="e">
        <f t="shared" si="15"/>
        <v>#REF!</v>
      </c>
    </row>
    <row r="71" spans="1:36" hidden="1">
      <c r="A71" s="89"/>
      <c r="B71" s="90" t="e">
        <f>silabus!#REF!</f>
        <v>#REF!</v>
      </c>
      <c r="C71" s="107" t="e">
        <f>silabus!#REF!</f>
        <v>#REF!</v>
      </c>
      <c r="D71" s="113"/>
      <c r="E71" s="114"/>
      <c r="F71" s="114"/>
      <c r="G71" s="114"/>
      <c r="H71" s="115"/>
      <c r="I71" s="113"/>
      <c r="J71" s="114"/>
      <c r="K71" s="114"/>
      <c r="L71" s="114"/>
      <c r="M71" s="115"/>
      <c r="N71" s="113"/>
      <c r="O71" s="114"/>
      <c r="P71" s="114"/>
      <c r="Q71" s="114"/>
      <c r="R71" s="115"/>
      <c r="S71" s="113"/>
      <c r="T71" s="114"/>
      <c r="U71" s="114"/>
      <c r="V71" s="114"/>
      <c r="W71" s="115"/>
      <c r="X71" s="113"/>
      <c r="Y71" s="114"/>
      <c r="Z71" s="114"/>
      <c r="AA71" s="114"/>
      <c r="AB71" s="115"/>
      <c r="AC71" s="113"/>
      <c r="AD71" s="114"/>
      <c r="AE71" s="114"/>
      <c r="AF71" s="114"/>
      <c r="AG71" s="115"/>
      <c r="AH71" s="275" t="e">
        <f t="shared" si="14"/>
        <v>#REF!</v>
      </c>
      <c r="AI71" s="275" t="e">
        <f t="shared" si="16"/>
        <v>#REF!</v>
      </c>
      <c r="AJ71" s="91" t="e">
        <f t="shared" si="15"/>
        <v>#REF!</v>
      </c>
    </row>
    <row r="72" spans="1:36" hidden="1">
      <c r="A72" s="89">
        <v>3</v>
      </c>
      <c r="B72" s="90" t="e">
        <f>silabus!#REF!</f>
        <v>#REF!</v>
      </c>
      <c r="C72" s="107" t="e">
        <f>silabus!#REF!</f>
        <v>#REF!</v>
      </c>
      <c r="D72" s="113"/>
      <c r="E72" s="114"/>
      <c r="F72" s="114"/>
      <c r="G72" s="114"/>
      <c r="H72" s="115"/>
      <c r="I72" s="113"/>
      <c r="J72" s="114"/>
      <c r="K72" s="114"/>
      <c r="L72" s="114"/>
      <c r="M72" s="115"/>
      <c r="N72" s="113"/>
      <c r="O72" s="114"/>
      <c r="P72" s="114"/>
      <c r="Q72" s="114"/>
      <c r="R72" s="115"/>
      <c r="S72" s="113"/>
      <c r="T72" s="114"/>
      <c r="U72" s="114"/>
      <c r="V72" s="114"/>
      <c r="W72" s="115"/>
      <c r="X72" s="113"/>
      <c r="Y72" s="114"/>
      <c r="Z72" s="114"/>
      <c r="AA72" s="114"/>
      <c r="AB72" s="115"/>
      <c r="AC72" s="113"/>
      <c r="AD72" s="114"/>
      <c r="AE72" s="114"/>
      <c r="AF72" s="114"/>
      <c r="AG72" s="115"/>
      <c r="AH72" s="275" t="e">
        <f t="shared" si="14"/>
        <v>#REF!</v>
      </c>
      <c r="AI72" s="275" t="e">
        <f t="shared" si="16"/>
        <v>#REF!</v>
      </c>
      <c r="AJ72" s="91" t="e">
        <f t="shared" si="15"/>
        <v>#REF!</v>
      </c>
    </row>
    <row r="73" spans="1:36" hidden="1">
      <c r="A73" s="89"/>
      <c r="B73" s="90" t="e">
        <f>silabus!#REF!</f>
        <v>#REF!</v>
      </c>
      <c r="C73" s="107" t="e">
        <f>silabus!#REF!</f>
        <v>#REF!</v>
      </c>
      <c r="D73" s="113"/>
      <c r="E73" s="114"/>
      <c r="F73" s="114"/>
      <c r="G73" s="114"/>
      <c r="H73" s="115"/>
      <c r="I73" s="113"/>
      <c r="J73" s="114"/>
      <c r="K73" s="114"/>
      <c r="L73" s="114"/>
      <c r="M73" s="115"/>
      <c r="N73" s="113"/>
      <c r="O73" s="114"/>
      <c r="P73" s="114"/>
      <c r="Q73" s="114"/>
      <c r="R73" s="115"/>
      <c r="S73" s="113"/>
      <c r="T73" s="114"/>
      <c r="U73" s="114"/>
      <c r="V73" s="114"/>
      <c r="W73" s="115"/>
      <c r="X73" s="113"/>
      <c r="Y73" s="114"/>
      <c r="Z73" s="114"/>
      <c r="AA73" s="114"/>
      <c r="AB73" s="115"/>
      <c r="AC73" s="113"/>
      <c r="AD73" s="114"/>
      <c r="AE73" s="114"/>
      <c r="AF73" s="114"/>
      <c r="AG73" s="115"/>
      <c r="AH73" s="275" t="e">
        <f t="shared" si="14"/>
        <v>#REF!</v>
      </c>
      <c r="AI73" s="275" t="e">
        <f t="shared" si="16"/>
        <v>#REF!</v>
      </c>
      <c r="AJ73" s="91" t="e">
        <f t="shared" si="15"/>
        <v>#REF!</v>
      </c>
    </row>
    <row r="74" spans="1:36" hidden="1">
      <c r="A74" s="89">
        <v>4</v>
      </c>
      <c r="B74" s="90" t="e">
        <f>silabus!#REF!</f>
        <v>#REF!</v>
      </c>
      <c r="C74" s="107" t="e">
        <f>silabus!#REF!</f>
        <v>#REF!</v>
      </c>
      <c r="D74" s="113"/>
      <c r="E74" s="114"/>
      <c r="F74" s="114"/>
      <c r="G74" s="114"/>
      <c r="H74" s="115"/>
      <c r="I74" s="113"/>
      <c r="J74" s="114"/>
      <c r="K74" s="114"/>
      <c r="L74" s="114"/>
      <c r="M74" s="115"/>
      <c r="N74" s="113"/>
      <c r="O74" s="114"/>
      <c r="P74" s="114"/>
      <c r="Q74" s="114"/>
      <c r="R74" s="115"/>
      <c r="S74" s="113"/>
      <c r="T74" s="114"/>
      <c r="U74" s="114"/>
      <c r="V74" s="114"/>
      <c r="W74" s="115"/>
      <c r="X74" s="113"/>
      <c r="Y74" s="114"/>
      <c r="Z74" s="114"/>
      <c r="AA74" s="114"/>
      <c r="AB74" s="115"/>
      <c r="AC74" s="113"/>
      <c r="AD74" s="114"/>
      <c r="AE74" s="114"/>
      <c r="AF74" s="114"/>
      <c r="AG74" s="115"/>
      <c r="AH74" s="275" t="e">
        <f t="shared" si="14"/>
        <v>#REF!</v>
      </c>
      <c r="AI74" s="275" t="e">
        <f t="shared" si="16"/>
        <v>#REF!</v>
      </c>
      <c r="AJ74" s="91" t="e">
        <f t="shared" si="15"/>
        <v>#REF!</v>
      </c>
    </row>
    <row r="75" spans="1:36" hidden="1">
      <c r="A75" s="89"/>
      <c r="B75" s="90" t="e">
        <f>silabus!#REF!</f>
        <v>#REF!</v>
      </c>
      <c r="C75" s="107" t="e">
        <f>silabus!#REF!</f>
        <v>#REF!</v>
      </c>
      <c r="D75" s="113"/>
      <c r="E75" s="114"/>
      <c r="F75" s="114"/>
      <c r="G75" s="114"/>
      <c r="H75" s="115"/>
      <c r="I75" s="113"/>
      <c r="J75" s="114"/>
      <c r="K75" s="114"/>
      <c r="L75" s="114"/>
      <c r="M75" s="115"/>
      <c r="N75" s="113"/>
      <c r="O75" s="114"/>
      <c r="P75" s="114"/>
      <c r="Q75" s="114"/>
      <c r="R75" s="115"/>
      <c r="S75" s="113"/>
      <c r="T75" s="114"/>
      <c r="U75" s="114"/>
      <c r="V75" s="114"/>
      <c r="W75" s="115"/>
      <c r="X75" s="113"/>
      <c r="Y75" s="114"/>
      <c r="Z75" s="114"/>
      <c r="AA75" s="114"/>
      <c r="AB75" s="115"/>
      <c r="AC75" s="113"/>
      <c r="AD75" s="114"/>
      <c r="AE75" s="114"/>
      <c r="AF75" s="114"/>
      <c r="AG75" s="115"/>
      <c r="AH75" s="275" t="e">
        <f t="shared" si="14"/>
        <v>#REF!</v>
      </c>
      <c r="AI75" s="275" t="e">
        <f t="shared" si="16"/>
        <v>#REF!</v>
      </c>
      <c r="AJ75" s="91" t="e">
        <f t="shared" si="15"/>
        <v>#REF!</v>
      </c>
    </row>
    <row r="76" spans="1:36" hidden="1">
      <c r="A76" s="89">
        <v>5</v>
      </c>
      <c r="B76" s="90" t="e">
        <f>silabus!#REF!</f>
        <v>#REF!</v>
      </c>
      <c r="C76" s="107" t="e">
        <f>silabus!#REF!</f>
        <v>#REF!</v>
      </c>
      <c r="D76" s="113"/>
      <c r="E76" s="114"/>
      <c r="F76" s="114"/>
      <c r="G76" s="114"/>
      <c r="H76" s="115"/>
      <c r="I76" s="113"/>
      <c r="J76" s="114"/>
      <c r="K76" s="114"/>
      <c r="L76" s="114"/>
      <c r="M76" s="115"/>
      <c r="N76" s="113"/>
      <c r="O76" s="114"/>
      <c r="P76" s="114"/>
      <c r="Q76" s="114"/>
      <c r="R76" s="115"/>
      <c r="S76" s="113"/>
      <c r="T76" s="114"/>
      <c r="U76" s="114"/>
      <c r="V76" s="114"/>
      <c r="W76" s="115"/>
      <c r="X76" s="113"/>
      <c r="Y76" s="114"/>
      <c r="Z76" s="114"/>
      <c r="AA76" s="114"/>
      <c r="AB76" s="115"/>
      <c r="AC76" s="113"/>
      <c r="AD76" s="114"/>
      <c r="AE76" s="114"/>
      <c r="AF76" s="114"/>
      <c r="AG76" s="115"/>
      <c r="AH76" s="275" t="e">
        <f t="shared" si="14"/>
        <v>#REF!</v>
      </c>
      <c r="AI76" s="275" t="e">
        <f t="shared" si="16"/>
        <v>#REF!</v>
      </c>
      <c r="AJ76" s="91" t="e">
        <f t="shared" si="15"/>
        <v>#REF!</v>
      </c>
    </row>
    <row r="77" spans="1:36" hidden="1">
      <c r="A77" s="89"/>
      <c r="B77" s="90" t="e">
        <f>silabus!#REF!</f>
        <v>#REF!</v>
      </c>
      <c r="C77" s="107" t="e">
        <f>silabus!#REF!</f>
        <v>#REF!</v>
      </c>
      <c r="D77" s="113"/>
      <c r="E77" s="114"/>
      <c r="F77" s="114"/>
      <c r="G77" s="114"/>
      <c r="H77" s="115"/>
      <c r="I77" s="113"/>
      <c r="J77" s="114"/>
      <c r="K77" s="114"/>
      <c r="L77" s="114"/>
      <c r="M77" s="115"/>
      <c r="N77" s="113"/>
      <c r="O77" s="114"/>
      <c r="P77" s="114"/>
      <c r="Q77" s="114"/>
      <c r="R77" s="115"/>
      <c r="S77" s="113"/>
      <c r="T77" s="114"/>
      <c r="U77" s="114"/>
      <c r="V77" s="114"/>
      <c r="W77" s="115"/>
      <c r="X77" s="113"/>
      <c r="Y77" s="114"/>
      <c r="Z77" s="114"/>
      <c r="AA77" s="114"/>
      <c r="AB77" s="115"/>
      <c r="AC77" s="113"/>
      <c r="AD77" s="114"/>
      <c r="AE77" s="114"/>
      <c r="AF77" s="114"/>
      <c r="AG77" s="115"/>
      <c r="AH77" s="275" t="e">
        <f t="shared" si="14"/>
        <v>#REF!</v>
      </c>
      <c r="AI77" s="275" t="e">
        <f t="shared" si="16"/>
        <v>#REF!</v>
      </c>
      <c r="AJ77" s="91" t="e">
        <f t="shared" si="15"/>
        <v>#REF!</v>
      </c>
    </row>
    <row r="78" spans="1:36" hidden="1">
      <c r="A78" s="89">
        <v>6</v>
      </c>
      <c r="B78" s="90" t="e">
        <f>silabus!#REF!</f>
        <v>#REF!</v>
      </c>
      <c r="C78" s="107" t="e">
        <f>silabus!#REF!</f>
        <v>#REF!</v>
      </c>
      <c r="D78" s="113"/>
      <c r="E78" s="114"/>
      <c r="F78" s="114"/>
      <c r="G78" s="114"/>
      <c r="H78" s="115"/>
      <c r="I78" s="113"/>
      <c r="J78" s="114"/>
      <c r="K78" s="114"/>
      <c r="L78" s="114"/>
      <c r="M78" s="115"/>
      <c r="N78" s="113"/>
      <c r="O78" s="114"/>
      <c r="P78" s="114"/>
      <c r="Q78" s="114"/>
      <c r="R78" s="115"/>
      <c r="S78" s="113"/>
      <c r="T78" s="114"/>
      <c r="U78" s="114"/>
      <c r="V78" s="114"/>
      <c r="W78" s="115"/>
      <c r="X78" s="113"/>
      <c r="Y78" s="114"/>
      <c r="Z78" s="114"/>
      <c r="AA78" s="114"/>
      <c r="AB78" s="115"/>
      <c r="AC78" s="113"/>
      <c r="AD78" s="114"/>
      <c r="AE78" s="114"/>
      <c r="AF78" s="114"/>
      <c r="AG78" s="115"/>
      <c r="AH78" s="275" t="e">
        <f t="shared" si="14"/>
        <v>#REF!</v>
      </c>
      <c r="AI78" s="275" t="e">
        <f t="shared" si="16"/>
        <v>#REF!</v>
      </c>
      <c r="AJ78" s="91" t="e">
        <f t="shared" si="15"/>
        <v>#REF!</v>
      </c>
    </row>
    <row r="79" spans="1:36" hidden="1">
      <c r="A79" s="89"/>
      <c r="B79" s="90" t="e">
        <f>silabus!#REF!</f>
        <v>#REF!</v>
      </c>
      <c r="C79" s="107" t="e">
        <f>silabus!#REF!</f>
        <v>#REF!</v>
      </c>
      <c r="D79" s="113"/>
      <c r="E79" s="114"/>
      <c r="F79" s="114"/>
      <c r="G79" s="114"/>
      <c r="H79" s="115"/>
      <c r="I79" s="113"/>
      <c r="J79" s="114"/>
      <c r="K79" s="114"/>
      <c r="L79" s="114"/>
      <c r="M79" s="115"/>
      <c r="N79" s="113"/>
      <c r="O79" s="114"/>
      <c r="P79" s="114"/>
      <c r="Q79" s="114"/>
      <c r="R79" s="115"/>
      <c r="S79" s="113"/>
      <c r="T79" s="114"/>
      <c r="U79" s="114"/>
      <c r="V79" s="114"/>
      <c r="W79" s="115"/>
      <c r="X79" s="113"/>
      <c r="Y79" s="114"/>
      <c r="Z79" s="114"/>
      <c r="AA79" s="114"/>
      <c r="AB79" s="115"/>
      <c r="AC79" s="113"/>
      <c r="AD79" s="114"/>
      <c r="AE79" s="114"/>
      <c r="AF79" s="114"/>
      <c r="AG79" s="115"/>
      <c r="AH79" s="275" t="e">
        <f t="shared" si="14"/>
        <v>#REF!</v>
      </c>
      <c r="AI79" s="275" t="e">
        <f t="shared" si="16"/>
        <v>#REF!</v>
      </c>
      <c r="AJ79" s="91" t="e">
        <f t="shared" si="15"/>
        <v>#REF!</v>
      </c>
    </row>
    <row r="80" spans="1:36" hidden="1">
      <c r="A80" s="89">
        <v>7</v>
      </c>
      <c r="B80" s="90" t="e">
        <f>silabus!#REF!</f>
        <v>#REF!</v>
      </c>
      <c r="C80" s="107" t="e">
        <f>silabus!#REF!</f>
        <v>#REF!</v>
      </c>
      <c r="D80" s="113"/>
      <c r="E80" s="114"/>
      <c r="F80" s="114"/>
      <c r="G80" s="114"/>
      <c r="H80" s="115"/>
      <c r="I80" s="113"/>
      <c r="J80" s="114"/>
      <c r="K80" s="114"/>
      <c r="L80" s="114"/>
      <c r="M80" s="115"/>
      <c r="N80" s="113"/>
      <c r="O80" s="114"/>
      <c r="P80" s="114"/>
      <c r="Q80" s="114"/>
      <c r="R80" s="115"/>
      <c r="S80" s="113"/>
      <c r="T80" s="114"/>
      <c r="U80" s="114"/>
      <c r="V80" s="114"/>
      <c r="W80" s="115"/>
      <c r="X80" s="113"/>
      <c r="Y80" s="114"/>
      <c r="Z80" s="114"/>
      <c r="AA80" s="114"/>
      <c r="AB80" s="115"/>
      <c r="AC80" s="113"/>
      <c r="AD80" s="114"/>
      <c r="AE80" s="114"/>
      <c r="AF80" s="114"/>
      <c r="AG80" s="115"/>
      <c r="AH80" s="275" t="e">
        <f t="shared" si="14"/>
        <v>#REF!</v>
      </c>
      <c r="AI80" s="275" t="e">
        <f t="shared" si="16"/>
        <v>#REF!</v>
      </c>
      <c r="AJ80" s="91" t="e">
        <f t="shared" si="15"/>
        <v>#REF!</v>
      </c>
    </row>
    <row r="81" spans="1:36" hidden="1">
      <c r="A81" s="89"/>
      <c r="B81" s="90" t="e">
        <f>silabus!#REF!</f>
        <v>#REF!</v>
      </c>
      <c r="C81" s="107" t="e">
        <f>silabus!#REF!</f>
        <v>#REF!</v>
      </c>
      <c r="D81" s="113"/>
      <c r="E81" s="114"/>
      <c r="F81" s="114"/>
      <c r="G81" s="114"/>
      <c r="H81" s="115"/>
      <c r="I81" s="113"/>
      <c r="J81" s="114"/>
      <c r="K81" s="114"/>
      <c r="L81" s="114"/>
      <c r="M81" s="115"/>
      <c r="N81" s="113"/>
      <c r="O81" s="114"/>
      <c r="P81" s="114"/>
      <c r="Q81" s="114"/>
      <c r="R81" s="115"/>
      <c r="S81" s="113"/>
      <c r="T81" s="114"/>
      <c r="U81" s="114"/>
      <c r="V81" s="114"/>
      <c r="W81" s="115"/>
      <c r="X81" s="113"/>
      <c r="Y81" s="114"/>
      <c r="Z81" s="114"/>
      <c r="AA81" s="114"/>
      <c r="AB81" s="115"/>
      <c r="AC81" s="113"/>
      <c r="AD81" s="114"/>
      <c r="AE81" s="114"/>
      <c r="AF81" s="114"/>
      <c r="AG81" s="115"/>
      <c r="AH81" s="275" t="e">
        <f t="shared" si="14"/>
        <v>#REF!</v>
      </c>
      <c r="AI81" s="275" t="e">
        <f t="shared" si="16"/>
        <v>#REF!</v>
      </c>
      <c r="AJ81" s="91" t="e">
        <f t="shared" si="15"/>
        <v>#REF!</v>
      </c>
    </row>
    <row r="82" spans="1:36" hidden="1">
      <c r="A82" s="89">
        <v>8</v>
      </c>
      <c r="B82" s="90" t="e">
        <f>silabus!#REF!</f>
        <v>#REF!</v>
      </c>
      <c r="C82" s="107" t="e">
        <f>silabus!#REF!</f>
        <v>#REF!</v>
      </c>
      <c r="D82" s="113"/>
      <c r="E82" s="114"/>
      <c r="F82" s="114"/>
      <c r="G82" s="114"/>
      <c r="H82" s="115"/>
      <c r="I82" s="113"/>
      <c r="J82" s="114"/>
      <c r="K82" s="114"/>
      <c r="L82" s="114"/>
      <c r="M82" s="115"/>
      <c r="N82" s="113"/>
      <c r="O82" s="114"/>
      <c r="P82" s="114"/>
      <c r="Q82" s="114"/>
      <c r="R82" s="115"/>
      <c r="S82" s="113"/>
      <c r="T82" s="114"/>
      <c r="U82" s="114"/>
      <c r="V82" s="114"/>
      <c r="W82" s="115"/>
      <c r="X82" s="113"/>
      <c r="Y82" s="114"/>
      <c r="Z82" s="114"/>
      <c r="AA82" s="114"/>
      <c r="AB82" s="115"/>
      <c r="AC82" s="113"/>
      <c r="AD82" s="114"/>
      <c r="AE82" s="114"/>
      <c r="AF82" s="114"/>
      <c r="AG82" s="115"/>
      <c r="AH82" s="275" t="e">
        <f t="shared" si="14"/>
        <v>#REF!</v>
      </c>
      <c r="AI82" s="275" t="e">
        <f t="shared" si="16"/>
        <v>#REF!</v>
      </c>
      <c r="AJ82" s="91" t="e">
        <f t="shared" si="15"/>
        <v>#REF!</v>
      </c>
    </row>
    <row r="83" spans="1:36" hidden="1">
      <c r="A83" s="89"/>
      <c r="B83" s="90" t="e">
        <f>silabus!#REF!</f>
        <v>#REF!</v>
      </c>
      <c r="C83" s="107" t="e">
        <f>silabus!#REF!</f>
        <v>#REF!</v>
      </c>
      <c r="D83" s="113"/>
      <c r="E83" s="114"/>
      <c r="F83" s="114"/>
      <c r="G83" s="114"/>
      <c r="H83" s="115"/>
      <c r="I83" s="113"/>
      <c r="J83" s="114"/>
      <c r="K83" s="114"/>
      <c r="L83" s="114"/>
      <c r="M83" s="115"/>
      <c r="N83" s="113"/>
      <c r="O83" s="114"/>
      <c r="P83" s="114"/>
      <c r="Q83" s="114"/>
      <c r="R83" s="115"/>
      <c r="S83" s="113"/>
      <c r="T83" s="114"/>
      <c r="U83" s="114"/>
      <c r="V83" s="114"/>
      <c r="W83" s="115"/>
      <c r="X83" s="113"/>
      <c r="Y83" s="114"/>
      <c r="Z83" s="114"/>
      <c r="AA83" s="114"/>
      <c r="AB83" s="115"/>
      <c r="AC83" s="113"/>
      <c r="AD83" s="114"/>
      <c r="AE83" s="114"/>
      <c r="AF83" s="114"/>
      <c r="AG83" s="115"/>
      <c r="AH83" s="275" t="e">
        <f t="shared" si="14"/>
        <v>#REF!</v>
      </c>
      <c r="AI83" s="275" t="e">
        <f t="shared" si="16"/>
        <v>#REF!</v>
      </c>
      <c r="AJ83" s="91" t="e">
        <f t="shared" si="15"/>
        <v>#REF!</v>
      </c>
    </row>
    <row r="84" spans="1:36" hidden="1">
      <c r="A84" s="89">
        <v>9</v>
      </c>
      <c r="B84" s="90" t="e">
        <f>silabus!#REF!</f>
        <v>#REF!</v>
      </c>
      <c r="C84" s="107" t="e">
        <f>silabus!#REF!</f>
        <v>#REF!</v>
      </c>
      <c r="D84" s="113"/>
      <c r="E84" s="114"/>
      <c r="F84" s="114"/>
      <c r="G84" s="114"/>
      <c r="H84" s="115"/>
      <c r="I84" s="113"/>
      <c r="J84" s="114"/>
      <c r="K84" s="114"/>
      <c r="L84" s="114"/>
      <c r="M84" s="115"/>
      <c r="N84" s="113"/>
      <c r="O84" s="114"/>
      <c r="P84" s="114"/>
      <c r="Q84" s="114"/>
      <c r="R84" s="115"/>
      <c r="S84" s="113"/>
      <c r="T84" s="114"/>
      <c r="U84" s="114"/>
      <c r="V84" s="114"/>
      <c r="W84" s="115"/>
      <c r="X84" s="113"/>
      <c r="Y84" s="114"/>
      <c r="Z84" s="114"/>
      <c r="AA84" s="114"/>
      <c r="AB84" s="115"/>
      <c r="AC84" s="113"/>
      <c r="AD84" s="114"/>
      <c r="AE84" s="114"/>
      <c r="AF84" s="114"/>
      <c r="AG84" s="115"/>
      <c r="AH84" s="275" t="e">
        <f t="shared" si="14"/>
        <v>#REF!</v>
      </c>
      <c r="AI84" s="275" t="e">
        <f t="shared" si="16"/>
        <v>#REF!</v>
      </c>
      <c r="AJ84" s="91" t="e">
        <f t="shared" si="15"/>
        <v>#REF!</v>
      </c>
    </row>
    <row r="85" spans="1:36" hidden="1">
      <c r="A85" s="89"/>
      <c r="B85" s="90" t="e">
        <f>silabus!#REF!</f>
        <v>#REF!</v>
      </c>
      <c r="C85" s="107" t="e">
        <f>silabus!#REF!</f>
        <v>#REF!</v>
      </c>
      <c r="D85" s="113"/>
      <c r="E85" s="114"/>
      <c r="F85" s="114"/>
      <c r="G85" s="114"/>
      <c r="H85" s="115"/>
      <c r="I85" s="113"/>
      <c r="J85" s="114"/>
      <c r="K85" s="114"/>
      <c r="L85" s="114"/>
      <c r="M85" s="115"/>
      <c r="N85" s="113"/>
      <c r="O85" s="114"/>
      <c r="P85" s="114"/>
      <c r="Q85" s="114"/>
      <c r="R85" s="115"/>
      <c r="S85" s="113"/>
      <c r="T85" s="114"/>
      <c r="U85" s="114"/>
      <c r="V85" s="114"/>
      <c r="W85" s="115"/>
      <c r="X85" s="113"/>
      <c r="Y85" s="114"/>
      <c r="Z85" s="114"/>
      <c r="AA85" s="114"/>
      <c r="AB85" s="115"/>
      <c r="AC85" s="113"/>
      <c r="AD85" s="114"/>
      <c r="AE85" s="114"/>
      <c r="AF85" s="114"/>
      <c r="AG85" s="115"/>
      <c r="AH85" s="275" t="e">
        <f t="shared" si="14"/>
        <v>#REF!</v>
      </c>
      <c r="AI85" s="275" t="e">
        <f t="shared" si="16"/>
        <v>#REF!</v>
      </c>
      <c r="AJ85" s="91" t="e">
        <f t="shared" si="15"/>
        <v>#REF!</v>
      </c>
    </row>
    <row r="86" spans="1:36" hidden="1">
      <c r="A86" s="89">
        <v>10</v>
      </c>
      <c r="B86" s="90">
        <f>silabus!A37</f>
        <v>0</v>
      </c>
      <c r="C86" s="107" t="str">
        <f>silabus!F37</f>
        <v/>
      </c>
      <c r="D86" s="113"/>
      <c r="E86" s="114"/>
      <c r="F86" s="114"/>
      <c r="G86" s="114"/>
      <c r="H86" s="115"/>
      <c r="I86" s="113"/>
      <c r="J86" s="114"/>
      <c r="K86" s="114"/>
      <c r="L86" s="114"/>
      <c r="M86" s="115"/>
      <c r="N86" s="113"/>
      <c r="O86" s="114"/>
      <c r="P86" s="114"/>
      <c r="Q86" s="114"/>
      <c r="R86" s="115"/>
      <c r="S86" s="113"/>
      <c r="T86" s="114"/>
      <c r="U86" s="114"/>
      <c r="V86" s="114"/>
      <c r="W86" s="115"/>
      <c r="X86" s="113"/>
      <c r="Y86" s="114"/>
      <c r="Z86" s="114"/>
      <c r="AA86" s="114"/>
      <c r="AB86" s="115"/>
      <c r="AC86" s="113"/>
      <c r="AD86" s="114"/>
      <c r="AE86" s="114"/>
      <c r="AF86" s="114"/>
      <c r="AG86" s="115"/>
      <c r="AH86" s="275" t="e">
        <f t="shared" si="14"/>
        <v>#REF!</v>
      </c>
      <c r="AI86" s="275" t="e">
        <f t="shared" si="16"/>
        <v>#REF!</v>
      </c>
      <c r="AJ86" s="91" t="str">
        <f t="shared" si="15"/>
        <v>cek</v>
      </c>
    </row>
    <row r="87" spans="1:36" hidden="1">
      <c r="A87" s="89"/>
      <c r="B87" s="90">
        <f>silabus!A38</f>
        <v>0</v>
      </c>
      <c r="C87" s="107" t="str">
        <f>silabus!F38</f>
        <v/>
      </c>
      <c r="D87" s="113"/>
      <c r="E87" s="114"/>
      <c r="F87" s="114"/>
      <c r="G87" s="114"/>
      <c r="H87" s="115"/>
      <c r="I87" s="113"/>
      <c r="J87" s="114"/>
      <c r="K87" s="114"/>
      <c r="L87" s="114"/>
      <c r="M87" s="115"/>
      <c r="N87" s="113"/>
      <c r="O87" s="114"/>
      <c r="P87" s="114"/>
      <c r="Q87" s="114"/>
      <c r="R87" s="115"/>
      <c r="S87" s="113"/>
      <c r="T87" s="114"/>
      <c r="U87" s="114"/>
      <c r="V87" s="114"/>
      <c r="W87" s="115"/>
      <c r="X87" s="113"/>
      <c r="Y87" s="114"/>
      <c r="Z87" s="114"/>
      <c r="AA87" s="114"/>
      <c r="AB87" s="115"/>
      <c r="AC87" s="113"/>
      <c r="AD87" s="114"/>
      <c r="AE87" s="114"/>
      <c r="AF87" s="114"/>
      <c r="AG87" s="115"/>
      <c r="AH87" s="275" t="e">
        <f t="shared" si="14"/>
        <v>#REF!</v>
      </c>
      <c r="AI87" s="275" t="e">
        <f t="shared" si="16"/>
        <v>#REF!</v>
      </c>
      <c r="AJ87" s="91" t="str">
        <f t="shared" si="15"/>
        <v>cek</v>
      </c>
    </row>
    <row r="88" spans="1:36" hidden="1">
      <c r="A88" s="89">
        <v>11</v>
      </c>
      <c r="B88" s="90">
        <f>silabus!A39</f>
        <v>0</v>
      </c>
      <c r="C88" s="107" t="str">
        <f>silabus!F39</f>
        <v/>
      </c>
      <c r="D88" s="113"/>
      <c r="E88" s="114"/>
      <c r="F88" s="114"/>
      <c r="G88" s="114"/>
      <c r="H88" s="115"/>
      <c r="I88" s="113"/>
      <c r="J88" s="114"/>
      <c r="K88" s="114"/>
      <c r="L88" s="114"/>
      <c r="M88" s="115"/>
      <c r="N88" s="113"/>
      <c r="O88" s="114"/>
      <c r="P88" s="114"/>
      <c r="Q88" s="114"/>
      <c r="R88" s="115"/>
      <c r="S88" s="113"/>
      <c r="T88" s="114"/>
      <c r="U88" s="114"/>
      <c r="V88" s="114"/>
      <c r="W88" s="115"/>
      <c r="X88" s="113"/>
      <c r="Y88" s="114"/>
      <c r="Z88" s="114"/>
      <c r="AA88" s="114"/>
      <c r="AB88" s="115"/>
      <c r="AC88" s="113"/>
      <c r="AD88" s="114"/>
      <c r="AE88" s="114"/>
      <c r="AF88" s="114"/>
      <c r="AG88" s="115"/>
      <c r="AH88" s="275" t="e">
        <f t="shared" si="14"/>
        <v>#REF!</v>
      </c>
      <c r="AI88" s="275" t="e">
        <f t="shared" si="16"/>
        <v>#REF!</v>
      </c>
      <c r="AJ88" s="91" t="str">
        <f t="shared" si="15"/>
        <v>cek</v>
      </c>
    </row>
    <row r="89" spans="1:36" hidden="1">
      <c r="A89" s="89"/>
      <c r="B89" s="90">
        <f>silabus!A40</f>
        <v>0</v>
      </c>
      <c r="C89" s="107" t="str">
        <f>silabus!F40</f>
        <v/>
      </c>
      <c r="D89" s="113"/>
      <c r="E89" s="114"/>
      <c r="F89" s="114"/>
      <c r="G89" s="114"/>
      <c r="H89" s="115"/>
      <c r="I89" s="113"/>
      <c r="J89" s="114"/>
      <c r="K89" s="114"/>
      <c r="L89" s="114"/>
      <c r="M89" s="115"/>
      <c r="N89" s="113"/>
      <c r="O89" s="114"/>
      <c r="P89" s="114"/>
      <c r="Q89" s="114"/>
      <c r="R89" s="115"/>
      <c r="S89" s="113"/>
      <c r="T89" s="114"/>
      <c r="U89" s="114"/>
      <c r="V89" s="114"/>
      <c r="W89" s="115"/>
      <c r="X89" s="113"/>
      <c r="Y89" s="114"/>
      <c r="Z89" s="114"/>
      <c r="AA89" s="114"/>
      <c r="AB89" s="115"/>
      <c r="AC89" s="113"/>
      <c r="AD89" s="114"/>
      <c r="AE89" s="114"/>
      <c r="AF89" s="114"/>
      <c r="AG89" s="115"/>
      <c r="AH89" s="275" t="e">
        <f t="shared" si="14"/>
        <v>#REF!</v>
      </c>
      <c r="AI89" s="275" t="e">
        <f t="shared" si="16"/>
        <v>#REF!</v>
      </c>
      <c r="AJ89" s="91" t="str">
        <f t="shared" si="15"/>
        <v>cek</v>
      </c>
    </row>
    <row r="90" spans="1:36" hidden="1">
      <c r="A90" s="89">
        <v>12</v>
      </c>
      <c r="B90" s="90">
        <f>silabus!A41</f>
        <v>0</v>
      </c>
      <c r="C90" s="107" t="str">
        <f>silabus!F41</f>
        <v/>
      </c>
      <c r="D90" s="113"/>
      <c r="E90" s="114"/>
      <c r="F90" s="114"/>
      <c r="G90" s="114"/>
      <c r="H90" s="115"/>
      <c r="I90" s="113"/>
      <c r="J90" s="114"/>
      <c r="K90" s="114"/>
      <c r="L90" s="114"/>
      <c r="M90" s="115"/>
      <c r="N90" s="113"/>
      <c r="O90" s="114"/>
      <c r="P90" s="114"/>
      <c r="Q90" s="114"/>
      <c r="R90" s="115"/>
      <c r="S90" s="113"/>
      <c r="T90" s="114"/>
      <c r="U90" s="114"/>
      <c r="V90" s="114"/>
      <c r="W90" s="115"/>
      <c r="X90" s="113"/>
      <c r="Y90" s="114"/>
      <c r="Z90" s="114"/>
      <c r="AA90" s="114"/>
      <c r="AB90" s="115"/>
      <c r="AC90" s="113"/>
      <c r="AD90" s="114"/>
      <c r="AE90" s="114"/>
      <c r="AF90" s="114"/>
      <c r="AG90" s="115"/>
      <c r="AH90" s="275" t="e">
        <f t="shared" si="14"/>
        <v>#REF!</v>
      </c>
      <c r="AI90" s="275" t="e">
        <f t="shared" si="16"/>
        <v>#REF!</v>
      </c>
      <c r="AJ90" s="91" t="str">
        <f t="shared" si="15"/>
        <v>cek</v>
      </c>
    </row>
    <row r="91" spans="1:36" hidden="1">
      <c r="A91" s="89"/>
      <c r="B91" s="90">
        <f>silabus!A42</f>
        <v>0</v>
      </c>
      <c r="C91" s="107" t="str">
        <f>silabus!F42</f>
        <v/>
      </c>
      <c r="D91" s="113"/>
      <c r="E91" s="114"/>
      <c r="F91" s="114"/>
      <c r="G91" s="114"/>
      <c r="H91" s="115"/>
      <c r="I91" s="113"/>
      <c r="J91" s="114"/>
      <c r="K91" s="114"/>
      <c r="L91" s="114"/>
      <c r="M91" s="115"/>
      <c r="N91" s="113"/>
      <c r="O91" s="114"/>
      <c r="P91" s="114"/>
      <c r="Q91" s="114"/>
      <c r="R91" s="115"/>
      <c r="S91" s="113"/>
      <c r="T91" s="114"/>
      <c r="U91" s="114"/>
      <c r="V91" s="114"/>
      <c r="W91" s="115"/>
      <c r="X91" s="113"/>
      <c r="Y91" s="114"/>
      <c r="Z91" s="114"/>
      <c r="AA91" s="114"/>
      <c r="AB91" s="115"/>
      <c r="AC91" s="113"/>
      <c r="AD91" s="114"/>
      <c r="AE91" s="114"/>
      <c r="AF91" s="114"/>
      <c r="AG91" s="115"/>
      <c r="AH91" s="275" t="e">
        <f t="shared" si="14"/>
        <v>#REF!</v>
      </c>
      <c r="AI91" s="275" t="e">
        <f t="shared" si="16"/>
        <v>#REF!</v>
      </c>
      <c r="AJ91" s="91" t="str">
        <f t="shared" si="15"/>
        <v>cek</v>
      </c>
    </row>
    <row r="92" spans="1:36" hidden="1">
      <c r="A92" s="89">
        <v>13</v>
      </c>
      <c r="B92" s="90">
        <f>silabus!A43</f>
        <v>0</v>
      </c>
      <c r="C92" s="107" t="str">
        <f>silabus!F43</f>
        <v/>
      </c>
      <c r="D92" s="113"/>
      <c r="E92" s="114"/>
      <c r="F92" s="114"/>
      <c r="G92" s="114"/>
      <c r="H92" s="115"/>
      <c r="I92" s="113"/>
      <c r="J92" s="114"/>
      <c r="K92" s="114"/>
      <c r="L92" s="114"/>
      <c r="M92" s="115"/>
      <c r="N92" s="113"/>
      <c r="O92" s="114"/>
      <c r="P92" s="114"/>
      <c r="Q92" s="114"/>
      <c r="R92" s="115"/>
      <c r="S92" s="113"/>
      <c r="T92" s="114"/>
      <c r="U92" s="114"/>
      <c r="V92" s="114"/>
      <c r="W92" s="115"/>
      <c r="X92" s="113"/>
      <c r="Y92" s="114"/>
      <c r="Z92" s="114"/>
      <c r="AA92" s="114"/>
      <c r="AB92" s="115"/>
      <c r="AC92" s="113"/>
      <c r="AD92" s="114"/>
      <c r="AE92" s="114"/>
      <c r="AF92" s="114"/>
      <c r="AG92" s="115"/>
      <c r="AH92" s="275" t="e">
        <f t="shared" si="14"/>
        <v>#REF!</v>
      </c>
      <c r="AI92" s="275" t="e">
        <f t="shared" si="16"/>
        <v>#REF!</v>
      </c>
      <c r="AJ92" s="91" t="str">
        <f t="shared" si="15"/>
        <v>cek</v>
      </c>
    </row>
    <row r="93" spans="1:36" hidden="1">
      <c r="A93" s="89"/>
      <c r="B93" s="90">
        <f>silabus!A44</f>
        <v>0</v>
      </c>
      <c r="C93" s="107" t="str">
        <f>silabus!F44</f>
        <v/>
      </c>
      <c r="D93" s="113"/>
      <c r="E93" s="114"/>
      <c r="F93" s="114"/>
      <c r="G93" s="114"/>
      <c r="H93" s="115"/>
      <c r="I93" s="113"/>
      <c r="J93" s="114"/>
      <c r="K93" s="114"/>
      <c r="L93" s="114"/>
      <c r="M93" s="115"/>
      <c r="N93" s="113"/>
      <c r="O93" s="114"/>
      <c r="P93" s="114"/>
      <c r="Q93" s="114"/>
      <c r="R93" s="115"/>
      <c r="S93" s="113"/>
      <c r="T93" s="114"/>
      <c r="U93" s="114"/>
      <c r="V93" s="114"/>
      <c r="W93" s="115"/>
      <c r="X93" s="113"/>
      <c r="Y93" s="114"/>
      <c r="Z93" s="114"/>
      <c r="AA93" s="114"/>
      <c r="AB93" s="115"/>
      <c r="AC93" s="113"/>
      <c r="AD93" s="114"/>
      <c r="AE93" s="114"/>
      <c r="AF93" s="114"/>
      <c r="AG93" s="115"/>
      <c r="AH93" s="275" t="e">
        <f t="shared" si="14"/>
        <v>#REF!</v>
      </c>
      <c r="AI93" s="275" t="e">
        <f t="shared" si="16"/>
        <v>#REF!</v>
      </c>
      <c r="AJ93" s="91" t="str">
        <f t="shared" si="15"/>
        <v>cek</v>
      </c>
    </row>
    <row r="94" spans="1:36" hidden="1">
      <c r="A94" s="89">
        <v>14</v>
      </c>
      <c r="B94" s="90">
        <f>silabus!A45</f>
        <v>0</v>
      </c>
      <c r="C94" s="107" t="str">
        <f>silabus!F45</f>
        <v/>
      </c>
      <c r="D94" s="113"/>
      <c r="E94" s="114"/>
      <c r="F94" s="114"/>
      <c r="G94" s="114"/>
      <c r="H94" s="115"/>
      <c r="I94" s="113"/>
      <c r="J94" s="114"/>
      <c r="K94" s="114"/>
      <c r="L94" s="114"/>
      <c r="M94" s="115"/>
      <c r="N94" s="113"/>
      <c r="O94" s="114"/>
      <c r="P94" s="114"/>
      <c r="Q94" s="114"/>
      <c r="R94" s="115"/>
      <c r="S94" s="113"/>
      <c r="T94" s="114"/>
      <c r="U94" s="114"/>
      <c r="V94" s="114"/>
      <c r="W94" s="115"/>
      <c r="X94" s="113"/>
      <c r="Y94" s="114"/>
      <c r="Z94" s="114"/>
      <c r="AA94" s="114"/>
      <c r="AB94" s="115"/>
      <c r="AC94" s="113"/>
      <c r="AD94" s="114"/>
      <c r="AE94" s="114"/>
      <c r="AF94" s="114"/>
      <c r="AG94" s="115"/>
      <c r="AH94" s="275" t="e">
        <f t="shared" si="14"/>
        <v>#REF!</v>
      </c>
      <c r="AI94" s="275" t="e">
        <f t="shared" si="16"/>
        <v>#REF!</v>
      </c>
      <c r="AJ94" s="91" t="str">
        <f t="shared" si="15"/>
        <v>cek</v>
      </c>
    </row>
    <row r="95" spans="1:36" hidden="1">
      <c r="A95" s="89"/>
      <c r="B95" s="90">
        <f>silabus!A46</f>
        <v>0</v>
      </c>
      <c r="C95" s="107" t="str">
        <f>silabus!F46</f>
        <v/>
      </c>
      <c r="D95" s="113"/>
      <c r="E95" s="114"/>
      <c r="F95" s="114"/>
      <c r="G95" s="114"/>
      <c r="H95" s="115"/>
      <c r="I95" s="113"/>
      <c r="J95" s="114"/>
      <c r="K95" s="114"/>
      <c r="L95" s="114"/>
      <c r="M95" s="115"/>
      <c r="N95" s="113"/>
      <c r="O95" s="114"/>
      <c r="P95" s="114"/>
      <c r="Q95" s="114"/>
      <c r="R95" s="115"/>
      <c r="S95" s="113"/>
      <c r="T95" s="114"/>
      <c r="U95" s="114"/>
      <c r="V95" s="114"/>
      <c r="W95" s="115"/>
      <c r="X95" s="113"/>
      <c r="Y95" s="114"/>
      <c r="Z95" s="114"/>
      <c r="AA95" s="114"/>
      <c r="AB95" s="115"/>
      <c r="AC95" s="113"/>
      <c r="AD95" s="114"/>
      <c r="AE95" s="114"/>
      <c r="AF95" s="114"/>
      <c r="AG95" s="115"/>
      <c r="AH95" s="275" t="e">
        <f t="shared" si="14"/>
        <v>#REF!</v>
      </c>
      <c r="AI95" s="275" t="e">
        <f t="shared" si="16"/>
        <v>#REF!</v>
      </c>
      <c r="AJ95" s="91" t="str">
        <f t="shared" si="15"/>
        <v>cek</v>
      </c>
    </row>
    <row r="96" spans="1:36" hidden="1">
      <c r="A96" s="89">
        <v>15</v>
      </c>
      <c r="B96" s="90">
        <f>silabus!A47</f>
        <v>0</v>
      </c>
      <c r="C96" s="107" t="str">
        <f>silabus!F47</f>
        <v/>
      </c>
      <c r="D96" s="113"/>
      <c r="E96" s="114"/>
      <c r="F96" s="114"/>
      <c r="G96" s="114"/>
      <c r="H96" s="115"/>
      <c r="I96" s="113"/>
      <c r="J96" s="114"/>
      <c r="K96" s="114"/>
      <c r="L96" s="114"/>
      <c r="M96" s="115"/>
      <c r="N96" s="113"/>
      <c r="O96" s="114"/>
      <c r="P96" s="114"/>
      <c r="Q96" s="114"/>
      <c r="R96" s="115"/>
      <c r="S96" s="113"/>
      <c r="T96" s="114"/>
      <c r="U96" s="114"/>
      <c r="V96" s="114"/>
      <c r="W96" s="115"/>
      <c r="X96" s="113"/>
      <c r="Y96" s="114"/>
      <c r="Z96" s="114"/>
      <c r="AA96" s="114"/>
      <c r="AB96" s="115"/>
      <c r="AC96" s="113"/>
      <c r="AD96" s="114"/>
      <c r="AE96" s="114"/>
      <c r="AF96" s="114"/>
      <c r="AG96" s="115"/>
      <c r="AH96" s="275" t="e">
        <f t="shared" si="14"/>
        <v>#REF!</v>
      </c>
      <c r="AI96" s="275" t="e">
        <f t="shared" si="16"/>
        <v>#REF!</v>
      </c>
      <c r="AJ96" s="91" t="str">
        <f t="shared" si="15"/>
        <v>cek</v>
      </c>
    </row>
    <row r="97" spans="1:36" hidden="1">
      <c r="A97" s="92"/>
      <c r="B97" s="90">
        <f>silabus!A48</f>
        <v>0</v>
      </c>
      <c r="C97" s="107" t="str">
        <f>silabus!F48</f>
        <v/>
      </c>
      <c r="D97" s="113"/>
      <c r="E97" s="114"/>
      <c r="F97" s="114"/>
      <c r="G97" s="114"/>
      <c r="H97" s="115"/>
      <c r="I97" s="113"/>
      <c r="J97" s="114"/>
      <c r="K97" s="114"/>
      <c r="L97" s="114"/>
      <c r="M97" s="115"/>
      <c r="N97" s="113"/>
      <c r="O97" s="114"/>
      <c r="P97" s="114"/>
      <c r="Q97" s="114"/>
      <c r="R97" s="115"/>
      <c r="S97" s="113"/>
      <c r="T97" s="114"/>
      <c r="U97" s="114"/>
      <c r="V97" s="114"/>
      <c r="W97" s="115"/>
      <c r="X97" s="113"/>
      <c r="Y97" s="114"/>
      <c r="Z97" s="114"/>
      <c r="AA97" s="114"/>
      <c r="AB97" s="115"/>
      <c r="AC97" s="113"/>
      <c r="AD97" s="114"/>
      <c r="AE97" s="114"/>
      <c r="AF97" s="114"/>
      <c r="AG97" s="115"/>
      <c r="AH97" s="275" t="e">
        <f t="shared" si="14"/>
        <v>#REF!</v>
      </c>
      <c r="AI97" s="275" t="e">
        <f t="shared" si="16"/>
        <v>#REF!</v>
      </c>
      <c r="AJ97" s="91" t="str">
        <f t="shared" si="15"/>
        <v>cek</v>
      </c>
    </row>
    <row r="98" spans="1:36" hidden="1">
      <c r="A98" s="47" t="s">
        <v>85</v>
      </c>
      <c r="B98" s="43"/>
      <c r="C98" s="33"/>
      <c r="D98" s="52"/>
      <c r="E98" s="49"/>
      <c r="F98" s="49"/>
      <c r="G98" s="49"/>
      <c r="H98" s="51"/>
      <c r="I98" s="52"/>
      <c r="J98" s="53"/>
      <c r="K98" s="53"/>
      <c r="L98" s="49"/>
      <c r="M98" s="49"/>
      <c r="N98" s="50"/>
      <c r="O98" s="53"/>
      <c r="P98" s="53"/>
      <c r="Q98" s="53"/>
      <c r="R98" s="51"/>
      <c r="S98" s="52"/>
      <c r="T98" s="53"/>
      <c r="U98" s="49"/>
      <c r="V98" s="49"/>
      <c r="W98" s="49"/>
      <c r="X98" s="50"/>
      <c r="Y98" s="44"/>
      <c r="Z98" s="44"/>
      <c r="AA98" s="44"/>
      <c r="AB98" s="45"/>
      <c r="AC98" s="46"/>
      <c r="AD98" s="49"/>
      <c r="AE98" s="49"/>
      <c r="AF98" s="49"/>
      <c r="AG98" s="51"/>
      <c r="AH98" s="105" t="e">
        <f t="shared" ref="AH98:AH99" si="17">(SUM(D98:AG98)/$C$45)*100</f>
        <v>#REF!</v>
      </c>
      <c r="AI98" s="105" t="e">
        <f t="shared" si="16"/>
        <v>#REF!</v>
      </c>
    </row>
    <row r="99" spans="1:36" hidden="1">
      <c r="A99" s="47"/>
      <c r="B99" s="48"/>
      <c r="C99" s="33"/>
      <c r="D99" s="52"/>
      <c r="E99" s="49"/>
      <c r="F99" s="49"/>
      <c r="G99" s="49"/>
      <c r="H99" s="51"/>
      <c r="I99" s="52"/>
      <c r="J99" s="53"/>
      <c r="K99" s="53"/>
      <c r="L99" s="49"/>
      <c r="M99" s="49"/>
      <c r="N99" s="50"/>
      <c r="O99" s="53"/>
      <c r="P99" s="53"/>
      <c r="Q99" s="53"/>
      <c r="R99" s="51"/>
      <c r="S99" s="52"/>
      <c r="T99" s="53"/>
      <c r="U99" s="49"/>
      <c r="V99" s="49"/>
      <c r="W99" s="49"/>
      <c r="X99" s="50"/>
      <c r="Y99" s="44"/>
      <c r="Z99" s="44"/>
      <c r="AA99" s="44"/>
      <c r="AB99" s="45"/>
      <c r="AC99" s="46"/>
      <c r="AD99" s="49"/>
      <c r="AE99" s="49"/>
      <c r="AF99" s="49"/>
      <c r="AG99" s="51"/>
      <c r="AH99" s="105" t="e">
        <f t="shared" si="17"/>
        <v>#REF!</v>
      </c>
      <c r="AI99" s="105" t="e">
        <f t="shared" si="16"/>
        <v>#REF!</v>
      </c>
    </row>
    <row r="100" spans="1:36" ht="17.25" hidden="1" thickBot="1">
      <c r="A100" s="34"/>
      <c r="B100" s="35" t="s">
        <v>83</v>
      </c>
      <c r="C100" s="100" t="e">
        <f>SUM(C68:C99)</f>
        <v>#REF!</v>
      </c>
      <c r="D100" s="55"/>
      <c r="E100" s="57"/>
      <c r="F100" s="57"/>
      <c r="G100" s="57"/>
      <c r="H100" s="54"/>
      <c r="I100" s="55"/>
      <c r="J100" s="56"/>
      <c r="K100" s="56"/>
      <c r="L100" s="57"/>
      <c r="M100" s="57"/>
      <c r="N100" s="58"/>
      <c r="O100" s="56"/>
      <c r="P100" s="56"/>
      <c r="Q100" s="56"/>
      <c r="R100" s="54"/>
      <c r="S100" s="55"/>
      <c r="T100" s="56"/>
      <c r="U100" s="57"/>
      <c r="V100" s="57"/>
      <c r="W100" s="57"/>
      <c r="X100" s="58"/>
      <c r="Y100" s="56"/>
      <c r="Z100" s="56"/>
      <c r="AA100" s="57"/>
      <c r="AB100" s="57"/>
      <c r="AC100" s="58"/>
      <c r="AD100" s="57"/>
      <c r="AE100" s="57"/>
      <c r="AF100" s="57"/>
      <c r="AG100" s="54"/>
      <c r="AH100" s="276"/>
      <c r="AI100" s="277"/>
    </row>
    <row r="101" spans="1:36" ht="17.25" hidden="1" thickBot="1">
      <c r="A101" s="363" t="s">
        <v>84</v>
      </c>
      <c r="B101" s="364"/>
      <c r="C101" s="59" t="s">
        <v>81</v>
      </c>
      <c r="D101" s="367" t="e">
        <f>(SUM(D67:H100)/$C$45)*100</f>
        <v>#REF!</v>
      </c>
      <c r="E101" s="368"/>
      <c r="F101" s="368"/>
      <c r="G101" s="368"/>
      <c r="H101" s="369"/>
      <c r="I101" s="367" t="e">
        <f>(SUM(I67:M100)/$C$45)*100</f>
        <v>#REF!</v>
      </c>
      <c r="J101" s="368"/>
      <c r="K101" s="368"/>
      <c r="L101" s="368"/>
      <c r="M101" s="369"/>
      <c r="N101" s="367" t="e">
        <f>(SUM(N67:R100)/$C$45)*100</f>
        <v>#REF!</v>
      </c>
      <c r="O101" s="368"/>
      <c r="P101" s="368"/>
      <c r="Q101" s="368"/>
      <c r="R101" s="369"/>
      <c r="S101" s="367" t="e">
        <f>(SUM(S67:W100)/$C$45)*100</f>
        <v>#REF!</v>
      </c>
      <c r="T101" s="368"/>
      <c r="U101" s="368"/>
      <c r="V101" s="368"/>
      <c r="W101" s="369"/>
      <c r="X101" s="367" t="e">
        <f>(SUM(X67:AB100)/$C$45)*100</f>
        <v>#REF!</v>
      </c>
      <c r="Y101" s="368"/>
      <c r="Z101" s="368"/>
      <c r="AA101" s="368"/>
      <c r="AB101" s="369"/>
      <c r="AC101" s="367" t="e">
        <f>(SUM(AC67:AG100)/$C$45)*100</f>
        <v>#REF!</v>
      </c>
      <c r="AD101" s="368"/>
      <c r="AE101" s="368"/>
      <c r="AF101" s="368"/>
      <c r="AG101" s="369"/>
      <c r="AH101" s="266" t="e">
        <f>SUM(AH68:AH100)</f>
        <v>#REF!</v>
      </c>
      <c r="AI101" s="278"/>
    </row>
    <row r="102" spans="1:36" ht="33" hidden="1" thickBot="1">
      <c r="A102" s="365"/>
      <c r="B102" s="366"/>
      <c r="C102" s="60" t="s">
        <v>82</v>
      </c>
      <c r="D102" s="370" t="e">
        <f>D101</f>
        <v>#REF!</v>
      </c>
      <c r="E102" s="371"/>
      <c r="F102" s="371"/>
      <c r="G102" s="371"/>
      <c r="H102" s="372"/>
      <c r="I102" s="370" t="e">
        <f>D102+I101</f>
        <v>#REF!</v>
      </c>
      <c r="J102" s="371"/>
      <c r="K102" s="371"/>
      <c r="L102" s="371"/>
      <c r="M102" s="372"/>
      <c r="N102" s="370" t="e">
        <f>I102+N101</f>
        <v>#REF!</v>
      </c>
      <c r="O102" s="371"/>
      <c r="P102" s="371"/>
      <c r="Q102" s="371"/>
      <c r="R102" s="372"/>
      <c r="S102" s="370" t="e">
        <f>N102+S101</f>
        <v>#REF!</v>
      </c>
      <c r="T102" s="371"/>
      <c r="U102" s="371"/>
      <c r="V102" s="371"/>
      <c r="W102" s="372"/>
      <c r="X102" s="370" t="e">
        <f>S102+X101</f>
        <v>#REF!</v>
      </c>
      <c r="Y102" s="371"/>
      <c r="Z102" s="371"/>
      <c r="AA102" s="371"/>
      <c r="AB102" s="372"/>
      <c r="AC102" s="370" t="e">
        <f>X102+AC101</f>
        <v>#REF!</v>
      </c>
      <c r="AD102" s="371"/>
      <c r="AE102" s="371"/>
      <c r="AF102" s="371"/>
      <c r="AG102" s="372"/>
      <c r="AH102" s="279"/>
      <c r="AI102" s="280"/>
    </row>
    <row r="103" spans="1:36" hidden="1">
      <c r="A103" s="81"/>
      <c r="B103" s="81"/>
      <c r="C103" s="82"/>
      <c r="D103" s="83"/>
      <c r="E103" s="83"/>
      <c r="F103" s="83"/>
      <c r="G103" s="83"/>
      <c r="H103" s="83"/>
      <c r="I103" s="83"/>
      <c r="J103" s="83"/>
      <c r="K103" s="83"/>
      <c r="L103" s="83"/>
      <c r="M103" s="83"/>
      <c r="N103" s="83"/>
      <c r="O103" s="83"/>
      <c r="P103" s="83"/>
      <c r="Q103" s="83"/>
      <c r="R103" s="83"/>
      <c r="S103" s="83"/>
      <c r="T103" s="83"/>
      <c r="U103" s="83"/>
      <c r="V103" s="83"/>
      <c r="W103" s="83"/>
      <c r="X103" s="83"/>
      <c r="Y103" s="83"/>
      <c r="Z103" s="83"/>
      <c r="AA103" s="83"/>
      <c r="AB103" s="83"/>
      <c r="AC103" s="83"/>
      <c r="AD103" s="83"/>
      <c r="AE103" s="83"/>
      <c r="AF103" s="83"/>
      <c r="AG103" s="83"/>
      <c r="AH103" s="281"/>
      <c r="AI103" s="86"/>
    </row>
    <row r="104" spans="1:36" hidden="1">
      <c r="A104" s="81"/>
      <c r="B104" s="84"/>
      <c r="C104" s="84" t="str">
        <f>C49</f>
        <v>Mengetahui :</v>
      </c>
      <c r="D104" s="84"/>
      <c r="E104" s="84"/>
      <c r="F104" s="84"/>
      <c r="G104" s="84"/>
      <c r="H104" s="84"/>
      <c r="I104" s="84"/>
      <c r="J104" s="84"/>
      <c r="K104" s="84"/>
      <c r="L104" s="84"/>
      <c r="M104" s="84"/>
      <c r="N104" s="84"/>
      <c r="O104" s="84"/>
      <c r="P104" s="84"/>
      <c r="Q104" s="84"/>
      <c r="R104" s="84"/>
      <c r="S104" s="84"/>
      <c r="T104" s="84"/>
      <c r="U104" s="84"/>
      <c r="V104" s="84"/>
      <c r="W104" s="84"/>
      <c r="X104" s="84"/>
      <c r="Y104" s="84" t="str">
        <f t="shared" ref="Y104:Y105" si="18">Y49</f>
        <v>Barabai, 16 April 2020</v>
      </c>
      <c r="Z104" s="84"/>
      <c r="AA104" s="84"/>
      <c r="AB104" s="84"/>
      <c r="AC104" s="84"/>
      <c r="AD104" s="84"/>
      <c r="AE104" s="84"/>
      <c r="AF104" s="84"/>
      <c r="AG104" s="84"/>
      <c r="AH104" s="272"/>
      <c r="AI104" s="86"/>
    </row>
    <row r="105" spans="1:36" hidden="1">
      <c r="A105" s="73"/>
      <c r="B105" s="84"/>
      <c r="C105" s="84" t="str">
        <f>C50</f>
        <v>Kepala SMKN 1 Barabai</v>
      </c>
      <c r="D105" s="85"/>
      <c r="E105" s="85"/>
      <c r="F105" s="85"/>
      <c r="G105" s="85"/>
      <c r="H105" s="84"/>
      <c r="I105" s="84"/>
      <c r="J105" s="84"/>
      <c r="K105" s="84"/>
      <c r="L105" s="84"/>
      <c r="M105" s="84"/>
      <c r="N105" s="84"/>
      <c r="O105" s="84"/>
      <c r="P105" s="73"/>
      <c r="Q105" s="73"/>
      <c r="R105" s="84"/>
      <c r="S105" s="84"/>
      <c r="T105" s="84"/>
      <c r="U105" s="84"/>
      <c r="V105" s="84"/>
      <c r="W105" s="84"/>
      <c r="X105" s="84"/>
      <c r="Y105" s="84" t="str">
        <f t="shared" si="18"/>
        <v>Guru Mata Pelajaran</v>
      </c>
      <c r="Z105" s="84"/>
      <c r="AA105" s="84"/>
      <c r="AB105" s="84"/>
      <c r="AC105" s="84"/>
      <c r="AD105" s="84"/>
      <c r="AE105" s="84"/>
      <c r="AF105" s="84"/>
      <c r="AG105" s="84"/>
      <c r="AH105" s="272"/>
      <c r="AI105" s="272"/>
    </row>
    <row r="106" spans="1:36" hidden="1">
      <c r="A106" s="73"/>
      <c r="B106" s="84"/>
      <c r="C106" s="84"/>
      <c r="D106" s="85"/>
      <c r="E106" s="85"/>
      <c r="F106" s="85"/>
      <c r="G106" s="85"/>
      <c r="H106" s="85"/>
      <c r="I106" s="85"/>
      <c r="J106" s="85"/>
      <c r="K106" s="85"/>
      <c r="L106" s="85"/>
      <c r="M106" s="85"/>
      <c r="N106" s="85"/>
      <c r="O106" s="85"/>
      <c r="P106" s="85"/>
      <c r="Q106" s="85"/>
      <c r="R106" s="85"/>
      <c r="S106" s="85"/>
      <c r="T106" s="85"/>
      <c r="U106" s="85"/>
      <c r="V106" s="85"/>
      <c r="W106" s="84"/>
      <c r="X106" s="85"/>
      <c r="Y106" s="84"/>
      <c r="Z106" s="85"/>
      <c r="AA106" s="85"/>
      <c r="AB106" s="85"/>
      <c r="AC106" s="85"/>
      <c r="AD106" s="85"/>
      <c r="AE106" s="85"/>
      <c r="AF106" s="85"/>
      <c r="AG106" s="85"/>
      <c r="AH106" s="86"/>
      <c r="AI106" s="272"/>
    </row>
    <row r="107" spans="1:36" hidden="1">
      <c r="A107" s="73"/>
      <c r="B107" s="84"/>
      <c r="C107" s="84"/>
      <c r="D107" s="83"/>
      <c r="E107" s="83"/>
      <c r="F107" s="83"/>
      <c r="G107" s="83"/>
      <c r="H107" s="83"/>
      <c r="I107" s="83"/>
      <c r="J107" s="83"/>
      <c r="K107" s="83"/>
      <c r="L107" s="83"/>
      <c r="M107" s="83"/>
      <c r="N107" s="83"/>
      <c r="O107" s="83"/>
      <c r="P107" s="83"/>
      <c r="Q107" s="83"/>
      <c r="R107" s="83"/>
      <c r="S107" s="83"/>
      <c r="T107" s="83"/>
      <c r="U107" s="83"/>
      <c r="V107" s="83"/>
      <c r="W107" s="84"/>
      <c r="X107" s="83"/>
      <c r="Y107" s="84"/>
      <c r="Z107" s="83"/>
      <c r="AA107" s="83"/>
      <c r="AB107" s="83"/>
      <c r="AC107" s="83"/>
      <c r="AD107" s="83"/>
      <c r="AE107" s="83"/>
      <c r="AF107" s="83"/>
      <c r="AG107" s="83"/>
      <c r="AH107" s="86"/>
      <c r="AI107" s="272"/>
    </row>
    <row r="108" spans="1:36" hidden="1">
      <c r="A108" s="73"/>
      <c r="B108" s="84"/>
      <c r="C108" s="84"/>
      <c r="D108" s="83"/>
      <c r="E108" s="83"/>
      <c r="F108" s="83"/>
      <c r="G108" s="83"/>
      <c r="H108" s="83"/>
      <c r="I108" s="83"/>
      <c r="J108" s="83"/>
      <c r="K108" s="83"/>
      <c r="L108" s="83"/>
      <c r="M108" s="83"/>
      <c r="N108" s="83"/>
      <c r="O108" s="83"/>
      <c r="P108" s="83"/>
      <c r="Q108" s="83"/>
      <c r="R108" s="83"/>
      <c r="S108" s="83"/>
      <c r="T108" s="83"/>
      <c r="U108" s="83"/>
      <c r="V108" s="83"/>
      <c r="W108" s="84"/>
      <c r="X108" s="83"/>
      <c r="Y108" s="84"/>
      <c r="Z108" s="83"/>
      <c r="AA108" s="83"/>
      <c r="AB108" s="83"/>
      <c r="AC108" s="83"/>
      <c r="AD108" s="83"/>
      <c r="AE108" s="83"/>
      <c r="AF108" s="83"/>
      <c r="AG108" s="83"/>
      <c r="AH108" s="86"/>
      <c r="AI108" s="272"/>
    </row>
    <row r="109" spans="1:36" hidden="1">
      <c r="A109" s="73"/>
      <c r="B109" s="84"/>
      <c r="C109" s="84" t="str">
        <f>C54</f>
        <v>Norta Dewi Yuniati, S.P, M.Pd</v>
      </c>
      <c r="D109" s="87"/>
      <c r="E109" s="87"/>
      <c r="F109" s="87"/>
      <c r="G109" s="87"/>
      <c r="H109" s="87"/>
      <c r="I109" s="87"/>
      <c r="J109" s="87"/>
      <c r="K109" s="87"/>
      <c r="L109" s="87"/>
      <c r="M109" s="87"/>
      <c r="N109" s="87"/>
      <c r="O109" s="87"/>
      <c r="P109" s="87"/>
      <c r="Q109" s="87"/>
      <c r="R109" s="87"/>
      <c r="S109" s="87"/>
      <c r="T109" s="87"/>
      <c r="U109" s="87"/>
      <c r="V109" s="87"/>
      <c r="W109" s="84"/>
      <c r="X109" s="88"/>
      <c r="Y109" s="84" t="str">
        <f t="shared" ref="Y109:Y110" si="19">Y54</f>
        <v>Abdian Noor, S.Pd</v>
      </c>
      <c r="Z109" s="88"/>
      <c r="AA109" s="88"/>
      <c r="AB109" s="88"/>
      <c r="AC109" s="88"/>
      <c r="AD109" s="88"/>
      <c r="AE109" s="84"/>
      <c r="AF109" s="84"/>
      <c r="AG109" s="84"/>
      <c r="AH109" s="272"/>
      <c r="AI109" s="272"/>
    </row>
    <row r="110" spans="1:36" hidden="1">
      <c r="A110" s="73"/>
      <c r="B110" s="84"/>
      <c r="C110" s="84" t="str">
        <f>C55</f>
        <v>NIP. 19710623 200604 2 021</v>
      </c>
      <c r="D110" s="84"/>
      <c r="E110" s="84"/>
      <c r="F110" s="84"/>
      <c r="G110" s="84"/>
      <c r="H110" s="84"/>
      <c r="I110" s="84"/>
      <c r="J110" s="84"/>
      <c r="K110" s="84"/>
      <c r="L110" s="84"/>
      <c r="M110" s="84"/>
      <c r="N110" s="84"/>
      <c r="O110" s="84"/>
      <c r="P110" s="84"/>
      <c r="Q110" s="84"/>
      <c r="R110" s="84"/>
      <c r="S110" s="84"/>
      <c r="T110" s="84"/>
      <c r="U110" s="84"/>
      <c r="V110" s="84"/>
      <c r="W110" s="84"/>
      <c r="X110" s="72"/>
      <c r="Y110" s="84" t="str">
        <f t="shared" si="19"/>
        <v>NIP. 19680906 199412 1 005</v>
      </c>
      <c r="Z110" s="72"/>
      <c r="AA110" s="72"/>
      <c r="AB110" s="72"/>
      <c r="AC110" s="72"/>
      <c r="AD110" s="72"/>
      <c r="AE110" s="84"/>
      <c r="AF110" s="84"/>
      <c r="AG110" s="84"/>
      <c r="AH110" s="272"/>
      <c r="AI110" s="272"/>
    </row>
  </sheetData>
  <mergeCells count="50">
    <mergeCell ref="D13:E42"/>
    <mergeCell ref="AD13:AD42"/>
    <mergeCell ref="A1:AI1"/>
    <mergeCell ref="B10:B11"/>
    <mergeCell ref="D10:H10"/>
    <mergeCell ref="I10:M10"/>
    <mergeCell ref="N10:R10"/>
    <mergeCell ref="S10:W10"/>
    <mergeCell ref="X10:AB10"/>
    <mergeCell ref="AC10:AG10"/>
    <mergeCell ref="AH10:AI10"/>
    <mergeCell ref="K13:K42"/>
    <mergeCell ref="AE13:AE42"/>
    <mergeCell ref="AF13:AF42"/>
    <mergeCell ref="AG13:AG42"/>
    <mergeCell ref="AC47:AG47"/>
    <mergeCell ref="A46:B47"/>
    <mergeCell ref="D46:H46"/>
    <mergeCell ref="I46:M46"/>
    <mergeCell ref="N46:R46"/>
    <mergeCell ref="S46:W46"/>
    <mergeCell ref="X46:AB46"/>
    <mergeCell ref="AC46:AG46"/>
    <mergeCell ref="D47:H47"/>
    <mergeCell ref="I47:M47"/>
    <mergeCell ref="N47:R47"/>
    <mergeCell ref="S47:W47"/>
    <mergeCell ref="X47:AB47"/>
    <mergeCell ref="A56:AI56"/>
    <mergeCell ref="B65:B66"/>
    <mergeCell ref="D65:H65"/>
    <mergeCell ref="I65:M65"/>
    <mergeCell ref="N65:R65"/>
    <mergeCell ref="S65:W65"/>
    <mergeCell ref="X65:AB65"/>
    <mergeCell ref="AC65:AG65"/>
    <mergeCell ref="AH65:AI65"/>
    <mergeCell ref="X101:AB101"/>
    <mergeCell ref="AC101:AG101"/>
    <mergeCell ref="D102:H102"/>
    <mergeCell ref="I102:M102"/>
    <mergeCell ref="N102:R102"/>
    <mergeCell ref="S102:W102"/>
    <mergeCell ref="X102:AB102"/>
    <mergeCell ref="AC102:AG102"/>
    <mergeCell ref="A101:B102"/>
    <mergeCell ref="D101:H101"/>
    <mergeCell ref="I101:M101"/>
    <mergeCell ref="N101:R101"/>
    <mergeCell ref="S101:W101"/>
  </mergeCells>
  <pageMargins left="0.70866141732283472" right="0.70866141732283472" top="0.39370078740157483" bottom="0.31496062992125984" header="0.31496062992125984" footer="0.31496062992125984"/>
  <pageSetup paperSize="9" scale="74" orientation="landscape" horizontalDpi="4294967293" verticalDpi="0" r:id="rId1"/>
  <rowBreaks count="1" manualBreakCount="1">
    <brk id="55" max="34" man="1"/>
  </rowBreaks>
</worksheet>
</file>

<file path=xl/worksheets/sheet24.xml><?xml version="1.0" encoding="utf-8"?>
<worksheet xmlns="http://schemas.openxmlformats.org/spreadsheetml/2006/main" xmlns:r="http://schemas.openxmlformats.org/officeDocument/2006/relationships">
  <dimension ref="A1:O272"/>
  <sheetViews>
    <sheetView view="pageBreakPreview" zoomScaleNormal="100" zoomScaleSheetLayoutView="100" workbookViewId="0">
      <selection activeCell="E64" sqref="E64"/>
    </sheetView>
  </sheetViews>
  <sheetFormatPr defaultRowHeight="16.5"/>
  <cols>
    <col min="1" max="1" width="4.5703125" style="18" customWidth="1"/>
    <col min="2" max="2" width="12.140625" style="18" customWidth="1"/>
    <col min="3" max="3" width="7" style="18" customWidth="1"/>
    <col min="4" max="4" width="21.42578125" style="144" customWidth="1"/>
    <col min="5" max="5" width="22.28515625" style="144" customWidth="1"/>
    <col min="6" max="7" width="7.5703125" style="18" customWidth="1"/>
    <col min="8" max="8" width="13.85546875" style="18" customWidth="1"/>
    <col min="9" max="9" width="19" style="18" customWidth="1"/>
    <col min="10" max="12" width="2.28515625" style="18" customWidth="1"/>
    <col min="13" max="13" width="11" style="18" bestFit="1" customWidth="1"/>
    <col min="14" max="15" width="2.42578125" style="18" customWidth="1"/>
    <col min="16" max="16384" width="9.140625" style="18"/>
  </cols>
  <sheetData>
    <row r="1" spans="1:15" ht="20.25">
      <c r="A1" s="398" t="s">
        <v>254</v>
      </c>
      <c r="B1" s="398"/>
      <c r="C1" s="398"/>
      <c r="D1" s="398"/>
      <c r="E1" s="398"/>
      <c r="F1" s="398"/>
      <c r="G1" s="398"/>
      <c r="H1" s="398"/>
      <c r="I1" s="398"/>
      <c r="J1" s="398"/>
      <c r="K1" s="398"/>
      <c r="L1" s="398"/>
      <c r="M1" s="398"/>
    </row>
    <row r="2" spans="1:15">
      <c r="A2" s="399" t="str">
        <f>"SEMESTER "&amp;data!C20&amp;" "&amp;data!C19</f>
        <v>SEMESTER I (GANJIL) 2018 / 2019</v>
      </c>
      <c r="B2" s="399"/>
      <c r="C2" s="399"/>
      <c r="D2" s="399"/>
      <c r="E2" s="399"/>
      <c r="F2" s="399"/>
      <c r="G2" s="399"/>
      <c r="H2" s="399"/>
      <c r="I2" s="399"/>
      <c r="J2" s="399"/>
      <c r="K2" s="399"/>
      <c r="L2" s="399"/>
      <c r="M2" s="399"/>
    </row>
    <row r="3" spans="1:15">
      <c r="A3" s="158"/>
      <c r="B3" s="158"/>
      <c r="C3" s="158"/>
      <c r="D3" s="159"/>
      <c r="E3" s="159"/>
      <c r="F3" s="158"/>
      <c r="G3" s="158"/>
      <c r="H3" s="158"/>
      <c r="I3" s="158"/>
      <c r="J3" s="158"/>
      <c r="K3" s="158"/>
      <c r="L3" s="158"/>
      <c r="M3" s="158"/>
    </row>
    <row r="4" spans="1:15">
      <c r="A4" s="160" t="s">
        <v>255</v>
      </c>
      <c r="B4" s="160"/>
      <c r="C4" s="160" t="s">
        <v>12</v>
      </c>
      <c r="D4" s="161" t="str">
        <f>data!C5</f>
        <v>Administrasi Transakssi</v>
      </c>
      <c r="E4" s="162"/>
      <c r="F4" s="160"/>
      <c r="G4" s="160"/>
      <c r="H4" s="160"/>
      <c r="I4" s="160"/>
      <c r="J4" s="160"/>
      <c r="K4" s="160"/>
      <c r="L4" s="160"/>
      <c r="M4" s="160"/>
    </row>
    <row r="5" spans="1:15">
      <c r="A5" s="160" t="s">
        <v>256</v>
      </c>
      <c r="B5" s="160"/>
      <c r="C5" s="160" t="s">
        <v>12</v>
      </c>
      <c r="D5" s="162" t="str">
        <f>data!C6&amp;" "&amp;data!D6</f>
        <v>XI  BDP 1</v>
      </c>
      <c r="E5" s="162"/>
      <c r="F5" s="160"/>
      <c r="G5" s="160"/>
      <c r="H5" s="160"/>
      <c r="I5" s="160"/>
      <c r="J5" s="160"/>
      <c r="K5" s="160"/>
      <c r="L5" s="160"/>
      <c r="M5" s="160"/>
    </row>
    <row r="7" spans="1:15" s="91" customFormat="1">
      <c r="A7" s="396" t="s">
        <v>52</v>
      </c>
      <c r="B7" s="396" t="s">
        <v>257</v>
      </c>
      <c r="C7" s="397" t="s">
        <v>258</v>
      </c>
      <c r="D7" s="397" t="s">
        <v>259</v>
      </c>
      <c r="E7" s="397"/>
      <c r="F7" s="396" t="s">
        <v>260</v>
      </c>
      <c r="G7" s="396"/>
      <c r="H7" s="396" t="s">
        <v>261</v>
      </c>
      <c r="I7" s="396" t="s">
        <v>262</v>
      </c>
      <c r="J7" s="396"/>
      <c r="K7" s="396"/>
      <c r="L7" s="396"/>
      <c r="M7" s="396" t="s">
        <v>36</v>
      </c>
    </row>
    <row r="8" spans="1:15" s="91" customFormat="1">
      <c r="A8" s="396"/>
      <c r="B8" s="396"/>
      <c r="C8" s="397"/>
      <c r="D8" s="282" t="s">
        <v>88</v>
      </c>
      <c r="E8" s="282" t="s">
        <v>89</v>
      </c>
      <c r="F8" s="283" t="s">
        <v>263</v>
      </c>
      <c r="G8" s="283" t="s">
        <v>264</v>
      </c>
      <c r="H8" s="396"/>
      <c r="I8" s="283" t="s">
        <v>265</v>
      </c>
      <c r="J8" s="283" t="s">
        <v>266</v>
      </c>
      <c r="K8" s="283" t="s">
        <v>267</v>
      </c>
      <c r="L8" s="283" t="s">
        <v>268</v>
      </c>
      <c r="M8" s="396"/>
      <c r="N8" s="91">
        <f>data!D7</f>
        <v>7</v>
      </c>
      <c r="O8" s="91">
        <f>data!D8</f>
        <v>7</v>
      </c>
    </row>
    <row r="9" spans="1:15" s="91" customFormat="1" ht="31.5" customHeight="1">
      <c r="A9" s="390">
        <v>1</v>
      </c>
      <c r="B9" s="392">
        <f>data!C7</f>
        <v>43937</v>
      </c>
      <c r="C9" s="390">
        <v>1</v>
      </c>
      <c r="D9" s="264" t="str">
        <f>silabus!A35</f>
        <v>3.10 Menganalisis dokumenj transaksi penjualan</v>
      </c>
      <c r="E9" s="264" t="str">
        <f>D9</f>
        <v>3.10 Menganalisis dokumenj transaksi penjualan</v>
      </c>
      <c r="F9" s="163"/>
      <c r="G9" s="163"/>
      <c r="H9" s="163"/>
      <c r="I9" s="163"/>
      <c r="J9" s="163"/>
      <c r="K9" s="163"/>
      <c r="L9" s="163"/>
      <c r="M9" s="163"/>
    </row>
    <row r="10" spans="1:15" s="91" customFormat="1" ht="31.5" customHeight="1">
      <c r="A10" s="391"/>
      <c r="B10" s="393"/>
      <c r="C10" s="391"/>
      <c r="D10" s="264" t="str">
        <f>silabus!A36</f>
        <v>4.10 Membuat administrasi penjualan</v>
      </c>
      <c r="E10" s="264" t="str">
        <f>D10</f>
        <v>4.10 Membuat administrasi penjualan</v>
      </c>
      <c r="F10" s="163"/>
      <c r="G10" s="163"/>
      <c r="H10" s="163"/>
      <c r="I10" s="163"/>
      <c r="J10" s="163"/>
      <c r="K10" s="163"/>
      <c r="L10" s="163"/>
      <c r="M10" s="163"/>
    </row>
    <row r="11" spans="1:15" s="91" customFormat="1">
      <c r="A11" s="163"/>
      <c r="B11" s="284"/>
      <c r="C11" s="263"/>
      <c r="D11" s="264"/>
      <c r="E11" s="264"/>
      <c r="F11" s="163"/>
      <c r="G11" s="163"/>
      <c r="H11" s="163"/>
      <c r="I11" s="163"/>
      <c r="J11" s="163"/>
      <c r="K11" s="163"/>
      <c r="L11" s="163"/>
      <c r="M11" s="163"/>
    </row>
    <row r="12" spans="1:15" s="91" customFormat="1" ht="31.5" customHeight="1">
      <c r="A12" s="390">
        <v>2</v>
      </c>
      <c r="B12" s="392">
        <f>B9+$N$8</f>
        <v>43944</v>
      </c>
      <c r="C12" s="390">
        <v>2</v>
      </c>
      <c r="D12" s="264" t="s">
        <v>456</v>
      </c>
      <c r="E12" s="264" t="str">
        <f>D12</f>
        <v>3.1 Memahami jenis bahan teknik</v>
      </c>
      <c r="F12" s="163"/>
      <c r="G12" s="163"/>
      <c r="H12" s="163"/>
      <c r="I12" s="163"/>
      <c r="J12" s="163"/>
      <c r="K12" s="163"/>
      <c r="L12" s="163"/>
      <c r="M12" s="163"/>
    </row>
    <row r="13" spans="1:15" s="91" customFormat="1" ht="31.5" customHeight="1">
      <c r="A13" s="391"/>
      <c r="B13" s="393"/>
      <c r="C13" s="391"/>
      <c r="D13" s="264" t="s">
        <v>457</v>
      </c>
      <c r="E13" s="264" t="str">
        <f>D13</f>
        <v>4.1 Memilah jenis bahan teknik</v>
      </c>
      <c r="F13" s="163"/>
      <c r="G13" s="163"/>
      <c r="H13" s="163"/>
      <c r="I13" s="163"/>
      <c r="J13" s="163"/>
      <c r="K13" s="163"/>
      <c r="L13" s="163"/>
      <c r="M13" s="163"/>
    </row>
    <row r="14" spans="1:15" s="91" customFormat="1">
      <c r="A14" s="163"/>
      <c r="B14" s="284"/>
      <c r="C14" s="263"/>
      <c r="D14" s="264"/>
      <c r="E14" s="264"/>
      <c r="F14" s="163"/>
      <c r="G14" s="163"/>
      <c r="H14" s="163"/>
      <c r="I14" s="163"/>
      <c r="J14" s="163"/>
      <c r="K14" s="163"/>
      <c r="L14" s="163"/>
      <c r="M14" s="163"/>
    </row>
    <row r="15" spans="1:15" s="91" customFormat="1" ht="33.75" customHeight="1">
      <c r="A15" s="390">
        <v>3</v>
      </c>
      <c r="B15" s="392">
        <f>B12+$O$8</f>
        <v>43951</v>
      </c>
      <c r="C15" s="390">
        <v>3</v>
      </c>
      <c r="D15" s="264" t="s">
        <v>458</v>
      </c>
      <c r="E15" s="264" t="str">
        <f>D15</f>
        <v>3.2 Memahami prinsip pengolahan bahan logam</v>
      </c>
      <c r="F15" s="163"/>
      <c r="G15" s="163"/>
      <c r="H15" s="163"/>
      <c r="I15" s="163"/>
      <c r="J15" s="163"/>
      <c r="K15" s="163"/>
      <c r="L15" s="163"/>
      <c r="M15" s="163"/>
    </row>
    <row r="16" spans="1:15" s="91" customFormat="1" ht="33.75" customHeight="1">
      <c r="A16" s="391"/>
      <c r="B16" s="393"/>
      <c r="C16" s="391"/>
      <c r="D16" s="264" t="s">
        <v>459</v>
      </c>
      <c r="E16" s="264" t="str">
        <f>D16</f>
        <v>4.2 Mengidentifikasi pengolahan bahan logam</v>
      </c>
      <c r="F16" s="163"/>
      <c r="G16" s="163"/>
      <c r="H16" s="163"/>
      <c r="I16" s="163"/>
      <c r="J16" s="163"/>
      <c r="K16" s="163"/>
      <c r="L16" s="163"/>
      <c r="M16" s="163"/>
    </row>
    <row r="17" spans="1:13" s="91" customFormat="1">
      <c r="A17" s="163"/>
      <c r="B17" s="284"/>
      <c r="C17" s="263"/>
      <c r="D17" s="264"/>
      <c r="E17" s="264"/>
      <c r="F17" s="163"/>
      <c r="G17" s="163"/>
      <c r="H17" s="163"/>
      <c r="I17" s="163"/>
      <c r="J17" s="163"/>
      <c r="K17" s="163"/>
      <c r="L17" s="163"/>
      <c r="M17" s="163"/>
    </row>
    <row r="18" spans="1:13" s="91" customFormat="1" ht="33.75" customHeight="1">
      <c r="A18" s="390">
        <v>4</v>
      </c>
      <c r="B18" s="392">
        <f>B15+$N$8</f>
        <v>43958</v>
      </c>
      <c r="C18" s="390">
        <v>4</v>
      </c>
      <c r="D18" s="264" t="s">
        <v>458</v>
      </c>
      <c r="E18" s="264" t="str">
        <f>D18</f>
        <v>3.2 Memahami prinsip pengolahan bahan logam</v>
      </c>
      <c r="F18" s="163"/>
      <c r="G18" s="163"/>
      <c r="H18" s="163"/>
      <c r="I18" s="163"/>
      <c r="J18" s="163"/>
      <c r="K18" s="163"/>
      <c r="L18" s="163"/>
      <c r="M18" s="163"/>
    </row>
    <row r="19" spans="1:13" s="91" customFormat="1" ht="33.75" customHeight="1">
      <c r="A19" s="391"/>
      <c r="B19" s="393"/>
      <c r="C19" s="391"/>
      <c r="D19" s="264" t="s">
        <v>459</v>
      </c>
      <c r="E19" s="264" t="str">
        <f>D19</f>
        <v>4.2 Mengidentifikasi pengolahan bahan logam</v>
      </c>
      <c r="F19" s="163"/>
      <c r="G19" s="163"/>
      <c r="H19" s="163"/>
      <c r="I19" s="163"/>
      <c r="J19" s="163"/>
      <c r="K19" s="163"/>
      <c r="L19" s="163"/>
      <c r="M19" s="163"/>
    </row>
    <row r="20" spans="1:13" s="91" customFormat="1">
      <c r="A20" s="163"/>
      <c r="B20" s="284"/>
      <c r="C20" s="263"/>
      <c r="D20" s="264"/>
      <c r="E20" s="264"/>
      <c r="F20" s="163"/>
      <c r="G20" s="163"/>
      <c r="H20" s="163"/>
      <c r="I20" s="163"/>
      <c r="J20" s="163"/>
      <c r="K20" s="163"/>
      <c r="L20" s="163"/>
      <c r="M20" s="163"/>
    </row>
    <row r="21" spans="1:13" s="91" customFormat="1">
      <c r="A21" s="390">
        <v>5</v>
      </c>
      <c r="B21" s="392">
        <f>B18+$O$8</f>
        <v>43965</v>
      </c>
      <c r="C21" s="390">
        <v>5</v>
      </c>
      <c r="D21" s="264" t="s">
        <v>481</v>
      </c>
      <c r="E21" s="264" t="str">
        <f>D21</f>
        <v>Hari Kemerdekaan</v>
      </c>
      <c r="F21" s="163"/>
      <c r="G21" s="163"/>
      <c r="H21" s="163"/>
      <c r="I21" s="163"/>
      <c r="J21" s="163"/>
      <c r="K21" s="163"/>
      <c r="L21" s="163"/>
      <c r="M21" s="163"/>
    </row>
    <row r="22" spans="1:13" s="91" customFormat="1">
      <c r="A22" s="391"/>
      <c r="B22" s="393"/>
      <c r="C22" s="391"/>
      <c r="D22" s="312" t="s">
        <v>481</v>
      </c>
      <c r="E22" s="264" t="str">
        <f>D22</f>
        <v>Hari Kemerdekaan</v>
      </c>
      <c r="F22" s="163"/>
      <c r="G22" s="163"/>
      <c r="H22" s="163"/>
      <c r="I22" s="163"/>
      <c r="J22" s="163"/>
      <c r="K22" s="163"/>
      <c r="L22" s="163"/>
      <c r="M22" s="163"/>
    </row>
    <row r="23" spans="1:13" s="91" customFormat="1">
      <c r="A23" s="163"/>
      <c r="B23" s="284"/>
      <c r="C23" s="263"/>
      <c r="D23" s="264"/>
      <c r="E23" s="264"/>
      <c r="F23" s="163"/>
      <c r="G23" s="163"/>
      <c r="H23" s="163"/>
      <c r="I23" s="163"/>
      <c r="J23" s="163"/>
      <c r="K23" s="163"/>
      <c r="L23" s="163"/>
      <c r="M23" s="163"/>
    </row>
    <row r="24" spans="1:13" s="91" customFormat="1" ht="49.5" customHeight="1">
      <c r="A24" s="390">
        <v>6</v>
      </c>
      <c r="B24" s="392">
        <f>B21+$N$8</f>
        <v>43972</v>
      </c>
      <c r="C24" s="390">
        <v>6</v>
      </c>
      <c r="D24" s="264" t="s">
        <v>460</v>
      </c>
      <c r="E24" s="264" t="str">
        <f>D24</f>
        <v>3.3 Memahami prinsip pengolahan bahan non logam.</v>
      </c>
      <c r="F24" s="163"/>
      <c r="G24" s="163"/>
      <c r="H24" s="163"/>
      <c r="I24" s="163"/>
      <c r="J24" s="163"/>
      <c r="K24" s="163"/>
      <c r="L24" s="163"/>
      <c r="M24" s="163"/>
    </row>
    <row r="25" spans="1:13" s="91" customFormat="1" ht="49.5" customHeight="1">
      <c r="A25" s="391"/>
      <c r="B25" s="393"/>
      <c r="C25" s="391"/>
      <c r="D25" s="264" t="s">
        <v>461</v>
      </c>
      <c r="E25" s="264" t="str">
        <f>D25</f>
        <v>4.3 Mengidentifikasi pengolahan bahan non logam.</v>
      </c>
      <c r="F25" s="163"/>
      <c r="G25" s="163"/>
      <c r="H25" s="163"/>
      <c r="I25" s="163"/>
      <c r="J25" s="163"/>
      <c r="K25" s="163"/>
      <c r="L25" s="163"/>
      <c r="M25" s="163"/>
    </row>
    <row r="26" spans="1:13" s="91" customFormat="1">
      <c r="A26" s="163"/>
      <c r="B26" s="284"/>
      <c r="C26" s="263"/>
      <c r="D26" s="264"/>
      <c r="E26" s="264"/>
      <c r="F26" s="163"/>
      <c r="G26" s="163"/>
      <c r="H26" s="163"/>
      <c r="I26" s="163"/>
      <c r="J26" s="163"/>
      <c r="K26" s="163"/>
      <c r="L26" s="163"/>
      <c r="M26" s="163"/>
    </row>
    <row r="27" spans="1:13" s="91" customFormat="1" ht="49.5">
      <c r="A27" s="390">
        <v>7</v>
      </c>
      <c r="B27" s="392">
        <f>B24+$O$8</f>
        <v>43979</v>
      </c>
      <c r="C27" s="390">
        <v>7</v>
      </c>
      <c r="D27" s="264" t="s">
        <v>460</v>
      </c>
      <c r="E27" s="264" t="str">
        <f>D27</f>
        <v>3.3 Memahami prinsip pengolahan bahan non logam.</v>
      </c>
      <c r="F27" s="163"/>
      <c r="G27" s="163"/>
      <c r="H27" s="163"/>
      <c r="I27" s="163"/>
      <c r="J27" s="163"/>
      <c r="K27" s="163"/>
      <c r="L27" s="163"/>
      <c r="M27" s="163"/>
    </row>
    <row r="28" spans="1:13" s="91" customFormat="1" ht="49.5">
      <c r="A28" s="391"/>
      <c r="B28" s="393"/>
      <c r="C28" s="391"/>
      <c r="D28" s="264" t="s">
        <v>461</v>
      </c>
      <c r="E28" s="264" t="str">
        <f>D28</f>
        <v>4.3 Mengidentifikasi pengolahan bahan non logam.</v>
      </c>
      <c r="F28" s="163"/>
      <c r="G28" s="163"/>
      <c r="H28" s="163"/>
      <c r="I28" s="163"/>
      <c r="J28" s="163"/>
      <c r="K28" s="163"/>
      <c r="L28" s="163"/>
      <c r="M28" s="163"/>
    </row>
    <row r="29" spans="1:13" s="91" customFormat="1">
      <c r="A29" s="163"/>
      <c r="B29" s="284"/>
      <c r="C29" s="263"/>
      <c r="D29" s="264"/>
      <c r="E29" s="264"/>
      <c r="F29" s="163"/>
      <c r="G29" s="163"/>
      <c r="H29" s="163"/>
      <c r="I29" s="163"/>
      <c r="J29" s="163"/>
      <c r="K29" s="163"/>
      <c r="L29" s="163"/>
      <c r="M29" s="163"/>
    </row>
    <row r="30" spans="1:13" s="91" customFormat="1" ht="49.5">
      <c r="A30" s="390">
        <v>8</v>
      </c>
      <c r="B30" s="392">
        <f>B27+$N$8</f>
        <v>43986</v>
      </c>
      <c r="C30" s="390">
        <v>8</v>
      </c>
      <c r="D30" s="264" t="s">
        <v>462</v>
      </c>
      <c r="E30" s="264" t="str">
        <f>D30</f>
        <v>3.4 Memahami persyaratan perlakuan panas logam.</v>
      </c>
      <c r="F30" s="163"/>
      <c r="G30" s="163"/>
      <c r="H30" s="163"/>
      <c r="I30" s="163"/>
      <c r="J30" s="163"/>
      <c r="K30" s="163"/>
      <c r="L30" s="163"/>
      <c r="M30" s="163"/>
    </row>
    <row r="31" spans="1:13" s="91" customFormat="1" ht="33">
      <c r="A31" s="391"/>
      <c r="B31" s="393"/>
      <c r="C31" s="391"/>
      <c r="D31" s="264" t="s">
        <v>463</v>
      </c>
      <c r="E31" s="264" t="str">
        <f>D31</f>
        <v>4.4 Mengidentifikasi perlakuan panas logam</v>
      </c>
      <c r="F31" s="163"/>
      <c r="G31" s="163"/>
      <c r="H31" s="163"/>
      <c r="I31" s="163"/>
      <c r="J31" s="163"/>
      <c r="K31" s="163"/>
      <c r="L31" s="163"/>
      <c r="M31" s="163"/>
    </row>
    <row r="32" spans="1:13" s="91" customFormat="1">
      <c r="A32" s="163"/>
      <c r="B32" s="284"/>
      <c r="C32" s="263"/>
      <c r="D32" s="264"/>
      <c r="E32" s="264"/>
      <c r="F32" s="163"/>
      <c r="G32" s="163"/>
      <c r="H32" s="163"/>
      <c r="I32" s="163"/>
      <c r="J32" s="163"/>
      <c r="K32" s="163"/>
      <c r="L32" s="163"/>
      <c r="M32" s="163"/>
    </row>
    <row r="33" spans="1:13" s="91" customFormat="1" ht="49.5">
      <c r="A33" s="390">
        <v>9</v>
      </c>
      <c r="B33" s="392">
        <f>B30+$O$8</f>
        <v>43993</v>
      </c>
      <c r="C33" s="390">
        <v>9</v>
      </c>
      <c r="D33" s="264" t="s">
        <v>462</v>
      </c>
      <c r="E33" s="264" t="str">
        <f>D33</f>
        <v>3.4 Memahami persyaratan perlakuan panas logam.</v>
      </c>
      <c r="F33" s="163"/>
      <c r="G33" s="163"/>
      <c r="H33" s="163"/>
      <c r="I33" s="163"/>
      <c r="J33" s="163"/>
      <c r="K33" s="163"/>
      <c r="L33" s="163"/>
      <c r="M33" s="163"/>
    </row>
    <row r="34" spans="1:13" s="91" customFormat="1" ht="33">
      <c r="A34" s="391"/>
      <c r="B34" s="393"/>
      <c r="C34" s="391"/>
      <c r="D34" s="264" t="s">
        <v>463</v>
      </c>
      <c r="E34" s="264" t="str">
        <f>D34</f>
        <v>4.4 Mengidentifikasi perlakuan panas logam</v>
      </c>
      <c r="F34" s="163"/>
      <c r="G34" s="163"/>
      <c r="H34" s="163"/>
      <c r="I34" s="163"/>
      <c r="J34" s="163"/>
      <c r="K34" s="163"/>
      <c r="L34" s="163"/>
      <c r="M34" s="163"/>
    </row>
    <row r="35" spans="1:13" s="91" customFormat="1">
      <c r="A35" s="163"/>
      <c r="B35" s="284"/>
      <c r="C35" s="263"/>
      <c r="D35" s="264"/>
      <c r="E35" s="264"/>
      <c r="F35" s="163"/>
      <c r="G35" s="163"/>
      <c r="H35" s="163"/>
      <c r="I35" s="163"/>
      <c r="J35" s="163"/>
      <c r="K35" s="163"/>
      <c r="L35" s="163"/>
      <c r="M35" s="163"/>
    </row>
    <row r="36" spans="1:13" s="91" customFormat="1" ht="49.5">
      <c r="A36" s="390">
        <v>10</v>
      </c>
      <c r="B36" s="392">
        <f>B33+$N$8</f>
        <v>44000</v>
      </c>
      <c r="C36" s="390">
        <v>10</v>
      </c>
      <c r="D36" s="264" t="s">
        <v>464</v>
      </c>
      <c r="E36" s="264" t="str">
        <f>D36</f>
        <v>3.5 Menerapkan teknik pengujian logam (ferrous dan non ferrous)</v>
      </c>
      <c r="F36" s="163"/>
      <c r="G36" s="163"/>
      <c r="H36" s="163"/>
      <c r="I36" s="163"/>
      <c r="J36" s="163"/>
      <c r="K36" s="163"/>
      <c r="L36" s="163"/>
      <c r="M36" s="163"/>
    </row>
    <row r="37" spans="1:13" s="91" customFormat="1" ht="49.5">
      <c r="A37" s="391"/>
      <c r="B37" s="393"/>
      <c r="C37" s="391"/>
      <c r="D37" s="264" t="s">
        <v>465</v>
      </c>
      <c r="E37" s="264" t="str">
        <f>D37</f>
        <v>4.5 Melakukan pengujian logam (ferrous dan non ferrous)</v>
      </c>
      <c r="F37" s="163"/>
      <c r="G37" s="163"/>
      <c r="H37" s="163"/>
      <c r="I37" s="163"/>
      <c r="J37" s="163"/>
      <c r="K37" s="163"/>
      <c r="L37" s="163"/>
      <c r="M37" s="163"/>
    </row>
    <row r="38" spans="1:13" s="91" customFormat="1">
      <c r="A38" s="163"/>
      <c r="B38" s="284"/>
      <c r="C38" s="263"/>
      <c r="D38" s="264"/>
      <c r="E38" s="264"/>
      <c r="F38" s="163"/>
      <c r="G38" s="163"/>
      <c r="H38" s="163"/>
      <c r="I38" s="163"/>
      <c r="J38" s="163"/>
      <c r="K38" s="163"/>
      <c r="L38" s="163"/>
      <c r="M38" s="163"/>
    </row>
    <row r="39" spans="1:13" s="91" customFormat="1" ht="49.5">
      <c r="A39" s="390">
        <v>11</v>
      </c>
      <c r="B39" s="392">
        <f>B36+$O$8</f>
        <v>44007</v>
      </c>
      <c r="C39" s="390">
        <v>11</v>
      </c>
      <c r="D39" s="264" t="s">
        <v>464</v>
      </c>
      <c r="E39" s="264" t="str">
        <f>D39</f>
        <v>3.5 Menerapkan teknik pengujian logam (ferrous dan non ferrous)</v>
      </c>
      <c r="F39" s="163"/>
      <c r="G39" s="163"/>
      <c r="H39" s="163"/>
      <c r="I39" s="163"/>
      <c r="J39" s="163"/>
      <c r="K39" s="163"/>
      <c r="L39" s="163"/>
      <c r="M39" s="163"/>
    </row>
    <row r="40" spans="1:13" s="91" customFormat="1" ht="49.5">
      <c r="A40" s="391"/>
      <c r="B40" s="393"/>
      <c r="C40" s="391"/>
      <c r="D40" s="264" t="s">
        <v>465</v>
      </c>
      <c r="E40" s="264" t="str">
        <f>D40</f>
        <v>4.5 Melakukan pengujian logam (ferrous dan non ferrous)</v>
      </c>
      <c r="F40" s="163"/>
      <c r="G40" s="163"/>
      <c r="H40" s="163"/>
      <c r="I40" s="163"/>
      <c r="J40" s="163"/>
      <c r="K40" s="163"/>
      <c r="L40" s="163"/>
      <c r="M40" s="163"/>
    </row>
    <row r="41" spans="1:13" s="91" customFormat="1">
      <c r="A41" s="163"/>
      <c r="B41" s="284"/>
      <c r="C41" s="263"/>
      <c r="D41" s="264"/>
      <c r="E41" s="264"/>
      <c r="F41" s="163"/>
      <c r="G41" s="163"/>
      <c r="H41" s="163"/>
      <c r="I41" s="163"/>
      <c r="J41" s="163"/>
      <c r="K41" s="163"/>
      <c r="L41" s="163"/>
      <c r="M41" s="163"/>
    </row>
    <row r="42" spans="1:13" s="91" customFormat="1" ht="33.75" customHeight="1">
      <c r="A42" s="390">
        <v>12</v>
      </c>
      <c r="B42" s="392">
        <f>B39+$N$8</f>
        <v>44014</v>
      </c>
      <c r="C42" s="390">
        <v>12</v>
      </c>
      <c r="D42" s="264" t="s">
        <v>466</v>
      </c>
      <c r="E42" s="264" t="str">
        <f>D42</f>
        <v xml:space="preserve">3.6 Menerapkan teknik penanganan material </v>
      </c>
      <c r="F42" s="163"/>
      <c r="G42" s="163"/>
      <c r="H42" s="163"/>
      <c r="I42" s="163"/>
      <c r="J42" s="163"/>
      <c r="K42" s="163"/>
      <c r="L42" s="163"/>
      <c r="M42" s="163"/>
    </row>
    <row r="43" spans="1:13" s="91" customFormat="1" ht="33.75" customHeight="1">
      <c r="A43" s="391"/>
      <c r="B43" s="393"/>
      <c r="C43" s="391"/>
      <c r="D43" s="264" t="s">
        <v>467</v>
      </c>
      <c r="E43" s="264" t="str">
        <f>D43</f>
        <v xml:space="preserve">4.6 Melakukan penanganan material </v>
      </c>
      <c r="F43" s="163"/>
      <c r="G43" s="163"/>
      <c r="H43" s="163"/>
      <c r="I43" s="163"/>
      <c r="J43" s="163"/>
      <c r="K43" s="163"/>
      <c r="L43" s="163"/>
      <c r="M43" s="163"/>
    </row>
    <row r="44" spans="1:13" s="91" customFormat="1">
      <c r="A44" s="163"/>
      <c r="B44" s="284"/>
      <c r="C44" s="263"/>
      <c r="D44" s="264"/>
      <c r="E44" s="264"/>
      <c r="F44" s="163"/>
      <c r="G44" s="163"/>
      <c r="H44" s="163"/>
      <c r="I44" s="163"/>
      <c r="J44" s="163"/>
      <c r="K44" s="163"/>
      <c r="L44" s="163"/>
      <c r="M44" s="163"/>
    </row>
    <row r="45" spans="1:13" s="91" customFormat="1" ht="33.75" customHeight="1">
      <c r="A45" s="390">
        <v>13</v>
      </c>
      <c r="B45" s="392">
        <f>B42+$O$8</f>
        <v>44021</v>
      </c>
      <c r="C45" s="390">
        <v>13</v>
      </c>
      <c r="D45" s="264" t="s">
        <v>466</v>
      </c>
      <c r="E45" s="264" t="str">
        <f>D45</f>
        <v xml:space="preserve">3.6 Menerapkan teknik penanganan material </v>
      </c>
      <c r="F45" s="163"/>
      <c r="G45" s="163"/>
      <c r="H45" s="163"/>
      <c r="I45" s="163"/>
      <c r="J45" s="163"/>
      <c r="K45" s="163"/>
      <c r="L45" s="163"/>
      <c r="M45" s="163"/>
    </row>
    <row r="46" spans="1:13" s="91" customFormat="1" ht="33.75" customHeight="1">
      <c r="A46" s="391"/>
      <c r="B46" s="393"/>
      <c r="C46" s="391"/>
      <c r="D46" s="264" t="s">
        <v>467</v>
      </c>
      <c r="E46" s="264" t="str">
        <f>D46</f>
        <v xml:space="preserve">4.6 Melakukan penanganan material </v>
      </c>
      <c r="F46" s="163"/>
      <c r="G46" s="163"/>
      <c r="H46" s="163"/>
      <c r="I46" s="163"/>
      <c r="J46" s="163"/>
      <c r="K46" s="163"/>
      <c r="L46" s="163"/>
      <c r="M46" s="163"/>
    </row>
    <row r="47" spans="1:13" s="91" customFormat="1">
      <c r="A47" s="163"/>
      <c r="B47" s="284"/>
      <c r="C47" s="263"/>
      <c r="D47" s="264"/>
      <c r="E47" s="264"/>
      <c r="F47" s="163"/>
      <c r="G47" s="163"/>
      <c r="H47" s="163"/>
      <c r="I47" s="163"/>
      <c r="J47" s="163"/>
      <c r="K47" s="163"/>
      <c r="L47" s="163"/>
      <c r="M47" s="163"/>
    </row>
    <row r="48" spans="1:13" s="91" customFormat="1" ht="33" customHeight="1">
      <c r="A48" s="390">
        <v>14</v>
      </c>
      <c r="B48" s="392">
        <f>B45+$N$8</f>
        <v>44028</v>
      </c>
      <c r="C48" s="390">
        <v>14</v>
      </c>
      <c r="D48" s="264" t="s">
        <v>468</v>
      </c>
      <c r="E48" s="264" t="str">
        <f>D48</f>
        <v xml:space="preserve">3.7 Memahami prinsip kerja mesin tenaga fluida </v>
      </c>
      <c r="F48" s="163"/>
      <c r="G48" s="163"/>
      <c r="H48" s="163"/>
      <c r="I48" s="163"/>
      <c r="J48" s="163"/>
      <c r="K48" s="163"/>
      <c r="L48" s="163"/>
      <c r="M48" s="163"/>
    </row>
    <row r="49" spans="1:13" s="91" customFormat="1" ht="33" customHeight="1">
      <c r="A49" s="391"/>
      <c r="B49" s="393"/>
      <c r="C49" s="391"/>
      <c r="D49" s="264" t="s">
        <v>469</v>
      </c>
      <c r="E49" s="264" t="str">
        <f>D49</f>
        <v xml:space="preserve">4.7 Mengidentifikasi kerja mesin tenaga fluida </v>
      </c>
      <c r="F49" s="163"/>
      <c r="G49" s="163"/>
      <c r="H49" s="163"/>
      <c r="I49" s="163"/>
      <c r="J49" s="163"/>
      <c r="K49" s="163"/>
      <c r="L49" s="163"/>
      <c r="M49" s="163"/>
    </row>
    <row r="50" spans="1:13" s="91" customFormat="1">
      <c r="A50" s="163"/>
      <c r="B50" s="284"/>
      <c r="C50" s="263"/>
      <c r="D50" s="264"/>
      <c r="E50" s="264"/>
      <c r="F50" s="163"/>
      <c r="G50" s="163"/>
      <c r="H50" s="163"/>
      <c r="I50" s="163"/>
      <c r="J50" s="163"/>
      <c r="K50" s="163"/>
      <c r="L50" s="163"/>
      <c r="M50" s="163"/>
    </row>
    <row r="51" spans="1:13" s="91" customFormat="1" ht="33" customHeight="1">
      <c r="A51" s="390">
        <v>15</v>
      </c>
      <c r="B51" s="392">
        <f>B48+$O$8</f>
        <v>44035</v>
      </c>
      <c r="C51" s="390">
        <v>15</v>
      </c>
      <c r="D51" s="264" t="s">
        <v>468</v>
      </c>
      <c r="E51" s="264" t="str">
        <f>D51</f>
        <v xml:space="preserve">3.7 Memahami prinsip kerja mesin tenaga fluida </v>
      </c>
      <c r="F51" s="163"/>
      <c r="G51" s="163"/>
      <c r="H51" s="163"/>
      <c r="I51" s="163"/>
      <c r="J51" s="163"/>
      <c r="K51" s="163"/>
      <c r="L51" s="163"/>
      <c r="M51" s="163"/>
    </row>
    <row r="52" spans="1:13" s="91" customFormat="1" ht="33" customHeight="1">
      <c r="A52" s="391"/>
      <c r="B52" s="393"/>
      <c r="C52" s="391"/>
      <c r="D52" s="264" t="s">
        <v>469</v>
      </c>
      <c r="E52" s="264" t="str">
        <f>D52</f>
        <v xml:space="preserve">4.7 Mengidentifikasi kerja mesin tenaga fluida </v>
      </c>
      <c r="F52" s="163"/>
      <c r="G52" s="163"/>
      <c r="H52" s="163"/>
      <c r="I52" s="163"/>
      <c r="J52" s="163"/>
      <c r="K52" s="163"/>
      <c r="L52" s="163"/>
      <c r="M52" s="163"/>
    </row>
    <row r="53" spans="1:13" s="91" customFormat="1">
      <c r="A53" s="163"/>
      <c r="B53" s="284"/>
      <c r="C53" s="263"/>
      <c r="D53" s="264"/>
      <c r="E53" s="264"/>
      <c r="F53" s="163"/>
      <c r="G53" s="163"/>
      <c r="H53" s="163"/>
      <c r="I53" s="163"/>
      <c r="J53" s="163"/>
      <c r="K53" s="163"/>
      <c r="L53" s="163"/>
      <c r="M53" s="163"/>
    </row>
    <row r="54" spans="1:13" s="91" customFormat="1" ht="33" customHeight="1">
      <c r="A54" s="390">
        <v>16</v>
      </c>
      <c r="B54" s="392">
        <f>B51+$N$8</f>
        <v>44042</v>
      </c>
      <c r="C54" s="390">
        <v>16</v>
      </c>
      <c r="D54" s="264" t="s">
        <v>470</v>
      </c>
      <c r="E54" s="264" t="str">
        <f>D54</f>
        <v xml:space="preserve">3.8 Memahami dasar-dasar kelistrikan </v>
      </c>
      <c r="F54" s="163"/>
      <c r="G54" s="163"/>
      <c r="H54" s="163"/>
      <c r="I54" s="163"/>
      <c r="J54" s="163"/>
      <c r="K54" s="163"/>
      <c r="L54" s="163"/>
      <c r="M54" s="163"/>
    </row>
    <row r="55" spans="1:13" s="91" customFormat="1" ht="33" customHeight="1">
      <c r="A55" s="391"/>
      <c r="B55" s="393"/>
      <c r="C55" s="391"/>
      <c r="D55" s="264" t="s">
        <v>471</v>
      </c>
      <c r="E55" s="264" t="str">
        <f>D55</f>
        <v xml:space="preserve">4.8 Mempraktikkan dasar-dasar kelistrikan </v>
      </c>
      <c r="F55" s="163"/>
      <c r="G55" s="163"/>
      <c r="H55" s="163"/>
      <c r="I55" s="163"/>
      <c r="J55" s="163"/>
      <c r="K55" s="163"/>
      <c r="L55" s="163"/>
      <c r="M55" s="163"/>
    </row>
    <row r="56" spans="1:13" s="91" customFormat="1">
      <c r="A56" s="163"/>
      <c r="B56" s="284"/>
      <c r="C56" s="263"/>
      <c r="D56" s="264"/>
      <c r="E56" s="264"/>
      <c r="F56" s="163"/>
      <c r="G56" s="163"/>
      <c r="H56" s="163"/>
      <c r="I56" s="163"/>
      <c r="J56" s="163"/>
      <c r="K56" s="163"/>
      <c r="L56" s="163"/>
      <c r="M56" s="163"/>
    </row>
    <row r="57" spans="1:13" s="91" customFormat="1" ht="33" customHeight="1">
      <c r="A57" s="390">
        <v>17</v>
      </c>
      <c r="B57" s="392">
        <f>B54+$O$8</f>
        <v>44049</v>
      </c>
      <c r="C57" s="390">
        <v>17</v>
      </c>
      <c r="D57" s="264" t="s">
        <v>470</v>
      </c>
      <c r="E57" s="264" t="str">
        <f>D57</f>
        <v xml:space="preserve">3.8 Memahami dasar-dasar kelistrikan </v>
      </c>
      <c r="F57" s="163"/>
      <c r="G57" s="163"/>
      <c r="H57" s="163"/>
      <c r="I57" s="163"/>
      <c r="J57" s="163"/>
      <c r="K57" s="163"/>
      <c r="L57" s="163"/>
      <c r="M57" s="163"/>
    </row>
    <row r="58" spans="1:13" s="91" customFormat="1" ht="33" customHeight="1">
      <c r="A58" s="391"/>
      <c r="B58" s="393"/>
      <c r="C58" s="391"/>
      <c r="D58" s="264" t="s">
        <v>471</v>
      </c>
      <c r="E58" s="264" t="str">
        <f>D58</f>
        <v xml:space="preserve">4.8 Mempraktikkan dasar-dasar kelistrikan </v>
      </c>
      <c r="F58" s="163"/>
      <c r="G58" s="163"/>
      <c r="H58" s="163"/>
      <c r="I58" s="163"/>
      <c r="J58" s="163"/>
      <c r="K58" s="163"/>
      <c r="L58" s="163"/>
      <c r="M58" s="163"/>
    </row>
    <row r="59" spans="1:13" s="91" customFormat="1">
      <c r="A59" s="163"/>
      <c r="B59" s="284"/>
      <c r="C59" s="263"/>
      <c r="D59" s="264"/>
      <c r="E59" s="264"/>
      <c r="F59" s="163"/>
      <c r="G59" s="163"/>
      <c r="H59" s="163"/>
      <c r="I59" s="163"/>
      <c r="J59" s="163"/>
      <c r="K59" s="163"/>
      <c r="L59" s="163"/>
      <c r="M59" s="163"/>
    </row>
    <row r="60" spans="1:13" s="91" customFormat="1" ht="32.25" customHeight="1">
      <c r="A60" s="390">
        <v>18</v>
      </c>
      <c r="B60" s="392">
        <f>B57+$N$8</f>
        <v>44056</v>
      </c>
      <c r="C60" s="390">
        <v>18</v>
      </c>
      <c r="D60" s="264" t="s">
        <v>472</v>
      </c>
      <c r="E60" s="264" t="str">
        <f>D60</f>
        <v xml:space="preserve">3.9 Menganalisis sistem kontrol </v>
      </c>
      <c r="F60" s="163"/>
      <c r="G60" s="163"/>
      <c r="H60" s="163"/>
      <c r="I60" s="163"/>
      <c r="J60" s="163"/>
      <c r="K60" s="163"/>
      <c r="L60" s="163"/>
      <c r="M60" s="163"/>
    </row>
    <row r="61" spans="1:13" s="91" customFormat="1" ht="32.25" customHeight="1">
      <c r="A61" s="391"/>
      <c r="B61" s="393"/>
      <c r="C61" s="391"/>
      <c r="D61" s="264" t="s">
        <v>473</v>
      </c>
      <c r="E61" s="264" t="str">
        <f>D61</f>
        <v xml:space="preserve">4.9 Menunjukkan sistem kontrol </v>
      </c>
      <c r="F61" s="163"/>
      <c r="G61" s="163"/>
      <c r="H61" s="163"/>
      <c r="I61" s="163"/>
      <c r="J61" s="163"/>
      <c r="K61" s="163"/>
      <c r="L61" s="163"/>
      <c r="M61" s="163"/>
    </row>
    <row r="62" spans="1:13" s="91" customFormat="1">
      <c r="A62" s="163"/>
      <c r="B62" s="284"/>
      <c r="C62" s="263"/>
      <c r="D62" s="264"/>
      <c r="E62" s="264"/>
      <c r="F62" s="163"/>
      <c r="G62" s="163"/>
      <c r="H62" s="163"/>
      <c r="I62" s="163"/>
      <c r="J62" s="163"/>
      <c r="K62" s="163"/>
      <c r="L62" s="163"/>
      <c r="M62" s="163"/>
    </row>
    <row r="63" spans="1:13" s="91" customFormat="1" ht="33">
      <c r="A63" s="390">
        <v>19</v>
      </c>
      <c r="B63" s="392">
        <f>B60+$O$8</f>
        <v>44063</v>
      </c>
      <c r="C63" s="390">
        <v>19</v>
      </c>
      <c r="D63" s="264" t="s">
        <v>472</v>
      </c>
      <c r="E63" s="264" t="str">
        <f>D63</f>
        <v xml:space="preserve">3.9 Menganalisis sistem kontrol </v>
      </c>
      <c r="F63" s="163"/>
      <c r="G63" s="163"/>
      <c r="H63" s="163"/>
      <c r="I63" s="163"/>
      <c r="J63" s="163"/>
      <c r="K63" s="163"/>
      <c r="L63" s="163"/>
      <c r="M63" s="163"/>
    </row>
    <row r="64" spans="1:13" s="91" customFormat="1" ht="33">
      <c r="A64" s="391"/>
      <c r="B64" s="393"/>
      <c r="C64" s="391"/>
      <c r="D64" s="264" t="s">
        <v>473</v>
      </c>
      <c r="E64" s="264" t="str">
        <f>D64</f>
        <v xml:space="preserve">4.9 Menunjukkan sistem kontrol </v>
      </c>
      <c r="F64" s="163"/>
      <c r="G64" s="163"/>
      <c r="H64" s="163"/>
      <c r="I64" s="163"/>
      <c r="J64" s="163"/>
      <c r="K64" s="163"/>
      <c r="L64" s="163"/>
      <c r="M64" s="163"/>
    </row>
    <row r="65" spans="1:13" s="91" customFormat="1">
      <c r="A65" s="163"/>
      <c r="B65" s="284"/>
      <c r="C65" s="263"/>
      <c r="D65" s="264"/>
      <c r="E65" s="264"/>
      <c r="F65" s="163"/>
      <c r="G65" s="163"/>
      <c r="H65" s="163"/>
      <c r="I65" s="163"/>
      <c r="J65" s="163"/>
      <c r="K65" s="163"/>
      <c r="L65" s="163"/>
      <c r="M65" s="163"/>
    </row>
    <row r="66" spans="1:13" s="91" customFormat="1">
      <c r="A66" s="390">
        <v>20</v>
      </c>
      <c r="B66" s="392">
        <f>B63+$N$8</f>
        <v>44070</v>
      </c>
      <c r="C66" s="390">
        <v>20</v>
      </c>
      <c r="D66" s="264" t="s">
        <v>449</v>
      </c>
      <c r="E66" s="264" t="str">
        <f>D66</f>
        <v>Pengayaan</v>
      </c>
      <c r="F66" s="163"/>
      <c r="G66" s="163"/>
      <c r="H66" s="163"/>
      <c r="I66" s="163"/>
      <c r="J66" s="163"/>
      <c r="K66" s="163"/>
      <c r="L66" s="163"/>
      <c r="M66" s="163"/>
    </row>
    <row r="67" spans="1:13" s="91" customFormat="1">
      <c r="A67" s="391"/>
      <c r="B67" s="393"/>
      <c r="C67" s="391"/>
      <c r="D67" s="264"/>
      <c r="E67" s="264">
        <f>D67</f>
        <v>0</v>
      </c>
      <c r="F67" s="163"/>
      <c r="G67" s="163"/>
      <c r="H67" s="163"/>
      <c r="I67" s="163"/>
      <c r="J67" s="163"/>
      <c r="K67" s="163"/>
      <c r="L67" s="163"/>
      <c r="M67" s="163"/>
    </row>
    <row r="68" spans="1:13" s="91" customFormat="1">
      <c r="A68" s="163"/>
      <c r="B68" s="284"/>
      <c r="C68" s="263"/>
      <c r="D68" s="264"/>
      <c r="E68" s="264"/>
      <c r="F68" s="163"/>
      <c r="G68" s="163"/>
      <c r="H68" s="163"/>
      <c r="I68" s="163"/>
      <c r="J68" s="163"/>
      <c r="K68" s="163"/>
      <c r="L68" s="163"/>
      <c r="M68" s="163"/>
    </row>
    <row r="69" spans="1:13" s="91" customFormat="1">
      <c r="A69" s="390">
        <v>21</v>
      </c>
      <c r="B69" s="392">
        <f>B66+$O$8</f>
        <v>44077</v>
      </c>
      <c r="C69" s="390">
        <v>21</v>
      </c>
      <c r="D69" s="264" t="s">
        <v>308</v>
      </c>
      <c r="E69" s="264" t="str">
        <f>D69</f>
        <v>UAS</v>
      </c>
      <c r="F69" s="163"/>
      <c r="G69" s="163"/>
      <c r="H69" s="163"/>
      <c r="I69" s="163"/>
      <c r="J69" s="163"/>
      <c r="K69" s="163"/>
      <c r="L69" s="163"/>
      <c r="M69" s="163"/>
    </row>
    <row r="70" spans="1:13" s="91" customFormat="1">
      <c r="A70" s="391"/>
      <c r="B70" s="393"/>
      <c r="C70" s="391"/>
      <c r="D70" s="264"/>
      <c r="E70" s="264">
        <f>D70</f>
        <v>0</v>
      </c>
      <c r="F70" s="163"/>
      <c r="G70" s="163"/>
      <c r="H70" s="163"/>
      <c r="I70" s="163"/>
      <c r="J70" s="163"/>
      <c r="K70" s="163"/>
      <c r="L70" s="163"/>
      <c r="M70" s="163"/>
    </row>
    <row r="71" spans="1:13" s="91" customFormat="1" hidden="1">
      <c r="A71" s="163"/>
      <c r="B71" s="284"/>
      <c r="C71" s="263"/>
      <c r="D71" s="264"/>
      <c r="E71" s="264"/>
      <c r="F71" s="163"/>
      <c r="G71" s="163"/>
      <c r="H71" s="163"/>
      <c r="I71" s="163"/>
      <c r="J71" s="163"/>
      <c r="K71" s="163"/>
      <c r="L71" s="163"/>
      <c r="M71" s="163"/>
    </row>
    <row r="72" spans="1:13" s="91" customFormat="1" hidden="1">
      <c r="A72" s="390">
        <v>22</v>
      </c>
      <c r="B72" s="392">
        <f>B69+$N$8</f>
        <v>44084</v>
      </c>
      <c r="C72" s="390">
        <v>22</v>
      </c>
      <c r="D72" s="264"/>
      <c r="E72" s="264">
        <f>D72</f>
        <v>0</v>
      </c>
      <c r="F72" s="163"/>
      <c r="G72" s="163"/>
      <c r="H72" s="163"/>
      <c r="I72" s="163"/>
      <c r="J72" s="163"/>
      <c r="K72" s="163"/>
      <c r="L72" s="163"/>
      <c r="M72" s="163"/>
    </row>
    <row r="73" spans="1:13" s="91" customFormat="1" hidden="1">
      <c r="A73" s="391"/>
      <c r="B73" s="393"/>
      <c r="C73" s="391"/>
      <c r="D73" s="264"/>
      <c r="E73" s="264">
        <f>D73</f>
        <v>0</v>
      </c>
      <c r="F73" s="163"/>
      <c r="G73" s="163"/>
      <c r="H73" s="163"/>
      <c r="I73" s="163"/>
      <c r="J73" s="163"/>
      <c r="K73" s="163"/>
      <c r="L73" s="163"/>
      <c r="M73" s="163"/>
    </row>
    <row r="74" spans="1:13" s="91" customFormat="1" hidden="1">
      <c r="A74" s="163"/>
      <c r="B74" s="284"/>
      <c r="C74" s="263"/>
      <c r="D74" s="264"/>
      <c r="E74" s="264"/>
      <c r="F74" s="163"/>
      <c r="G74" s="163"/>
      <c r="H74" s="163"/>
      <c r="I74" s="163"/>
      <c r="J74" s="163"/>
      <c r="K74" s="163"/>
      <c r="L74" s="163"/>
      <c r="M74" s="163"/>
    </row>
    <row r="75" spans="1:13" s="91" customFormat="1" hidden="1">
      <c r="A75" s="390">
        <v>23</v>
      </c>
      <c r="B75" s="392">
        <f>B72+$O$8</f>
        <v>44091</v>
      </c>
      <c r="C75" s="390">
        <v>23</v>
      </c>
      <c r="D75" s="264"/>
      <c r="E75" s="264">
        <f>D75</f>
        <v>0</v>
      </c>
      <c r="F75" s="163"/>
      <c r="G75" s="163"/>
      <c r="H75" s="163"/>
      <c r="I75" s="163"/>
      <c r="J75" s="163"/>
      <c r="K75" s="163"/>
      <c r="L75" s="163"/>
      <c r="M75" s="163"/>
    </row>
    <row r="76" spans="1:13" s="91" customFormat="1" hidden="1">
      <c r="A76" s="391"/>
      <c r="B76" s="393"/>
      <c r="C76" s="391"/>
      <c r="D76" s="264"/>
      <c r="E76" s="264">
        <f>D76</f>
        <v>0</v>
      </c>
      <c r="F76" s="163"/>
      <c r="G76" s="163"/>
      <c r="H76" s="163"/>
      <c r="I76" s="163"/>
      <c r="J76" s="163"/>
      <c r="K76" s="163"/>
      <c r="L76" s="163"/>
      <c r="M76" s="163"/>
    </row>
    <row r="77" spans="1:13" s="91" customFormat="1" hidden="1">
      <c r="A77" s="163"/>
      <c r="B77" s="284"/>
      <c r="C77" s="263"/>
      <c r="D77" s="264"/>
      <c r="E77" s="264"/>
      <c r="F77" s="163"/>
      <c r="G77" s="163"/>
      <c r="H77" s="163"/>
      <c r="I77" s="163"/>
      <c r="J77" s="163"/>
      <c r="K77" s="163"/>
      <c r="L77" s="163"/>
      <c r="M77" s="163"/>
    </row>
    <row r="78" spans="1:13" s="91" customFormat="1" hidden="1">
      <c r="A78" s="390">
        <v>24</v>
      </c>
      <c r="B78" s="392">
        <f>B75+$N$8</f>
        <v>44098</v>
      </c>
      <c r="C78" s="390">
        <v>24</v>
      </c>
      <c r="D78" s="264"/>
      <c r="E78" s="264">
        <f>D78</f>
        <v>0</v>
      </c>
      <c r="F78" s="163"/>
      <c r="G78" s="163"/>
      <c r="H78" s="163"/>
      <c r="I78" s="163"/>
      <c r="J78" s="163"/>
      <c r="K78" s="163"/>
      <c r="L78" s="163"/>
      <c r="M78" s="163"/>
    </row>
    <row r="79" spans="1:13" s="91" customFormat="1" hidden="1">
      <c r="A79" s="391"/>
      <c r="B79" s="393"/>
      <c r="C79" s="391"/>
      <c r="D79" s="264"/>
      <c r="E79" s="264">
        <f>D79</f>
        <v>0</v>
      </c>
      <c r="F79" s="163"/>
      <c r="G79" s="163"/>
      <c r="H79" s="163"/>
      <c r="I79" s="163"/>
      <c r="J79" s="163"/>
      <c r="K79" s="163"/>
      <c r="L79" s="163"/>
      <c r="M79" s="163"/>
    </row>
    <row r="80" spans="1:13" s="91" customFormat="1" hidden="1">
      <c r="A80" s="163"/>
      <c r="B80" s="284"/>
      <c r="C80" s="263"/>
      <c r="D80" s="264"/>
      <c r="E80" s="264"/>
      <c r="F80" s="163"/>
      <c r="G80" s="163"/>
      <c r="H80" s="163"/>
      <c r="I80" s="163"/>
      <c r="J80" s="163"/>
      <c r="K80" s="163"/>
      <c r="L80" s="163"/>
      <c r="M80" s="163"/>
    </row>
    <row r="81" spans="1:13" s="91" customFormat="1" hidden="1">
      <c r="A81" s="390">
        <v>25</v>
      </c>
      <c r="B81" s="392">
        <f>B78+$O$8</f>
        <v>44105</v>
      </c>
      <c r="C81" s="390">
        <v>25</v>
      </c>
      <c r="D81" s="264"/>
      <c r="E81" s="264">
        <f>D81</f>
        <v>0</v>
      </c>
      <c r="F81" s="163"/>
      <c r="G81" s="163"/>
      <c r="H81" s="163"/>
      <c r="I81" s="163"/>
      <c r="J81" s="163"/>
      <c r="K81" s="163"/>
      <c r="L81" s="163"/>
      <c r="M81" s="163"/>
    </row>
    <row r="82" spans="1:13" s="91" customFormat="1" hidden="1">
      <c r="A82" s="391"/>
      <c r="B82" s="393"/>
      <c r="C82" s="391"/>
      <c r="D82" s="264"/>
      <c r="E82" s="264">
        <f>D82</f>
        <v>0</v>
      </c>
      <c r="F82" s="163"/>
      <c r="G82" s="163"/>
      <c r="H82" s="163"/>
      <c r="I82" s="163"/>
      <c r="J82" s="163"/>
      <c r="K82" s="163"/>
      <c r="L82" s="163"/>
      <c r="M82" s="163"/>
    </row>
    <row r="83" spans="1:13" s="91" customFormat="1" hidden="1">
      <c r="A83" s="163"/>
      <c r="B83" s="284"/>
      <c r="C83" s="263"/>
      <c r="D83" s="264"/>
      <c r="E83" s="264"/>
      <c r="F83" s="163"/>
      <c r="G83" s="163"/>
      <c r="H83" s="163"/>
      <c r="I83" s="163"/>
      <c r="J83" s="163"/>
      <c r="K83" s="163"/>
      <c r="L83" s="163"/>
      <c r="M83" s="163"/>
    </row>
    <row r="84" spans="1:13" s="91" customFormat="1" hidden="1">
      <c r="A84" s="390">
        <v>26</v>
      </c>
      <c r="B84" s="392">
        <f>B81+$N$8</f>
        <v>44112</v>
      </c>
      <c r="C84" s="390">
        <v>26</v>
      </c>
      <c r="D84" s="264"/>
      <c r="E84" s="264">
        <f>D84</f>
        <v>0</v>
      </c>
      <c r="F84" s="163"/>
      <c r="G84" s="163"/>
      <c r="H84" s="163"/>
      <c r="I84" s="163"/>
      <c r="J84" s="163"/>
      <c r="K84" s="163"/>
      <c r="L84" s="163"/>
      <c r="M84" s="163"/>
    </row>
    <row r="85" spans="1:13" s="91" customFormat="1" hidden="1">
      <c r="A85" s="391"/>
      <c r="B85" s="393"/>
      <c r="C85" s="391"/>
      <c r="D85" s="264"/>
      <c r="E85" s="264">
        <f>D85</f>
        <v>0</v>
      </c>
      <c r="F85" s="163"/>
      <c r="G85" s="163"/>
      <c r="H85" s="163"/>
      <c r="I85" s="163"/>
      <c r="J85" s="163"/>
      <c r="K85" s="163"/>
      <c r="L85" s="163"/>
      <c r="M85" s="163"/>
    </row>
    <row r="86" spans="1:13" s="91" customFormat="1" hidden="1">
      <c r="A86" s="163"/>
      <c r="B86" s="284"/>
      <c r="C86" s="263"/>
      <c r="D86" s="264"/>
      <c r="E86" s="264"/>
      <c r="F86" s="163"/>
      <c r="G86" s="163"/>
      <c r="H86" s="163"/>
      <c r="I86" s="163"/>
      <c r="J86" s="163"/>
      <c r="K86" s="163"/>
      <c r="L86" s="163"/>
      <c r="M86" s="163"/>
    </row>
    <row r="87" spans="1:13" s="91" customFormat="1" hidden="1">
      <c r="A87" s="390">
        <v>27</v>
      </c>
      <c r="B87" s="392">
        <f>B84+$O$8</f>
        <v>44119</v>
      </c>
      <c r="C87" s="390">
        <v>27</v>
      </c>
      <c r="D87" s="264"/>
      <c r="E87" s="264">
        <f>D87</f>
        <v>0</v>
      </c>
      <c r="F87" s="163"/>
      <c r="G87" s="163"/>
      <c r="H87" s="163"/>
      <c r="I87" s="163"/>
      <c r="J87" s="163"/>
      <c r="K87" s="163"/>
      <c r="L87" s="163"/>
      <c r="M87" s="163"/>
    </row>
    <row r="88" spans="1:13" s="91" customFormat="1" hidden="1">
      <c r="A88" s="391"/>
      <c r="B88" s="393"/>
      <c r="C88" s="391"/>
      <c r="D88" s="264"/>
      <c r="E88" s="264">
        <f>D88</f>
        <v>0</v>
      </c>
      <c r="F88" s="163"/>
      <c r="G88" s="163"/>
      <c r="H88" s="163"/>
      <c r="I88" s="163"/>
      <c r="J88" s="163"/>
      <c r="K88" s="163"/>
      <c r="L88" s="163"/>
      <c r="M88" s="163"/>
    </row>
    <row r="89" spans="1:13" s="91" customFormat="1" hidden="1">
      <c r="A89" s="163"/>
      <c r="B89" s="284"/>
      <c r="C89" s="263"/>
      <c r="D89" s="264"/>
      <c r="E89" s="264"/>
      <c r="F89" s="163"/>
      <c r="G89" s="163"/>
      <c r="H89" s="163"/>
      <c r="I89" s="163"/>
      <c r="J89" s="163"/>
      <c r="K89" s="163"/>
      <c r="L89" s="163"/>
      <c r="M89" s="163"/>
    </row>
    <row r="90" spans="1:13" s="91" customFormat="1" hidden="1">
      <c r="A90" s="390">
        <v>28</v>
      </c>
      <c r="B90" s="392">
        <f>B87+$N$8</f>
        <v>44126</v>
      </c>
      <c r="C90" s="390">
        <v>28</v>
      </c>
      <c r="D90" s="264"/>
      <c r="E90" s="264">
        <f>D90</f>
        <v>0</v>
      </c>
      <c r="F90" s="163"/>
      <c r="G90" s="163"/>
      <c r="H90" s="163"/>
      <c r="I90" s="163"/>
      <c r="J90" s="163"/>
      <c r="K90" s="163"/>
      <c r="L90" s="163"/>
      <c r="M90" s="163"/>
    </row>
    <row r="91" spans="1:13" s="91" customFormat="1" hidden="1">
      <c r="A91" s="391"/>
      <c r="B91" s="393"/>
      <c r="C91" s="391"/>
      <c r="D91" s="264"/>
      <c r="E91" s="264">
        <f>D91</f>
        <v>0</v>
      </c>
      <c r="F91" s="163"/>
      <c r="G91" s="163"/>
      <c r="H91" s="163"/>
      <c r="I91" s="163"/>
      <c r="J91" s="163"/>
      <c r="K91" s="163"/>
      <c r="L91" s="163"/>
      <c r="M91" s="163"/>
    </row>
    <row r="92" spans="1:13" s="91" customFormat="1" hidden="1">
      <c r="A92" s="163"/>
      <c r="B92" s="284"/>
      <c r="C92" s="263"/>
      <c r="D92" s="264"/>
      <c r="E92" s="264"/>
      <c r="F92" s="163"/>
      <c r="G92" s="163"/>
      <c r="H92" s="163"/>
      <c r="I92" s="163"/>
      <c r="J92" s="163"/>
      <c r="K92" s="163"/>
      <c r="L92" s="163"/>
      <c r="M92" s="163"/>
    </row>
    <row r="93" spans="1:13" s="91" customFormat="1" hidden="1">
      <c r="A93" s="390">
        <v>29</v>
      </c>
      <c r="B93" s="392">
        <f>B90+$O$8</f>
        <v>44133</v>
      </c>
      <c r="C93" s="390">
        <v>29</v>
      </c>
      <c r="D93" s="264"/>
      <c r="E93" s="264">
        <f>D93</f>
        <v>0</v>
      </c>
      <c r="F93" s="163"/>
      <c r="G93" s="163"/>
      <c r="H93" s="163"/>
      <c r="I93" s="163"/>
      <c r="J93" s="163"/>
      <c r="K93" s="163"/>
      <c r="L93" s="163"/>
      <c r="M93" s="163"/>
    </row>
    <row r="94" spans="1:13" s="91" customFormat="1" hidden="1">
      <c r="A94" s="391"/>
      <c r="B94" s="393"/>
      <c r="C94" s="391"/>
      <c r="D94" s="264"/>
      <c r="E94" s="264">
        <f>D94</f>
        <v>0</v>
      </c>
      <c r="F94" s="163"/>
      <c r="G94" s="163"/>
      <c r="H94" s="163"/>
      <c r="I94" s="163"/>
      <c r="J94" s="163"/>
      <c r="K94" s="163"/>
      <c r="L94" s="163"/>
      <c r="M94" s="163"/>
    </row>
    <row r="95" spans="1:13" s="91" customFormat="1" hidden="1">
      <c r="A95" s="163"/>
      <c r="B95" s="284"/>
      <c r="C95" s="263"/>
      <c r="D95" s="264"/>
      <c r="E95" s="264"/>
      <c r="F95" s="163"/>
      <c r="G95" s="163"/>
      <c r="H95" s="163"/>
      <c r="I95" s="163"/>
      <c r="J95" s="163"/>
      <c r="K95" s="163"/>
      <c r="L95" s="163"/>
      <c r="M95" s="163"/>
    </row>
    <row r="96" spans="1:13" s="91" customFormat="1" hidden="1">
      <c r="A96" s="390">
        <v>30</v>
      </c>
      <c r="B96" s="392">
        <f>B93+$N$8</f>
        <v>44140</v>
      </c>
      <c r="C96" s="390">
        <v>30</v>
      </c>
      <c r="D96" s="264"/>
      <c r="E96" s="264">
        <f>D96</f>
        <v>0</v>
      </c>
      <c r="F96" s="163"/>
      <c r="G96" s="163"/>
      <c r="H96" s="163"/>
      <c r="I96" s="163"/>
      <c r="J96" s="163"/>
      <c r="K96" s="163"/>
      <c r="L96" s="163"/>
      <c r="M96" s="163"/>
    </row>
    <row r="97" spans="1:13" s="91" customFormat="1" hidden="1">
      <c r="A97" s="391"/>
      <c r="B97" s="393"/>
      <c r="C97" s="391"/>
      <c r="D97" s="264"/>
      <c r="E97" s="264">
        <f>D97</f>
        <v>0</v>
      </c>
      <c r="F97" s="163"/>
      <c r="G97" s="163"/>
      <c r="H97" s="163"/>
      <c r="I97" s="163"/>
      <c r="J97" s="163"/>
      <c r="K97" s="163"/>
      <c r="L97" s="163"/>
      <c r="M97" s="163"/>
    </row>
    <row r="98" spans="1:13" s="91" customFormat="1" hidden="1">
      <c r="A98" s="163"/>
      <c r="B98" s="284"/>
      <c r="C98" s="263"/>
      <c r="D98" s="264"/>
      <c r="E98" s="264"/>
      <c r="F98" s="163"/>
      <c r="G98" s="163"/>
      <c r="H98" s="163"/>
      <c r="I98" s="163"/>
      <c r="J98" s="163"/>
      <c r="K98" s="163"/>
      <c r="L98" s="163"/>
      <c r="M98" s="163"/>
    </row>
    <row r="99" spans="1:13" s="91" customFormat="1" hidden="1">
      <c r="A99" s="390">
        <v>31</v>
      </c>
      <c r="B99" s="392">
        <f>B96+$O$8</f>
        <v>44147</v>
      </c>
      <c r="C99" s="390">
        <v>31</v>
      </c>
      <c r="D99" s="264"/>
      <c r="E99" s="264">
        <f>D99</f>
        <v>0</v>
      </c>
      <c r="F99" s="163"/>
      <c r="G99" s="163"/>
      <c r="H99" s="163"/>
      <c r="I99" s="163"/>
      <c r="J99" s="163"/>
      <c r="K99" s="163"/>
      <c r="L99" s="163"/>
      <c r="M99" s="163"/>
    </row>
    <row r="100" spans="1:13" s="91" customFormat="1" hidden="1">
      <c r="A100" s="391"/>
      <c r="B100" s="393"/>
      <c r="C100" s="391"/>
      <c r="D100" s="264"/>
      <c r="E100" s="264">
        <f>D100</f>
        <v>0</v>
      </c>
      <c r="F100" s="163"/>
      <c r="G100" s="163"/>
      <c r="H100" s="163"/>
      <c r="I100" s="163"/>
      <c r="J100" s="163"/>
      <c r="K100" s="163"/>
      <c r="L100" s="163"/>
      <c r="M100" s="163"/>
    </row>
    <row r="101" spans="1:13" s="91" customFormat="1" hidden="1">
      <c r="A101" s="163"/>
      <c r="B101" s="284"/>
      <c r="C101" s="263"/>
      <c r="D101" s="264"/>
      <c r="E101" s="264"/>
      <c r="F101" s="163"/>
      <c r="G101" s="163"/>
      <c r="H101" s="163"/>
      <c r="I101" s="163"/>
      <c r="J101" s="163"/>
      <c r="K101" s="163"/>
      <c r="L101" s="163"/>
      <c r="M101" s="163"/>
    </row>
    <row r="102" spans="1:13" s="91" customFormat="1" hidden="1">
      <c r="A102" s="390">
        <v>32</v>
      </c>
      <c r="B102" s="392">
        <f>B99+$N$8</f>
        <v>44154</v>
      </c>
      <c r="C102" s="390">
        <v>32</v>
      </c>
      <c r="D102" s="264"/>
      <c r="E102" s="264">
        <f>D102</f>
        <v>0</v>
      </c>
      <c r="F102" s="163"/>
      <c r="G102" s="163"/>
      <c r="H102" s="163"/>
      <c r="I102" s="163"/>
      <c r="J102" s="163"/>
      <c r="K102" s="163"/>
      <c r="L102" s="163"/>
      <c r="M102" s="163"/>
    </row>
    <row r="103" spans="1:13" s="91" customFormat="1" hidden="1">
      <c r="A103" s="391"/>
      <c r="B103" s="393"/>
      <c r="C103" s="391"/>
      <c r="D103" s="264"/>
      <c r="E103" s="264">
        <f>D103</f>
        <v>0</v>
      </c>
      <c r="F103" s="163"/>
      <c r="G103" s="163"/>
      <c r="H103" s="163"/>
      <c r="I103" s="163"/>
      <c r="J103" s="163"/>
      <c r="K103" s="163"/>
      <c r="L103" s="163"/>
      <c r="M103" s="163"/>
    </row>
    <row r="104" spans="1:13" s="91" customFormat="1" hidden="1">
      <c r="A104" s="163"/>
      <c r="B104" s="284"/>
      <c r="C104" s="263"/>
      <c r="D104" s="264"/>
      <c r="E104" s="264"/>
      <c r="F104" s="163"/>
      <c r="G104" s="163"/>
      <c r="H104" s="163"/>
      <c r="I104" s="163"/>
      <c r="J104" s="163"/>
      <c r="K104" s="163"/>
      <c r="L104" s="163"/>
      <c r="M104" s="163"/>
    </row>
    <row r="105" spans="1:13" s="91" customFormat="1" hidden="1">
      <c r="A105" s="390">
        <v>33</v>
      </c>
      <c r="B105" s="392">
        <f>B102+$O$8</f>
        <v>44161</v>
      </c>
      <c r="C105" s="390">
        <v>33</v>
      </c>
      <c r="D105" s="264"/>
      <c r="E105" s="264">
        <f>D105</f>
        <v>0</v>
      </c>
      <c r="F105" s="163"/>
      <c r="G105" s="163"/>
      <c r="H105" s="163"/>
      <c r="I105" s="163"/>
      <c r="J105" s="163"/>
      <c r="K105" s="163"/>
      <c r="L105" s="163"/>
      <c r="M105" s="163"/>
    </row>
    <row r="106" spans="1:13" s="91" customFormat="1" hidden="1">
      <c r="A106" s="391"/>
      <c r="B106" s="393"/>
      <c r="C106" s="391"/>
      <c r="D106" s="264"/>
      <c r="E106" s="264">
        <f>D106</f>
        <v>0</v>
      </c>
      <c r="F106" s="163"/>
      <c r="G106" s="163"/>
      <c r="H106" s="163"/>
      <c r="I106" s="163"/>
      <c r="J106" s="163"/>
      <c r="K106" s="163"/>
      <c r="L106" s="163"/>
      <c r="M106" s="163"/>
    </row>
    <row r="107" spans="1:13" s="91" customFormat="1" hidden="1">
      <c r="A107" s="163"/>
      <c r="B107" s="284"/>
      <c r="C107" s="263"/>
      <c r="D107" s="264"/>
      <c r="E107" s="264"/>
      <c r="F107" s="163"/>
      <c r="G107" s="163"/>
      <c r="H107" s="163"/>
      <c r="I107" s="163"/>
      <c r="J107" s="163"/>
      <c r="K107" s="163"/>
      <c r="L107" s="163"/>
      <c r="M107" s="163"/>
    </row>
    <row r="108" spans="1:13" s="91" customFormat="1" hidden="1">
      <c r="A108" s="390">
        <v>34</v>
      </c>
      <c r="B108" s="392">
        <f>B105+$N$8</f>
        <v>44168</v>
      </c>
      <c r="C108" s="390">
        <v>34</v>
      </c>
      <c r="D108" s="264"/>
      <c r="E108" s="264">
        <f>D108</f>
        <v>0</v>
      </c>
      <c r="F108" s="163"/>
      <c r="G108" s="163"/>
      <c r="H108" s="163"/>
      <c r="I108" s="163"/>
      <c r="J108" s="163"/>
      <c r="K108" s="163"/>
      <c r="L108" s="163"/>
      <c r="M108" s="163"/>
    </row>
    <row r="109" spans="1:13" s="91" customFormat="1" hidden="1">
      <c r="A109" s="391"/>
      <c r="B109" s="393"/>
      <c r="C109" s="391"/>
      <c r="D109" s="264"/>
      <c r="E109" s="264">
        <f>D109</f>
        <v>0</v>
      </c>
      <c r="F109" s="163"/>
      <c r="G109" s="163"/>
      <c r="H109" s="163"/>
      <c r="I109" s="163"/>
      <c r="J109" s="163"/>
      <c r="K109" s="163"/>
      <c r="L109" s="163"/>
      <c r="M109" s="163"/>
    </row>
    <row r="110" spans="1:13" s="91" customFormat="1" hidden="1">
      <c r="A110" s="163"/>
      <c r="B110" s="284"/>
      <c r="C110" s="263"/>
      <c r="D110" s="264"/>
      <c r="E110" s="264"/>
      <c r="F110" s="163"/>
      <c r="G110" s="163"/>
      <c r="H110" s="163"/>
      <c r="I110" s="163"/>
      <c r="J110" s="163"/>
      <c r="K110" s="163"/>
      <c r="L110" s="163"/>
      <c r="M110" s="163"/>
    </row>
    <row r="111" spans="1:13" s="91" customFormat="1" hidden="1">
      <c r="A111" s="390">
        <v>35</v>
      </c>
      <c r="B111" s="392">
        <f>B108+$O$8</f>
        <v>44175</v>
      </c>
      <c r="C111" s="390">
        <v>35</v>
      </c>
      <c r="D111" s="264"/>
      <c r="E111" s="264">
        <f>D111</f>
        <v>0</v>
      </c>
      <c r="F111" s="163"/>
      <c r="G111" s="163"/>
      <c r="H111" s="163"/>
      <c r="I111" s="163"/>
      <c r="J111" s="163"/>
      <c r="K111" s="163"/>
      <c r="L111" s="163"/>
      <c r="M111" s="163"/>
    </row>
    <row r="112" spans="1:13" s="91" customFormat="1" hidden="1">
      <c r="A112" s="391"/>
      <c r="B112" s="393"/>
      <c r="C112" s="391"/>
      <c r="D112" s="264"/>
      <c r="E112" s="264">
        <f>D112</f>
        <v>0</v>
      </c>
      <c r="F112" s="163"/>
      <c r="G112" s="163"/>
      <c r="H112" s="163"/>
      <c r="I112" s="163"/>
      <c r="J112" s="163"/>
      <c r="K112" s="163"/>
      <c r="L112" s="163"/>
      <c r="M112" s="163"/>
    </row>
    <row r="113" spans="1:13" s="91" customFormat="1" hidden="1">
      <c r="A113" s="163"/>
      <c r="B113" s="284"/>
      <c r="C113" s="263"/>
      <c r="D113" s="264"/>
      <c r="E113" s="264"/>
      <c r="F113" s="163"/>
      <c r="G113" s="163"/>
      <c r="H113" s="163"/>
      <c r="I113" s="163"/>
      <c r="J113" s="163"/>
      <c r="K113" s="163"/>
      <c r="L113" s="163"/>
      <c r="M113" s="163"/>
    </row>
    <row r="114" spans="1:13" s="91" customFormat="1" hidden="1">
      <c r="A114" s="390">
        <v>36</v>
      </c>
      <c r="B114" s="392">
        <f>B111+$N$8</f>
        <v>44182</v>
      </c>
      <c r="C114" s="390">
        <v>36</v>
      </c>
      <c r="D114" s="264"/>
      <c r="E114" s="264">
        <f>D114</f>
        <v>0</v>
      </c>
      <c r="F114" s="163"/>
      <c r="G114" s="163"/>
      <c r="H114" s="163"/>
      <c r="I114" s="163"/>
      <c r="J114" s="163"/>
      <c r="K114" s="163"/>
      <c r="L114" s="163"/>
      <c r="M114" s="163"/>
    </row>
    <row r="115" spans="1:13" s="91" customFormat="1" hidden="1">
      <c r="A115" s="391"/>
      <c r="B115" s="393"/>
      <c r="C115" s="391"/>
      <c r="D115" s="264"/>
      <c r="E115" s="264">
        <f>D115</f>
        <v>0</v>
      </c>
      <c r="F115" s="163"/>
      <c r="G115" s="163"/>
      <c r="H115" s="163"/>
      <c r="I115" s="163"/>
      <c r="J115" s="163"/>
      <c r="K115" s="163"/>
      <c r="L115" s="163"/>
      <c r="M115" s="163"/>
    </row>
    <row r="116" spans="1:13" s="91" customFormat="1" hidden="1">
      <c r="A116" s="163"/>
      <c r="B116" s="284"/>
      <c r="C116" s="263"/>
      <c r="D116" s="264"/>
      <c r="E116" s="264"/>
      <c r="F116" s="163"/>
      <c r="G116" s="163"/>
      <c r="H116" s="163"/>
      <c r="I116" s="163"/>
      <c r="J116" s="163"/>
      <c r="K116" s="163"/>
      <c r="L116" s="163"/>
      <c r="M116" s="163"/>
    </row>
    <row r="117" spans="1:13" s="91" customFormat="1" hidden="1">
      <c r="A117" s="390">
        <v>37</v>
      </c>
      <c r="B117" s="392">
        <f>B114+$O$8</f>
        <v>44189</v>
      </c>
      <c r="C117" s="390">
        <v>37</v>
      </c>
      <c r="D117" s="264"/>
      <c r="E117" s="264">
        <f>D117</f>
        <v>0</v>
      </c>
      <c r="F117" s="163"/>
      <c r="G117" s="163"/>
      <c r="H117" s="163"/>
      <c r="I117" s="163"/>
      <c r="J117" s="163"/>
      <c r="K117" s="163"/>
      <c r="L117" s="163"/>
      <c r="M117" s="163"/>
    </row>
    <row r="118" spans="1:13" s="91" customFormat="1" hidden="1">
      <c r="A118" s="391"/>
      <c r="B118" s="393"/>
      <c r="C118" s="391"/>
      <c r="D118" s="264"/>
      <c r="E118" s="264">
        <f>D118</f>
        <v>0</v>
      </c>
      <c r="F118" s="163"/>
      <c r="G118" s="163"/>
      <c r="H118" s="163"/>
      <c r="I118" s="163"/>
      <c r="J118" s="163"/>
      <c r="K118" s="163"/>
      <c r="L118" s="163"/>
      <c r="M118" s="163"/>
    </row>
    <row r="119" spans="1:13" s="91" customFormat="1" hidden="1">
      <c r="A119" s="163"/>
      <c r="B119" s="284"/>
      <c r="C119" s="263"/>
      <c r="D119" s="264"/>
      <c r="E119" s="264"/>
      <c r="F119" s="163"/>
      <c r="G119" s="163"/>
      <c r="H119" s="163"/>
      <c r="I119" s="163"/>
      <c r="J119" s="163"/>
      <c r="K119" s="163"/>
      <c r="L119" s="163"/>
      <c r="M119" s="163"/>
    </row>
    <row r="120" spans="1:13" s="91" customFormat="1" hidden="1">
      <c r="A120" s="390">
        <v>38</v>
      </c>
      <c r="B120" s="392">
        <f>B117+$N$8</f>
        <v>44196</v>
      </c>
      <c r="C120" s="390">
        <v>38</v>
      </c>
      <c r="D120" s="264"/>
      <c r="E120" s="264">
        <f>D120</f>
        <v>0</v>
      </c>
      <c r="F120" s="163"/>
      <c r="G120" s="163"/>
      <c r="H120" s="163"/>
      <c r="I120" s="163"/>
      <c r="J120" s="163"/>
      <c r="K120" s="163"/>
      <c r="L120" s="163"/>
      <c r="M120" s="163"/>
    </row>
    <row r="121" spans="1:13" s="91" customFormat="1" hidden="1">
      <c r="A121" s="391"/>
      <c r="B121" s="393"/>
      <c r="C121" s="391"/>
      <c r="D121" s="264"/>
      <c r="E121" s="264">
        <f>D121</f>
        <v>0</v>
      </c>
      <c r="F121" s="163"/>
      <c r="G121" s="163"/>
      <c r="H121" s="163"/>
      <c r="I121" s="163"/>
      <c r="J121" s="163"/>
      <c r="K121" s="163"/>
      <c r="L121" s="163"/>
      <c r="M121" s="163"/>
    </row>
    <row r="122" spans="1:13" s="91" customFormat="1" hidden="1">
      <c r="A122" s="163"/>
      <c r="B122" s="284"/>
      <c r="C122" s="263"/>
      <c r="D122" s="264"/>
      <c r="E122" s="264"/>
      <c r="F122" s="163"/>
      <c r="G122" s="163"/>
      <c r="H122" s="163"/>
      <c r="I122" s="163"/>
      <c r="J122" s="163"/>
      <c r="K122" s="163"/>
      <c r="L122" s="163"/>
      <c r="M122" s="163"/>
    </row>
    <row r="123" spans="1:13" s="91" customFormat="1" hidden="1">
      <c r="A123" s="390">
        <v>39</v>
      </c>
      <c r="B123" s="392">
        <f>B120+$O$8</f>
        <v>44203</v>
      </c>
      <c r="C123" s="390">
        <v>39</v>
      </c>
      <c r="D123" s="264"/>
      <c r="E123" s="264">
        <f>D123</f>
        <v>0</v>
      </c>
      <c r="F123" s="163"/>
      <c r="G123" s="163"/>
      <c r="H123" s="163"/>
      <c r="I123" s="163"/>
      <c r="J123" s="163"/>
      <c r="K123" s="163"/>
      <c r="L123" s="163"/>
      <c r="M123" s="163"/>
    </row>
    <row r="124" spans="1:13" s="91" customFormat="1" hidden="1">
      <c r="A124" s="391"/>
      <c r="B124" s="393"/>
      <c r="C124" s="391"/>
      <c r="D124" s="264"/>
      <c r="E124" s="264">
        <f>D124</f>
        <v>0</v>
      </c>
      <c r="F124" s="163"/>
      <c r="G124" s="163"/>
      <c r="H124" s="163"/>
      <c r="I124" s="163"/>
      <c r="J124" s="163"/>
      <c r="K124" s="163"/>
      <c r="L124" s="163"/>
      <c r="M124" s="163"/>
    </row>
    <row r="125" spans="1:13" s="91" customFormat="1" hidden="1">
      <c r="A125" s="163"/>
      <c r="B125" s="284"/>
      <c r="C125" s="263"/>
      <c r="D125" s="264"/>
      <c r="E125" s="264"/>
      <c r="F125" s="163"/>
      <c r="G125" s="163"/>
      <c r="H125" s="163"/>
      <c r="I125" s="163"/>
      <c r="J125" s="163"/>
      <c r="K125" s="163"/>
      <c r="L125" s="163"/>
      <c r="M125" s="163"/>
    </row>
    <row r="126" spans="1:13" s="91" customFormat="1" hidden="1">
      <c r="A126" s="390">
        <v>40</v>
      </c>
      <c r="B126" s="392">
        <f>B123+$N$8</f>
        <v>44210</v>
      </c>
      <c r="C126" s="390">
        <v>40</v>
      </c>
      <c r="D126" s="264"/>
      <c r="E126" s="264">
        <f>D126</f>
        <v>0</v>
      </c>
      <c r="F126" s="163"/>
      <c r="G126" s="163"/>
      <c r="H126" s="163"/>
      <c r="I126" s="163"/>
      <c r="J126" s="163"/>
      <c r="K126" s="163"/>
      <c r="L126" s="163"/>
      <c r="M126" s="163"/>
    </row>
    <row r="127" spans="1:13" s="91" customFormat="1" hidden="1">
      <c r="A127" s="391"/>
      <c r="B127" s="393"/>
      <c r="C127" s="391"/>
      <c r="D127" s="264"/>
      <c r="E127" s="264">
        <f>D127</f>
        <v>0</v>
      </c>
      <c r="F127" s="163"/>
      <c r="G127" s="163"/>
      <c r="H127" s="163"/>
      <c r="I127" s="163"/>
      <c r="J127" s="163"/>
      <c r="K127" s="163"/>
      <c r="L127" s="163"/>
      <c r="M127" s="163"/>
    </row>
    <row r="128" spans="1:13" s="91" customFormat="1" hidden="1">
      <c r="A128" s="163"/>
      <c r="B128" s="284"/>
      <c r="C128" s="263"/>
      <c r="D128" s="264"/>
      <c r="E128" s="264"/>
      <c r="F128" s="163"/>
      <c r="G128" s="163"/>
      <c r="H128" s="163"/>
      <c r="I128" s="163"/>
      <c r="J128" s="163"/>
      <c r="K128" s="163"/>
      <c r="L128" s="163"/>
      <c r="M128" s="163"/>
    </row>
    <row r="129" spans="1:15" s="91" customFormat="1">
      <c r="B129" s="285"/>
      <c r="D129" s="262"/>
      <c r="E129" s="262"/>
    </row>
    <row r="130" spans="1:15" s="91" customFormat="1">
      <c r="B130" s="285"/>
      <c r="D130" s="262"/>
      <c r="E130" s="262"/>
      <c r="H130" s="91" t="s">
        <v>269</v>
      </c>
    </row>
    <row r="131" spans="1:15" s="91" customFormat="1">
      <c r="B131" s="285"/>
      <c r="C131" s="91" t="s">
        <v>15</v>
      </c>
      <c r="D131" s="262"/>
      <c r="E131" s="262"/>
      <c r="H131" s="91" t="s">
        <v>7</v>
      </c>
    </row>
    <row r="132" spans="1:15" s="91" customFormat="1">
      <c r="D132" s="262"/>
      <c r="E132" s="262"/>
    </row>
    <row r="133" spans="1:15" s="91" customFormat="1">
      <c r="D133" s="262"/>
      <c r="E133" s="262"/>
    </row>
    <row r="134" spans="1:15" s="91" customFormat="1">
      <c r="D134" s="262"/>
      <c r="E134" s="262"/>
    </row>
    <row r="135" spans="1:15" s="91" customFormat="1">
      <c r="C135" s="286" t="s">
        <v>201</v>
      </c>
      <c r="D135" s="262"/>
      <c r="E135" s="262"/>
      <c r="H135" s="91" t="s">
        <v>14</v>
      </c>
    </row>
    <row r="136" spans="1:15" s="91" customFormat="1">
      <c r="C136" s="286" t="s">
        <v>270</v>
      </c>
      <c r="D136" s="262"/>
      <c r="E136" s="262"/>
      <c r="H136" s="91" t="s">
        <v>271</v>
      </c>
    </row>
    <row r="137" spans="1:15" s="91" customFormat="1" ht="20.25" hidden="1">
      <c r="A137" s="394" t="s">
        <v>254</v>
      </c>
      <c r="B137" s="394"/>
      <c r="C137" s="394"/>
      <c r="D137" s="394"/>
      <c r="E137" s="394"/>
      <c r="F137" s="394"/>
      <c r="G137" s="394"/>
      <c r="H137" s="394"/>
      <c r="I137" s="394"/>
      <c r="J137" s="394"/>
      <c r="K137" s="394"/>
      <c r="L137" s="394"/>
      <c r="M137" s="394"/>
    </row>
    <row r="138" spans="1:15" s="91" customFormat="1" hidden="1">
      <c r="A138" s="395" t="str">
        <f>"SEMESTER "&amp;data!C21&amp;" "&amp;data!C19</f>
        <v>SEMESTER II (GENAP) 2018 / 2019</v>
      </c>
      <c r="B138" s="395"/>
      <c r="C138" s="395"/>
      <c r="D138" s="395"/>
      <c r="E138" s="395"/>
      <c r="F138" s="395"/>
      <c r="G138" s="395"/>
      <c r="H138" s="395"/>
      <c r="I138" s="395"/>
      <c r="J138" s="395"/>
      <c r="K138" s="395"/>
      <c r="L138" s="395"/>
      <c r="M138" s="395"/>
    </row>
    <row r="139" spans="1:15" s="91" customFormat="1" hidden="1">
      <c r="A139" s="287"/>
      <c r="B139" s="287"/>
      <c r="C139" s="287"/>
      <c r="D139" s="288"/>
      <c r="E139" s="288"/>
      <c r="F139" s="287"/>
      <c r="G139" s="287"/>
      <c r="H139" s="287"/>
      <c r="I139" s="287"/>
      <c r="J139" s="287"/>
      <c r="K139" s="287"/>
      <c r="L139" s="287"/>
      <c r="M139" s="287"/>
    </row>
    <row r="140" spans="1:15" s="91" customFormat="1" hidden="1">
      <c r="A140" s="289" t="s">
        <v>255</v>
      </c>
      <c r="B140" s="289"/>
      <c r="C140" s="289" t="s">
        <v>12</v>
      </c>
      <c r="D140" s="289" t="str">
        <f>D4</f>
        <v>Administrasi Transakssi</v>
      </c>
      <c r="E140" s="290"/>
      <c r="F140" s="289"/>
      <c r="G140" s="289"/>
      <c r="H140" s="289"/>
      <c r="I140" s="289"/>
      <c r="J140" s="289"/>
      <c r="K140" s="289"/>
      <c r="L140" s="289"/>
      <c r="M140" s="289"/>
    </row>
    <row r="141" spans="1:15" s="91" customFormat="1" hidden="1">
      <c r="A141" s="289" t="s">
        <v>256</v>
      </c>
      <c r="B141" s="289"/>
      <c r="C141" s="289" t="s">
        <v>12</v>
      </c>
      <c r="D141" s="289" t="str">
        <f>D5</f>
        <v>XI  BDP 1</v>
      </c>
      <c r="E141" s="290"/>
      <c r="F141" s="289"/>
      <c r="G141" s="289"/>
      <c r="H141" s="289"/>
      <c r="I141" s="289"/>
      <c r="J141" s="289"/>
      <c r="K141" s="289"/>
      <c r="L141" s="289"/>
      <c r="M141" s="289"/>
    </row>
    <row r="142" spans="1:15" s="91" customFormat="1" hidden="1">
      <c r="D142" s="262"/>
      <c r="E142" s="262"/>
    </row>
    <row r="143" spans="1:15" s="91" customFormat="1" hidden="1">
      <c r="A143" s="396" t="s">
        <v>52</v>
      </c>
      <c r="B143" s="396" t="s">
        <v>257</v>
      </c>
      <c r="C143" s="397" t="s">
        <v>258</v>
      </c>
      <c r="D143" s="397" t="s">
        <v>259</v>
      </c>
      <c r="E143" s="397"/>
      <c r="F143" s="396" t="s">
        <v>260</v>
      </c>
      <c r="G143" s="396"/>
      <c r="H143" s="396" t="s">
        <v>261</v>
      </c>
      <c r="I143" s="396" t="s">
        <v>262</v>
      </c>
      <c r="J143" s="396"/>
      <c r="K143" s="396"/>
      <c r="L143" s="396"/>
      <c r="M143" s="396" t="s">
        <v>36</v>
      </c>
    </row>
    <row r="144" spans="1:15" s="91" customFormat="1" hidden="1">
      <c r="A144" s="396"/>
      <c r="B144" s="396"/>
      <c r="C144" s="397"/>
      <c r="D144" s="282" t="s">
        <v>88</v>
      </c>
      <c r="E144" s="282" t="s">
        <v>89</v>
      </c>
      <c r="F144" s="283" t="s">
        <v>263</v>
      </c>
      <c r="G144" s="283" t="s">
        <v>264</v>
      </c>
      <c r="H144" s="396"/>
      <c r="I144" s="283" t="s">
        <v>265</v>
      </c>
      <c r="J144" s="283" t="s">
        <v>266</v>
      </c>
      <c r="K144" s="283" t="s">
        <v>267</v>
      </c>
      <c r="L144" s="283" t="s">
        <v>268</v>
      </c>
      <c r="M144" s="396"/>
      <c r="N144" s="91">
        <f>data!D9</f>
        <v>7</v>
      </c>
      <c r="O144" s="91">
        <f>data!D10</f>
        <v>7</v>
      </c>
    </row>
    <row r="145" spans="1:13" s="91" customFormat="1" hidden="1">
      <c r="A145" s="390">
        <v>1</v>
      </c>
      <c r="B145" s="392">
        <f>data!C9</f>
        <v>43479</v>
      </c>
      <c r="C145" s="390">
        <v>1</v>
      </c>
      <c r="D145" s="264" t="e">
        <f>silabus!#REF!</f>
        <v>#REF!</v>
      </c>
      <c r="E145" s="264" t="e">
        <f>D145</f>
        <v>#REF!</v>
      </c>
      <c r="F145" s="163"/>
      <c r="G145" s="163"/>
      <c r="H145" s="163"/>
      <c r="I145" s="163"/>
      <c r="J145" s="163"/>
      <c r="K145" s="163"/>
      <c r="L145" s="163"/>
      <c r="M145" s="163"/>
    </row>
    <row r="146" spans="1:13" s="91" customFormat="1" hidden="1">
      <c r="A146" s="391"/>
      <c r="B146" s="393"/>
      <c r="C146" s="391"/>
      <c r="D146" s="264" t="e">
        <f>silabus!#REF!</f>
        <v>#REF!</v>
      </c>
      <c r="E146" s="264" t="e">
        <f>D146</f>
        <v>#REF!</v>
      </c>
      <c r="F146" s="163"/>
      <c r="G146" s="163"/>
      <c r="H146" s="163"/>
      <c r="I146" s="163"/>
      <c r="J146" s="163"/>
      <c r="K146" s="163"/>
      <c r="L146" s="163"/>
      <c r="M146" s="163"/>
    </row>
    <row r="147" spans="1:13" s="91" customFormat="1" hidden="1">
      <c r="A147" s="163"/>
      <c r="B147" s="284"/>
      <c r="C147" s="263"/>
      <c r="D147" s="264"/>
      <c r="E147" s="264"/>
      <c r="F147" s="163"/>
      <c r="G147" s="163"/>
      <c r="H147" s="163"/>
      <c r="I147" s="163"/>
      <c r="J147" s="163"/>
      <c r="K147" s="163"/>
      <c r="L147" s="163"/>
      <c r="M147" s="163"/>
    </row>
    <row r="148" spans="1:13" s="91" customFormat="1" hidden="1">
      <c r="A148" s="390">
        <v>2</v>
      </c>
      <c r="B148" s="392">
        <f>B145+$N$144</f>
        <v>43486</v>
      </c>
      <c r="C148" s="390">
        <v>2</v>
      </c>
      <c r="D148" s="264"/>
      <c r="E148" s="264">
        <f>D148</f>
        <v>0</v>
      </c>
      <c r="F148" s="163"/>
      <c r="G148" s="163"/>
      <c r="H148" s="163"/>
      <c r="I148" s="163"/>
      <c r="J148" s="163"/>
      <c r="K148" s="163"/>
      <c r="L148" s="163"/>
      <c r="M148" s="163"/>
    </row>
    <row r="149" spans="1:13" s="91" customFormat="1" hidden="1">
      <c r="A149" s="391"/>
      <c r="B149" s="393"/>
      <c r="C149" s="391"/>
      <c r="D149" s="264"/>
      <c r="E149" s="264">
        <f>D149</f>
        <v>0</v>
      </c>
      <c r="F149" s="163"/>
      <c r="G149" s="163"/>
      <c r="H149" s="163"/>
      <c r="I149" s="163"/>
      <c r="J149" s="163"/>
      <c r="K149" s="163"/>
      <c r="L149" s="163"/>
      <c r="M149" s="163"/>
    </row>
    <row r="150" spans="1:13" s="91" customFormat="1" hidden="1">
      <c r="A150" s="163"/>
      <c r="B150" s="284"/>
      <c r="C150" s="263"/>
      <c r="D150" s="264"/>
      <c r="E150" s="264"/>
      <c r="F150" s="163"/>
      <c r="G150" s="163"/>
      <c r="H150" s="163"/>
      <c r="I150" s="163"/>
      <c r="J150" s="163"/>
      <c r="K150" s="163"/>
      <c r="L150" s="163"/>
      <c r="M150" s="163"/>
    </row>
    <row r="151" spans="1:13" s="91" customFormat="1" hidden="1">
      <c r="A151" s="390">
        <v>3</v>
      </c>
      <c r="B151" s="392">
        <f>B148+$O$144</f>
        <v>43493</v>
      </c>
      <c r="C151" s="390">
        <v>3</v>
      </c>
      <c r="D151" s="264"/>
      <c r="E151" s="264">
        <f>D151</f>
        <v>0</v>
      </c>
      <c r="F151" s="163"/>
      <c r="G151" s="163"/>
      <c r="H151" s="163"/>
      <c r="I151" s="163"/>
      <c r="J151" s="163"/>
      <c r="K151" s="163"/>
      <c r="L151" s="163"/>
      <c r="M151" s="163"/>
    </row>
    <row r="152" spans="1:13" s="91" customFormat="1" hidden="1">
      <c r="A152" s="391"/>
      <c r="B152" s="393"/>
      <c r="C152" s="391"/>
      <c r="D152" s="264"/>
      <c r="E152" s="264">
        <f>D152</f>
        <v>0</v>
      </c>
      <c r="F152" s="163"/>
      <c r="G152" s="163"/>
      <c r="H152" s="163"/>
      <c r="I152" s="163"/>
      <c r="J152" s="163"/>
      <c r="K152" s="163"/>
      <c r="L152" s="163"/>
      <c r="M152" s="163"/>
    </row>
    <row r="153" spans="1:13" s="91" customFormat="1" hidden="1">
      <c r="A153" s="163"/>
      <c r="B153" s="284"/>
      <c r="C153" s="263"/>
      <c r="D153" s="264"/>
      <c r="E153" s="264"/>
      <c r="F153" s="163"/>
      <c r="G153" s="163"/>
      <c r="H153" s="163"/>
      <c r="I153" s="163"/>
      <c r="J153" s="163"/>
      <c r="K153" s="163"/>
      <c r="L153" s="163"/>
      <c r="M153" s="163"/>
    </row>
    <row r="154" spans="1:13" s="91" customFormat="1" hidden="1">
      <c r="A154" s="390">
        <v>4</v>
      </c>
      <c r="B154" s="392">
        <f>B151+$N$144</f>
        <v>43500</v>
      </c>
      <c r="C154" s="390">
        <v>4</v>
      </c>
      <c r="D154" s="264"/>
      <c r="E154" s="264">
        <f>D154</f>
        <v>0</v>
      </c>
      <c r="F154" s="163"/>
      <c r="G154" s="163"/>
      <c r="H154" s="163"/>
      <c r="I154" s="163"/>
      <c r="J154" s="163"/>
      <c r="K154" s="163"/>
      <c r="L154" s="163"/>
      <c r="M154" s="163"/>
    </row>
    <row r="155" spans="1:13" s="91" customFormat="1" hidden="1">
      <c r="A155" s="391"/>
      <c r="B155" s="393"/>
      <c r="C155" s="391"/>
      <c r="D155" s="264"/>
      <c r="E155" s="264">
        <f>D155</f>
        <v>0</v>
      </c>
      <c r="F155" s="163"/>
      <c r="G155" s="163"/>
      <c r="H155" s="163"/>
      <c r="I155" s="163"/>
      <c r="J155" s="163"/>
      <c r="K155" s="163"/>
      <c r="L155" s="163"/>
      <c r="M155" s="163"/>
    </row>
    <row r="156" spans="1:13" s="91" customFormat="1" hidden="1">
      <c r="A156" s="163"/>
      <c r="B156" s="284"/>
      <c r="C156" s="263"/>
      <c r="D156" s="264"/>
      <c r="E156" s="264"/>
      <c r="F156" s="163"/>
      <c r="G156" s="163"/>
      <c r="H156" s="163"/>
      <c r="I156" s="163"/>
      <c r="J156" s="163"/>
      <c r="K156" s="163"/>
      <c r="L156" s="163"/>
      <c r="M156" s="163"/>
    </row>
    <row r="157" spans="1:13" s="91" customFormat="1" hidden="1">
      <c r="A157" s="390">
        <v>5</v>
      </c>
      <c r="B157" s="392">
        <f>B154+$O$144</f>
        <v>43507</v>
      </c>
      <c r="C157" s="390">
        <v>5</v>
      </c>
      <c r="D157" s="264"/>
      <c r="E157" s="264">
        <f>D157</f>
        <v>0</v>
      </c>
      <c r="F157" s="163"/>
      <c r="G157" s="163"/>
      <c r="H157" s="163"/>
      <c r="I157" s="163"/>
      <c r="J157" s="163"/>
      <c r="K157" s="163"/>
      <c r="L157" s="163"/>
      <c r="M157" s="163"/>
    </row>
    <row r="158" spans="1:13" s="91" customFormat="1" hidden="1">
      <c r="A158" s="391"/>
      <c r="B158" s="393"/>
      <c r="C158" s="391"/>
      <c r="D158" s="264"/>
      <c r="E158" s="264">
        <f>D158</f>
        <v>0</v>
      </c>
      <c r="F158" s="163"/>
      <c r="G158" s="163"/>
      <c r="H158" s="163"/>
      <c r="I158" s="163"/>
      <c r="J158" s="163"/>
      <c r="K158" s="163"/>
      <c r="L158" s="163"/>
      <c r="M158" s="163"/>
    </row>
    <row r="159" spans="1:13" s="91" customFormat="1" hidden="1">
      <c r="A159" s="163"/>
      <c r="B159" s="284"/>
      <c r="C159" s="263"/>
      <c r="D159" s="264"/>
      <c r="E159" s="264"/>
      <c r="F159" s="163"/>
      <c r="G159" s="163"/>
      <c r="H159" s="163"/>
      <c r="I159" s="163"/>
      <c r="J159" s="163"/>
      <c r="K159" s="163"/>
      <c r="L159" s="163"/>
      <c r="M159" s="163"/>
    </row>
    <row r="160" spans="1:13" s="91" customFormat="1" hidden="1">
      <c r="A160" s="390">
        <v>6</v>
      </c>
      <c r="B160" s="392">
        <f>B157+$N$144</f>
        <v>43514</v>
      </c>
      <c r="C160" s="390">
        <v>6</v>
      </c>
      <c r="D160" s="264"/>
      <c r="E160" s="264">
        <f>D160</f>
        <v>0</v>
      </c>
      <c r="F160" s="163"/>
      <c r="G160" s="163"/>
      <c r="H160" s="163"/>
      <c r="I160" s="163"/>
      <c r="J160" s="163"/>
      <c r="K160" s="163"/>
      <c r="L160" s="163"/>
      <c r="M160" s="163"/>
    </row>
    <row r="161" spans="1:13" s="91" customFormat="1" hidden="1">
      <c r="A161" s="391"/>
      <c r="B161" s="393"/>
      <c r="C161" s="391"/>
      <c r="D161" s="264"/>
      <c r="E161" s="264">
        <f>D161</f>
        <v>0</v>
      </c>
      <c r="F161" s="163"/>
      <c r="G161" s="163"/>
      <c r="H161" s="163"/>
      <c r="I161" s="163"/>
      <c r="J161" s="163"/>
      <c r="K161" s="163"/>
      <c r="L161" s="163"/>
      <c r="M161" s="163"/>
    </row>
    <row r="162" spans="1:13" s="91" customFormat="1" hidden="1">
      <c r="A162" s="163"/>
      <c r="B162" s="284"/>
      <c r="C162" s="263"/>
      <c r="D162" s="264"/>
      <c r="E162" s="264"/>
      <c r="F162" s="163"/>
      <c r="G162" s="163"/>
      <c r="H162" s="163"/>
      <c r="I162" s="163"/>
      <c r="J162" s="163"/>
      <c r="K162" s="163"/>
      <c r="L162" s="163"/>
      <c r="M162" s="163"/>
    </row>
    <row r="163" spans="1:13" s="91" customFormat="1" hidden="1">
      <c r="A163" s="390">
        <v>7</v>
      </c>
      <c r="B163" s="392">
        <f>B160+$O$144</f>
        <v>43521</v>
      </c>
      <c r="C163" s="390">
        <v>7</v>
      </c>
      <c r="D163" s="264"/>
      <c r="E163" s="264">
        <f>D163</f>
        <v>0</v>
      </c>
      <c r="F163" s="163"/>
      <c r="G163" s="163"/>
      <c r="H163" s="163"/>
      <c r="I163" s="163"/>
      <c r="J163" s="163"/>
      <c r="K163" s="163"/>
      <c r="L163" s="163"/>
      <c r="M163" s="163"/>
    </row>
    <row r="164" spans="1:13" s="91" customFormat="1" hidden="1">
      <c r="A164" s="391"/>
      <c r="B164" s="393"/>
      <c r="C164" s="391"/>
      <c r="D164" s="264"/>
      <c r="E164" s="264">
        <f>D164</f>
        <v>0</v>
      </c>
      <c r="F164" s="163"/>
      <c r="G164" s="163"/>
      <c r="H164" s="163"/>
      <c r="I164" s="163"/>
      <c r="J164" s="163"/>
      <c r="K164" s="163"/>
      <c r="L164" s="163"/>
      <c r="M164" s="163"/>
    </row>
    <row r="165" spans="1:13" s="91" customFormat="1" hidden="1">
      <c r="A165" s="163"/>
      <c r="B165" s="284"/>
      <c r="C165" s="263"/>
      <c r="D165" s="264"/>
      <c r="E165" s="264"/>
      <c r="F165" s="163"/>
      <c r="G165" s="163"/>
      <c r="H165" s="163"/>
      <c r="I165" s="163"/>
      <c r="J165" s="163"/>
      <c r="K165" s="163"/>
      <c r="L165" s="163"/>
      <c r="M165" s="163"/>
    </row>
    <row r="166" spans="1:13" s="91" customFormat="1" hidden="1">
      <c r="A166" s="390">
        <v>8</v>
      </c>
      <c r="B166" s="392">
        <f>B163+$N$144</f>
        <v>43528</v>
      </c>
      <c r="C166" s="390">
        <v>8</v>
      </c>
      <c r="D166" s="264"/>
      <c r="E166" s="264">
        <f>D166</f>
        <v>0</v>
      </c>
      <c r="F166" s="163"/>
      <c r="G166" s="163"/>
      <c r="H166" s="163"/>
      <c r="I166" s="163"/>
      <c r="J166" s="163"/>
      <c r="K166" s="163"/>
      <c r="L166" s="163"/>
      <c r="M166" s="163"/>
    </row>
    <row r="167" spans="1:13" s="91" customFormat="1" hidden="1">
      <c r="A167" s="391"/>
      <c r="B167" s="393"/>
      <c r="C167" s="391"/>
      <c r="D167" s="264"/>
      <c r="E167" s="264">
        <f>D167</f>
        <v>0</v>
      </c>
      <c r="F167" s="163"/>
      <c r="G167" s="163"/>
      <c r="H167" s="163"/>
      <c r="I167" s="163"/>
      <c r="J167" s="163"/>
      <c r="K167" s="163"/>
      <c r="L167" s="163"/>
      <c r="M167" s="163"/>
    </row>
    <row r="168" spans="1:13" s="91" customFormat="1" hidden="1">
      <c r="A168" s="163"/>
      <c r="B168" s="284"/>
      <c r="C168" s="263"/>
      <c r="D168" s="264"/>
      <c r="E168" s="264"/>
      <c r="F168" s="163"/>
      <c r="G168" s="163"/>
      <c r="H168" s="163"/>
      <c r="I168" s="163"/>
      <c r="J168" s="163"/>
      <c r="K168" s="163"/>
      <c r="L168" s="163"/>
      <c r="M168" s="163"/>
    </row>
    <row r="169" spans="1:13" s="91" customFormat="1" hidden="1">
      <c r="A169" s="390">
        <v>9</v>
      </c>
      <c r="B169" s="392">
        <f>B166+$O$144</f>
        <v>43535</v>
      </c>
      <c r="C169" s="390">
        <v>9</v>
      </c>
      <c r="D169" s="264"/>
      <c r="E169" s="264">
        <f>D169</f>
        <v>0</v>
      </c>
      <c r="F169" s="163"/>
      <c r="G169" s="163"/>
      <c r="H169" s="163"/>
      <c r="I169" s="163"/>
      <c r="J169" s="163"/>
      <c r="K169" s="163"/>
      <c r="L169" s="163"/>
      <c r="M169" s="163"/>
    </row>
    <row r="170" spans="1:13" s="91" customFormat="1" hidden="1">
      <c r="A170" s="391"/>
      <c r="B170" s="393"/>
      <c r="C170" s="391"/>
      <c r="D170" s="264"/>
      <c r="E170" s="264">
        <f>D170</f>
        <v>0</v>
      </c>
      <c r="F170" s="163"/>
      <c r="G170" s="163"/>
      <c r="H170" s="163"/>
      <c r="I170" s="163"/>
      <c r="J170" s="163"/>
      <c r="K170" s="163"/>
      <c r="L170" s="163"/>
      <c r="M170" s="163"/>
    </row>
    <row r="171" spans="1:13" s="91" customFormat="1" hidden="1">
      <c r="A171" s="163"/>
      <c r="B171" s="284"/>
      <c r="C171" s="263"/>
      <c r="D171" s="264"/>
      <c r="E171" s="264"/>
      <c r="F171" s="163"/>
      <c r="G171" s="163"/>
      <c r="H171" s="163"/>
      <c r="I171" s="163"/>
      <c r="J171" s="163"/>
      <c r="K171" s="163"/>
      <c r="L171" s="163"/>
      <c r="M171" s="163"/>
    </row>
    <row r="172" spans="1:13" s="91" customFormat="1" hidden="1">
      <c r="A172" s="390">
        <v>10</v>
      </c>
      <c r="B172" s="392">
        <f>B169+$N$144</f>
        <v>43542</v>
      </c>
      <c r="C172" s="390">
        <v>10</v>
      </c>
      <c r="D172" s="264"/>
      <c r="E172" s="264">
        <f>D172</f>
        <v>0</v>
      </c>
      <c r="F172" s="163"/>
      <c r="G172" s="163"/>
      <c r="H172" s="163"/>
      <c r="I172" s="163"/>
      <c r="J172" s="163"/>
      <c r="K172" s="163"/>
      <c r="L172" s="163"/>
      <c r="M172" s="163"/>
    </row>
    <row r="173" spans="1:13" s="91" customFormat="1" hidden="1">
      <c r="A173" s="391"/>
      <c r="B173" s="393"/>
      <c r="C173" s="391"/>
      <c r="D173" s="264"/>
      <c r="E173" s="264">
        <f>D173</f>
        <v>0</v>
      </c>
      <c r="F173" s="163"/>
      <c r="G173" s="163"/>
      <c r="H173" s="163"/>
      <c r="I173" s="163"/>
      <c r="J173" s="163"/>
      <c r="K173" s="163"/>
      <c r="L173" s="163"/>
      <c r="M173" s="163"/>
    </row>
    <row r="174" spans="1:13" s="91" customFormat="1" hidden="1">
      <c r="A174" s="163"/>
      <c r="B174" s="284"/>
      <c r="C174" s="263"/>
      <c r="D174" s="264"/>
      <c r="E174" s="264"/>
      <c r="F174" s="163"/>
      <c r="G174" s="163"/>
      <c r="H174" s="163"/>
      <c r="I174" s="163"/>
      <c r="J174" s="163"/>
      <c r="K174" s="163"/>
      <c r="L174" s="163"/>
      <c r="M174" s="163"/>
    </row>
    <row r="175" spans="1:13" s="91" customFormat="1" hidden="1">
      <c r="A175" s="390">
        <v>11</v>
      </c>
      <c r="B175" s="392">
        <f>B172+$O$144</f>
        <v>43549</v>
      </c>
      <c r="C175" s="390">
        <v>11</v>
      </c>
      <c r="D175" s="264"/>
      <c r="E175" s="264">
        <f>D175</f>
        <v>0</v>
      </c>
      <c r="F175" s="163"/>
      <c r="G175" s="163"/>
      <c r="H175" s="163"/>
      <c r="I175" s="163"/>
      <c r="J175" s="163"/>
      <c r="K175" s="163"/>
      <c r="L175" s="163"/>
      <c r="M175" s="163"/>
    </row>
    <row r="176" spans="1:13" s="91" customFormat="1" hidden="1">
      <c r="A176" s="391"/>
      <c r="B176" s="393"/>
      <c r="C176" s="391"/>
      <c r="D176" s="264"/>
      <c r="E176" s="264">
        <f>D176</f>
        <v>0</v>
      </c>
      <c r="F176" s="163"/>
      <c r="G176" s="163"/>
      <c r="H176" s="163"/>
      <c r="I176" s="163"/>
      <c r="J176" s="163"/>
      <c r="K176" s="163"/>
      <c r="L176" s="163"/>
      <c r="M176" s="163"/>
    </row>
    <row r="177" spans="1:13" s="91" customFormat="1" hidden="1">
      <c r="A177" s="163"/>
      <c r="B177" s="284"/>
      <c r="C177" s="263"/>
      <c r="D177" s="264"/>
      <c r="E177" s="264"/>
      <c r="F177" s="163"/>
      <c r="G177" s="163"/>
      <c r="H177" s="163"/>
      <c r="I177" s="163"/>
      <c r="J177" s="163"/>
      <c r="K177" s="163"/>
      <c r="L177" s="163"/>
      <c r="M177" s="163"/>
    </row>
    <row r="178" spans="1:13" s="91" customFormat="1" hidden="1">
      <c r="A178" s="390">
        <v>12</v>
      </c>
      <c r="B178" s="392">
        <f>B175+$N$144</f>
        <v>43556</v>
      </c>
      <c r="C178" s="390">
        <v>12</v>
      </c>
      <c r="D178" s="264"/>
      <c r="E178" s="264">
        <f>D178</f>
        <v>0</v>
      </c>
      <c r="F178" s="163"/>
      <c r="G178" s="163"/>
      <c r="H178" s="163"/>
      <c r="I178" s="163"/>
      <c r="J178" s="163"/>
      <c r="K178" s="163"/>
      <c r="L178" s="163"/>
      <c r="M178" s="163"/>
    </row>
    <row r="179" spans="1:13" s="91" customFormat="1" hidden="1">
      <c r="A179" s="391"/>
      <c r="B179" s="393"/>
      <c r="C179" s="391"/>
      <c r="D179" s="264"/>
      <c r="E179" s="264">
        <f>D179</f>
        <v>0</v>
      </c>
      <c r="F179" s="163"/>
      <c r="G179" s="163"/>
      <c r="H179" s="163"/>
      <c r="I179" s="163"/>
      <c r="J179" s="163"/>
      <c r="K179" s="163"/>
      <c r="L179" s="163"/>
      <c r="M179" s="163"/>
    </row>
    <row r="180" spans="1:13" s="91" customFormat="1" hidden="1">
      <c r="A180" s="163"/>
      <c r="B180" s="284"/>
      <c r="C180" s="263"/>
      <c r="D180" s="264"/>
      <c r="E180" s="264"/>
      <c r="F180" s="163"/>
      <c r="G180" s="163"/>
      <c r="H180" s="163"/>
      <c r="I180" s="163"/>
      <c r="J180" s="163"/>
      <c r="K180" s="163"/>
      <c r="L180" s="163"/>
      <c r="M180" s="163"/>
    </row>
    <row r="181" spans="1:13" s="91" customFormat="1" hidden="1">
      <c r="A181" s="390">
        <v>13</v>
      </c>
      <c r="B181" s="392">
        <f>B178+$O$144</f>
        <v>43563</v>
      </c>
      <c r="C181" s="390">
        <v>13</v>
      </c>
      <c r="D181" s="264"/>
      <c r="E181" s="264">
        <f>D181</f>
        <v>0</v>
      </c>
      <c r="F181" s="163"/>
      <c r="G181" s="163"/>
      <c r="H181" s="163"/>
      <c r="I181" s="163"/>
      <c r="J181" s="163"/>
      <c r="K181" s="163"/>
      <c r="L181" s="163"/>
      <c r="M181" s="163"/>
    </row>
    <row r="182" spans="1:13" s="91" customFormat="1" hidden="1">
      <c r="A182" s="391"/>
      <c r="B182" s="393"/>
      <c r="C182" s="391"/>
      <c r="D182" s="264"/>
      <c r="E182" s="264">
        <f>D182</f>
        <v>0</v>
      </c>
      <c r="F182" s="163"/>
      <c r="G182" s="163"/>
      <c r="H182" s="163"/>
      <c r="I182" s="163"/>
      <c r="J182" s="163"/>
      <c r="K182" s="163"/>
      <c r="L182" s="163"/>
      <c r="M182" s="163"/>
    </row>
    <row r="183" spans="1:13" s="91" customFormat="1" hidden="1">
      <c r="A183" s="163"/>
      <c r="B183" s="284"/>
      <c r="C183" s="263"/>
      <c r="D183" s="264"/>
      <c r="E183" s="264"/>
      <c r="F183" s="163"/>
      <c r="G183" s="163"/>
      <c r="H183" s="163"/>
      <c r="I183" s="163"/>
      <c r="J183" s="163"/>
      <c r="K183" s="163"/>
      <c r="L183" s="163"/>
      <c r="M183" s="163"/>
    </row>
    <row r="184" spans="1:13" s="91" customFormat="1" hidden="1">
      <c r="A184" s="390">
        <v>14</v>
      </c>
      <c r="B184" s="392">
        <f>B181+$N$144</f>
        <v>43570</v>
      </c>
      <c r="C184" s="390">
        <v>14</v>
      </c>
      <c r="D184" s="264"/>
      <c r="E184" s="264">
        <f>D184</f>
        <v>0</v>
      </c>
      <c r="F184" s="163"/>
      <c r="G184" s="163"/>
      <c r="H184" s="163"/>
      <c r="I184" s="163"/>
      <c r="J184" s="163"/>
      <c r="K184" s="163"/>
      <c r="L184" s="163"/>
      <c r="M184" s="163"/>
    </row>
    <row r="185" spans="1:13" s="91" customFormat="1" hidden="1">
      <c r="A185" s="391"/>
      <c r="B185" s="393"/>
      <c r="C185" s="391"/>
      <c r="D185" s="264"/>
      <c r="E185" s="264">
        <f>D185</f>
        <v>0</v>
      </c>
      <c r="F185" s="163"/>
      <c r="G185" s="163"/>
      <c r="H185" s="163"/>
      <c r="I185" s="163"/>
      <c r="J185" s="163"/>
      <c r="K185" s="163"/>
      <c r="L185" s="163"/>
      <c r="M185" s="163"/>
    </row>
    <row r="186" spans="1:13" s="91" customFormat="1" hidden="1">
      <c r="A186" s="163"/>
      <c r="B186" s="284"/>
      <c r="C186" s="263"/>
      <c r="D186" s="264"/>
      <c r="E186" s="264"/>
      <c r="F186" s="163"/>
      <c r="G186" s="163"/>
      <c r="H186" s="163"/>
      <c r="I186" s="163"/>
      <c r="J186" s="163"/>
      <c r="K186" s="163"/>
      <c r="L186" s="163"/>
      <c r="M186" s="163"/>
    </row>
    <row r="187" spans="1:13" s="91" customFormat="1" hidden="1">
      <c r="A187" s="390">
        <v>15</v>
      </c>
      <c r="B187" s="392">
        <f>B184+$O$144</f>
        <v>43577</v>
      </c>
      <c r="C187" s="390">
        <v>15</v>
      </c>
      <c r="D187" s="264"/>
      <c r="E187" s="264">
        <f>D187</f>
        <v>0</v>
      </c>
      <c r="F187" s="163"/>
      <c r="G187" s="163"/>
      <c r="H187" s="163"/>
      <c r="I187" s="163"/>
      <c r="J187" s="163"/>
      <c r="K187" s="163"/>
      <c r="L187" s="163"/>
      <c r="M187" s="163"/>
    </row>
    <row r="188" spans="1:13" s="91" customFormat="1" hidden="1">
      <c r="A188" s="391"/>
      <c r="B188" s="393"/>
      <c r="C188" s="391"/>
      <c r="D188" s="264"/>
      <c r="E188" s="264">
        <f>D188</f>
        <v>0</v>
      </c>
      <c r="F188" s="163"/>
      <c r="G188" s="163"/>
      <c r="H188" s="163"/>
      <c r="I188" s="163"/>
      <c r="J188" s="163"/>
      <c r="K188" s="163"/>
      <c r="L188" s="163"/>
      <c r="M188" s="163"/>
    </row>
    <row r="189" spans="1:13" s="91" customFormat="1" hidden="1">
      <c r="A189" s="163"/>
      <c r="B189" s="284"/>
      <c r="C189" s="263"/>
      <c r="D189" s="264"/>
      <c r="E189" s="264"/>
      <c r="F189" s="163"/>
      <c r="G189" s="163"/>
      <c r="H189" s="163"/>
      <c r="I189" s="163"/>
      <c r="J189" s="163"/>
      <c r="K189" s="163"/>
      <c r="L189" s="163"/>
      <c r="M189" s="163"/>
    </row>
    <row r="190" spans="1:13" s="91" customFormat="1" hidden="1">
      <c r="A190" s="390">
        <v>16</v>
      </c>
      <c r="B190" s="392">
        <f>B187+$N$144</f>
        <v>43584</v>
      </c>
      <c r="C190" s="390">
        <v>16</v>
      </c>
      <c r="D190" s="264"/>
      <c r="E190" s="264">
        <f>D190</f>
        <v>0</v>
      </c>
      <c r="F190" s="163"/>
      <c r="G190" s="163"/>
      <c r="H190" s="163"/>
      <c r="I190" s="163"/>
      <c r="J190" s="163"/>
      <c r="K190" s="163"/>
      <c r="L190" s="163"/>
      <c r="M190" s="163"/>
    </row>
    <row r="191" spans="1:13" s="91" customFormat="1" hidden="1">
      <c r="A191" s="391"/>
      <c r="B191" s="393"/>
      <c r="C191" s="391"/>
      <c r="D191" s="264"/>
      <c r="E191" s="264">
        <f>D191</f>
        <v>0</v>
      </c>
      <c r="F191" s="163"/>
      <c r="G191" s="163"/>
      <c r="H191" s="163"/>
      <c r="I191" s="163"/>
      <c r="J191" s="163"/>
      <c r="K191" s="163"/>
      <c r="L191" s="163"/>
      <c r="M191" s="163"/>
    </row>
    <row r="192" spans="1:13" s="91" customFormat="1" hidden="1">
      <c r="A192" s="163"/>
      <c r="B192" s="284"/>
      <c r="C192" s="263"/>
      <c r="D192" s="264"/>
      <c r="E192" s="264"/>
      <c r="F192" s="163"/>
      <c r="G192" s="163"/>
      <c r="H192" s="163"/>
      <c r="I192" s="163"/>
      <c r="J192" s="163"/>
      <c r="K192" s="163"/>
      <c r="L192" s="163"/>
      <c r="M192" s="163"/>
    </row>
    <row r="193" spans="1:13" s="91" customFormat="1" hidden="1">
      <c r="A193" s="390">
        <v>17</v>
      </c>
      <c r="B193" s="392">
        <f>B190+$O$144</f>
        <v>43591</v>
      </c>
      <c r="C193" s="390">
        <v>17</v>
      </c>
      <c r="D193" s="264"/>
      <c r="E193" s="264">
        <f>D193</f>
        <v>0</v>
      </c>
      <c r="F193" s="163"/>
      <c r="G193" s="163"/>
      <c r="H193" s="163"/>
      <c r="I193" s="163"/>
      <c r="J193" s="163"/>
      <c r="K193" s="163"/>
      <c r="L193" s="163"/>
      <c r="M193" s="163"/>
    </row>
    <row r="194" spans="1:13" s="91" customFormat="1" hidden="1">
      <c r="A194" s="391"/>
      <c r="B194" s="393"/>
      <c r="C194" s="391"/>
      <c r="D194" s="264"/>
      <c r="E194" s="264">
        <f>D194</f>
        <v>0</v>
      </c>
      <c r="F194" s="163"/>
      <c r="G194" s="163"/>
      <c r="H194" s="163"/>
      <c r="I194" s="163"/>
      <c r="J194" s="163"/>
      <c r="K194" s="163"/>
      <c r="L194" s="163"/>
      <c r="M194" s="163"/>
    </row>
    <row r="195" spans="1:13" s="91" customFormat="1" hidden="1">
      <c r="A195" s="163"/>
      <c r="B195" s="284"/>
      <c r="C195" s="263"/>
      <c r="D195" s="264"/>
      <c r="E195" s="264"/>
      <c r="F195" s="163"/>
      <c r="G195" s="163"/>
      <c r="H195" s="163"/>
      <c r="I195" s="163"/>
      <c r="J195" s="163"/>
      <c r="K195" s="163"/>
      <c r="L195" s="163"/>
      <c r="M195" s="163"/>
    </row>
    <row r="196" spans="1:13" s="91" customFormat="1" hidden="1">
      <c r="A196" s="390">
        <v>18</v>
      </c>
      <c r="B196" s="392">
        <f>B193+$N$144</f>
        <v>43598</v>
      </c>
      <c r="C196" s="390">
        <v>18</v>
      </c>
      <c r="D196" s="264"/>
      <c r="E196" s="264">
        <f>D196</f>
        <v>0</v>
      </c>
      <c r="F196" s="163"/>
      <c r="G196" s="163"/>
      <c r="H196" s="163"/>
      <c r="I196" s="163"/>
      <c r="J196" s="163"/>
      <c r="K196" s="163"/>
      <c r="L196" s="163"/>
      <c r="M196" s="163"/>
    </row>
    <row r="197" spans="1:13" s="91" customFormat="1" hidden="1">
      <c r="A197" s="391"/>
      <c r="B197" s="393"/>
      <c r="C197" s="391"/>
      <c r="D197" s="264"/>
      <c r="E197" s="264">
        <f>D197</f>
        <v>0</v>
      </c>
      <c r="F197" s="163"/>
      <c r="G197" s="163"/>
      <c r="H197" s="163"/>
      <c r="I197" s="163"/>
      <c r="J197" s="163"/>
      <c r="K197" s="163"/>
      <c r="L197" s="163"/>
      <c r="M197" s="163"/>
    </row>
    <row r="198" spans="1:13" s="91" customFormat="1" hidden="1">
      <c r="A198" s="163"/>
      <c r="B198" s="284"/>
      <c r="C198" s="263"/>
      <c r="D198" s="264"/>
      <c r="E198" s="264"/>
      <c r="F198" s="163"/>
      <c r="G198" s="163"/>
      <c r="H198" s="163"/>
      <c r="I198" s="163"/>
      <c r="J198" s="163"/>
      <c r="K198" s="163"/>
      <c r="L198" s="163"/>
      <c r="M198" s="163"/>
    </row>
    <row r="199" spans="1:13" s="91" customFormat="1" hidden="1">
      <c r="A199" s="390">
        <v>19</v>
      </c>
      <c r="B199" s="392">
        <f>B196+$O$144</f>
        <v>43605</v>
      </c>
      <c r="C199" s="390">
        <v>19</v>
      </c>
      <c r="D199" s="264"/>
      <c r="E199" s="264">
        <f>D199</f>
        <v>0</v>
      </c>
      <c r="F199" s="163"/>
      <c r="G199" s="163"/>
      <c r="H199" s="163"/>
      <c r="I199" s="163"/>
      <c r="J199" s="163"/>
      <c r="K199" s="163"/>
      <c r="L199" s="163"/>
      <c r="M199" s="163"/>
    </row>
    <row r="200" spans="1:13" s="91" customFormat="1" hidden="1">
      <c r="A200" s="391"/>
      <c r="B200" s="393"/>
      <c r="C200" s="391"/>
      <c r="D200" s="264"/>
      <c r="E200" s="264">
        <f>D200</f>
        <v>0</v>
      </c>
      <c r="F200" s="163"/>
      <c r="G200" s="163"/>
      <c r="H200" s="163"/>
      <c r="I200" s="163"/>
      <c r="J200" s="163"/>
      <c r="K200" s="163"/>
      <c r="L200" s="163"/>
      <c r="M200" s="163"/>
    </row>
    <row r="201" spans="1:13" s="91" customFormat="1" hidden="1">
      <c r="A201" s="163"/>
      <c r="B201" s="284"/>
      <c r="C201" s="263"/>
      <c r="D201" s="264"/>
      <c r="E201" s="264"/>
      <c r="F201" s="163"/>
      <c r="G201" s="163"/>
      <c r="H201" s="163"/>
      <c r="I201" s="163"/>
      <c r="J201" s="163"/>
      <c r="K201" s="163"/>
      <c r="L201" s="163"/>
      <c r="M201" s="163"/>
    </row>
    <row r="202" spans="1:13" s="91" customFormat="1" hidden="1">
      <c r="A202" s="390">
        <v>20</v>
      </c>
      <c r="B202" s="392">
        <f>B199+$N$144</f>
        <v>43612</v>
      </c>
      <c r="C202" s="390">
        <v>20</v>
      </c>
      <c r="D202" s="264"/>
      <c r="E202" s="264">
        <f>D202</f>
        <v>0</v>
      </c>
      <c r="F202" s="163"/>
      <c r="G202" s="163"/>
      <c r="H202" s="163"/>
      <c r="I202" s="163"/>
      <c r="J202" s="163"/>
      <c r="K202" s="163"/>
      <c r="L202" s="163"/>
      <c r="M202" s="163"/>
    </row>
    <row r="203" spans="1:13" s="91" customFormat="1" hidden="1">
      <c r="A203" s="391"/>
      <c r="B203" s="393"/>
      <c r="C203" s="391"/>
      <c r="D203" s="264"/>
      <c r="E203" s="264">
        <f>D203</f>
        <v>0</v>
      </c>
      <c r="F203" s="163"/>
      <c r="G203" s="163"/>
      <c r="H203" s="163"/>
      <c r="I203" s="163"/>
      <c r="J203" s="163"/>
      <c r="K203" s="163"/>
      <c r="L203" s="163"/>
      <c r="M203" s="163"/>
    </row>
    <row r="204" spans="1:13" s="91" customFormat="1" hidden="1">
      <c r="A204" s="163"/>
      <c r="B204" s="284"/>
      <c r="C204" s="263"/>
      <c r="D204" s="264"/>
      <c r="E204" s="264"/>
      <c r="F204" s="163"/>
      <c r="G204" s="163"/>
      <c r="H204" s="163"/>
      <c r="I204" s="163"/>
      <c r="J204" s="163"/>
      <c r="K204" s="163"/>
      <c r="L204" s="163"/>
      <c r="M204" s="163"/>
    </row>
    <row r="205" spans="1:13" s="91" customFormat="1" hidden="1">
      <c r="A205" s="390">
        <v>21</v>
      </c>
      <c r="B205" s="392">
        <f>B202+$O$144</f>
        <v>43619</v>
      </c>
      <c r="C205" s="390">
        <v>21</v>
      </c>
      <c r="D205" s="264"/>
      <c r="E205" s="264">
        <f>D205</f>
        <v>0</v>
      </c>
      <c r="F205" s="163"/>
      <c r="G205" s="163"/>
      <c r="H205" s="163"/>
      <c r="I205" s="163"/>
      <c r="J205" s="163"/>
      <c r="K205" s="163"/>
      <c r="L205" s="163"/>
      <c r="M205" s="163"/>
    </row>
    <row r="206" spans="1:13" s="91" customFormat="1" hidden="1">
      <c r="A206" s="391"/>
      <c r="B206" s="393"/>
      <c r="C206" s="391"/>
      <c r="D206" s="264"/>
      <c r="E206" s="264">
        <f>D206</f>
        <v>0</v>
      </c>
      <c r="F206" s="163"/>
      <c r="G206" s="163"/>
      <c r="H206" s="163"/>
      <c r="I206" s="163"/>
      <c r="J206" s="163"/>
      <c r="K206" s="163"/>
      <c r="L206" s="163"/>
      <c r="M206" s="163"/>
    </row>
    <row r="207" spans="1:13" s="91" customFormat="1" hidden="1">
      <c r="A207" s="163"/>
      <c r="B207" s="284"/>
      <c r="C207" s="263"/>
      <c r="D207" s="264"/>
      <c r="E207" s="264"/>
      <c r="F207" s="163"/>
      <c r="G207" s="163"/>
      <c r="H207" s="163"/>
      <c r="I207" s="163"/>
      <c r="J207" s="163"/>
      <c r="K207" s="163"/>
      <c r="L207" s="163"/>
      <c r="M207" s="163"/>
    </row>
    <row r="208" spans="1:13" s="91" customFormat="1" hidden="1">
      <c r="A208" s="390">
        <v>22</v>
      </c>
      <c r="B208" s="392">
        <f>B205+$N$144</f>
        <v>43626</v>
      </c>
      <c r="C208" s="390">
        <v>22</v>
      </c>
      <c r="D208" s="264"/>
      <c r="E208" s="264">
        <f>D208</f>
        <v>0</v>
      </c>
      <c r="F208" s="163"/>
      <c r="G208" s="163"/>
      <c r="H208" s="163"/>
      <c r="I208" s="163"/>
      <c r="J208" s="163"/>
      <c r="K208" s="163"/>
      <c r="L208" s="163"/>
      <c r="M208" s="163"/>
    </row>
    <row r="209" spans="1:13" s="91" customFormat="1" hidden="1">
      <c r="A209" s="391"/>
      <c r="B209" s="393"/>
      <c r="C209" s="391"/>
      <c r="D209" s="264"/>
      <c r="E209" s="264">
        <f>D209</f>
        <v>0</v>
      </c>
      <c r="F209" s="163"/>
      <c r="G209" s="163"/>
      <c r="H209" s="163"/>
      <c r="I209" s="163"/>
      <c r="J209" s="163"/>
      <c r="K209" s="163"/>
      <c r="L209" s="163"/>
      <c r="M209" s="163"/>
    </row>
    <row r="210" spans="1:13" s="91" customFormat="1" hidden="1">
      <c r="A210" s="163"/>
      <c r="B210" s="284"/>
      <c r="C210" s="263"/>
      <c r="D210" s="264"/>
      <c r="E210" s="264"/>
      <c r="F210" s="163"/>
      <c r="G210" s="163"/>
      <c r="H210" s="163"/>
      <c r="I210" s="163"/>
      <c r="J210" s="163"/>
      <c r="K210" s="163"/>
      <c r="L210" s="163"/>
      <c r="M210" s="163"/>
    </row>
    <row r="211" spans="1:13" s="91" customFormat="1" hidden="1">
      <c r="A211" s="390">
        <v>23</v>
      </c>
      <c r="B211" s="392">
        <f>B208+$O$144</f>
        <v>43633</v>
      </c>
      <c r="C211" s="390">
        <v>23</v>
      </c>
      <c r="D211" s="264"/>
      <c r="E211" s="264">
        <f>D211</f>
        <v>0</v>
      </c>
      <c r="F211" s="163"/>
      <c r="G211" s="163"/>
      <c r="H211" s="163"/>
      <c r="I211" s="163"/>
      <c r="J211" s="163"/>
      <c r="K211" s="163"/>
      <c r="L211" s="163"/>
      <c r="M211" s="163"/>
    </row>
    <row r="212" spans="1:13" s="91" customFormat="1" hidden="1">
      <c r="A212" s="391"/>
      <c r="B212" s="393"/>
      <c r="C212" s="391"/>
      <c r="D212" s="264"/>
      <c r="E212" s="264">
        <f>D212</f>
        <v>0</v>
      </c>
      <c r="F212" s="163"/>
      <c r="G212" s="163"/>
      <c r="H212" s="163"/>
      <c r="I212" s="163"/>
      <c r="J212" s="163"/>
      <c r="K212" s="163"/>
      <c r="L212" s="163"/>
      <c r="M212" s="163"/>
    </row>
    <row r="213" spans="1:13" s="91" customFormat="1" hidden="1">
      <c r="A213" s="163"/>
      <c r="B213" s="284"/>
      <c r="C213" s="263"/>
      <c r="D213" s="264"/>
      <c r="E213" s="264"/>
      <c r="F213" s="163"/>
      <c r="G213" s="163"/>
      <c r="H213" s="163"/>
      <c r="I213" s="163"/>
      <c r="J213" s="163"/>
      <c r="K213" s="163"/>
      <c r="L213" s="163"/>
      <c r="M213" s="163"/>
    </row>
    <row r="214" spans="1:13" s="91" customFormat="1" hidden="1">
      <c r="A214" s="390">
        <v>24</v>
      </c>
      <c r="B214" s="392">
        <f>B211+$N$144</f>
        <v>43640</v>
      </c>
      <c r="C214" s="390">
        <v>24</v>
      </c>
      <c r="D214" s="264"/>
      <c r="E214" s="264">
        <f>D214</f>
        <v>0</v>
      </c>
      <c r="F214" s="163"/>
      <c r="G214" s="163"/>
      <c r="H214" s="163"/>
      <c r="I214" s="163"/>
      <c r="J214" s="163"/>
      <c r="K214" s="163"/>
      <c r="L214" s="163"/>
      <c r="M214" s="163"/>
    </row>
    <row r="215" spans="1:13" s="91" customFormat="1" hidden="1">
      <c r="A215" s="391"/>
      <c r="B215" s="393"/>
      <c r="C215" s="391"/>
      <c r="D215" s="264"/>
      <c r="E215" s="264">
        <f>D215</f>
        <v>0</v>
      </c>
      <c r="F215" s="163"/>
      <c r="G215" s="163"/>
      <c r="H215" s="163"/>
      <c r="I215" s="163"/>
      <c r="J215" s="163"/>
      <c r="K215" s="163"/>
      <c r="L215" s="163"/>
      <c r="M215" s="163"/>
    </row>
    <row r="216" spans="1:13" s="91" customFormat="1" hidden="1">
      <c r="A216" s="163"/>
      <c r="B216" s="284"/>
      <c r="C216" s="263"/>
      <c r="D216" s="264"/>
      <c r="E216" s="264"/>
      <c r="F216" s="163"/>
      <c r="G216" s="163"/>
      <c r="H216" s="163"/>
      <c r="I216" s="163"/>
      <c r="J216" s="163"/>
      <c r="K216" s="163"/>
      <c r="L216" s="163"/>
      <c r="M216" s="163"/>
    </row>
    <row r="217" spans="1:13" s="91" customFormat="1" hidden="1">
      <c r="A217" s="390">
        <v>25</v>
      </c>
      <c r="B217" s="392">
        <f>B214+$O$144</f>
        <v>43647</v>
      </c>
      <c r="C217" s="390">
        <v>25</v>
      </c>
      <c r="D217" s="264"/>
      <c r="E217" s="264">
        <f>D217</f>
        <v>0</v>
      </c>
      <c r="F217" s="163"/>
      <c r="G217" s="163"/>
      <c r="H217" s="163"/>
      <c r="I217" s="163"/>
      <c r="J217" s="163"/>
      <c r="K217" s="163"/>
      <c r="L217" s="163"/>
      <c r="M217" s="163"/>
    </row>
    <row r="218" spans="1:13" s="91" customFormat="1" hidden="1">
      <c r="A218" s="391"/>
      <c r="B218" s="393"/>
      <c r="C218" s="391"/>
      <c r="D218" s="264"/>
      <c r="E218" s="264">
        <f>D218</f>
        <v>0</v>
      </c>
      <c r="F218" s="163"/>
      <c r="G218" s="163"/>
      <c r="H218" s="163"/>
      <c r="I218" s="163"/>
      <c r="J218" s="163"/>
      <c r="K218" s="163"/>
      <c r="L218" s="163"/>
      <c r="M218" s="163"/>
    </row>
    <row r="219" spans="1:13" s="91" customFormat="1" hidden="1">
      <c r="A219" s="163"/>
      <c r="B219" s="284"/>
      <c r="C219" s="263"/>
      <c r="D219" s="264"/>
      <c r="E219" s="264"/>
      <c r="F219" s="163"/>
      <c r="G219" s="163"/>
      <c r="H219" s="163"/>
      <c r="I219" s="163"/>
      <c r="J219" s="163"/>
      <c r="K219" s="163"/>
      <c r="L219" s="163"/>
      <c r="M219" s="163"/>
    </row>
    <row r="220" spans="1:13" s="91" customFormat="1" hidden="1">
      <c r="A220" s="390">
        <v>26</v>
      </c>
      <c r="B220" s="392">
        <f>B217+$N$144</f>
        <v>43654</v>
      </c>
      <c r="C220" s="390">
        <v>26</v>
      </c>
      <c r="D220" s="264"/>
      <c r="E220" s="264">
        <f>D220</f>
        <v>0</v>
      </c>
      <c r="F220" s="163"/>
      <c r="G220" s="163"/>
      <c r="H220" s="163"/>
      <c r="I220" s="163"/>
      <c r="J220" s="163"/>
      <c r="K220" s="163"/>
      <c r="L220" s="163"/>
      <c r="M220" s="163"/>
    </row>
    <row r="221" spans="1:13" s="91" customFormat="1" hidden="1">
      <c r="A221" s="391"/>
      <c r="B221" s="393"/>
      <c r="C221" s="391"/>
      <c r="D221" s="264"/>
      <c r="E221" s="264">
        <f>D221</f>
        <v>0</v>
      </c>
      <c r="F221" s="163"/>
      <c r="G221" s="163"/>
      <c r="H221" s="163"/>
      <c r="I221" s="163"/>
      <c r="J221" s="163"/>
      <c r="K221" s="163"/>
      <c r="L221" s="163"/>
      <c r="M221" s="163"/>
    </row>
    <row r="222" spans="1:13" s="91" customFormat="1" hidden="1">
      <c r="A222" s="163"/>
      <c r="B222" s="284"/>
      <c r="C222" s="263"/>
      <c r="D222" s="264"/>
      <c r="E222" s="264"/>
      <c r="F222" s="163"/>
      <c r="G222" s="163"/>
      <c r="H222" s="163"/>
      <c r="I222" s="163"/>
      <c r="J222" s="163"/>
      <c r="K222" s="163"/>
      <c r="L222" s="163"/>
      <c r="M222" s="163"/>
    </row>
    <row r="223" spans="1:13" s="91" customFormat="1" hidden="1">
      <c r="A223" s="390">
        <v>27</v>
      </c>
      <c r="B223" s="392">
        <f>B220+$O$144</f>
        <v>43661</v>
      </c>
      <c r="C223" s="390">
        <v>27</v>
      </c>
      <c r="D223" s="264"/>
      <c r="E223" s="264">
        <f>D223</f>
        <v>0</v>
      </c>
      <c r="F223" s="163"/>
      <c r="G223" s="163"/>
      <c r="H223" s="163"/>
      <c r="I223" s="163"/>
      <c r="J223" s="163"/>
      <c r="K223" s="163"/>
      <c r="L223" s="163"/>
      <c r="M223" s="163"/>
    </row>
    <row r="224" spans="1:13" s="91" customFormat="1" hidden="1">
      <c r="A224" s="391"/>
      <c r="B224" s="393"/>
      <c r="C224" s="391"/>
      <c r="D224" s="264"/>
      <c r="E224" s="264">
        <f>D224</f>
        <v>0</v>
      </c>
      <c r="F224" s="163"/>
      <c r="G224" s="163"/>
      <c r="H224" s="163"/>
      <c r="I224" s="163"/>
      <c r="J224" s="163"/>
      <c r="K224" s="163"/>
      <c r="L224" s="163"/>
      <c r="M224" s="163"/>
    </row>
    <row r="225" spans="1:13" s="91" customFormat="1" hidden="1">
      <c r="A225" s="163"/>
      <c r="B225" s="284"/>
      <c r="C225" s="263"/>
      <c r="D225" s="264"/>
      <c r="E225" s="264"/>
      <c r="F225" s="163"/>
      <c r="G225" s="163"/>
      <c r="H225" s="163"/>
      <c r="I225" s="163"/>
      <c r="J225" s="163"/>
      <c r="K225" s="163"/>
      <c r="L225" s="163"/>
      <c r="M225" s="163"/>
    </row>
    <row r="226" spans="1:13" s="91" customFormat="1" hidden="1">
      <c r="A226" s="390">
        <v>28</v>
      </c>
      <c r="B226" s="392">
        <f>B223+$N$144</f>
        <v>43668</v>
      </c>
      <c r="C226" s="390">
        <v>28</v>
      </c>
      <c r="D226" s="264"/>
      <c r="E226" s="264">
        <f>D226</f>
        <v>0</v>
      </c>
      <c r="F226" s="163"/>
      <c r="G226" s="163"/>
      <c r="H226" s="163"/>
      <c r="I226" s="163"/>
      <c r="J226" s="163"/>
      <c r="K226" s="163"/>
      <c r="L226" s="163"/>
      <c r="M226" s="163"/>
    </row>
    <row r="227" spans="1:13" s="91" customFormat="1" hidden="1">
      <c r="A227" s="391"/>
      <c r="B227" s="393"/>
      <c r="C227" s="391"/>
      <c r="D227" s="264"/>
      <c r="E227" s="264">
        <f>D227</f>
        <v>0</v>
      </c>
      <c r="F227" s="163"/>
      <c r="G227" s="163"/>
      <c r="H227" s="163"/>
      <c r="I227" s="163"/>
      <c r="J227" s="163"/>
      <c r="K227" s="163"/>
      <c r="L227" s="163"/>
      <c r="M227" s="163"/>
    </row>
    <row r="228" spans="1:13" s="91" customFormat="1" hidden="1">
      <c r="A228" s="163"/>
      <c r="B228" s="284"/>
      <c r="C228" s="263"/>
      <c r="D228" s="264"/>
      <c r="E228" s="264"/>
      <c r="F228" s="163"/>
      <c r="G228" s="163"/>
      <c r="H228" s="163"/>
      <c r="I228" s="163"/>
      <c r="J228" s="163"/>
      <c r="K228" s="163"/>
      <c r="L228" s="163"/>
      <c r="M228" s="163"/>
    </row>
    <row r="229" spans="1:13" s="91" customFormat="1" hidden="1">
      <c r="A229" s="390">
        <v>29</v>
      </c>
      <c r="B229" s="392">
        <f>B226+$O$144</f>
        <v>43675</v>
      </c>
      <c r="C229" s="390">
        <v>29</v>
      </c>
      <c r="D229" s="264"/>
      <c r="E229" s="264">
        <f>D229</f>
        <v>0</v>
      </c>
      <c r="F229" s="163"/>
      <c r="G229" s="163"/>
      <c r="H229" s="163"/>
      <c r="I229" s="163"/>
      <c r="J229" s="163"/>
      <c r="K229" s="163"/>
      <c r="L229" s="163"/>
      <c r="M229" s="163"/>
    </row>
    <row r="230" spans="1:13" s="91" customFormat="1" hidden="1">
      <c r="A230" s="391"/>
      <c r="B230" s="393"/>
      <c r="C230" s="391"/>
      <c r="D230" s="264"/>
      <c r="E230" s="264">
        <f>D230</f>
        <v>0</v>
      </c>
      <c r="F230" s="163"/>
      <c r="G230" s="163"/>
      <c r="H230" s="163"/>
      <c r="I230" s="163"/>
      <c r="J230" s="163"/>
      <c r="K230" s="163"/>
      <c r="L230" s="163"/>
      <c r="M230" s="163"/>
    </row>
    <row r="231" spans="1:13" s="91" customFormat="1" hidden="1">
      <c r="A231" s="163"/>
      <c r="B231" s="284"/>
      <c r="C231" s="263"/>
      <c r="D231" s="264"/>
      <c r="E231" s="264"/>
      <c r="F231" s="163"/>
      <c r="G231" s="163"/>
      <c r="H231" s="163"/>
      <c r="I231" s="163"/>
      <c r="J231" s="163"/>
      <c r="K231" s="163"/>
      <c r="L231" s="163"/>
      <c r="M231" s="163"/>
    </row>
    <row r="232" spans="1:13" s="91" customFormat="1" hidden="1">
      <c r="A232" s="390">
        <v>30</v>
      </c>
      <c r="B232" s="392">
        <f>B229+$N$144</f>
        <v>43682</v>
      </c>
      <c r="C232" s="390">
        <v>30</v>
      </c>
      <c r="D232" s="264"/>
      <c r="E232" s="264">
        <f>D232</f>
        <v>0</v>
      </c>
      <c r="F232" s="163"/>
      <c r="G232" s="163"/>
      <c r="H232" s="163"/>
      <c r="I232" s="163"/>
      <c r="J232" s="163"/>
      <c r="K232" s="163"/>
      <c r="L232" s="163"/>
      <c r="M232" s="163"/>
    </row>
    <row r="233" spans="1:13" s="91" customFormat="1" hidden="1">
      <c r="A233" s="391"/>
      <c r="B233" s="393"/>
      <c r="C233" s="391"/>
      <c r="D233" s="264"/>
      <c r="E233" s="264">
        <f>D233</f>
        <v>0</v>
      </c>
      <c r="F233" s="163"/>
      <c r="G233" s="163"/>
      <c r="H233" s="163"/>
      <c r="I233" s="163"/>
      <c r="J233" s="163"/>
      <c r="K233" s="163"/>
      <c r="L233" s="163"/>
      <c r="M233" s="163"/>
    </row>
    <row r="234" spans="1:13" s="91" customFormat="1" hidden="1">
      <c r="A234" s="163"/>
      <c r="B234" s="284"/>
      <c r="C234" s="263"/>
      <c r="D234" s="264"/>
      <c r="E234" s="264"/>
      <c r="F234" s="163"/>
      <c r="G234" s="163"/>
      <c r="H234" s="163"/>
      <c r="I234" s="163"/>
      <c r="J234" s="163"/>
      <c r="K234" s="163"/>
      <c r="L234" s="163"/>
      <c r="M234" s="163"/>
    </row>
    <row r="235" spans="1:13" s="91" customFormat="1" hidden="1">
      <c r="A235" s="390">
        <v>31</v>
      </c>
      <c r="B235" s="392">
        <f>B232+$O$144</f>
        <v>43689</v>
      </c>
      <c r="C235" s="390">
        <v>31</v>
      </c>
      <c r="D235" s="264"/>
      <c r="E235" s="264">
        <f>D235</f>
        <v>0</v>
      </c>
      <c r="F235" s="163"/>
      <c r="G235" s="163"/>
      <c r="H235" s="163"/>
      <c r="I235" s="163"/>
      <c r="J235" s="163"/>
      <c r="K235" s="163"/>
      <c r="L235" s="163"/>
      <c r="M235" s="163"/>
    </row>
    <row r="236" spans="1:13" s="91" customFormat="1" hidden="1">
      <c r="A236" s="391"/>
      <c r="B236" s="393"/>
      <c r="C236" s="391"/>
      <c r="D236" s="264"/>
      <c r="E236" s="264">
        <f>D236</f>
        <v>0</v>
      </c>
      <c r="F236" s="163"/>
      <c r="G236" s="163"/>
      <c r="H236" s="163"/>
      <c r="I236" s="163"/>
      <c r="J236" s="163"/>
      <c r="K236" s="163"/>
      <c r="L236" s="163"/>
      <c r="M236" s="163"/>
    </row>
    <row r="237" spans="1:13" s="91" customFormat="1" hidden="1">
      <c r="A237" s="163"/>
      <c r="B237" s="284"/>
      <c r="C237" s="263"/>
      <c r="D237" s="264"/>
      <c r="E237" s="264"/>
      <c r="F237" s="163"/>
      <c r="G237" s="163"/>
      <c r="H237" s="163"/>
      <c r="I237" s="163"/>
      <c r="J237" s="163"/>
      <c r="K237" s="163"/>
      <c r="L237" s="163"/>
      <c r="M237" s="163"/>
    </row>
    <row r="238" spans="1:13" s="91" customFormat="1" hidden="1">
      <c r="A238" s="390">
        <v>32</v>
      </c>
      <c r="B238" s="392">
        <f>B235+$N$144</f>
        <v>43696</v>
      </c>
      <c r="C238" s="390">
        <v>32</v>
      </c>
      <c r="D238" s="264"/>
      <c r="E238" s="264">
        <f>D238</f>
        <v>0</v>
      </c>
      <c r="F238" s="163"/>
      <c r="G238" s="163"/>
      <c r="H238" s="163"/>
      <c r="I238" s="163"/>
      <c r="J238" s="163"/>
      <c r="K238" s="163"/>
      <c r="L238" s="163"/>
      <c r="M238" s="163"/>
    </row>
    <row r="239" spans="1:13" s="91" customFormat="1" hidden="1">
      <c r="A239" s="391"/>
      <c r="B239" s="393"/>
      <c r="C239" s="391"/>
      <c r="D239" s="264"/>
      <c r="E239" s="264">
        <f>D239</f>
        <v>0</v>
      </c>
      <c r="F239" s="163"/>
      <c r="G239" s="163"/>
      <c r="H239" s="163"/>
      <c r="I239" s="163"/>
      <c r="J239" s="163"/>
      <c r="K239" s="163"/>
      <c r="L239" s="163"/>
      <c r="M239" s="163"/>
    </row>
    <row r="240" spans="1:13" s="91" customFormat="1" hidden="1">
      <c r="A240" s="163"/>
      <c r="B240" s="284"/>
      <c r="C240" s="263"/>
      <c r="D240" s="264"/>
      <c r="E240" s="264"/>
      <c r="F240" s="163"/>
      <c r="G240" s="163"/>
      <c r="H240" s="163"/>
      <c r="I240" s="163"/>
      <c r="J240" s="163"/>
      <c r="K240" s="163"/>
      <c r="L240" s="163"/>
      <c r="M240" s="163"/>
    </row>
    <row r="241" spans="1:13" s="91" customFormat="1" hidden="1">
      <c r="A241" s="390">
        <v>33</v>
      </c>
      <c r="B241" s="392">
        <f>B238+$O$144</f>
        <v>43703</v>
      </c>
      <c r="C241" s="390">
        <v>33</v>
      </c>
      <c r="D241" s="264"/>
      <c r="E241" s="264">
        <f>D241</f>
        <v>0</v>
      </c>
      <c r="F241" s="163"/>
      <c r="G241" s="163"/>
      <c r="H241" s="163"/>
      <c r="I241" s="163"/>
      <c r="J241" s="163"/>
      <c r="K241" s="163"/>
      <c r="L241" s="163"/>
      <c r="M241" s="163"/>
    </row>
    <row r="242" spans="1:13" s="91" customFormat="1" hidden="1">
      <c r="A242" s="391"/>
      <c r="B242" s="393"/>
      <c r="C242" s="391"/>
      <c r="D242" s="264"/>
      <c r="E242" s="264">
        <f>D242</f>
        <v>0</v>
      </c>
      <c r="F242" s="163"/>
      <c r="G242" s="163"/>
      <c r="H242" s="163"/>
      <c r="I242" s="163"/>
      <c r="J242" s="163"/>
      <c r="K242" s="163"/>
      <c r="L242" s="163"/>
      <c r="M242" s="163"/>
    </row>
    <row r="243" spans="1:13" s="91" customFormat="1" hidden="1">
      <c r="A243" s="163"/>
      <c r="B243" s="284"/>
      <c r="C243" s="263"/>
      <c r="D243" s="264"/>
      <c r="E243" s="264"/>
      <c r="F243" s="163"/>
      <c r="G243" s="163"/>
      <c r="H243" s="163"/>
      <c r="I243" s="163"/>
      <c r="J243" s="163"/>
      <c r="K243" s="163"/>
      <c r="L243" s="163"/>
      <c r="M243" s="163"/>
    </row>
    <row r="244" spans="1:13" s="91" customFormat="1" hidden="1">
      <c r="A244" s="390">
        <v>34</v>
      </c>
      <c r="B244" s="392">
        <f>B241+$N$144</f>
        <v>43710</v>
      </c>
      <c r="C244" s="390">
        <v>34</v>
      </c>
      <c r="D244" s="264"/>
      <c r="E244" s="264">
        <f>D244</f>
        <v>0</v>
      </c>
      <c r="F244" s="163"/>
      <c r="G244" s="163"/>
      <c r="H244" s="163"/>
      <c r="I244" s="163"/>
      <c r="J244" s="163"/>
      <c r="K244" s="163"/>
      <c r="L244" s="163"/>
      <c r="M244" s="163"/>
    </row>
    <row r="245" spans="1:13" s="91" customFormat="1" hidden="1">
      <c r="A245" s="391"/>
      <c r="B245" s="393"/>
      <c r="C245" s="391"/>
      <c r="D245" s="264"/>
      <c r="E245" s="264">
        <f>D245</f>
        <v>0</v>
      </c>
      <c r="F245" s="163"/>
      <c r="G245" s="163"/>
      <c r="H245" s="163"/>
      <c r="I245" s="163"/>
      <c r="J245" s="163"/>
      <c r="K245" s="163"/>
      <c r="L245" s="163"/>
      <c r="M245" s="163"/>
    </row>
    <row r="246" spans="1:13" s="91" customFormat="1" hidden="1">
      <c r="A246" s="163"/>
      <c r="B246" s="284"/>
      <c r="C246" s="263"/>
      <c r="D246" s="264"/>
      <c r="E246" s="264"/>
      <c r="F246" s="163"/>
      <c r="G246" s="163"/>
      <c r="H246" s="163"/>
      <c r="I246" s="163"/>
      <c r="J246" s="163"/>
      <c r="K246" s="163"/>
      <c r="L246" s="163"/>
      <c r="M246" s="163"/>
    </row>
    <row r="247" spans="1:13" s="91" customFormat="1" hidden="1">
      <c r="A247" s="390">
        <v>35</v>
      </c>
      <c r="B247" s="392">
        <f>B244+$O$144</f>
        <v>43717</v>
      </c>
      <c r="C247" s="390">
        <v>35</v>
      </c>
      <c r="D247" s="264"/>
      <c r="E247" s="264">
        <f>D247</f>
        <v>0</v>
      </c>
      <c r="F247" s="163"/>
      <c r="G247" s="163"/>
      <c r="H247" s="163"/>
      <c r="I247" s="163"/>
      <c r="J247" s="163"/>
      <c r="K247" s="163"/>
      <c r="L247" s="163"/>
      <c r="M247" s="163"/>
    </row>
    <row r="248" spans="1:13" s="91" customFormat="1" hidden="1">
      <c r="A248" s="391"/>
      <c r="B248" s="393"/>
      <c r="C248" s="391"/>
      <c r="D248" s="264"/>
      <c r="E248" s="264">
        <f>D248</f>
        <v>0</v>
      </c>
      <c r="F248" s="163"/>
      <c r="G248" s="163"/>
      <c r="H248" s="163"/>
      <c r="I248" s="163"/>
      <c r="J248" s="163"/>
      <c r="K248" s="163"/>
      <c r="L248" s="163"/>
      <c r="M248" s="163"/>
    </row>
    <row r="249" spans="1:13" s="91" customFormat="1" hidden="1">
      <c r="A249" s="163"/>
      <c r="B249" s="284"/>
      <c r="C249" s="263"/>
      <c r="D249" s="264"/>
      <c r="E249" s="264"/>
      <c r="F249" s="163"/>
      <c r="G249" s="163"/>
      <c r="H249" s="163"/>
      <c r="I249" s="163"/>
      <c r="J249" s="163"/>
      <c r="K249" s="163"/>
      <c r="L249" s="163"/>
      <c r="M249" s="163"/>
    </row>
    <row r="250" spans="1:13" s="91" customFormat="1" hidden="1">
      <c r="A250" s="390">
        <v>36</v>
      </c>
      <c r="B250" s="392">
        <f>B247+$N$144</f>
        <v>43724</v>
      </c>
      <c r="C250" s="390">
        <v>36</v>
      </c>
      <c r="D250" s="264"/>
      <c r="E250" s="264">
        <f>D250</f>
        <v>0</v>
      </c>
      <c r="F250" s="163"/>
      <c r="G250" s="163"/>
      <c r="H250" s="163"/>
      <c r="I250" s="163"/>
      <c r="J250" s="163"/>
      <c r="K250" s="163"/>
      <c r="L250" s="163"/>
      <c r="M250" s="163"/>
    </row>
    <row r="251" spans="1:13" s="91" customFormat="1" hidden="1">
      <c r="A251" s="391"/>
      <c r="B251" s="393"/>
      <c r="C251" s="391"/>
      <c r="D251" s="264"/>
      <c r="E251" s="264">
        <f>D251</f>
        <v>0</v>
      </c>
      <c r="F251" s="163"/>
      <c r="G251" s="163"/>
      <c r="H251" s="163"/>
      <c r="I251" s="163"/>
      <c r="J251" s="163"/>
      <c r="K251" s="163"/>
      <c r="L251" s="163"/>
      <c r="M251" s="163"/>
    </row>
    <row r="252" spans="1:13" s="91" customFormat="1" hidden="1">
      <c r="A252" s="163"/>
      <c r="B252" s="284"/>
      <c r="C252" s="263"/>
      <c r="D252" s="264"/>
      <c r="E252" s="264"/>
      <c r="F252" s="163"/>
      <c r="G252" s="163"/>
      <c r="H252" s="163"/>
      <c r="I252" s="163"/>
      <c r="J252" s="163"/>
      <c r="K252" s="163"/>
      <c r="L252" s="163"/>
      <c r="M252" s="163"/>
    </row>
    <row r="253" spans="1:13" s="91" customFormat="1" hidden="1">
      <c r="A253" s="390">
        <v>37</v>
      </c>
      <c r="B253" s="392">
        <f>B250+$O$144</f>
        <v>43731</v>
      </c>
      <c r="C253" s="390">
        <v>37</v>
      </c>
      <c r="D253" s="264"/>
      <c r="E253" s="264">
        <f>D253</f>
        <v>0</v>
      </c>
      <c r="F253" s="163"/>
      <c r="G253" s="163"/>
      <c r="H253" s="163"/>
      <c r="I253" s="163"/>
      <c r="J253" s="163"/>
      <c r="K253" s="163"/>
      <c r="L253" s="163"/>
      <c r="M253" s="163"/>
    </row>
    <row r="254" spans="1:13" s="91" customFormat="1" hidden="1">
      <c r="A254" s="391"/>
      <c r="B254" s="393"/>
      <c r="C254" s="391"/>
      <c r="D254" s="264"/>
      <c r="E254" s="264">
        <f>D254</f>
        <v>0</v>
      </c>
      <c r="F254" s="163"/>
      <c r="G254" s="163"/>
      <c r="H254" s="163"/>
      <c r="I254" s="163"/>
      <c r="J254" s="163"/>
      <c r="K254" s="163"/>
      <c r="L254" s="163"/>
      <c r="M254" s="163"/>
    </row>
    <row r="255" spans="1:13" s="91" customFormat="1" hidden="1">
      <c r="A255" s="163"/>
      <c r="B255" s="284"/>
      <c r="C255" s="263"/>
      <c r="D255" s="264"/>
      <c r="E255" s="264"/>
      <c r="F255" s="163"/>
      <c r="G255" s="163"/>
      <c r="H255" s="163"/>
      <c r="I255" s="163"/>
      <c r="J255" s="163"/>
      <c r="K255" s="163"/>
      <c r="L255" s="163"/>
      <c r="M255" s="163"/>
    </row>
    <row r="256" spans="1:13" s="91" customFormat="1" hidden="1">
      <c r="A256" s="390">
        <v>38</v>
      </c>
      <c r="B256" s="392">
        <f>B253+$N$144</f>
        <v>43738</v>
      </c>
      <c r="C256" s="390">
        <v>38</v>
      </c>
      <c r="D256" s="264"/>
      <c r="E256" s="264">
        <f>D256</f>
        <v>0</v>
      </c>
      <c r="F256" s="163"/>
      <c r="G256" s="163"/>
      <c r="H256" s="163"/>
      <c r="I256" s="163"/>
      <c r="J256" s="163"/>
      <c r="K256" s="163"/>
      <c r="L256" s="163"/>
      <c r="M256" s="163"/>
    </row>
    <row r="257" spans="1:13" s="91" customFormat="1" hidden="1">
      <c r="A257" s="391"/>
      <c r="B257" s="393"/>
      <c r="C257" s="391"/>
      <c r="D257" s="264"/>
      <c r="E257" s="264">
        <f>D257</f>
        <v>0</v>
      </c>
      <c r="F257" s="163"/>
      <c r="G257" s="163"/>
      <c r="H257" s="163"/>
      <c r="I257" s="163"/>
      <c r="J257" s="163"/>
      <c r="K257" s="163"/>
      <c r="L257" s="163"/>
      <c r="M257" s="163"/>
    </row>
    <row r="258" spans="1:13" s="91" customFormat="1" hidden="1">
      <c r="A258" s="163"/>
      <c r="B258" s="284"/>
      <c r="C258" s="263"/>
      <c r="D258" s="264"/>
      <c r="E258" s="264"/>
      <c r="F258" s="163"/>
      <c r="G258" s="163"/>
      <c r="H258" s="163"/>
      <c r="I258" s="163"/>
      <c r="J258" s="163"/>
      <c r="K258" s="163"/>
      <c r="L258" s="163"/>
      <c r="M258" s="163"/>
    </row>
    <row r="259" spans="1:13" s="91" customFormat="1" hidden="1">
      <c r="A259" s="390">
        <v>39</v>
      </c>
      <c r="B259" s="392">
        <f>B256+$O$144</f>
        <v>43745</v>
      </c>
      <c r="C259" s="390">
        <v>39</v>
      </c>
      <c r="D259" s="264"/>
      <c r="E259" s="264">
        <f>D259</f>
        <v>0</v>
      </c>
      <c r="F259" s="163"/>
      <c r="G259" s="163"/>
      <c r="H259" s="163"/>
      <c r="I259" s="163"/>
      <c r="J259" s="163"/>
      <c r="K259" s="163"/>
      <c r="L259" s="163"/>
      <c r="M259" s="163"/>
    </row>
    <row r="260" spans="1:13" s="91" customFormat="1" hidden="1">
      <c r="A260" s="391"/>
      <c r="B260" s="393"/>
      <c r="C260" s="391"/>
      <c r="D260" s="264"/>
      <c r="E260" s="264">
        <f>D260</f>
        <v>0</v>
      </c>
      <c r="F260" s="163"/>
      <c r="G260" s="163"/>
      <c r="H260" s="163"/>
      <c r="I260" s="163"/>
      <c r="J260" s="163"/>
      <c r="K260" s="163"/>
      <c r="L260" s="163"/>
      <c r="M260" s="163"/>
    </row>
    <row r="261" spans="1:13" s="91" customFormat="1" hidden="1">
      <c r="A261" s="163"/>
      <c r="B261" s="284"/>
      <c r="C261" s="263"/>
      <c r="D261" s="264"/>
      <c r="E261" s="264"/>
      <c r="F261" s="163"/>
      <c r="G261" s="163"/>
      <c r="H261" s="163"/>
      <c r="I261" s="163"/>
      <c r="J261" s="163"/>
      <c r="K261" s="163"/>
      <c r="L261" s="163"/>
      <c r="M261" s="163"/>
    </row>
    <row r="262" spans="1:13" s="91" customFormat="1" hidden="1">
      <c r="A262" s="390">
        <v>40</v>
      </c>
      <c r="B262" s="392">
        <f>B259+$N$144</f>
        <v>43752</v>
      </c>
      <c r="C262" s="390">
        <v>40</v>
      </c>
      <c r="D262" s="264"/>
      <c r="E262" s="264">
        <f>D262</f>
        <v>0</v>
      </c>
      <c r="F262" s="163"/>
      <c r="G262" s="163"/>
      <c r="H262" s="163"/>
      <c r="I262" s="163"/>
      <c r="J262" s="163"/>
      <c r="K262" s="163"/>
      <c r="L262" s="163"/>
      <c r="M262" s="163"/>
    </row>
    <row r="263" spans="1:13" s="91" customFormat="1" hidden="1">
      <c r="A263" s="391"/>
      <c r="B263" s="393"/>
      <c r="C263" s="391"/>
      <c r="D263" s="264"/>
      <c r="E263" s="264">
        <f>D263</f>
        <v>0</v>
      </c>
      <c r="F263" s="163"/>
      <c r="G263" s="163"/>
      <c r="H263" s="163"/>
      <c r="I263" s="163"/>
      <c r="J263" s="163"/>
      <c r="K263" s="163"/>
      <c r="L263" s="163"/>
      <c r="M263" s="163"/>
    </row>
    <row r="264" spans="1:13" s="91" customFormat="1" hidden="1">
      <c r="A264" s="163"/>
      <c r="B264" s="284"/>
      <c r="C264" s="263"/>
      <c r="D264" s="264"/>
      <c r="E264" s="264"/>
      <c r="F264" s="163"/>
      <c r="G264" s="163"/>
      <c r="H264" s="163"/>
      <c r="I264" s="163"/>
      <c r="J264" s="163"/>
      <c r="K264" s="163"/>
      <c r="L264" s="163"/>
      <c r="M264" s="163"/>
    </row>
    <row r="265" spans="1:13" s="91" customFormat="1" hidden="1">
      <c r="B265" s="285"/>
      <c r="D265" s="262"/>
      <c r="E265" s="262"/>
    </row>
    <row r="266" spans="1:13" s="91" customFormat="1" hidden="1">
      <c r="B266" s="285"/>
      <c r="D266" s="262"/>
      <c r="E266" s="262"/>
      <c r="H266" s="91" t="s">
        <v>269</v>
      </c>
    </row>
    <row r="267" spans="1:13" s="91" customFormat="1" hidden="1">
      <c r="B267" s="285"/>
      <c r="C267" s="91" t="s">
        <v>15</v>
      </c>
      <c r="D267" s="262"/>
      <c r="E267" s="262"/>
      <c r="H267" s="91" t="s">
        <v>7</v>
      </c>
    </row>
    <row r="268" spans="1:13" s="91" customFormat="1" hidden="1">
      <c r="D268" s="262"/>
      <c r="E268" s="262"/>
    </row>
    <row r="269" spans="1:13" s="91" customFormat="1" hidden="1">
      <c r="D269" s="262"/>
      <c r="E269" s="262"/>
    </row>
    <row r="270" spans="1:13" s="91" customFormat="1" hidden="1">
      <c r="D270" s="262"/>
      <c r="E270" s="262"/>
    </row>
    <row r="271" spans="1:13" s="91" customFormat="1" hidden="1">
      <c r="C271" s="286" t="s">
        <v>201</v>
      </c>
      <c r="D271" s="262"/>
      <c r="E271" s="262"/>
      <c r="H271" s="91" t="s">
        <v>14</v>
      </c>
    </row>
    <row r="272" spans="1:13" s="91" customFormat="1" hidden="1">
      <c r="C272" s="286" t="s">
        <v>270</v>
      </c>
      <c r="D272" s="262"/>
      <c r="E272" s="262"/>
      <c r="H272" s="91" t="s">
        <v>271</v>
      </c>
    </row>
  </sheetData>
  <mergeCells count="260">
    <mergeCell ref="A1:M1"/>
    <mergeCell ref="A2:M2"/>
    <mergeCell ref="A7:A8"/>
    <mergeCell ref="B7:B8"/>
    <mergeCell ref="C7:C8"/>
    <mergeCell ref="D7:E7"/>
    <mergeCell ref="F7:G7"/>
    <mergeCell ref="H7:H8"/>
    <mergeCell ref="I7:L7"/>
    <mergeCell ref="M7:M8"/>
    <mergeCell ref="A15:A16"/>
    <mergeCell ref="B15:B16"/>
    <mergeCell ref="C15:C16"/>
    <mergeCell ref="A18:A19"/>
    <mergeCell ref="B18:B19"/>
    <mergeCell ref="C18:C19"/>
    <mergeCell ref="A9:A10"/>
    <mergeCell ref="B9:B10"/>
    <mergeCell ref="C9:C10"/>
    <mergeCell ref="A12:A13"/>
    <mergeCell ref="B12:B13"/>
    <mergeCell ref="C12:C13"/>
    <mergeCell ref="A27:A28"/>
    <mergeCell ref="B27:B28"/>
    <mergeCell ref="C27:C28"/>
    <mergeCell ref="A30:A31"/>
    <mergeCell ref="B30:B31"/>
    <mergeCell ref="C30:C31"/>
    <mergeCell ref="A21:A22"/>
    <mergeCell ref="B21:B22"/>
    <mergeCell ref="C21:C22"/>
    <mergeCell ref="A24:A25"/>
    <mergeCell ref="B24:B25"/>
    <mergeCell ref="C24:C25"/>
    <mergeCell ref="A39:A40"/>
    <mergeCell ref="B39:B40"/>
    <mergeCell ref="C39:C40"/>
    <mergeCell ref="A42:A43"/>
    <mergeCell ref="B42:B43"/>
    <mergeCell ref="C42:C43"/>
    <mergeCell ref="A33:A34"/>
    <mergeCell ref="B33:B34"/>
    <mergeCell ref="C33:C34"/>
    <mergeCell ref="A36:A37"/>
    <mergeCell ref="B36:B37"/>
    <mergeCell ref="C36:C37"/>
    <mergeCell ref="A51:A52"/>
    <mergeCell ref="B51:B52"/>
    <mergeCell ref="C51:C52"/>
    <mergeCell ref="A54:A55"/>
    <mergeCell ref="B54:B55"/>
    <mergeCell ref="C54:C55"/>
    <mergeCell ref="A45:A46"/>
    <mergeCell ref="B45:B46"/>
    <mergeCell ref="C45:C46"/>
    <mergeCell ref="A48:A49"/>
    <mergeCell ref="B48:B49"/>
    <mergeCell ref="C48:C49"/>
    <mergeCell ref="A63:A64"/>
    <mergeCell ref="B63:B64"/>
    <mergeCell ref="C63:C64"/>
    <mergeCell ref="A66:A67"/>
    <mergeCell ref="B66:B67"/>
    <mergeCell ref="C66:C67"/>
    <mergeCell ref="A57:A58"/>
    <mergeCell ref="B57:B58"/>
    <mergeCell ref="C57:C58"/>
    <mergeCell ref="A60:A61"/>
    <mergeCell ref="B60:B61"/>
    <mergeCell ref="C60:C61"/>
    <mergeCell ref="A75:A76"/>
    <mergeCell ref="B75:B76"/>
    <mergeCell ref="C75:C76"/>
    <mergeCell ref="A78:A79"/>
    <mergeCell ref="B78:B79"/>
    <mergeCell ref="C78:C79"/>
    <mergeCell ref="A69:A70"/>
    <mergeCell ref="B69:B70"/>
    <mergeCell ref="C69:C70"/>
    <mergeCell ref="A72:A73"/>
    <mergeCell ref="B72:B73"/>
    <mergeCell ref="C72:C73"/>
    <mergeCell ref="A87:A88"/>
    <mergeCell ref="B87:B88"/>
    <mergeCell ref="C87:C88"/>
    <mergeCell ref="A90:A91"/>
    <mergeCell ref="B90:B91"/>
    <mergeCell ref="C90:C91"/>
    <mergeCell ref="A81:A82"/>
    <mergeCell ref="B81:B82"/>
    <mergeCell ref="C81:C82"/>
    <mergeCell ref="A84:A85"/>
    <mergeCell ref="B84:B85"/>
    <mergeCell ref="C84:C85"/>
    <mergeCell ref="A99:A100"/>
    <mergeCell ref="B99:B100"/>
    <mergeCell ref="C99:C100"/>
    <mergeCell ref="A102:A103"/>
    <mergeCell ref="B102:B103"/>
    <mergeCell ref="C102:C103"/>
    <mergeCell ref="A93:A94"/>
    <mergeCell ref="B93:B94"/>
    <mergeCell ref="C93:C94"/>
    <mergeCell ref="A96:A97"/>
    <mergeCell ref="B96:B97"/>
    <mergeCell ref="C96:C97"/>
    <mergeCell ref="A111:A112"/>
    <mergeCell ref="B111:B112"/>
    <mergeCell ref="C111:C112"/>
    <mergeCell ref="A114:A115"/>
    <mergeCell ref="B114:B115"/>
    <mergeCell ref="C114:C115"/>
    <mergeCell ref="A105:A106"/>
    <mergeCell ref="B105:B106"/>
    <mergeCell ref="C105:C106"/>
    <mergeCell ref="A108:A109"/>
    <mergeCell ref="B108:B109"/>
    <mergeCell ref="C108:C109"/>
    <mergeCell ref="A123:A124"/>
    <mergeCell ref="B123:B124"/>
    <mergeCell ref="C123:C124"/>
    <mergeCell ref="A126:A127"/>
    <mergeCell ref="B126:B127"/>
    <mergeCell ref="C126:C127"/>
    <mergeCell ref="A117:A118"/>
    <mergeCell ref="B117:B118"/>
    <mergeCell ref="C117:C118"/>
    <mergeCell ref="A120:A121"/>
    <mergeCell ref="B120:B121"/>
    <mergeCell ref="C120:C121"/>
    <mergeCell ref="A137:M137"/>
    <mergeCell ref="A138:M138"/>
    <mergeCell ref="A143:A144"/>
    <mergeCell ref="B143:B144"/>
    <mergeCell ref="C143:C144"/>
    <mergeCell ref="D143:E143"/>
    <mergeCell ref="F143:G143"/>
    <mergeCell ref="H143:H144"/>
    <mergeCell ref="I143:L143"/>
    <mergeCell ref="M143:M144"/>
    <mergeCell ref="A151:A152"/>
    <mergeCell ref="B151:B152"/>
    <mergeCell ref="C151:C152"/>
    <mergeCell ref="A154:A155"/>
    <mergeCell ref="B154:B155"/>
    <mergeCell ref="C154:C155"/>
    <mergeCell ref="A145:A146"/>
    <mergeCell ref="B145:B146"/>
    <mergeCell ref="C145:C146"/>
    <mergeCell ref="A148:A149"/>
    <mergeCell ref="B148:B149"/>
    <mergeCell ref="C148:C149"/>
    <mergeCell ref="A163:A164"/>
    <mergeCell ref="B163:B164"/>
    <mergeCell ref="C163:C164"/>
    <mergeCell ref="A166:A167"/>
    <mergeCell ref="B166:B167"/>
    <mergeCell ref="C166:C167"/>
    <mergeCell ref="A157:A158"/>
    <mergeCell ref="B157:B158"/>
    <mergeCell ref="C157:C158"/>
    <mergeCell ref="A160:A161"/>
    <mergeCell ref="B160:B161"/>
    <mergeCell ref="C160:C161"/>
    <mergeCell ref="A175:A176"/>
    <mergeCell ref="B175:B176"/>
    <mergeCell ref="C175:C176"/>
    <mergeCell ref="A178:A179"/>
    <mergeCell ref="B178:B179"/>
    <mergeCell ref="C178:C179"/>
    <mergeCell ref="A169:A170"/>
    <mergeCell ref="B169:B170"/>
    <mergeCell ref="C169:C170"/>
    <mergeCell ref="A172:A173"/>
    <mergeCell ref="B172:B173"/>
    <mergeCell ref="C172:C173"/>
    <mergeCell ref="A187:A188"/>
    <mergeCell ref="B187:B188"/>
    <mergeCell ref="C187:C188"/>
    <mergeCell ref="A190:A191"/>
    <mergeCell ref="B190:B191"/>
    <mergeCell ref="C190:C191"/>
    <mergeCell ref="A181:A182"/>
    <mergeCell ref="B181:B182"/>
    <mergeCell ref="C181:C182"/>
    <mergeCell ref="A184:A185"/>
    <mergeCell ref="B184:B185"/>
    <mergeCell ref="C184:C185"/>
    <mergeCell ref="A199:A200"/>
    <mergeCell ref="B199:B200"/>
    <mergeCell ref="C199:C200"/>
    <mergeCell ref="A202:A203"/>
    <mergeCell ref="B202:B203"/>
    <mergeCell ref="C202:C203"/>
    <mergeCell ref="A193:A194"/>
    <mergeCell ref="B193:B194"/>
    <mergeCell ref="C193:C194"/>
    <mergeCell ref="A196:A197"/>
    <mergeCell ref="B196:B197"/>
    <mergeCell ref="C196:C197"/>
    <mergeCell ref="A211:A212"/>
    <mergeCell ref="B211:B212"/>
    <mergeCell ref="C211:C212"/>
    <mergeCell ref="A214:A215"/>
    <mergeCell ref="B214:B215"/>
    <mergeCell ref="C214:C215"/>
    <mergeCell ref="A205:A206"/>
    <mergeCell ref="B205:B206"/>
    <mergeCell ref="C205:C206"/>
    <mergeCell ref="A208:A209"/>
    <mergeCell ref="B208:B209"/>
    <mergeCell ref="C208:C209"/>
    <mergeCell ref="A223:A224"/>
    <mergeCell ref="B223:B224"/>
    <mergeCell ref="C223:C224"/>
    <mergeCell ref="A226:A227"/>
    <mergeCell ref="B226:B227"/>
    <mergeCell ref="C226:C227"/>
    <mergeCell ref="A217:A218"/>
    <mergeCell ref="B217:B218"/>
    <mergeCell ref="C217:C218"/>
    <mergeCell ref="A220:A221"/>
    <mergeCell ref="B220:B221"/>
    <mergeCell ref="C220:C221"/>
    <mergeCell ref="A235:A236"/>
    <mergeCell ref="B235:B236"/>
    <mergeCell ref="C235:C236"/>
    <mergeCell ref="A238:A239"/>
    <mergeCell ref="B238:B239"/>
    <mergeCell ref="C238:C239"/>
    <mergeCell ref="A229:A230"/>
    <mergeCell ref="B229:B230"/>
    <mergeCell ref="C229:C230"/>
    <mergeCell ref="A232:A233"/>
    <mergeCell ref="B232:B233"/>
    <mergeCell ref="C232:C233"/>
    <mergeCell ref="A247:A248"/>
    <mergeCell ref="B247:B248"/>
    <mergeCell ref="C247:C248"/>
    <mergeCell ref="A250:A251"/>
    <mergeCell ref="B250:B251"/>
    <mergeCell ref="C250:C251"/>
    <mergeCell ref="A241:A242"/>
    <mergeCell ref="B241:B242"/>
    <mergeCell ref="C241:C242"/>
    <mergeCell ref="A244:A245"/>
    <mergeCell ref="B244:B245"/>
    <mergeCell ref="C244:C245"/>
    <mergeCell ref="A259:A260"/>
    <mergeCell ref="B259:B260"/>
    <mergeCell ref="C259:C260"/>
    <mergeCell ref="A262:A263"/>
    <mergeCell ref="B262:B263"/>
    <mergeCell ref="C262:C263"/>
    <mergeCell ref="A253:A254"/>
    <mergeCell ref="B253:B254"/>
    <mergeCell ref="C253:C254"/>
    <mergeCell ref="A256:A257"/>
    <mergeCell ref="B256:B257"/>
    <mergeCell ref="C256:C257"/>
  </mergeCells>
  <pageMargins left="0.70866141732283472" right="0.6" top="0.74803149606299213" bottom="0.74803149606299213" header="0.31496062992125984" footer="0.31496062992125984"/>
  <pageSetup paperSize="9" scale="99" orientation="landscape" horizontalDpi="4294967293" verticalDpi="360" r:id="rId1"/>
  <rowBreaks count="1" manualBreakCount="1">
    <brk id="136" max="12" man="1"/>
  </rowBreaks>
</worksheet>
</file>

<file path=xl/worksheets/sheet25.xml><?xml version="1.0" encoding="utf-8"?>
<worksheet xmlns="http://schemas.openxmlformats.org/spreadsheetml/2006/main" xmlns:r="http://schemas.openxmlformats.org/officeDocument/2006/relationships">
  <dimension ref="A1:E45"/>
  <sheetViews>
    <sheetView topLeftCell="A15" zoomScale="85" zoomScaleNormal="85" workbookViewId="0">
      <selection activeCell="C23" sqref="C23"/>
    </sheetView>
  </sheetViews>
  <sheetFormatPr defaultRowHeight="15.75"/>
  <cols>
    <col min="1" max="1" width="3.85546875" style="1" customWidth="1"/>
    <col min="2" max="2" width="16" style="1" customWidth="1"/>
    <col min="3" max="3" width="30.85546875" style="1" customWidth="1"/>
    <col min="4" max="16384" width="9.140625" style="1"/>
  </cols>
  <sheetData>
    <row r="1" spans="1:5">
      <c r="A1" s="317" t="s">
        <v>446</v>
      </c>
      <c r="B1" s="317"/>
      <c r="C1" s="317"/>
    </row>
    <row r="2" spans="1:5">
      <c r="B2" s="1">
        <v>1</v>
      </c>
      <c r="C2" s="1">
        <v>2</v>
      </c>
    </row>
    <row r="3" spans="1:5" s="190" customFormat="1" ht="15" customHeight="1">
      <c r="A3" s="400" t="s">
        <v>274</v>
      </c>
      <c r="B3" s="401" t="s">
        <v>290</v>
      </c>
      <c r="C3" s="400" t="s">
        <v>291</v>
      </c>
    </row>
    <row r="4" spans="1:5" s="190" customFormat="1" ht="15" customHeight="1">
      <c r="A4" s="400"/>
      <c r="B4" s="402"/>
      <c r="C4" s="400"/>
    </row>
    <row r="5" spans="1:5" s="3" customFormat="1" ht="50.25" customHeight="1">
      <c r="A5" s="400"/>
      <c r="B5" s="403"/>
      <c r="C5" s="400"/>
    </row>
    <row r="6" spans="1:5" ht="15" customHeight="1">
      <c r="A6" s="8">
        <v>1</v>
      </c>
      <c r="B6" s="191">
        <v>5469</v>
      </c>
      <c r="C6" s="147" t="s">
        <v>484</v>
      </c>
      <c r="D6" s="1" t="s">
        <v>448</v>
      </c>
      <c r="E6" s="1" t="s">
        <v>448</v>
      </c>
    </row>
    <row r="7" spans="1:5">
      <c r="A7" s="8">
        <v>2</v>
      </c>
      <c r="B7" s="191">
        <v>5470</v>
      </c>
      <c r="C7" s="147" t="s">
        <v>485</v>
      </c>
    </row>
    <row r="8" spans="1:5">
      <c r="A8" s="8">
        <v>3</v>
      </c>
      <c r="B8" s="191">
        <v>5471</v>
      </c>
      <c r="C8" s="147" t="s">
        <v>486</v>
      </c>
    </row>
    <row r="9" spans="1:5">
      <c r="A9" s="8">
        <v>4</v>
      </c>
      <c r="B9" s="191">
        <v>5472</v>
      </c>
      <c r="C9" s="147" t="s">
        <v>487</v>
      </c>
    </row>
    <row r="10" spans="1:5">
      <c r="A10" s="8">
        <v>5</v>
      </c>
      <c r="B10" s="191">
        <v>5473</v>
      </c>
      <c r="C10" s="147" t="s">
        <v>488</v>
      </c>
    </row>
    <row r="11" spans="1:5">
      <c r="A11" s="8">
        <v>6</v>
      </c>
      <c r="B11" s="191">
        <v>5474</v>
      </c>
      <c r="C11" s="147" t="s">
        <v>489</v>
      </c>
    </row>
    <row r="12" spans="1:5">
      <c r="A12" s="8">
        <v>7</v>
      </c>
      <c r="B12" s="191">
        <v>5475</v>
      </c>
      <c r="C12" s="147" t="s">
        <v>490</v>
      </c>
      <c r="D12" s="1" t="s">
        <v>448</v>
      </c>
      <c r="E12" s="1" t="s">
        <v>448</v>
      </c>
    </row>
    <row r="13" spans="1:5">
      <c r="A13" s="8">
        <v>8</v>
      </c>
      <c r="B13" s="191">
        <v>5476</v>
      </c>
      <c r="C13" s="147" t="s">
        <v>491</v>
      </c>
      <c r="D13" s="1" t="s">
        <v>448</v>
      </c>
      <c r="E13" s="1" t="s">
        <v>448</v>
      </c>
    </row>
    <row r="14" spans="1:5">
      <c r="A14" s="8">
        <v>9</v>
      </c>
      <c r="B14" s="191">
        <v>5477</v>
      </c>
      <c r="C14" s="147" t="s">
        <v>492</v>
      </c>
      <c r="D14" s="1" t="s">
        <v>448</v>
      </c>
      <c r="E14" s="1" t="s">
        <v>448</v>
      </c>
    </row>
    <row r="15" spans="1:5">
      <c r="A15" s="8">
        <v>10</v>
      </c>
      <c r="B15" s="191">
        <v>5478</v>
      </c>
      <c r="C15" s="147" t="s">
        <v>493</v>
      </c>
    </row>
    <row r="16" spans="1:5">
      <c r="A16" s="8">
        <v>11</v>
      </c>
      <c r="B16" s="191">
        <v>5479</v>
      </c>
      <c r="C16" s="147" t="s">
        <v>494</v>
      </c>
      <c r="D16" s="1" t="s">
        <v>448</v>
      </c>
      <c r="E16" s="1" t="s">
        <v>448</v>
      </c>
    </row>
    <row r="17" spans="1:5">
      <c r="A17" s="8">
        <v>12</v>
      </c>
      <c r="B17" s="191">
        <v>5480</v>
      </c>
      <c r="C17" s="147" t="s">
        <v>495</v>
      </c>
    </row>
    <row r="18" spans="1:5">
      <c r="A18" s="8">
        <v>13</v>
      </c>
      <c r="B18" s="191">
        <v>5481</v>
      </c>
      <c r="C18" s="147" t="s">
        <v>496</v>
      </c>
      <c r="D18" s="1" t="s">
        <v>448</v>
      </c>
      <c r="E18" s="1" t="s">
        <v>448</v>
      </c>
    </row>
    <row r="19" spans="1:5">
      <c r="A19" s="8">
        <v>14</v>
      </c>
      <c r="B19" s="191">
        <v>5482</v>
      </c>
      <c r="C19" s="147" t="s">
        <v>497</v>
      </c>
      <c r="D19" s="1" t="s">
        <v>448</v>
      </c>
      <c r="E19" s="1" t="s">
        <v>448</v>
      </c>
    </row>
    <row r="20" spans="1:5">
      <c r="A20" s="8">
        <v>15</v>
      </c>
      <c r="B20" s="191">
        <v>5483</v>
      </c>
      <c r="C20" s="147" t="s">
        <v>498</v>
      </c>
      <c r="D20" s="1" t="s">
        <v>448</v>
      </c>
      <c r="E20" s="1" t="s">
        <v>448</v>
      </c>
    </row>
    <row r="21" spans="1:5">
      <c r="A21" s="8">
        <v>16</v>
      </c>
      <c r="B21" s="191">
        <v>5484</v>
      </c>
      <c r="C21" s="147" t="s">
        <v>499</v>
      </c>
    </row>
    <row r="22" spans="1:5">
      <c r="A22" s="8">
        <v>17</v>
      </c>
      <c r="B22" s="191">
        <v>5485</v>
      </c>
      <c r="C22" s="147" t="s">
        <v>500</v>
      </c>
      <c r="D22" s="1" t="s">
        <v>448</v>
      </c>
      <c r="E22" s="1" t="s">
        <v>448</v>
      </c>
    </row>
    <row r="23" spans="1:5">
      <c r="A23" s="8">
        <v>18</v>
      </c>
      <c r="B23" s="191">
        <v>5486</v>
      </c>
      <c r="C23" s="147" t="s">
        <v>501</v>
      </c>
    </row>
    <row r="24" spans="1:5">
      <c r="A24" s="8">
        <v>19</v>
      </c>
      <c r="B24" s="191">
        <v>5487</v>
      </c>
      <c r="C24" s="147" t="s">
        <v>502</v>
      </c>
      <c r="D24" s="1" t="s">
        <v>448</v>
      </c>
      <c r="E24" s="1" t="s">
        <v>448</v>
      </c>
    </row>
    <row r="25" spans="1:5">
      <c r="A25" s="8">
        <v>20</v>
      </c>
      <c r="B25" s="191">
        <v>5488</v>
      </c>
      <c r="C25" s="147" t="s">
        <v>503</v>
      </c>
    </row>
    <row r="26" spans="1:5">
      <c r="A26" s="8">
        <v>21</v>
      </c>
      <c r="B26" s="191">
        <v>5489</v>
      </c>
      <c r="C26" s="147" t="s">
        <v>504</v>
      </c>
    </row>
    <row r="27" spans="1:5">
      <c r="A27" s="8">
        <v>22</v>
      </c>
      <c r="B27" s="191">
        <v>5490</v>
      </c>
      <c r="C27" s="147" t="s">
        <v>505</v>
      </c>
      <c r="D27" s="1" t="s">
        <v>448</v>
      </c>
      <c r="E27" s="1" t="s">
        <v>448</v>
      </c>
    </row>
    <row r="28" spans="1:5">
      <c r="A28" s="8">
        <v>23</v>
      </c>
      <c r="B28" s="191">
        <v>5491</v>
      </c>
      <c r="C28" s="147" t="s">
        <v>506</v>
      </c>
      <c r="D28" s="1" t="s">
        <v>448</v>
      </c>
      <c r="E28" s="1" t="s">
        <v>448</v>
      </c>
    </row>
    <row r="29" spans="1:5">
      <c r="A29" s="8">
        <v>24</v>
      </c>
      <c r="B29" s="191">
        <v>5492</v>
      </c>
      <c r="C29" s="147" t="s">
        <v>507</v>
      </c>
      <c r="D29" s="1" t="s">
        <v>448</v>
      </c>
      <c r="E29" s="1" t="s">
        <v>448</v>
      </c>
    </row>
    <row r="30" spans="1:5">
      <c r="A30" s="8">
        <v>25</v>
      </c>
      <c r="B30" s="191">
        <v>5493</v>
      </c>
      <c r="C30" s="147" t="s">
        <v>508</v>
      </c>
      <c r="D30" s="1" t="s">
        <v>448</v>
      </c>
      <c r="E30" s="1" t="s">
        <v>448</v>
      </c>
    </row>
    <row r="31" spans="1:5">
      <c r="A31" s="8">
        <v>26</v>
      </c>
      <c r="B31" s="191">
        <v>5494</v>
      </c>
      <c r="C31" s="147" t="s">
        <v>509</v>
      </c>
    </row>
    <row r="32" spans="1:5">
      <c r="A32" s="8">
        <v>27</v>
      </c>
      <c r="B32" s="191">
        <v>5495</v>
      </c>
      <c r="C32" s="147" t="s">
        <v>510</v>
      </c>
      <c r="D32" s="1" t="s">
        <v>448</v>
      </c>
      <c r="E32" s="1" t="s">
        <v>448</v>
      </c>
    </row>
    <row r="33" spans="1:5">
      <c r="A33" s="8">
        <v>28</v>
      </c>
      <c r="B33" s="191">
        <v>5496</v>
      </c>
      <c r="C33" s="147" t="s">
        <v>511</v>
      </c>
    </row>
    <row r="34" spans="1:5">
      <c r="A34" s="8">
        <v>29</v>
      </c>
      <c r="B34" s="191">
        <v>5497</v>
      </c>
      <c r="C34" s="147" t="s">
        <v>512</v>
      </c>
      <c r="D34" s="1" t="s">
        <v>448</v>
      </c>
      <c r="E34" s="1" t="s">
        <v>448</v>
      </c>
    </row>
    <row r="35" spans="1:5">
      <c r="A35" s="8">
        <v>30</v>
      </c>
      <c r="B35" s="191">
        <v>5498</v>
      </c>
      <c r="C35" s="147" t="s">
        <v>513</v>
      </c>
    </row>
    <row r="36" spans="1:5">
      <c r="A36" s="8">
        <v>31</v>
      </c>
      <c r="B36" s="191">
        <v>5499</v>
      </c>
      <c r="C36" s="147" t="s">
        <v>514</v>
      </c>
      <c r="D36" s="1" t="s">
        <v>448</v>
      </c>
      <c r="E36" s="1" t="s">
        <v>448</v>
      </c>
    </row>
    <row r="37" spans="1:5">
      <c r="A37" s="8">
        <v>32</v>
      </c>
      <c r="B37" s="191">
        <v>5500</v>
      </c>
      <c r="C37" s="147" t="s">
        <v>515</v>
      </c>
    </row>
    <row r="38" spans="1:5">
      <c r="A38" s="8">
        <v>33</v>
      </c>
      <c r="B38" s="191">
        <v>5501</v>
      </c>
      <c r="C38" s="147" t="s">
        <v>516</v>
      </c>
    </row>
    <row r="39" spans="1:5">
      <c r="A39" s="8">
        <v>34</v>
      </c>
      <c r="B39" s="191">
        <v>5502</v>
      </c>
      <c r="C39" s="147" t="s">
        <v>517</v>
      </c>
    </row>
    <row r="40" spans="1:5">
      <c r="A40" s="8">
        <v>35</v>
      </c>
      <c r="B40" s="191">
        <v>5503</v>
      </c>
      <c r="C40" s="147" t="s">
        <v>518</v>
      </c>
      <c r="D40" s="1" t="s">
        <v>448</v>
      </c>
      <c r="E40" s="1" t="s">
        <v>448</v>
      </c>
    </row>
    <row r="41" spans="1:5">
      <c r="A41" s="8">
        <v>36</v>
      </c>
      <c r="B41" s="191">
        <v>5504</v>
      </c>
      <c r="C41" s="147" t="s">
        <v>519</v>
      </c>
    </row>
    <row r="42" spans="1:5">
      <c r="A42" s="8">
        <v>37</v>
      </c>
      <c r="B42" s="191"/>
      <c r="C42" s="147"/>
    </row>
    <row r="43" spans="1:5">
      <c r="A43" s="8">
        <v>38</v>
      </c>
      <c r="B43" s="191"/>
      <c r="C43" s="147"/>
    </row>
    <row r="44" spans="1:5">
      <c r="A44" s="8">
        <v>39</v>
      </c>
      <c r="B44" s="191"/>
      <c r="C44" s="147"/>
    </row>
    <row r="45" spans="1:5">
      <c r="A45" s="8">
        <v>40</v>
      </c>
      <c r="B45" s="191"/>
      <c r="C45" s="147"/>
    </row>
  </sheetData>
  <mergeCells count="4">
    <mergeCell ref="A1:C1"/>
    <mergeCell ref="A3:A5"/>
    <mergeCell ref="B3:B5"/>
    <mergeCell ref="C3:C5"/>
  </mergeCells>
  <conditionalFormatting sqref="B6:C45">
    <cfRule type="cellIs" dxfId="302" priority="8" stopIfTrue="1" operator="equal">
      <formula>0</formula>
    </cfRule>
  </conditionalFormatting>
  <conditionalFormatting sqref="F6:F45">
    <cfRule type="cellIs" dxfId="301" priority="7" stopIfTrue="1" operator="equal">
      <formula>0</formula>
    </cfRule>
  </conditionalFormatting>
  <conditionalFormatting sqref="G6:G45">
    <cfRule type="cellIs" dxfId="300" priority="6" stopIfTrue="1" operator="equal">
      <formula>0</formula>
    </cfRule>
  </conditionalFormatting>
  <conditionalFormatting sqref="H6:H45">
    <cfRule type="cellIs" dxfId="299" priority="5" stopIfTrue="1" operator="equal">
      <formula>0</formula>
    </cfRule>
  </conditionalFormatting>
  <conditionalFormatting sqref="H6:H45">
    <cfRule type="cellIs" dxfId="298" priority="4" stopIfTrue="1" operator="equal">
      <formula>0</formula>
    </cfRule>
  </conditionalFormatting>
  <conditionalFormatting sqref="H6:H45">
    <cfRule type="containsErrors" dxfId="297" priority="3">
      <formula>ISERROR(H6)</formula>
    </cfRule>
  </conditionalFormatting>
  <conditionalFormatting sqref="H6:H45">
    <cfRule type="containsErrors" dxfId="296" priority="2">
      <formula>ISERROR(H6)</formula>
    </cfRule>
  </conditionalFormatting>
  <conditionalFormatting sqref="H7:H45">
    <cfRule type="containsErrors" dxfId="295" priority="1">
      <formula>ISERROR(H7)</formula>
    </cfRule>
  </conditionalFormatting>
  <pageMargins left="0.7" right="0.7" top="0.75" bottom="0.75" header="0.3" footer="0.3"/>
</worksheet>
</file>

<file path=xl/worksheets/sheet26.xml><?xml version="1.0" encoding="utf-8"?>
<worksheet xmlns="http://schemas.openxmlformats.org/spreadsheetml/2006/main" xmlns:r="http://schemas.openxmlformats.org/officeDocument/2006/relationships">
  <sheetPr>
    <pageSetUpPr fitToPage="1"/>
  </sheetPr>
  <dimension ref="A1:DB116"/>
  <sheetViews>
    <sheetView view="pageBreakPreview" topLeftCell="A5" zoomScale="85" zoomScaleNormal="100" zoomScaleSheetLayoutView="85" workbookViewId="0">
      <selection activeCell="AK41" sqref="AK41"/>
    </sheetView>
  </sheetViews>
  <sheetFormatPr defaultRowHeight="15.75"/>
  <cols>
    <col min="1" max="1" width="4" style="1" customWidth="1"/>
    <col min="2" max="2" width="4.28515625" style="1" bestFit="1" customWidth="1"/>
    <col min="3" max="3" width="22" style="1" bestFit="1" customWidth="1"/>
    <col min="4" max="48" width="3.7109375" style="1" customWidth="1"/>
    <col min="49" max="49" width="7.42578125" style="1" customWidth="1"/>
    <col min="50" max="50" width="7.42578125" style="1" bestFit="1" customWidth="1"/>
    <col min="51" max="99" width="5.28515625" style="1" customWidth="1"/>
    <col min="100" max="100" width="9.140625" style="1"/>
    <col min="101" max="101" width="2.7109375" style="1" bestFit="1" customWidth="1"/>
    <col min="102" max="16384" width="9.140625" style="1"/>
  </cols>
  <sheetData>
    <row r="1" spans="1:106">
      <c r="A1" s="408" t="s">
        <v>273</v>
      </c>
      <c r="B1" s="408"/>
      <c r="C1" s="408"/>
      <c r="D1" s="408"/>
      <c r="E1" s="408"/>
      <c r="F1" s="408"/>
      <c r="G1" s="408"/>
      <c r="H1" s="408"/>
      <c r="I1" s="408"/>
      <c r="J1" s="408"/>
      <c r="K1" s="408"/>
      <c r="L1" s="408"/>
      <c r="M1" s="408"/>
      <c r="N1" s="408"/>
      <c r="O1" s="408"/>
      <c r="P1" s="408"/>
      <c r="Q1" s="408"/>
      <c r="R1" s="408"/>
      <c r="S1" s="408"/>
      <c r="T1" s="408"/>
      <c r="U1" s="408"/>
      <c r="V1" s="408"/>
      <c r="W1" s="408"/>
      <c r="X1" s="408"/>
      <c r="Y1" s="408"/>
      <c r="Z1" s="408"/>
      <c r="AA1" s="408"/>
      <c r="AB1" s="408"/>
      <c r="AC1" s="408"/>
      <c r="AD1" s="408"/>
      <c r="AE1" s="408"/>
      <c r="AF1" s="408"/>
      <c r="AG1" s="408"/>
      <c r="AH1" s="408"/>
      <c r="AI1" s="408"/>
      <c r="AJ1" s="408"/>
      <c r="AK1" s="408"/>
      <c r="AL1" s="408"/>
      <c r="AM1" s="408"/>
      <c r="AN1" s="408"/>
      <c r="AO1" s="408"/>
      <c r="AP1" s="408"/>
      <c r="AQ1" s="408"/>
      <c r="AR1" s="408"/>
      <c r="AS1" s="408"/>
      <c r="AT1" s="408"/>
      <c r="AU1" s="408"/>
      <c r="AV1" s="408"/>
      <c r="AW1" s="408"/>
      <c r="AX1" s="408"/>
      <c r="AY1" s="177"/>
      <c r="AZ1" s="177"/>
      <c r="BA1" s="177"/>
      <c r="BB1" s="177"/>
      <c r="BC1" s="177"/>
      <c r="BD1" s="177"/>
      <c r="BE1" s="177"/>
      <c r="BF1" s="177"/>
      <c r="BG1" s="177"/>
      <c r="BH1" s="177"/>
      <c r="BI1" s="177"/>
      <c r="BJ1" s="177"/>
      <c r="BK1" s="177"/>
      <c r="BL1" s="177"/>
      <c r="BM1" s="177"/>
      <c r="BN1" s="177"/>
      <c r="BO1" s="177"/>
      <c r="BP1" s="177"/>
      <c r="BQ1" s="177"/>
      <c r="BR1" s="177"/>
      <c r="BS1" s="177"/>
      <c r="BT1" s="177"/>
      <c r="BU1" s="177"/>
      <c r="BV1" s="177"/>
      <c r="BW1" s="177"/>
      <c r="BX1" s="177"/>
      <c r="BY1" s="177"/>
      <c r="BZ1" s="177"/>
      <c r="CA1" s="177"/>
      <c r="CB1" s="177"/>
      <c r="CC1" s="177"/>
      <c r="CD1" s="177"/>
      <c r="CE1" s="177"/>
      <c r="CF1" s="177"/>
      <c r="CG1" s="177"/>
      <c r="CH1" s="177"/>
      <c r="CI1" s="177"/>
      <c r="CJ1" s="177"/>
      <c r="CK1" s="177"/>
      <c r="CL1" s="177"/>
      <c r="CM1" s="177"/>
      <c r="CN1" s="177"/>
      <c r="CO1" s="177"/>
      <c r="CP1" s="177"/>
      <c r="CQ1" s="177"/>
      <c r="CR1" s="177"/>
      <c r="CS1" s="177"/>
      <c r="CT1" s="177"/>
      <c r="CU1" s="177"/>
    </row>
    <row r="2" spans="1:106">
      <c r="A2" s="72"/>
      <c r="B2" s="72"/>
      <c r="C2" s="72"/>
      <c r="D2" s="72"/>
      <c r="E2" s="72"/>
      <c r="F2" s="72"/>
      <c r="G2" s="72"/>
      <c r="H2" s="72"/>
      <c r="I2" s="72"/>
      <c r="J2" s="72"/>
      <c r="K2" s="72"/>
      <c r="L2" s="72"/>
      <c r="M2" s="72"/>
      <c r="N2" s="72"/>
      <c r="O2" s="72"/>
      <c r="P2" s="72"/>
      <c r="Q2" s="72"/>
      <c r="R2" s="72"/>
      <c r="S2" s="72"/>
      <c r="T2" s="72"/>
      <c r="U2" s="72"/>
      <c r="V2" s="72"/>
      <c r="W2" s="72"/>
      <c r="X2" s="72"/>
      <c r="Y2" s="72"/>
      <c r="Z2" s="72"/>
      <c r="AA2" s="72"/>
      <c r="AB2" s="72"/>
      <c r="AC2" s="72"/>
      <c r="AD2" s="72"/>
      <c r="AE2" s="72"/>
      <c r="AF2" s="72"/>
      <c r="AG2" s="72"/>
      <c r="AH2" s="72"/>
      <c r="AI2" s="72"/>
      <c r="AJ2" s="72"/>
      <c r="AK2" s="72"/>
      <c r="AL2" s="72"/>
      <c r="AM2" s="72"/>
      <c r="AN2" s="72"/>
      <c r="AO2" s="72"/>
      <c r="AP2" s="72"/>
      <c r="AQ2" s="72"/>
      <c r="AR2" s="72"/>
      <c r="AS2" s="72"/>
      <c r="AT2" s="72"/>
      <c r="AU2" s="72"/>
      <c r="AV2" s="72"/>
      <c r="AW2" s="72"/>
      <c r="AX2" s="72"/>
      <c r="AY2" s="72"/>
      <c r="AZ2" s="72"/>
      <c r="BA2" s="72"/>
      <c r="BB2" s="72"/>
      <c r="BC2" s="72"/>
      <c r="BD2" s="72"/>
      <c r="BE2" s="72"/>
      <c r="BF2" s="72"/>
      <c r="BG2" s="72"/>
      <c r="BH2" s="72"/>
      <c r="BI2" s="72"/>
      <c r="BJ2" s="72"/>
      <c r="BK2" s="72"/>
      <c r="BL2" s="72"/>
      <c r="BM2" s="72"/>
      <c r="BN2" s="72"/>
      <c r="BO2" s="72"/>
      <c r="BP2" s="72"/>
      <c r="BQ2" s="72"/>
      <c r="BR2" s="72"/>
      <c r="BS2" s="72"/>
      <c r="BT2" s="72"/>
      <c r="BU2" s="72"/>
      <c r="BV2" s="72"/>
      <c r="BW2" s="72"/>
      <c r="BX2" s="72"/>
      <c r="BY2" s="72"/>
      <c r="BZ2" s="72"/>
      <c r="CA2" s="72"/>
      <c r="CB2" s="72"/>
      <c r="CC2" s="72"/>
      <c r="CD2" s="72"/>
      <c r="CE2" s="72"/>
      <c r="CF2" s="72"/>
      <c r="CG2" s="72"/>
      <c r="CH2" s="72"/>
      <c r="CI2" s="72"/>
      <c r="CJ2" s="72"/>
      <c r="CK2" s="72"/>
      <c r="CL2" s="72"/>
      <c r="CM2" s="72"/>
      <c r="CN2" s="72"/>
      <c r="CO2" s="72"/>
      <c r="CP2" s="72"/>
      <c r="CQ2" s="72"/>
      <c r="CR2" s="72"/>
      <c r="CS2" s="72"/>
      <c r="CT2" s="72"/>
      <c r="CU2" s="72"/>
    </row>
    <row r="3" spans="1:106">
      <c r="A3" s="72"/>
      <c r="B3" s="72"/>
      <c r="C3" s="164" t="s">
        <v>224</v>
      </c>
      <c r="D3" s="165" t="str">
        <f>kd!B3</f>
        <v>: Administrasi Transakssi</v>
      </c>
      <c r="F3" s="166"/>
      <c r="G3" s="164"/>
      <c r="H3" s="164"/>
      <c r="I3" s="164"/>
      <c r="J3" s="164"/>
      <c r="K3" s="164"/>
      <c r="L3" s="164"/>
      <c r="M3" s="164"/>
      <c r="N3" s="164"/>
      <c r="O3" s="164"/>
      <c r="P3" s="164"/>
      <c r="Q3" s="164"/>
      <c r="R3" s="164"/>
      <c r="S3" s="164"/>
      <c r="T3" s="164"/>
      <c r="U3" s="164"/>
      <c r="V3" s="164"/>
      <c r="W3" s="164"/>
      <c r="X3" s="164"/>
      <c r="Y3" s="164"/>
      <c r="Z3" s="164"/>
      <c r="AA3" s="164"/>
      <c r="AB3" s="164"/>
      <c r="AC3" s="164"/>
      <c r="AD3" s="164"/>
      <c r="AE3" s="164"/>
      <c r="AF3" s="164"/>
      <c r="AG3" s="164"/>
      <c r="AH3" s="164"/>
      <c r="AI3" s="164"/>
      <c r="AJ3" s="164"/>
      <c r="AK3" s="164"/>
      <c r="AL3" s="164"/>
      <c r="AM3" s="164"/>
      <c r="AN3" s="164"/>
      <c r="AO3" s="164"/>
      <c r="AP3" s="164"/>
      <c r="AQ3" s="164"/>
      <c r="AR3" s="164" t="s">
        <v>31</v>
      </c>
      <c r="AS3" s="164"/>
      <c r="AT3" s="164"/>
      <c r="AV3" s="164"/>
      <c r="AW3" s="164" t="str">
        <f>kd!G3</f>
        <v>: 2018 / 2019</v>
      </c>
      <c r="DB3" s="164"/>
    </row>
    <row r="4" spans="1:106">
      <c r="A4" s="72"/>
      <c r="B4" s="72"/>
      <c r="C4" s="164" t="s">
        <v>38</v>
      </c>
      <c r="D4" s="165" t="str">
        <f>kd!B4</f>
        <v>: I (GANJIL)</v>
      </c>
      <c r="E4" s="165"/>
      <c r="F4" s="164"/>
      <c r="G4" s="164"/>
      <c r="H4" s="164"/>
      <c r="I4" s="164"/>
      <c r="J4" s="164"/>
      <c r="K4" s="164"/>
      <c r="L4" s="164"/>
      <c r="M4" s="164"/>
      <c r="N4" s="164"/>
      <c r="O4" s="164"/>
      <c r="P4" s="164"/>
      <c r="Q4" s="164"/>
      <c r="R4" s="164"/>
      <c r="S4" s="164"/>
      <c r="T4" s="164"/>
      <c r="U4" s="164"/>
      <c r="V4" s="164"/>
      <c r="W4" s="164"/>
      <c r="X4" s="164"/>
      <c r="Y4" s="164"/>
      <c r="Z4" s="164"/>
      <c r="AA4" s="164"/>
      <c r="AB4" s="164"/>
      <c r="AC4" s="164"/>
      <c r="AD4" s="164"/>
      <c r="AE4" s="164"/>
      <c r="AF4" s="164"/>
      <c r="AG4" s="164"/>
      <c r="AH4" s="164"/>
      <c r="AI4" s="164"/>
      <c r="AJ4" s="164"/>
      <c r="AK4" s="164"/>
      <c r="AL4" s="164"/>
      <c r="AM4" s="164"/>
      <c r="AN4" s="164"/>
      <c r="AO4" s="164"/>
      <c r="AP4" s="164"/>
      <c r="AQ4" s="164"/>
      <c r="AR4" s="164" t="s">
        <v>1</v>
      </c>
      <c r="AS4" s="164"/>
      <c r="AT4" s="164"/>
      <c r="AV4" s="164"/>
      <c r="AW4" s="164" t="str">
        <f>": "&amp;data!C6&amp;" "&amp;data!D6</f>
        <v>: XI  BDP 1</v>
      </c>
      <c r="DB4" s="164"/>
    </row>
    <row r="5" spans="1:106">
      <c r="A5" s="72"/>
      <c r="B5" s="72"/>
      <c r="C5" s="72"/>
      <c r="D5" s="72"/>
      <c r="E5" s="72"/>
      <c r="F5" s="72"/>
      <c r="G5" s="72"/>
      <c r="H5" s="72"/>
      <c r="I5" s="72"/>
      <c r="J5" s="72"/>
      <c r="K5" s="72"/>
      <c r="L5" s="72"/>
      <c r="M5" s="72"/>
      <c r="N5" s="72"/>
      <c r="O5" s="72"/>
      <c r="P5" s="72"/>
      <c r="Q5" s="72"/>
      <c r="R5" s="72"/>
      <c r="S5" s="72"/>
      <c r="T5" s="72"/>
      <c r="U5" s="72"/>
      <c r="V5" s="72"/>
      <c r="W5" s="72"/>
      <c r="X5" s="72"/>
      <c r="Y5" s="72"/>
      <c r="Z5" s="72"/>
      <c r="AA5" s="72"/>
      <c r="AB5" s="72"/>
      <c r="AC5" s="72"/>
      <c r="AD5" s="72"/>
      <c r="AE5" s="72"/>
      <c r="AF5" s="72"/>
      <c r="AG5" s="72"/>
      <c r="AH5" s="72"/>
      <c r="AI5" s="72"/>
      <c r="AJ5" s="72"/>
      <c r="AK5" s="72"/>
      <c r="AL5" s="72"/>
      <c r="AM5" s="72"/>
      <c r="AN5" s="72"/>
      <c r="AO5" s="72"/>
      <c r="AP5" s="72"/>
      <c r="AQ5" s="72"/>
      <c r="AR5" s="72"/>
      <c r="AS5" s="72"/>
      <c r="AT5" s="72"/>
      <c r="AU5" s="72"/>
      <c r="AV5" s="72"/>
      <c r="AW5" s="72"/>
      <c r="AX5" s="72"/>
      <c r="AY5" s="72"/>
      <c r="AZ5" s="72"/>
      <c r="BA5" s="72"/>
      <c r="BB5" s="72"/>
      <c r="BC5" s="72"/>
      <c r="BD5" s="72"/>
      <c r="BE5" s="72"/>
      <c r="BF5" s="72"/>
      <c r="BG5" s="72"/>
      <c r="BH5" s="72"/>
      <c r="BI5" s="72"/>
      <c r="BJ5" s="72"/>
      <c r="BK5" s="72"/>
      <c r="BL5" s="72"/>
      <c r="BM5" s="72"/>
      <c r="BN5" s="72"/>
      <c r="BO5" s="72"/>
      <c r="BP5" s="72"/>
      <c r="BQ5" s="72"/>
      <c r="BR5" s="72"/>
      <c r="BS5" s="72"/>
      <c r="BT5" s="72"/>
      <c r="BU5" s="72"/>
      <c r="BV5" s="72"/>
      <c r="BW5" s="72"/>
      <c r="BX5" s="72"/>
      <c r="BY5" s="72"/>
      <c r="BZ5" s="72"/>
      <c r="CA5" s="72"/>
      <c r="CB5" s="72"/>
      <c r="CC5" s="72"/>
      <c r="CD5" s="72"/>
      <c r="CE5" s="72"/>
      <c r="CF5" s="72"/>
      <c r="CG5" s="72"/>
      <c r="CH5" s="72"/>
      <c r="CI5" s="72"/>
      <c r="CJ5" s="72"/>
      <c r="CK5" s="72"/>
      <c r="CL5" s="72"/>
      <c r="CM5" s="72"/>
      <c r="CN5" s="72"/>
      <c r="CO5" s="72"/>
      <c r="CP5" s="72"/>
      <c r="CQ5" s="72"/>
      <c r="CR5" s="72"/>
      <c r="CS5" s="72"/>
      <c r="CT5" s="72"/>
      <c r="CU5" s="72"/>
    </row>
    <row r="6" spans="1:106" s="5" customFormat="1" ht="15" customHeight="1">
      <c r="A6" s="409" t="s">
        <v>274</v>
      </c>
      <c r="B6" s="409" t="s">
        <v>289</v>
      </c>
      <c r="C6" s="409" t="s">
        <v>275</v>
      </c>
      <c r="D6" s="410" t="s">
        <v>276</v>
      </c>
      <c r="E6" s="410"/>
      <c r="F6" s="410"/>
      <c r="G6" s="410"/>
      <c r="H6" s="410"/>
      <c r="I6" s="410"/>
      <c r="J6" s="410"/>
      <c r="K6" s="410"/>
      <c r="L6" s="410"/>
      <c r="M6" s="410"/>
      <c r="N6" s="410"/>
      <c r="O6" s="410"/>
      <c r="P6" s="410"/>
      <c r="Q6" s="410"/>
      <c r="R6" s="410"/>
      <c r="S6" s="410"/>
      <c r="T6" s="410"/>
      <c r="U6" s="410"/>
      <c r="V6" s="410"/>
      <c r="W6" s="410"/>
      <c r="X6" s="410"/>
      <c r="Y6" s="410"/>
      <c r="Z6" s="410"/>
      <c r="AA6" s="410"/>
      <c r="AB6" s="410"/>
      <c r="AC6" s="410"/>
      <c r="AD6" s="410"/>
      <c r="AE6" s="410"/>
      <c r="AF6" s="410"/>
      <c r="AG6" s="410"/>
      <c r="AH6" s="410"/>
      <c r="AI6" s="410"/>
      <c r="AJ6" s="410"/>
      <c r="AK6" s="410"/>
      <c r="AL6" s="410"/>
      <c r="AM6" s="410"/>
      <c r="AN6" s="410"/>
      <c r="AO6" s="410"/>
      <c r="AP6" s="410"/>
      <c r="AQ6" s="410"/>
      <c r="AR6" s="409" t="s">
        <v>83</v>
      </c>
      <c r="AS6" s="409"/>
      <c r="AT6" s="409"/>
      <c r="AU6" s="409"/>
      <c r="AV6" s="409"/>
      <c r="AW6" s="409" t="s">
        <v>277</v>
      </c>
      <c r="AX6" s="174" t="s">
        <v>278</v>
      </c>
      <c r="AY6" s="178"/>
      <c r="AZ6" s="178"/>
      <c r="BA6" s="178"/>
      <c r="BB6" s="178"/>
      <c r="BC6" s="178"/>
      <c r="BD6" s="178"/>
      <c r="BE6" s="178"/>
      <c r="BF6" s="178"/>
      <c r="BG6" s="178"/>
      <c r="BH6" s="178"/>
      <c r="BI6" s="178"/>
      <c r="BJ6" s="178"/>
      <c r="BK6" s="178"/>
      <c r="BL6" s="178"/>
      <c r="BM6" s="178"/>
      <c r="BN6" s="178"/>
      <c r="BO6" s="178"/>
      <c r="BP6" s="178"/>
      <c r="BQ6" s="178"/>
      <c r="BR6" s="178"/>
      <c r="BS6" s="178"/>
      <c r="BT6" s="178"/>
      <c r="BU6" s="178"/>
      <c r="BV6" s="178"/>
      <c r="BW6" s="178"/>
      <c r="BX6" s="178"/>
      <c r="BY6" s="178"/>
      <c r="BZ6" s="178"/>
      <c r="CA6" s="178"/>
      <c r="CB6" s="178"/>
      <c r="CC6" s="178"/>
      <c r="CD6" s="178"/>
      <c r="CE6" s="178"/>
      <c r="CF6" s="178"/>
      <c r="CG6" s="178"/>
      <c r="CH6" s="178"/>
      <c r="CI6" s="178"/>
      <c r="CJ6" s="178"/>
      <c r="CK6" s="178"/>
      <c r="CL6" s="178"/>
      <c r="CM6" s="178"/>
      <c r="CN6" s="178"/>
      <c r="CO6" s="178"/>
      <c r="CP6" s="178"/>
      <c r="CQ6" s="178"/>
      <c r="CR6" s="178"/>
      <c r="CS6" s="178"/>
      <c r="CT6" s="178"/>
      <c r="CU6" s="178"/>
    </row>
    <row r="7" spans="1:106" s="5" customFormat="1">
      <c r="A7" s="409"/>
      <c r="B7" s="409"/>
      <c r="C7" s="409"/>
      <c r="D7" s="175">
        <v>1</v>
      </c>
      <c r="E7" s="175">
        <v>2</v>
      </c>
      <c r="F7" s="175">
        <v>3</v>
      </c>
      <c r="G7" s="175">
        <v>4</v>
      </c>
      <c r="H7" s="175">
        <v>5</v>
      </c>
      <c r="I7" s="175">
        <v>6</v>
      </c>
      <c r="J7" s="175">
        <v>7</v>
      </c>
      <c r="K7" s="175">
        <v>8</v>
      </c>
      <c r="L7" s="175">
        <v>9</v>
      </c>
      <c r="M7" s="175">
        <v>10</v>
      </c>
      <c r="N7" s="175">
        <v>11</v>
      </c>
      <c r="O7" s="175">
        <v>12</v>
      </c>
      <c r="P7" s="175">
        <v>13</v>
      </c>
      <c r="Q7" s="175">
        <v>14</v>
      </c>
      <c r="R7" s="175">
        <v>15</v>
      </c>
      <c r="S7" s="175">
        <v>16</v>
      </c>
      <c r="T7" s="175">
        <v>17</v>
      </c>
      <c r="U7" s="175">
        <v>18</v>
      </c>
      <c r="V7" s="175">
        <v>19</v>
      </c>
      <c r="W7" s="175">
        <v>20</v>
      </c>
      <c r="X7" s="175">
        <v>21</v>
      </c>
      <c r="Y7" s="175">
        <v>22</v>
      </c>
      <c r="Z7" s="175">
        <v>23</v>
      </c>
      <c r="AA7" s="175">
        <v>24</v>
      </c>
      <c r="AB7" s="175">
        <v>25</v>
      </c>
      <c r="AC7" s="175">
        <v>26</v>
      </c>
      <c r="AD7" s="175">
        <v>27</v>
      </c>
      <c r="AE7" s="175">
        <v>28</v>
      </c>
      <c r="AF7" s="175">
        <v>29</v>
      </c>
      <c r="AG7" s="175">
        <v>30</v>
      </c>
      <c r="AH7" s="175">
        <v>31</v>
      </c>
      <c r="AI7" s="175">
        <v>32</v>
      </c>
      <c r="AJ7" s="175">
        <v>33</v>
      </c>
      <c r="AK7" s="175">
        <v>34</v>
      </c>
      <c r="AL7" s="175">
        <v>35</v>
      </c>
      <c r="AM7" s="175">
        <v>36</v>
      </c>
      <c r="AN7" s="175">
        <v>37</v>
      </c>
      <c r="AO7" s="175">
        <v>38</v>
      </c>
      <c r="AP7" s="175">
        <v>39</v>
      </c>
      <c r="AQ7" s="175">
        <v>40</v>
      </c>
      <c r="AR7" s="176" t="s">
        <v>280</v>
      </c>
      <c r="AS7" s="174" t="s">
        <v>281</v>
      </c>
      <c r="AT7" s="174" t="s">
        <v>266</v>
      </c>
      <c r="AU7" s="174" t="s">
        <v>267</v>
      </c>
      <c r="AV7" s="174" t="s">
        <v>268</v>
      </c>
      <c r="AW7" s="409"/>
      <c r="AX7" s="174" t="s">
        <v>282</v>
      </c>
      <c r="AY7" s="178"/>
      <c r="AZ7" s="178"/>
      <c r="BA7" s="178"/>
      <c r="BB7" s="178"/>
      <c r="BC7" s="178"/>
      <c r="BD7" s="178"/>
      <c r="BE7" s="178"/>
      <c r="BF7" s="178"/>
      <c r="BG7" s="178"/>
      <c r="BH7" s="178"/>
      <c r="BI7" s="178"/>
      <c r="BJ7" s="178"/>
      <c r="BK7" s="178"/>
      <c r="BL7" s="178"/>
      <c r="BM7" s="178"/>
      <c r="BN7" s="178"/>
      <c r="BO7" s="178"/>
      <c r="BP7" s="178"/>
      <c r="BQ7" s="178"/>
      <c r="BR7" s="178"/>
      <c r="BS7" s="178"/>
      <c r="BT7" s="178"/>
      <c r="BU7" s="178"/>
      <c r="BV7" s="178"/>
      <c r="BW7" s="178"/>
      <c r="BX7" s="178"/>
      <c r="BY7" s="178"/>
      <c r="BZ7" s="178"/>
      <c r="CA7" s="178"/>
      <c r="CB7" s="178"/>
      <c r="CC7" s="178"/>
      <c r="CD7" s="178"/>
      <c r="CE7" s="178"/>
      <c r="CF7" s="178"/>
      <c r="CG7" s="178"/>
      <c r="CH7" s="178"/>
      <c r="CI7" s="178"/>
      <c r="CJ7" s="178"/>
      <c r="CK7" s="178"/>
      <c r="CL7" s="178"/>
      <c r="CM7" s="178"/>
      <c r="CN7" s="178"/>
      <c r="CO7" s="178"/>
      <c r="CP7" s="178"/>
      <c r="CQ7" s="178"/>
      <c r="CR7" s="178"/>
      <c r="CS7" s="178"/>
      <c r="CT7" s="178"/>
      <c r="CU7" s="178"/>
    </row>
    <row r="8" spans="1:106">
      <c r="A8" s="167">
        <v>1</v>
      </c>
      <c r="B8" s="168">
        <f>pd!B6</f>
        <v>5469</v>
      </c>
      <c r="C8" s="168" t="str">
        <f>pd!C6</f>
        <v>AHMAD JUNAIDI</v>
      </c>
      <c r="D8" s="167" t="s">
        <v>280</v>
      </c>
      <c r="E8" s="167" t="s">
        <v>280</v>
      </c>
      <c r="F8" s="167" t="s">
        <v>280</v>
      </c>
      <c r="G8" s="167" t="s">
        <v>280</v>
      </c>
      <c r="H8" s="167" t="s">
        <v>280</v>
      </c>
      <c r="I8" s="167" t="s">
        <v>280</v>
      </c>
      <c r="J8" s="167" t="s">
        <v>280</v>
      </c>
      <c r="K8" s="167" t="s">
        <v>280</v>
      </c>
      <c r="L8" s="167" t="s">
        <v>280</v>
      </c>
      <c r="M8" s="167" t="s">
        <v>280</v>
      </c>
      <c r="N8" s="167" t="s">
        <v>280</v>
      </c>
      <c r="O8" s="167" t="s">
        <v>280</v>
      </c>
      <c r="P8" s="167" t="s">
        <v>280</v>
      </c>
      <c r="Q8" s="167" t="s">
        <v>280</v>
      </c>
      <c r="R8" s="167" t="s">
        <v>280</v>
      </c>
      <c r="S8" s="167" t="s">
        <v>280</v>
      </c>
      <c r="T8" s="167" t="s">
        <v>280</v>
      </c>
      <c r="U8" s="167" t="s">
        <v>280</v>
      </c>
      <c r="V8" s="167" t="s">
        <v>280</v>
      </c>
      <c r="W8" s="167" t="s">
        <v>280</v>
      </c>
      <c r="X8" s="167"/>
      <c r="Y8" s="167"/>
      <c r="Z8" s="167"/>
      <c r="AA8" s="167"/>
      <c r="AB8" s="167"/>
      <c r="AC8" s="167"/>
      <c r="AD8" s="167"/>
      <c r="AE8" s="167"/>
      <c r="AF8" s="167"/>
      <c r="AG8" s="167"/>
      <c r="AH8" s="167"/>
      <c r="AI8" s="167"/>
      <c r="AJ8" s="167"/>
      <c r="AK8" s="167"/>
      <c r="AL8" s="167"/>
      <c r="AM8" s="167"/>
      <c r="AN8" s="167"/>
      <c r="AO8" s="167"/>
      <c r="AP8" s="167"/>
      <c r="AQ8" s="167"/>
      <c r="AR8" s="170">
        <f t="shared" ref="AR8:AR47" si="0">COUNTIF(D8:AQ8,"H")</f>
        <v>20</v>
      </c>
      <c r="AS8" s="170">
        <f t="shared" ref="AS8:AS47" si="1">COUNTIF(D8:AQ8,"T")</f>
        <v>0</v>
      </c>
      <c r="AT8" s="170">
        <f t="shared" ref="AT8:AT47" si="2">COUNTIF(D8:AQ8,"S")</f>
        <v>0</v>
      </c>
      <c r="AU8" s="170">
        <f t="shared" ref="AU8:AU47" si="3">COUNTIF(D8:AQ8,"I")</f>
        <v>0</v>
      </c>
      <c r="AV8" s="170">
        <f t="shared" ref="AV8:AV47" si="4">COUNTIF(D8:AQ8,"A")</f>
        <v>0</v>
      </c>
      <c r="AW8" s="172">
        <f>SUM(AR8:AV8)</f>
        <v>20</v>
      </c>
      <c r="AX8" s="173">
        <f>(AR8+AS8)/SUM(AR8:AV8)</f>
        <v>1</v>
      </c>
      <c r="AY8" s="84"/>
      <c r="AZ8" s="84"/>
      <c r="BA8" s="84"/>
      <c r="BB8" s="84"/>
      <c r="BC8" s="84"/>
      <c r="BD8" s="84"/>
      <c r="BE8" s="84"/>
      <c r="BF8" s="84"/>
      <c r="BG8" s="84"/>
      <c r="BH8" s="84"/>
      <c r="BI8" s="84"/>
      <c r="BJ8" s="84"/>
      <c r="BK8" s="84"/>
      <c r="BL8" s="84"/>
      <c r="BM8" s="84"/>
      <c r="BN8" s="84"/>
      <c r="BO8" s="84"/>
      <c r="BP8" s="84"/>
      <c r="BQ8" s="84"/>
      <c r="BR8" s="84"/>
      <c r="BS8" s="84"/>
      <c r="BT8" s="84"/>
      <c r="BU8" s="84"/>
      <c r="BV8" s="84"/>
      <c r="BW8" s="84"/>
      <c r="BX8" s="84"/>
      <c r="BY8" s="84"/>
      <c r="BZ8" s="84"/>
      <c r="CA8" s="84"/>
      <c r="CB8" s="84"/>
      <c r="CC8" s="84"/>
      <c r="CD8" s="84"/>
      <c r="CE8" s="84"/>
      <c r="CF8" s="84"/>
      <c r="CG8" s="84"/>
      <c r="CH8" s="84"/>
      <c r="CI8" s="84"/>
      <c r="CJ8" s="84"/>
      <c r="CK8" s="84"/>
      <c r="CL8" s="84"/>
      <c r="CM8" s="84"/>
      <c r="CN8" s="84"/>
      <c r="CO8" s="84"/>
      <c r="CP8" s="84"/>
      <c r="CQ8" s="84"/>
      <c r="CR8" s="84"/>
      <c r="CS8" s="84"/>
      <c r="CT8" s="84"/>
      <c r="CU8" s="84"/>
      <c r="CW8" s="1" t="s">
        <v>280</v>
      </c>
    </row>
    <row r="9" spans="1:106">
      <c r="A9" s="167">
        <v>2</v>
      </c>
      <c r="B9" s="168">
        <f>pd!B7</f>
        <v>5470</v>
      </c>
      <c r="C9" s="168" t="str">
        <f>pd!C7</f>
        <v>AHMAD RIYUDHA</v>
      </c>
      <c r="D9" s="167" t="s">
        <v>280</v>
      </c>
      <c r="E9" s="167" t="s">
        <v>280</v>
      </c>
      <c r="F9" s="167" t="s">
        <v>280</v>
      </c>
      <c r="G9" s="167" t="s">
        <v>280</v>
      </c>
      <c r="H9" s="167" t="s">
        <v>280</v>
      </c>
      <c r="I9" s="167" t="s">
        <v>280</v>
      </c>
      <c r="J9" s="167" t="s">
        <v>280</v>
      </c>
      <c r="K9" s="167" t="s">
        <v>280</v>
      </c>
      <c r="L9" s="167" t="s">
        <v>280</v>
      </c>
      <c r="M9" s="167" t="s">
        <v>280</v>
      </c>
      <c r="N9" s="167" t="s">
        <v>280</v>
      </c>
      <c r="O9" s="167" t="s">
        <v>280</v>
      </c>
      <c r="P9" s="167" t="s">
        <v>280</v>
      </c>
      <c r="Q9" s="167" t="s">
        <v>280</v>
      </c>
      <c r="R9" s="167" t="s">
        <v>280</v>
      </c>
      <c r="S9" s="167" t="s">
        <v>280</v>
      </c>
      <c r="T9" s="167" t="s">
        <v>280</v>
      </c>
      <c r="U9" s="167" t="s">
        <v>280</v>
      </c>
      <c r="V9" s="167" t="s">
        <v>280</v>
      </c>
      <c r="W9" s="167" t="s">
        <v>280</v>
      </c>
      <c r="X9" s="167"/>
      <c r="Y9" s="167"/>
      <c r="Z9" s="167"/>
      <c r="AA9" s="167"/>
      <c r="AB9" s="167"/>
      <c r="AC9" s="167"/>
      <c r="AD9" s="167"/>
      <c r="AE9" s="167"/>
      <c r="AF9" s="167"/>
      <c r="AG9" s="167"/>
      <c r="AH9" s="167"/>
      <c r="AI9" s="167"/>
      <c r="AJ9" s="167"/>
      <c r="AK9" s="167"/>
      <c r="AL9" s="167"/>
      <c r="AM9" s="167"/>
      <c r="AN9" s="167"/>
      <c r="AO9" s="167"/>
      <c r="AP9" s="167"/>
      <c r="AQ9" s="167"/>
      <c r="AR9" s="170">
        <f t="shared" si="0"/>
        <v>20</v>
      </c>
      <c r="AS9" s="170">
        <f t="shared" si="1"/>
        <v>0</v>
      </c>
      <c r="AT9" s="170">
        <f t="shared" si="2"/>
        <v>0</v>
      </c>
      <c r="AU9" s="170">
        <f t="shared" si="3"/>
        <v>0</v>
      </c>
      <c r="AV9" s="170">
        <f t="shared" si="4"/>
        <v>0</v>
      </c>
      <c r="AW9" s="170">
        <f t="shared" ref="AW9:AW47" si="5">SUM(AR9:AV9)</f>
        <v>20</v>
      </c>
      <c r="AX9" s="171">
        <f t="shared" ref="AX9:AX46" si="6">(AR9+AS9)/SUM(AR9:AV9)</f>
        <v>1</v>
      </c>
      <c r="AY9" s="84"/>
      <c r="AZ9" s="84"/>
      <c r="BA9" s="84"/>
      <c r="BB9" s="84"/>
      <c r="BC9" s="84"/>
      <c r="BD9" s="84"/>
      <c r="BE9" s="84"/>
      <c r="BF9" s="84"/>
      <c r="BG9" s="84"/>
      <c r="BH9" s="84"/>
      <c r="BI9" s="84"/>
      <c r="BJ9" s="84"/>
      <c r="BK9" s="84"/>
      <c r="BL9" s="84"/>
      <c r="BM9" s="84"/>
      <c r="BN9" s="84"/>
      <c r="BO9" s="84"/>
      <c r="BP9" s="84"/>
      <c r="BQ9" s="84"/>
      <c r="BR9" s="84"/>
      <c r="BS9" s="84"/>
      <c r="BT9" s="84"/>
      <c r="BU9" s="84"/>
      <c r="BV9" s="84"/>
      <c r="BW9" s="84"/>
      <c r="BX9" s="84"/>
      <c r="BY9" s="84"/>
      <c r="BZ9" s="84"/>
      <c r="CA9" s="84"/>
      <c r="CB9" s="84"/>
      <c r="CC9" s="84"/>
      <c r="CD9" s="84"/>
      <c r="CE9" s="84"/>
      <c r="CF9" s="84"/>
      <c r="CG9" s="84"/>
      <c r="CH9" s="84"/>
      <c r="CI9" s="84"/>
      <c r="CJ9" s="84"/>
      <c r="CK9" s="84"/>
      <c r="CL9" s="84"/>
      <c r="CM9" s="84"/>
      <c r="CN9" s="84"/>
      <c r="CO9" s="84"/>
      <c r="CP9" s="84"/>
      <c r="CQ9" s="84"/>
      <c r="CR9" s="84"/>
      <c r="CS9" s="84"/>
      <c r="CT9" s="84"/>
      <c r="CU9" s="84"/>
      <c r="CW9" s="1" t="s">
        <v>281</v>
      </c>
    </row>
    <row r="10" spans="1:106">
      <c r="A10" s="167">
        <v>3</v>
      </c>
      <c r="B10" s="168">
        <f>pd!B8</f>
        <v>5471</v>
      </c>
      <c r="C10" s="168" t="str">
        <f>pd!C8</f>
        <v>AHMAD SAYUDINOR</v>
      </c>
      <c r="D10" s="167" t="s">
        <v>280</v>
      </c>
      <c r="E10" s="167" t="s">
        <v>280</v>
      </c>
      <c r="F10" s="167" t="s">
        <v>280</v>
      </c>
      <c r="G10" s="167" t="s">
        <v>280</v>
      </c>
      <c r="H10" s="167" t="s">
        <v>280</v>
      </c>
      <c r="I10" s="167" t="s">
        <v>280</v>
      </c>
      <c r="J10" s="167" t="s">
        <v>280</v>
      </c>
      <c r="K10" s="167" t="s">
        <v>280</v>
      </c>
      <c r="L10" s="167" t="s">
        <v>280</v>
      </c>
      <c r="M10" s="167" t="s">
        <v>280</v>
      </c>
      <c r="N10" s="167" t="s">
        <v>268</v>
      </c>
      <c r="O10" s="167" t="s">
        <v>280</v>
      </c>
      <c r="P10" s="167" t="s">
        <v>280</v>
      </c>
      <c r="Q10" s="167" t="s">
        <v>280</v>
      </c>
      <c r="R10" s="167" t="s">
        <v>280</v>
      </c>
      <c r="S10" s="167" t="s">
        <v>280</v>
      </c>
      <c r="T10" s="167" t="s">
        <v>280</v>
      </c>
      <c r="U10" s="167" t="s">
        <v>280</v>
      </c>
      <c r="V10" s="167" t="s">
        <v>280</v>
      </c>
      <c r="W10" s="167" t="s">
        <v>280</v>
      </c>
      <c r="X10" s="167"/>
      <c r="Y10" s="167"/>
      <c r="Z10" s="167"/>
      <c r="AA10" s="167"/>
      <c r="AB10" s="167"/>
      <c r="AC10" s="167"/>
      <c r="AD10" s="167"/>
      <c r="AE10" s="167"/>
      <c r="AF10" s="167"/>
      <c r="AG10" s="167"/>
      <c r="AH10" s="167"/>
      <c r="AI10" s="167"/>
      <c r="AJ10" s="167"/>
      <c r="AK10" s="167"/>
      <c r="AL10" s="167"/>
      <c r="AM10" s="167"/>
      <c r="AN10" s="167"/>
      <c r="AO10" s="167"/>
      <c r="AP10" s="167"/>
      <c r="AQ10" s="167"/>
      <c r="AR10" s="170">
        <f t="shared" si="0"/>
        <v>19</v>
      </c>
      <c r="AS10" s="170">
        <f t="shared" si="1"/>
        <v>0</v>
      </c>
      <c r="AT10" s="170">
        <f t="shared" si="2"/>
        <v>0</v>
      </c>
      <c r="AU10" s="170">
        <f t="shared" si="3"/>
        <v>0</v>
      </c>
      <c r="AV10" s="170">
        <f t="shared" si="4"/>
        <v>1</v>
      </c>
      <c r="AW10" s="170">
        <f t="shared" si="5"/>
        <v>20</v>
      </c>
      <c r="AX10" s="171">
        <f t="shared" si="6"/>
        <v>0.95</v>
      </c>
      <c r="AY10" s="84"/>
      <c r="AZ10" s="84"/>
      <c r="BA10" s="84"/>
      <c r="BB10" s="84"/>
      <c r="BC10" s="84"/>
      <c r="BD10" s="84"/>
      <c r="BE10" s="84"/>
      <c r="BF10" s="84"/>
      <c r="BG10" s="84"/>
      <c r="BH10" s="84"/>
      <c r="BI10" s="84"/>
      <c r="BJ10" s="84"/>
      <c r="BK10" s="84"/>
      <c r="BL10" s="84"/>
      <c r="BM10" s="84"/>
      <c r="BN10" s="84"/>
      <c r="BO10" s="84"/>
      <c r="BP10" s="84"/>
      <c r="BQ10" s="84"/>
      <c r="BR10" s="84"/>
      <c r="BS10" s="84"/>
      <c r="BT10" s="84"/>
      <c r="BU10" s="84"/>
      <c r="BV10" s="84"/>
      <c r="BW10" s="84"/>
      <c r="BX10" s="84"/>
      <c r="BY10" s="84"/>
      <c r="BZ10" s="84"/>
      <c r="CA10" s="84"/>
      <c r="CB10" s="84"/>
      <c r="CC10" s="84"/>
      <c r="CD10" s="84"/>
      <c r="CE10" s="84"/>
      <c r="CF10" s="84"/>
      <c r="CG10" s="84"/>
      <c r="CH10" s="84"/>
      <c r="CI10" s="84"/>
      <c r="CJ10" s="84"/>
      <c r="CK10" s="84"/>
      <c r="CL10" s="84"/>
      <c r="CM10" s="84"/>
      <c r="CN10" s="84"/>
      <c r="CO10" s="84"/>
      <c r="CP10" s="84"/>
      <c r="CQ10" s="84"/>
      <c r="CR10" s="84"/>
      <c r="CS10" s="84"/>
      <c r="CT10" s="84"/>
      <c r="CU10" s="84"/>
      <c r="CW10" s="1" t="s">
        <v>266</v>
      </c>
    </row>
    <row r="11" spans="1:106" s="179" customFormat="1">
      <c r="A11" s="169">
        <v>4</v>
      </c>
      <c r="B11" s="168">
        <f>pd!B9</f>
        <v>5472</v>
      </c>
      <c r="C11" s="168" t="str">
        <f>pd!C9</f>
        <v>HILMAN SYA'FEI</v>
      </c>
      <c r="D11" s="169" t="s">
        <v>280</v>
      </c>
      <c r="E11" s="169" t="s">
        <v>280</v>
      </c>
      <c r="F11" s="169" t="s">
        <v>280</v>
      </c>
      <c r="G11" s="169" t="s">
        <v>280</v>
      </c>
      <c r="H11" s="169" t="s">
        <v>280</v>
      </c>
      <c r="I11" s="169" t="s">
        <v>280</v>
      </c>
      <c r="J11" s="169" t="s">
        <v>280</v>
      </c>
      <c r="K11" s="169" t="s">
        <v>280</v>
      </c>
      <c r="L11" s="169" t="s">
        <v>280</v>
      </c>
      <c r="M11" s="169" t="s">
        <v>280</v>
      </c>
      <c r="N11" s="169" t="s">
        <v>280</v>
      </c>
      <c r="O11" s="169" t="s">
        <v>280</v>
      </c>
      <c r="P11" s="169" t="s">
        <v>280</v>
      </c>
      <c r="Q11" s="169" t="s">
        <v>280</v>
      </c>
      <c r="R11" s="169" t="s">
        <v>280</v>
      </c>
      <c r="S11" s="169" t="s">
        <v>280</v>
      </c>
      <c r="T11" s="169" t="s">
        <v>280</v>
      </c>
      <c r="U11" s="169" t="s">
        <v>280</v>
      </c>
      <c r="V11" s="169" t="s">
        <v>280</v>
      </c>
      <c r="W11" s="169" t="s">
        <v>280</v>
      </c>
      <c r="X11" s="169"/>
      <c r="Y11" s="169"/>
      <c r="Z11" s="169"/>
      <c r="AA11" s="169"/>
      <c r="AB11" s="169"/>
      <c r="AC11" s="169"/>
      <c r="AD11" s="169"/>
      <c r="AE11" s="169"/>
      <c r="AF11" s="169"/>
      <c r="AG11" s="169"/>
      <c r="AH11" s="169"/>
      <c r="AI11" s="169"/>
      <c r="AJ11" s="169"/>
      <c r="AK11" s="169"/>
      <c r="AL11" s="169"/>
      <c r="AM11" s="169"/>
      <c r="AN11" s="169"/>
      <c r="AO11" s="169"/>
      <c r="AP11" s="169"/>
      <c r="AQ11" s="169"/>
      <c r="AR11" s="170">
        <f t="shared" si="0"/>
        <v>20</v>
      </c>
      <c r="AS11" s="170">
        <f t="shared" si="1"/>
        <v>0</v>
      </c>
      <c r="AT11" s="170">
        <f t="shared" si="2"/>
        <v>0</v>
      </c>
      <c r="AU11" s="170">
        <f t="shared" si="3"/>
        <v>0</v>
      </c>
      <c r="AV11" s="170">
        <f t="shared" si="4"/>
        <v>0</v>
      </c>
      <c r="AW11" s="170">
        <f t="shared" si="5"/>
        <v>20</v>
      </c>
      <c r="AX11" s="171">
        <f t="shared" si="6"/>
        <v>1</v>
      </c>
      <c r="AY11" s="85"/>
      <c r="AZ11" s="85"/>
      <c r="BA11" s="85"/>
      <c r="BB11" s="85"/>
      <c r="BC11" s="85"/>
      <c r="BD11" s="85"/>
      <c r="BE11" s="85"/>
      <c r="BF11" s="85"/>
      <c r="BG11" s="85"/>
      <c r="BH11" s="85"/>
      <c r="BI11" s="85"/>
      <c r="BJ11" s="85"/>
      <c r="BK11" s="85"/>
      <c r="BL11" s="85"/>
      <c r="BM11" s="85"/>
      <c r="BN11" s="85"/>
      <c r="BO11" s="85"/>
      <c r="BP11" s="85"/>
      <c r="BQ11" s="85"/>
      <c r="BR11" s="85"/>
      <c r="BS11" s="85"/>
      <c r="BT11" s="85"/>
      <c r="BU11" s="85"/>
      <c r="BV11" s="85"/>
      <c r="BW11" s="85"/>
      <c r="BX11" s="85"/>
      <c r="BY11" s="85"/>
      <c r="BZ11" s="85"/>
      <c r="CA11" s="85"/>
      <c r="CB11" s="85"/>
      <c r="CC11" s="85"/>
      <c r="CD11" s="85"/>
      <c r="CE11" s="85"/>
      <c r="CF11" s="85"/>
      <c r="CG11" s="85"/>
      <c r="CH11" s="85"/>
      <c r="CI11" s="85"/>
      <c r="CJ11" s="85"/>
      <c r="CK11" s="85"/>
      <c r="CL11" s="85"/>
      <c r="CM11" s="85"/>
      <c r="CN11" s="85"/>
      <c r="CO11" s="85"/>
      <c r="CP11" s="85"/>
      <c r="CQ11" s="85"/>
      <c r="CR11" s="85"/>
      <c r="CS11" s="85"/>
      <c r="CT11" s="85"/>
      <c r="CU11" s="85"/>
      <c r="CW11" s="179" t="s">
        <v>267</v>
      </c>
    </row>
    <row r="12" spans="1:106">
      <c r="A12" s="167">
        <v>5</v>
      </c>
      <c r="B12" s="168">
        <f>pd!B10</f>
        <v>5473</v>
      </c>
      <c r="C12" s="168" t="str">
        <f>pd!C10</f>
        <v>JAMALUDDIN</v>
      </c>
      <c r="D12" s="167" t="s">
        <v>280</v>
      </c>
      <c r="E12" s="167" t="s">
        <v>280</v>
      </c>
      <c r="F12" s="167" t="s">
        <v>280</v>
      </c>
      <c r="G12" s="167" t="s">
        <v>280</v>
      </c>
      <c r="H12" s="167" t="s">
        <v>280</v>
      </c>
      <c r="I12" s="167" t="s">
        <v>280</v>
      </c>
      <c r="J12" s="167" t="s">
        <v>280</v>
      </c>
      <c r="K12" s="167" t="s">
        <v>280</v>
      </c>
      <c r="L12" s="167" t="s">
        <v>280</v>
      </c>
      <c r="M12" s="167" t="s">
        <v>280</v>
      </c>
      <c r="N12" s="167" t="s">
        <v>280</v>
      </c>
      <c r="O12" s="167" t="s">
        <v>280</v>
      </c>
      <c r="P12" s="167" t="s">
        <v>280</v>
      </c>
      <c r="Q12" s="167" t="s">
        <v>280</v>
      </c>
      <c r="R12" s="167" t="s">
        <v>280</v>
      </c>
      <c r="S12" s="167" t="s">
        <v>280</v>
      </c>
      <c r="T12" s="167" t="s">
        <v>280</v>
      </c>
      <c r="U12" s="167" t="s">
        <v>280</v>
      </c>
      <c r="V12" s="167" t="s">
        <v>280</v>
      </c>
      <c r="W12" s="167" t="s">
        <v>280</v>
      </c>
      <c r="X12" s="167"/>
      <c r="Y12" s="167"/>
      <c r="Z12" s="167"/>
      <c r="AA12" s="167"/>
      <c r="AB12" s="167"/>
      <c r="AC12" s="167"/>
      <c r="AD12" s="167"/>
      <c r="AE12" s="167"/>
      <c r="AF12" s="167"/>
      <c r="AG12" s="167"/>
      <c r="AH12" s="167"/>
      <c r="AI12" s="167"/>
      <c r="AJ12" s="167"/>
      <c r="AK12" s="167"/>
      <c r="AL12" s="167"/>
      <c r="AM12" s="167"/>
      <c r="AN12" s="167"/>
      <c r="AO12" s="167"/>
      <c r="AP12" s="167"/>
      <c r="AQ12" s="167"/>
      <c r="AR12" s="170">
        <f t="shared" si="0"/>
        <v>20</v>
      </c>
      <c r="AS12" s="170">
        <f t="shared" si="1"/>
        <v>0</v>
      </c>
      <c r="AT12" s="170">
        <f t="shared" si="2"/>
        <v>0</v>
      </c>
      <c r="AU12" s="170">
        <f t="shared" si="3"/>
        <v>0</v>
      </c>
      <c r="AV12" s="170">
        <f t="shared" si="4"/>
        <v>0</v>
      </c>
      <c r="AW12" s="170">
        <f t="shared" si="5"/>
        <v>20</v>
      </c>
      <c r="AX12" s="171">
        <f t="shared" si="6"/>
        <v>1</v>
      </c>
      <c r="AY12" s="84"/>
      <c r="AZ12" s="84"/>
      <c r="BA12" s="84"/>
      <c r="BB12" s="84"/>
      <c r="BC12" s="84"/>
      <c r="BD12" s="84"/>
      <c r="BE12" s="84"/>
      <c r="BF12" s="84"/>
      <c r="BG12" s="84"/>
      <c r="BH12" s="84"/>
      <c r="BI12" s="84"/>
      <c r="BJ12" s="84"/>
      <c r="BK12" s="84"/>
      <c r="BL12" s="84"/>
      <c r="BM12" s="84"/>
      <c r="BN12" s="84"/>
      <c r="BO12" s="84"/>
      <c r="BP12" s="84"/>
      <c r="BQ12" s="84"/>
      <c r="BR12" s="84"/>
      <c r="BS12" s="84"/>
      <c r="BT12" s="84"/>
      <c r="BU12" s="84"/>
      <c r="BV12" s="84"/>
      <c r="BW12" s="84"/>
      <c r="BX12" s="84"/>
      <c r="BY12" s="84"/>
      <c r="BZ12" s="84"/>
      <c r="CA12" s="84"/>
      <c r="CB12" s="84"/>
      <c r="CC12" s="84"/>
      <c r="CD12" s="84"/>
      <c r="CE12" s="84"/>
      <c r="CF12" s="84"/>
      <c r="CG12" s="84"/>
      <c r="CH12" s="84"/>
      <c r="CI12" s="84"/>
      <c r="CJ12" s="84"/>
      <c r="CK12" s="84"/>
      <c r="CL12" s="84"/>
      <c r="CM12" s="84"/>
      <c r="CN12" s="84"/>
      <c r="CO12" s="84"/>
      <c r="CP12" s="84"/>
      <c r="CQ12" s="84"/>
      <c r="CR12" s="84"/>
      <c r="CS12" s="84"/>
      <c r="CT12" s="84"/>
      <c r="CU12" s="84"/>
      <c r="CW12" s="180" t="s">
        <v>268</v>
      </c>
    </row>
    <row r="13" spans="1:106">
      <c r="A13" s="167">
        <v>6</v>
      </c>
      <c r="B13" s="168">
        <f>pd!B11</f>
        <v>5474</v>
      </c>
      <c r="C13" s="168" t="str">
        <f>pd!C11</f>
        <v>M. ADITYA RYANDI</v>
      </c>
      <c r="D13" s="167" t="s">
        <v>280</v>
      </c>
      <c r="E13" s="167" t="s">
        <v>280</v>
      </c>
      <c r="F13" s="167" t="s">
        <v>280</v>
      </c>
      <c r="G13" s="167" t="s">
        <v>280</v>
      </c>
      <c r="H13" s="167" t="s">
        <v>280</v>
      </c>
      <c r="I13" s="167" t="s">
        <v>280</v>
      </c>
      <c r="J13" s="167" t="s">
        <v>280</v>
      </c>
      <c r="K13" s="167" t="s">
        <v>280</v>
      </c>
      <c r="L13" s="167" t="s">
        <v>280</v>
      </c>
      <c r="M13" s="167" t="s">
        <v>280</v>
      </c>
      <c r="N13" s="167" t="s">
        <v>280</v>
      </c>
      <c r="O13" s="167" t="s">
        <v>280</v>
      </c>
      <c r="P13" s="167" t="s">
        <v>280</v>
      </c>
      <c r="Q13" s="167" t="s">
        <v>280</v>
      </c>
      <c r="R13" s="167" t="s">
        <v>280</v>
      </c>
      <c r="S13" s="167" t="s">
        <v>280</v>
      </c>
      <c r="T13" s="167" t="s">
        <v>280</v>
      </c>
      <c r="U13" s="167" t="s">
        <v>280</v>
      </c>
      <c r="V13" s="167" t="s">
        <v>280</v>
      </c>
      <c r="W13" s="167" t="s">
        <v>280</v>
      </c>
      <c r="X13" s="167"/>
      <c r="Y13" s="167"/>
      <c r="Z13" s="167"/>
      <c r="AA13" s="167"/>
      <c r="AB13" s="167"/>
      <c r="AC13" s="167"/>
      <c r="AD13" s="167"/>
      <c r="AE13" s="167"/>
      <c r="AF13" s="167"/>
      <c r="AG13" s="167"/>
      <c r="AH13" s="167"/>
      <c r="AI13" s="167"/>
      <c r="AJ13" s="167"/>
      <c r="AK13" s="167"/>
      <c r="AL13" s="167"/>
      <c r="AM13" s="167"/>
      <c r="AN13" s="167"/>
      <c r="AO13" s="167"/>
      <c r="AP13" s="167"/>
      <c r="AQ13" s="167"/>
      <c r="AR13" s="170">
        <f t="shared" si="0"/>
        <v>20</v>
      </c>
      <c r="AS13" s="170">
        <f t="shared" si="1"/>
        <v>0</v>
      </c>
      <c r="AT13" s="170">
        <f t="shared" si="2"/>
        <v>0</v>
      </c>
      <c r="AU13" s="170">
        <f t="shared" si="3"/>
        <v>0</v>
      </c>
      <c r="AV13" s="170">
        <f t="shared" si="4"/>
        <v>0</v>
      </c>
      <c r="AW13" s="170">
        <f t="shared" si="5"/>
        <v>20</v>
      </c>
      <c r="AX13" s="171">
        <f t="shared" si="6"/>
        <v>1</v>
      </c>
      <c r="AY13" s="84"/>
      <c r="AZ13" s="84"/>
      <c r="BA13" s="84"/>
      <c r="BB13" s="84"/>
      <c r="BC13" s="84"/>
      <c r="BD13" s="84"/>
      <c r="BE13" s="84"/>
      <c r="BF13" s="84"/>
      <c r="BG13" s="84"/>
      <c r="BH13" s="84"/>
      <c r="BI13" s="84"/>
      <c r="BJ13" s="84"/>
      <c r="BK13" s="84"/>
      <c r="BL13" s="84"/>
      <c r="BM13" s="84"/>
      <c r="BN13" s="84"/>
      <c r="BO13" s="84"/>
      <c r="BP13" s="84"/>
      <c r="BQ13" s="84"/>
      <c r="BR13" s="84"/>
      <c r="BS13" s="84"/>
      <c r="BT13" s="84"/>
      <c r="BU13" s="84"/>
      <c r="BV13" s="84"/>
      <c r="BW13" s="84"/>
      <c r="BX13" s="84"/>
      <c r="BY13" s="84"/>
      <c r="BZ13" s="84"/>
      <c r="CA13" s="84"/>
      <c r="CB13" s="84"/>
      <c r="CC13" s="84"/>
      <c r="CD13" s="84"/>
      <c r="CE13" s="84"/>
      <c r="CF13" s="84"/>
      <c r="CG13" s="84"/>
      <c r="CH13" s="84"/>
      <c r="CI13" s="84"/>
      <c r="CJ13" s="84"/>
      <c r="CK13" s="84"/>
      <c r="CL13" s="84"/>
      <c r="CM13" s="84"/>
      <c r="CN13" s="84"/>
      <c r="CO13" s="84"/>
      <c r="CP13" s="84"/>
      <c r="CQ13" s="84"/>
      <c r="CR13" s="84"/>
      <c r="CS13" s="84"/>
      <c r="CT13" s="84"/>
      <c r="CU13" s="84"/>
    </row>
    <row r="14" spans="1:106">
      <c r="A14" s="167">
        <v>7</v>
      </c>
      <c r="B14" s="168">
        <f>pd!B12</f>
        <v>5475</v>
      </c>
      <c r="C14" s="168" t="str">
        <f>pd!C12</f>
        <v>M. ZAINAL AKBAR</v>
      </c>
      <c r="D14" s="167" t="s">
        <v>280</v>
      </c>
      <c r="E14" s="167" t="s">
        <v>280</v>
      </c>
      <c r="F14" s="167" t="s">
        <v>280</v>
      </c>
      <c r="G14" s="167" t="s">
        <v>280</v>
      </c>
      <c r="H14" s="167" t="s">
        <v>280</v>
      </c>
      <c r="I14" s="167" t="s">
        <v>280</v>
      </c>
      <c r="J14" s="167" t="s">
        <v>280</v>
      </c>
      <c r="K14" s="167" t="s">
        <v>280</v>
      </c>
      <c r="L14" s="167" t="s">
        <v>280</v>
      </c>
      <c r="M14" s="167" t="s">
        <v>280</v>
      </c>
      <c r="N14" s="167" t="s">
        <v>280</v>
      </c>
      <c r="O14" s="167" t="s">
        <v>280</v>
      </c>
      <c r="P14" s="167" t="s">
        <v>280</v>
      </c>
      <c r="Q14" s="167" t="s">
        <v>280</v>
      </c>
      <c r="R14" s="167" t="s">
        <v>280</v>
      </c>
      <c r="S14" s="167" t="s">
        <v>280</v>
      </c>
      <c r="T14" s="167" t="s">
        <v>280</v>
      </c>
      <c r="U14" s="167" t="s">
        <v>280</v>
      </c>
      <c r="V14" s="167" t="s">
        <v>280</v>
      </c>
      <c r="W14" s="167" t="s">
        <v>280</v>
      </c>
      <c r="X14" s="167"/>
      <c r="Y14" s="167"/>
      <c r="Z14" s="167"/>
      <c r="AA14" s="167"/>
      <c r="AB14" s="167"/>
      <c r="AC14" s="167"/>
      <c r="AD14" s="167"/>
      <c r="AE14" s="167"/>
      <c r="AF14" s="167"/>
      <c r="AG14" s="167"/>
      <c r="AH14" s="167"/>
      <c r="AI14" s="167"/>
      <c r="AJ14" s="167"/>
      <c r="AK14" s="167"/>
      <c r="AL14" s="167"/>
      <c r="AM14" s="167"/>
      <c r="AN14" s="167"/>
      <c r="AO14" s="167"/>
      <c r="AP14" s="167"/>
      <c r="AQ14" s="167"/>
      <c r="AR14" s="170">
        <f t="shared" si="0"/>
        <v>20</v>
      </c>
      <c r="AS14" s="170">
        <f t="shared" si="1"/>
        <v>0</v>
      </c>
      <c r="AT14" s="170">
        <f t="shared" si="2"/>
        <v>0</v>
      </c>
      <c r="AU14" s="170">
        <f t="shared" si="3"/>
        <v>0</v>
      </c>
      <c r="AV14" s="170">
        <f t="shared" si="4"/>
        <v>0</v>
      </c>
      <c r="AW14" s="170">
        <f t="shared" si="5"/>
        <v>20</v>
      </c>
      <c r="AX14" s="171">
        <f t="shared" si="6"/>
        <v>1</v>
      </c>
      <c r="AY14" s="84"/>
      <c r="AZ14" s="84"/>
      <c r="BA14" s="84"/>
      <c r="BB14" s="84"/>
      <c r="BC14" s="84"/>
      <c r="BD14" s="84"/>
      <c r="BE14" s="84"/>
      <c r="BF14" s="84"/>
      <c r="BG14" s="84"/>
      <c r="BH14" s="84"/>
      <c r="BI14" s="84"/>
      <c r="BJ14" s="84"/>
      <c r="BK14" s="84"/>
      <c r="BL14" s="84"/>
      <c r="BM14" s="84"/>
      <c r="BN14" s="84"/>
      <c r="BO14" s="84"/>
      <c r="BP14" s="84"/>
      <c r="BQ14" s="84"/>
      <c r="BR14" s="84"/>
      <c r="BS14" s="84"/>
      <c r="BT14" s="84"/>
      <c r="BU14" s="84"/>
      <c r="BV14" s="84"/>
      <c r="BW14" s="84"/>
      <c r="BX14" s="84"/>
      <c r="BY14" s="84"/>
      <c r="BZ14" s="84"/>
      <c r="CA14" s="84"/>
      <c r="CB14" s="84"/>
      <c r="CC14" s="84"/>
      <c r="CD14" s="84"/>
      <c r="CE14" s="84"/>
      <c r="CF14" s="84"/>
      <c r="CG14" s="84"/>
      <c r="CH14" s="84"/>
      <c r="CI14" s="84"/>
      <c r="CJ14" s="84"/>
      <c r="CK14" s="84"/>
      <c r="CL14" s="84"/>
      <c r="CM14" s="84"/>
      <c r="CN14" s="84"/>
      <c r="CO14" s="84"/>
      <c r="CP14" s="84"/>
      <c r="CQ14" s="84"/>
      <c r="CR14" s="84"/>
      <c r="CS14" s="84"/>
      <c r="CT14" s="84"/>
      <c r="CU14" s="84"/>
    </row>
    <row r="15" spans="1:106">
      <c r="A15" s="167">
        <v>8</v>
      </c>
      <c r="B15" s="168">
        <f>pd!B13</f>
        <v>5476</v>
      </c>
      <c r="C15" s="168" t="str">
        <f>pd!C13</f>
        <v>MAULIDI</v>
      </c>
      <c r="D15" s="167" t="s">
        <v>280</v>
      </c>
      <c r="E15" s="167" t="s">
        <v>280</v>
      </c>
      <c r="F15" s="167" t="s">
        <v>280</v>
      </c>
      <c r="G15" s="167" t="s">
        <v>280</v>
      </c>
      <c r="H15" s="167" t="s">
        <v>280</v>
      </c>
      <c r="I15" s="167" t="s">
        <v>280</v>
      </c>
      <c r="J15" s="167" t="s">
        <v>280</v>
      </c>
      <c r="K15" s="167" t="s">
        <v>280</v>
      </c>
      <c r="L15" s="167" t="s">
        <v>280</v>
      </c>
      <c r="M15" s="167" t="s">
        <v>267</v>
      </c>
      <c r="N15" s="167" t="s">
        <v>280</v>
      </c>
      <c r="O15" s="167" t="s">
        <v>280</v>
      </c>
      <c r="P15" s="167" t="s">
        <v>280</v>
      </c>
      <c r="Q15" s="167" t="s">
        <v>280</v>
      </c>
      <c r="R15" s="167" t="s">
        <v>280</v>
      </c>
      <c r="S15" s="167" t="s">
        <v>280</v>
      </c>
      <c r="T15" s="167" t="s">
        <v>280</v>
      </c>
      <c r="U15" s="167" t="s">
        <v>280</v>
      </c>
      <c r="V15" s="167" t="s">
        <v>280</v>
      </c>
      <c r="W15" s="167" t="s">
        <v>280</v>
      </c>
      <c r="X15" s="167"/>
      <c r="Y15" s="167"/>
      <c r="Z15" s="167"/>
      <c r="AA15" s="167"/>
      <c r="AB15" s="167"/>
      <c r="AC15" s="167"/>
      <c r="AD15" s="167"/>
      <c r="AE15" s="167"/>
      <c r="AF15" s="167"/>
      <c r="AG15" s="167"/>
      <c r="AH15" s="167"/>
      <c r="AI15" s="167"/>
      <c r="AJ15" s="167"/>
      <c r="AK15" s="167"/>
      <c r="AL15" s="167"/>
      <c r="AM15" s="167"/>
      <c r="AN15" s="167"/>
      <c r="AO15" s="167"/>
      <c r="AP15" s="167"/>
      <c r="AQ15" s="167"/>
      <c r="AR15" s="170">
        <f t="shared" si="0"/>
        <v>19</v>
      </c>
      <c r="AS15" s="170">
        <f t="shared" si="1"/>
        <v>0</v>
      </c>
      <c r="AT15" s="170">
        <f t="shared" si="2"/>
        <v>0</v>
      </c>
      <c r="AU15" s="170">
        <f t="shared" si="3"/>
        <v>1</v>
      </c>
      <c r="AV15" s="170">
        <f t="shared" si="4"/>
        <v>0</v>
      </c>
      <c r="AW15" s="170">
        <f t="shared" si="5"/>
        <v>20</v>
      </c>
      <c r="AX15" s="171">
        <f t="shared" si="6"/>
        <v>0.95</v>
      </c>
      <c r="AY15" s="84"/>
      <c r="AZ15" s="84"/>
      <c r="BA15" s="84"/>
      <c r="BB15" s="84"/>
      <c r="BC15" s="84"/>
      <c r="BD15" s="84"/>
      <c r="BE15" s="84"/>
      <c r="BF15" s="84"/>
      <c r="BG15" s="84"/>
      <c r="BH15" s="84"/>
      <c r="BI15" s="84"/>
      <c r="BJ15" s="84"/>
      <c r="BK15" s="84"/>
      <c r="BL15" s="84"/>
      <c r="BM15" s="84"/>
      <c r="BN15" s="84"/>
      <c r="BO15" s="84"/>
      <c r="BP15" s="84"/>
      <c r="BQ15" s="84"/>
      <c r="BR15" s="84"/>
      <c r="BS15" s="84"/>
      <c r="BT15" s="84"/>
      <c r="BU15" s="84"/>
      <c r="BV15" s="84"/>
      <c r="BW15" s="84"/>
      <c r="BX15" s="84"/>
      <c r="BY15" s="84"/>
      <c r="BZ15" s="84"/>
      <c r="CA15" s="84"/>
      <c r="CB15" s="84"/>
      <c r="CC15" s="84"/>
      <c r="CD15" s="84"/>
      <c r="CE15" s="84"/>
      <c r="CF15" s="84"/>
      <c r="CG15" s="84"/>
      <c r="CH15" s="84"/>
      <c r="CI15" s="84"/>
      <c r="CJ15" s="84"/>
      <c r="CK15" s="84"/>
      <c r="CL15" s="84"/>
      <c r="CM15" s="84"/>
      <c r="CN15" s="84"/>
      <c r="CO15" s="84"/>
      <c r="CP15" s="84"/>
      <c r="CQ15" s="84"/>
      <c r="CR15" s="84"/>
      <c r="CS15" s="84"/>
      <c r="CT15" s="84"/>
      <c r="CU15" s="84"/>
    </row>
    <row r="16" spans="1:106">
      <c r="A16" s="167">
        <v>9</v>
      </c>
      <c r="B16" s="168">
        <f>pd!B14</f>
        <v>5477</v>
      </c>
      <c r="C16" s="168" t="str">
        <f>pd!C14</f>
        <v>MUHAMMAD AGUS RIFANI</v>
      </c>
      <c r="D16" s="167" t="s">
        <v>280</v>
      </c>
      <c r="E16" s="167" t="s">
        <v>280</v>
      </c>
      <c r="F16" s="167" t="s">
        <v>280</v>
      </c>
      <c r="G16" s="167" t="s">
        <v>280</v>
      </c>
      <c r="H16" s="167" t="s">
        <v>280</v>
      </c>
      <c r="I16" s="167" t="s">
        <v>280</v>
      </c>
      <c r="J16" s="167" t="s">
        <v>280</v>
      </c>
      <c r="K16" s="167" t="s">
        <v>280</v>
      </c>
      <c r="L16" s="167" t="s">
        <v>280</v>
      </c>
      <c r="M16" s="167" t="s">
        <v>280</v>
      </c>
      <c r="N16" s="167" t="s">
        <v>280</v>
      </c>
      <c r="O16" s="167" t="s">
        <v>280</v>
      </c>
      <c r="P16" s="167" t="s">
        <v>280</v>
      </c>
      <c r="Q16" s="167" t="s">
        <v>280</v>
      </c>
      <c r="R16" s="167" t="s">
        <v>280</v>
      </c>
      <c r="S16" s="167" t="s">
        <v>280</v>
      </c>
      <c r="T16" s="167" t="s">
        <v>280</v>
      </c>
      <c r="U16" s="167" t="s">
        <v>280</v>
      </c>
      <c r="V16" s="167" t="s">
        <v>280</v>
      </c>
      <c r="W16" s="167" t="s">
        <v>280</v>
      </c>
      <c r="X16" s="167"/>
      <c r="Y16" s="167"/>
      <c r="Z16" s="167"/>
      <c r="AA16" s="167"/>
      <c r="AB16" s="167"/>
      <c r="AC16" s="167"/>
      <c r="AD16" s="167"/>
      <c r="AE16" s="167"/>
      <c r="AF16" s="167"/>
      <c r="AG16" s="167"/>
      <c r="AH16" s="167"/>
      <c r="AI16" s="167"/>
      <c r="AJ16" s="167"/>
      <c r="AK16" s="167"/>
      <c r="AL16" s="167"/>
      <c r="AM16" s="167"/>
      <c r="AN16" s="167"/>
      <c r="AO16" s="167"/>
      <c r="AP16" s="167"/>
      <c r="AQ16" s="167"/>
      <c r="AR16" s="170">
        <f t="shared" si="0"/>
        <v>20</v>
      </c>
      <c r="AS16" s="170">
        <f t="shared" si="1"/>
        <v>0</v>
      </c>
      <c r="AT16" s="170">
        <f t="shared" si="2"/>
        <v>0</v>
      </c>
      <c r="AU16" s="170">
        <f t="shared" si="3"/>
        <v>0</v>
      </c>
      <c r="AV16" s="170">
        <f t="shared" si="4"/>
        <v>0</v>
      </c>
      <c r="AW16" s="170">
        <f t="shared" si="5"/>
        <v>20</v>
      </c>
      <c r="AX16" s="171">
        <f t="shared" si="6"/>
        <v>1</v>
      </c>
      <c r="AY16" s="84"/>
      <c r="AZ16" s="84"/>
      <c r="BA16" s="84"/>
      <c r="BB16" s="84"/>
      <c r="BC16" s="84"/>
      <c r="BD16" s="84"/>
      <c r="BE16" s="84"/>
      <c r="BF16" s="84"/>
      <c r="BG16" s="84"/>
      <c r="BH16" s="84"/>
      <c r="BI16" s="84"/>
      <c r="BJ16" s="84"/>
      <c r="BK16" s="84"/>
      <c r="BL16" s="84"/>
      <c r="BM16" s="84"/>
      <c r="BN16" s="84"/>
      <c r="BO16" s="84"/>
      <c r="BP16" s="84"/>
      <c r="BQ16" s="84"/>
      <c r="BR16" s="84"/>
      <c r="BS16" s="84"/>
      <c r="BT16" s="84"/>
      <c r="BU16" s="84"/>
      <c r="BV16" s="84"/>
      <c r="BW16" s="84"/>
      <c r="BX16" s="84"/>
      <c r="BY16" s="84"/>
      <c r="BZ16" s="84"/>
      <c r="CA16" s="84"/>
      <c r="CB16" s="84"/>
      <c r="CC16" s="84"/>
      <c r="CD16" s="84"/>
      <c r="CE16" s="84"/>
      <c r="CF16" s="84"/>
      <c r="CG16" s="84"/>
      <c r="CH16" s="84"/>
      <c r="CI16" s="84"/>
      <c r="CJ16" s="84"/>
      <c r="CK16" s="84"/>
      <c r="CL16" s="84"/>
      <c r="CM16" s="84"/>
      <c r="CN16" s="84"/>
      <c r="CO16" s="84"/>
      <c r="CP16" s="84"/>
      <c r="CQ16" s="84"/>
      <c r="CR16" s="84"/>
      <c r="CS16" s="84"/>
      <c r="CT16" s="84"/>
      <c r="CU16" s="84"/>
    </row>
    <row r="17" spans="1:99">
      <c r="A17" s="167">
        <v>10</v>
      </c>
      <c r="B17" s="168">
        <f>pd!B15</f>
        <v>5478</v>
      </c>
      <c r="C17" s="168" t="str">
        <f>pd!C15</f>
        <v>MUHAMMAD AKBAR</v>
      </c>
      <c r="D17" s="167" t="s">
        <v>280</v>
      </c>
      <c r="E17" s="167" t="s">
        <v>280</v>
      </c>
      <c r="F17" s="167" t="s">
        <v>280</v>
      </c>
      <c r="G17" s="167" t="s">
        <v>280</v>
      </c>
      <c r="H17" s="167" t="s">
        <v>280</v>
      </c>
      <c r="I17" s="167" t="s">
        <v>280</v>
      </c>
      <c r="J17" s="167" t="s">
        <v>280</v>
      </c>
      <c r="K17" s="167" t="s">
        <v>280</v>
      </c>
      <c r="L17" s="167" t="s">
        <v>280</v>
      </c>
      <c r="M17" s="167" t="s">
        <v>280</v>
      </c>
      <c r="N17" s="167" t="s">
        <v>280</v>
      </c>
      <c r="O17" s="167" t="s">
        <v>280</v>
      </c>
      <c r="P17" s="167" t="s">
        <v>280</v>
      </c>
      <c r="Q17" s="167" t="s">
        <v>280</v>
      </c>
      <c r="R17" s="167" t="s">
        <v>280</v>
      </c>
      <c r="S17" s="167" t="s">
        <v>280</v>
      </c>
      <c r="T17" s="167" t="s">
        <v>280</v>
      </c>
      <c r="U17" s="167" t="s">
        <v>280</v>
      </c>
      <c r="V17" s="167" t="s">
        <v>280</v>
      </c>
      <c r="W17" s="167" t="s">
        <v>280</v>
      </c>
      <c r="X17" s="167"/>
      <c r="Y17" s="167"/>
      <c r="Z17" s="167"/>
      <c r="AA17" s="167"/>
      <c r="AB17" s="167"/>
      <c r="AC17" s="167"/>
      <c r="AD17" s="167"/>
      <c r="AE17" s="167"/>
      <c r="AF17" s="167"/>
      <c r="AG17" s="167"/>
      <c r="AH17" s="167"/>
      <c r="AI17" s="167"/>
      <c r="AJ17" s="167"/>
      <c r="AK17" s="167"/>
      <c r="AL17" s="167"/>
      <c r="AM17" s="167"/>
      <c r="AN17" s="167"/>
      <c r="AO17" s="167"/>
      <c r="AP17" s="167"/>
      <c r="AQ17" s="167"/>
      <c r="AR17" s="170">
        <f t="shared" si="0"/>
        <v>20</v>
      </c>
      <c r="AS17" s="170">
        <f t="shared" si="1"/>
        <v>0</v>
      </c>
      <c r="AT17" s="170">
        <f t="shared" si="2"/>
        <v>0</v>
      </c>
      <c r="AU17" s="170">
        <f t="shared" si="3"/>
        <v>0</v>
      </c>
      <c r="AV17" s="170">
        <f t="shared" si="4"/>
        <v>0</v>
      </c>
      <c r="AW17" s="170">
        <f t="shared" si="5"/>
        <v>20</v>
      </c>
      <c r="AX17" s="171">
        <f t="shared" si="6"/>
        <v>1</v>
      </c>
      <c r="AY17" s="84"/>
      <c r="AZ17" s="84"/>
      <c r="BA17" s="84"/>
      <c r="BB17" s="84"/>
      <c r="BC17" s="84"/>
      <c r="BD17" s="84"/>
      <c r="BE17" s="84"/>
      <c r="BF17" s="84"/>
      <c r="BG17" s="84"/>
      <c r="BH17" s="84"/>
      <c r="BI17" s="84"/>
      <c r="BJ17" s="84"/>
      <c r="BK17" s="84"/>
      <c r="BL17" s="84"/>
      <c r="BM17" s="84"/>
      <c r="BN17" s="84"/>
      <c r="BO17" s="84"/>
      <c r="BP17" s="84"/>
      <c r="BQ17" s="84"/>
      <c r="BR17" s="84"/>
      <c r="BS17" s="84"/>
      <c r="BT17" s="84"/>
      <c r="BU17" s="84"/>
      <c r="BV17" s="84"/>
      <c r="BW17" s="84"/>
      <c r="BX17" s="84"/>
      <c r="BY17" s="84"/>
      <c r="BZ17" s="84"/>
      <c r="CA17" s="84"/>
      <c r="CB17" s="84"/>
      <c r="CC17" s="84"/>
      <c r="CD17" s="84"/>
      <c r="CE17" s="84"/>
      <c r="CF17" s="84"/>
      <c r="CG17" s="84"/>
      <c r="CH17" s="84"/>
      <c r="CI17" s="84"/>
      <c r="CJ17" s="84"/>
      <c r="CK17" s="84"/>
      <c r="CL17" s="84"/>
      <c r="CM17" s="84"/>
      <c r="CN17" s="84"/>
      <c r="CO17" s="84"/>
      <c r="CP17" s="84"/>
      <c r="CQ17" s="84"/>
      <c r="CR17" s="84"/>
      <c r="CS17" s="84"/>
      <c r="CT17" s="84"/>
      <c r="CU17" s="84"/>
    </row>
    <row r="18" spans="1:99">
      <c r="A18" s="167">
        <v>11</v>
      </c>
      <c r="B18" s="168">
        <f>pd!B16</f>
        <v>5479</v>
      </c>
      <c r="C18" s="168" t="str">
        <f>pd!C16</f>
        <v>MUHAMMAD ALPIANOR</v>
      </c>
      <c r="D18" s="167" t="s">
        <v>280</v>
      </c>
      <c r="E18" s="167" t="s">
        <v>280</v>
      </c>
      <c r="F18" s="167" t="s">
        <v>280</v>
      </c>
      <c r="G18" s="167" t="s">
        <v>280</v>
      </c>
      <c r="H18" s="167" t="s">
        <v>280</v>
      </c>
      <c r="I18" s="167" t="s">
        <v>280</v>
      </c>
      <c r="J18" s="167" t="s">
        <v>280</v>
      </c>
      <c r="K18" s="167" t="s">
        <v>266</v>
      </c>
      <c r="L18" s="167" t="s">
        <v>280</v>
      </c>
      <c r="M18" s="167" t="s">
        <v>280</v>
      </c>
      <c r="N18" s="167" t="s">
        <v>280</v>
      </c>
      <c r="O18" s="167" t="s">
        <v>280</v>
      </c>
      <c r="P18" s="167" t="s">
        <v>280</v>
      </c>
      <c r="Q18" s="167" t="s">
        <v>280</v>
      </c>
      <c r="R18" s="167" t="s">
        <v>280</v>
      </c>
      <c r="S18" s="167" t="s">
        <v>280</v>
      </c>
      <c r="T18" s="167" t="s">
        <v>280</v>
      </c>
      <c r="U18" s="167" t="s">
        <v>280</v>
      </c>
      <c r="V18" s="167" t="s">
        <v>280</v>
      </c>
      <c r="W18" s="167" t="s">
        <v>280</v>
      </c>
      <c r="X18" s="167"/>
      <c r="Y18" s="167"/>
      <c r="Z18" s="167"/>
      <c r="AA18" s="167"/>
      <c r="AB18" s="167"/>
      <c r="AC18" s="167"/>
      <c r="AD18" s="167"/>
      <c r="AE18" s="167"/>
      <c r="AF18" s="167"/>
      <c r="AG18" s="167"/>
      <c r="AH18" s="167"/>
      <c r="AI18" s="167"/>
      <c r="AJ18" s="167"/>
      <c r="AK18" s="167"/>
      <c r="AL18" s="167"/>
      <c r="AM18" s="167"/>
      <c r="AN18" s="167"/>
      <c r="AO18" s="167"/>
      <c r="AP18" s="167"/>
      <c r="AQ18" s="167"/>
      <c r="AR18" s="170">
        <f t="shared" si="0"/>
        <v>19</v>
      </c>
      <c r="AS18" s="170">
        <f t="shared" si="1"/>
        <v>0</v>
      </c>
      <c r="AT18" s="170">
        <f t="shared" si="2"/>
        <v>1</v>
      </c>
      <c r="AU18" s="170">
        <f t="shared" si="3"/>
        <v>0</v>
      </c>
      <c r="AV18" s="170">
        <f t="shared" si="4"/>
        <v>0</v>
      </c>
      <c r="AW18" s="170">
        <f t="shared" si="5"/>
        <v>20</v>
      </c>
      <c r="AX18" s="171">
        <f t="shared" si="6"/>
        <v>0.95</v>
      </c>
      <c r="AY18" s="84"/>
      <c r="AZ18" s="84"/>
      <c r="BA18" s="84"/>
      <c r="BB18" s="84"/>
      <c r="BC18" s="84"/>
      <c r="BD18" s="84"/>
      <c r="BE18" s="84"/>
      <c r="BF18" s="84"/>
      <c r="BG18" s="84"/>
      <c r="BH18" s="84"/>
      <c r="BI18" s="84"/>
      <c r="BJ18" s="84"/>
      <c r="BK18" s="84"/>
      <c r="BL18" s="84"/>
      <c r="BM18" s="84"/>
      <c r="BN18" s="84"/>
      <c r="BO18" s="84"/>
      <c r="BP18" s="84"/>
      <c r="BQ18" s="84"/>
      <c r="BR18" s="84"/>
      <c r="BS18" s="84"/>
      <c r="BT18" s="84"/>
      <c r="BU18" s="84"/>
      <c r="BV18" s="84"/>
      <c r="BW18" s="84"/>
      <c r="BX18" s="84"/>
      <c r="BY18" s="84"/>
      <c r="BZ18" s="84"/>
      <c r="CA18" s="84"/>
      <c r="CB18" s="84"/>
      <c r="CC18" s="84"/>
      <c r="CD18" s="84"/>
      <c r="CE18" s="84"/>
      <c r="CF18" s="84"/>
      <c r="CG18" s="84"/>
      <c r="CH18" s="84"/>
      <c r="CI18" s="84"/>
      <c r="CJ18" s="84"/>
      <c r="CK18" s="84"/>
      <c r="CL18" s="84"/>
      <c r="CM18" s="84"/>
      <c r="CN18" s="84"/>
      <c r="CO18" s="84"/>
      <c r="CP18" s="84"/>
      <c r="CQ18" s="84"/>
      <c r="CR18" s="84"/>
      <c r="CS18" s="84"/>
      <c r="CT18" s="84"/>
      <c r="CU18" s="84"/>
    </row>
    <row r="19" spans="1:99">
      <c r="A19" s="167">
        <v>12</v>
      </c>
      <c r="B19" s="168">
        <f>pd!B17</f>
        <v>5480</v>
      </c>
      <c r="C19" s="168" t="str">
        <f>pd!C17</f>
        <v>MUHAMMAD ANDRIAN</v>
      </c>
      <c r="D19" s="167" t="s">
        <v>280</v>
      </c>
      <c r="E19" s="167" t="s">
        <v>280</v>
      </c>
      <c r="F19" s="167" t="s">
        <v>280</v>
      </c>
      <c r="G19" s="167" t="s">
        <v>280</v>
      </c>
      <c r="H19" s="167" t="s">
        <v>280</v>
      </c>
      <c r="I19" s="167" t="s">
        <v>280</v>
      </c>
      <c r="J19" s="167" t="s">
        <v>280</v>
      </c>
      <c r="K19" s="167" t="s">
        <v>280</v>
      </c>
      <c r="L19" s="167" t="s">
        <v>280</v>
      </c>
      <c r="M19" s="167" t="s">
        <v>280</v>
      </c>
      <c r="N19" s="167" t="s">
        <v>280</v>
      </c>
      <c r="O19" s="167" t="s">
        <v>280</v>
      </c>
      <c r="P19" s="167" t="s">
        <v>280</v>
      </c>
      <c r="Q19" s="167" t="s">
        <v>280</v>
      </c>
      <c r="R19" s="167" t="s">
        <v>280</v>
      </c>
      <c r="S19" s="167" t="s">
        <v>280</v>
      </c>
      <c r="T19" s="167" t="s">
        <v>280</v>
      </c>
      <c r="U19" s="167" t="s">
        <v>280</v>
      </c>
      <c r="V19" s="167" t="s">
        <v>280</v>
      </c>
      <c r="W19" s="167" t="s">
        <v>280</v>
      </c>
      <c r="X19" s="167"/>
      <c r="Y19" s="167"/>
      <c r="Z19" s="167"/>
      <c r="AA19" s="167"/>
      <c r="AB19" s="167"/>
      <c r="AC19" s="167"/>
      <c r="AD19" s="167"/>
      <c r="AE19" s="167"/>
      <c r="AF19" s="167"/>
      <c r="AG19" s="167"/>
      <c r="AH19" s="167"/>
      <c r="AI19" s="167"/>
      <c r="AJ19" s="167"/>
      <c r="AK19" s="167"/>
      <c r="AL19" s="167"/>
      <c r="AM19" s="167"/>
      <c r="AN19" s="167"/>
      <c r="AO19" s="167"/>
      <c r="AP19" s="167"/>
      <c r="AQ19" s="167"/>
      <c r="AR19" s="170">
        <f t="shared" si="0"/>
        <v>20</v>
      </c>
      <c r="AS19" s="170">
        <f t="shared" si="1"/>
        <v>0</v>
      </c>
      <c r="AT19" s="170">
        <f t="shared" si="2"/>
        <v>0</v>
      </c>
      <c r="AU19" s="170">
        <f t="shared" si="3"/>
        <v>0</v>
      </c>
      <c r="AV19" s="170">
        <f t="shared" si="4"/>
        <v>0</v>
      </c>
      <c r="AW19" s="170">
        <f t="shared" si="5"/>
        <v>20</v>
      </c>
      <c r="AX19" s="171">
        <f t="shared" si="6"/>
        <v>1</v>
      </c>
      <c r="AY19" s="84"/>
      <c r="AZ19" s="84"/>
      <c r="BA19" s="84"/>
      <c r="BB19" s="84"/>
      <c r="BC19" s="84"/>
      <c r="BD19" s="84"/>
      <c r="BE19" s="84"/>
      <c r="BF19" s="84"/>
      <c r="BG19" s="84"/>
      <c r="BH19" s="84"/>
      <c r="BI19" s="84"/>
      <c r="BJ19" s="84"/>
      <c r="BK19" s="84"/>
      <c r="BL19" s="84"/>
      <c r="BM19" s="84"/>
      <c r="BN19" s="84"/>
      <c r="BO19" s="84"/>
      <c r="BP19" s="84"/>
      <c r="BQ19" s="84"/>
      <c r="BR19" s="84"/>
      <c r="BS19" s="84"/>
      <c r="BT19" s="84"/>
      <c r="BU19" s="84"/>
      <c r="BV19" s="84"/>
      <c r="BW19" s="84"/>
      <c r="BX19" s="84"/>
      <c r="BY19" s="84"/>
      <c r="BZ19" s="84"/>
      <c r="CA19" s="84"/>
      <c r="CB19" s="84"/>
      <c r="CC19" s="84"/>
      <c r="CD19" s="84"/>
      <c r="CE19" s="84"/>
      <c r="CF19" s="84"/>
      <c r="CG19" s="84"/>
      <c r="CH19" s="84"/>
      <c r="CI19" s="84"/>
      <c r="CJ19" s="84"/>
      <c r="CK19" s="84"/>
      <c r="CL19" s="84"/>
      <c r="CM19" s="84"/>
      <c r="CN19" s="84"/>
      <c r="CO19" s="84"/>
      <c r="CP19" s="84"/>
      <c r="CQ19" s="84"/>
      <c r="CR19" s="84"/>
      <c r="CS19" s="84"/>
      <c r="CT19" s="84"/>
      <c r="CU19" s="84"/>
    </row>
    <row r="20" spans="1:99" s="179" customFormat="1">
      <c r="A20" s="169">
        <v>13</v>
      </c>
      <c r="B20" s="168">
        <f>pd!B18</f>
        <v>5481</v>
      </c>
      <c r="C20" s="168" t="str">
        <f>pd!C18</f>
        <v>MUHAMMAD AZIDAN</v>
      </c>
      <c r="D20" s="169" t="s">
        <v>280</v>
      </c>
      <c r="E20" s="169" t="s">
        <v>280</v>
      </c>
      <c r="F20" s="169" t="s">
        <v>280</v>
      </c>
      <c r="G20" s="169" t="s">
        <v>280</v>
      </c>
      <c r="H20" s="169" t="s">
        <v>280</v>
      </c>
      <c r="I20" s="169" t="s">
        <v>280</v>
      </c>
      <c r="J20" s="169" t="s">
        <v>280</v>
      </c>
      <c r="K20" s="169" t="s">
        <v>280</v>
      </c>
      <c r="L20" s="169" t="s">
        <v>280</v>
      </c>
      <c r="M20" s="169" t="s">
        <v>280</v>
      </c>
      <c r="N20" s="169" t="s">
        <v>280</v>
      </c>
      <c r="O20" s="169" t="s">
        <v>280</v>
      </c>
      <c r="P20" s="169" t="s">
        <v>280</v>
      </c>
      <c r="Q20" s="169" t="s">
        <v>280</v>
      </c>
      <c r="R20" s="169" t="s">
        <v>280</v>
      </c>
      <c r="S20" s="169" t="s">
        <v>280</v>
      </c>
      <c r="T20" s="169" t="s">
        <v>280</v>
      </c>
      <c r="U20" s="169" t="s">
        <v>280</v>
      </c>
      <c r="V20" s="169" t="s">
        <v>280</v>
      </c>
      <c r="W20" s="169" t="s">
        <v>280</v>
      </c>
      <c r="X20" s="169"/>
      <c r="Y20" s="169"/>
      <c r="Z20" s="169"/>
      <c r="AA20" s="169"/>
      <c r="AB20" s="169"/>
      <c r="AC20" s="169"/>
      <c r="AD20" s="169"/>
      <c r="AE20" s="169"/>
      <c r="AF20" s="169"/>
      <c r="AG20" s="169"/>
      <c r="AH20" s="169"/>
      <c r="AI20" s="169"/>
      <c r="AJ20" s="169"/>
      <c r="AK20" s="169"/>
      <c r="AL20" s="169"/>
      <c r="AM20" s="169"/>
      <c r="AN20" s="169"/>
      <c r="AO20" s="169"/>
      <c r="AP20" s="169"/>
      <c r="AQ20" s="169"/>
      <c r="AR20" s="170">
        <f t="shared" si="0"/>
        <v>20</v>
      </c>
      <c r="AS20" s="170">
        <f t="shared" si="1"/>
        <v>0</v>
      </c>
      <c r="AT20" s="170">
        <f t="shared" si="2"/>
        <v>0</v>
      </c>
      <c r="AU20" s="170">
        <f t="shared" si="3"/>
        <v>0</v>
      </c>
      <c r="AV20" s="170">
        <f t="shared" si="4"/>
        <v>0</v>
      </c>
      <c r="AW20" s="170">
        <f t="shared" si="5"/>
        <v>20</v>
      </c>
      <c r="AX20" s="171">
        <f t="shared" si="6"/>
        <v>1</v>
      </c>
      <c r="AY20" s="85"/>
      <c r="AZ20" s="85"/>
      <c r="BA20" s="85"/>
      <c r="BB20" s="85"/>
      <c r="BC20" s="85"/>
      <c r="BD20" s="85"/>
      <c r="BE20" s="85"/>
      <c r="BF20" s="85"/>
      <c r="BG20" s="85"/>
      <c r="BH20" s="85"/>
      <c r="BI20" s="85"/>
      <c r="BJ20" s="85"/>
      <c r="BK20" s="85"/>
      <c r="BL20" s="85"/>
      <c r="BM20" s="85"/>
      <c r="BN20" s="85"/>
      <c r="BO20" s="85"/>
      <c r="BP20" s="85"/>
      <c r="BQ20" s="85"/>
      <c r="BR20" s="85"/>
      <c r="BS20" s="85"/>
      <c r="BT20" s="85"/>
      <c r="BU20" s="85"/>
      <c r="BV20" s="85"/>
      <c r="BW20" s="85"/>
      <c r="BX20" s="85"/>
      <c r="BY20" s="85"/>
      <c r="BZ20" s="85"/>
      <c r="CA20" s="85"/>
      <c r="CB20" s="85"/>
      <c r="CC20" s="85"/>
      <c r="CD20" s="85"/>
      <c r="CE20" s="85"/>
      <c r="CF20" s="85"/>
      <c r="CG20" s="85"/>
      <c r="CH20" s="85"/>
      <c r="CI20" s="85"/>
      <c r="CJ20" s="85"/>
      <c r="CK20" s="85"/>
      <c r="CL20" s="85"/>
      <c r="CM20" s="85"/>
      <c r="CN20" s="85"/>
      <c r="CO20" s="85"/>
      <c r="CP20" s="85"/>
      <c r="CQ20" s="85"/>
      <c r="CR20" s="85"/>
      <c r="CS20" s="85"/>
      <c r="CT20" s="85"/>
      <c r="CU20" s="85"/>
    </row>
    <row r="21" spans="1:99">
      <c r="A21" s="167">
        <v>14</v>
      </c>
      <c r="B21" s="168">
        <f>pd!B19</f>
        <v>5482</v>
      </c>
      <c r="C21" s="168" t="str">
        <f>pd!C19</f>
        <v>MUHAMMAD FAHRIANSYAH</v>
      </c>
      <c r="D21" s="167" t="s">
        <v>280</v>
      </c>
      <c r="E21" s="167" t="s">
        <v>280</v>
      </c>
      <c r="F21" s="167" t="s">
        <v>280</v>
      </c>
      <c r="G21" s="167" t="s">
        <v>280</v>
      </c>
      <c r="H21" s="167" t="s">
        <v>280</v>
      </c>
      <c r="I21" s="167" t="s">
        <v>280</v>
      </c>
      <c r="J21" s="167" t="s">
        <v>280</v>
      </c>
      <c r="K21" s="167" t="s">
        <v>280</v>
      </c>
      <c r="L21" s="167" t="s">
        <v>280</v>
      </c>
      <c r="M21" s="167" t="s">
        <v>280</v>
      </c>
      <c r="N21" s="167" t="s">
        <v>280</v>
      </c>
      <c r="O21" s="167" t="s">
        <v>280</v>
      </c>
      <c r="P21" s="167" t="s">
        <v>280</v>
      </c>
      <c r="Q21" s="167" t="s">
        <v>280</v>
      </c>
      <c r="R21" s="167" t="s">
        <v>280</v>
      </c>
      <c r="S21" s="167" t="s">
        <v>280</v>
      </c>
      <c r="T21" s="167" t="s">
        <v>280</v>
      </c>
      <c r="U21" s="167" t="s">
        <v>280</v>
      </c>
      <c r="V21" s="167" t="s">
        <v>280</v>
      </c>
      <c r="W21" s="167" t="s">
        <v>280</v>
      </c>
      <c r="X21" s="167"/>
      <c r="Y21" s="167"/>
      <c r="Z21" s="167"/>
      <c r="AA21" s="167"/>
      <c r="AB21" s="167"/>
      <c r="AC21" s="167"/>
      <c r="AD21" s="167"/>
      <c r="AE21" s="167"/>
      <c r="AF21" s="167"/>
      <c r="AG21" s="167"/>
      <c r="AH21" s="167"/>
      <c r="AI21" s="167"/>
      <c r="AJ21" s="167"/>
      <c r="AK21" s="167"/>
      <c r="AL21" s="167"/>
      <c r="AM21" s="167"/>
      <c r="AN21" s="167"/>
      <c r="AO21" s="167"/>
      <c r="AP21" s="167"/>
      <c r="AQ21" s="167"/>
      <c r="AR21" s="170">
        <f t="shared" si="0"/>
        <v>20</v>
      </c>
      <c r="AS21" s="170">
        <f t="shared" si="1"/>
        <v>0</v>
      </c>
      <c r="AT21" s="170">
        <f t="shared" si="2"/>
        <v>0</v>
      </c>
      <c r="AU21" s="170">
        <f t="shared" si="3"/>
        <v>0</v>
      </c>
      <c r="AV21" s="170">
        <f t="shared" si="4"/>
        <v>0</v>
      </c>
      <c r="AW21" s="170">
        <f t="shared" si="5"/>
        <v>20</v>
      </c>
      <c r="AX21" s="171">
        <f t="shared" si="6"/>
        <v>1</v>
      </c>
      <c r="AY21" s="84"/>
      <c r="AZ21" s="84"/>
      <c r="BA21" s="84"/>
      <c r="BB21" s="84"/>
      <c r="BC21" s="84"/>
      <c r="BD21" s="84"/>
      <c r="BE21" s="84"/>
      <c r="BF21" s="84"/>
      <c r="BG21" s="84"/>
      <c r="BH21" s="84"/>
      <c r="BI21" s="84"/>
      <c r="BJ21" s="84"/>
      <c r="BK21" s="84"/>
      <c r="BL21" s="84"/>
      <c r="BM21" s="84"/>
      <c r="BN21" s="84"/>
      <c r="BO21" s="84"/>
      <c r="BP21" s="84"/>
      <c r="BQ21" s="84"/>
      <c r="BR21" s="84"/>
      <c r="BS21" s="84"/>
      <c r="BT21" s="84"/>
      <c r="BU21" s="84"/>
      <c r="BV21" s="84"/>
      <c r="BW21" s="84"/>
      <c r="BX21" s="84"/>
      <c r="BY21" s="84"/>
      <c r="BZ21" s="84"/>
      <c r="CA21" s="84"/>
      <c r="CB21" s="84"/>
      <c r="CC21" s="84"/>
      <c r="CD21" s="84"/>
      <c r="CE21" s="84"/>
      <c r="CF21" s="84"/>
      <c r="CG21" s="84"/>
      <c r="CH21" s="84"/>
      <c r="CI21" s="84"/>
      <c r="CJ21" s="84"/>
      <c r="CK21" s="84"/>
      <c r="CL21" s="84"/>
      <c r="CM21" s="84"/>
      <c r="CN21" s="84"/>
      <c r="CO21" s="84"/>
      <c r="CP21" s="84"/>
      <c r="CQ21" s="84"/>
      <c r="CR21" s="84"/>
      <c r="CS21" s="84"/>
      <c r="CT21" s="84"/>
      <c r="CU21" s="84"/>
    </row>
    <row r="22" spans="1:99">
      <c r="A22" s="167">
        <v>15</v>
      </c>
      <c r="B22" s="168">
        <f>pd!B20</f>
        <v>5483</v>
      </c>
      <c r="C22" s="168" t="str">
        <f>pd!C20</f>
        <v>MUHAMMAD FAUZAN</v>
      </c>
      <c r="D22" s="167" t="s">
        <v>280</v>
      </c>
      <c r="E22" s="167" t="s">
        <v>280</v>
      </c>
      <c r="F22" s="167" t="s">
        <v>280</v>
      </c>
      <c r="G22" s="167" t="s">
        <v>280</v>
      </c>
      <c r="H22" s="167" t="s">
        <v>280</v>
      </c>
      <c r="I22" s="167" t="s">
        <v>280</v>
      </c>
      <c r="J22" s="167" t="s">
        <v>280</v>
      </c>
      <c r="K22" s="167" t="s">
        <v>280</v>
      </c>
      <c r="L22" s="167" t="s">
        <v>280</v>
      </c>
      <c r="M22" s="167" t="s">
        <v>280</v>
      </c>
      <c r="N22" s="167" t="s">
        <v>280</v>
      </c>
      <c r="O22" s="167" t="s">
        <v>280</v>
      </c>
      <c r="P22" s="167" t="s">
        <v>280</v>
      </c>
      <c r="Q22" s="167" t="s">
        <v>280</v>
      </c>
      <c r="R22" s="167" t="s">
        <v>280</v>
      </c>
      <c r="S22" s="167" t="s">
        <v>280</v>
      </c>
      <c r="T22" s="167" t="s">
        <v>280</v>
      </c>
      <c r="U22" s="167" t="s">
        <v>280</v>
      </c>
      <c r="V22" s="167" t="s">
        <v>280</v>
      </c>
      <c r="W22" s="167" t="s">
        <v>280</v>
      </c>
      <c r="X22" s="167"/>
      <c r="Y22" s="167"/>
      <c r="Z22" s="167"/>
      <c r="AA22" s="167"/>
      <c r="AB22" s="167"/>
      <c r="AC22" s="167"/>
      <c r="AD22" s="167"/>
      <c r="AE22" s="167"/>
      <c r="AF22" s="167"/>
      <c r="AG22" s="167"/>
      <c r="AH22" s="167"/>
      <c r="AI22" s="167"/>
      <c r="AJ22" s="167"/>
      <c r="AK22" s="167"/>
      <c r="AL22" s="167"/>
      <c r="AM22" s="167"/>
      <c r="AN22" s="167"/>
      <c r="AO22" s="167"/>
      <c r="AP22" s="167"/>
      <c r="AQ22" s="167"/>
      <c r="AR22" s="170">
        <f t="shared" si="0"/>
        <v>20</v>
      </c>
      <c r="AS22" s="170">
        <f t="shared" si="1"/>
        <v>0</v>
      </c>
      <c r="AT22" s="170">
        <f t="shared" si="2"/>
        <v>0</v>
      </c>
      <c r="AU22" s="170">
        <f t="shared" si="3"/>
        <v>0</v>
      </c>
      <c r="AV22" s="170">
        <f t="shared" si="4"/>
        <v>0</v>
      </c>
      <c r="AW22" s="170">
        <f t="shared" si="5"/>
        <v>20</v>
      </c>
      <c r="AX22" s="171">
        <f t="shared" si="6"/>
        <v>1</v>
      </c>
      <c r="AY22" s="84"/>
      <c r="AZ22" s="84"/>
      <c r="BA22" s="84"/>
      <c r="BB22" s="84"/>
      <c r="BC22" s="84"/>
      <c r="BD22" s="84"/>
      <c r="BE22" s="84"/>
      <c r="BF22" s="84"/>
      <c r="BG22" s="84"/>
      <c r="BH22" s="84"/>
      <c r="BI22" s="84"/>
      <c r="BJ22" s="84"/>
      <c r="BK22" s="84"/>
      <c r="BL22" s="84"/>
      <c r="BM22" s="84"/>
      <c r="BN22" s="84"/>
      <c r="BO22" s="84"/>
      <c r="BP22" s="84"/>
      <c r="BQ22" s="84"/>
      <c r="BR22" s="84"/>
      <c r="BS22" s="84"/>
      <c r="BT22" s="84"/>
      <c r="BU22" s="84"/>
      <c r="BV22" s="84"/>
      <c r="BW22" s="84"/>
      <c r="BX22" s="84"/>
      <c r="BY22" s="84"/>
      <c r="BZ22" s="84"/>
      <c r="CA22" s="84"/>
      <c r="CB22" s="84"/>
      <c r="CC22" s="84"/>
      <c r="CD22" s="84"/>
      <c r="CE22" s="84"/>
      <c r="CF22" s="84"/>
      <c r="CG22" s="84"/>
      <c r="CH22" s="84"/>
      <c r="CI22" s="84"/>
      <c r="CJ22" s="84"/>
      <c r="CK22" s="84"/>
      <c r="CL22" s="84"/>
      <c r="CM22" s="84"/>
      <c r="CN22" s="84"/>
      <c r="CO22" s="84"/>
      <c r="CP22" s="84"/>
      <c r="CQ22" s="84"/>
      <c r="CR22" s="84"/>
      <c r="CS22" s="84"/>
      <c r="CT22" s="84"/>
      <c r="CU22" s="84"/>
    </row>
    <row r="23" spans="1:99">
      <c r="A23" s="167">
        <v>16</v>
      </c>
      <c r="B23" s="168">
        <f>pd!B21</f>
        <v>5484</v>
      </c>
      <c r="C23" s="168" t="str">
        <f>pd!C21</f>
        <v>MUHAMMAD FAZAL HAFIZH</v>
      </c>
      <c r="D23" s="167" t="s">
        <v>280</v>
      </c>
      <c r="E23" s="167" t="s">
        <v>280</v>
      </c>
      <c r="F23" s="167" t="s">
        <v>280</v>
      </c>
      <c r="G23" s="167" t="s">
        <v>280</v>
      </c>
      <c r="H23" s="167" t="s">
        <v>280</v>
      </c>
      <c r="I23" s="167" t="s">
        <v>280</v>
      </c>
      <c r="J23" s="167" t="s">
        <v>280</v>
      </c>
      <c r="K23" s="167" t="s">
        <v>280</v>
      </c>
      <c r="L23" s="167" t="s">
        <v>280</v>
      </c>
      <c r="M23" s="167" t="s">
        <v>280</v>
      </c>
      <c r="N23" s="167" t="s">
        <v>280</v>
      </c>
      <c r="O23" s="167" t="s">
        <v>268</v>
      </c>
      <c r="P23" s="167" t="s">
        <v>280</v>
      </c>
      <c r="Q23" s="167" t="s">
        <v>280</v>
      </c>
      <c r="R23" s="167" t="s">
        <v>280</v>
      </c>
      <c r="S23" s="167" t="s">
        <v>280</v>
      </c>
      <c r="T23" s="167" t="s">
        <v>280</v>
      </c>
      <c r="U23" s="167" t="s">
        <v>280</v>
      </c>
      <c r="V23" s="167" t="s">
        <v>280</v>
      </c>
      <c r="W23" s="167" t="s">
        <v>280</v>
      </c>
      <c r="X23" s="167"/>
      <c r="Y23" s="167"/>
      <c r="Z23" s="167"/>
      <c r="AA23" s="167"/>
      <c r="AB23" s="167"/>
      <c r="AC23" s="167"/>
      <c r="AD23" s="167"/>
      <c r="AE23" s="167"/>
      <c r="AF23" s="167"/>
      <c r="AG23" s="167"/>
      <c r="AH23" s="167"/>
      <c r="AI23" s="167"/>
      <c r="AJ23" s="167"/>
      <c r="AK23" s="167"/>
      <c r="AL23" s="167"/>
      <c r="AM23" s="167"/>
      <c r="AN23" s="167"/>
      <c r="AO23" s="167"/>
      <c r="AP23" s="167"/>
      <c r="AQ23" s="167"/>
      <c r="AR23" s="170">
        <f t="shared" si="0"/>
        <v>19</v>
      </c>
      <c r="AS23" s="170">
        <f t="shared" si="1"/>
        <v>0</v>
      </c>
      <c r="AT23" s="170">
        <f t="shared" si="2"/>
        <v>0</v>
      </c>
      <c r="AU23" s="170">
        <f t="shared" si="3"/>
        <v>0</v>
      </c>
      <c r="AV23" s="170">
        <f t="shared" si="4"/>
        <v>1</v>
      </c>
      <c r="AW23" s="170">
        <f t="shared" si="5"/>
        <v>20</v>
      </c>
      <c r="AX23" s="171">
        <f t="shared" si="6"/>
        <v>0.95</v>
      </c>
      <c r="AY23" s="84"/>
      <c r="AZ23" s="84"/>
      <c r="BA23" s="84"/>
      <c r="BB23" s="84"/>
      <c r="BC23" s="84"/>
      <c r="BD23" s="84"/>
      <c r="BE23" s="84"/>
      <c r="BF23" s="84"/>
      <c r="BG23" s="84"/>
      <c r="BH23" s="84"/>
      <c r="BI23" s="84"/>
      <c r="BJ23" s="84"/>
      <c r="BK23" s="84"/>
      <c r="BL23" s="84"/>
      <c r="BM23" s="84"/>
      <c r="BN23" s="84"/>
      <c r="BO23" s="84"/>
      <c r="BP23" s="84"/>
      <c r="BQ23" s="84"/>
      <c r="BR23" s="84"/>
      <c r="BS23" s="84"/>
      <c r="BT23" s="84"/>
      <c r="BU23" s="84"/>
      <c r="BV23" s="84"/>
      <c r="BW23" s="84"/>
      <c r="BX23" s="84"/>
      <c r="BY23" s="84"/>
      <c r="BZ23" s="84"/>
      <c r="CA23" s="84"/>
      <c r="CB23" s="84"/>
      <c r="CC23" s="84"/>
      <c r="CD23" s="84"/>
      <c r="CE23" s="84"/>
      <c r="CF23" s="84"/>
      <c r="CG23" s="84"/>
      <c r="CH23" s="84"/>
      <c r="CI23" s="84"/>
      <c r="CJ23" s="84"/>
      <c r="CK23" s="84"/>
      <c r="CL23" s="84"/>
      <c r="CM23" s="84"/>
      <c r="CN23" s="84"/>
      <c r="CO23" s="84"/>
      <c r="CP23" s="84"/>
      <c r="CQ23" s="84"/>
      <c r="CR23" s="84"/>
      <c r="CS23" s="84"/>
      <c r="CT23" s="84"/>
      <c r="CU23" s="84"/>
    </row>
    <row r="24" spans="1:99">
      <c r="A24" s="167">
        <v>17</v>
      </c>
      <c r="B24" s="168">
        <f>pd!B22</f>
        <v>5485</v>
      </c>
      <c r="C24" s="168" t="str">
        <f>pd!C22</f>
        <v>MUHAMMAD FIKRI</v>
      </c>
      <c r="D24" s="167" t="s">
        <v>280</v>
      </c>
      <c r="E24" s="167" t="s">
        <v>280</v>
      </c>
      <c r="F24" s="167" t="s">
        <v>280</v>
      </c>
      <c r="G24" s="167" t="s">
        <v>280</v>
      </c>
      <c r="H24" s="167" t="s">
        <v>280</v>
      </c>
      <c r="I24" s="167" t="s">
        <v>280</v>
      </c>
      <c r="J24" s="167" t="s">
        <v>280</v>
      </c>
      <c r="K24" s="167" t="s">
        <v>280</v>
      </c>
      <c r="L24" s="167" t="s">
        <v>280</v>
      </c>
      <c r="M24" s="167" t="s">
        <v>280</v>
      </c>
      <c r="N24" s="167" t="s">
        <v>280</v>
      </c>
      <c r="O24" s="167" t="s">
        <v>280</v>
      </c>
      <c r="P24" s="167" t="s">
        <v>280</v>
      </c>
      <c r="Q24" s="167" t="s">
        <v>280</v>
      </c>
      <c r="R24" s="167" t="s">
        <v>280</v>
      </c>
      <c r="S24" s="167" t="s">
        <v>280</v>
      </c>
      <c r="T24" s="167" t="s">
        <v>280</v>
      </c>
      <c r="U24" s="167" t="s">
        <v>280</v>
      </c>
      <c r="V24" s="167" t="s">
        <v>280</v>
      </c>
      <c r="W24" s="167" t="s">
        <v>280</v>
      </c>
      <c r="X24" s="167"/>
      <c r="Y24" s="167"/>
      <c r="Z24" s="167"/>
      <c r="AA24" s="167"/>
      <c r="AB24" s="167"/>
      <c r="AC24" s="167"/>
      <c r="AD24" s="167"/>
      <c r="AE24" s="167"/>
      <c r="AF24" s="167"/>
      <c r="AG24" s="167"/>
      <c r="AH24" s="167"/>
      <c r="AI24" s="167"/>
      <c r="AJ24" s="167"/>
      <c r="AK24" s="167"/>
      <c r="AL24" s="167"/>
      <c r="AM24" s="167"/>
      <c r="AN24" s="167"/>
      <c r="AO24" s="167"/>
      <c r="AP24" s="167"/>
      <c r="AQ24" s="167"/>
      <c r="AR24" s="170">
        <f t="shared" si="0"/>
        <v>20</v>
      </c>
      <c r="AS24" s="170">
        <f t="shared" si="1"/>
        <v>0</v>
      </c>
      <c r="AT24" s="170">
        <f t="shared" si="2"/>
        <v>0</v>
      </c>
      <c r="AU24" s="170">
        <f t="shared" si="3"/>
        <v>0</v>
      </c>
      <c r="AV24" s="170">
        <f t="shared" si="4"/>
        <v>0</v>
      </c>
      <c r="AW24" s="170">
        <f t="shared" si="5"/>
        <v>20</v>
      </c>
      <c r="AX24" s="171">
        <f t="shared" si="6"/>
        <v>1</v>
      </c>
      <c r="AY24" s="84"/>
      <c r="AZ24" s="84"/>
      <c r="BA24" s="84"/>
      <c r="BB24" s="84"/>
      <c r="BC24" s="84"/>
      <c r="BD24" s="84"/>
      <c r="BE24" s="84"/>
      <c r="BF24" s="84"/>
      <c r="BG24" s="84"/>
      <c r="BH24" s="84"/>
      <c r="BI24" s="84"/>
      <c r="BJ24" s="84"/>
      <c r="BK24" s="84"/>
      <c r="BL24" s="84"/>
      <c r="BM24" s="84"/>
      <c r="BN24" s="84"/>
      <c r="BO24" s="84"/>
      <c r="BP24" s="84"/>
      <c r="BQ24" s="84"/>
      <c r="BR24" s="84"/>
      <c r="BS24" s="84"/>
      <c r="BT24" s="84"/>
      <c r="BU24" s="84"/>
      <c r="BV24" s="84"/>
      <c r="BW24" s="84"/>
      <c r="BX24" s="84"/>
      <c r="BY24" s="84"/>
      <c r="BZ24" s="84"/>
      <c r="CA24" s="84"/>
      <c r="CB24" s="84"/>
      <c r="CC24" s="84"/>
      <c r="CD24" s="84"/>
      <c r="CE24" s="84"/>
      <c r="CF24" s="84"/>
      <c r="CG24" s="84"/>
      <c r="CH24" s="84"/>
      <c r="CI24" s="84"/>
      <c r="CJ24" s="84"/>
      <c r="CK24" s="84"/>
      <c r="CL24" s="84"/>
      <c r="CM24" s="84"/>
      <c r="CN24" s="84"/>
      <c r="CO24" s="84"/>
      <c r="CP24" s="84"/>
      <c r="CQ24" s="84"/>
      <c r="CR24" s="84"/>
      <c r="CS24" s="84"/>
      <c r="CT24" s="84"/>
      <c r="CU24" s="84"/>
    </row>
    <row r="25" spans="1:99">
      <c r="A25" s="167">
        <v>18</v>
      </c>
      <c r="B25" s="168">
        <f>pd!B23</f>
        <v>5486</v>
      </c>
      <c r="C25" s="168" t="str">
        <f>pd!C23</f>
        <v>MUHAMMAD IHWAN</v>
      </c>
      <c r="D25" s="167" t="s">
        <v>280</v>
      </c>
      <c r="E25" s="167" t="s">
        <v>280</v>
      </c>
      <c r="F25" s="167" t="s">
        <v>280</v>
      </c>
      <c r="G25" s="167" t="s">
        <v>280</v>
      </c>
      <c r="H25" s="167" t="s">
        <v>280</v>
      </c>
      <c r="I25" s="167" t="s">
        <v>280</v>
      </c>
      <c r="J25" s="167" t="s">
        <v>280</v>
      </c>
      <c r="K25" s="167" t="s">
        <v>280</v>
      </c>
      <c r="L25" s="167" t="s">
        <v>280</v>
      </c>
      <c r="M25" s="167" t="s">
        <v>280</v>
      </c>
      <c r="N25" s="167" t="s">
        <v>280</v>
      </c>
      <c r="O25" s="167" t="s">
        <v>280</v>
      </c>
      <c r="P25" s="167" t="s">
        <v>280</v>
      </c>
      <c r="Q25" s="167" t="s">
        <v>280</v>
      </c>
      <c r="R25" s="167" t="s">
        <v>280</v>
      </c>
      <c r="S25" s="167" t="s">
        <v>280</v>
      </c>
      <c r="T25" s="167" t="s">
        <v>280</v>
      </c>
      <c r="U25" s="167" t="s">
        <v>280</v>
      </c>
      <c r="V25" s="167" t="s">
        <v>280</v>
      </c>
      <c r="W25" s="167" t="s">
        <v>280</v>
      </c>
      <c r="X25" s="167"/>
      <c r="Y25" s="167"/>
      <c r="Z25" s="167"/>
      <c r="AA25" s="167"/>
      <c r="AB25" s="167"/>
      <c r="AC25" s="167"/>
      <c r="AD25" s="167"/>
      <c r="AE25" s="167"/>
      <c r="AF25" s="167"/>
      <c r="AG25" s="167"/>
      <c r="AH25" s="167"/>
      <c r="AI25" s="167"/>
      <c r="AJ25" s="167"/>
      <c r="AK25" s="167"/>
      <c r="AL25" s="167"/>
      <c r="AM25" s="167"/>
      <c r="AN25" s="167"/>
      <c r="AO25" s="167"/>
      <c r="AP25" s="167"/>
      <c r="AQ25" s="167"/>
      <c r="AR25" s="170">
        <f t="shared" si="0"/>
        <v>20</v>
      </c>
      <c r="AS25" s="170">
        <f t="shared" si="1"/>
        <v>0</v>
      </c>
      <c r="AT25" s="170">
        <f t="shared" si="2"/>
        <v>0</v>
      </c>
      <c r="AU25" s="170">
        <f t="shared" si="3"/>
        <v>0</v>
      </c>
      <c r="AV25" s="170">
        <f t="shared" si="4"/>
        <v>0</v>
      </c>
      <c r="AW25" s="170">
        <f t="shared" si="5"/>
        <v>20</v>
      </c>
      <c r="AX25" s="171">
        <f t="shared" si="6"/>
        <v>1</v>
      </c>
      <c r="AY25" s="84"/>
      <c r="AZ25" s="84"/>
      <c r="BA25" s="84"/>
      <c r="BB25" s="84"/>
      <c r="BC25" s="84"/>
      <c r="BD25" s="84"/>
      <c r="BE25" s="84"/>
      <c r="BF25" s="84"/>
      <c r="BG25" s="84"/>
      <c r="BH25" s="84"/>
      <c r="BI25" s="84"/>
      <c r="BJ25" s="84"/>
      <c r="BK25" s="84"/>
      <c r="BL25" s="84"/>
      <c r="BM25" s="84"/>
      <c r="BN25" s="84"/>
      <c r="BO25" s="84"/>
      <c r="BP25" s="84"/>
      <c r="BQ25" s="84"/>
      <c r="BR25" s="84"/>
      <c r="BS25" s="84"/>
      <c r="BT25" s="84"/>
      <c r="BU25" s="84"/>
      <c r="BV25" s="84"/>
      <c r="BW25" s="84"/>
      <c r="BX25" s="84"/>
      <c r="BY25" s="84"/>
      <c r="BZ25" s="84"/>
      <c r="CA25" s="84"/>
      <c r="CB25" s="84"/>
      <c r="CC25" s="84"/>
      <c r="CD25" s="84"/>
      <c r="CE25" s="84"/>
      <c r="CF25" s="84"/>
      <c r="CG25" s="84"/>
      <c r="CH25" s="84"/>
      <c r="CI25" s="84"/>
      <c r="CJ25" s="84"/>
      <c r="CK25" s="84"/>
      <c r="CL25" s="84"/>
      <c r="CM25" s="84"/>
      <c r="CN25" s="84"/>
      <c r="CO25" s="84"/>
      <c r="CP25" s="84"/>
      <c r="CQ25" s="84"/>
      <c r="CR25" s="84"/>
      <c r="CS25" s="84"/>
      <c r="CT25" s="84"/>
      <c r="CU25" s="84"/>
    </row>
    <row r="26" spans="1:99">
      <c r="A26" s="167">
        <v>19</v>
      </c>
      <c r="B26" s="168">
        <f>pd!B24</f>
        <v>5487</v>
      </c>
      <c r="C26" s="168" t="str">
        <f>pd!C24</f>
        <v>MUHAMMAD IQBAL FIRDAUS</v>
      </c>
      <c r="D26" s="167" t="s">
        <v>280</v>
      </c>
      <c r="E26" s="167" t="s">
        <v>280</v>
      </c>
      <c r="F26" s="167" t="s">
        <v>280</v>
      </c>
      <c r="G26" s="167" t="s">
        <v>280</v>
      </c>
      <c r="H26" s="167" t="s">
        <v>280</v>
      </c>
      <c r="I26" s="167" t="s">
        <v>280</v>
      </c>
      <c r="J26" s="167" t="s">
        <v>280</v>
      </c>
      <c r="K26" s="167" t="s">
        <v>280</v>
      </c>
      <c r="L26" s="167" t="s">
        <v>280</v>
      </c>
      <c r="M26" s="167" t="s">
        <v>280</v>
      </c>
      <c r="N26" s="167" t="s">
        <v>280</v>
      </c>
      <c r="O26" s="167" t="s">
        <v>280</v>
      </c>
      <c r="P26" s="167" t="s">
        <v>280</v>
      </c>
      <c r="Q26" s="167" t="s">
        <v>280</v>
      </c>
      <c r="R26" s="167" t="s">
        <v>280</v>
      </c>
      <c r="S26" s="167" t="s">
        <v>280</v>
      </c>
      <c r="T26" s="167" t="s">
        <v>280</v>
      </c>
      <c r="U26" s="167" t="s">
        <v>280</v>
      </c>
      <c r="V26" s="167" t="s">
        <v>280</v>
      </c>
      <c r="W26" s="167" t="s">
        <v>280</v>
      </c>
      <c r="X26" s="167"/>
      <c r="Y26" s="167"/>
      <c r="Z26" s="167"/>
      <c r="AA26" s="167"/>
      <c r="AB26" s="167"/>
      <c r="AC26" s="167"/>
      <c r="AD26" s="167"/>
      <c r="AE26" s="167"/>
      <c r="AF26" s="167"/>
      <c r="AG26" s="167"/>
      <c r="AH26" s="167"/>
      <c r="AI26" s="167"/>
      <c r="AJ26" s="167"/>
      <c r="AK26" s="167"/>
      <c r="AL26" s="167"/>
      <c r="AM26" s="167"/>
      <c r="AN26" s="167"/>
      <c r="AO26" s="167"/>
      <c r="AP26" s="167"/>
      <c r="AQ26" s="167"/>
      <c r="AR26" s="170">
        <f t="shared" si="0"/>
        <v>20</v>
      </c>
      <c r="AS26" s="170">
        <f t="shared" si="1"/>
        <v>0</v>
      </c>
      <c r="AT26" s="170">
        <f t="shared" si="2"/>
        <v>0</v>
      </c>
      <c r="AU26" s="170">
        <f t="shared" si="3"/>
        <v>0</v>
      </c>
      <c r="AV26" s="170">
        <f t="shared" si="4"/>
        <v>0</v>
      </c>
      <c r="AW26" s="170">
        <f t="shared" si="5"/>
        <v>20</v>
      </c>
      <c r="AX26" s="171">
        <f t="shared" si="6"/>
        <v>1</v>
      </c>
      <c r="AY26" s="84"/>
      <c r="AZ26" s="84"/>
      <c r="BA26" s="84"/>
      <c r="BB26" s="84"/>
      <c r="BC26" s="84"/>
      <c r="BD26" s="84"/>
      <c r="BE26" s="84"/>
      <c r="BF26" s="84"/>
      <c r="BG26" s="84"/>
      <c r="BH26" s="84"/>
      <c r="BI26" s="84"/>
      <c r="BJ26" s="84"/>
      <c r="BK26" s="84"/>
      <c r="BL26" s="84"/>
      <c r="BM26" s="84"/>
      <c r="BN26" s="84"/>
      <c r="BO26" s="84"/>
      <c r="BP26" s="84"/>
      <c r="BQ26" s="84"/>
      <c r="BR26" s="84"/>
      <c r="BS26" s="84"/>
      <c r="BT26" s="84"/>
      <c r="BU26" s="84"/>
      <c r="BV26" s="84"/>
      <c r="BW26" s="84"/>
      <c r="BX26" s="84"/>
      <c r="BY26" s="84"/>
      <c r="BZ26" s="84"/>
      <c r="CA26" s="84"/>
      <c r="CB26" s="84"/>
      <c r="CC26" s="84"/>
      <c r="CD26" s="84"/>
      <c r="CE26" s="84"/>
      <c r="CF26" s="84"/>
      <c r="CG26" s="84"/>
      <c r="CH26" s="84"/>
      <c r="CI26" s="84"/>
      <c r="CJ26" s="84"/>
      <c r="CK26" s="84"/>
      <c r="CL26" s="84"/>
      <c r="CM26" s="84"/>
      <c r="CN26" s="84"/>
      <c r="CO26" s="84"/>
      <c r="CP26" s="84"/>
      <c r="CQ26" s="84"/>
      <c r="CR26" s="84"/>
      <c r="CS26" s="84"/>
      <c r="CT26" s="84"/>
      <c r="CU26" s="84"/>
    </row>
    <row r="27" spans="1:99">
      <c r="A27" s="167">
        <v>20</v>
      </c>
      <c r="B27" s="168">
        <f>pd!B25</f>
        <v>5488</v>
      </c>
      <c r="C27" s="168" t="str">
        <f>pd!C25</f>
        <v>MUHAMMAD IZZA ARRAFI</v>
      </c>
      <c r="D27" s="167" t="s">
        <v>280</v>
      </c>
      <c r="E27" s="167" t="s">
        <v>280</v>
      </c>
      <c r="F27" s="167" t="s">
        <v>280</v>
      </c>
      <c r="G27" s="167" t="s">
        <v>280</v>
      </c>
      <c r="H27" s="167" t="s">
        <v>280</v>
      </c>
      <c r="I27" s="167" t="s">
        <v>280</v>
      </c>
      <c r="J27" s="167" t="s">
        <v>280</v>
      </c>
      <c r="K27" s="167" t="s">
        <v>268</v>
      </c>
      <c r="L27" s="167" t="s">
        <v>280</v>
      </c>
      <c r="M27" s="167" t="s">
        <v>280</v>
      </c>
      <c r="N27" s="167" t="s">
        <v>280</v>
      </c>
      <c r="O27" s="167" t="s">
        <v>280</v>
      </c>
      <c r="P27" s="167" t="s">
        <v>280</v>
      </c>
      <c r="Q27" s="167" t="s">
        <v>280</v>
      </c>
      <c r="R27" s="167" t="s">
        <v>280</v>
      </c>
      <c r="S27" s="167" t="s">
        <v>280</v>
      </c>
      <c r="T27" s="167" t="s">
        <v>280</v>
      </c>
      <c r="U27" s="167" t="s">
        <v>280</v>
      </c>
      <c r="V27" s="167" t="s">
        <v>280</v>
      </c>
      <c r="W27" s="167" t="s">
        <v>280</v>
      </c>
      <c r="X27" s="167"/>
      <c r="Y27" s="167"/>
      <c r="Z27" s="167"/>
      <c r="AA27" s="167"/>
      <c r="AB27" s="167"/>
      <c r="AC27" s="167"/>
      <c r="AD27" s="167"/>
      <c r="AE27" s="167"/>
      <c r="AF27" s="167"/>
      <c r="AG27" s="167"/>
      <c r="AH27" s="167"/>
      <c r="AI27" s="167"/>
      <c r="AJ27" s="167"/>
      <c r="AK27" s="167"/>
      <c r="AL27" s="167"/>
      <c r="AM27" s="167"/>
      <c r="AN27" s="167"/>
      <c r="AO27" s="167"/>
      <c r="AP27" s="167"/>
      <c r="AQ27" s="167"/>
      <c r="AR27" s="170">
        <f t="shared" si="0"/>
        <v>19</v>
      </c>
      <c r="AS27" s="170">
        <f t="shared" si="1"/>
        <v>0</v>
      </c>
      <c r="AT27" s="170">
        <f t="shared" si="2"/>
        <v>0</v>
      </c>
      <c r="AU27" s="170">
        <f t="shared" si="3"/>
        <v>0</v>
      </c>
      <c r="AV27" s="170">
        <f t="shared" si="4"/>
        <v>1</v>
      </c>
      <c r="AW27" s="170">
        <f t="shared" si="5"/>
        <v>20</v>
      </c>
      <c r="AX27" s="171">
        <f t="shared" si="6"/>
        <v>0.95</v>
      </c>
      <c r="AY27" s="84"/>
      <c r="AZ27" s="84"/>
      <c r="BA27" s="84"/>
      <c r="BB27" s="84"/>
      <c r="BC27" s="84"/>
      <c r="BD27" s="84"/>
      <c r="BE27" s="84"/>
      <c r="BF27" s="84"/>
      <c r="BG27" s="84"/>
      <c r="BH27" s="84"/>
      <c r="BI27" s="84"/>
      <c r="BJ27" s="84"/>
      <c r="BK27" s="84"/>
      <c r="BL27" s="84"/>
      <c r="BM27" s="84"/>
      <c r="BN27" s="84"/>
      <c r="BO27" s="84"/>
      <c r="BP27" s="84"/>
      <c r="BQ27" s="84"/>
      <c r="BR27" s="84"/>
      <c r="BS27" s="84"/>
      <c r="BT27" s="84"/>
      <c r="BU27" s="84"/>
      <c r="BV27" s="84"/>
      <c r="BW27" s="84"/>
      <c r="BX27" s="84"/>
      <c r="BY27" s="84"/>
      <c r="BZ27" s="84"/>
      <c r="CA27" s="84"/>
      <c r="CB27" s="84"/>
      <c r="CC27" s="84"/>
      <c r="CD27" s="84"/>
      <c r="CE27" s="84"/>
      <c r="CF27" s="84"/>
      <c r="CG27" s="84"/>
      <c r="CH27" s="84"/>
      <c r="CI27" s="84"/>
      <c r="CJ27" s="84"/>
      <c r="CK27" s="84"/>
      <c r="CL27" s="84"/>
      <c r="CM27" s="84"/>
      <c r="CN27" s="84"/>
      <c r="CO27" s="84"/>
      <c r="CP27" s="84"/>
      <c r="CQ27" s="84"/>
      <c r="CR27" s="84"/>
      <c r="CS27" s="84"/>
      <c r="CT27" s="84"/>
      <c r="CU27" s="84"/>
    </row>
    <row r="28" spans="1:99">
      <c r="A28" s="167">
        <v>21</v>
      </c>
      <c r="B28" s="168">
        <f>pd!B26</f>
        <v>5489</v>
      </c>
      <c r="C28" s="168" t="str">
        <f>pd!C26</f>
        <v>MUHAMMAD MAHDI</v>
      </c>
      <c r="D28" s="167" t="s">
        <v>280</v>
      </c>
      <c r="E28" s="167" t="s">
        <v>280</v>
      </c>
      <c r="F28" s="167" t="s">
        <v>280</v>
      </c>
      <c r="G28" s="167" t="s">
        <v>280</v>
      </c>
      <c r="H28" s="167" t="s">
        <v>280</v>
      </c>
      <c r="I28" s="167" t="s">
        <v>280</v>
      </c>
      <c r="J28" s="167" t="s">
        <v>280</v>
      </c>
      <c r="K28" s="167" t="s">
        <v>280</v>
      </c>
      <c r="L28" s="167" t="s">
        <v>280</v>
      </c>
      <c r="M28" s="167" t="s">
        <v>280</v>
      </c>
      <c r="N28" s="167" t="s">
        <v>280</v>
      </c>
      <c r="O28" s="167" t="s">
        <v>280</v>
      </c>
      <c r="P28" s="167" t="s">
        <v>280</v>
      </c>
      <c r="Q28" s="167" t="s">
        <v>280</v>
      </c>
      <c r="R28" s="167" t="s">
        <v>280</v>
      </c>
      <c r="S28" s="167" t="s">
        <v>280</v>
      </c>
      <c r="T28" s="167" t="s">
        <v>280</v>
      </c>
      <c r="U28" s="167" t="s">
        <v>280</v>
      </c>
      <c r="V28" s="167" t="s">
        <v>280</v>
      </c>
      <c r="W28" s="167" t="s">
        <v>280</v>
      </c>
      <c r="X28" s="167"/>
      <c r="Y28" s="167"/>
      <c r="Z28" s="167"/>
      <c r="AA28" s="167"/>
      <c r="AB28" s="167"/>
      <c r="AC28" s="167"/>
      <c r="AD28" s="167"/>
      <c r="AE28" s="167"/>
      <c r="AF28" s="167"/>
      <c r="AG28" s="167"/>
      <c r="AH28" s="167"/>
      <c r="AI28" s="167"/>
      <c r="AJ28" s="167"/>
      <c r="AK28" s="167"/>
      <c r="AL28" s="167"/>
      <c r="AM28" s="167"/>
      <c r="AN28" s="167"/>
      <c r="AO28" s="167"/>
      <c r="AP28" s="167"/>
      <c r="AQ28" s="167"/>
      <c r="AR28" s="170">
        <f t="shared" si="0"/>
        <v>20</v>
      </c>
      <c r="AS28" s="170">
        <f t="shared" si="1"/>
        <v>0</v>
      </c>
      <c r="AT28" s="170">
        <f t="shared" si="2"/>
        <v>0</v>
      </c>
      <c r="AU28" s="170">
        <f t="shared" si="3"/>
        <v>0</v>
      </c>
      <c r="AV28" s="170">
        <f t="shared" si="4"/>
        <v>0</v>
      </c>
      <c r="AW28" s="170">
        <f t="shared" si="5"/>
        <v>20</v>
      </c>
      <c r="AX28" s="171">
        <f t="shared" si="6"/>
        <v>1</v>
      </c>
      <c r="AY28" s="84"/>
      <c r="AZ28" s="84"/>
      <c r="BA28" s="84"/>
      <c r="BB28" s="84"/>
      <c r="BC28" s="84"/>
      <c r="BD28" s="84"/>
      <c r="BE28" s="84"/>
      <c r="BF28" s="84"/>
      <c r="BG28" s="84"/>
      <c r="BH28" s="84"/>
      <c r="BI28" s="84"/>
      <c r="BJ28" s="84"/>
      <c r="BK28" s="84"/>
      <c r="BL28" s="84"/>
      <c r="BM28" s="84"/>
      <c r="BN28" s="84"/>
      <c r="BO28" s="84"/>
      <c r="BP28" s="84"/>
      <c r="BQ28" s="84"/>
      <c r="BR28" s="84"/>
      <c r="BS28" s="84"/>
      <c r="BT28" s="84"/>
      <c r="BU28" s="84"/>
      <c r="BV28" s="84"/>
      <c r="BW28" s="84"/>
      <c r="BX28" s="84"/>
      <c r="BY28" s="84"/>
      <c r="BZ28" s="84"/>
      <c r="CA28" s="84"/>
      <c r="CB28" s="84"/>
      <c r="CC28" s="84"/>
      <c r="CD28" s="84"/>
      <c r="CE28" s="84"/>
      <c r="CF28" s="84"/>
      <c r="CG28" s="84"/>
      <c r="CH28" s="84"/>
      <c r="CI28" s="84"/>
      <c r="CJ28" s="84"/>
      <c r="CK28" s="84"/>
      <c r="CL28" s="84"/>
      <c r="CM28" s="84"/>
      <c r="CN28" s="84"/>
      <c r="CO28" s="84"/>
      <c r="CP28" s="84"/>
      <c r="CQ28" s="84"/>
      <c r="CR28" s="84"/>
      <c r="CS28" s="84"/>
      <c r="CT28" s="84"/>
      <c r="CU28" s="84"/>
    </row>
    <row r="29" spans="1:99">
      <c r="A29" s="167">
        <v>22</v>
      </c>
      <c r="B29" s="168">
        <f>pd!B27</f>
        <v>5490</v>
      </c>
      <c r="C29" s="168" t="str">
        <f>pd!C27</f>
        <v>MUHAMMAD NAHDY RAMADHAN</v>
      </c>
      <c r="D29" s="167" t="s">
        <v>280</v>
      </c>
      <c r="E29" s="167" t="s">
        <v>280</v>
      </c>
      <c r="F29" s="167" t="s">
        <v>280</v>
      </c>
      <c r="G29" s="167" t="s">
        <v>280</v>
      </c>
      <c r="H29" s="167" t="s">
        <v>280</v>
      </c>
      <c r="I29" s="167" t="s">
        <v>280</v>
      </c>
      <c r="J29" s="167" t="s">
        <v>280</v>
      </c>
      <c r="K29" s="167" t="s">
        <v>280</v>
      </c>
      <c r="L29" s="167" t="s">
        <v>280</v>
      </c>
      <c r="M29" s="167" t="s">
        <v>280</v>
      </c>
      <c r="N29" s="167" t="s">
        <v>280</v>
      </c>
      <c r="O29" s="167" t="s">
        <v>280</v>
      </c>
      <c r="P29" s="167" t="s">
        <v>280</v>
      </c>
      <c r="Q29" s="167" t="s">
        <v>280</v>
      </c>
      <c r="R29" s="167" t="s">
        <v>280</v>
      </c>
      <c r="S29" s="167" t="s">
        <v>280</v>
      </c>
      <c r="T29" s="167" t="s">
        <v>280</v>
      </c>
      <c r="U29" s="167" t="s">
        <v>280</v>
      </c>
      <c r="V29" s="167" t="s">
        <v>280</v>
      </c>
      <c r="W29" s="167" t="s">
        <v>280</v>
      </c>
      <c r="X29" s="167"/>
      <c r="Y29" s="167"/>
      <c r="Z29" s="167"/>
      <c r="AA29" s="167"/>
      <c r="AB29" s="167"/>
      <c r="AC29" s="167"/>
      <c r="AD29" s="167"/>
      <c r="AE29" s="167"/>
      <c r="AF29" s="167"/>
      <c r="AG29" s="167"/>
      <c r="AH29" s="167"/>
      <c r="AI29" s="167"/>
      <c r="AJ29" s="167"/>
      <c r="AK29" s="167"/>
      <c r="AL29" s="167"/>
      <c r="AM29" s="167"/>
      <c r="AN29" s="167"/>
      <c r="AO29" s="167"/>
      <c r="AP29" s="167"/>
      <c r="AQ29" s="167"/>
      <c r="AR29" s="170">
        <f t="shared" si="0"/>
        <v>20</v>
      </c>
      <c r="AS29" s="170">
        <f t="shared" si="1"/>
        <v>0</v>
      </c>
      <c r="AT29" s="170">
        <f t="shared" si="2"/>
        <v>0</v>
      </c>
      <c r="AU29" s="170">
        <f t="shared" si="3"/>
        <v>0</v>
      </c>
      <c r="AV29" s="170">
        <f t="shared" si="4"/>
        <v>0</v>
      </c>
      <c r="AW29" s="170">
        <f t="shared" si="5"/>
        <v>20</v>
      </c>
      <c r="AX29" s="171">
        <f t="shared" si="6"/>
        <v>1</v>
      </c>
      <c r="AY29" s="84"/>
      <c r="AZ29" s="84"/>
      <c r="BA29" s="84"/>
      <c r="BB29" s="84"/>
      <c r="BC29" s="84"/>
      <c r="BD29" s="84"/>
      <c r="BE29" s="84"/>
      <c r="BF29" s="84"/>
      <c r="BG29" s="84"/>
      <c r="BH29" s="84"/>
      <c r="BI29" s="84"/>
      <c r="BJ29" s="84"/>
      <c r="BK29" s="84"/>
      <c r="BL29" s="84"/>
      <c r="BM29" s="84"/>
      <c r="BN29" s="84"/>
      <c r="BO29" s="84"/>
      <c r="BP29" s="84"/>
      <c r="BQ29" s="84"/>
      <c r="BR29" s="84"/>
      <c r="BS29" s="84"/>
      <c r="BT29" s="84"/>
      <c r="BU29" s="84"/>
      <c r="BV29" s="84"/>
      <c r="BW29" s="84"/>
      <c r="BX29" s="84"/>
      <c r="BY29" s="84"/>
      <c r="BZ29" s="84"/>
      <c r="CA29" s="84"/>
      <c r="CB29" s="84"/>
      <c r="CC29" s="84"/>
      <c r="CD29" s="84"/>
      <c r="CE29" s="84"/>
      <c r="CF29" s="84"/>
      <c r="CG29" s="84"/>
      <c r="CH29" s="84"/>
      <c r="CI29" s="84"/>
      <c r="CJ29" s="84"/>
      <c r="CK29" s="84"/>
      <c r="CL29" s="84"/>
      <c r="CM29" s="84"/>
      <c r="CN29" s="84"/>
      <c r="CO29" s="84"/>
      <c r="CP29" s="84"/>
      <c r="CQ29" s="84"/>
      <c r="CR29" s="84"/>
      <c r="CS29" s="84"/>
      <c r="CT29" s="84"/>
      <c r="CU29" s="84"/>
    </row>
    <row r="30" spans="1:99">
      <c r="A30" s="167">
        <v>23</v>
      </c>
      <c r="B30" s="168">
        <f>pd!B28</f>
        <v>5491</v>
      </c>
      <c r="C30" s="168" t="str">
        <f>pd!C28</f>
        <v>MUHAMMAD NUR FADHILAH</v>
      </c>
      <c r="D30" s="167" t="s">
        <v>280</v>
      </c>
      <c r="E30" s="167" t="s">
        <v>280</v>
      </c>
      <c r="F30" s="167" t="s">
        <v>280</v>
      </c>
      <c r="G30" s="167" t="s">
        <v>280</v>
      </c>
      <c r="H30" s="167" t="s">
        <v>280</v>
      </c>
      <c r="I30" s="167" t="s">
        <v>280</v>
      </c>
      <c r="J30" s="167" t="s">
        <v>280</v>
      </c>
      <c r="K30" s="167" t="s">
        <v>280</v>
      </c>
      <c r="L30" s="167" t="s">
        <v>280</v>
      </c>
      <c r="M30" s="167" t="s">
        <v>280</v>
      </c>
      <c r="N30" s="167" t="s">
        <v>280</v>
      </c>
      <c r="O30" s="167" t="s">
        <v>280</v>
      </c>
      <c r="P30" s="167" t="s">
        <v>280</v>
      </c>
      <c r="Q30" s="167" t="s">
        <v>280</v>
      </c>
      <c r="R30" s="167" t="s">
        <v>280</v>
      </c>
      <c r="S30" s="167" t="s">
        <v>280</v>
      </c>
      <c r="T30" s="167" t="s">
        <v>280</v>
      </c>
      <c r="U30" s="167" t="s">
        <v>280</v>
      </c>
      <c r="V30" s="167" t="s">
        <v>280</v>
      </c>
      <c r="W30" s="167" t="s">
        <v>280</v>
      </c>
      <c r="X30" s="167"/>
      <c r="Y30" s="167"/>
      <c r="Z30" s="167"/>
      <c r="AA30" s="167"/>
      <c r="AB30" s="167"/>
      <c r="AC30" s="167"/>
      <c r="AD30" s="167"/>
      <c r="AE30" s="167"/>
      <c r="AF30" s="167"/>
      <c r="AG30" s="167"/>
      <c r="AH30" s="167"/>
      <c r="AI30" s="167"/>
      <c r="AJ30" s="167"/>
      <c r="AK30" s="167"/>
      <c r="AL30" s="167"/>
      <c r="AM30" s="167"/>
      <c r="AN30" s="167"/>
      <c r="AO30" s="167"/>
      <c r="AP30" s="167"/>
      <c r="AQ30" s="167"/>
      <c r="AR30" s="170">
        <f t="shared" si="0"/>
        <v>20</v>
      </c>
      <c r="AS30" s="170">
        <f t="shared" si="1"/>
        <v>0</v>
      </c>
      <c r="AT30" s="170">
        <f t="shared" si="2"/>
        <v>0</v>
      </c>
      <c r="AU30" s="170">
        <f t="shared" si="3"/>
        <v>0</v>
      </c>
      <c r="AV30" s="170">
        <f t="shared" si="4"/>
        <v>0</v>
      </c>
      <c r="AW30" s="170">
        <f t="shared" si="5"/>
        <v>20</v>
      </c>
      <c r="AX30" s="171">
        <f t="shared" si="6"/>
        <v>1</v>
      </c>
      <c r="AY30" s="84"/>
      <c r="AZ30" s="84"/>
      <c r="BA30" s="84"/>
      <c r="BB30" s="84"/>
      <c r="BC30" s="84"/>
      <c r="BD30" s="84"/>
      <c r="BE30" s="84"/>
      <c r="BF30" s="84"/>
      <c r="BG30" s="84"/>
      <c r="BH30" s="84"/>
      <c r="BI30" s="84"/>
      <c r="BJ30" s="84"/>
      <c r="BK30" s="84"/>
      <c r="BL30" s="84"/>
      <c r="BM30" s="84"/>
      <c r="BN30" s="84"/>
      <c r="BO30" s="84"/>
      <c r="BP30" s="84"/>
      <c r="BQ30" s="84"/>
      <c r="BR30" s="84"/>
      <c r="BS30" s="84"/>
      <c r="BT30" s="84"/>
      <c r="BU30" s="84"/>
      <c r="BV30" s="84"/>
      <c r="BW30" s="84"/>
      <c r="BX30" s="84"/>
      <c r="BY30" s="84"/>
      <c r="BZ30" s="84"/>
      <c r="CA30" s="84"/>
      <c r="CB30" s="84"/>
      <c r="CC30" s="84"/>
      <c r="CD30" s="84"/>
      <c r="CE30" s="84"/>
      <c r="CF30" s="84"/>
      <c r="CG30" s="84"/>
      <c r="CH30" s="84"/>
      <c r="CI30" s="84"/>
      <c r="CJ30" s="84"/>
      <c r="CK30" s="84"/>
      <c r="CL30" s="84"/>
      <c r="CM30" s="84"/>
      <c r="CN30" s="84"/>
      <c r="CO30" s="84"/>
      <c r="CP30" s="84"/>
      <c r="CQ30" s="84"/>
      <c r="CR30" s="84"/>
      <c r="CS30" s="84"/>
      <c r="CT30" s="84"/>
      <c r="CU30" s="84"/>
    </row>
    <row r="31" spans="1:99">
      <c r="A31" s="167">
        <v>24</v>
      </c>
      <c r="B31" s="168">
        <f>pd!B29</f>
        <v>5492</v>
      </c>
      <c r="C31" s="168" t="str">
        <f>pd!C29</f>
        <v>MUHAMMAD RAHMAN</v>
      </c>
      <c r="D31" s="167" t="s">
        <v>280</v>
      </c>
      <c r="E31" s="167" t="s">
        <v>280</v>
      </c>
      <c r="F31" s="167" t="s">
        <v>280</v>
      </c>
      <c r="G31" s="167" t="s">
        <v>280</v>
      </c>
      <c r="H31" s="167" t="s">
        <v>280</v>
      </c>
      <c r="I31" s="167" t="s">
        <v>280</v>
      </c>
      <c r="J31" s="167" t="s">
        <v>280</v>
      </c>
      <c r="K31" s="167" t="s">
        <v>280</v>
      </c>
      <c r="L31" s="167" t="s">
        <v>280</v>
      </c>
      <c r="M31" s="167" t="s">
        <v>280</v>
      </c>
      <c r="N31" s="167" t="s">
        <v>280</v>
      </c>
      <c r="O31" s="167" t="s">
        <v>280</v>
      </c>
      <c r="P31" s="167" t="s">
        <v>280</v>
      </c>
      <c r="Q31" s="167" t="s">
        <v>280</v>
      </c>
      <c r="R31" s="167" t="s">
        <v>280</v>
      </c>
      <c r="S31" s="167" t="s">
        <v>280</v>
      </c>
      <c r="T31" s="167" t="s">
        <v>280</v>
      </c>
      <c r="U31" s="167" t="s">
        <v>280</v>
      </c>
      <c r="V31" s="167" t="s">
        <v>280</v>
      </c>
      <c r="W31" s="167" t="s">
        <v>280</v>
      </c>
      <c r="X31" s="167"/>
      <c r="Y31" s="167"/>
      <c r="Z31" s="167"/>
      <c r="AA31" s="167"/>
      <c r="AB31" s="167"/>
      <c r="AC31" s="167"/>
      <c r="AD31" s="167"/>
      <c r="AE31" s="167"/>
      <c r="AF31" s="167"/>
      <c r="AG31" s="167"/>
      <c r="AH31" s="167"/>
      <c r="AI31" s="167"/>
      <c r="AJ31" s="167"/>
      <c r="AK31" s="167"/>
      <c r="AL31" s="167"/>
      <c r="AM31" s="167"/>
      <c r="AN31" s="167"/>
      <c r="AO31" s="167"/>
      <c r="AP31" s="167"/>
      <c r="AQ31" s="167"/>
      <c r="AR31" s="170">
        <f t="shared" si="0"/>
        <v>20</v>
      </c>
      <c r="AS31" s="170">
        <f t="shared" si="1"/>
        <v>0</v>
      </c>
      <c r="AT31" s="170">
        <f t="shared" si="2"/>
        <v>0</v>
      </c>
      <c r="AU31" s="170">
        <f t="shared" si="3"/>
        <v>0</v>
      </c>
      <c r="AV31" s="170">
        <f t="shared" si="4"/>
        <v>0</v>
      </c>
      <c r="AW31" s="170">
        <f t="shared" si="5"/>
        <v>20</v>
      </c>
      <c r="AX31" s="171">
        <f t="shared" si="6"/>
        <v>1</v>
      </c>
      <c r="AY31" s="84"/>
      <c r="AZ31" s="84"/>
      <c r="BA31" s="84"/>
      <c r="BB31" s="84"/>
      <c r="BC31" s="84"/>
      <c r="BD31" s="84"/>
      <c r="BE31" s="84"/>
      <c r="BF31" s="84"/>
      <c r="BG31" s="84"/>
      <c r="BH31" s="84"/>
      <c r="BI31" s="84"/>
      <c r="BJ31" s="84"/>
      <c r="BK31" s="84"/>
      <c r="BL31" s="84"/>
      <c r="BM31" s="84"/>
      <c r="BN31" s="84"/>
      <c r="BO31" s="84"/>
      <c r="BP31" s="84"/>
      <c r="BQ31" s="84"/>
      <c r="BR31" s="84"/>
      <c r="BS31" s="84"/>
      <c r="BT31" s="84"/>
      <c r="BU31" s="84"/>
      <c r="BV31" s="84"/>
      <c r="BW31" s="84"/>
      <c r="BX31" s="84"/>
      <c r="BY31" s="84"/>
      <c r="BZ31" s="84"/>
      <c r="CA31" s="84"/>
      <c r="CB31" s="84"/>
      <c r="CC31" s="84"/>
      <c r="CD31" s="84"/>
      <c r="CE31" s="84"/>
      <c r="CF31" s="84"/>
      <c r="CG31" s="84"/>
      <c r="CH31" s="84"/>
      <c r="CI31" s="84"/>
      <c r="CJ31" s="84"/>
      <c r="CK31" s="84"/>
      <c r="CL31" s="84"/>
      <c r="CM31" s="84"/>
      <c r="CN31" s="84"/>
      <c r="CO31" s="84"/>
      <c r="CP31" s="84"/>
      <c r="CQ31" s="84"/>
      <c r="CR31" s="84"/>
      <c r="CS31" s="84"/>
      <c r="CT31" s="84"/>
      <c r="CU31" s="84"/>
    </row>
    <row r="32" spans="1:99">
      <c r="A32" s="167">
        <v>25</v>
      </c>
      <c r="B32" s="168">
        <f>pd!B30</f>
        <v>5493</v>
      </c>
      <c r="C32" s="168" t="str">
        <f>pd!C30</f>
        <v>MUHAMMAD RAIHAN</v>
      </c>
      <c r="D32" s="167" t="s">
        <v>280</v>
      </c>
      <c r="E32" s="167" t="s">
        <v>280</v>
      </c>
      <c r="F32" s="167" t="s">
        <v>280</v>
      </c>
      <c r="G32" s="167" t="s">
        <v>280</v>
      </c>
      <c r="H32" s="167" t="s">
        <v>280</v>
      </c>
      <c r="I32" s="167" t="s">
        <v>280</v>
      </c>
      <c r="J32" s="167" t="s">
        <v>280</v>
      </c>
      <c r="K32" s="167" t="s">
        <v>280</v>
      </c>
      <c r="L32" s="167" t="s">
        <v>280</v>
      </c>
      <c r="M32" s="167" t="s">
        <v>280</v>
      </c>
      <c r="N32" s="167" t="s">
        <v>280</v>
      </c>
      <c r="O32" s="167" t="s">
        <v>280</v>
      </c>
      <c r="P32" s="167" t="s">
        <v>280</v>
      </c>
      <c r="Q32" s="167" t="s">
        <v>280</v>
      </c>
      <c r="R32" s="167" t="s">
        <v>280</v>
      </c>
      <c r="S32" s="167" t="s">
        <v>280</v>
      </c>
      <c r="T32" s="167" t="s">
        <v>280</v>
      </c>
      <c r="U32" s="167" t="s">
        <v>280</v>
      </c>
      <c r="V32" s="167" t="s">
        <v>280</v>
      </c>
      <c r="W32" s="167" t="s">
        <v>280</v>
      </c>
      <c r="X32" s="167"/>
      <c r="Y32" s="167"/>
      <c r="Z32" s="167"/>
      <c r="AA32" s="167"/>
      <c r="AB32" s="167"/>
      <c r="AC32" s="167"/>
      <c r="AD32" s="167"/>
      <c r="AE32" s="167"/>
      <c r="AF32" s="167"/>
      <c r="AG32" s="167"/>
      <c r="AH32" s="167"/>
      <c r="AI32" s="167"/>
      <c r="AJ32" s="167"/>
      <c r="AK32" s="167"/>
      <c r="AL32" s="167"/>
      <c r="AM32" s="167"/>
      <c r="AN32" s="167"/>
      <c r="AO32" s="167"/>
      <c r="AP32" s="167"/>
      <c r="AQ32" s="167"/>
      <c r="AR32" s="170">
        <f t="shared" si="0"/>
        <v>20</v>
      </c>
      <c r="AS32" s="170">
        <f t="shared" si="1"/>
        <v>0</v>
      </c>
      <c r="AT32" s="170">
        <f t="shared" si="2"/>
        <v>0</v>
      </c>
      <c r="AU32" s="170">
        <f t="shared" si="3"/>
        <v>0</v>
      </c>
      <c r="AV32" s="170">
        <f t="shared" si="4"/>
        <v>0</v>
      </c>
      <c r="AW32" s="170">
        <f t="shared" si="5"/>
        <v>20</v>
      </c>
      <c r="AX32" s="171">
        <f t="shared" si="6"/>
        <v>1</v>
      </c>
      <c r="AY32" s="84"/>
      <c r="AZ32" s="84"/>
      <c r="BA32" s="84"/>
      <c r="BB32" s="84"/>
      <c r="BC32" s="84"/>
      <c r="BD32" s="84"/>
      <c r="BE32" s="84"/>
      <c r="BF32" s="84"/>
      <c r="BG32" s="84"/>
      <c r="BH32" s="84"/>
      <c r="BI32" s="84"/>
      <c r="BJ32" s="84"/>
      <c r="BK32" s="84"/>
      <c r="BL32" s="84"/>
      <c r="BM32" s="84"/>
      <c r="BN32" s="84"/>
      <c r="BO32" s="84"/>
      <c r="BP32" s="84"/>
      <c r="BQ32" s="84"/>
      <c r="BR32" s="84"/>
      <c r="BS32" s="84"/>
      <c r="BT32" s="84"/>
      <c r="BU32" s="84"/>
      <c r="BV32" s="84"/>
      <c r="BW32" s="84"/>
      <c r="BX32" s="84"/>
      <c r="BY32" s="84"/>
      <c r="BZ32" s="84"/>
      <c r="CA32" s="84"/>
      <c r="CB32" s="84"/>
      <c r="CC32" s="84"/>
      <c r="CD32" s="84"/>
      <c r="CE32" s="84"/>
      <c r="CF32" s="84"/>
      <c r="CG32" s="84"/>
      <c r="CH32" s="84"/>
      <c r="CI32" s="84"/>
      <c r="CJ32" s="84"/>
      <c r="CK32" s="84"/>
      <c r="CL32" s="84"/>
      <c r="CM32" s="84"/>
      <c r="CN32" s="84"/>
      <c r="CO32" s="84"/>
      <c r="CP32" s="84"/>
      <c r="CQ32" s="84"/>
      <c r="CR32" s="84"/>
      <c r="CS32" s="84"/>
      <c r="CT32" s="84"/>
      <c r="CU32" s="84"/>
    </row>
    <row r="33" spans="1:99">
      <c r="A33" s="167">
        <v>26</v>
      </c>
      <c r="B33" s="168">
        <f>pd!B31</f>
        <v>5494</v>
      </c>
      <c r="C33" s="168" t="str">
        <f>pd!C31</f>
        <v>MUHAMMAD RAYHAN PARIZAN</v>
      </c>
      <c r="D33" s="167" t="s">
        <v>280</v>
      </c>
      <c r="E33" s="167" t="s">
        <v>280</v>
      </c>
      <c r="F33" s="167" t="s">
        <v>280</v>
      </c>
      <c r="G33" s="167" t="s">
        <v>280</v>
      </c>
      <c r="H33" s="167" t="s">
        <v>280</v>
      </c>
      <c r="I33" s="167" t="s">
        <v>280</v>
      </c>
      <c r="J33" s="167" t="s">
        <v>280</v>
      </c>
      <c r="K33" s="167" t="s">
        <v>280</v>
      </c>
      <c r="L33" s="167" t="s">
        <v>280</v>
      </c>
      <c r="M33" s="167" t="s">
        <v>280</v>
      </c>
      <c r="N33" s="167" t="s">
        <v>280</v>
      </c>
      <c r="O33" s="167" t="s">
        <v>280</v>
      </c>
      <c r="P33" s="167" t="s">
        <v>280</v>
      </c>
      <c r="Q33" s="167" t="s">
        <v>280</v>
      </c>
      <c r="R33" s="167" t="s">
        <v>280</v>
      </c>
      <c r="S33" s="167" t="s">
        <v>280</v>
      </c>
      <c r="T33" s="167" t="s">
        <v>280</v>
      </c>
      <c r="U33" s="167" t="s">
        <v>280</v>
      </c>
      <c r="V33" s="167" t="s">
        <v>280</v>
      </c>
      <c r="W33" s="167" t="s">
        <v>280</v>
      </c>
      <c r="X33" s="167"/>
      <c r="Y33" s="167"/>
      <c r="Z33" s="167"/>
      <c r="AA33" s="167"/>
      <c r="AB33" s="167"/>
      <c r="AC33" s="167"/>
      <c r="AD33" s="167"/>
      <c r="AE33" s="167"/>
      <c r="AF33" s="167"/>
      <c r="AG33" s="167"/>
      <c r="AH33" s="167"/>
      <c r="AI33" s="167"/>
      <c r="AJ33" s="167"/>
      <c r="AK33" s="167"/>
      <c r="AL33" s="167"/>
      <c r="AM33" s="167"/>
      <c r="AN33" s="167"/>
      <c r="AO33" s="167"/>
      <c r="AP33" s="167"/>
      <c r="AQ33" s="167"/>
      <c r="AR33" s="170">
        <f t="shared" si="0"/>
        <v>20</v>
      </c>
      <c r="AS33" s="170">
        <f t="shared" si="1"/>
        <v>0</v>
      </c>
      <c r="AT33" s="170">
        <f t="shared" si="2"/>
        <v>0</v>
      </c>
      <c r="AU33" s="170">
        <f t="shared" si="3"/>
        <v>0</v>
      </c>
      <c r="AV33" s="170">
        <f t="shared" si="4"/>
        <v>0</v>
      </c>
      <c r="AW33" s="170">
        <f t="shared" si="5"/>
        <v>20</v>
      </c>
      <c r="AX33" s="171">
        <f t="shared" si="6"/>
        <v>1</v>
      </c>
      <c r="AY33" s="84"/>
      <c r="AZ33" s="84"/>
      <c r="BA33" s="84"/>
      <c r="BB33" s="84"/>
      <c r="BC33" s="84"/>
      <c r="BD33" s="84"/>
      <c r="BE33" s="84"/>
      <c r="BF33" s="84"/>
      <c r="BG33" s="84"/>
      <c r="BH33" s="84"/>
      <c r="BI33" s="84"/>
      <c r="BJ33" s="84"/>
      <c r="BK33" s="84"/>
      <c r="BL33" s="84"/>
      <c r="BM33" s="84"/>
      <c r="BN33" s="84"/>
      <c r="BO33" s="84"/>
      <c r="BP33" s="84"/>
      <c r="BQ33" s="84"/>
      <c r="BR33" s="84"/>
      <c r="BS33" s="84"/>
      <c r="BT33" s="84"/>
      <c r="BU33" s="84"/>
      <c r="BV33" s="84"/>
      <c r="BW33" s="84"/>
      <c r="BX33" s="84"/>
      <c r="BY33" s="84"/>
      <c r="BZ33" s="84"/>
      <c r="CA33" s="84"/>
      <c r="CB33" s="84"/>
      <c r="CC33" s="84"/>
      <c r="CD33" s="84"/>
      <c r="CE33" s="84"/>
      <c r="CF33" s="84"/>
      <c r="CG33" s="84"/>
      <c r="CH33" s="84"/>
      <c r="CI33" s="84"/>
      <c r="CJ33" s="84"/>
      <c r="CK33" s="84"/>
      <c r="CL33" s="84"/>
      <c r="CM33" s="84"/>
      <c r="CN33" s="84"/>
      <c r="CO33" s="84"/>
      <c r="CP33" s="84"/>
      <c r="CQ33" s="84"/>
      <c r="CR33" s="84"/>
      <c r="CS33" s="84"/>
      <c r="CT33" s="84"/>
      <c r="CU33" s="84"/>
    </row>
    <row r="34" spans="1:99">
      <c r="A34" s="167">
        <v>27</v>
      </c>
      <c r="B34" s="168">
        <f>pd!B32</f>
        <v>5495</v>
      </c>
      <c r="C34" s="168" t="str">
        <f>pd!C32</f>
        <v>MUHAMMAD RIFKI</v>
      </c>
      <c r="D34" s="167" t="s">
        <v>280</v>
      </c>
      <c r="E34" s="167" t="s">
        <v>280</v>
      </c>
      <c r="F34" s="167" t="s">
        <v>280</v>
      </c>
      <c r="G34" s="167" t="s">
        <v>280</v>
      </c>
      <c r="H34" s="167" t="s">
        <v>280</v>
      </c>
      <c r="I34" s="167" t="s">
        <v>280</v>
      </c>
      <c r="J34" s="167" t="s">
        <v>280</v>
      </c>
      <c r="K34" s="167" t="s">
        <v>280</v>
      </c>
      <c r="L34" s="167" t="s">
        <v>280</v>
      </c>
      <c r="M34" s="167" t="s">
        <v>280</v>
      </c>
      <c r="N34" s="167" t="s">
        <v>280</v>
      </c>
      <c r="O34" s="167" t="s">
        <v>280</v>
      </c>
      <c r="P34" s="167" t="s">
        <v>280</v>
      </c>
      <c r="Q34" s="167" t="s">
        <v>280</v>
      </c>
      <c r="R34" s="167" t="s">
        <v>280</v>
      </c>
      <c r="S34" s="167" t="s">
        <v>280</v>
      </c>
      <c r="T34" s="167" t="s">
        <v>280</v>
      </c>
      <c r="U34" s="167" t="s">
        <v>280</v>
      </c>
      <c r="V34" s="167" t="s">
        <v>280</v>
      </c>
      <c r="W34" s="167" t="s">
        <v>280</v>
      </c>
      <c r="X34" s="167"/>
      <c r="Y34" s="167"/>
      <c r="Z34" s="167"/>
      <c r="AA34" s="167"/>
      <c r="AB34" s="167"/>
      <c r="AC34" s="167"/>
      <c r="AD34" s="167"/>
      <c r="AE34" s="167"/>
      <c r="AF34" s="167"/>
      <c r="AG34" s="167"/>
      <c r="AH34" s="167"/>
      <c r="AI34" s="167"/>
      <c r="AJ34" s="167"/>
      <c r="AK34" s="167"/>
      <c r="AL34" s="167"/>
      <c r="AM34" s="167"/>
      <c r="AN34" s="167"/>
      <c r="AO34" s="167"/>
      <c r="AP34" s="167"/>
      <c r="AQ34" s="167"/>
      <c r="AR34" s="170">
        <f t="shared" si="0"/>
        <v>20</v>
      </c>
      <c r="AS34" s="170">
        <f t="shared" si="1"/>
        <v>0</v>
      </c>
      <c r="AT34" s="170">
        <f t="shared" si="2"/>
        <v>0</v>
      </c>
      <c r="AU34" s="170">
        <f t="shared" si="3"/>
        <v>0</v>
      </c>
      <c r="AV34" s="170">
        <f t="shared" si="4"/>
        <v>0</v>
      </c>
      <c r="AW34" s="170">
        <f t="shared" si="5"/>
        <v>20</v>
      </c>
      <c r="AX34" s="171">
        <f t="shared" si="6"/>
        <v>1</v>
      </c>
      <c r="AY34" s="84"/>
      <c r="AZ34" s="84"/>
      <c r="BA34" s="84"/>
      <c r="BB34" s="84"/>
      <c r="BC34" s="84"/>
      <c r="BD34" s="84"/>
      <c r="BE34" s="84"/>
      <c r="BF34" s="84"/>
      <c r="BG34" s="84"/>
      <c r="BH34" s="84"/>
      <c r="BI34" s="84"/>
      <c r="BJ34" s="84"/>
      <c r="BK34" s="84"/>
      <c r="BL34" s="84"/>
      <c r="BM34" s="84"/>
      <c r="BN34" s="84"/>
      <c r="BO34" s="84"/>
      <c r="BP34" s="84"/>
      <c r="BQ34" s="84"/>
      <c r="BR34" s="84"/>
      <c r="BS34" s="84"/>
      <c r="BT34" s="84"/>
      <c r="BU34" s="84"/>
      <c r="BV34" s="84"/>
      <c r="BW34" s="84"/>
      <c r="BX34" s="84"/>
      <c r="BY34" s="84"/>
      <c r="BZ34" s="84"/>
      <c r="CA34" s="84"/>
      <c r="CB34" s="84"/>
      <c r="CC34" s="84"/>
      <c r="CD34" s="84"/>
      <c r="CE34" s="84"/>
      <c r="CF34" s="84"/>
      <c r="CG34" s="84"/>
      <c r="CH34" s="84"/>
      <c r="CI34" s="84"/>
      <c r="CJ34" s="84"/>
      <c r="CK34" s="84"/>
      <c r="CL34" s="84"/>
      <c r="CM34" s="84"/>
      <c r="CN34" s="84"/>
      <c r="CO34" s="84"/>
      <c r="CP34" s="84"/>
      <c r="CQ34" s="84"/>
      <c r="CR34" s="84"/>
      <c r="CS34" s="84"/>
      <c r="CT34" s="84"/>
      <c r="CU34" s="84"/>
    </row>
    <row r="35" spans="1:99">
      <c r="A35" s="167">
        <v>28</v>
      </c>
      <c r="B35" s="168">
        <f>pd!B33</f>
        <v>5496</v>
      </c>
      <c r="C35" s="168" t="str">
        <f>pd!C33</f>
        <v>MUHAMMAD RINALDI MAULANA</v>
      </c>
      <c r="D35" s="167" t="s">
        <v>280</v>
      </c>
      <c r="E35" s="167" t="s">
        <v>280</v>
      </c>
      <c r="F35" s="167" t="s">
        <v>280</v>
      </c>
      <c r="G35" s="167" t="s">
        <v>280</v>
      </c>
      <c r="H35" s="167" t="s">
        <v>280</v>
      </c>
      <c r="I35" s="167" t="s">
        <v>280</v>
      </c>
      <c r="J35" s="167" t="s">
        <v>280</v>
      </c>
      <c r="K35" s="167" t="s">
        <v>280</v>
      </c>
      <c r="L35" s="167" t="s">
        <v>280</v>
      </c>
      <c r="M35" s="167" t="s">
        <v>280</v>
      </c>
      <c r="N35" s="167" t="s">
        <v>280</v>
      </c>
      <c r="O35" s="167" t="s">
        <v>280</v>
      </c>
      <c r="P35" s="167" t="s">
        <v>280</v>
      </c>
      <c r="Q35" s="167" t="s">
        <v>280</v>
      </c>
      <c r="R35" s="167" t="s">
        <v>280</v>
      </c>
      <c r="S35" s="167" t="s">
        <v>280</v>
      </c>
      <c r="T35" s="167" t="s">
        <v>280</v>
      </c>
      <c r="U35" s="167" t="s">
        <v>280</v>
      </c>
      <c r="V35" s="167" t="s">
        <v>280</v>
      </c>
      <c r="W35" s="167" t="s">
        <v>280</v>
      </c>
      <c r="X35" s="167"/>
      <c r="Y35" s="167"/>
      <c r="Z35" s="167"/>
      <c r="AA35" s="167"/>
      <c r="AB35" s="167"/>
      <c r="AC35" s="167"/>
      <c r="AD35" s="167"/>
      <c r="AE35" s="167"/>
      <c r="AF35" s="167"/>
      <c r="AG35" s="167"/>
      <c r="AH35" s="167"/>
      <c r="AI35" s="167"/>
      <c r="AJ35" s="167"/>
      <c r="AK35" s="167"/>
      <c r="AL35" s="167"/>
      <c r="AM35" s="167"/>
      <c r="AN35" s="167"/>
      <c r="AO35" s="167"/>
      <c r="AP35" s="167"/>
      <c r="AQ35" s="167"/>
      <c r="AR35" s="170">
        <f t="shared" si="0"/>
        <v>20</v>
      </c>
      <c r="AS35" s="170">
        <f t="shared" si="1"/>
        <v>0</v>
      </c>
      <c r="AT35" s="170">
        <f t="shared" si="2"/>
        <v>0</v>
      </c>
      <c r="AU35" s="170">
        <f t="shared" si="3"/>
        <v>0</v>
      </c>
      <c r="AV35" s="170">
        <f t="shared" si="4"/>
        <v>0</v>
      </c>
      <c r="AW35" s="170">
        <f t="shared" si="5"/>
        <v>20</v>
      </c>
      <c r="AX35" s="171">
        <f t="shared" si="6"/>
        <v>1</v>
      </c>
      <c r="AY35" s="84"/>
      <c r="AZ35" s="84"/>
      <c r="BA35" s="84"/>
      <c r="BB35" s="84"/>
      <c r="BC35" s="84"/>
      <c r="BD35" s="84"/>
      <c r="BE35" s="84"/>
      <c r="BF35" s="84"/>
      <c r="BG35" s="84"/>
      <c r="BH35" s="84"/>
      <c r="BI35" s="84"/>
      <c r="BJ35" s="84"/>
      <c r="BK35" s="84"/>
      <c r="BL35" s="84"/>
      <c r="BM35" s="84"/>
      <c r="BN35" s="84"/>
      <c r="BO35" s="84"/>
      <c r="BP35" s="84"/>
      <c r="BQ35" s="84"/>
      <c r="BR35" s="84"/>
      <c r="BS35" s="84"/>
      <c r="BT35" s="84"/>
      <c r="BU35" s="84"/>
      <c r="BV35" s="84"/>
      <c r="BW35" s="84"/>
      <c r="BX35" s="84"/>
      <c r="BY35" s="84"/>
      <c r="BZ35" s="84"/>
      <c r="CA35" s="84"/>
      <c r="CB35" s="84"/>
      <c r="CC35" s="84"/>
      <c r="CD35" s="84"/>
      <c r="CE35" s="84"/>
      <c r="CF35" s="84"/>
      <c r="CG35" s="84"/>
      <c r="CH35" s="84"/>
      <c r="CI35" s="84"/>
      <c r="CJ35" s="84"/>
      <c r="CK35" s="84"/>
      <c r="CL35" s="84"/>
      <c r="CM35" s="84"/>
      <c r="CN35" s="84"/>
      <c r="CO35" s="84"/>
      <c r="CP35" s="84"/>
      <c r="CQ35" s="84"/>
      <c r="CR35" s="84"/>
      <c r="CS35" s="84"/>
      <c r="CT35" s="84"/>
      <c r="CU35" s="84"/>
    </row>
    <row r="36" spans="1:99">
      <c r="A36" s="167">
        <v>29</v>
      </c>
      <c r="B36" s="168">
        <f>pd!B34</f>
        <v>5497</v>
      </c>
      <c r="C36" s="168" t="str">
        <f>pd!C34</f>
        <v>MUHAMMAD RIZAL</v>
      </c>
      <c r="D36" s="167" t="s">
        <v>280</v>
      </c>
      <c r="E36" s="167" t="s">
        <v>280</v>
      </c>
      <c r="F36" s="167" t="s">
        <v>280</v>
      </c>
      <c r="G36" s="167" t="s">
        <v>280</v>
      </c>
      <c r="H36" s="167" t="s">
        <v>280</v>
      </c>
      <c r="I36" s="167" t="s">
        <v>280</v>
      </c>
      <c r="J36" s="167" t="s">
        <v>280</v>
      </c>
      <c r="K36" s="167" t="s">
        <v>280</v>
      </c>
      <c r="L36" s="167" t="s">
        <v>280</v>
      </c>
      <c r="M36" s="167" t="s">
        <v>280</v>
      </c>
      <c r="N36" s="167" t="s">
        <v>280</v>
      </c>
      <c r="O36" s="167" t="s">
        <v>280</v>
      </c>
      <c r="P36" s="167" t="s">
        <v>280</v>
      </c>
      <c r="Q36" s="167" t="s">
        <v>280</v>
      </c>
      <c r="R36" s="167" t="s">
        <v>280</v>
      </c>
      <c r="S36" s="167" t="s">
        <v>280</v>
      </c>
      <c r="T36" s="167" t="s">
        <v>280</v>
      </c>
      <c r="U36" s="167" t="s">
        <v>280</v>
      </c>
      <c r="V36" s="167" t="s">
        <v>280</v>
      </c>
      <c r="W36" s="167" t="s">
        <v>280</v>
      </c>
      <c r="X36" s="167"/>
      <c r="Y36" s="167"/>
      <c r="Z36" s="167"/>
      <c r="AA36" s="167"/>
      <c r="AB36" s="167"/>
      <c r="AC36" s="167"/>
      <c r="AD36" s="167"/>
      <c r="AE36" s="167"/>
      <c r="AF36" s="167"/>
      <c r="AG36" s="167"/>
      <c r="AH36" s="167"/>
      <c r="AI36" s="167"/>
      <c r="AJ36" s="167"/>
      <c r="AK36" s="167"/>
      <c r="AL36" s="167"/>
      <c r="AM36" s="167"/>
      <c r="AN36" s="167"/>
      <c r="AO36" s="167"/>
      <c r="AP36" s="167"/>
      <c r="AQ36" s="167"/>
      <c r="AR36" s="170">
        <f t="shared" si="0"/>
        <v>20</v>
      </c>
      <c r="AS36" s="170">
        <f t="shared" si="1"/>
        <v>0</v>
      </c>
      <c r="AT36" s="170">
        <f t="shared" si="2"/>
        <v>0</v>
      </c>
      <c r="AU36" s="170">
        <f t="shared" si="3"/>
        <v>0</v>
      </c>
      <c r="AV36" s="170">
        <f t="shared" si="4"/>
        <v>0</v>
      </c>
      <c r="AW36" s="170">
        <f t="shared" si="5"/>
        <v>20</v>
      </c>
      <c r="AX36" s="171">
        <f t="shared" si="6"/>
        <v>1</v>
      </c>
      <c r="AY36" s="84"/>
      <c r="AZ36" s="84"/>
      <c r="BA36" s="84"/>
      <c r="BB36" s="84"/>
      <c r="BC36" s="84"/>
      <c r="BD36" s="84"/>
      <c r="BE36" s="84"/>
      <c r="BF36" s="84"/>
      <c r="BG36" s="84"/>
      <c r="BH36" s="84"/>
      <c r="BI36" s="84"/>
      <c r="BJ36" s="84"/>
      <c r="BK36" s="84"/>
      <c r="BL36" s="84"/>
      <c r="BM36" s="84"/>
      <c r="BN36" s="84"/>
      <c r="BO36" s="84"/>
      <c r="BP36" s="84"/>
      <c r="BQ36" s="84"/>
      <c r="BR36" s="84"/>
      <c r="BS36" s="84"/>
      <c r="BT36" s="84"/>
      <c r="BU36" s="84"/>
      <c r="BV36" s="84"/>
      <c r="BW36" s="84"/>
      <c r="BX36" s="84"/>
      <c r="BY36" s="84"/>
      <c r="BZ36" s="84"/>
      <c r="CA36" s="84"/>
      <c r="CB36" s="84"/>
      <c r="CC36" s="84"/>
      <c r="CD36" s="84"/>
      <c r="CE36" s="84"/>
      <c r="CF36" s="84"/>
      <c r="CG36" s="84"/>
      <c r="CH36" s="84"/>
      <c r="CI36" s="84"/>
      <c r="CJ36" s="84"/>
      <c r="CK36" s="84"/>
      <c r="CL36" s="84"/>
      <c r="CM36" s="84"/>
      <c r="CN36" s="84"/>
      <c r="CO36" s="84"/>
      <c r="CP36" s="84"/>
      <c r="CQ36" s="84"/>
      <c r="CR36" s="84"/>
      <c r="CS36" s="84"/>
      <c r="CT36" s="84"/>
      <c r="CU36" s="84"/>
    </row>
    <row r="37" spans="1:99">
      <c r="A37" s="167">
        <v>30</v>
      </c>
      <c r="B37" s="168">
        <f>pd!B35</f>
        <v>5498</v>
      </c>
      <c r="C37" s="168" t="str">
        <f>pd!C35</f>
        <v>MUHAMMAD RUDI</v>
      </c>
      <c r="D37" s="167" t="s">
        <v>280</v>
      </c>
      <c r="E37" s="167" t="s">
        <v>280</v>
      </c>
      <c r="F37" s="167" t="s">
        <v>280</v>
      </c>
      <c r="G37" s="167" t="s">
        <v>280</v>
      </c>
      <c r="H37" s="167" t="s">
        <v>280</v>
      </c>
      <c r="I37" s="167" t="s">
        <v>280</v>
      </c>
      <c r="J37" s="167" t="s">
        <v>280</v>
      </c>
      <c r="K37" s="167" t="s">
        <v>280</v>
      </c>
      <c r="L37" s="167" t="s">
        <v>280</v>
      </c>
      <c r="M37" s="167" t="s">
        <v>280</v>
      </c>
      <c r="N37" s="167" t="s">
        <v>280</v>
      </c>
      <c r="O37" s="167" t="s">
        <v>280</v>
      </c>
      <c r="P37" s="167" t="s">
        <v>280</v>
      </c>
      <c r="Q37" s="167" t="s">
        <v>266</v>
      </c>
      <c r="R37" s="167" t="s">
        <v>280</v>
      </c>
      <c r="S37" s="167" t="s">
        <v>280</v>
      </c>
      <c r="T37" s="167" t="s">
        <v>280</v>
      </c>
      <c r="U37" s="167" t="s">
        <v>280</v>
      </c>
      <c r="V37" s="167" t="s">
        <v>280</v>
      </c>
      <c r="W37" s="167" t="s">
        <v>280</v>
      </c>
      <c r="X37" s="167"/>
      <c r="Y37" s="167"/>
      <c r="Z37" s="167"/>
      <c r="AA37" s="167"/>
      <c r="AB37" s="167"/>
      <c r="AC37" s="167"/>
      <c r="AD37" s="167"/>
      <c r="AE37" s="167"/>
      <c r="AF37" s="167"/>
      <c r="AG37" s="167"/>
      <c r="AH37" s="167"/>
      <c r="AI37" s="167"/>
      <c r="AJ37" s="167"/>
      <c r="AK37" s="167"/>
      <c r="AL37" s="167"/>
      <c r="AM37" s="167"/>
      <c r="AN37" s="167"/>
      <c r="AO37" s="167"/>
      <c r="AP37" s="167"/>
      <c r="AQ37" s="167"/>
      <c r="AR37" s="170">
        <f t="shared" si="0"/>
        <v>19</v>
      </c>
      <c r="AS37" s="170">
        <f t="shared" si="1"/>
        <v>0</v>
      </c>
      <c r="AT37" s="170">
        <f t="shared" si="2"/>
        <v>1</v>
      </c>
      <c r="AU37" s="170">
        <f t="shared" si="3"/>
        <v>0</v>
      </c>
      <c r="AV37" s="170">
        <f t="shared" si="4"/>
        <v>0</v>
      </c>
      <c r="AW37" s="170">
        <f t="shared" si="5"/>
        <v>20</v>
      </c>
      <c r="AX37" s="171">
        <f t="shared" si="6"/>
        <v>0.95</v>
      </c>
      <c r="AY37" s="84"/>
      <c r="AZ37" s="84"/>
      <c r="BA37" s="84"/>
      <c r="BB37" s="84"/>
      <c r="BC37" s="84"/>
      <c r="BD37" s="84"/>
      <c r="BE37" s="84"/>
      <c r="BF37" s="84"/>
      <c r="BG37" s="84"/>
      <c r="BH37" s="84"/>
      <c r="BI37" s="84"/>
      <c r="BJ37" s="84"/>
      <c r="BK37" s="84"/>
      <c r="BL37" s="84"/>
      <c r="BM37" s="84"/>
      <c r="BN37" s="84"/>
      <c r="BO37" s="84"/>
      <c r="BP37" s="84"/>
      <c r="BQ37" s="84"/>
      <c r="BR37" s="84"/>
      <c r="BS37" s="84"/>
      <c r="BT37" s="84"/>
      <c r="BU37" s="84"/>
      <c r="BV37" s="84"/>
      <c r="BW37" s="84"/>
      <c r="BX37" s="84"/>
      <c r="BY37" s="84"/>
      <c r="BZ37" s="84"/>
      <c r="CA37" s="84"/>
      <c r="CB37" s="84"/>
      <c r="CC37" s="84"/>
      <c r="CD37" s="84"/>
      <c r="CE37" s="84"/>
      <c r="CF37" s="84"/>
      <c r="CG37" s="84"/>
      <c r="CH37" s="84"/>
      <c r="CI37" s="84"/>
      <c r="CJ37" s="84"/>
      <c r="CK37" s="84"/>
      <c r="CL37" s="84"/>
      <c r="CM37" s="84"/>
      <c r="CN37" s="84"/>
      <c r="CO37" s="84"/>
      <c r="CP37" s="84"/>
      <c r="CQ37" s="84"/>
      <c r="CR37" s="84"/>
      <c r="CS37" s="84"/>
      <c r="CT37" s="84"/>
      <c r="CU37" s="84"/>
    </row>
    <row r="38" spans="1:99">
      <c r="A38" s="167">
        <v>31</v>
      </c>
      <c r="B38" s="168">
        <f>pd!B36</f>
        <v>5499</v>
      </c>
      <c r="C38" s="168" t="str">
        <f>pd!C36</f>
        <v>MUHAMMAD SARBANI</v>
      </c>
      <c r="D38" s="167" t="s">
        <v>280</v>
      </c>
      <c r="E38" s="167" t="s">
        <v>280</v>
      </c>
      <c r="F38" s="167" t="s">
        <v>280</v>
      </c>
      <c r="G38" s="167" t="s">
        <v>280</v>
      </c>
      <c r="H38" s="167" t="s">
        <v>280</v>
      </c>
      <c r="I38" s="167" t="s">
        <v>280</v>
      </c>
      <c r="J38" s="167" t="s">
        <v>280</v>
      </c>
      <c r="K38" s="167" t="s">
        <v>280</v>
      </c>
      <c r="L38" s="167" t="s">
        <v>280</v>
      </c>
      <c r="M38" s="167" t="s">
        <v>280</v>
      </c>
      <c r="N38" s="167" t="s">
        <v>280</v>
      </c>
      <c r="O38" s="167" t="s">
        <v>280</v>
      </c>
      <c r="P38" s="167" t="s">
        <v>280</v>
      </c>
      <c r="Q38" s="167" t="s">
        <v>280</v>
      </c>
      <c r="R38" s="167" t="s">
        <v>280</v>
      </c>
      <c r="S38" s="167" t="s">
        <v>280</v>
      </c>
      <c r="T38" s="167" t="s">
        <v>280</v>
      </c>
      <c r="U38" s="167" t="s">
        <v>280</v>
      </c>
      <c r="V38" s="167" t="s">
        <v>280</v>
      </c>
      <c r="W38" s="167" t="s">
        <v>280</v>
      </c>
      <c r="X38" s="167"/>
      <c r="Y38" s="167"/>
      <c r="Z38" s="167"/>
      <c r="AA38" s="167"/>
      <c r="AB38" s="167"/>
      <c r="AC38" s="167"/>
      <c r="AD38" s="167"/>
      <c r="AE38" s="167"/>
      <c r="AF38" s="167"/>
      <c r="AG38" s="167"/>
      <c r="AH38" s="167"/>
      <c r="AI38" s="167"/>
      <c r="AJ38" s="167"/>
      <c r="AK38" s="167"/>
      <c r="AL38" s="167"/>
      <c r="AM38" s="167"/>
      <c r="AN38" s="167"/>
      <c r="AO38" s="167"/>
      <c r="AP38" s="167"/>
      <c r="AQ38" s="167"/>
      <c r="AR38" s="170">
        <f t="shared" si="0"/>
        <v>20</v>
      </c>
      <c r="AS38" s="170">
        <f t="shared" si="1"/>
        <v>0</v>
      </c>
      <c r="AT38" s="170">
        <f t="shared" si="2"/>
        <v>0</v>
      </c>
      <c r="AU38" s="170">
        <f t="shared" si="3"/>
        <v>0</v>
      </c>
      <c r="AV38" s="170">
        <f t="shared" si="4"/>
        <v>0</v>
      </c>
      <c r="AW38" s="170">
        <f t="shared" si="5"/>
        <v>20</v>
      </c>
      <c r="AX38" s="171">
        <f t="shared" si="6"/>
        <v>1</v>
      </c>
      <c r="AY38" s="84"/>
      <c r="AZ38" s="84"/>
      <c r="BA38" s="84"/>
      <c r="BB38" s="84"/>
      <c r="BC38" s="84"/>
      <c r="BD38" s="84"/>
      <c r="BE38" s="84"/>
      <c r="BF38" s="84"/>
      <c r="BG38" s="84"/>
      <c r="BH38" s="84"/>
      <c r="BI38" s="84"/>
      <c r="BJ38" s="84"/>
      <c r="BK38" s="84"/>
      <c r="BL38" s="84"/>
      <c r="BM38" s="84"/>
      <c r="BN38" s="84"/>
      <c r="BO38" s="84"/>
      <c r="BP38" s="84"/>
      <c r="BQ38" s="84"/>
      <c r="BR38" s="84"/>
      <c r="BS38" s="84"/>
      <c r="BT38" s="84"/>
      <c r="BU38" s="84"/>
      <c r="BV38" s="84"/>
      <c r="BW38" s="84"/>
      <c r="BX38" s="84"/>
      <c r="BY38" s="84"/>
      <c r="BZ38" s="84"/>
      <c r="CA38" s="84"/>
      <c r="CB38" s="84"/>
      <c r="CC38" s="84"/>
      <c r="CD38" s="84"/>
      <c r="CE38" s="84"/>
      <c r="CF38" s="84"/>
      <c r="CG38" s="84"/>
      <c r="CH38" s="84"/>
      <c r="CI38" s="84"/>
      <c r="CJ38" s="84"/>
      <c r="CK38" s="84"/>
      <c r="CL38" s="84"/>
      <c r="CM38" s="84"/>
      <c r="CN38" s="84"/>
      <c r="CO38" s="84"/>
      <c r="CP38" s="84"/>
      <c r="CQ38" s="84"/>
      <c r="CR38" s="84"/>
      <c r="CS38" s="84"/>
      <c r="CT38" s="84"/>
      <c r="CU38" s="84"/>
    </row>
    <row r="39" spans="1:99">
      <c r="A39" s="167">
        <v>32</v>
      </c>
      <c r="B39" s="168">
        <f>pd!B37</f>
        <v>5500</v>
      </c>
      <c r="C39" s="168" t="str">
        <f>pd!C37</f>
        <v>MUHAMMAD SYIFA ALIF NUGRAHA</v>
      </c>
      <c r="D39" s="167" t="s">
        <v>280</v>
      </c>
      <c r="E39" s="167" t="s">
        <v>280</v>
      </c>
      <c r="F39" s="167" t="s">
        <v>280</v>
      </c>
      <c r="G39" s="167" t="s">
        <v>280</v>
      </c>
      <c r="H39" s="167" t="s">
        <v>280</v>
      </c>
      <c r="I39" s="167" t="s">
        <v>280</v>
      </c>
      <c r="J39" s="167" t="s">
        <v>280</v>
      </c>
      <c r="K39" s="167" t="s">
        <v>280</v>
      </c>
      <c r="L39" s="167" t="s">
        <v>280</v>
      </c>
      <c r="M39" s="167" t="s">
        <v>280</v>
      </c>
      <c r="N39" s="167" t="s">
        <v>280</v>
      </c>
      <c r="O39" s="167" t="s">
        <v>280</v>
      </c>
      <c r="P39" s="167" t="s">
        <v>280</v>
      </c>
      <c r="Q39" s="167" t="s">
        <v>280</v>
      </c>
      <c r="R39" s="167" t="s">
        <v>268</v>
      </c>
      <c r="S39" s="167" t="s">
        <v>280</v>
      </c>
      <c r="T39" s="167" t="s">
        <v>280</v>
      </c>
      <c r="U39" s="167" t="s">
        <v>280</v>
      </c>
      <c r="V39" s="167" t="s">
        <v>280</v>
      </c>
      <c r="W39" s="167" t="s">
        <v>280</v>
      </c>
      <c r="X39" s="167"/>
      <c r="Y39" s="167"/>
      <c r="Z39" s="167"/>
      <c r="AA39" s="167"/>
      <c r="AB39" s="167"/>
      <c r="AC39" s="167"/>
      <c r="AD39" s="167"/>
      <c r="AE39" s="167"/>
      <c r="AF39" s="167"/>
      <c r="AG39" s="167"/>
      <c r="AH39" s="167"/>
      <c r="AI39" s="167"/>
      <c r="AJ39" s="167"/>
      <c r="AK39" s="167"/>
      <c r="AL39" s="167"/>
      <c r="AM39" s="167"/>
      <c r="AN39" s="167"/>
      <c r="AO39" s="167"/>
      <c r="AP39" s="167"/>
      <c r="AQ39" s="167"/>
      <c r="AR39" s="170">
        <f t="shared" si="0"/>
        <v>19</v>
      </c>
      <c r="AS39" s="170">
        <f t="shared" si="1"/>
        <v>0</v>
      </c>
      <c r="AT39" s="170">
        <f t="shared" si="2"/>
        <v>0</v>
      </c>
      <c r="AU39" s="170">
        <f t="shared" si="3"/>
        <v>0</v>
      </c>
      <c r="AV39" s="170">
        <f t="shared" si="4"/>
        <v>1</v>
      </c>
      <c r="AW39" s="170">
        <f t="shared" si="5"/>
        <v>20</v>
      </c>
      <c r="AX39" s="171">
        <f t="shared" si="6"/>
        <v>0.95</v>
      </c>
      <c r="AY39" s="84"/>
      <c r="AZ39" s="84"/>
      <c r="BA39" s="84"/>
      <c r="BB39" s="84"/>
      <c r="BC39" s="84"/>
      <c r="BD39" s="84"/>
      <c r="BE39" s="84"/>
      <c r="BF39" s="84"/>
      <c r="BG39" s="84"/>
      <c r="BH39" s="84"/>
      <c r="BI39" s="84"/>
      <c r="BJ39" s="84"/>
      <c r="BK39" s="84"/>
      <c r="BL39" s="84"/>
      <c r="BM39" s="84"/>
      <c r="BN39" s="84"/>
      <c r="BO39" s="84"/>
      <c r="BP39" s="84"/>
      <c r="BQ39" s="84"/>
      <c r="BR39" s="84"/>
      <c r="BS39" s="84"/>
      <c r="BT39" s="84"/>
      <c r="BU39" s="84"/>
      <c r="BV39" s="84"/>
      <c r="BW39" s="84"/>
      <c r="BX39" s="84"/>
      <c r="BY39" s="84"/>
      <c r="BZ39" s="84"/>
      <c r="CA39" s="84"/>
      <c r="CB39" s="84"/>
      <c r="CC39" s="84"/>
      <c r="CD39" s="84"/>
      <c r="CE39" s="84"/>
      <c r="CF39" s="84"/>
      <c r="CG39" s="84"/>
      <c r="CH39" s="84"/>
      <c r="CI39" s="84"/>
      <c r="CJ39" s="84"/>
      <c r="CK39" s="84"/>
      <c r="CL39" s="84"/>
      <c r="CM39" s="84"/>
      <c r="CN39" s="84"/>
      <c r="CO39" s="84"/>
      <c r="CP39" s="84"/>
      <c r="CQ39" s="84"/>
      <c r="CR39" s="84"/>
      <c r="CS39" s="84"/>
      <c r="CT39" s="84"/>
      <c r="CU39" s="84"/>
    </row>
    <row r="40" spans="1:99">
      <c r="A40" s="167">
        <v>33</v>
      </c>
      <c r="B40" s="168">
        <f>pd!B38</f>
        <v>5501</v>
      </c>
      <c r="C40" s="168" t="str">
        <f>pd!C38</f>
        <v>MUHAMMAD YUSUF</v>
      </c>
      <c r="D40" s="167" t="s">
        <v>280</v>
      </c>
      <c r="E40" s="167" t="s">
        <v>280</v>
      </c>
      <c r="F40" s="167" t="s">
        <v>280</v>
      </c>
      <c r="G40" s="167" t="s">
        <v>280</v>
      </c>
      <c r="H40" s="167" t="s">
        <v>280</v>
      </c>
      <c r="I40" s="167" t="s">
        <v>280</v>
      </c>
      <c r="J40" s="167" t="s">
        <v>280</v>
      </c>
      <c r="K40" s="167" t="s">
        <v>280</v>
      </c>
      <c r="L40" s="167" t="s">
        <v>280</v>
      </c>
      <c r="M40" s="167" t="s">
        <v>280</v>
      </c>
      <c r="N40" s="167" t="s">
        <v>280</v>
      </c>
      <c r="O40" s="167" t="s">
        <v>280</v>
      </c>
      <c r="P40" s="167" t="s">
        <v>280</v>
      </c>
      <c r="Q40" s="167" t="s">
        <v>280</v>
      </c>
      <c r="R40" s="167" t="s">
        <v>280</v>
      </c>
      <c r="S40" s="167" t="s">
        <v>280</v>
      </c>
      <c r="T40" s="167" t="s">
        <v>280</v>
      </c>
      <c r="U40" s="167" t="s">
        <v>280</v>
      </c>
      <c r="V40" s="167" t="s">
        <v>280</v>
      </c>
      <c r="W40" s="167" t="s">
        <v>280</v>
      </c>
      <c r="X40" s="167"/>
      <c r="Y40" s="167"/>
      <c r="Z40" s="167"/>
      <c r="AA40" s="167"/>
      <c r="AB40" s="167"/>
      <c r="AC40" s="167"/>
      <c r="AD40" s="167"/>
      <c r="AE40" s="167"/>
      <c r="AF40" s="167"/>
      <c r="AG40" s="167"/>
      <c r="AH40" s="167"/>
      <c r="AI40" s="167"/>
      <c r="AJ40" s="167"/>
      <c r="AK40" s="167"/>
      <c r="AL40" s="167"/>
      <c r="AM40" s="167"/>
      <c r="AN40" s="167"/>
      <c r="AO40" s="167"/>
      <c r="AP40" s="167"/>
      <c r="AQ40" s="167"/>
      <c r="AR40" s="170">
        <f t="shared" si="0"/>
        <v>20</v>
      </c>
      <c r="AS40" s="170">
        <f t="shared" si="1"/>
        <v>0</v>
      </c>
      <c r="AT40" s="170">
        <f t="shared" si="2"/>
        <v>0</v>
      </c>
      <c r="AU40" s="170">
        <f t="shared" si="3"/>
        <v>0</v>
      </c>
      <c r="AV40" s="170">
        <f t="shared" si="4"/>
        <v>0</v>
      </c>
      <c r="AW40" s="170">
        <f t="shared" si="5"/>
        <v>20</v>
      </c>
      <c r="AX40" s="171">
        <f t="shared" si="6"/>
        <v>1</v>
      </c>
      <c r="AY40" s="84"/>
      <c r="AZ40" s="84"/>
      <c r="BA40" s="84"/>
      <c r="BB40" s="84"/>
      <c r="BC40" s="84"/>
      <c r="BD40" s="84"/>
      <c r="BE40" s="84"/>
      <c r="BF40" s="84"/>
      <c r="BG40" s="84"/>
      <c r="BH40" s="84"/>
      <c r="BI40" s="84"/>
      <c r="BJ40" s="84"/>
      <c r="BK40" s="84"/>
      <c r="BL40" s="84"/>
      <c r="BM40" s="84"/>
      <c r="BN40" s="84"/>
      <c r="BO40" s="84"/>
      <c r="BP40" s="84"/>
      <c r="BQ40" s="84"/>
      <c r="BR40" s="84"/>
      <c r="BS40" s="84"/>
      <c r="BT40" s="84"/>
      <c r="BU40" s="84"/>
      <c r="BV40" s="84"/>
      <c r="BW40" s="84"/>
      <c r="BX40" s="84"/>
      <c r="BY40" s="84"/>
      <c r="BZ40" s="84"/>
      <c r="CA40" s="84"/>
      <c r="CB40" s="84"/>
      <c r="CC40" s="84"/>
      <c r="CD40" s="84"/>
      <c r="CE40" s="84"/>
      <c r="CF40" s="84"/>
      <c r="CG40" s="84"/>
      <c r="CH40" s="84"/>
      <c r="CI40" s="84"/>
      <c r="CJ40" s="84"/>
      <c r="CK40" s="84"/>
      <c r="CL40" s="84"/>
      <c r="CM40" s="84"/>
      <c r="CN40" s="84"/>
      <c r="CO40" s="84"/>
      <c r="CP40" s="84"/>
      <c r="CQ40" s="84"/>
      <c r="CR40" s="84"/>
      <c r="CS40" s="84"/>
      <c r="CT40" s="84"/>
      <c r="CU40" s="84"/>
    </row>
    <row r="41" spans="1:99">
      <c r="A41" s="167">
        <v>34</v>
      </c>
      <c r="B41" s="168">
        <f>pd!B39</f>
        <v>5502</v>
      </c>
      <c r="C41" s="168" t="str">
        <f>pd!C39</f>
        <v>OSAMAH NASRULLAH</v>
      </c>
      <c r="D41" s="167" t="s">
        <v>280</v>
      </c>
      <c r="E41" s="167" t="s">
        <v>280</v>
      </c>
      <c r="F41" s="167" t="s">
        <v>280</v>
      </c>
      <c r="G41" s="167" t="s">
        <v>280</v>
      </c>
      <c r="H41" s="167" t="s">
        <v>280</v>
      </c>
      <c r="I41" s="167" t="s">
        <v>280</v>
      </c>
      <c r="J41" s="167" t="s">
        <v>280</v>
      </c>
      <c r="K41" s="167" t="s">
        <v>280</v>
      </c>
      <c r="L41" s="167" t="s">
        <v>280</v>
      </c>
      <c r="M41" s="167" t="s">
        <v>280</v>
      </c>
      <c r="N41" s="167" t="s">
        <v>280</v>
      </c>
      <c r="O41" s="167" t="s">
        <v>280</v>
      </c>
      <c r="P41" s="167" t="s">
        <v>280</v>
      </c>
      <c r="Q41" s="167" t="s">
        <v>280</v>
      </c>
      <c r="R41" s="167" t="s">
        <v>280</v>
      </c>
      <c r="S41" s="167" t="s">
        <v>280</v>
      </c>
      <c r="T41" s="167" t="s">
        <v>280</v>
      </c>
      <c r="U41" s="167" t="s">
        <v>280</v>
      </c>
      <c r="V41" s="167" t="s">
        <v>280</v>
      </c>
      <c r="W41" s="167" t="s">
        <v>280</v>
      </c>
      <c r="X41" s="167"/>
      <c r="Y41" s="167"/>
      <c r="Z41" s="167"/>
      <c r="AA41" s="167"/>
      <c r="AB41" s="167"/>
      <c r="AC41" s="167"/>
      <c r="AD41" s="167"/>
      <c r="AE41" s="167"/>
      <c r="AF41" s="167"/>
      <c r="AG41" s="167"/>
      <c r="AH41" s="167"/>
      <c r="AI41" s="167"/>
      <c r="AJ41" s="167"/>
      <c r="AK41" s="167"/>
      <c r="AL41" s="167"/>
      <c r="AM41" s="167"/>
      <c r="AN41" s="167"/>
      <c r="AO41" s="167"/>
      <c r="AP41" s="167"/>
      <c r="AQ41" s="167"/>
      <c r="AR41" s="170">
        <f t="shared" si="0"/>
        <v>20</v>
      </c>
      <c r="AS41" s="170">
        <f t="shared" si="1"/>
        <v>0</v>
      </c>
      <c r="AT41" s="170">
        <f t="shared" si="2"/>
        <v>0</v>
      </c>
      <c r="AU41" s="170">
        <f t="shared" si="3"/>
        <v>0</v>
      </c>
      <c r="AV41" s="170">
        <f t="shared" si="4"/>
        <v>0</v>
      </c>
      <c r="AW41" s="170">
        <f t="shared" si="5"/>
        <v>20</v>
      </c>
      <c r="AX41" s="171">
        <f t="shared" si="6"/>
        <v>1</v>
      </c>
      <c r="AY41" s="84"/>
      <c r="AZ41" s="84"/>
      <c r="BA41" s="84"/>
      <c r="BB41" s="84"/>
      <c r="BC41" s="84"/>
      <c r="BD41" s="84"/>
      <c r="BE41" s="84"/>
      <c r="BF41" s="84"/>
      <c r="BG41" s="84"/>
      <c r="BH41" s="84"/>
      <c r="BI41" s="84"/>
      <c r="BJ41" s="84"/>
      <c r="BK41" s="84"/>
      <c r="BL41" s="84"/>
      <c r="BM41" s="84"/>
      <c r="BN41" s="84"/>
      <c r="BO41" s="84"/>
      <c r="BP41" s="84"/>
      <c r="BQ41" s="84"/>
      <c r="BR41" s="84"/>
      <c r="BS41" s="84"/>
      <c r="BT41" s="84"/>
      <c r="BU41" s="84"/>
      <c r="BV41" s="84"/>
      <c r="BW41" s="84"/>
      <c r="BX41" s="84"/>
      <c r="BY41" s="84"/>
      <c r="BZ41" s="84"/>
      <c r="CA41" s="84"/>
      <c r="CB41" s="84"/>
      <c r="CC41" s="84"/>
      <c r="CD41" s="84"/>
      <c r="CE41" s="84"/>
      <c r="CF41" s="84"/>
      <c r="CG41" s="84"/>
      <c r="CH41" s="84"/>
      <c r="CI41" s="84"/>
      <c r="CJ41" s="84"/>
      <c r="CK41" s="84"/>
      <c r="CL41" s="84"/>
      <c r="CM41" s="84"/>
      <c r="CN41" s="84"/>
      <c r="CO41" s="84"/>
      <c r="CP41" s="84"/>
      <c r="CQ41" s="84"/>
      <c r="CR41" s="84"/>
      <c r="CS41" s="84"/>
      <c r="CT41" s="84"/>
      <c r="CU41" s="84"/>
    </row>
    <row r="42" spans="1:99">
      <c r="A42" s="167">
        <v>35</v>
      </c>
      <c r="B42" s="168">
        <f>pd!B40</f>
        <v>5503</v>
      </c>
      <c r="C42" s="168" t="str">
        <f>pd!C40</f>
        <v>RUDISA</v>
      </c>
      <c r="D42" s="167" t="s">
        <v>280</v>
      </c>
      <c r="E42" s="167" t="s">
        <v>280</v>
      </c>
      <c r="F42" s="167" t="s">
        <v>280</v>
      </c>
      <c r="G42" s="167" t="s">
        <v>280</v>
      </c>
      <c r="H42" s="167" t="s">
        <v>280</v>
      </c>
      <c r="I42" s="167" t="s">
        <v>280</v>
      </c>
      <c r="J42" s="167" t="s">
        <v>280</v>
      </c>
      <c r="K42" s="167" t="s">
        <v>280</v>
      </c>
      <c r="L42" s="167" t="s">
        <v>280</v>
      </c>
      <c r="M42" s="167" t="s">
        <v>280</v>
      </c>
      <c r="N42" s="167" t="s">
        <v>280</v>
      </c>
      <c r="O42" s="167" t="s">
        <v>280</v>
      </c>
      <c r="P42" s="167" t="s">
        <v>280</v>
      </c>
      <c r="Q42" s="167" t="s">
        <v>280</v>
      </c>
      <c r="R42" s="167" t="s">
        <v>280</v>
      </c>
      <c r="S42" s="167" t="s">
        <v>280</v>
      </c>
      <c r="T42" s="167" t="s">
        <v>280</v>
      </c>
      <c r="U42" s="167" t="s">
        <v>280</v>
      </c>
      <c r="V42" s="167" t="s">
        <v>280</v>
      </c>
      <c r="W42" s="167" t="s">
        <v>280</v>
      </c>
      <c r="X42" s="167"/>
      <c r="Y42" s="167"/>
      <c r="Z42" s="167"/>
      <c r="AA42" s="167"/>
      <c r="AB42" s="167"/>
      <c r="AC42" s="167"/>
      <c r="AD42" s="167"/>
      <c r="AE42" s="167"/>
      <c r="AF42" s="167"/>
      <c r="AG42" s="167"/>
      <c r="AH42" s="167"/>
      <c r="AI42" s="167"/>
      <c r="AJ42" s="167"/>
      <c r="AK42" s="167"/>
      <c r="AL42" s="167"/>
      <c r="AM42" s="167"/>
      <c r="AN42" s="167"/>
      <c r="AO42" s="167"/>
      <c r="AP42" s="167"/>
      <c r="AQ42" s="167"/>
      <c r="AR42" s="170">
        <f t="shared" si="0"/>
        <v>20</v>
      </c>
      <c r="AS42" s="170">
        <f t="shared" si="1"/>
        <v>0</v>
      </c>
      <c r="AT42" s="170">
        <f t="shared" si="2"/>
        <v>0</v>
      </c>
      <c r="AU42" s="170">
        <f t="shared" si="3"/>
        <v>0</v>
      </c>
      <c r="AV42" s="170">
        <f t="shared" si="4"/>
        <v>0</v>
      </c>
      <c r="AW42" s="170">
        <f t="shared" si="5"/>
        <v>20</v>
      </c>
      <c r="AX42" s="171">
        <f t="shared" si="6"/>
        <v>1</v>
      </c>
      <c r="AY42" s="84"/>
      <c r="AZ42" s="84"/>
      <c r="BA42" s="84"/>
      <c r="BB42" s="84"/>
      <c r="BC42" s="84"/>
      <c r="BD42" s="84"/>
      <c r="BE42" s="84"/>
      <c r="BF42" s="84"/>
      <c r="BG42" s="84"/>
      <c r="BH42" s="84"/>
      <c r="BI42" s="84"/>
      <c r="BJ42" s="84"/>
      <c r="BK42" s="84"/>
      <c r="BL42" s="84"/>
      <c r="BM42" s="84"/>
      <c r="BN42" s="84"/>
      <c r="BO42" s="84"/>
      <c r="BP42" s="84"/>
      <c r="BQ42" s="84"/>
      <c r="BR42" s="84"/>
      <c r="BS42" s="84"/>
      <c r="BT42" s="84"/>
      <c r="BU42" s="84"/>
      <c r="BV42" s="84"/>
      <c r="BW42" s="84"/>
      <c r="BX42" s="84"/>
      <c r="BY42" s="84"/>
      <c r="BZ42" s="84"/>
      <c r="CA42" s="84"/>
      <c r="CB42" s="84"/>
      <c r="CC42" s="84"/>
      <c r="CD42" s="84"/>
      <c r="CE42" s="84"/>
      <c r="CF42" s="84"/>
      <c r="CG42" s="84"/>
      <c r="CH42" s="84"/>
      <c r="CI42" s="84"/>
      <c r="CJ42" s="84"/>
      <c r="CK42" s="84"/>
      <c r="CL42" s="84"/>
      <c r="CM42" s="84"/>
      <c r="CN42" s="84"/>
      <c r="CO42" s="84"/>
      <c r="CP42" s="84"/>
      <c r="CQ42" s="84"/>
      <c r="CR42" s="84"/>
      <c r="CS42" s="84"/>
      <c r="CT42" s="84"/>
      <c r="CU42" s="84"/>
    </row>
    <row r="43" spans="1:99">
      <c r="A43" s="167">
        <v>36</v>
      </c>
      <c r="B43" s="168">
        <f>pd!B41</f>
        <v>5504</v>
      </c>
      <c r="C43" s="168" t="str">
        <f>pd!C41</f>
        <v>ZAINAL ILMI</v>
      </c>
      <c r="D43" s="167" t="s">
        <v>280</v>
      </c>
      <c r="E43" s="167" t="s">
        <v>280</v>
      </c>
      <c r="F43" s="167" t="s">
        <v>280</v>
      </c>
      <c r="G43" s="167" t="s">
        <v>280</v>
      </c>
      <c r="H43" s="167" t="s">
        <v>280</v>
      </c>
      <c r="I43" s="167" t="s">
        <v>280</v>
      </c>
      <c r="J43" s="167" t="s">
        <v>280</v>
      </c>
      <c r="K43" s="167" t="s">
        <v>280</v>
      </c>
      <c r="L43" s="167" t="s">
        <v>280</v>
      </c>
      <c r="M43" s="167" t="s">
        <v>280</v>
      </c>
      <c r="N43" s="167" t="s">
        <v>268</v>
      </c>
      <c r="O43" s="167" t="s">
        <v>280</v>
      </c>
      <c r="P43" s="167" t="s">
        <v>280</v>
      </c>
      <c r="Q43" s="167" t="s">
        <v>280</v>
      </c>
      <c r="R43" s="167" t="s">
        <v>280</v>
      </c>
      <c r="S43" s="167" t="s">
        <v>280</v>
      </c>
      <c r="T43" s="167" t="s">
        <v>280</v>
      </c>
      <c r="U43" s="167" t="s">
        <v>280</v>
      </c>
      <c r="V43" s="167" t="s">
        <v>280</v>
      </c>
      <c r="W43" s="167" t="s">
        <v>280</v>
      </c>
      <c r="X43" s="167"/>
      <c r="Y43" s="167"/>
      <c r="Z43" s="167"/>
      <c r="AA43" s="167"/>
      <c r="AB43" s="167"/>
      <c r="AC43" s="167"/>
      <c r="AD43" s="167"/>
      <c r="AE43" s="167"/>
      <c r="AF43" s="167"/>
      <c r="AG43" s="167"/>
      <c r="AH43" s="167"/>
      <c r="AI43" s="167"/>
      <c r="AJ43" s="167"/>
      <c r="AK43" s="167"/>
      <c r="AL43" s="167"/>
      <c r="AM43" s="167"/>
      <c r="AN43" s="167"/>
      <c r="AO43" s="167"/>
      <c r="AP43" s="167"/>
      <c r="AQ43" s="167"/>
      <c r="AR43" s="170">
        <f t="shared" si="0"/>
        <v>19</v>
      </c>
      <c r="AS43" s="170">
        <f t="shared" si="1"/>
        <v>0</v>
      </c>
      <c r="AT43" s="170">
        <f t="shared" si="2"/>
        <v>0</v>
      </c>
      <c r="AU43" s="170">
        <f t="shared" si="3"/>
        <v>0</v>
      </c>
      <c r="AV43" s="170">
        <f t="shared" si="4"/>
        <v>1</v>
      </c>
      <c r="AW43" s="170">
        <f t="shared" si="5"/>
        <v>20</v>
      </c>
      <c r="AX43" s="171">
        <f t="shared" si="6"/>
        <v>0.95</v>
      </c>
      <c r="AY43" s="84"/>
      <c r="AZ43" s="84"/>
      <c r="BA43" s="84"/>
      <c r="BB43" s="84"/>
      <c r="BC43" s="84"/>
      <c r="BD43" s="84"/>
      <c r="BE43" s="84"/>
      <c r="BF43" s="84"/>
      <c r="BG43" s="84"/>
      <c r="BH43" s="84"/>
      <c r="BI43" s="84"/>
      <c r="BJ43" s="84"/>
      <c r="BK43" s="84"/>
      <c r="BL43" s="84"/>
      <c r="BM43" s="84"/>
      <c r="BN43" s="84"/>
      <c r="BO43" s="84"/>
      <c r="BP43" s="84"/>
      <c r="BQ43" s="84"/>
      <c r="BR43" s="84"/>
      <c r="BS43" s="84"/>
      <c r="BT43" s="84"/>
      <c r="BU43" s="84"/>
      <c r="BV43" s="84"/>
      <c r="BW43" s="84"/>
      <c r="BX43" s="84"/>
      <c r="BY43" s="84"/>
      <c r="BZ43" s="84"/>
      <c r="CA43" s="84"/>
      <c r="CB43" s="84"/>
      <c r="CC43" s="84"/>
      <c r="CD43" s="84"/>
      <c r="CE43" s="84"/>
      <c r="CF43" s="84"/>
      <c r="CG43" s="84"/>
      <c r="CH43" s="84"/>
      <c r="CI43" s="84"/>
      <c r="CJ43" s="84"/>
      <c r="CK43" s="84"/>
      <c r="CL43" s="84"/>
      <c r="CM43" s="84"/>
      <c r="CN43" s="84"/>
      <c r="CO43" s="84"/>
      <c r="CP43" s="84"/>
      <c r="CQ43" s="84"/>
      <c r="CR43" s="84"/>
      <c r="CS43" s="84"/>
      <c r="CT43" s="84"/>
      <c r="CU43" s="84"/>
    </row>
    <row r="44" spans="1:99">
      <c r="A44" s="167">
        <v>37</v>
      </c>
      <c r="B44" s="168">
        <f>pd!B42</f>
        <v>0</v>
      </c>
      <c r="C44" s="168">
        <f>pd!C42</f>
        <v>0</v>
      </c>
      <c r="D44" s="167"/>
      <c r="E44" s="167"/>
      <c r="F44" s="167"/>
      <c r="G44" s="167"/>
      <c r="H44" s="167"/>
      <c r="I44" s="167"/>
      <c r="J44" s="167"/>
      <c r="K44" s="167"/>
      <c r="L44" s="167"/>
      <c r="M44" s="167"/>
      <c r="N44" s="167"/>
      <c r="O44" s="167"/>
      <c r="P44" s="167"/>
      <c r="Q44" s="167"/>
      <c r="R44" s="167"/>
      <c r="S44" s="167"/>
      <c r="T44" s="167"/>
      <c r="U44" s="167"/>
      <c r="V44" s="167"/>
      <c r="W44" s="167"/>
      <c r="X44" s="167"/>
      <c r="Y44" s="167"/>
      <c r="Z44" s="167"/>
      <c r="AA44" s="167"/>
      <c r="AB44" s="167"/>
      <c r="AC44" s="167"/>
      <c r="AD44" s="167"/>
      <c r="AE44" s="167"/>
      <c r="AF44" s="167"/>
      <c r="AG44" s="167"/>
      <c r="AH44" s="167"/>
      <c r="AI44" s="167"/>
      <c r="AJ44" s="167"/>
      <c r="AK44" s="167"/>
      <c r="AL44" s="167"/>
      <c r="AM44" s="167"/>
      <c r="AN44" s="167"/>
      <c r="AO44" s="167"/>
      <c r="AP44" s="167"/>
      <c r="AQ44" s="167"/>
      <c r="AR44" s="170">
        <f t="shared" si="0"/>
        <v>0</v>
      </c>
      <c r="AS44" s="170">
        <f t="shared" si="1"/>
        <v>0</v>
      </c>
      <c r="AT44" s="170">
        <f t="shared" si="2"/>
        <v>0</v>
      </c>
      <c r="AU44" s="170">
        <f t="shared" si="3"/>
        <v>0</v>
      </c>
      <c r="AV44" s="170">
        <f t="shared" si="4"/>
        <v>0</v>
      </c>
      <c r="AW44" s="170">
        <f t="shared" si="5"/>
        <v>0</v>
      </c>
      <c r="AX44" s="171" t="e">
        <f t="shared" si="6"/>
        <v>#DIV/0!</v>
      </c>
      <c r="AY44" s="84"/>
      <c r="AZ44" s="84"/>
      <c r="BA44" s="84"/>
      <c r="BB44" s="84"/>
      <c r="BC44" s="84"/>
      <c r="BD44" s="84"/>
      <c r="BE44" s="84"/>
      <c r="BF44" s="84"/>
      <c r="BG44" s="84"/>
      <c r="BH44" s="84"/>
      <c r="BI44" s="84"/>
      <c r="BJ44" s="84"/>
      <c r="BK44" s="84"/>
      <c r="BL44" s="84"/>
      <c r="BM44" s="84"/>
      <c r="BN44" s="84"/>
      <c r="BO44" s="84"/>
      <c r="BP44" s="84"/>
      <c r="BQ44" s="84"/>
      <c r="BR44" s="84"/>
      <c r="BS44" s="84"/>
      <c r="BT44" s="84"/>
      <c r="BU44" s="84"/>
      <c r="BV44" s="84"/>
      <c r="BW44" s="84"/>
      <c r="BX44" s="84"/>
      <c r="BY44" s="84"/>
      <c r="BZ44" s="84"/>
      <c r="CA44" s="84"/>
      <c r="CB44" s="84"/>
      <c r="CC44" s="84"/>
      <c r="CD44" s="84"/>
      <c r="CE44" s="84"/>
      <c r="CF44" s="84"/>
      <c r="CG44" s="84"/>
      <c r="CH44" s="84"/>
      <c r="CI44" s="84"/>
      <c r="CJ44" s="84"/>
      <c r="CK44" s="84"/>
      <c r="CL44" s="84"/>
      <c r="CM44" s="84"/>
      <c r="CN44" s="84"/>
      <c r="CO44" s="84"/>
      <c r="CP44" s="84"/>
      <c r="CQ44" s="84"/>
      <c r="CR44" s="84"/>
      <c r="CS44" s="84"/>
      <c r="CT44" s="84"/>
      <c r="CU44" s="84"/>
    </row>
    <row r="45" spans="1:99">
      <c r="A45" s="167">
        <v>38</v>
      </c>
      <c r="B45" s="168">
        <f>pd!B43</f>
        <v>0</v>
      </c>
      <c r="C45" s="168">
        <f>pd!C43</f>
        <v>0</v>
      </c>
      <c r="D45" s="167"/>
      <c r="E45" s="167"/>
      <c r="F45" s="167"/>
      <c r="G45" s="167"/>
      <c r="H45" s="167"/>
      <c r="I45" s="167"/>
      <c r="J45" s="167"/>
      <c r="K45" s="167"/>
      <c r="L45" s="167"/>
      <c r="M45" s="167"/>
      <c r="N45" s="167"/>
      <c r="O45" s="167"/>
      <c r="P45" s="167"/>
      <c r="Q45" s="167"/>
      <c r="R45" s="167"/>
      <c r="S45" s="167"/>
      <c r="T45" s="167"/>
      <c r="U45" s="167"/>
      <c r="V45" s="167"/>
      <c r="W45" s="167"/>
      <c r="X45" s="167"/>
      <c r="Y45" s="167"/>
      <c r="Z45" s="167"/>
      <c r="AA45" s="167"/>
      <c r="AB45" s="167"/>
      <c r="AC45" s="167"/>
      <c r="AD45" s="167"/>
      <c r="AE45" s="167"/>
      <c r="AF45" s="167"/>
      <c r="AG45" s="167"/>
      <c r="AH45" s="167"/>
      <c r="AI45" s="167"/>
      <c r="AJ45" s="167"/>
      <c r="AK45" s="167"/>
      <c r="AL45" s="167"/>
      <c r="AM45" s="167"/>
      <c r="AN45" s="167"/>
      <c r="AO45" s="167"/>
      <c r="AP45" s="167"/>
      <c r="AQ45" s="167"/>
      <c r="AR45" s="170">
        <f t="shared" si="0"/>
        <v>0</v>
      </c>
      <c r="AS45" s="170">
        <f t="shared" si="1"/>
        <v>0</v>
      </c>
      <c r="AT45" s="170">
        <f t="shared" si="2"/>
        <v>0</v>
      </c>
      <c r="AU45" s="170">
        <f t="shared" si="3"/>
        <v>0</v>
      </c>
      <c r="AV45" s="170">
        <f t="shared" si="4"/>
        <v>0</v>
      </c>
      <c r="AW45" s="170">
        <f t="shared" si="5"/>
        <v>0</v>
      </c>
      <c r="AX45" s="171" t="e">
        <f t="shared" si="6"/>
        <v>#DIV/0!</v>
      </c>
      <c r="AY45" s="84"/>
      <c r="AZ45" s="84"/>
      <c r="BA45" s="84"/>
      <c r="BB45" s="84"/>
      <c r="BC45" s="84"/>
      <c r="BD45" s="84"/>
      <c r="BE45" s="84"/>
      <c r="BF45" s="84"/>
      <c r="BG45" s="84"/>
      <c r="BH45" s="84"/>
      <c r="BI45" s="84"/>
      <c r="BJ45" s="84"/>
      <c r="BK45" s="84"/>
      <c r="BL45" s="84"/>
      <c r="BM45" s="84"/>
      <c r="BN45" s="84"/>
      <c r="BO45" s="84"/>
      <c r="BP45" s="84"/>
      <c r="BQ45" s="84"/>
      <c r="BR45" s="84"/>
      <c r="BS45" s="84"/>
      <c r="BT45" s="84"/>
      <c r="BU45" s="84"/>
      <c r="BV45" s="84"/>
      <c r="BW45" s="84"/>
      <c r="BX45" s="84"/>
      <c r="BY45" s="84"/>
      <c r="BZ45" s="84"/>
      <c r="CA45" s="84"/>
      <c r="CB45" s="84"/>
      <c r="CC45" s="84"/>
      <c r="CD45" s="84"/>
      <c r="CE45" s="84"/>
      <c r="CF45" s="84"/>
      <c r="CG45" s="84"/>
      <c r="CH45" s="84"/>
      <c r="CI45" s="84"/>
      <c r="CJ45" s="84"/>
      <c r="CK45" s="84"/>
      <c r="CL45" s="84"/>
      <c r="CM45" s="84"/>
      <c r="CN45" s="84"/>
      <c r="CO45" s="84"/>
      <c r="CP45" s="84"/>
      <c r="CQ45" s="84"/>
      <c r="CR45" s="84"/>
      <c r="CS45" s="84"/>
      <c r="CT45" s="84"/>
      <c r="CU45" s="84"/>
    </row>
    <row r="46" spans="1:99">
      <c r="A46" s="167">
        <v>39</v>
      </c>
      <c r="B46" s="168">
        <f>pd!B44</f>
        <v>0</v>
      </c>
      <c r="C46" s="168">
        <f>pd!C44</f>
        <v>0</v>
      </c>
      <c r="D46" s="167"/>
      <c r="E46" s="167"/>
      <c r="F46" s="167"/>
      <c r="G46" s="167"/>
      <c r="H46" s="167"/>
      <c r="I46" s="167"/>
      <c r="J46" s="167"/>
      <c r="K46" s="167"/>
      <c r="L46" s="167"/>
      <c r="M46" s="167"/>
      <c r="N46" s="167"/>
      <c r="O46" s="167"/>
      <c r="P46" s="167"/>
      <c r="Q46" s="167"/>
      <c r="R46" s="167"/>
      <c r="S46" s="167"/>
      <c r="T46" s="167"/>
      <c r="U46" s="167"/>
      <c r="V46" s="167"/>
      <c r="W46" s="167"/>
      <c r="X46" s="167"/>
      <c r="Y46" s="167"/>
      <c r="Z46" s="167"/>
      <c r="AA46" s="167"/>
      <c r="AB46" s="167"/>
      <c r="AC46" s="167"/>
      <c r="AD46" s="167"/>
      <c r="AE46" s="167"/>
      <c r="AF46" s="167"/>
      <c r="AG46" s="167"/>
      <c r="AH46" s="167"/>
      <c r="AI46" s="167"/>
      <c r="AJ46" s="167"/>
      <c r="AK46" s="167"/>
      <c r="AL46" s="167"/>
      <c r="AM46" s="167"/>
      <c r="AN46" s="167"/>
      <c r="AO46" s="167"/>
      <c r="AP46" s="167"/>
      <c r="AQ46" s="167"/>
      <c r="AR46" s="170">
        <f t="shared" si="0"/>
        <v>0</v>
      </c>
      <c r="AS46" s="170">
        <f t="shared" si="1"/>
        <v>0</v>
      </c>
      <c r="AT46" s="170">
        <f t="shared" si="2"/>
        <v>0</v>
      </c>
      <c r="AU46" s="170">
        <f t="shared" si="3"/>
        <v>0</v>
      </c>
      <c r="AV46" s="170">
        <f t="shared" si="4"/>
        <v>0</v>
      </c>
      <c r="AW46" s="170">
        <f t="shared" si="5"/>
        <v>0</v>
      </c>
      <c r="AX46" s="171" t="e">
        <f t="shared" si="6"/>
        <v>#DIV/0!</v>
      </c>
      <c r="AY46" s="84"/>
      <c r="AZ46" s="84"/>
      <c r="BA46" s="84"/>
      <c r="BB46" s="84"/>
      <c r="BC46" s="84"/>
      <c r="BD46" s="84"/>
      <c r="BE46" s="84"/>
      <c r="BF46" s="84"/>
      <c r="BG46" s="84"/>
      <c r="BH46" s="84"/>
      <c r="BI46" s="84"/>
      <c r="BJ46" s="84"/>
      <c r="BK46" s="84"/>
      <c r="BL46" s="84"/>
      <c r="BM46" s="84"/>
      <c r="BN46" s="84"/>
      <c r="BO46" s="84"/>
      <c r="BP46" s="84"/>
      <c r="BQ46" s="84"/>
      <c r="BR46" s="84"/>
      <c r="BS46" s="84"/>
      <c r="BT46" s="84"/>
      <c r="BU46" s="84"/>
      <c r="BV46" s="84"/>
      <c r="BW46" s="84"/>
      <c r="BX46" s="84"/>
      <c r="BY46" s="84"/>
      <c r="BZ46" s="84"/>
      <c r="CA46" s="84"/>
      <c r="CB46" s="84"/>
      <c r="CC46" s="84"/>
      <c r="CD46" s="84"/>
      <c r="CE46" s="84"/>
      <c r="CF46" s="84"/>
      <c r="CG46" s="84"/>
      <c r="CH46" s="84"/>
      <c r="CI46" s="84"/>
      <c r="CJ46" s="84"/>
      <c r="CK46" s="84"/>
      <c r="CL46" s="84"/>
      <c r="CM46" s="84"/>
      <c r="CN46" s="84"/>
      <c r="CO46" s="84"/>
      <c r="CP46" s="84"/>
      <c r="CQ46" s="84"/>
      <c r="CR46" s="84"/>
      <c r="CS46" s="84"/>
      <c r="CT46" s="84"/>
      <c r="CU46" s="84"/>
    </row>
    <row r="47" spans="1:99">
      <c r="A47" s="167">
        <v>40</v>
      </c>
      <c r="B47" s="168">
        <f>pd!B45</f>
        <v>0</v>
      </c>
      <c r="C47" s="168">
        <f>pd!C45</f>
        <v>0</v>
      </c>
      <c r="D47" s="167"/>
      <c r="E47" s="167"/>
      <c r="F47" s="167"/>
      <c r="G47" s="167"/>
      <c r="H47" s="167"/>
      <c r="I47" s="167"/>
      <c r="J47" s="167"/>
      <c r="K47" s="167"/>
      <c r="L47" s="167"/>
      <c r="M47" s="167"/>
      <c r="N47" s="167"/>
      <c r="O47" s="167"/>
      <c r="P47" s="167"/>
      <c r="Q47" s="167"/>
      <c r="R47" s="167"/>
      <c r="S47" s="167"/>
      <c r="T47" s="167"/>
      <c r="U47" s="167"/>
      <c r="V47" s="167"/>
      <c r="W47" s="167"/>
      <c r="X47" s="167"/>
      <c r="Y47" s="167"/>
      <c r="Z47" s="167"/>
      <c r="AA47" s="167"/>
      <c r="AB47" s="167"/>
      <c r="AC47" s="167"/>
      <c r="AD47" s="167"/>
      <c r="AE47" s="167"/>
      <c r="AF47" s="167"/>
      <c r="AG47" s="167"/>
      <c r="AH47" s="167"/>
      <c r="AI47" s="167"/>
      <c r="AJ47" s="167"/>
      <c r="AK47" s="167"/>
      <c r="AL47" s="167"/>
      <c r="AM47" s="167"/>
      <c r="AN47" s="167"/>
      <c r="AO47" s="167"/>
      <c r="AP47" s="167"/>
      <c r="AQ47" s="167"/>
      <c r="AR47" s="170">
        <f t="shared" si="0"/>
        <v>0</v>
      </c>
      <c r="AS47" s="170">
        <f t="shared" si="1"/>
        <v>0</v>
      </c>
      <c r="AT47" s="170">
        <f t="shared" si="2"/>
        <v>0</v>
      </c>
      <c r="AU47" s="170">
        <f t="shared" si="3"/>
        <v>0</v>
      </c>
      <c r="AV47" s="170">
        <f t="shared" si="4"/>
        <v>0</v>
      </c>
      <c r="AW47" s="170">
        <f t="shared" si="5"/>
        <v>0</v>
      </c>
      <c r="AX47" s="171" t="e">
        <f>(AR47+AS47)/SUM(AR47:AV47)</f>
        <v>#DIV/0!</v>
      </c>
      <c r="AY47" s="84"/>
      <c r="AZ47" s="84"/>
      <c r="BA47" s="84"/>
      <c r="BB47" s="84"/>
      <c r="BC47" s="84"/>
      <c r="BD47" s="84"/>
      <c r="BE47" s="84"/>
      <c r="BF47" s="84"/>
      <c r="BG47" s="84"/>
      <c r="BH47" s="84"/>
      <c r="BI47" s="84"/>
      <c r="BJ47" s="84"/>
      <c r="BK47" s="84"/>
      <c r="BL47" s="84"/>
      <c r="BM47" s="84"/>
      <c r="BN47" s="84"/>
      <c r="BO47" s="84"/>
      <c r="BP47" s="84"/>
      <c r="BQ47" s="84"/>
      <c r="BR47" s="84"/>
      <c r="BS47" s="84"/>
      <c r="BT47" s="84"/>
      <c r="BU47" s="84"/>
      <c r="BV47" s="84"/>
      <c r="BW47" s="84"/>
      <c r="BX47" s="84"/>
      <c r="BY47" s="84"/>
      <c r="BZ47" s="84"/>
      <c r="CA47" s="84"/>
      <c r="CB47" s="84"/>
      <c r="CC47" s="84"/>
      <c r="CD47" s="84"/>
      <c r="CE47" s="84"/>
      <c r="CF47" s="84"/>
      <c r="CG47" s="84"/>
      <c r="CH47" s="84"/>
      <c r="CI47" s="84"/>
      <c r="CJ47" s="84"/>
      <c r="CK47" s="84"/>
      <c r="CL47" s="84"/>
      <c r="CM47" s="84"/>
      <c r="CN47" s="84"/>
      <c r="CO47" s="84"/>
      <c r="CP47" s="84"/>
      <c r="CQ47" s="84"/>
      <c r="CR47" s="84"/>
      <c r="CS47" s="84"/>
      <c r="CT47" s="84"/>
      <c r="CU47" s="84"/>
    </row>
    <row r="48" spans="1:99">
      <c r="A48" s="181"/>
      <c r="B48" s="181"/>
      <c r="C48" s="167"/>
      <c r="D48" s="167"/>
      <c r="E48" s="167"/>
      <c r="F48" s="167"/>
      <c r="G48" s="167"/>
      <c r="H48" s="167"/>
      <c r="I48" s="167"/>
      <c r="J48" s="167"/>
      <c r="K48" s="167"/>
      <c r="L48" s="167"/>
      <c r="M48" s="167"/>
      <c r="N48" s="167"/>
      <c r="O48" s="167"/>
      <c r="P48" s="167"/>
      <c r="Q48" s="167"/>
      <c r="R48" s="167"/>
      <c r="S48" s="167"/>
      <c r="T48" s="167"/>
      <c r="U48" s="167"/>
      <c r="V48" s="167"/>
      <c r="W48" s="167"/>
      <c r="X48" s="167"/>
      <c r="Y48" s="167"/>
      <c r="Z48" s="167"/>
      <c r="AA48" s="167"/>
      <c r="AB48" s="167"/>
      <c r="AC48" s="167"/>
      <c r="AD48" s="167"/>
      <c r="AE48" s="167"/>
      <c r="AF48" s="167"/>
      <c r="AG48" s="167"/>
      <c r="AH48" s="167"/>
      <c r="AI48" s="167"/>
      <c r="AJ48" s="167"/>
      <c r="AK48" s="167"/>
      <c r="AL48" s="167"/>
      <c r="AM48" s="167"/>
      <c r="AN48" s="167"/>
      <c r="AO48" s="167"/>
      <c r="AP48" s="167"/>
      <c r="AQ48" s="167"/>
      <c r="AR48" s="167"/>
      <c r="AS48" s="167"/>
      <c r="AT48" s="167"/>
      <c r="AU48" s="167"/>
      <c r="AV48" s="167"/>
      <c r="AW48" s="167"/>
      <c r="AX48" s="182"/>
      <c r="AY48" s="84"/>
      <c r="AZ48" s="84"/>
      <c r="BA48" s="84"/>
      <c r="BB48" s="84"/>
      <c r="BC48" s="84"/>
      <c r="BD48" s="84"/>
      <c r="BE48" s="84"/>
      <c r="BF48" s="84"/>
      <c r="BG48" s="84"/>
      <c r="BH48" s="84"/>
      <c r="BI48" s="84"/>
      <c r="BJ48" s="84"/>
      <c r="BK48" s="84"/>
      <c r="BL48" s="84"/>
      <c r="BM48" s="84"/>
      <c r="BN48" s="84"/>
      <c r="BO48" s="84"/>
      <c r="BP48" s="84"/>
      <c r="BQ48" s="84"/>
      <c r="BR48" s="84"/>
      <c r="BS48" s="84"/>
      <c r="BT48" s="84"/>
      <c r="BU48" s="84"/>
      <c r="BV48" s="84"/>
      <c r="BW48" s="84"/>
      <c r="BX48" s="84"/>
      <c r="BY48" s="84"/>
      <c r="BZ48" s="84"/>
      <c r="CA48" s="84"/>
      <c r="CB48" s="84"/>
      <c r="CC48" s="84"/>
      <c r="CD48" s="84"/>
      <c r="CE48" s="84"/>
      <c r="CF48" s="84"/>
      <c r="CG48" s="84"/>
      <c r="CH48" s="84"/>
      <c r="CI48" s="84"/>
      <c r="CJ48" s="84"/>
      <c r="CK48" s="84"/>
      <c r="CL48" s="84"/>
      <c r="CM48" s="84"/>
      <c r="CN48" s="84"/>
      <c r="CO48" s="84"/>
      <c r="CP48" s="84"/>
      <c r="CQ48" s="84"/>
      <c r="CR48" s="84"/>
      <c r="CS48" s="84"/>
      <c r="CT48" s="84"/>
      <c r="CU48" s="84"/>
    </row>
    <row r="49" spans="1:106" ht="57.75" customHeight="1">
      <c r="A49" s="167"/>
      <c r="B49" s="167"/>
      <c r="C49" s="183" t="s">
        <v>283</v>
      </c>
      <c r="D49" s="184">
        <f>jur!B9</f>
        <v>43937</v>
      </c>
      <c r="E49" s="184">
        <f>$D$50+D49</f>
        <v>43944</v>
      </c>
      <c r="F49" s="184">
        <f>E49+$E$50</f>
        <v>43951</v>
      </c>
      <c r="G49" s="184">
        <f t="shared" ref="G49" si="7">$D$50+F49</f>
        <v>43958</v>
      </c>
      <c r="H49" s="184">
        <f t="shared" ref="H49" si="8">G49+$E$50</f>
        <v>43965</v>
      </c>
      <c r="I49" s="184">
        <f t="shared" ref="I49" si="9">$D$50+H49</f>
        <v>43972</v>
      </c>
      <c r="J49" s="184">
        <f t="shared" ref="J49" si="10">I49+$E$50</f>
        <v>43979</v>
      </c>
      <c r="K49" s="184">
        <f t="shared" ref="K49" si="11">$D$50+J49</f>
        <v>43986</v>
      </c>
      <c r="L49" s="184">
        <f t="shared" ref="L49" si="12">K49+$E$50</f>
        <v>43993</v>
      </c>
      <c r="M49" s="184">
        <f t="shared" ref="M49" si="13">$D$50+L49</f>
        <v>44000</v>
      </c>
      <c r="N49" s="184">
        <f t="shared" ref="N49" si="14">M49+$E$50</f>
        <v>44007</v>
      </c>
      <c r="O49" s="184">
        <f t="shared" ref="O49" si="15">$D$50+N49</f>
        <v>44014</v>
      </c>
      <c r="P49" s="184">
        <f t="shared" ref="P49" si="16">O49+$E$50</f>
        <v>44021</v>
      </c>
      <c r="Q49" s="184">
        <f t="shared" ref="Q49" si="17">$D$50+P49</f>
        <v>44028</v>
      </c>
      <c r="R49" s="184">
        <f t="shared" ref="R49" si="18">Q49+$E$50</f>
        <v>44035</v>
      </c>
      <c r="S49" s="184">
        <f t="shared" ref="S49" si="19">$D$50+R49</f>
        <v>44042</v>
      </c>
      <c r="T49" s="184">
        <f t="shared" ref="T49" si="20">S49+$E$50</f>
        <v>44049</v>
      </c>
      <c r="U49" s="184">
        <f t="shared" ref="U49" si="21">$D$50+T49</f>
        <v>44056</v>
      </c>
      <c r="V49" s="184">
        <f t="shared" ref="V49" si="22">U49+$E$50</f>
        <v>44063</v>
      </c>
      <c r="W49" s="184">
        <f t="shared" ref="W49" si="23">$D$50+V49</f>
        <v>44070</v>
      </c>
      <c r="X49" s="184">
        <f t="shared" ref="X49" si="24">W49+$E$50</f>
        <v>44077</v>
      </c>
      <c r="Y49" s="184">
        <f t="shared" ref="Y49" si="25">$D$50+X49</f>
        <v>44084</v>
      </c>
      <c r="Z49" s="184">
        <f t="shared" ref="Z49" si="26">Y49+$E$50</f>
        <v>44091</v>
      </c>
      <c r="AA49" s="184">
        <f t="shared" ref="AA49" si="27">$D$50+Z49</f>
        <v>44098</v>
      </c>
      <c r="AB49" s="184">
        <f t="shared" ref="AB49" si="28">AA49+$E$50</f>
        <v>44105</v>
      </c>
      <c r="AC49" s="184">
        <f t="shared" ref="AC49" si="29">$D$50+AB49</f>
        <v>44112</v>
      </c>
      <c r="AD49" s="184">
        <f t="shared" ref="AD49" si="30">AC49+$E$50</f>
        <v>44119</v>
      </c>
      <c r="AE49" s="184">
        <f t="shared" ref="AE49" si="31">$D$50+AD49</f>
        <v>44126</v>
      </c>
      <c r="AF49" s="184">
        <f t="shared" ref="AF49" si="32">AE49+$E$50</f>
        <v>44133</v>
      </c>
      <c r="AG49" s="184">
        <f t="shared" ref="AG49" si="33">$D$50+AF49</f>
        <v>44140</v>
      </c>
      <c r="AH49" s="184">
        <f t="shared" ref="AH49" si="34">AG49+$E$50</f>
        <v>44147</v>
      </c>
      <c r="AI49" s="184">
        <f t="shared" ref="AI49" si="35">$D$50+AH49</f>
        <v>44154</v>
      </c>
      <c r="AJ49" s="184">
        <f t="shared" ref="AJ49" si="36">AI49+$E$50</f>
        <v>44161</v>
      </c>
      <c r="AK49" s="184">
        <f t="shared" ref="AK49" si="37">$D$50+AJ49</f>
        <v>44168</v>
      </c>
      <c r="AL49" s="184">
        <f t="shared" ref="AL49" si="38">AK49+$E$50</f>
        <v>44175</v>
      </c>
      <c r="AM49" s="184">
        <f t="shared" ref="AM49" si="39">$D$50+AL49</f>
        <v>44182</v>
      </c>
      <c r="AN49" s="184">
        <f t="shared" ref="AN49" si="40">AM49+$E$50</f>
        <v>44189</v>
      </c>
      <c r="AO49" s="184">
        <f t="shared" ref="AO49" si="41">$D$50+AN49</f>
        <v>44196</v>
      </c>
      <c r="AP49" s="184">
        <f t="shared" ref="AP49" si="42">AO49+$E$50</f>
        <v>44203</v>
      </c>
      <c r="AQ49" s="184">
        <f t="shared" ref="AQ49" si="43">$D$50+AP49</f>
        <v>44210</v>
      </c>
      <c r="AR49" s="185"/>
      <c r="AS49" s="185"/>
      <c r="AT49" s="185"/>
      <c r="AU49" s="185"/>
      <c r="AV49" s="185"/>
      <c r="AW49" s="185"/>
      <c r="AX49" s="186"/>
      <c r="AY49" s="84"/>
      <c r="AZ49" s="84"/>
      <c r="BA49" s="84"/>
      <c r="BB49" s="84"/>
      <c r="BC49" s="84"/>
      <c r="BD49" s="84"/>
      <c r="BE49" s="84"/>
      <c r="BF49" s="84"/>
      <c r="BG49" s="84"/>
      <c r="BH49" s="84"/>
      <c r="BI49" s="84"/>
      <c r="BJ49" s="84"/>
      <c r="BK49" s="84"/>
      <c r="BL49" s="84"/>
      <c r="BM49" s="84"/>
      <c r="BN49" s="84"/>
      <c r="BO49" s="84"/>
      <c r="BP49" s="84"/>
      <c r="BQ49" s="84"/>
      <c r="BR49" s="84"/>
      <c r="BS49" s="84"/>
      <c r="BT49" s="84"/>
      <c r="BU49" s="84"/>
      <c r="BV49" s="84"/>
      <c r="BW49" s="84"/>
      <c r="BX49" s="84"/>
      <c r="BY49" s="84"/>
      <c r="BZ49" s="84"/>
      <c r="CA49" s="84"/>
      <c r="CB49" s="84"/>
      <c r="CC49" s="84"/>
      <c r="CD49" s="84"/>
      <c r="CE49" s="84"/>
      <c r="CF49" s="84"/>
      <c r="CG49" s="84"/>
      <c r="CH49" s="84"/>
      <c r="CI49" s="84"/>
      <c r="CJ49" s="84"/>
      <c r="CK49" s="84"/>
      <c r="CL49" s="84"/>
      <c r="CM49" s="84"/>
      <c r="CN49" s="84"/>
      <c r="CO49" s="84"/>
      <c r="CP49" s="84"/>
      <c r="CQ49" s="84"/>
      <c r="CR49" s="84"/>
      <c r="CS49" s="84"/>
      <c r="CT49" s="84"/>
      <c r="CU49" s="84"/>
    </row>
    <row r="50" spans="1:106">
      <c r="D50" s="1">
        <f>jur!N8</f>
        <v>7</v>
      </c>
      <c r="E50" s="1">
        <f>jur!O8</f>
        <v>7</v>
      </c>
    </row>
    <row r="51" spans="1:106">
      <c r="B51" s="404" t="s">
        <v>83</v>
      </c>
      <c r="C51" s="187" t="s">
        <v>282</v>
      </c>
      <c r="D51" s="187">
        <f>COUNTIF(D8:D47,"H")</f>
        <v>36</v>
      </c>
      <c r="E51" s="187">
        <f t="shared" ref="E51:AQ51" si="44">COUNTIF(E8:E47,"H")</f>
        <v>36</v>
      </c>
      <c r="F51" s="187">
        <f t="shared" si="44"/>
        <v>36</v>
      </c>
      <c r="G51" s="187">
        <f t="shared" si="44"/>
        <v>36</v>
      </c>
      <c r="H51" s="187">
        <f t="shared" si="44"/>
        <v>36</v>
      </c>
      <c r="I51" s="187">
        <f t="shared" si="44"/>
        <v>36</v>
      </c>
      <c r="J51" s="187">
        <f t="shared" si="44"/>
        <v>36</v>
      </c>
      <c r="K51" s="187">
        <f t="shared" si="44"/>
        <v>34</v>
      </c>
      <c r="L51" s="187">
        <f t="shared" si="44"/>
        <v>36</v>
      </c>
      <c r="M51" s="187">
        <f t="shared" si="44"/>
        <v>35</v>
      </c>
      <c r="N51" s="187">
        <f t="shared" si="44"/>
        <v>34</v>
      </c>
      <c r="O51" s="187">
        <f t="shared" si="44"/>
        <v>35</v>
      </c>
      <c r="P51" s="187">
        <f t="shared" si="44"/>
        <v>36</v>
      </c>
      <c r="Q51" s="187">
        <f t="shared" si="44"/>
        <v>35</v>
      </c>
      <c r="R51" s="187">
        <f t="shared" si="44"/>
        <v>35</v>
      </c>
      <c r="S51" s="187">
        <f t="shared" si="44"/>
        <v>36</v>
      </c>
      <c r="T51" s="187">
        <f t="shared" si="44"/>
        <v>36</v>
      </c>
      <c r="U51" s="187">
        <f t="shared" si="44"/>
        <v>36</v>
      </c>
      <c r="V51" s="187">
        <f t="shared" si="44"/>
        <v>36</v>
      </c>
      <c r="W51" s="187">
        <f t="shared" si="44"/>
        <v>36</v>
      </c>
      <c r="X51" s="187">
        <f t="shared" si="44"/>
        <v>0</v>
      </c>
      <c r="Y51" s="187">
        <f t="shared" si="44"/>
        <v>0</v>
      </c>
      <c r="Z51" s="187">
        <f t="shared" si="44"/>
        <v>0</v>
      </c>
      <c r="AA51" s="187">
        <f t="shared" si="44"/>
        <v>0</v>
      </c>
      <c r="AB51" s="187">
        <f t="shared" si="44"/>
        <v>0</v>
      </c>
      <c r="AC51" s="187">
        <f t="shared" si="44"/>
        <v>0</v>
      </c>
      <c r="AD51" s="187">
        <f t="shared" si="44"/>
        <v>0</v>
      </c>
      <c r="AE51" s="187">
        <f t="shared" si="44"/>
        <v>0</v>
      </c>
      <c r="AF51" s="187">
        <f t="shared" si="44"/>
        <v>0</v>
      </c>
      <c r="AG51" s="187">
        <f t="shared" si="44"/>
        <v>0</v>
      </c>
      <c r="AH51" s="187">
        <f t="shared" si="44"/>
        <v>0</v>
      </c>
      <c r="AI51" s="187">
        <f t="shared" si="44"/>
        <v>0</v>
      </c>
      <c r="AJ51" s="187">
        <f t="shared" si="44"/>
        <v>0</v>
      </c>
      <c r="AK51" s="187">
        <f t="shared" si="44"/>
        <v>0</v>
      </c>
      <c r="AL51" s="187">
        <f t="shared" si="44"/>
        <v>0</v>
      </c>
      <c r="AM51" s="187">
        <f t="shared" si="44"/>
        <v>0</v>
      </c>
      <c r="AN51" s="187">
        <f t="shared" si="44"/>
        <v>0</v>
      </c>
      <c r="AO51" s="187">
        <f t="shared" si="44"/>
        <v>0</v>
      </c>
      <c r="AP51" s="187">
        <f t="shared" si="44"/>
        <v>0</v>
      </c>
      <c r="AQ51" s="187">
        <f t="shared" si="44"/>
        <v>0</v>
      </c>
      <c r="AR51" s="187"/>
      <c r="AS51" s="187"/>
      <c r="AT51" s="187"/>
      <c r="AU51" s="187"/>
      <c r="AV51" s="187"/>
      <c r="AW51" s="8"/>
      <c r="AX51" s="8"/>
    </row>
    <row r="52" spans="1:106">
      <c r="B52" s="404"/>
      <c r="C52" s="187" t="s">
        <v>284</v>
      </c>
      <c r="D52" s="187">
        <f>COUNTIF(D8:D47,"T")</f>
        <v>0</v>
      </c>
      <c r="E52" s="187">
        <f t="shared" ref="E52:AQ52" si="45">COUNTIF(E8:E47,"T")</f>
        <v>0</v>
      </c>
      <c r="F52" s="187">
        <f t="shared" si="45"/>
        <v>0</v>
      </c>
      <c r="G52" s="187">
        <f t="shared" si="45"/>
        <v>0</v>
      </c>
      <c r="H52" s="187">
        <f t="shared" si="45"/>
        <v>0</v>
      </c>
      <c r="I52" s="187">
        <f t="shared" si="45"/>
        <v>0</v>
      </c>
      <c r="J52" s="187">
        <f t="shared" si="45"/>
        <v>0</v>
      </c>
      <c r="K52" s="187">
        <f t="shared" si="45"/>
        <v>0</v>
      </c>
      <c r="L52" s="187">
        <f t="shared" si="45"/>
        <v>0</v>
      </c>
      <c r="M52" s="187">
        <f t="shared" si="45"/>
        <v>0</v>
      </c>
      <c r="N52" s="187">
        <f t="shared" si="45"/>
        <v>0</v>
      </c>
      <c r="O52" s="187">
        <f t="shared" si="45"/>
        <v>0</v>
      </c>
      <c r="P52" s="187">
        <f t="shared" si="45"/>
        <v>0</v>
      </c>
      <c r="Q52" s="187">
        <f t="shared" si="45"/>
        <v>0</v>
      </c>
      <c r="R52" s="187">
        <f t="shared" si="45"/>
        <v>0</v>
      </c>
      <c r="S52" s="187">
        <f t="shared" si="45"/>
        <v>0</v>
      </c>
      <c r="T52" s="187">
        <f t="shared" si="45"/>
        <v>0</v>
      </c>
      <c r="U52" s="187">
        <f t="shared" si="45"/>
        <v>0</v>
      </c>
      <c r="V52" s="187">
        <f t="shared" si="45"/>
        <v>0</v>
      </c>
      <c r="W52" s="187">
        <f t="shared" si="45"/>
        <v>0</v>
      </c>
      <c r="X52" s="187">
        <f t="shared" si="45"/>
        <v>0</v>
      </c>
      <c r="Y52" s="187">
        <f t="shared" si="45"/>
        <v>0</v>
      </c>
      <c r="Z52" s="187">
        <f t="shared" si="45"/>
        <v>0</v>
      </c>
      <c r="AA52" s="187">
        <f t="shared" si="45"/>
        <v>0</v>
      </c>
      <c r="AB52" s="187">
        <f t="shared" si="45"/>
        <v>0</v>
      </c>
      <c r="AC52" s="187">
        <f t="shared" si="45"/>
        <v>0</v>
      </c>
      <c r="AD52" s="187">
        <f t="shared" si="45"/>
        <v>0</v>
      </c>
      <c r="AE52" s="187">
        <f t="shared" si="45"/>
        <v>0</v>
      </c>
      <c r="AF52" s="187">
        <f t="shared" si="45"/>
        <v>0</v>
      </c>
      <c r="AG52" s="187">
        <f t="shared" si="45"/>
        <v>0</v>
      </c>
      <c r="AH52" s="187">
        <f t="shared" si="45"/>
        <v>0</v>
      </c>
      <c r="AI52" s="187">
        <f t="shared" si="45"/>
        <v>0</v>
      </c>
      <c r="AJ52" s="187">
        <f t="shared" si="45"/>
        <v>0</v>
      </c>
      <c r="AK52" s="187">
        <f t="shared" si="45"/>
        <v>0</v>
      </c>
      <c r="AL52" s="187">
        <f t="shared" si="45"/>
        <v>0</v>
      </c>
      <c r="AM52" s="187">
        <f t="shared" si="45"/>
        <v>0</v>
      </c>
      <c r="AN52" s="187">
        <f t="shared" si="45"/>
        <v>0</v>
      </c>
      <c r="AO52" s="187">
        <f t="shared" si="45"/>
        <v>0</v>
      </c>
      <c r="AP52" s="187">
        <f t="shared" si="45"/>
        <v>0</v>
      </c>
      <c r="AQ52" s="187">
        <f t="shared" si="45"/>
        <v>0</v>
      </c>
      <c r="AR52" s="187"/>
      <c r="AS52" s="187"/>
      <c r="AT52" s="187"/>
      <c r="AU52" s="187"/>
      <c r="AV52" s="187"/>
      <c r="AW52" s="8"/>
      <c r="AX52" s="8"/>
    </row>
    <row r="53" spans="1:106">
      <c r="B53" s="404"/>
      <c r="C53" s="187" t="s">
        <v>285</v>
      </c>
      <c r="D53" s="187">
        <f>COUNTIF(D8:D47,"S")</f>
        <v>0</v>
      </c>
      <c r="E53" s="187">
        <f t="shared" ref="E53:AQ53" si="46">COUNTIF(E8:E47,"S")</f>
        <v>0</v>
      </c>
      <c r="F53" s="187">
        <f t="shared" si="46"/>
        <v>0</v>
      </c>
      <c r="G53" s="187">
        <f t="shared" si="46"/>
        <v>0</v>
      </c>
      <c r="H53" s="187">
        <f t="shared" si="46"/>
        <v>0</v>
      </c>
      <c r="I53" s="187">
        <f t="shared" si="46"/>
        <v>0</v>
      </c>
      <c r="J53" s="187">
        <f t="shared" si="46"/>
        <v>0</v>
      </c>
      <c r="K53" s="187">
        <f t="shared" si="46"/>
        <v>1</v>
      </c>
      <c r="L53" s="187">
        <f t="shared" si="46"/>
        <v>0</v>
      </c>
      <c r="M53" s="187">
        <f t="shared" si="46"/>
        <v>0</v>
      </c>
      <c r="N53" s="187">
        <f t="shared" si="46"/>
        <v>0</v>
      </c>
      <c r="O53" s="187">
        <f t="shared" si="46"/>
        <v>0</v>
      </c>
      <c r="P53" s="187">
        <f t="shared" si="46"/>
        <v>0</v>
      </c>
      <c r="Q53" s="187">
        <f t="shared" si="46"/>
        <v>1</v>
      </c>
      <c r="R53" s="187">
        <f t="shared" si="46"/>
        <v>0</v>
      </c>
      <c r="S53" s="187">
        <f t="shared" si="46"/>
        <v>0</v>
      </c>
      <c r="T53" s="187">
        <f t="shared" si="46"/>
        <v>0</v>
      </c>
      <c r="U53" s="187">
        <f t="shared" si="46"/>
        <v>0</v>
      </c>
      <c r="V53" s="187">
        <f t="shared" si="46"/>
        <v>0</v>
      </c>
      <c r="W53" s="187">
        <f t="shared" si="46"/>
        <v>0</v>
      </c>
      <c r="X53" s="187">
        <f t="shared" si="46"/>
        <v>0</v>
      </c>
      <c r="Y53" s="187">
        <f t="shared" si="46"/>
        <v>0</v>
      </c>
      <c r="Z53" s="187">
        <f t="shared" si="46"/>
        <v>0</v>
      </c>
      <c r="AA53" s="187">
        <f t="shared" si="46"/>
        <v>0</v>
      </c>
      <c r="AB53" s="187">
        <f t="shared" si="46"/>
        <v>0</v>
      </c>
      <c r="AC53" s="187">
        <f t="shared" si="46"/>
        <v>0</v>
      </c>
      <c r="AD53" s="187">
        <f t="shared" si="46"/>
        <v>0</v>
      </c>
      <c r="AE53" s="187">
        <f t="shared" si="46"/>
        <v>0</v>
      </c>
      <c r="AF53" s="187">
        <f t="shared" si="46"/>
        <v>0</v>
      </c>
      <c r="AG53" s="187">
        <f t="shared" si="46"/>
        <v>0</v>
      </c>
      <c r="AH53" s="187">
        <f t="shared" si="46"/>
        <v>0</v>
      </c>
      <c r="AI53" s="187">
        <f t="shared" si="46"/>
        <v>0</v>
      </c>
      <c r="AJ53" s="187">
        <f t="shared" si="46"/>
        <v>0</v>
      </c>
      <c r="AK53" s="187">
        <f t="shared" si="46"/>
        <v>0</v>
      </c>
      <c r="AL53" s="187">
        <f t="shared" si="46"/>
        <v>0</v>
      </c>
      <c r="AM53" s="187">
        <f t="shared" si="46"/>
        <v>0</v>
      </c>
      <c r="AN53" s="187">
        <f t="shared" si="46"/>
        <v>0</v>
      </c>
      <c r="AO53" s="187">
        <f t="shared" si="46"/>
        <v>0</v>
      </c>
      <c r="AP53" s="187">
        <f t="shared" si="46"/>
        <v>0</v>
      </c>
      <c r="AQ53" s="187">
        <f t="shared" si="46"/>
        <v>0</v>
      </c>
      <c r="AR53" s="187"/>
      <c r="AS53" s="187"/>
      <c r="AT53" s="187"/>
      <c r="AU53" s="187"/>
      <c r="AV53" s="187"/>
      <c r="AW53" s="8"/>
      <c r="AX53" s="8"/>
    </row>
    <row r="54" spans="1:106">
      <c r="B54" s="404"/>
      <c r="C54" s="187" t="s">
        <v>286</v>
      </c>
      <c r="D54" s="187">
        <f>COUNTIF(D8:D47,"I")</f>
        <v>0</v>
      </c>
      <c r="E54" s="187">
        <f t="shared" ref="E54:AQ54" si="47">COUNTIF(E8:E47,"I")</f>
        <v>0</v>
      </c>
      <c r="F54" s="187">
        <f t="shared" si="47"/>
        <v>0</v>
      </c>
      <c r="G54" s="187">
        <f t="shared" si="47"/>
        <v>0</v>
      </c>
      <c r="H54" s="187">
        <f t="shared" si="47"/>
        <v>0</v>
      </c>
      <c r="I54" s="187">
        <f t="shared" si="47"/>
        <v>0</v>
      </c>
      <c r="J54" s="187">
        <f t="shared" si="47"/>
        <v>0</v>
      </c>
      <c r="K54" s="187">
        <f t="shared" si="47"/>
        <v>0</v>
      </c>
      <c r="L54" s="187">
        <f t="shared" si="47"/>
        <v>0</v>
      </c>
      <c r="M54" s="187">
        <f t="shared" si="47"/>
        <v>1</v>
      </c>
      <c r="N54" s="187">
        <f t="shared" si="47"/>
        <v>0</v>
      </c>
      <c r="O54" s="187">
        <f t="shared" si="47"/>
        <v>0</v>
      </c>
      <c r="P54" s="187">
        <f t="shared" si="47"/>
        <v>0</v>
      </c>
      <c r="Q54" s="187">
        <f t="shared" si="47"/>
        <v>0</v>
      </c>
      <c r="R54" s="187">
        <f t="shared" si="47"/>
        <v>0</v>
      </c>
      <c r="S54" s="187">
        <f t="shared" si="47"/>
        <v>0</v>
      </c>
      <c r="T54" s="187">
        <f t="shared" si="47"/>
        <v>0</v>
      </c>
      <c r="U54" s="187">
        <f t="shared" si="47"/>
        <v>0</v>
      </c>
      <c r="V54" s="187">
        <f t="shared" si="47"/>
        <v>0</v>
      </c>
      <c r="W54" s="187">
        <f t="shared" si="47"/>
        <v>0</v>
      </c>
      <c r="X54" s="187">
        <f t="shared" si="47"/>
        <v>0</v>
      </c>
      <c r="Y54" s="187">
        <f t="shared" si="47"/>
        <v>0</v>
      </c>
      <c r="Z54" s="187">
        <f t="shared" si="47"/>
        <v>0</v>
      </c>
      <c r="AA54" s="187">
        <f t="shared" si="47"/>
        <v>0</v>
      </c>
      <c r="AB54" s="187">
        <f t="shared" si="47"/>
        <v>0</v>
      </c>
      <c r="AC54" s="187">
        <f t="shared" si="47"/>
        <v>0</v>
      </c>
      <c r="AD54" s="187">
        <f t="shared" si="47"/>
        <v>0</v>
      </c>
      <c r="AE54" s="187">
        <f t="shared" si="47"/>
        <v>0</v>
      </c>
      <c r="AF54" s="187">
        <f t="shared" si="47"/>
        <v>0</v>
      </c>
      <c r="AG54" s="187">
        <f t="shared" si="47"/>
        <v>0</v>
      </c>
      <c r="AH54" s="187">
        <f t="shared" si="47"/>
        <v>0</v>
      </c>
      <c r="AI54" s="187">
        <f t="shared" si="47"/>
        <v>0</v>
      </c>
      <c r="AJ54" s="187">
        <f t="shared" si="47"/>
        <v>0</v>
      </c>
      <c r="AK54" s="187">
        <f t="shared" si="47"/>
        <v>0</v>
      </c>
      <c r="AL54" s="187">
        <f t="shared" si="47"/>
        <v>0</v>
      </c>
      <c r="AM54" s="187">
        <f t="shared" si="47"/>
        <v>0</v>
      </c>
      <c r="AN54" s="187">
        <f t="shared" si="47"/>
        <v>0</v>
      </c>
      <c r="AO54" s="187">
        <f t="shared" si="47"/>
        <v>0</v>
      </c>
      <c r="AP54" s="187">
        <f t="shared" si="47"/>
        <v>0</v>
      </c>
      <c r="AQ54" s="187">
        <f t="shared" si="47"/>
        <v>0</v>
      </c>
      <c r="AR54" s="187"/>
      <c r="AS54" s="187"/>
      <c r="AT54" s="187"/>
      <c r="AU54" s="187"/>
      <c r="AV54" s="187"/>
      <c r="AW54" s="8"/>
      <c r="AX54" s="8"/>
    </row>
    <row r="55" spans="1:106">
      <c r="B55" s="404"/>
      <c r="C55" s="187" t="s">
        <v>287</v>
      </c>
      <c r="D55" s="187">
        <f>COUNTIF(D8:D47,"A")</f>
        <v>0</v>
      </c>
      <c r="E55" s="187">
        <f t="shared" ref="E55:AQ55" si="48">COUNTIF(E8:E47,"A")</f>
        <v>0</v>
      </c>
      <c r="F55" s="187">
        <f t="shared" si="48"/>
        <v>0</v>
      </c>
      <c r="G55" s="187">
        <f t="shared" si="48"/>
        <v>0</v>
      </c>
      <c r="H55" s="187">
        <f t="shared" si="48"/>
        <v>0</v>
      </c>
      <c r="I55" s="187">
        <f t="shared" si="48"/>
        <v>0</v>
      </c>
      <c r="J55" s="187">
        <f t="shared" si="48"/>
        <v>0</v>
      </c>
      <c r="K55" s="187">
        <f t="shared" si="48"/>
        <v>1</v>
      </c>
      <c r="L55" s="187">
        <f t="shared" si="48"/>
        <v>0</v>
      </c>
      <c r="M55" s="187">
        <f t="shared" si="48"/>
        <v>0</v>
      </c>
      <c r="N55" s="187">
        <f t="shared" si="48"/>
        <v>2</v>
      </c>
      <c r="O55" s="187">
        <f t="shared" si="48"/>
        <v>1</v>
      </c>
      <c r="P55" s="187">
        <f t="shared" si="48"/>
        <v>0</v>
      </c>
      <c r="Q55" s="187">
        <f t="shared" si="48"/>
        <v>0</v>
      </c>
      <c r="R55" s="187">
        <f t="shared" si="48"/>
        <v>1</v>
      </c>
      <c r="S55" s="187">
        <f t="shared" si="48"/>
        <v>0</v>
      </c>
      <c r="T55" s="187">
        <f t="shared" si="48"/>
        <v>0</v>
      </c>
      <c r="U55" s="187">
        <f t="shared" si="48"/>
        <v>0</v>
      </c>
      <c r="V55" s="187">
        <f t="shared" si="48"/>
        <v>0</v>
      </c>
      <c r="W55" s="187">
        <f t="shared" si="48"/>
        <v>0</v>
      </c>
      <c r="X55" s="187">
        <f t="shared" si="48"/>
        <v>0</v>
      </c>
      <c r="Y55" s="187">
        <f t="shared" si="48"/>
        <v>0</v>
      </c>
      <c r="Z55" s="187">
        <f t="shared" si="48"/>
        <v>0</v>
      </c>
      <c r="AA55" s="187">
        <f t="shared" si="48"/>
        <v>0</v>
      </c>
      <c r="AB55" s="187">
        <f t="shared" si="48"/>
        <v>0</v>
      </c>
      <c r="AC55" s="187">
        <f t="shared" si="48"/>
        <v>0</v>
      </c>
      <c r="AD55" s="187">
        <f t="shared" si="48"/>
        <v>0</v>
      </c>
      <c r="AE55" s="187">
        <f t="shared" si="48"/>
        <v>0</v>
      </c>
      <c r="AF55" s="187">
        <f t="shared" si="48"/>
        <v>0</v>
      </c>
      <c r="AG55" s="187">
        <f t="shared" si="48"/>
        <v>0</v>
      </c>
      <c r="AH55" s="187">
        <f t="shared" si="48"/>
        <v>0</v>
      </c>
      <c r="AI55" s="187">
        <f t="shared" si="48"/>
        <v>0</v>
      </c>
      <c r="AJ55" s="187">
        <f t="shared" si="48"/>
        <v>0</v>
      </c>
      <c r="AK55" s="187">
        <f t="shared" si="48"/>
        <v>0</v>
      </c>
      <c r="AL55" s="187">
        <f t="shared" si="48"/>
        <v>0</v>
      </c>
      <c r="AM55" s="187">
        <f t="shared" si="48"/>
        <v>0</v>
      </c>
      <c r="AN55" s="187">
        <f t="shared" si="48"/>
        <v>0</v>
      </c>
      <c r="AO55" s="187">
        <f t="shared" si="48"/>
        <v>0</v>
      </c>
      <c r="AP55" s="187">
        <f t="shared" si="48"/>
        <v>0</v>
      </c>
      <c r="AQ55" s="187">
        <f t="shared" si="48"/>
        <v>0</v>
      </c>
      <c r="AR55" s="187"/>
      <c r="AS55" s="187"/>
      <c r="AT55" s="187"/>
      <c r="AU55" s="187"/>
      <c r="AV55" s="187"/>
      <c r="AW55" s="8"/>
      <c r="AX55" s="8"/>
    </row>
    <row r="56" spans="1:106">
      <c r="B56" s="404"/>
      <c r="C56" s="187" t="s">
        <v>277</v>
      </c>
      <c r="D56" s="187">
        <f>SUM(D51:D55)</f>
        <v>36</v>
      </c>
      <c r="E56" s="187">
        <f t="shared" ref="E56:AV56" si="49">SUM(E51:E55)</f>
        <v>36</v>
      </c>
      <c r="F56" s="187">
        <f t="shared" si="49"/>
        <v>36</v>
      </c>
      <c r="G56" s="187">
        <f t="shared" si="49"/>
        <v>36</v>
      </c>
      <c r="H56" s="187">
        <f t="shared" si="49"/>
        <v>36</v>
      </c>
      <c r="I56" s="187">
        <f t="shared" si="49"/>
        <v>36</v>
      </c>
      <c r="J56" s="187">
        <f t="shared" si="49"/>
        <v>36</v>
      </c>
      <c r="K56" s="187">
        <f t="shared" si="49"/>
        <v>36</v>
      </c>
      <c r="L56" s="187">
        <f t="shared" si="49"/>
        <v>36</v>
      </c>
      <c r="M56" s="187">
        <f t="shared" si="49"/>
        <v>36</v>
      </c>
      <c r="N56" s="187">
        <f t="shared" si="49"/>
        <v>36</v>
      </c>
      <c r="O56" s="187">
        <f t="shared" si="49"/>
        <v>36</v>
      </c>
      <c r="P56" s="187">
        <f t="shared" si="49"/>
        <v>36</v>
      </c>
      <c r="Q56" s="187">
        <f t="shared" si="49"/>
        <v>36</v>
      </c>
      <c r="R56" s="187">
        <f t="shared" si="49"/>
        <v>36</v>
      </c>
      <c r="S56" s="187">
        <f t="shared" si="49"/>
        <v>36</v>
      </c>
      <c r="T56" s="187">
        <f t="shared" si="49"/>
        <v>36</v>
      </c>
      <c r="U56" s="187">
        <f t="shared" si="49"/>
        <v>36</v>
      </c>
      <c r="V56" s="187">
        <f t="shared" si="49"/>
        <v>36</v>
      </c>
      <c r="W56" s="187">
        <f t="shared" si="49"/>
        <v>36</v>
      </c>
      <c r="X56" s="187">
        <f t="shared" si="49"/>
        <v>0</v>
      </c>
      <c r="Y56" s="187">
        <f t="shared" si="49"/>
        <v>0</v>
      </c>
      <c r="Z56" s="187">
        <f t="shared" si="49"/>
        <v>0</v>
      </c>
      <c r="AA56" s="187">
        <f t="shared" si="49"/>
        <v>0</v>
      </c>
      <c r="AB56" s="187">
        <f t="shared" si="49"/>
        <v>0</v>
      </c>
      <c r="AC56" s="187">
        <f t="shared" si="49"/>
        <v>0</v>
      </c>
      <c r="AD56" s="187">
        <f t="shared" si="49"/>
        <v>0</v>
      </c>
      <c r="AE56" s="187">
        <f t="shared" si="49"/>
        <v>0</v>
      </c>
      <c r="AF56" s="187">
        <f t="shared" si="49"/>
        <v>0</v>
      </c>
      <c r="AG56" s="187">
        <f t="shared" si="49"/>
        <v>0</v>
      </c>
      <c r="AH56" s="187">
        <f t="shared" si="49"/>
        <v>0</v>
      </c>
      <c r="AI56" s="187">
        <f t="shared" si="49"/>
        <v>0</v>
      </c>
      <c r="AJ56" s="187">
        <f t="shared" si="49"/>
        <v>0</v>
      </c>
      <c r="AK56" s="187">
        <f t="shared" si="49"/>
        <v>0</v>
      </c>
      <c r="AL56" s="187">
        <f t="shared" si="49"/>
        <v>0</v>
      </c>
      <c r="AM56" s="187">
        <f t="shared" si="49"/>
        <v>0</v>
      </c>
      <c r="AN56" s="187">
        <f t="shared" si="49"/>
        <v>0</v>
      </c>
      <c r="AO56" s="187">
        <f t="shared" si="49"/>
        <v>0</v>
      </c>
      <c r="AP56" s="187">
        <f t="shared" si="49"/>
        <v>0</v>
      </c>
      <c r="AQ56" s="187">
        <f t="shared" si="49"/>
        <v>0</v>
      </c>
      <c r="AR56" s="187">
        <f t="shared" si="49"/>
        <v>0</v>
      </c>
      <c r="AS56" s="187">
        <f t="shared" si="49"/>
        <v>0</v>
      </c>
      <c r="AT56" s="187">
        <f t="shared" si="49"/>
        <v>0</v>
      </c>
      <c r="AU56" s="187">
        <f t="shared" si="49"/>
        <v>0</v>
      </c>
      <c r="AV56" s="187">
        <f t="shared" si="49"/>
        <v>0</v>
      </c>
      <c r="AW56" s="187"/>
      <c r="AX56" s="8"/>
    </row>
    <row r="57" spans="1:106">
      <c r="B57" s="405"/>
      <c r="C57" s="187" t="s">
        <v>288</v>
      </c>
      <c r="D57" s="188">
        <f>(D51+D52)/SUM(D51:D55)</f>
        <v>1</v>
      </c>
      <c r="E57" s="188">
        <f t="shared" ref="E57:AQ57" si="50">(E51+E52)/SUM(E51:E55)</f>
        <v>1</v>
      </c>
      <c r="F57" s="188">
        <f t="shared" si="50"/>
        <v>1</v>
      </c>
      <c r="G57" s="188">
        <f t="shared" si="50"/>
        <v>1</v>
      </c>
      <c r="H57" s="188">
        <f t="shared" si="50"/>
        <v>1</v>
      </c>
      <c r="I57" s="188">
        <f t="shared" si="50"/>
        <v>1</v>
      </c>
      <c r="J57" s="188">
        <f t="shared" si="50"/>
        <v>1</v>
      </c>
      <c r="K57" s="188">
        <f t="shared" si="50"/>
        <v>0.94444444444444442</v>
      </c>
      <c r="L57" s="188">
        <f t="shared" si="50"/>
        <v>1</v>
      </c>
      <c r="M57" s="188">
        <f t="shared" si="50"/>
        <v>0.97222222222222221</v>
      </c>
      <c r="N57" s="188">
        <f t="shared" si="50"/>
        <v>0.94444444444444442</v>
      </c>
      <c r="O57" s="188">
        <f t="shared" si="50"/>
        <v>0.97222222222222221</v>
      </c>
      <c r="P57" s="188">
        <f t="shared" si="50"/>
        <v>1</v>
      </c>
      <c r="Q57" s="188">
        <f t="shared" si="50"/>
        <v>0.97222222222222221</v>
      </c>
      <c r="R57" s="188">
        <f t="shared" si="50"/>
        <v>0.97222222222222221</v>
      </c>
      <c r="S57" s="188">
        <f t="shared" si="50"/>
        <v>1</v>
      </c>
      <c r="T57" s="188">
        <f t="shared" si="50"/>
        <v>1</v>
      </c>
      <c r="U57" s="188">
        <f t="shared" si="50"/>
        <v>1</v>
      </c>
      <c r="V57" s="188">
        <f t="shared" si="50"/>
        <v>1</v>
      </c>
      <c r="W57" s="188">
        <f t="shared" si="50"/>
        <v>1</v>
      </c>
      <c r="X57" s="188" t="e">
        <f t="shared" si="50"/>
        <v>#DIV/0!</v>
      </c>
      <c r="Y57" s="188" t="e">
        <f t="shared" si="50"/>
        <v>#DIV/0!</v>
      </c>
      <c r="Z57" s="188" t="e">
        <f t="shared" si="50"/>
        <v>#DIV/0!</v>
      </c>
      <c r="AA57" s="188" t="e">
        <f t="shared" si="50"/>
        <v>#DIV/0!</v>
      </c>
      <c r="AB57" s="188" t="e">
        <f t="shared" si="50"/>
        <v>#DIV/0!</v>
      </c>
      <c r="AC57" s="188" t="e">
        <f t="shared" si="50"/>
        <v>#DIV/0!</v>
      </c>
      <c r="AD57" s="188" t="e">
        <f t="shared" si="50"/>
        <v>#DIV/0!</v>
      </c>
      <c r="AE57" s="188" t="e">
        <f t="shared" si="50"/>
        <v>#DIV/0!</v>
      </c>
      <c r="AF57" s="188" t="e">
        <f t="shared" si="50"/>
        <v>#DIV/0!</v>
      </c>
      <c r="AG57" s="188" t="e">
        <f t="shared" si="50"/>
        <v>#DIV/0!</v>
      </c>
      <c r="AH57" s="188" t="e">
        <f t="shared" si="50"/>
        <v>#DIV/0!</v>
      </c>
      <c r="AI57" s="188" t="e">
        <f t="shared" si="50"/>
        <v>#DIV/0!</v>
      </c>
      <c r="AJ57" s="188" t="e">
        <f t="shared" si="50"/>
        <v>#DIV/0!</v>
      </c>
      <c r="AK57" s="188" t="e">
        <f t="shared" si="50"/>
        <v>#DIV/0!</v>
      </c>
      <c r="AL57" s="188" t="e">
        <f t="shared" si="50"/>
        <v>#DIV/0!</v>
      </c>
      <c r="AM57" s="188" t="e">
        <f t="shared" si="50"/>
        <v>#DIV/0!</v>
      </c>
      <c r="AN57" s="188" t="e">
        <f t="shared" si="50"/>
        <v>#DIV/0!</v>
      </c>
      <c r="AO57" s="188" t="e">
        <f t="shared" si="50"/>
        <v>#DIV/0!</v>
      </c>
      <c r="AP57" s="188" t="e">
        <f t="shared" si="50"/>
        <v>#DIV/0!</v>
      </c>
      <c r="AQ57" s="188" t="e">
        <f t="shared" si="50"/>
        <v>#DIV/0!</v>
      </c>
      <c r="AR57" s="8"/>
      <c r="AS57" s="8"/>
      <c r="AT57" s="8"/>
      <c r="AU57" s="8"/>
      <c r="AV57" s="8"/>
      <c r="AW57" s="8"/>
      <c r="AX57" s="8"/>
    </row>
    <row r="58" spans="1:106" ht="37.5">
      <c r="B58" s="406" t="s">
        <v>279</v>
      </c>
      <c r="C58" s="407"/>
      <c r="D58" s="189" t="str">
        <f>IF(D57&gt;94%,"Ok",IF(D57&gt;65%,"Perlu Bimbingan","Perlu Dibina"))</f>
        <v>Ok</v>
      </c>
      <c r="E58" s="189" t="str">
        <f t="shared" ref="E58:AQ58" si="51">IF(E57&gt;94%,"Ok",IF(E57&gt;65%,"Perlu Bimbingan","Perlu Dibina"))</f>
        <v>Ok</v>
      </c>
      <c r="F58" s="189" t="str">
        <f t="shared" si="51"/>
        <v>Ok</v>
      </c>
      <c r="G58" s="189" t="str">
        <f t="shared" si="51"/>
        <v>Ok</v>
      </c>
      <c r="H58" s="189" t="str">
        <f t="shared" si="51"/>
        <v>Ok</v>
      </c>
      <c r="I58" s="189" t="str">
        <f t="shared" si="51"/>
        <v>Ok</v>
      </c>
      <c r="J58" s="189" t="str">
        <f t="shared" si="51"/>
        <v>Ok</v>
      </c>
      <c r="K58" s="189" t="str">
        <f t="shared" si="51"/>
        <v>Ok</v>
      </c>
      <c r="L58" s="189" t="str">
        <f t="shared" si="51"/>
        <v>Ok</v>
      </c>
      <c r="M58" s="189" t="str">
        <f t="shared" si="51"/>
        <v>Ok</v>
      </c>
      <c r="N58" s="189" t="str">
        <f t="shared" si="51"/>
        <v>Ok</v>
      </c>
      <c r="O58" s="189" t="str">
        <f t="shared" si="51"/>
        <v>Ok</v>
      </c>
      <c r="P58" s="189" t="str">
        <f t="shared" si="51"/>
        <v>Ok</v>
      </c>
      <c r="Q58" s="189" t="str">
        <f t="shared" si="51"/>
        <v>Ok</v>
      </c>
      <c r="R58" s="189" t="str">
        <f t="shared" si="51"/>
        <v>Ok</v>
      </c>
      <c r="S58" s="189" t="str">
        <f t="shared" si="51"/>
        <v>Ok</v>
      </c>
      <c r="T58" s="189" t="str">
        <f t="shared" si="51"/>
        <v>Ok</v>
      </c>
      <c r="U58" s="189" t="str">
        <f t="shared" si="51"/>
        <v>Ok</v>
      </c>
      <c r="V58" s="189" t="str">
        <f t="shared" si="51"/>
        <v>Ok</v>
      </c>
      <c r="W58" s="189" t="str">
        <f t="shared" si="51"/>
        <v>Ok</v>
      </c>
      <c r="X58" s="189" t="e">
        <f t="shared" si="51"/>
        <v>#DIV/0!</v>
      </c>
      <c r="Y58" s="189" t="e">
        <f t="shared" si="51"/>
        <v>#DIV/0!</v>
      </c>
      <c r="Z58" s="189" t="e">
        <f t="shared" si="51"/>
        <v>#DIV/0!</v>
      </c>
      <c r="AA58" s="189" t="e">
        <f t="shared" si="51"/>
        <v>#DIV/0!</v>
      </c>
      <c r="AB58" s="189" t="e">
        <f t="shared" si="51"/>
        <v>#DIV/0!</v>
      </c>
      <c r="AC58" s="189" t="e">
        <f t="shared" si="51"/>
        <v>#DIV/0!</v>
      </c>
      <c r="AD58" s="189" t="e">
        <f t="shared" si="51"/>
        <v>#DIV/0!</v>
      </c>
      <c r="AE58" s="189" t="e">
        <f t="shared" si="51"/>
        <v>#DIV/0!</v>
      </c>
      <c r="AF58" s="189" t="e">
        <f t="shared" si="51"/>
        <v>#DIV/0!</v>
      </c>
      <c r="AG58" s="189" t="e">
        <f t="shared" si="51"/>
        <v>#DIV/0!</v>
      </c>
      <c r="AH58" s="189" t="e">
        <f t="shared" si="51"/>
        <v>#DIV/0!</v>
      </c>
      <c r="AI58" s="189" t="e">
        <f t="shared" si="51"/>
        <v>#DIV/0!</v>
      </c>
      <c r="AJ58" s="189" t="e">
        <f t="shared" si="51"/>
        <v>#DIV/0!</v>
      </c>
      <c r="AK58" s="189" t="e">
        <f t="shared" si="51"/>
        <v>#DIV/0!</v>
      </c>
      <c r="AL58" s="189" t="e">
        <f t="shared" si="51"/>
        <v>#DIV/0!</v>
      </c>
      <c r="AM58" s="189" t="e">
        <f t="shared" si="51"/>
        <v>#DIV/0!</v>
      </c>
      <c r="AN58" s="189" t="e">
        <f t="shared" si="51"/>
        <v>#DIV/0!</v>
      </c>
      <c r="AO58" s="189" t="e">
        <f t="shared" si="51"/>
        <v>#DIV/0!</v>
      </c>
      <c r="AP58" s="189" t="e">
        <f t="shared" si="51"/>
        <v>#DIV/0!</v>
      </c>
      <c r="AQ58" s="189" t="e">
        <f t="shared" si="51"/>
        <v>#DIV/0!</v>
      </c>
      <c r="AR58" s="8"/>
      <c r="AS58" s="8"/>
      <c r="AT58" s="8"/>
      <c r="AU58" s="8"/>
      <c r="AV58" s="8"/>
      <c r="AW58" s="8"/>
      <c r="AX58" s="8"/>
    </row>
    <row r="59" spans="1:106">
      <c r="A59" s="408" t="s">
        <v>273</v>
      </c>
      <c r="B59" s="408"/>
      <c r="C59" s="408"/>
      <c r="D59" s="408"/>
      <c r="E59" s="408"/>
      <c r="F59" s="408"/>
      <c r="G59" s="408"/>
      <c r="H59" s="408"/>
      <c r="I59" s="408"/>
      <c r="J59" s="408"/>
      <c r="K59" s="408"/>
      <c r="L59" s="408"/>
      <c r="M59" s="408"/>
      <c r="N59" s="408"/>
      <c r="O59" s="408"/>
      <c r="P59" s="408"/>
      <c r="Q59" s="408"/>
      <c r="R59" s="408"/>
      <c r="S59" s="408"/>
      <c r="T59" s="408"/>
      <c r="U59" s="408"/>
      <c r="V59" s="408"/>
      <c r="W59" s="408"/>
      <c r="X59" s="408"/>
      <c r="Y59" s="408"/>
      <c r="Z59" s="408"/>
      <c r="AA59" s="408"/>
      <c r="AB59" s="408"/>
      <c r="AC59" s="408"/>
      <c r="AD59" s="408"/>
      <c r="AE59" s="408"/>
      <c r="AF59" s="408"/>
      <c r="AG59" s="408"/>
      <c r="AH59" s="408"/>
      <c r="AI59" s="408"/>
      <c r="AJ59" s="408"/>
      <c r="AK59" s="408"/>
      <c r="AL59" s="408"/>
      <c r="AM59" s="408"/>
      <c r="AN59" s="408"/>
      <c r="AO59" s="408"/>
      <c r="AP59" s="408"/>
      <c r="AQ59" s="408"/>
      <c r="AR59" s="408"/>
      <c r="AS59" s="408"/>
      <c r="AT59" s="408"/>
      <c r="AU59" s="408"/>
      <c r="AV59" s="408"/>
      <c r="AW59" s="408"/>
      <c r="AX59" s="408"/>
      <c r="AY59" s="177"/>
      <c r="AZ59" s="177"/>
      <c r="BA59" s="177"/>
      <c r="BB59" s="177"/>
      <c r="BC59" s="177"/>
      <c r="BD59" s="177"/>
      <c r="BE59" s="177"/>
      <c r="BF59" s="177"/>
      <c r="BG59" s="177"/>
      <c r="BH59" s="177"/>
      <c r="BI59" s="177"/>
      <c r="BJ59" s="177"/>
      <c r="BK59" s="177"/>
      <c r="BL59" s="177"/>
      <c r="BM59" s="177"/>
      <c r="BN59" s="177"/>
      <c r="BO59" s="177"/>
      <c r="BP59" s="177"/>
      <c r="BQ59" s="177"/>
      <c r="BR59" s="177"/>
      <c r="BS59" s="177"/>
      <c r="BT59" s="177"/>
      <c r="BU59" s="177"/>
      <c r="BV59" s="177"/>
      <c r="BW59" s="177"/>
      <c r="BX59" s="177"/>
      <c r="BY59" s="177"/>
      <c r="BZ59" s="177"/>
      <c r="CA59" s="177"/>
      <c r="CB59" s="177"/>
      <c r="CC59" s="177"/>
      <c r="CD59" s="177"/>
      <c r="CE59" s="177"/>
      <c r="CF59" s="177"/>
      <c r="CG59" s="177"/>
      <c r="CH59" s="177"/>
      <c r="CI59" s="177"/>
      <c r="CJ59" s="177"/>
      <c r="CK59" s="177"/>
      <c r="CL59" s="177"/>
      <c r="CM59" s="177"/>
      <c r="CN59" s="177"/>
      <c r="CO59" s="177"/>
      <c r="CP59" s="177"/>
      <c r="CQ59" s="177"/>
      <c r="CR59" s="177"/>
      <c r="CS59" s="177"/>
      <c r="CT59" s="177"/>
      <c r="CU59" s="177"/>
    </row>
    <row r="60" spans="1:106">
      <c r="A60" s="72"/>
      <c r="B60" s="72"/>
      <c r="C60" s="72"/>
      <c r="D60" s="72"/>
      <c r="E60" s="72"/>
      <c r="F60" s="72"/>
      <c r="G60" s="72"/>
      <c r="H60" s="72"/>
      <c r="I60" s="72"/>
      <c r="J60" s="72"/>
      <c r="K60" s="72"/>
      <c r="L60" s="72"/>
      <c r="M60" s="72"/>
      <c r="N60" s="72"/>
      <c r="O60" s="72"/>
      <c r="P60" s="72"/>
      <c r="Q60" s="72"/>
      <c r="R60" s="72"/>
      <c r="S60" s="72"/>
      <c r="T60" s="72"/>
      <c r="U60" s="72"/>
      <c r="V60" s="72"/>
      <c r="W60" s="72"/>
      <c r="X60" s="72"/>
      <c r="Y60" s="72"/>
      <c r="Z60" s="72"/>
      <c r="AA60" s="72"/>
      <c r="AB60" s="72"/>
      <c r="AC60" s="72"/>
      <c r="AD60" s="72"/>
      <c r="AE60" s="72"/>
      <c r="AF60" s="72"/>
      <c r="AG60" s="72"/>
      <c r="AH60" s="72"/>
      <c r="AI60" s="72"/>
      <c r="AJ60" s="72"/>
      <c r="AK60" s="72"/>
      <c r="AL60" s="72"/>
      <c r="AM60" s="72"/>
      <c r="AN60" s="72"/>
      <c r="AO60" s="72"/>
      <c r="AP60" s="72"/>
      <c r="AQ60" s="72"/>
      <c r="AR60" s="72"/>
      <c r="AS60" s="72"/>
      <c r="AT60" s="72"/>
      <c r="AU60" s="72"/>
      <c r="AV60" s="72"/>
      <c r="AW60" s="72"/>
      <c r="AX60" s="72"/>
      <c r="AY60" s="72"/>
      <c r="AZ60" s="72"/>
      <c r="BA60" s="72"/>
      <c r="BB60" s="72"/>
      <c r="BC60" s="72"/>
      <c r="BD60" s="72"/>
      <c r="BE60" s="72"/>
      <c r="BF60" s="72"/>
      <c r="BG60" s="72"/>
      <c r="BH60" s="72"/>
      <c r="BI60" s="72"/>
      <c r="BJ60" s="72"/>
      <c r="BK60" s="72"/>
      <c r="BL60" s="72"/>
      <c r="BM60" s="72"/>
      <c r="BN60" s="72"/>
      <c r="BO60" s="72"/>
      <c r="BP60" s="72"/>
      <c r="BQ60" s="72"/>
      <c r="BR60" s="72"/>
      <c r="BS60" s="72"/>
      <c r="BT60" s="72"/>
      <c r="BU60" s="72"/>
      <c r="BV60" s="72"/>
      <c r="BW60" s="72"/>
      <c r="BX60" s="72"/>
      <c r="BY60" s="72"/>
      <c r="BZ60" s="72"/>
      <c r="CA60" s="72"/>
      <c r="CB60" s="72"/>
      <c r="CC60" s="72"/>
      <c r="CD60" s="72"/>
      <c r="CE60" s="72"/>
      <c r="CF60" s="72"/>
      <c r="CG60" s="72"/>
      <c r="CH60" s="72"/>
      <c r="CI60" s="72"/>
      <c r="CJ60" s="72"/>
      <c r="CK60" s="72"/>
      <c r="CL60" s="72"/>
      <c r="CM60" s="72"/>
      <c r="CN60" s="72"/>
      <c r="CO60" s="72"/>
      <c r="CP60" s="72"/>
      <c r="CQ60" s="72"/>
      <c r="CR60" s="72"/>
      <c r="CS60" s="72"/>
      <c r="CT60" s="72"/>
      <c r="CU60" s="72"/>
    </row>
    <row r="61" spans="1:106">
      <c r="A61" s="72"/>
      <c r="B61" s="72"/>
      <c r="C61" s="164" t="s">
        <v>224</v>
      </c>
      <c r="D61" s="165" t="str">
        <f>D3</f>
        <v>: Administrasi Transakssi</v>
      </c>
      <c r="F61" s="166"/>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4"/>
      <c r="AE61" s="164"/>
      <c r="AF61" s="164"/>
      <c r="AG61" s="164"/>
      <c r="AH61" s="164"/>
      <c r="AI61" s="164"/>
      <c r="AJ61" s="164"/>
      <c r="AK61" s="164"/>
      <c r="AL61" s="164"/>
      <c r="AM61" s="164"/>
      <c r="AN61" s="164"/>
      <c r="AO61" s="164"/>
      <c r="AP61" s="164"/>
      <c r="AQ61" s="164"/>
      <c r="AR61" s="164" t="s">
        <v>31</v>
      </c>
      <c r="AS61" s="164"/>
      <c r="AT61" s="164"/>
      <c r="AV61" s="164"/>
      <c r="AW61" s="164" t="str">
        <f>AW3</f>
        <v>: 2018 / 2019</v>
      </c>
      <c r="DB61" s="164"/>
    </row>
    <row r="62" spans="1:106">
      <c r="A62" s="72"/>
      <c r="B62" s="72"/>
      <c r="C62" s="164" t="s">
        <v>38</v>
      </c>
      <c r="D62" s="165" t="str">
        <f>kkmi!C68</f>
        <v>: II (GENAP)</v>
      </c>
      <c r="E62" s="165"/>
      <c r="F62" s="164"/>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4"/>
      <c r="AE62" s="164"/>
      <c r="AF62" s="164"/>
      <c r="AG62" s="164"/>
      <c r="AH62" s="164"/>
      <c r="AI62" s="164"/>
      <c r="AJ62" s="164"/>
      <c r="AK62" s="164"/>
      <c r="AL62" s="164"/>
      <c r="AM62" s="164"/>
      <c r="AN62" s="164"/>
      <c r="AO62" s="164"/>
      <c r="AP62" s="164"/>
      <c r="AQ62" s="164"/>
      <c r="AR62" s="164" t="s">
        <v>1</v>
      </c>
      <c r="AS62" s="164"/>
      <c r="AT62" s="164"/>
      <c r="AV62" s="164"/>
      <c r="AW62" s="164" t="str">
        <f>AW4</f>
        <v>: XI  BDP 1</v>
      </c>
      <c r="DB62" s="164"/>
    </row>
    <row r="63" spans="1:106">
      <c r="A63" s="72"/>
      <c r="B63" s="72"/>
      <c r="C63" s="72"/>
      <c r="D63" s="72"/>
      <c r="E63" s="72"/>
      <c r="F63" s="72"/>
      <c r="G63" s="72"/>
      <c r="H63" s="72"/>
      <c r="I63" s="72"/>
      <c r="J63" s="72"/>
      <c r="K63" s="72"/>
      <c r="L63" s="72"/>
      <c r="M63" s="72"/>
      <c r="N63" s="72"/>
      <c r="O63" s="72"/>
      <c r="P63" s="72"/>
      <c r="Q63" s="72"/>
      <c r="R63" s="72"/>
      <c r="S63" s="72"/>
      <c r="T63" s="72"/>
      <c r="U63" s="72"/>
      <c r="V63" s="72"/>
      <c r="W63" s="72"/>
      <c r="X63" s="72"/>
      <c r="Y63" s="72"/>
      <c r="Z63" s="72"/>
      <c r="AA63" s="72"/>
      <c r="AB63" s="72"/>
      <c r="AC63" s="72"/>
      <c r="AD63" s="72"/>
      <c r="AE63" s="72"/>
      <c r="AF63" s="72"/>
      <c r="AG63" s="72"/>
      <c r="AH63" s="72"/>
      <c r="AI63" s="72"/>
      <c r="AJ63" s="72"/>
      <c r="AK63" s="72"/>
      <c r="AL63" s="72"/>
      <c r="AM63" s="72"/>
      <c r="AN63" s="72"/>
      <c r="AO63" s="72"/>
      <c r="AP63" s="72"/>
      <c r="AQ63" s="72"/>
      <c r="AR63" s="72"/>
      <c r="AS63" s="72"/>
      <c r="AT63" s="72"/>
      <c r="AU63" s="72"/>
      <c r="AV63" s="72"/>
      <c r="AW63" s="72"/>
      <c r="AX63" s="72"/>
      <c r="AY63" s="72"/>
      <c r="AZ63" s="72"/>
      <c r="BA63" s="72"/>
      <c r="BB63" s="72"/>
      <c r="BC63" s="72"/>
      <c r="BD63" s="72"/>
      <c r="BE63" s="72"/>
      <c r="BF63" s="72"/>
      <c r="BG63" s="72"/>
      <c r="BH63" s="72"/>
      <c r="BI63" s="72"/>
      <c r="BJ63" s="72"/>
      <c r="BK63" s="72"/>
      <c r="BL63" s="72"/>
      <c r="BM63" s="72"/>
      <c r="BN63" s="72"/>
      <c r="BO63" s="72"/>
      <c r="BP63" s="72"/>
      <c r="BQ63" s="72"/>
      <c r="BR63" s="72"/>
      <c r="BS63" s="72"/>
      <c r="BT63" s="72"/>
      <c r="BU63" s="72"/>
      <c r="BV63" s="72"/>
      <c r="BW63" s="72"/>
      <c r="BX63" s="72"/>
      <c r="BY63" s="72"/>
      <c r="BZ63" s="72"/>
      <c r="CA63" s="72"/>
      <c r="CB63" s="72"/>
      <c r="CC63" s="72"/>
      <c r="CD63" s="72"/>
      <c r="CE63" s="72"/>
      <c r="CF63" s="72"/>
      <c r="CG63" s="72"/>
      <c r="CH63" s="72"/>
      <c r="CI63" s="72"/>
      <c r="CJ63" s="72"/>
      <c r="CK63" s="72"/>
      <c r="CL63" s="72"/>
      <c r="CM63" s="72"/>
      <c r="CN63" s="72"/>
      <c r="CO63" s="72"/>
      <c r="CP63" s="72"/>
      <c r="CQ63" s="72"/>
      <c r="CR63" s="72"/>
      <c r="CS63" s="72"/>
      <c r="CT63" s="72"/>
      <c r="CU63" s="72"/>
    </row>
    <row r="64" spans="1:106" s="5" customFormat="1" ht="15" customHeight="1">
      <c r="A64" s="409" t="s">
        <v>274</v>
      </c>
      <c r="B64" s="409" t="s">
        <v>289</v>
      </c>
      <c r="C64" s="409" t="s">
        <v>275</v>
      </c>
      <c r="D64" s="410" t="s">
        <v>276</v>
      </c>
      <c r="E64" s="410"/>
      <c r="F64" s="410"/>
      <c r="G64" s="410"/>
      <c r="H64" s="410"/>
      <c r="I64" s="410"/>
      <c r="J64" s="410"/>
      <c r="K64" s="410"/>
      <c r="L64" s="410"/>
      <c r="M64" s="410"/>
      <c r="N64" s="410"/>
      <c r="O64" s="410"/>
      <c r="P64" s="410"/>
      <c r="Q64" s="410"/>
      <c r="R64" s="410"/>
      <c r="S64" s="410"/>
      <c r="T64" s="410"/>
      <c r="U64" s="410"/>
      <c r="V64" s="410"/>
      <c r="W64" s="410"/>
      <c r="X64" s="410"/>
      <c r="Y64" s="410"/>
      <c r="Z64" s="410"/>
      <c r="AA64" s="410"/>
      <c r="AB64" s="410"/>
      <c r="AC64" s="410"/>
      <c r="AD64" s="410"/>
      <c r="AE64" s="410"/>
      <c r="AF64" s="410"/>
      <c r="AG64" s="410"/>
      <c r="AH64" s="410"/>
      <c r="AI64" s="410"/>
      <c r="AJ64" s="410"/>
      <c r="AK64" s="410"/>
      <c r="AL64" s="410"/>
      <c r="AM64" s="410"/>
      <c r="AN64" s="410"/>
      <c r="AO64" s="410"/>
      <c r="AP64" s="410"/>
      <c r="AQ64" s="410"/>
      <c r="AR64" s="409" t="s">
        <v>83</v>
      </c>
      <c r="AS64" s="409"/>
      <c r="AT64" s="409"/>
      <c r="AU64" s="409"/>
      <c r="AV64" s="409"/>
      <c r="AW64" s="409" t="s">
        <v>277</v>
      </c>
      <c r="AX64" s="174" t="s">
        <v>278</v>
      </c>
      <c r="AY64" s="178"/>
      <c r="AZ64" s="178"/>
      <c r="BA64" s="178"/>
      <c r="BB64" s="178"/>
      <c r="BC64" s="178"/>
      <c r="BD64" s="178"/>
      <c r="BE64" s="178"/>
      <c r="BF64" s="178"/>
      <c r="BG64" s="178"/>
      <c r="BH64" s="178"/>
      <c r="BI64" s="178"/>
      <c r="BJ64" s="178"/>
      <c r="BK64" s="178"/>
      <c r="BL64" s="178"/>
      <c r="BM64" s="178"/>
      <c r="BN64" s="178"/>
      <c r="BO64" s="178"/>
      <c r="BP64" s="178"/>
      <c r="BQ64" s="178"/>
      <c r="BR64" s="178"/>
      <c r="BS64" s="178"/>
      <c r="BT64" s="178"/>
      <c r="BU64" s="178"/>
      <c r="BV64" s="178"/>
      <c r="BW64" s="178"/>
      <c r="BX64" s="178"/>
      <c r="BY64" s="178"/>
      <c r="BZ64" s="178"/>
      <c r="CA64" s="178"/>
      <c r="CB64" s="178"/>
      <c r="CC64" s="178"/>
      <c r="CD64" s="178"/>
      <c r="CE64" s="178"/>
      <c r="CF64" s="178"/>
      <c r="CG64" s="178"/>
      <c r="CH64" s="178"/>
      <c r="CI64" s="178"/>
      <c r="CJ64" s="178"/>
      <c r="CK64" s="178"/>
      <c r="CL64" s="178"/>
      <c r="CM64" s="178"/>
      <c r="CN64" s="178"/>
      <c r="CO64" s="178"/>
      <c r="CP64" s="178"/>
      <c r="CQ64" s="178"/>
      <c r="CR64" s="178"/>
      <c r="CS64" s="178"/>
      <c r="CT64" s="178"/>
      <c r="CU64" s="178"/>
    </row>
    <row r="65" spans="1:101" s="5" customFormat="1">
      <c r="A65" s="409"/>
      <c r="B65" s="409"/>
      <c r="C65" s="409"/>
      <c r="D65" s="175">
        <v>1</v>
      </c>
      <c r="E65" s="175">
        <v>2</v>
      </c>
      <c r="F65" s="175">
        <v>3</v>
      </c>
      <c r="G65" s="175">
        <v>4</v>
      </c>
      <c r="H65" s="175">
        <v>5</v>
      </c>
      <c r="I65" s="175">
        <v>6</v>
      </c>
      <c r="J65" s="175">
        <v>7</v>
      </c>
      <c r="K65" s="175">
        <v>8</v>
      </c>
      <c r="L65" s="175">
        <v>9</v>
      </c>
      <c r="M65" s="175">
        <v>10</v>
      </c>
      <c r="N65" s="175">
        <v>11</v>
      </c>
      <c r="O65" s="175">
        <v>12</v>
      </c>
      <c r="P65" s="175">
        <v>13</v>
      </c>
      <c r="Q65" s="175">
        <v>14</v>
      </c>
      <c r="R65" s="175">
        <v>15</v>
      </c>
      <c r="S65" s="175">
        <v>16</v>
      </c>
      <c r="T65" s="175">
        <v>17</v>
      </c>
      <c r="U65" s="175">
        <v>18</v>
      </c>
      <c r="V65" s="175">
        <v>19</v>
      </c>
      <c r="W65" s="175">
        <v>20</v>
      </c>
      <c r="X65" s="175">
        <v>21</v>
      </c>
      <c r="Y65" s="175">
        <v>22</v>
      </c>
      <c r="Z65" s="175">
        <v>23</v>
      </c>
      <c r="AA65" s="175">
        <v>24</v>
      </c>
      <c r="AB65" s="175">
        <v>25</v>
      </c>
      <c r="AC65" s="175">
        <v>26</v>
      </c>
      <c r="AD65" s="175">
        <v>27</v>
      </c>
      <c r="AE65" s="175">
        <v>28</v>
      </c>
      <c r="AF65" s="175">
        <v>29</v>
      </c>
      <c r="AG65" s="175">
        <v>30</v>
      </c>
      <c r="AH65" s="175">
        <v>31</v>
      </c>
      <c r="AI65" s="175">
        <v>32</v>
      </c>
      <c r="AJ65" s="175">
        <v>33</v>
      </c>
      <c r="AK65" s="175">
        <v>34</v>
      </c>
      <c r="AL65" s="175">
        <v>35</v>
      </c>
      <c r="AM65" s="175">
        <v>36</v>
      </c>
      <c r="AN65" s="175">
        <v>37</v>
      </c>
      <c r="AO65" s="175">
        <v>38</v>
      </c>
      <c r="AP65" s="175">
        <v>39</v>
      </c>
      <c r="AQ65" s="175">
        <v>40</v>
      </c>
      <c r="AR65" s="176" t="s">
        <v>280</v>
      </c>
      <c r="AS65" s="174" t="s">
        <v>281</v>
      </c>
      <c r="AT65" s="174" t="s">
        <v>266</v>
      </c>
      <c r="AU65" s="174" t="s">
        <v>267</v>
      </c>
      <c r="AV65" s="174" t="s">
        <v>268</v>
      </c>
      <c r="AW65" s="409"/>
      <c r="AX65" s="174" t="s">
        <v>282</v>
      </c>
      <c r="AY65" s="178"/>
      <c r="AZ65" s="178"/>
      <c r="BA65" s="178"/>
      <c r="BB65" s="178"/>
      <c r="BC65" s="178"/>
      <c r="BD65" s="178"/>
      <c r="BE65" s="178"/>
      <c r="BF65" s="178"/>
      <c r="BG65" s="178"/>
      <c r="BH65" s="178"/>
      <c r="BI65" s="178"/>
      <c r="BJ65" s="178"/>
      <c r="BK65" s="178"/>
      <c r="BL65" s="178"/>
      <c r="BM65" s="178"/>
      <c r="BN65" s="178"/>
      <c r="BO65" s="178"/>
      <c r="BP65" s="178"/>
      <c r="BQ65" s="178"/>
      <c r="BR65" s="178"/>
      <c r="BS65" s="178"/>
      <c r="BT65" s="178"/>
      <c r="BU65" s="178"/>
      <c r="BV65" s="178"/>
      <c r="BW65" s="178"/>
      <c r="BX65" s="178"/>
      <c r="BY65" s="178"/>
      <c r="BZ65" s="178"/>
      <c r="CA65" s="178"/>
      <c r="CB65" s="178"/>
      <c r="CC65" s="178"/>
      <c r="CD65" s="178"/>
      <c r="CE65" s="178"/>
      <c r="CF65" s="178"/>
      <c r="CG65" s="178"/>
      <c r="CH65" s="178"/>
      <c r="CI65" s="178"/>
      <c r="CJ65" s="178"/>
      <c r="CK65" s="178"/>
      <c r="CL65" s="178"/>
      <c r="CM65" s="178"/>
      <c r="CN65" s="178"/>
      <c r="CO65" s="178"/>
      <c r="CP65" s="178"/>
      <c r="CQ65" s="178"/>
      <c r="CR65" s="178"/>
      <c r="CS65" s="178"/>
      <c r="CT65" s="178"/>
      <c r="CU65" s="178"/>
    </row>
    <row r="66" spans="1:101">
      <c r="A66" s="167">
        <v>1</v>
      </c>
      <c r="B66" s="168">
        <f>B8</f>
        <v>5469</v>
      </c>
      <c r="C66" s="168" t="str">
        <f t="shared" ref="C66:C105" si="52">C8</f>
        <v>AHMAD JUNAIDI</v>
      </c>
      <c r="D66" s="167"/>
      <c r="E66" s="167"/>
      <c r="F66" s="167"/>
      <c r="G66" s="167"/>
      <c r="H66" s="167"/>
      <c r="I66" s="167"/>
      <c r="J66" s="167"/>
      <c r="K66" s="167"/>
      <c r="L66" s="167"/>
      <c r="M66" s="167"/>
      <c r="N66" s="167"/>
      <c r="O66" s="167"/>
      <c r="P66" s="167"/>
      <c r="Q66" s="167"/>
      <c r="R66" s="167"/>
      <c r="S66" s="167"/>
      <c r="T66" s="167"/>
      <c r="U66" s="167"/>
      <c r="V66" s="167"/>
      <c r="W66" s="167"/>
      <c r="X66" s="167"/>
      <c r="Y66" s="167"/>
      <c r="Z66" s="167"/>
      <c r="AA66" s="167"/>
      <c r="AB66" s="167"/>
      <c r="AC66" s="167"/>
      <c r="AD66" s="167"/>
      <c r="AE66" s="167"/>
      <c r="AF66" s="167"/>
      <c r="AG66" s="167"/>
      <c r="AH66" s="167"/>
      <c r="AI66" s="167"/>
      <c r="AJ66" s="167"/>
      <c r="AK66" s="167"/>
      <c r="AL66" s="167"/>
      <c r="AM66" s="167"/>
      <c r="AN66" s="167"/>
      <c r="AO66" s="167"/>
      <c r="AP66" s="167"/>
      <c r="AQ66" s="167"/>
      <c r="AR66" s="170">
        <f t="shared" ref="AR66:AR105" si="53">COUNTIF(D66:AQ66,"H")</f>
        <v>0</v>
      </c>
      <c r="AS66" s="170">
        <f t="shared" ref="AS66:AS105" si="54">COUNTIF(D66:AQ66,"T")</f>
        <v>0</v>
      </c>
      <c r="AT66" s="170">
        <f t="shared" ref="AT66:AT105" si="55">COUNTIF(D66:AQ66,"S")</f>
        <v>0</v>
      </c>
      <c r="AU66" s="170">
        <f t="shared" ref="AU66:AU105" si="56">COUNTIF(D66:AQ66,"I")</f>
        <v>0</v>
      </c>
      <c r="AV66" s="170">
        <f t="shared" ref="AV66:AV105" si="57">COUNTIF(D66:AQ66,"A")</f>
        <v>0</v>
      </c>
      <c r="AW66" s="172">
        <f>SUM(AR66:AV66)</f>
        <v>0</v>
      </c>
      <c r="AX66" s="173" t="e">
        <f>(AR66+AS66)/SUM(AR66:AV66)</f>
        <v>#DIV/0!</v>
      </c>
      <c r="AY66" s="84"/>
      <c r="AZ66" s="84"/>
      <c r="BA66" s="84"/>
      <c r="BB66" s="84"/>
      <c r="BC66" s="84"/>
      <c r="BD66" s="84"/>
      <c r="BE66" s="84"/>
      <c r="BF66" s="84"/>
      <c r="BG66" s="84"/>
      <c r="BH66" s="84"/>
      <c r="BI66" s="84"/>
      <c r="BJ66" s="84"/>
      <c r="BK66" s="84"/>
      <c r="BL66" s="84"/>
      <c r="BM66" s="84"/>
      <c r="BN66" s="84"/>
      <c r="BO66" s="84"/>
      <c r="BP66" s="84"/>
      <c r="BQ66" s="84"/>
      <c r="BR66" s="84"/>
      <c r="BS66" s="84"/>
      <c r="BT66" s="84"/>
      <c r="BU66" s="84"/>
      <c r="BV66" s="84"/>
      <c r="BW66" s="84"/>
      <c r="BX66" s="84"/>
      <c r="BY66" s="84"/>
      <c r="BZ66" s="84"/>
      <c r="CA66" s="84"/>
      <c r="CB66" s="84"/>
      <c r="CC66" s="84"/>
      <c r="CD66" s="84"/>
      <c r="CE66" s="84"/>
      <c r="CF66" s="84"/>
      <c r="CG66" s="84"/>
      <c r="CH66" s="84"/>
      <c r="CI66" s="84"/>
      <c r="CJ66" s="84"/>
      <c r="CK66" s="84"/>
      <c r="CL66" s="84"/>
      <c r="CM66" s="84"/>
      <c r="CN66" s="84"/>
      <c r="CO66" s="84"/>
      <c r="CP66" s="84"/>
      <c r="CQ66" s="84"/>
      <c r="CR66" s="84"/>
      <c r="CS66" s="84"/>
      <c r="CT66" s="84"/>
      <c r="CU66" s="84"/>
      <c r="CW66" s="1" t="s">
        <v>280</v>
      </c>
    </row>
    <row r="67" spans="1:101">
      <c r="A67" s="167">
        <v>2</v>
      </c>
      <c r="B67" s="168">
        <f t="shared" ref="B67" si="58">B9</f>
        <v>5470</v>
      </c>
      <c r="C67" s="168" t="str">
        <f t="shared" si="52"/>
        <v>AHMAD RIYUDHA</v>
      </c>
      <c r="D67" s="167"/>
      <c r="E67" s="167"/>
      <c r="F67" s="167"/>
      <c r="G67" s="167"/>
      <c r="H67" s="167"/>
      <c r="I67" s="167"/>
      <c r="J67" s="167"/>
      <c r="K67" s="167"/>
      <c r="L67" s="167"/>
      <c r="M67" s="167"/>
      <c r="N67" s="167"/>
      <c r="O67" s="167"/>
      <c r="P67" s="167"/>
      <c r="Q67" s="167"/>
      <c r="R67" s="167"/>
      <c r="S67" s="167"/>
      <c r="T67" s="167"/>
      <c r="U67" s="167"/>
      <c r="V67" s="167"/>
      <c r="W67" s="167"/>
      <c r="X67" s="167"/>
      <c r="Y67" s="167"/>
      <c r="Z67" s="167"/>
      <c r="AA67" s="167"/>
      <c r="AB67" s="167"/>
      <c r="AC67" s="167"/>
      <c r="AD67" s="167"/>
      <c r="AE67" s="167"/>
      <c r="AF67" s="167"/>
      <c r="AG67" s="167"/>
      <c r="AH67" s="167"/>
      <c r="AI67" s="167"/>
      <c r="AJ67" s="167"/>
      <c r="AK67" s="167"/>
      <c r="AL67" s="167"/>
      <c r="AM67" s="167"/>
      <c r="AN67" s="167"/>
      <c r="AO67" s="167"/>
      <c r="AP67" s="167"/>
      <c r="AQ67" s="167"/>
      <c r="AR67" s="170">
        <f t="shared" si="53"/>
        <v>0</v>
      </c>
      <c r="AS67" s="170">
        <f t="shared" si="54"/>
        <v>0</v>
      </c>
      <c r="AT67" s="170">
        <f t="shared" si="55"/>
        <v>0</v>
      </c>
      <c r="AU67" s="170">
        <f t="shared" si="56"/>
        <v>0</v>
      </c>
      <c r="AV67" s="170">
        <f t="shared" si="57"/>
        <v>0</v>
      </c>
      <c r="AW67" s="170">
        <f t="shared" ref="AW67:AW105" si="59">SUM(AR67:AV67)</f>
        <v>0</v>
      </c>
      <c r="AX67" s="171" t="e">
        <f t="shared" ref="AX67:AX104" si="60">(AR67+AS67)/SUM(AR67:AV67)</f>
        <v>#DIV/0!</v>
      </c>
      <c r="AY67" s="84"/>
      <c r="AZ67" s="84"/>
      <c r="BA67" s="84"/>
      <c r="BB67" s="84"/>
      <c r="BC67" s="84"/>
      <c r="BD67" s="84"/>
      <c r="BE67" s="84"/>
      <c r="BF67" s="84"/>
      <c r="BG67" s="84"/>
      <c r="BH67" s="84"/>
      <c r="BI67" s="84"/>
      <c r="BJ67" s="84"/>
      <c r="BK67" s="84"/>
      <c r="BL67" s="84"/>
      <c r="BM67" s="84"/>
      <c r="BN67" s="84"/>
      <c r="BO67" s="84"/>
      <c r="BP67" s="84"/>
      <c r="BQ67" s="84"/>
      <c r="BR67" s="84"/>
      <c r="BS67" s="84"/>
      <c r="BT67" s="84"/>
      <c r="BU67" s="84"/>
      <c r="BV67" s="84"/>
      <c r="BW67" s="84"/>
      <c r="BX67" s="84"/>
      <c r="BY67" s="84"/>
      <c r="BZ67" s="84"/>
      <c r="CA67" s="84"/>
      <c r="CB67" s="84"/>
      <c r="CC67" s="84"/>
      <c r="CD67" s="84"/>
      <c r="CE67" s="84"/>
      <c r="CF67" s="84"/>
      <c r="CG67" s="84"/>
      <c r="CH67" s="84"/>
      <c r="CI67" s="84"/>
      <c r="CJ67" s="84"/>
      <c r="CK67" s="84"/>
      <c r="CL67" s="84"/>
      <c r="CM67" s="84"/>
      <c r="CN67" s="84"/>
      <c r="CO67" s="84"/>
      <c r="CP67" s="84"/>
      <c r="CQ67" s="84"/>
      <c r="CR67" s="84"/>
      <c r="CS67" s="84"/>
      <c r="CT67" s="84"/>
      <c r="CU67" s="84"/>
      <c r="CW67" s="1" t="s">
        <v>281</v>
      </c>
    </row>
    <row r="68" spans="1:101">
      <c r="A68" s="167">
        <v>3</v>
      </c>
      <c r="B68" s="168">
        <f t="shared" ref="B68" si="61">B10</f>
        <v>5471</v>
      </c>
      <c r="C68" s="168" t="str">
        <f t="shared" si="52"/>
        <v>AHMAD SAYUDINOR</v>
      </c>
      <c r="D68" s="167"/>
      <c r="E68" s="167"/>
      <c r="F68" s="167"/>
      <c r="G68" s="167"/>
      <c r="H68" s="167"/>
      <c r="I68" s="167"/>
      <c r="J68" s="167"/>
      <c r="K68" s="167"/>
      <c r="L68" s="167"/>
      <c r="M68" s="167"/>
      <c r="N68" s="167"/>
      <c r="O68" s="167"/>
      <c r="P68" s="167"/>
      <c r="Q68" s="167"/>
      <c r="R68" s="167"/>
      <c r="S68" s="167"/>
      <c r="T68" s="167"/>
      <c r="U68" s="167"/>
      <c r="V68" s="167"/>
      <c r="W68" s="167"/>
      <c r="X68" s="167"/>
      <c r="Y68" s="167"/>
      <c r="Z68" s="167"/>
      <c r="AA68" s="167"/>
      <c r="AB68" s="167"/>
      <c r="AC68" s="167"/>
      <c r="AD68" s="167"/>
      <c r="AE68" s="167"/>
      <c r="AF68" s="167"/>
      <c r="AG68" s="167"/>
      <c r="AH68" s="167"/>
      <c r="AI68" s="167"/>
      <c r="AJ68" s="167"/>
      <c r="AK68" s="167"/>
      <c r="AL68" s="167"/>
      <c r="AM68" s="167"/>
      <c r="AN68" s="167"/>
      <c r="AO68" s="167"/>
      <c r="AP68" s="167"/>
      <c r="AQ68" s="167"/>
      <c r="AR68" s="170">
        <f t="shared" si="53"/>
        <v>0</v>
      </c>
      <c r="AS68" s="170">
        <f t="shared" si="54"/>
        <v>0</v>
      </c>
      <c r="AT68" s="170">
        <f t="shared" si="55"/>
        <v>0</v>
      </c>
      <c r="AU68" s="170">
        <f t="shared" si="56"/>
        <v>0</v>
      </c>
      <c r="AV68" s="170">
        <f t="shared" si="57"/>
        <v>0</v>
      </c>
      <c r="AW68" s="170">
        <f t="shared" si="59"/>
        <v>0</v>
      </c>
      <c r="AX68" s="171" t="e">
        <f t="shared" si="60"/>
        <v>#DIV/0!</v>
      </c>
      <c r="AY68" s="84"/>
      <c r="AZ68" s="84"/>
      <c r="BA68" s="84"/>
      <c r="BB68" s="84"/>
      <c r="BC68" s="84"/>
      <c r="BD68" s="84"/>
      <c r="BE68" s="84"/>
      <c r="BF68" s="84"/>
      <c r="BG68" s="84"/>
      <c r="BH68" s="84"/>
      <c r="BI68" s="84"/>
      <c r="BJ68" s="84"/>
      <c r="BK68" s="84"/>
      <c r="BL68" s="84"/>
      <c r="BM68" s="84"/>
      <c r="BN68" s="84"/>
      <c r="BO68" s="84"/>
      <c r="BP68" s="84"/>
      <c r="BQ68" s="84"/>
      <c r="BR68" s="84"/>
      <c r="BS68" s="84"/>
      <c r="BT68" s="84"/>
      <c r="BU68" s="84"/>
      <c r="BV68" s="84"/>
      <c r="BW68" s="84"/>
      <c r="BX68" s="84"/>
      <c r="BY68" s="84"/>
      <c r="BZ68" s="84"/>
      <c r="CA68" s="84"/>
      <c r="CB68" s="84"/>
      <c r="CC68" s="84"/>
      <c r="CD68" s="84"/>
      <c r="CE68" s="84"/>
      <c r="CF68" s="84"/>
      <c r="CG68" s="84"/>
      <c r="CH68" s="84"/>
      <c r="CI68" s="84"/>
      <c r="CJ68" s="84"/>
      <c r="CK68" s="84"/>
      <c r="CL68" s="84"/>
      <c r="CM68" s="84"/>
      <c r="CN68" s="84"/>
      <c r="CO68" s="84"/>
      <c r="CP68" s="84"/>
      <c r="CQ68" s="84"/>
      <c r="CR68" s="84"/>
      <c r="CS68" s="84"/>
      <c r="CT68" s="84"/>
      <c r="CU68" s="84"/>
      <c r="CW68" s="1" t="s">
        <v>266</v>
      </c>
    </row>
    <row r="69" spans="1:101" s="179" customFormat="1">
      <c r="A69" s="169">
        <v>4</v>
      </c>
      <c r="B69" s="168">
        <f t="shared" ref="B69" si="62">B11</f>
        <v>5472</v>
      </c>
      <c r="C69" s="168" t="str">
        <f t="shared" si="52"/>
        <v>HILMAN SYA'FEI</v>
      </c>
      <c r="D69" s="169"/>
      <c r="E69" s="169"/>
      <c r="F69" s="169"/>
      <c r="G69" s="169"/>
      <c r="H69" s="169"/>
      <c r="I69" s="169"/>
      <c r="J69" s="169"/>
      <c r="K69" s="169"/>
      <c r="L69" s="169"/>
      <c r="M69" s="169"/>
      <c r="N69" s="169"/>
      <c r="O69" s="169"/>
      <c r="P69" s="169"/>
      <c r="Q69" s="169"/>
      <c r="R69" s="169"/>
      <c r="S69" s="169"/>
      <c r="T69" s="169"/>
      <c r="U69" s="169"/>
      <c r="V69" s="169"/>
      <c r="W69" s="169"/>
      <c r="X69" s="169"/>
      <c r="Y69" s="169"/>
      <c r="Z69" s="169"/>
      <c r="AA69" s="169"/>
      <c r="AB69" s="169"/>
      <c r="AC69" s="169"/>
      <c r="AD69" s="169"/>
      <c r="AE69" s="169"/>
      <c r="AF69" s="169"/>
      <c r="AG69" s="169"/>
      <c r="AH69" s="169"/>
      <c r="AI69" s="169"/>
      <c r="AJ69" s="169"/>
      <c r="AK69" s="169"/>
      <c r="AL69" s="169"/>
      <c r="AM69" s="169"/>
      <c r="AN69" s="169"/>
      <c r="AO69" s="169"/>
      <c r="AP69" s="169"/>
      <c r="AQ69" s="169"/>
      <c r="AR69" s="170">
        <f t="shared" si="53"/>
        <v>0</v>
      </c>
      <c r="AS69" s="170">
        <f t="shared" si="54"/>
        <v>0</v>
      </c>
      <c r="AT69" s="170">
        <f t="shared" si="55"/>
        <v>0</v>
      </c>
      <c r="AU69" s="170">
        <f t="shared" si="56"/>
        <v>0</v>
      </c>
      <c r="AV69" s="170">
        <f t="shared" si="57"/>
        <v>0</v>
      </c>
      <c r="AW69" s="170">
        <f t="shared" si="59"/>
        <v>0</v>
      </c>
      <c r="AX69" s="171" t="e">
        <f t="shared" si="60"/>
        <v>#DIV/0!</v>
      </c>
      <c r="AY69" s="85"/>
      <c r="AZ69" s="85"/>
      <c r="BA69" s="85"/>
      <c r="BB69" s="85"/>
      <c r="BC69" s="85"/>
      <c r="BD69" s="85"/>
      <c r="BE69" s="85"/>
      <c r="BF69" s="85"/>
      <c r="BG69" s="85"/>
      <c r="BH69" s="85"/>
      <c r="BI69" s="85"/>
      <c r="BJ69" s="85"/>
      <c r="BK69" s="85"/>
      <c r="BL69" s="85"/>
      <c r="BM69" s="85"/>
      <c r="BN69" s="85"/>
      <c r="BO69" s="85"/>
      <c r="BP69" s="85"/>
      <c r="BQ69" s="85"/>
      <c r="BR69" s="85"/>
      <c r="BS69" s="85"/>
      <c r="BT69" s="85"/>
      <c r="BU69" s="85"/>
      <c r="BV69" s="85"/>
      <c r="BW69" s="85"/>
      <c r="BX69" s="85"/>
      <c r="BY69" s="85"/>
      <c r="BZ69" s="85"/>
      <c r="CA69" s="85"/>
      <c r="CB69" s="85"/>
      <c r="CC69" s="85"/>
      <c r="CD69" s="85"/>
      <c r="CE69" s="85"/>
      <c r="CF69" s="85"/>
      <c r="CG69" s="85"/>
      <c r="CH69" s="85"/>
      <c r="CI69" s="85"/>
      <c r="CJ69" s="85"/>
      <c r="CK69" s="85"/>
      <c r="CL69" s="85"/>
      <c r="CM69" s="85"/>
      <c r="CN69" s="85"/>
      <c r="CO69" s="85"/>
      <c r="CP69" s="85"/>
      <c r="CQ69" s="85"/>
      <c r="CR69" s="85"/>
      <c r="CS69" s="85"/>
      <c r="CT69" s="85"/>
      <c r="CU69" s="85"/>
      <c r="CW69" s="179" t="s">
        <v>267</v>
      </c>
    </row>
    <row r="70" spans="1:101">
      <c r="A70" s="167">
        <v>5</v>
      </c>
      <c r="B70" s="168">
        <f t="shared" ref="B70" si="63">B12</f>
        <v>5473</v>
      </c>
      <c r="C70" s="168" t="str">
        <f t="shared" si="52"/>
        <v>JAMALUDDIN</v>
      </c>
      <c r="D70" s="167"/>
      <c r="E70" s="167"/>
      <c r="F70" s="167"/>
      <c r="G70" s="167"/>
      <c r="H70" s="167"/>
      <c r="I70" s="167"/>
      <c r="J70" s="167"/>
      <c r="K70" s="167"/>
      <c r="L70" s="167"/>
      <c r="M70" s="167"/>
      <c r="N70" s="167"/>
      <c r="O70" s="167"/>
      <c r="P70" s="167"/>
      <c r="Q70" s="167"/>
      <c r="R70" s="167"/>
      <c r="S70" s="167"/>
      <c r="T70" s="167"/>
      <c r="U70" s="167"/>
      <c r="V70" s="167"/>
      <c r="W70" s="167"/>
      <c r="X70" s="167"/>
      <c r="Y70" s="167"/>
      <c r="Z70" s="167"/>
      <c r="AA70" s="167"/>
      <c r="AB70" s="167"/>
      <c r="AC70" s="167"/>
      <c r="AD70" s="167"/>
      <c r="AE70" s="167"/>
      <c r="AF70" s="167"/>
      <c r="AG70" s="167"/>
      <c r="AH70" s="167"/>
      <c r="AI70" s="167"/>
      <c r="AJ70" s="167"/>
      <c r="AK70" s="167"/>
      <c r="AL70" s="167"/>
      <c r="AM70" s="167"/>
      <c r="AN70" s="167"/>
      <c r="AO70" s="167"/>
      <c r="AP70" s="167"/>
      <c r="AQ70" s="167"/>
      <c r="AR70" s="170">
        <f t="shared" si="53"/>
        <v>0</v>
      </c>
      <c r="AS70" s="170">
        <f t="shared" si="54"/>
        <v>0</v>
      </c>
      <c r="AT70" s="170">
        <f t="shared" si="55"/>
        <v>0</v>
      </c>
      <c r="AU70" s="170">
        <f t="shared" si="56"/>
        <v>0</v>
      </c>
      <c r="AV70" s="170">
        <f t="shared" si="57"/>
        <v>0</v>
      </c>
      <c r="AW70" s="170">
        <f t="shared" si="59"/>
        <v>0</v>
      </c>
      <c r="AX70" s="171" t="e">
        <f t="shared" si="60"/>
        <v>#DIV/0!</v>
      </c>
      <c r="AY70" s="84"/>
      <c r="AZ70" s="84"/>
      <c r="BA70" s="84"/>
      <c r="BB70" s="84"/>
      <c r="BC70" s="84"/>
      <c r="BD70" s="84"/>
      <c r="BE70" s="84"/>
      <c r="BF70" s="84"/>
      <c r="BG70" s="84"/>
      <c r="BH70" s="84"/>
      <c r="BI70" s="84"/>
      <c r="BJ70" s="84"/>
      <c r="BK70" s="84"/>
      <c r="BL70" s="84"/>
      <c r="BM70" s="84"/>
      <c r="BN70" s="84"/>
      <c r="BO70" s="84"/>
      <c r="BP70" s="84"/>
      <c r="BQ70" s="84"/>
      <c r="BR70" s="84"/>
      <c r="BS70" s="84"/>
      <c r="BT70" s="84"/>
      <c r="BU70" s="84"/>
      <c r="BV70" s="84"/>
      <c r="BW70" s="84"/>
      <c r="BX70" s="84"/>
      <c r="BY70" s="84"/>
      <c r="BZ70" s="84"/>
      <c r="CA70" s="84"/>
      <c r="CB70" s="84"/>
      <c r="CC70" s="84"/>
      <c r="CD70" s="84"/>
      <c r="CE70" s="84"/>
      <c r="CF70" s="84"/>
      <c r="CG70" s="84"/>
      <c r="CH70" s="84"/>
      <c r="CI70" s="84"/>
      <c r="CJ70" s="84"/>
      <c r="CK70" s="84"/>
      <c r="CL70" s="84"/>
      <c r="CM70" s="84"/>
      <c r="CN70" s="84"/>
      <c r="CO70" s="84"/>
      <c r="CP70" s="84"/>
      <c r="CQ70" s="84"/>
      <c r="CR70" s="84"/>
      <c r="CS70" s="84"/>
      <c r="CT70" s="84"/>
      <c r="CU70" s="84"/>
      <c r="CW70" s="180" t="s">
        <v>268</v>
      </c>
    </row>
    <row r="71" spans="1:101">
      <c r="A71" s="167">
        <v>6</v>
      </c>
      <c r="B71" s="168">
        <f t="shared" ref="B71" si="64">B13</f>
        <v>5474</v>
      </c>
      <c r="C71" s="168" t="str">
        <f t="shared" si="52"/>
        <v>M. ADITYA RYANDI</v>
      </c>
      <c r="D71" s="167"/>
      <c r="E71" s="167"/>
      <c r="F71" s="167"/>
      <c r="G71" s="167"/>
      <c r="H71" s="167"/>
      <c r="I71" s="167"/>
      <c r="J71" s="167"/>
      <c r="K71" s="167"/>
      <c r="L71" s="167"/>
      <c r="M71" s="167"/>
      <c r="N71" s="167"/>
      <c r="O71" s="167"/>
      <c r="P71" s="167"/>
      <c r="Q71" s="167"/>
      <c r="R71" s="167"/>
      <c r="S71" s="167"/>
      <c r="T71" s="167"/>
      <c r="U71" s="167"/>
      <c r="V71" s="167"/>
      <c r="W71" s="167"/>
      <c r="X71" s="167"/>
      <c r="Y71" s="167"/>
      <c r="Z71" s="167"/>
      <c r="AA71" s="167"/>
      <c r="AB71" s="167"/>
      <c r="AC71" s="167"/>
      <c r="AD71" s="167"/>
      <c r="AE71" s="167"/>
      <c r="AF71" s="167"/>
      <c r="AG71" s="167"/>
      <c r="AH71" s="167"/>
      <c r="AI71" s="167"/>
      <c r="AJ71" s="167"/>
      <c r="AK71" s="167"/>
      <c r="AL71" s="167"/>
      <c r="AM71" s="167"/>
      <c r="AN71" s="167"/>
      <c r="AO71" s="167"/>
      <c r="AP71" s="167"/>
      <c r="AQ71" s="167"/>
      <c r="AR71" s="170">
        <f t="shared" si="53"/>
        <v>0</v>
      </c>
      <c r="AS71" s="170">
        <f t="shared" si="54"/>
        <v>0</v>
      </c>
      <c r="AT71" s="170">
        <f t="shared" si="55"/>
        <v>0</v>
      </c>
      <c r="AU71" s="170">
        <f t="shared" si="56"/>
        <v>0</v>
      </c>
      <c r="AV71" s="170">
        <f t="shared" si="57"/>
        <v>0</v>
      </c>
      <c r="AW71" s="170">
        <f t="shared" si="59"/>
        <v>0</v>
      </c>
      <c r="AX71" s="171" t="e">
        <f t="shared" si="60"/>
        <v>#DIV/0!</v>
      </c>
      <c r="AY71" s="84"/>
      <c r="AZ71" s="84"/>
      <c r="BA71" s="84"/>
      <c r="BB71" s="84"/>
      <c r="BC71" s="84"/>
      <c r="BD71" s="84"/>
      <c r="BE71" s="84"/>
      <c r="BF71" s="84"/>
      <c r="BG71" s="84"/>
      <c r="BH71" s="84"/>
      <c r="BI71" s="84"/>
      <c r="BJ71" s="84"/>
      <c r="BK71" s="84"/>
      <c r="BL71" s="84"/>
      <c r="BM71" s="84"/>
      <c r="BN71" s="84"/>
      <c r="BO71" s="84"/>
      <c r="BP71" s="84"/>
      <c r="BQ71" s="84"/>
      <c r="BR71" s="84"/>
      <c r="BS71" s="84"/>
      <c r="BT71" s="84"/>
      <c r="BU71" s="84"/>
      <c r="BV71" s="84"/>
      <c r="BW71" s="84"/>
      <c r="BX71" s="84"/>
      <c r="BY71" s="84"/>
      <c r="BZ71" s="84"/>
      <c r="CA71" s="84"/>
      <c r="CB71" s="84"/>
      <c r="CC71" s="84"/>
      <c r="CD71" s="84"/>
      <c r="CE71" s="84"/>
      <c r="CF71" s="84"/>
      <c r="CG71" s="84"/>
      <c r="CH71" s="84"/>
      <c r="CI71" s="84"/>
      <c r="CJ71" s="84"/>
      <c r="CK71" s="84"/>
      <c r="CL71" s="84"/>
      <c r="CM71" s="84"/>
      <c r="CN71" s="84"/>
      <c r="CO71" s="84"/>
      <c r="CP71" s="84"/>
      <c r="CQ71" s="84"/>
      <c r="CR71" s="84"/>
      <c r="CS71" s="84"/>
      <c r="CT71" s="84"/>
      <c r="CU71" s="84"/>
    </row>
    <row r="72" spans="1:101">
      <c r="A72" s="167">
        <v>7</v>
      </c>
      <c r="B72" s="168">
        <f t="shared" ref="B72" si="65">B14</f>
        <v>5475</v>
      </c>
      <c r="C72" s="168" t="str">
        <f t="shared" si="52"/>
        <v>M. ZAINAL AKBAR</v>
      </c>
      <c r="D72" s="167"/>
      <c r="E72" s="167"/>
      <c r="F72" s="167"/>
      <c r="G72" s="167"/>
      <c r="H72" s="167"/>
      <c r="I72" s="167"/>
      <c r="J72" s="167"/>
      <c r="K72" s="167"/>
      <c r="L72" s="167"/>
      <c r="M72" s="167"/>
      <c r="N72" s="167"/>
      <c r="O72" s="167"/>
      <c r="P72" s="167"/>
      <c r="Q72" s="167"/>
      <c r="R72" s="167"/>
      <c r="S72" s="167"/>
      <c r="T72" s="167"/>
      <c r="U72" s="167"/>
      <c r="V72" s="167"/>
      <c r="W72" s="167"/>
      <c r="X72" s="167"/>
      <c r="Y72" s="167"/>
      <c r="Z72" s="167"/>
      <c r="AA72" s="167"/>
      <c r="AB72" s="167"/>
      <c r="AC72" s="167"/>
      <c r="AD72" s="167"/>
      <c r="AE72" s="167"/>
      <c r="AF72" s="167"/>
      <c r="AG72" s="167"/>
      <c r="AH72" s="167"/>
      <c r="AI72" s="167"/>
      <c r="AJ72" s="167"/>
      <c r="AK72" s="167"/>
      <c r="AL72" s="167"/>
      <c r="AM72" s="167"/>
      <c r="AN72" s="167"/>
      <c r="AO72" s="167"/>
      <c r="AP72" s="167"/>
      <c r="AQ72" s="167"/>
      <c r="AR72" s="170">
        <f t="shared" si="53"/>
        <v>0</v>
      </c>
      <c r="AS72" s="170">
        <f t="shared" si="54"/>
        <v>0</v>
      </c>
      <c r="AT72" s="170">
        <f t="shared" si="55"/>
        <v>0</v>
      </c>
      <c r="AU72" s="170">
        <f t="shared" si="56"/>
        <v>0</v>
      </c>
      <c r="AV72" s="170">
        <f t="shared" si="57"/>
        <v>0</v>
      </c>
      <c r="AW72" s="170">
        <f t="shared" si="59"/>
        <v>0</v>
      </c>
      <c r="AX72" s="171" t="e">
        <f t="shared" si="60"/>
        <v>#DIV/0!</v>
      </c>
      <c r="AY72" s="84"/>
      <c r="AZ72" s="84"/>
      <c r="BA72" s="84"/>
      <c r="BB72" s="84"/>
      <c r="BC72" s="84"/>
      <c r="BD72" s="84"/>
      <c r="BE72" s="84"/>
      <c r="BF72" s="84"/>
      <c r="BG72" s="84"/>
      <c r="BH72" s="84"/>
      <c r="BI72" s="84"/>
      <c r="BJ72" s="84"/>
      <c r="BK72" s="84"/>
      <c r="BL72" s="84"/>
      <c r="BM72" s="84"/>
      <c r="BN72" s="84"/>
      <c r="BO72" s="84"/>
      <c r="BP72" s="84"/>
      <c r="BQ72" s="84"/>
      <c r="BR72" s="84"/>
      <c r="BS72" s="84"/>
      <c r="BT72" s="84"/>
      <c r="BU72" s="84"/>
      <c r="BV72" s="84"/>
      <c r="BW72" s="84"/>
      <c r="BX72" s="84"/>
      <c r="BY72" s="84"/>
      <c r="BZ72" s="84"/>
      <c r="CA72" s="84"/>
      <c r="CB72" s="84"/>
      <c r="CC72" s="84"/>
      <c r="CD72" s="84"/>
      <c r="CE72" s="84"/>
      <c r="CF72" s="84"/>
      <c r="CG72" s="84"/>
      <c r="CH72" s="84"/>
      <c r="CI72" s="84"/>
      <c r="CJ72" s="84"/>
      <c r="CK72" s="84"/>
      <c r="CL72" s="84"/>
      <c r="CM72" s="84"/>
      <c r="CN72" s="84"/>
      <c r="CO72" s="84"/>
      <c r="CP72" s="84"/>
      <c r="CQ72" s="84"/>
      <c r="CR72" s="84"/>
      <c r="CS72" s="84"/>
      <c r="CT72" s="84"/>
      <c r="CU72" s="84"/>
    </row>
    <row r="73" spans="1:101">
      <c r="A73" s="167">
        <v>8</v>
      </c>
      <c r="B73" s="168">
        <f t="shared" ref="B73" si="66">B15</f>
        <v>5476</v>
      </c>
      <c r="C73" s="168" t="str">
        <f t="shared" si="52"/>
        <v>MAULIDI</v>
      </c>
      <c r="D73" s="167"/>
      <c r="E73" s="167"/>
      <c r="F73" s="167"/>
      <c r="G73" s="167"/>
      <c r="H73" s="167"/>
      <c r="I73" s="167"/>
      <c r="J73" s="167"/>
      <c r="K73" s="167"/>
      <c r="L73" s="167"/>
      <c r="M73" s="167"/>
      <c r="N73" s="167"/>
      <c r="O73" s="167"/>
      <c r="P73" s="167"/>
      <c r="Q73" s="167"/>
      <c r="R73" s="167"/>
      <c r="S73" s="167"/>
      <c r="T73" s="167"/>
      <c r="U73" s="167"/>
      <c r="V73" s="167"/>
      <c r="W73" s="167"/>
      <c r="X73" s="167"/>
      <c r="Y73" s="167"/>
      <c r="Z73" s="167"/>
      <c r="AA73" s="167"/>
      <c r="AB73" s="167"/>
      <c r="AC73" s="167"/>
      <c r="AD73" s="167"/>
      <c r="AE73" s="167"/>
      <c r="AF73" s="167"/>
      <c r="AG73" s="167"/>
      <c r="AH73" s="167"/>
      <c r="AI73" s="167"/>
      <c r="AJ73" s="167"/>
      <c r="AK73" s="167"/>
      <c r="AL73" s="167"/>
      <c r="AM73" s="167"/>
      <c r="AN73" s="167"/>
      <c r="AO73" s="167"/>
      <c r="AP73" s="167"/>
      <c r="AQ73" s="167"/>
      <c r="AR73" s="170">
        <f t="shared" si="53"/>
        <v>0</v>
      </c>
      <c r="AS73" s="170">
        <f t="shared" si="54"/>
        <v>0</v>
      </c>
      <c r="AT73" s="170">
        <f t="shared" si="55"/>
        <v>0</v>
      </c>
      <c r="AU73" s="170">
        <f t="shared" si="56"/>
        <v>0</v>
      </c>
      <c r="AV73" s="170">
        <f t="shared" si="57"/>
        <v>0</v>
      </c>
      <c r="AW73" s="170">
        <f t="shared" si="59"/>
        <v>0</v>
      </c>
      <c r="AX73" s="171" t="e">
        <f t="shared" si="60"/>
        <v>#DIV/0!</v>
      </c>
      <c r="AY73" s="84"/>
      <c r="AZ73" s="84"/>
      <c r="BA73" s="84"/>
      <c r="BB73" s="84"/>
      <c r="BC73" s="84"/>
      <c r="BD73" s="84"/>
      <c r="BE73" s="84"/>
      <c r="BF73" s="84"/>
      <c r="BG73" s="84"/>
      <c r="BH73" s="84"/>
      <c r="BI73" s="84"/>
      <c r="BJ73" s="84"/>
      <c r="BK73" s="84"/>
      <c r="BL73" s="84"/>
      <c r="BM73" s="84"/>
      <c r="BN73" s="84"/>
      <c r="BO73" s="84"/>
      <c r="BP73" s="84"/>
      <c r="BQ73" s="84"/>
      <c r="BR73" s="84"/>
      <c r="BS73" s="84"/>
      <c r="BT73" s="84"/>
      <c r="BU73" s="84"/>
      <c r="BV73" s="84"/>
      <c r="BW73" s="84"/>
      <c r="BX73" s="84"/>
      <c r="BY73" s="84"/>
      <c r="BZ73" s="84"/>
      <c r="CA73" s="84"/>
      <c r="CB73" s="84"/>
      <c r="CC73" s="84"/>
      <c r="CD73" s="84"/>
      <c r="CE73" s="84"/>
      <c r="CF73" s="84"/>
      <c r="CG73" s="84"/>
      <c r="CH73" s="84"/>
      <c r="CI73" s="84"/>
      <c r="CJ73" s="84"/>
      <c r="CK73" s="84"/>
      <c r="CL73" s="84"/>
      <c r="CM73" s="84"/>
      <c r="CN73" s="84"/>
      <c r="CO73" s="84"/>
      <c r="CP73" s="84"/>
      <c r="CQ73" s="84"/>
      <c r="CR73" s="84"/>
      <c r="CS73" s="84"/>
      <c r="CT73" s="84"/>
      <c r="CU73" s="84"/>
    </row>
    <row r="74" spans="1:101">
      <c r="A74" s="167">
        <v>9</v>
      </c>
      <c r="B74" s="168">
        <f t="shared" ref="B74" si="67">B16</f>
        <v>5477</v>
      </c>
      <c r="C74" s="168" t="str">
        <f t="shared" si="52"/>
        <v>MUHAMMAD AGUS RIFANI</v>
      </c>
      <c r="D74" s="167"/>
      <c r="E74" s="167"/>
      <c r="F74" s="167"/>
      <c r="G74" s="167"/>
      <c r="H74" s="167"/>
      <c r="I74" s="167"/>
      <c r="J74" s="167"/>
      <c r="K74" s="167"/>
      <c r="L74" s="167"/>
      <c r="M74" s="167"/>
      <c r="N74" s="167"/>
      <c r="O74" s="167"/>
      <c r="P74" s="167"/>
      <c r="Q74" s="167"/>
      <c r="R74" s="167"/>
      <c r="S74" s="167"/>
      <c r="T74" s="167"/>
      <c r="U74" s="167"/>
      <c r="V74" s="167"/>
      <c r="W74" s="167"/>
      <c r="X74" s="167"/>
      <c r="Y74" s="167"/>
      <c r="Z74" s="167"/>
      <c r="AA74" s="167"/>
      <c r="AB74" s="167"/>
      <c r="AC74" s="167"/>
      <c r="AD74" s="167"/>
      <c r="AE74" s="167"/>
      <c r="AF74" s="167"/>
      <c r="AG74" s="167"/>
      <c r="AH74" s="167"/>
      <c r="AI74" s="167"/>
      <c r="AJ74" s="167"/>
      <c r="AK74" s="167"/>
      <c r="AL74" s="167"/>
      <c r="AM74" s="167"/>
      <c r="AN74" s="167"/>
      <c r="AO74" s="167"/>
      <c r="AP74" s="167"/>
      <c r="AQ74" s="167"/>
      <c r="AR74" s="170">
        <f t="shared" si="53"/>
        <v>0</v>
      </c>
      <c r="AS74" s="170">
        <f t="shared" si="54"/>
        <v>0</v>
      </c>
      <c r="AT74" s="170">
        <f t="shared" si="55"/>
        <v>0</v>
      </c>
      <c r="AU74" s="170">
        <f t="shared" si="56"/>
        <v>0</v>
      </c>
      <c r="AV74" s="170">
        <f t="shared" si="57"/>
        <v>0</v>
      </c>
      <c r="AW74" s="170">
        <f t="shared" si="59"/>
        <v>0</v>
      </c>
      <c r="AX74" s="171" t="e">
        <f t="shared" si="60"/>
        <v>#DIV/0!</v>
      </c>
      <c r="AY74" s="84"/>
      <c r="AZ74" s="84"/>
      <c r="BA74" s="84"/>
      <c r="BB74" s="84"/>
      <c r="BC74" s="84"/>
      <c r="BD74" s="84"/>
      <c r="BE74" s="84"/>
      <c r="BF74" s="84"/>
      <c r="BG74" s="84"/>
      <c r="BH74" s="84"/>
      <c r="BI74" s="84"/>
      <c r="BJ74" s="84"/>
      <c r="BK74" s="84"/>
      <c r="BL74" s="84"/>
      <c r="BM74" s="84"/>
      <c r="BN74" s="84"/>
      <c r="BO74" s="84"/>
      <c r="BP74" s="84"/>
      <c r="BQ74" s="84"/>
      <c r="BR74" s="84"/>
      <c r="BS74" s="84"/>
      <c r="BT74" s="84"/>
      <c r="BU74" s="84"/>
      <c r="BV74" s="84"/>
      <c r="BW74" s="84"/>
      <c r="BX74" s="84"/>
      <c r="BY74" s="84"/>
      <c r="BZ74" s="84"/>
      <c r="CA74" s="84"/>
      <c r="CB74" s="84"/>
      <c r="CC74" s="84"/>
      <c r="CD74" s="84"/>
      <c r="CE74" s="84"/>
      <c r="CF74" s="84"/>
      <c r="CG74" s="84"/>
      <c r="CH74" s="84"/>
      <c r="CI74" s="84"/>
      <c r="CJ74" s="84"/>
      <c r="CK74" s="84"/>
      <c r="CL74" s="84"/>
      <c r="CM74" s="84"/>
      <c r="CN74" s="84"/>
      <c r="CO74" s="84"/>
      <c r="CP74" s="84"/>
      <c r="CQ74" s="84"/>
      <c r="CR74" s="84"/>
      <c r="CS74" s="84"/>
      <c r="CT74" s="84"/>
      <c r="CU74" s="84"/>
    </row>
    <row r="75" spans="1:101">
      <c r="A75" s="167">
        <v>10</v>
      </c>
      <c r="B75" s="168">
        <f t="shared" ref="B75" si="68">B17</f>
        <v>5478</v>
      </c>
      <c r="C75" s="168" t="str">
        <f t="shared" si="52"/>
        <v>MUHAMMAD AKBAR</v>
      </c>
      <c r="D75" s="167"/>
      <c r="E75" s="167"/>
      <c r="F75" s="167"/>
      <c r="G75" s="167"/>
      <c r="H75" s="167"/>
      <c r="I75" s="167"/>
      <c r="J75" s="167"/>
      <c r="K75" s="167"/>
      <c r="L75" s="167"/>
      <c r="M75" s="167"/>
      <c r="N75" s="167"/>
      <c r="O75" s="167"/>
      <c r="P75" s="167"/>
      <c r="Q75" s="167"/>
      <c r="R75" s="167"/>
      <c r="S75" s="167"/>
      <c r="T75" s="167"/>
      <c r="U75" s="167"/>
      <c r="V75" s="167"/>
      <c r="W75" s="167"/>
      <c r="X75" s="167"/>
      <c r="Y75" s="167"/>
      <c r="Z75" s="167"/>
      <c r="AA75" s="167"/>
      <c r="AB75" s="167"/>
      <c r="AC75" s="167"/>
      <c r="AD75" s="167"/>
      <c r="AE75" s="167"/>
      <c r="AF75" s="167"/>
      <c r="AG75" s="167"/>
      <c r="AH75" s="167"/>
      <c r="AI75" s="167"/>
      <c r="AJ75" s="167"/>
      <c r="AK75" s="167"/>
      <c r="AL75" s="167"/>
      <c r="AM75" s="167"/>
      <c r="AN75" s="167"/>
      <c r="AO75" s="167"/>
      <c r="AP75" s="167"/>
      <c r="AQ75" s="167"/>
      <c r="AR75" s="170">
        <f t="shared" si="53"/>
        <v>0</v>
      </c>
      <c r="AS75" s="170">
        <f t="shared" si="54"/>
        <v>0</v>
      </c>
      <c r="AT75" s="170">
        <f t="shared" si="55"/>
        <v>0</v>
      </c>
      <c r="AU75" s="170">
        <f t="shared" si="56"/>
        <v>0</v>
      </c>
      <c r="AV75" s="170">
        <f t="shared" si="57"/>
        <v>0</v>
      </c>
      <c r="AW75" s="170">
        <f t="shared" si="59"/>
        <v>0</v>
      </c>
      <c r="AX75" s="171" t="e">
        <f t="shared" si="60"/>
        <v>#DIV/0!</v>
      </c>
      <c r="AY75" s="84"/>
      <c r="AZ75" s="84"/>
      <c r="BA75" s="84"/>
      <c r="BB75" s="84"/>
      <c r="BC75" s="84"/>
      <c r="BD75" s="84"/>
      <c r="BE75" s="84"/>
      <c r="BF75" s="84"/>
      <c r="BG75" s="84"/>
      <c r="BH75" s="84"/>
      <c r="BI75" s="84"/>
      <c r="BJ75" s="84"/>
      <c r="BK75" s="84"/>
      <c r="BL75" s="84"/>
      <c r="BM75" s="84"/>
      <c r="BN75" s="84"/>
      <c r="BO75" s="84"/>
      <c r="BP75" s="84"/>
      <c r="BQ75" s="84"/>
      <c r="BR75" s="84"/>
      <c r="BS75" s="84"/>
      <c r="BT75" s="84"/>
      <c r="BU75" s="84"/>
      <c r="BV75" s="84"/>
      <c r="BW75" s="84"/>
      <c r="BX75" s="84"/>
      <c r="BY75" s="84"/>
      <c r="BZ75" s="84"/>
      <c r="CA75" s="84"/>
      <c r="CB75" s="84"/>
      <c r="CC75" s="84"/>
      <c r="CD75" s="84"/>
      <c r="CE75" s="84"/>
      <c r="CF75" s="84"/>
      <c r="CG75" s="84"/>
      <c r="CH75" s="84"/>
      <c r="CI75" s="84"/>
      <c r="CJ75" s="84"/>
      <c r="CK75" s="84"/>
      <c r="CL75" s="84"/>
      <c r="CM75" s="84"/>
      <c r="CN75" s="84"/>
      <c r="CO75" s="84"/>
      <c r="CP75" s="84"/>
      <c r="CQ75" s="84"/>
      <c r="CR75" s="84"/>
      <c r="CS75" s="84"/>
      <c r="CT75" s="84"/>
      <c r="CU75" s="84"/>
    </row>
    <row r="76" spans="1:101">
      <c r="A76" s="167">
        <v>11</v>
      </c>
      <c r="B76" s="168">
        <f t="shared" ref="B76" si="69">B18</f>
        <v>5479</v>
      </c>
      <c r="C76" s="168" t="str">
        <f t="shared" si="52"/>
        <v>MUHAMMAD ALPIANOR</v>
      </c>
      <c r="D76" s="167"/>
      <c r="E76" s="167"/>
      <c r="F76" s="167"/>
      <c r="G76" s="167"/>
      <c r="H76" s="167"/>
      <c r="I76" s="167"/>
      <c r="J76" s="167"/>
      <c r="K76" s="167"/>
      <c r="L76" s="167"/>
      <c r="M76" s="167"/>
      <c r="N76" s="167"/>
      <c r="O76" s="167"/>
      <c r="P76" s="167"/>
      <c r="Q76" s="167"/>
      <c r="R76" s="167"/>
      <c r="S76" s="167"/>
      <c r="T76" s="167"/>
      <c r="U76" s="167"/>
      <c r="V76" s="167"/>
      <c r="W76" s="167"/>
      <c r="X76" s="167"/>
      <c r="Y76" s="167"/>
      <c r="Z76" s="167"/>
      <c r="AA76" s="167"/>
      <c r="AB76" s="167"/>
      <c r="AC76" s="167"/>
      <c r="AD76" s="167"/>
      <c r="AE76" s="167"/>
      <c r="AF76" s="167"/>
      <c r="AG76" s="167"/>
      <c r="AH76" s="167"/>
      <c r="AI76" s="167"/>
      <c r="AJ76" s="167"/>
      <c r="AK76" s="167"/>
      <c r="AL76" s="167"/>
      <c r="AM76" s="167"/>
      <c r="AN76" s="167"/>
      <c r="AO76" s="167"/>
      <c r="AP76" s="167"/>
      <c r="AQ76" s="167"/>
      <c r="AR76" s="170">
        <f t="shared" si="53"/>
        <v>0</v>
      </c>
      <c r="AS76" s="170">
        <f t="shared" si="54"/>
        <v>0</v>
      </c>
      <c r="AT76" s="170">
        <f t="shared" si="55"/>
        <v>0</v>
      </c>
      <c r="AU76" s="170">
        <f t="shared" si="56"/>
        <v>0</v>
      </c>
      <c r="AV76" s="170">
        <f t="shared" si="57"/>
        <v>0</v>
      </c>
      <c r="AW76" s="170">
        <f t="shared" si="59"/>
        <v>0</v>
      </c>
      <c r="AX76" s="171" t="e">
        <f t="shared" si="60"/>
        <v>#DIV/0!</v>
      </c>
      <c r="AY76" s="84"/>
      <c r="AZ76" s="84"/>
      <c r="BA76" s="84"/>
      <c r="BB76" s="84"/>
      <c r="BC76" s="84"/>
      <c r="BD76" s="84"/>
      <c r="BE76" s="84"/>
      <c r="BF76" s="84"/>
      <c r="BG76" s="84"/>
      <c r="BH76" s="84"/>
      <c r="BI76" s="84"/>
      <c r="BJ76" s="84"/>
      <c r="BK76" s="84"/>
      <c r="BL76" s="84"/>
      <c r="BM76" s="84"/>
      <c r="BN76" s="84"/>
      <c r="BO76" s="84"/>
      <c r="BP76" s="84"/>
      <c r="BQ76" s="84"/>
      <c r="BR76" s="84"/>
      <c r="BS76" s="84"/>
      <c r="BT76" s="84"/>
      <c r="BU76" s="84"/>
      <c r="BV76" s="84"/>
      <c r="BW76" s="84"/>
      <c r="BX76" s="84"/>
      <c r="BY76" s="84"/>
      <c r="BZ76" s="84"/>
      <c r="CA76" s="84"/>
      <c r="CB76" s="84"/>
      <c r="CC76" s="84"/>
      <c r="CD76" s="84"/>
      <c r="CE76" s="84"/>
      <c r="CF76" s="84"/>
      <c r="CG76" s="84"/>
      <c r="CH76" s="84"/>
      <c r="CI76" s="84"/>
      <c r="CJ76" s="84"/>
      <c r="CK76" s="84"/>
      <c r="CL76" s="84"/>
      <c r="CM76" s="84"/>
      <c r="CN76" s="84"/>
      <c r="CO76" s="84"/>
      <c r="CP76" s="84"/>
      <c r="CQ76" s="84"/>
      <c r="CR76" s="84"/>
      <c r="CS76" s="84"/>
      <c r="CT76" s="84"/>
      <c r="CU76" s="84"/>
    </row>
    <row r="77" spans="1:101">
      <c r="A77" s="167">
        <v>12</v>
      </c>
      <c r="B77" s="168">
        <f t="shared" ref="B77" si="70">B19</f>
        <v>5480</v>
      </c>
      <c r="C77" s="168" t="str">
        <f t="shared" si="52"/>
        <v>MUHAMMAD ANDRIAN</v>
      </c>
      <c r="D77" s="167"/>
      <c r="E77" s="167"/>
      <c r="F77" s="167"/>
      <c r="G77" s="167"/>
      <c r="H77" s="167"/>
      <c r="I77" s="167"/>
      <c r="J77" s="167"/>
      <c r="K77" s="167"/>
      <c r="L77" s="167"/>
      <c r="M77" s="167"/>
      <c r="N77" s="167"/>
      <c r="O77" s="167"/>
      <c r="P77" s="167"/>
      <c r="Q77" s="167"/>
      <c r="R77" s="167"/>
      <c r="S77" s="167"/>
      <c r="T77" s="167"/>
      <c r="U77" s="167"/>
      <c r="V77" s="167"/>
      <c r="W77" s="167"/>
      <c r="X77" s="167"/>
      <c r="Y77" s="167"/>
      <c r="Z77" s="167"/>
      <c r="AA77" s="167"/>
      <c r="AB77" s="167"/>
      <c r="AC77" s="167"/>
      <c r="AD77" s="167"/>
      <c r="AE77" s="167"/>
      <c r="AF77" s="167"/>
      <c r="AG77" s="167"/>
      <c r="AH77" s="167"/>
      <c r="AI77" s="167"/>
      <c r="AJ77" s="167"/>
      <c r="AK77" s="167"/>
      <c r="AL77" s="167"/>
      <c r="AM77" s="167"/>
      <c r="AN77" s="167"/>
      <c r="AO77" s="167"/>
      <c r="AP77" s="167"/>
      <c r="AQ77" s="167"/>
      <c r="AR77" s="170">
        <f t="shared" si="53"/>
        <v>0</v>
      </c>
      <c r="AS77" s="170">
        <f t="shared" si="54"/>
        <v>0</v>
      </c>
      <c r="AT77" s="170">
        <f t="shared" si="55"/>
        <v>0</v>
      </c>
      <c r="AU77" s="170">
        <f t="shared" si="56"/>
        <v>0</v>
      </c>
      <c r="AV77" s="170">
        <f t="shared" si="57"/>
        <v>0</v>
      </c>
      <c r="AW77" s="170">
        <f t="shared" si="59"/>
        <v>0</v>
      </c>
      <c r="AX77" s="171" t="e">
        <f t="shared" si="60"/>
        <v>#DIV/0!</v>
      </c>
      <c r="AY77" s="84"/>
      <c r="AZ77" s="84"/>
      <c r="BA77" s="84"/>
      <c r="BB77" s="84"/>
      <c r="BC77" s="84"/>
      <c r="BD77" s="84"/>
      <c r="BE77" s="84"/>
      <c r="BF77" s="84"/>
      <c r="BG77" s="84"/>
      <c r="BH77" s="84"/>
      <c r="BI77" s="84"/>
      <c r="BJ77" s="84"/>
      <c r="BK77" s="84"/>
      <c r="BL77" s="84"/>
      <c r="BM77" s="84"/>
      <c r="BN77" s="84"/>
      <c r="BO77" s="84"/>
      <c r="BP77" s="84"/>
      <c r="BQ77" s="84"/>
      <c r="BR77" s="84"/>
      <c r="BS77" s="84"/>
      <c r="BT77" s="84"/>
      <c r="BU77" s="84"/>
      <c r="BV77" s="84"/>
      <c r="BW77" s="84"/>
      <c r="BX77" s="84"/>
      <c r="BY77" s="84"/>
      <c r="BZ77" s="84"/>
      <c r="CA77" s="84"/>
      <c r="CB77" s="84"/>
      <c r="CC77" s="84"/>
      <c r="CD77" s="84"/>
      <c r="CE77" s="84"/>
      <c r="CF77" s="84"/>
      <c r="CG77" s="84"/>
      <c r="CH77" s="84"/>
      <c r="CI77" s="84"/>
      <c r="CJ77" s="84"/>
      <c r="CK77" s="84"/>
      <c r="CL77" s="84"/>
      <c r="CM77" s="84"/>
      <c r="CN77" s="84"/>
      <c r="CO77" s="84"/>
      <c r="CP77" s="84"/>
      <c r="CQ77" s="84"/>
      <c r="CR77" s="84"/>
      <c r="CS77" s="84"/>
      <c r="CT77" s="84"/>
      <c r="CU77" s="84"/>
    </row>
    <row r="78" spans="1:101" s="179" customFormat="1">
      <c r="A78" s="169">
        <v>13</v>
      </c>
      <c r="B78" s="168">
        <f t="shared" ref="B78" si="71">B20</f>
        <v>5481</v>
      </c>
      <c r="C78" s="168" t="str">
        <f t="shared" si="52"/>
        <v>MUHAMMAD AZIDAN</v>
      </c>
      <c r="D78" s="169"/>
      <c r="E78" s="169"/>
      <c r="F78" s="169"/>
      <c r="G78" s="169"/>
      <c r="H78" s="169"/>
      <c r="I78" s="169"/>
      <c r="J78" s="169"/>
      <c r="K78" s="169"/>
      <c r="L78" s="169"/>
      <c r="M78" s="169"/>
      <c r="N78" s="169"/>
      <c r="O78" s="169"/>
      <c r="P78" s="169"/>
      <c r="Q78" s="169"/>
      <c r="R78" s="169"/>
      <c r="S78" s="169"/>
      <c r="T78" s="169"/>
      <c r="U78" s="169"/>
      <c r="V78" s="169"/>
      <c r="W78" s="169"/>
      <c r="X78" s="169"/>
      <c r="Y78" s="169"/>
      <c r="Z78" s="169"/>
      <c r="AA78" s="169"/>
      <c r="AB78" s="169"/>
      <c r="AC78" s="169"/>
      <c r="AD78" s="169"/>
      <c r="AE78" s="169"/>
      <c r="AF78" s="169"/>
      <c r="AG78" s="169"/>
      <c r="AH78" s="169"/>
      <c r="AI78" s="169"/>
      <c r="AJ78" s="169"/>
      <c r="AK78" s="169"/>
      <c r="AL78" s="169"/>
      <c r="AM78" s="169"/>
      <c r="AN78" s="169"/>
      <c r="AO78" s="169"/>
      <c r="AP78" s="169"/>
      <c r="AQ78" s="169"/>
      <c r="AR78" s="170">
        <f t="shared" si="53"/>
        <v>0</v>
      </c>
      <c r="AS78" s="170">
        <f t="shared" si="54"/>
        <v>0</v>
      </c>
      <c r="AT78" s="170">
        <f t="shared" si="55"/>
        <v>0</v>
      </c>
      <c r="AU78" s="170">
        <f t="shared" si="56"/>
        <v>0</v>
      </c>
      <c r="AV78" s="170">
        <f t="shared" si="57"/>
        <v>0</v>
      </c>
      <c r="AW78" s="170">
        <f t="shared" si="59"/>
        <v>0</v>
      </c>
      <c r="AX78" s="171" t="e">
        <f t="shared" si="60"/>
        <v>#DIV/0!</v>
      </c>
      <c r="AY78" s="85"/>
      <c r="AZ78" s="85"/>
      <c r="BA78" s="85"/>
      <c r="BB78" s="85"/>
      <c r="BC78" s="85"/>
      <c r="BD78" s="85"/>
      <c r="BE78" s="85"/>
      <c r="BF78" s="85"/>
      <c r="BG78" s="85"/>
      <c r="BH78" s="85"/>
      <c r="BI78" s="85"/>
      <c r="BJ78" s="85"/>
      <c r="BK78" s="85"/>
      <c r="BL78" s="85"/>
      <c r="BM78" s="85"/>
      <c r="BN78" s="85"/>
      <c r="BO78" s="85"/>
      <c r="BP78" s="85"/>
      <c r="BQ78" s="85"/>
      <c r="BR78" s="85"/>
      <c r="BS78" s="85"/>
      <c r="BT78" s="85"/>
      <c r="BU78" s="85"/>
      <c r="BV78" s="85"/>
      <c r="BW78" s="85"/>
      <c r="BX78" s="85"/>
      <c r="BY78" s="85"/>
      <c r="BZ78" s="85"/>
      <c r="CA78" s="85"/>
      <c r="CB78" s="85"/>
      <c r="CC78" s="85"/>
      <c r="CD78" s="85"/>
      <c r="CE78" s="85"/>
      <c r="CF78" s="85"/>
      <c r="CG78" s="85"/>
      <c r="CH78" s="85"/>
      <c r="CI78" s="85"/>
      <c r="CJ78" s="85"/>
      <c r="CK78" s="85"/>
      <c r="CL78" s="85"/>
      <c r="CM78" s="85"/>
      <c r="CN78" s="85"/>
      <c r="CO78" s="85"/>
      <c r="CP78" s="85"/>
      <c r="CQ78" s="85"/>
      <c r="CR78" s="85"/>
      <c r="CS78" s="85"/>
      <c r="CT78" s="85"/>
      <c r="CU78" s="85"/>
    </row>
    <row r="79" spans="1:101">
      <c r="A79" s="167">
        <v>14</v>
      </c>
      <c r="B79" s="168">
        <f t="shared" ref="B79" si="72">B21</f>
        <v>5482</v>
      </c>
      <c r="C79" s="168" t="str">
        <f t="shared" si="52"/>
        <v>MUHAMMAD FAHRIANSYAH</v>
      </c>
      <c r="D79" s="167"/>
      <c r="E79" s="167"/>
      <c r="F79" s="167"/>
      <c r="G79" s="167"/>
      <c r="H79" s="167"/>
      <c r="I79" s="167"/>
      <c r="J79" s="167"/>
      <c r="K79" s="167"/>
      <c r="L79" s="167"/>
      <c r="M79" s="167"/>
      <c r="N79" s="167"/>
      <c r="O79" s="167"/>
      <c r="P79" s="167"/>
      <c r="Q79" s="167"/>
      <c r="R79" s="167"/>
      <c r="S79" s="167"/>
      <c r="T79" s="167"/>
      <c r="U79" s="167"/>
      <c r="V79" s="167"/>
      <c r="W79" s="167"/>
      <c r="X79" s="167"/>
      <c r="Y79" s="167"/>
      <c r="Z79" s="167"/>
      <c r="AA79" s="167"/>
      <c r="AB79" s="167"/>
      <c r="AC79" s="167"/>
      <c r="AD79" s="167"/>
      <c r="AE79" s="167"/>
      <c r="AF79" s="167"/>
      <c r="AG79" s="167"/>
      <c r="AH79" s="167"/>
      <c r="AI79" s="167"/>
      <c r="AJ79" s="167"/>
      <c r="AK79" s="167"/>
      <c r="AL79" s="167"/>
      <c r="AM79" s="167"/>
      <c r="AN79" s="167"/>
      <c r="AO79" s="167"/>
      <c r="AP79" s="167"/>
      <c r="AQ79" s="167"/>
      <c r="AR79" s="170">
        <f t="shared" si="53"/>
        <v>0</v>
      </c>
      <c r="AS79" s="170">
        <f t="shared" si="54"/>
        <v>0</v>
      </c>
      <c r="AT79" s="170">
        <f t="shared" si="55"/>
        <v>0</v>
      </c>
      <c r="AU79" s="170">
        <f t="shared" si="56"/>
        <v>0</v>
      </c>
      <c r="AV79" s="170">
        <f t="shared" si="57"/>
        <v>0</v>
      </c>
      <c r="AW79" s="170">
        <f t="shared" si="59"/>
        <v>0</v>
      </c>
      <c r="AX79" s="171" t="e">
        <f t="shared" si="60"/>
        <v>#DIV/0!</v>
      </c>
      <c r="AY79" s="84"/>
      <c r="AZ79" s="84"/>
      <c r="BA79" s="84"/>
      <c r="BB79" s="84"/>
      <c r="BC79" s="84"/>
      <c r="BD79" s="84"/>
      <c r="BE79" s="84"/>
      <c r="BF79" s="84"/>
      <c r="BG79" s="84"/>
      <c r="BH79" s="84"/>
      <c r="BI79" s="84"/>
      <c r="BJ79" s="84"/>
      <c r="BK79" s="84"/>
      <c r="BL79" s="84"/>
      <c r="BM79" s="84"/>
      <c r="BN79" s="84"/>
      <c r="BO79" s="84"/>
      <c r="BP79" s="84"/>
      <c r="BQ79" s="84"/>
      <c r="BR79" s="84"/>
      <c r="BS79" s="84"/>
      <c r="BT79" s="84"/>
      <c r="BU79" s="84"/>
      <c r="BV79" s="84"/>
      <c r="BW79" s="84"/>
      <c r="BX79" s="84"/>
      <c r="BY79" s="84"/>
      <c r="BZ79" s="84"/>
      <c r="CA79" s="84"/>
      <c r="CB79" s="84"/>
      <c r="CC79" s="84"/>
      <c r="CD79" s="84"/>
      <c r="CE79" s="84"/>
      <c r="CF79" s="84"/>
      <c r="CG79" s="84"/>
      <c r="CH79" s="84"/>
      <c r="CI79" s="84"/>
      <c r="CJ79" s="84"/>
      <c r="CK79" s="84"/>
      <c r="CL79" s="84"/>
      <c r="CM79" s="84"/>
      <c r="CN79" s="84"/>
      <c r="CO79" s="84"/>
      <c r="CP79" s="84"/>
      <c r="CQ79" s="84"/>
      <c r="CR79" s="84"/>
      <c r="CS79" s="84"/>
      <c r="CT79" s="84"/>
      <c r="CU79" s="84"/>
    </row>
    <row r="80" spans="1:101">
      <c r="A80" s="167">
        <v>15</v>
      </c>
      <c r="B80" s="168">
        <f t="shared" ref="B80" si="73">B22</f>
        <v>5483</v>
      </c>
      <c r="C80" s="168" t="str">
        <f t="shared" si="52"/>
        <v>MUHAMMAD FAUZAN</v>
      </c>
      <c r="D80" s="167"/>
      <c r="E80" s="167"/>
      <c r="F80" s="167"/>
      <c r="G80" s="167"/>
      <c r="H80" s="167"/>
      <c r="I80" s="167"/>
      <c r="J80" s="167"/>
      <c r="K80" s="167"/>
      <c r="L80" s="167"/>
      <c r="M80" s="167"/>
      <c r="N80" s="167"/>
      <c r="O80" s="167"/>
      <c r="P80" s="167"/>
      <c r="Q80" s="167"/>
      <c r="R80" s="167"/>
      <c r="S80" s="167"/>
      <c r="T80" s="167"/>
      <c r="U80" s="167"/>
      <c r="V80" s="167"/>
      <c r="W80" s="167"/>
      <c r="X80" s="167"/>
      <c r="Y80" s="167"/>
      <c r="Z80" s="167"/>
      <c r="AA80" s="167"/>
      <c r="AB80" s="167"/>
      <c r="AC80" s="167"/>
      <c r="AD80" s="167"/>
      <c r="AE80" s="167"/>
      <c r="AF80" s="167"/>
      <c r="AG80" s="167"/>
      <c r="AH80" s="167"/>
      <c r="AI80" s="167"/>
      <c r="AJ80" s="167"/>
      <c r="AK80" s="167"/>
      <c r="AL80" s="167"/>
      <c r="AM80" s="167"/>
      <c r="AN80" s="167"/>
      <c r="AO80" s="167"/>
      <c r="AP80" s="167"/>
      <c r="AQ80" s="167"/>
      <c r="AR80" s="170">
        <f t="shared" si="53"/>
        <v>0</v>
      </c>
      <c r="AS80" s="170">
        <f t="shared" si="54"/>
        <v>0</v>
      </c>
      <c r="AT80" s="170">
        <f t="shared" si="55"/>
        <v>0</v>
      </c>
      <c r="AU80" s="170">
        <f t="shared" si="56"/>
        <v>0</v>
      </c>
      <c r="AV80" s="170">
        <f t="shared" si="57"/>
        <v>0</v>
      </c>
      <c r="AW80" s="170">
        <f t="shared" si="59"/>
        <v>0</v>
      </c>
      <c r="AX80" s="171" t="e">
        <f t="shared" si="60"/>
        <v>#DIV/0!</v>
      </c>
      <c r="AY80" s="84"/>
      <c r="AZ80" s="84"/>
      <c r="BA80" s="84"/>
      <c r="BB80" s="84"/>
      <c r="BC80" s="84"/>
      <c r="BD80" s="84"/>
      <c r="BE80" s="84"/>
      <c r="BF80" s="84"/>
      <c r="BG80" s="84"/>
      <c r="BH80" s="84"/>
      <c r="BI80" s="84"/>
      <c r="BJ80" s="84"/>
      <c r="BK80" s="84"/>
      <c r="BL80" s="84"/>
      <c r="BM80" s="84"/>
      <c r="BN80" s="84"/>
      <c r="BO80" s="84"/>
      <c r="BP80" s="84"/>
      <c r="BQ80" s="84"/>
      <c r="BR80" s="84"/>
      <c r="BS80" s="84"/>
      <c r="BT80" s="84"/>
      <c r="BU80" s="84"/>
      <c r="BV80" s="84"/>
      <c r="BW80" s="84"/>
      <c r="BX80" s="84"/>
      <c r="BY80" s="84"/>
      <c r="BZ80" s="84"/>
      <c r="CA80" s="84"/>
      <c r="CB80" s="84"/>
      <c r="CC80" s="84"/>
      <c r="CD80" s="84"/>
      <c r="CE80" s="84"/>
      <c r="CF80" s="84"/>
      <c r="CG80" s="84"/>
      <c r="CH80" s="84"/>
      <c r="CI80" s="84"/>
      <c r="CJ80" s="84"/>
      <c r="CK80" s="84"/>
      <c r="CL80" s="84"/>
      <c r="CM80" s="84"/>
      <c r="CN80" s="84"/>
      <c r="CO80" s="84"/>
      <c r="CP80" s="84"/>
      <c r="CQ80" s="84"/>
      <c r="CR80" s="84"/>
      <c r="CS80" s="84"/>
      <c r="CT80" s="84"/>
      <c r="CU80" s="84"/>
    </row>
    <row r="81" spans="1:99">
      <c r="A81" s="167">
        <v>16</v>
      </c>
      <c r="B81" s="168">
        <f t="shared" ref="B81" si="74">B23</f>
        <v>5484</v>
      </c>
      <c r="C81" s="168" t="str">
        <f t="shared" si="52"/>
        <v>MUHAMMAD FAZAL HAFIZH</v>
      </c>
      <c r="D81" s="167"/>
      <c r="E81" s="167"/>
      <c r="F81" s="167"/>
      <c r="G81" s="167"/>
      <c r="H81" s="167"/>
      <c r="I81" s="167"/>
      <c r="J81" s="167"/>
      <c r="K81" s="167"/>
      <c r="L81" s="167"/>
      <c r="M81" s="167"/>
      <c r="N81" s="167"/>
      <c r="O81" s="167"/>
      <c r="P81" s="167"/>
      <c r="Q81" s="167"/>
      <c r="R81" s="167"/>
      <c r="S81" s="167"/>
      <c r="T81" s="167"/>
      <c r="U81" s="167"/>
      <c r="V81" s="167"/>
      <c r="W81" s="167"/>
      <c r="X81" s="167"/>
      <c r="Y81" s="167"/>
      <c r="Z81" s="167"/>
      <c r="AA81" s="167"/>
      <c r="AB81" s="167"/>
      <c r="AC81" s="167"/>
      <c r="AD81" s="167"/>
      <c r="AE81" s="167"/>
      <c r="AF81" s="167"/>
      <c r="AG81" s="167"/>
      <c r="AH81" s="167"/>
      <c r="AI81" s="167"/>
      <c r="AJ81" s="167"/>
      <c r="AK81" s="167"/>
      <c r="AL81" s="167"/>
      <c r="AM81" s="167"/>
      <c r="AN81" s="167"/>
      <c r="AO81" s="167"/>
      <c r="AP81" s="167"/>
      <c r="AQ81" s="167"/>
      <c r="AR81" s="170">
        <f t="shared" si="53"/>
        <v>0</v>
      </c>
      <c r="AS81" s="170">
        <f t="shared" si="54"/>
        <v>0</v>
      </c>
      <c r="AT81" s="170">
        <f t="shared" si="55"/>
        <v>0</v>
      </c>
      <c r="AU81" s="170">
        <f t="shared" si="56"/>
        <v>0</v>
      </c>
      <c r="AV81" s="170">
        <f t="shared" si="57"/>
        <v>0</v>
      </c>
      <c r="AW81" s="170">
        <f t="shared" si="59"/>
        <v>0</v>
      </c>
      <c r="AX81" s="171" t="e">
        <f t="shared" si="60"/>
        <v>#DIV/0!</v>
      </c>
      <c r="AY81" s="84"/>
      <c r="AZ81" s="84"/>
      <c r="BA81" s="84"/>
      <c r="BB81" s="84"/>
      <c r="BC81" s="84"/>
      <c r="BD81" s="84"/>
      <c r="BE81" s="84"/>
      <c r="BF81" s="84"/>
      <c r="BG81" s="84"/>
      <c r="BH81" s="84"/>
      <c r="BI81" s="84"/>
      <c r="BJ81" s="84"/>
      <c r="BK81" s="84"/>
      <c r="BL81" s="84"/>
      <c r="BM81" s="84"/>
      <c r="BN81" s="84"/>
      <c r="BO81" s="84"/>
      <c r="BP81" s="84"/>
      <c r="BQ81" s="84"/>
      <c r="BR81" s="84"/>
      <c r="BS81" s="84"/>
      <c r="BT81" s="84"/>
      <c r="BU81" s="84"/>
      <c r="BV81" s="84"/>
      <c r="BW81" s="84"/>
      <c r="BX81" s="84"/>
      <c r="BY81" s="84"/>
      <c r="BZ81" s="84"/>
      <c r="CA81" s="84"/>
      <c r="CB81" s="84"/>
      <c r="CC81" s="84"/>
      <c r="CD81" s="84"/>
      <c r="CE81" s="84"/>
      <c r="CF81" s="84"/>
      <c r="CG81" s="84"/>
      <c r="CH81" s="84"/>
      <c r="CI81" s="84"/>
      <c r="CJ81" s="84"/>
      <c r="CK81" s="84"/>
      <c r="CL81" s="84"/>
      <c r="CM81" s="84"/>
      <c r="CN81" s="84"/>
      <c r="CO81" s="84"/>
      <c r="CP81" s="84"/>
      <c r="CQ81" s="84"/>
      <c r="CR81" s="84"/>
      <c r="CS81" s="84"/>
      <c r="CT81" s="84"/>
      <c r="CU81" s="84"/>
    </row>
    <row r="82" spans="1:99">
      <c r="A82" s="167">
        <v>17</v>
      </c>
      <c r="B82" s="168">
        <f t="shared" ref="B82" si="75">B24</f>
        <v>5485</v>
      </c>
      <c r="C82" s="168" t="str">
        <f t="shared" si="52"/>
        <v>MUHAMMAD FIKRI</v>
      </c>
      <c r="D82" s="167"/>
      <c r="E82" s="167"/>
      <c r="F82" s="167"/>
      <c r="G82" s="167"/>
      <c r="H82" s="167"/>
      <c r="I82" s="167"/>
      <c r="J82" s="167"/>
      <c r="K82" s="167"/>
      <c r="L82" s="167"/>
      <c r="M82" s="167"/>
      <c r="N82" s="167"/>
      <c r="O82" s="167"/>
      <c r="P82" s="167"/>
      <c r="Q82" s="167"/>
      <c r="R82" s="167"/>
      <c r="S82" s="167"/>
      <c r="T82" s="167"/>
      <c r="U82" s="167"/>
      <c r="V82" s="167"/>
      <c r="W82" s="167"/>
      <c r="X82" s="167"/>
      <c r="Y82" s="167"/>
      <c r="Z82" s="167"/>
      <c r="AA82" s="167"/>
      <c r="AB82" s="167"/>
      <c r="AC82" s="167"/>
      <c r="AD82" s="167"/>
      <c r="AE82" s="167"/>
      <c r="AF82" s="167"/>
      <c r="AG82" s="167"/>
      <c r="AH82" s="167"/>
      <c r="AI82" s="167"/>
      <c r="AJ82" s="167"/>
      <c r="AK82" s="167"/>
      <c r="AL82" s="167"/>
      <c r="AM82" s="167"/>
      <c r="AN82" s="167"/>
      <c r="AO82" s="167"/>
      <c r="AP82" s="167"/>
      <c r="AQ82" s="167"/>
      <c r="AR82" s="170">
        <f t="shared" si="53"/>
        <v>0</v>
      </c>
      <c r="AS82" s="170">
        <f t="shared" si="54"/>
        <v>0</v>
      </c>
      <c r="AT82" s="170">
        <f t="shared" si="55"/>
        <v>0</v>
      </c>
      <c r="AU82" s="170">
        <f t="shared" si="56"/>
        <v>0</v>
      </c>
      <c r="AV82" s="170">
        <f t="shared" si="57"/>
        <v>0</v>
      </c>
      <c r="AW82" s="170">
        <f t="shared" si="59"/>
        <v>0</v>
      </c>
      <c r="AX82" s="171" t="e">
        <f t="shared" si="60"/>
        <v>#DIV/0!</v>
      </c>
      <c r="AY82" s="84"/>
      <c r="AZ82" s="84"/>
      <c r="BA82" s="84"/>
      <c r="BB82" s="84"/>
      <c r="BC82" s="84"/>
      <c r="BD82" s="84"/>
      <c r="BE82" s="84"/>
      <c r="BF82" s="84"/>
      <c r="BG82" s="84"/>
      <c r="BH82" s="84"/>
      <c r="BI82" s="84"/>
      <c r="BJ82" s="84"/>
      <c r="BK82" s="84"/>
      <c r="BL82" s="84"/>
      <c r="BM82" s="84"/>
      <c r="BN82" s="84"/>
      <c r="BO82" s="84"/>
      <c r="BP82" s="84"/>
      <c r="BQ82" s="84"/>
      <c r="BR82" s="84"/>
      <c r="BS82" s="84"/>
      <c r="BT82" s="84"/>
      <c r="BU82" s="84"/>
      <c r="BV82" s="84"/>
      <c r="BW82" s="84"/>
      <c r="BX82" s="84"/>
      <c r="BY82" s="84"/>
      <c r="BZ82" s="84"/>
      <c r="CA82" s="84"/>
      <c r="CB82" s="84"/>
      <c r="CC82" s="84"/>
      <c r="CD82" s="84"/>
      <c r="CE82" s="84"/>
      <c r="CF82" s="84"/>
      <c r="CG82" s="84"/>
      <c r="CH82" s="84"/>
      <c r="CI82" s="84"/>
      <c r="CJ82" s="84"/>
      <c r="CK82" s="84"/>
      <c r="CL82" s="84"/>
      <c r="CM82" s="84"/>
      <c r="CN82" s="84"/>
      <c r="CO82" s="84"/>
      <c r="CP82" s="84"/>
      <c r="CQ82" s="84"/>
      <c r="CR82" s="84"/>
      <c r="CS82" s="84"/>
      <c r="CT82" s="84"/>
      <c r="CU82" s="84"/>
    </row>
    <row r="83" spans="1:99">
      <c r="A83" s="167">
        <v>18</v>
      </c>
      <c r="B83" s="168">
        <f t="shared" ref="B83" si="76">B25</f>
        <v>5486</v>
      </c>
      <c r="C83" s="168" t="str">
        <f t="shared" si="52"/>
        <v>MUHAMMAD IHWAN</v>
      </c>
      <c r="D83" s="167"/>
      <c r="E83" s="167"/>
      <c r="F83" s="167"/>
      <c r="G83" s="167"/>
      <c r="H83" s="167"/>
      <c r="I83" s="167"/>
      <c r="J83" s="167"/>
      <c r="K83" s="167"/>
      <c r="L83" s="167"/>
      <c r="M83" s="167"/>
      <c r="N83" s="167"/>
      <c r="O83" s="167"/>
      <c r="P83" s="167"/>
      <c r="Q83" s="167"/>
      <c r="R83" s="167"/>
      <c r="S83" s="167"/>
      <c r="T83" s="167"/>
      <c r="U83" s="167"/>
      <c r="V83" s="167"/>
      <c r="W83" s="167"/>
      <c r="X83" s="167"/>
      <c r="Y83" s="167"/>
      <c r="Z83" s="167"/>
      <c r="AA83" s="167"/>
      <c r="AB83" s="167"/>
      <c r="AC83" s="167"/>
      <c r="AD83" s="167"/>
      <c r="AE83" s="167"/>
      <c r="AF83" s="167"/>
      <c r="AG83" s="167"/>
      <c r="AH83" s="167"/>
      <c r="AI83" s="167"/>
      <c r="AJ83" s="167"/>
      <c r="AK83" s="167"/>
      <c r="AL83" s="167"/>
      <c r="AM83" s="167"/>
      <c r="AN83" s="167"/>
      <c r="AO83" s="167"/>
      <c r="AP83" s="167"/>
      <c r="AQ83" s="167"/>
      <c r="AR83" s="170">
        <f t="shared" si="53"/>
        <v>0</v>
      </c>
      <c r="AS83" s="170">
        <f t="shared" si="54"/>
        <v>0</v>
      </c>
      <c r="AT83" s="170">
        <f t="shared" si="55"/>
        <v>0</v>
      </c>
      <c r="AU83" s="170">
        <f t="shared" si="56"/>
        <v>0</v>
      </c>
      <c r="AV83" s="170">
        <f t="shared" si="57"/>
        <v>0</v>
      </c>
      <c r="AW83" s="170">
        <f t="shared" si="59"/>
        <v>0</v>
      </c>
      <c r="AX83" s="171" t="e">
        <f t="shared" si="60"/>
        <v>#DIV/0!</v>
      </c>
      <c r="AY83" s="84"/>
      <c r="AZ83" s="84"/>
      <c r="BA83" s="84"/>
      <c r="BB83" s="84"/>
      <c r="BC83" s="84"/>
      <c r="BD83" s="84"/>
      <c r="BE83" s="84"/>
      <c r="BF83" s="84"/>
      <c r="BG83" s="84"/>
      <c r="BH83" s="84"/>
      <c r="BI83" s="84"/>
      <c r="BJ83" s="84"/>
      <c r="BK83" s="84"/>
      <c r="BL83" s="84"/>
      <c r="BM83" s="84"/>
      <c r="BN83" s="84"/>
      <c r="BO83" s="84"/>
      <c r="BP83" s="84"/>
      <c r="BQ83" s="84"/>
      <c r="BR83" s="84"/>
      <c r="BS83" s="84"/>
      <c r="BT83" s="84"/>
      <c r="BU83" s="84"/>
      <c r="BV83" s="84"/>
      <c r="BW83" s="84"/>
      <c r="BX83" s="84"/>
      <c r="BY83" s="84"/>
      <c r="BZ83" s="84"/>
      <c r="CA83" s="84"/>
      <c r="CB83" s="84"/>
      <c r="CC83" s="84"/>
      <c r="CD83" s="84"/>
      <c r="CE83" s="84"/>
      <c r="CF83" s="84"/>
      <c r="CG83" s="84"/>
      <c r="CH83" s="84"/>
      <c r="CI83" s="84"/>
      <c r="CJ83" s="84"/>
      <c r="CK83" s="84"/>
      <c r="CL83" s="84"/>
      <c r="CM83" s="84"/>
      <c r="CN83" s="84"/>
      <c r="CO83" s="84"/>
      <c r="CP83" s="84"/>
      <c r="CQ83" s="84"/>
      <c r="CR83" s="84"/>
      <c r="CS83" s="84"/>
      <c r="CT83" s="84"/>
      <c r="CU83" s="84"/>
    </row>
    <row r="84" spans="1:99">
      <c r="A84" s="167">
        <v>19</v>
      </c>
      <c r="B84" s="168">
        <f t="shared" ref="B84" si="77">B26</f>
        <v>5487</v>
      </c>
      <c r="C84" s="168" t="str">
        <f t="shared" si="52"/>
        <v>MUHAMMAD IQBAL FIRDAUS</v>
      </c>
      <c r="D84" s="167"/>
      <c r="E84" s="167"/>
      <c r="F84" s="167"/>
      <c r="G84" s="167"/>
      <c r="H84" s="167"/>
      <c r="I84" s="167"/>
      <c r="J84" s="167"/>
      <c r="K84" s="167"/>
      <c r="L84" s="167"/>
      <c r="M84" s="167"/>
      <c r="N84" s="167"/>
      <c r="O84" s="167"/>
      <c r="P84" s="167"/>
      <c r="Q84" s="167"/>
      <c r="R84" s="167"/>
      <c r="S84" s="167"/>
      <c r="T84" s="167"/>
      <c r="U84" s="167"/>
      <c r="V84" s="167"/>
      <c r="W84" s="167"/>
      <c r="X84" s="167"/>
      <c r="Y84" s="167"/>
      <c r="Z84" s="167"/>
      <c r="AA84" s="167"/>
      <c r="AB84" s="167"/>
      <c r="AC84" s="167"/>
      <c r="AD84" s="167"/>
      <c r="AE84" s="167"/>
      <c r="AF84" s="167"/>
      <c r="AG84" s="167"/>
      <c r="AH84" s="167"/>
      <c r="AI84" s="167"/>
      <c r="AJ84" s="167"/>
      <c r="AK84" s="167"/>
      <c r="AL84" s="167"/>
      <c r="AM84" s="167"/>
      <c r="AN84" s="167"/>
      <c r="AO84" s="167"/>
      <c r="AP84" s="167"/>
      <c r="AQ84" s="167"/>
      <c r="AR84" s="170">
        <f t="shared" si="53"/>
        <v>0</v>
      </c>
      <c r="AS84" s="170">
        <f t="shared" si="54"/>
        <v>0</v>
      </c>
      <c r="AT84" s="170">
        <f t="shared" si="55"/>
        <v>0</v>
      </c>
      <c r="AU84" s="170">
        <f t="shared" si="56"/>
        <v>0</v>
      </c>
      <c r="AV84" s="170">
        <f t="shared" si="57"/>
        <v>0</v>
      </c>
      <c r="AW84" s="170">
        <f t="shared" si="59"/>
        <v>0</v>
      </c>
      <c r="AX84" s="171" t="e">
        <f t="shared" si="60"/>
        <v>#DIV/0!</v>
      </c>
      <c r="AY84" s="84"/>
      <c r="AZ84" s="84"/>
      <c r="BA84" s="84"/>
      <c r="BB84" s="84"/>
      <c r="BC84" s="84"/>
      <c r="BD84" s="84"/>
      <c r="BE84" s="84"/>
      <c r="BF84" s="84"/>
      <c r="BG84" s="84"/>
      <c r="BH84" s="84"/>
      <c r="BI84" s="84"/>
      <c r="BJ84" s="84"/>
      <c r="BK84" s="84"/>
      <c r="BL84" s="84"/>
      <c r="BM84" s="84"/>
      <c r="BN84" s="84"/>
      <c r="BO84" s="84"/>
      <c r="BP84" s="84"/>
      <c r="BQ84" s="84"/>
      <c r="BR84" s="84"/>
      <c r="BS84" s="84"/>
      <c r="BT84" s="84"/>
      <c r="BU84" s="84"/>
      <c r="BV84" s="84"/>
      <c r="BW84" s="84"/>
      <c r="BX84" s="84"/>
      <c r="BY84" s="84"/>
      <c r="BZ84" s="84"/>
      <c r="CA84" s="84"/>
      <c r="CB84" s="84"/>
      <c r="CC84" s="84"/>
      <c r="CD84" s="84"/>
      <c r="CE84" s="84"/>
      <c r="CF84" s="84"/>
      <c r="CG84" s="84"/>
      <c r="CH84" s="84"/>
      <c r="CI84" s="84"/>
      <c r="CJ84" s="84"/>
      <c r="CK84" s="84"/>
      <c r="CL84" s="84"/>
      <c r="CM84" s="84"/>
      <c r="CN84" s="84"/>
      <c r="CO84" s="84"/>
      <c r="CP84" s="84"/>
      <c r="CQ84" s="84"/>
      <c r="CR84" s="84"/>
      <c r="CS84" s="84"/>
      <c r="CT84" s="84"/>
      <c r="CU84" s="84"/>
    </row>
    <row r="85" spans="1:99">
      <c r="A85" s="167">
        <v>20</v>
      </c>
      <c r="B85" s="168">
        <f t="shared" ref="B85" si="78">B27</f>
        <v>5488</v>
      </c>
      <c r="C85" s="168" t="str">
        <f t="shared" si="52"/>
        <v>MUHAMMAD IZZA ARRAFI</v>
      </c>
      <c r="D85" s="167"/>
      <c r="E85" s="167"/>
      <c r="F85" s="167"/>
      <c r="G85" s="167"/>
      <c r="H85" s="167"/>
      <c r="I85" s="167"/>
      <c r="J85" s="167"/>
      <c r="K85" s="167"/>
      <c r="L85" s="167"/>
      <c r="M85" s="167"/>
      <c r="N85" s="167"/>
      <c r="O85" s="167"/>
      <c r="P85" s="167"/>
      <c r="Q85" s="167"/>
      <c r="R85" s="167"/>
      <c r="S85" s="167"/>
      <c r="T85" s="167"/>
      <c r="U85" s="167"/>
      <c r="V85" s="167"/>
      <c r="W85" s="167"/>
      <c r="X85" s="167"/>
      <c r="Y85" s="167"/>
      <c r="Z85" s="167"/>
      <c r="AA85" s="167"/>
      <c r="AB85" s="167"/>
      <c r="AC85" s="167"/>
      <c r="AD85" s="167"/>
      <c r="AE85" s="167"/>
      <c r="AF85" s="167"/>
      <c r="AG85" s="167"/>
      <c r="AH85" s="167"/>
      <c r="AI85" s="167"/>
      <c r="AJ85" s="167"/>
      <c r="AK85" s="167"/>
      <c r="AL85" s="167"/>
      <c r="AM85" s="167"/>
      <c r="AN85" s="167"/>
      <c r="AO85" s="167"/>
      <c r="AP85" s="167"/>
      <c r="AQ85" s="167"/>
      <c r="AR85" s="170">
        <f t="shared" si="53"/>
        <v>0</v>
      </c>
      <c r="AS85" s="170">
        <f t="shared" si="54"/>
        <v>0</v>
      </c>
      <c r="AT85" s="170">
        <f t="shared" si="55"/>
        <v>0</v>
      </c>
      <c r="AU85" s="170">
        <f t="shared" si="56"/>
        <v>0</v>
      </c>
      <c r="AV85" s="170">
        <f t="shared" si="57"/>
        <v>0</v>
      </c>
      <c r="AW85" s="170">
        <f t="shared" si="59"/>
        <v>0</v>
      </c>
      <c r="AX85" s="171" t="e">
        <f t="shared" si="60"/>
        <v>#DIV/0!</v>
      </c>
      <c r="AY85" s="84"/>
      <c r="AZ85" s="84"/>
      <c r="BA85" s="84"/>
      <c r="BB85" s="84"/>
      <c r="BC85" s="84"/>
      <c r="BD85" s="84"/>
      <c r="BE85" s="84"/>
      <c r="BF85" s="84"/>
      <c r="BG85" s="84"/>
      <c r="BH85" s="84"/>
      <c r="BI85" s="84"/>
      <c r="BJ85" s="84"/>
      <c r="BK85" s="84"/>
      <c r="BL85" s="84"/>
      <c r="BM85" s="84"/>
      <c r="BN85" s="84"/>
      <c r="BO85" s="84"/>
      <c r="BP85" s="84"/>
      <c r="BQ85" s="84"/>
      <c r="BR85" s="84"/>
      <c r="BS85" s="84"/>
      <c r="BT85" s="84"/>
      <c r="BU85" s="84"/>
      <c r="BV85" s="84"/>
      <c r="BW85" s="84"/>
      <c r="BX85" s="84"/>
      <c r="BY85" s="84"/>
      <c r="BZ85" s="84"/>
      <c r="CA85" s="84"/>
      <c r="CB85" s="84"/>
      <c r="CC85" s="84"/>
      <c r="CD85" s="84"/>
      <c r="CE85" s="84"/>
      <c r="CF85" s="84"/>
      <c r="CG85" s="84"/>
      <c r="CH85" s="84"/>
      <c r="CI85" s="84"/>
      <c r="CJ85" s="84"/>
      <c r="CK85" s="84"/>
      <c r="CL85" s="84"/>
      <c r="CM85" s="84"/>
      <c r="CN85" s="84"/>
      <c r="CO85" s="84"/>
      <c r="CP85" s="84"/>
      <c r="CQ85" s="84"/>
      <c r="CR85" s="84"/>
      <c r="CS85" s="84"/>
      <c r="CT85" s="84"/>
      <c r="CU85" s="84"/>
    </row>
    <row r="86" spans="1:99">
      <c r="A86" s="167">
        <v>21</v>
      </c>
      <c r="B86" s="168">
        <f t="shared" ref="B86" si="79">B28</f>
        <v>5489</v>
      </c>
      <c r="C86" s="168" t="str">
        <f t="shared" si="52"/>
        <v>MUHAMMAD MAHDI</v>
      </c>
      <c r="D86" s="167"/>
      <c r="E86" s="167"/>
      <c r="F86" s="167"/>
      <c r="G86" s="167"/>
      <c r="H86" s="167"/>
      <c r="I86" s="167"/>
      <c r="J86" s="167"/>
      <c r="K86" s="167"/>
      <c r="L86" s="167"/>
      <c r="M86" s="167"/>
      <c r="N86" s="167"/>
      <c r="O86" s="167"/>
      <c r="P86" s="167"/>
      <c r="Q86" s="167"/>
      <c r="R86" s="167"/>
      <c r="S86" s="167"/>
      <c r="T86" s="167"/>
      <c r="U86" s="167"/>
      <c r="V86" s="167"/>
      <c r="W86" s="167"/>
      <c r="X86" s="167"/>
      <c r="Y86" s="167"/>
      <c r="Z86" s="167"/>
      <c r="AA86" s="167"/>
      <c r="AB86" s="167"/>
      <c r="AC86" s="167"/>
      <c r="AD86" s="167"/>
      <c r="AE86" s="167"/>
      <c r="AF86" s="167"/>
      <c r="AG86" s="167"/>
      <c r="AH86" s="167"/>
      <c r="AI86" s="167"/>
      <c r="AJ86" s="167"/>
      <c r="AK86" s="167"/>
      <c r="AL86" s="167"/>
      <c r="AM86" s="167"/>
      <c r="AN86" s="167"/>
      <c r="AO86" s="167"/>
      <c r="AP86" s="167"/>
      <c r="AQ86" s="167"/>
      <c r="AR86" s="170">
        <f t="shared" si="53"/>
        <v>0</v>
      </c>
      <c r="AS86" s="170">
        <f t="shared" si="54"/>
        <v>0</v>
      </c>
      <c r="AT86" s="170">
        <f t="shared" si="55"/>
        <v>0</v>
      </c>
      <c r="AU86" s="170">
        <f t="shared" si="56"/>
        <v>0</v>
      </c>
      <c r="AV86" s="170">
        <f t="shared" si="57"/>
        <v>0</v>
      </c>
      <c r="AW86" s="170">
        <f t="shared" si="59"/>
        <v>0</v>
      </c>
      <c r="AX86" s="171" t="e">
        <f t="shared" si="60"/>
        <v>#DIV/0!</v>
      </c>
      <c r="AY86" s="84"/>
      <c r="AZ86" s="84"/>
      <c r="BA86" s="84"/>
      <c r="BB86" s="84"/>
      <c r="BC86" s="84"/>
      <c r="BD86" s="84"/>
      <c r="BE86" s="84"/>
      <c r="BF86" s="84"/>
      <c r="BG86" s="84"/>
      <c r="BH86" s="84"/>
      <c r="BI86" s="84"/>
      <c r="BJ86" s="84"/>
      <c r="BK86" s="84"/>
      <c r="BL86" s="84"/>
      <c r="BM86" s="84"/>
      <c r="BN86" s="84"/>
      <c r="BO86" s="84"/>
      <c r="BP86" s="84"/>
      <c r="BQ86" s="84"/>
      <c r="BR86" s="84"/>
      <c r="BS86" s="84"/>
      <c r="BT86" s="84"/>
      <c r="BU86" s="84"/>
      <c r="BV86" s="84"/>
      <c r="BW86" s="84"/>
      <c r="BX86" s="84"/>
      <c r="BY86" s="84"/>
      <c r="BZ86" s="84"/>
      <c r="CA86" s="84"/>
      <c r="CB86" s="84"/>
      <c r="CC86" s="84"/>
      <c r="CD86" s="84"/>
      <c r="CE86" s="84"/>
      <c r="CF86" s="84"/>
      <c r="CG86" s="84"/>
      <c r="CH86" s="84"/>
      <c r="CI86" s="84"/>
      <c r="CJ86" s="84"/>
      <c r="CK86" s="84"/>
      <c r="CL86" s="84"/>
      <c r="CM86" s="84"/>
      <c r="CN86" s="84"/>
      <c r="CO86" s="84"/>
      <c r="CP86" s="84"/>
      <c r="CQ86" s="84"/>
      <c r="CR86" s="84"/>
      <c r="CS86" s="84"/>
      <c r="CT86" s="84"/>
      <c r="CU86" s="84"/>
    </row>
    <row r="87" spans="1:99">
      <c r="A87" s="167">
        <v>22</v>
      </c>
      <c r="B87" s="168">
        <f t="shared" ref="B87" si="80">B29</f>
        <v>5490</v>
      </c>
      <c r="C87" s="168" t="str">
        <f t="shared" si="52"/>
        <v>MUHAMMAD NAHDY RAMADHAN</v>
      </c>
      <c r="D87" s="167"/>
      <c r="E87" s="167"/>
      <c r="F87" s="167"/>
      <c r="G87" s="167"/>
      <c r="H87" s="167"/>
      <c r="I87" s="167"/>
      <c r="J87" s="167"/>
      <c r="K87" s="167"/>
      <c r="L87" s="167"/>
      <c r="M87" s="167"/>
      <c r="N87" s="167"/>
      <c r="O87" s="167"/>
      <c r="P87" s="167"/>
      <c r="Q87" s="167"/>
      <c r="R87" s="167"/>
      <c r="S87" s="167"/>
      <c r="T87" s="167"/>
      <c r="U87" s="167"/>
      <c r="V87" s="167"/>
      <c r="W87" s="167"/>
      <c r="X87" s="167"/>
      <c r="Y87" s="167"/>
      <c r="Z87" s="167"/>
      <c r="AA87" s="167"/>
      <c r="AB87" s="167"/>
      <c r="AC87" s="167"/>
      <c r="AD87" s="167"/>
      <c r="AE87" s="167"/>
      <c r="AF87" s="167"/>
      <c r="AG87" s="167"/>
      <c r="AH87" s="167"/>
      <c r="AI87" s="167"/>
      <c r="AJ87" s="167"/>
      <c r="AK87" s="167"/>
      <c r="AL87" s="167"/>
      <c r="AM87" s="167"/>
      <c r="AN87" s="167"/>
      <c r="AO87" s="167"/>
      <c r="AP87" s="167"/>
      <c r="AQ87" s="167"/>
      <c r="AR87" s="170">
        <f t="shared" si="53"/>
        <v>0</v>
      </c>
      <c r="AS87" s="170">
        <f t="shared" si="54"/>
        <v>0</v>
      </c>
      <c r="AT87" s="170">
        <f t="shared" si="55"/>
        <v>0</v>
      </c>
      <c r="AU87" s="170">
        <f t="shared" si="56"/>
        <v>0</v>
      </c>
      <c r="AV87" s="170">
        <f t="shared" si="57"/>
        <v>0</v>
      </c>
      <c r="AW87" s="170">
        <f t="shared" si="59"/>
        <v>0</v>
      </c>
      <c r="AX87" s="171" t="e">
        <f t="shared" si="60"/>
        <v>#DIV/0!</v>
      </c>
      <c r="AY87" s="84"/>
      <c r="AZ87" s="84"/>
      <c r="BA87" s="84"/>
      <c r="BB87" s="84"/>
      <c r="BC87" s="84"/>
      <c r="BD87" s="84"/>
      <c r="BE87" s="84"/>
      <c r="BF87" s="84"/>
      <c r="BG87" s="84"/>
      <c r="BH87" s="84"/>
      <c r="BI87" s="84"/>
      <c r="BJ87" s="84"/>
      <c r="BK87" s="84"/>
      <c r="BL87" s="84"/>
      <c r="BM87" s="84"/>
      <c r="BN87" s="84"/>
      <c r="BO87" s="84"/>
      <c r="BP87" s="84"/>
      <c r="BQ87" s="84"/>
      <c r="BR87" s="84"/>
      <c r="BS87" s="84"/>
      <c r="BT87" s="84"/>
      <c r="BU87" s="84"/>
      <c r="BV87" s="84"/>
      <c r="BW87" s="84"/>
      <c r="BX87" s="84"/>
      <c r="BY87" s="84"/>
      <c r="BZ87" s="84"/>
      <c r="CA87" s="84"/>
      <c r="CB87" s="84"/>
      <c r="CC87" s="84"/>
      <c r="CD87" s="84"/>
      <c r="CE87" s="84"/>
      <c r="CF87" s="84"/>
      <c r="CG87" s="84"/>
      <c r="CH87" s="84"/>
      <c r="CI87" s="84"/>
      <c r="CJ87" s="84"/>
      <c r="CK87" s="84"/>
      <c r="CL87" s="84"/>
      <c r="CM87" s="84"/>
      <c r="CN87" s="84"/>
      <c r="CO87" s="84"/>
      <c r="CP87" s="84"/>
      <c r="CQ87" s="84"/>
      <c r="CR87" s="84"/>
      <c r="CS87" s="84"/>
      <c r="CT87" s="84"/>
      <c r="CU87" s="84"/>
    </row>
    <row r="88" spans="1:99">
      <c r="A88" s="167">
        <v>23</v>
      </c>
      <c r="B88" s="168">
        <f t="shared" ref="B88" si="81">B30</f>
        <v>5491</v>
      </c>
      <c r="C88" s="168" t="str">
        <f t="shared" si="52"/>
        <v>MUHAMMAD NUR FADHILAH</v>
      </c>
      <c r="D88" s="167"/>
      <c r="E88" s="167"/>
      <c r="F88" s="167"/>
      <c r="G88" s="167"/>
      <c r="H88" s="167"/>
      <c r="I88" s="167"/>
      <c r="J88" s="167"/>
      <c r="K88" s="167"/>
      <c r="L88" s="167"/>
      <c r="M88" s="167"/>
      <c r="N88" s="167"/>
      <c r="O88" s="167"/>
      <c r="P88" s="167"/>
      <c r="Q88" s="167"/>
      <c r="R88" s="167"/>
      <c r="S88" s="167"/>
      <c r="T88" s="167"/>
      <c r="U88" s="167"/>
      <c r="V88" s="167"/>
      <c r="W88" s="167"/>
      <c r="X88" s="167"/>
      <c r="Y88" s="167"/>
      <c r="Z88" s="167"/>
      <c r="AA88" s="167"/>
      <c r="AB88" s="167"/>
      <c r="AC88" s="167"/>
      <c r="AD88" s="167"/>
      <c r="AE88" s="167"/>
      <c r="AF88" s="167"/>
      <c r="AG88" s="167"/>
      <c r="AH88" s="167"/>
      <c r="AI88" s="167"/>
      <c r="AJ88" s="167"/>
      <c r="AK88" s="167"/>
      <c r="AL88" s="167"/>
      <c r="AM88" s="167"/>
      <c r="AN88" s="167"/>
      <c r="AO88" s="167"/>
      <c r="AP88" s="167"/>
      <c r="AQ88" s="167"/>
      <c r="AR88" s="170">
        <f t="shared" si="53"/>
        <v>0</v>
      </c>
      <c r="AS88" s="170">
        <f t="shared" si="54"/>
        <v>0</v>
      </c>
      <c r="AT88" s="170">
        <f t="shared" si="55"/>
        <v>0</v>
      </c>
      <c r="AU88" s="170">
        <f t="shared" si="56"/>
        <v>0</v>
      </c>
      <c r="AV88" s="170">
        <f t="shared" si="57"/>
        <v>0</v>
      </c>
      <c r="AW88" s="170">
        <f t="shared" si="59"/>
        <v>0</v>
      </c>
      <c r="AX88" s="171" t="e">
        <f t="shared" si="60"/>
        <v>#DIV/0!</v>
      </c>
      <c r="AY88" s="84"/>
      <c r="AZ88" s="84"/>
      <c r="BA88" s="84"/>
      <c r="BB88" s="84"/>
      <c r="BC88" s="84"/>
      <c r="BD88" s="84"/>
      <c r="BE88" s="84"/>
      <c r="BF88" s="84"/>
      <c r="BG88" s="84"/>
      <c r="BH88" s="84"/>
      <c r="BI88" s="84"/>
      <c r="BJ88" s="84"/>
      <c r="BK88" s="84"/>
      <c r="BL88" s="84"/>
      <c r="BM88" s="84"/>
      <c r="BN88" s="84"/>
      <c r="BO88" s="84"/>
      <c r="BP88" s="84"/>
      <c r="BQ88" s="84"/>
      <c r="BR88" s="84"/>
      <c r="BS88" s="84"/>
      <c r="BT88" s="84"/>
      <c r="BU88" s="84"/>
      <c r="BV88" s="84"/>
      <c r="BW88" s="84"/>
      <c r="BX88" s="84"/>
      <c r="BY88" s="84"/>
      <c r="BZ88" s="84"/>
      <c r="CA88" s="84"/>
      <c r="CB88" s="84"/>
      <c r="CC88" s="84"/>
      <c r="CD88" s="84"/>
      <c r="CE88" s="84"/>
      <c r="CF88" s="84"/>
      <c r="CG88" s="84"/>
      <c r="CH88" s="84"/>
      <c r="CI88" s="84"/>
      <c r="CJ88" s="84"/>
      <c r="CK88" s="84"/>
      <c r="CL88" s="84"/>
      <c r="CM88" s="84"/>
      <c r="CN88" s="84"/>
      <c r="CO88" s="84"/>
      <c r="CP88" s="84"/>
      <c r="CQ88" s="84"/>
      <c r="CR88" s="84"/>
      <c r="CS88" s="84"/>
      <c r="CT88" s="84"/>
      <c r="CU88" s="84"/>
    </row>
    <row r="89" spans="1:99">
      <c r="A89" s="167">
        <v>24</v>
      </c>
      <c r="B89" s="168">
        <f t="shared" ref="B89" si="82">B31</f>
        <v>5492</v>
      </c>
      <c r="C89" s="168" t="str">
        <f t="shared" si="52"/>
        <v>MUHAMMAD RAHMAN</v>
      </c>
      <c r="D89" s="167"/>
      <c r="E89" s="167"/>
      <c r="F89" s="167"/>
      <c r="G89" s="167"/>
      <c r="H89" s="167"/>
      <c r="I89" s="167"/>
      <c r="J89" s="167"/>
      <c r="K89" s="167"/>
      <c r="L89" s="167"/>
      <c r="M89" s="167"/>
      <c r="N89" s="167"/>
      <c r="O89" s="167"/>
      <c r="P89" s="167"/>
      <c r="Q89" s="167"/>
      <c r="R89" s="167"/>
      <c r="S89" s="167"/>
      <c r="T89" s="167"/>
      <c r="U89" s="167"/>
      <c r="V89" s="167"/>
      <c r="W89" s="167"/>
      <c r="X89" s="167"/>
      <c r="Y89" s="167"/>
      <c r="Z89" s="167"/>
      <c r="AA89" s="167"/>
      <c r="AB89" s="167"/>
      <c r="AC89" s="167"/>
      <c r="AD89" s="167"/>
      <c r="AE89" s="167"/>
      <c r="AF89" s="167"/>
      <c r="AG89" s="167"/>
      <c r="AH89" s="167"/>
      <c r="AI89" s="167"/>
      <c r="AJ89" s="167"/>
      <c r="AK89" s="167"/>
      <c r="AL89" s="167"/>
      <c r="AM89" s="167"/>
      <c r="AN89" s="167"/>
      <c r="AO89" s="167"/>
      <c r="AP89" s="167"/>
      <c r="AQ89" s="167"/>
      <c r="AR89" s="170">
        <f t="shared" si="53"/>
        <v>0</v>
      </c>
      <c r="AS89" s="170">
        <f t="shared" si="54"/>
        <v>0</v>
      </c>
      <c r="AT89" s="170">
        <f t="shared" si="55"/>
        <v>0</v>
      </c>
      <c r="AU89" s="170">
        <f t="shared" si="56"/>
        <v>0</v>
      </c>
      <c r="AV89" s="170">
        <f t="shared" si="57"/>
        <v>0</v>
      </c>
      <c r="AW89" s="170">
        <f t="shared" si="59"/>
        <v>0</v>
      </c>
      <c r="AX89" s="171" t="e">
        <f t="shared" si="60"/>
        <v>#DIV/0!</v>
      </c>
      <c r="AY89" s="84"/>
      <c r="AZ89" s="84"/>
      <c r="BA89" s="84"/>
      <c r="BB89" s="84"/>
      <c r="BC89" s="84"/>
      <c r="BD89" s="84"/>
      <c r="BE89" s="84"/>
      <c r="BF89" s="84"/>
      <c r="BG89" s="84"/>
      <c r="BH89" s="84"/>
      <c r="BI89" s="84"/>
      <c r="BJ89" s="84"/>
      <c r="BK89" s="84"/>
      <c r="BL89" s="84"/>
      <c r="BM89" s="84"/>
      <c r="BN89" s="84"/>
      <c r="BO89" s="84"/>
      <c r="BP89" s="84"/>
      <c r="BQ89" s="84"/>
      <c r="BR89" s="84"/>
      <c r="BS89" s="84"/>
      <c r="BT89" s="84"/>
      <c r="BU89" s="84"/>
      <c r="BV89" s="84"/>
      <c r="BW89" s="84"/>
      <c r="BX89" s="84"/>
      <c r="BY89" s="84"/>
      <c r="BZ89" s="84"/>
      <c r="CA89" s="84"/>
      <c r="CB89" s="84"/>
      <c r="CC89" s="84"/>
      <c r="CD89" s="84"/>
      <c r="CE89" s="84"/>
      <c r="CF89" s="84"/>
      <c r="CG89" s="84"/>
      <c r="CH89" s="84"/>
      <c r="CI89" s="84"/>
      <c r="CJ89" s="84"/>
      <c r="CK89" s="84"/>
      <c r="CL89" s="84"/>
      <c r="CM89" s="84"/>
      <c r="CN89" s="84"/>
      <c r="CO89" s="84"/>
      <c r="CP89" s="84"/>
      <c r="CQ89" s="84"/>
      <c r="CR89" s="84"/>
      <c r="CS89" s="84"/>
      <c r="CT89" s="84"/>
      <c r="CU89" s="84"/>
    </row>
    <row r="90" spans="1:99">
      <c r="A90" s="167">
        <v>25</v>
      </c>
      <c r="B90" s="168">
        <f t="shared" ref="B90" si="83">B32</f>
        <v>5493</v>
      </c>
      <c r="C90" s="168" t="str">
        <f t="shared" si="52"/>
        <v>MUHAMMAD RAIHAN</v>
      </c>
      <c r="D90" s="167"/>
      <c r="E90" s="167"/>
      <c r="F90" s="167"/>
      <c r="G90" s="167"/>
      <c r="H90" s="167"/>
      <c r="I90" s="167"/>
      <c r="J90" s="167"/>
      <c r="K90" s="167"/>
      <c r="L90" s="167"/>
      <c r="M90" s="167"/>
      <c r="N90" s="167"/>
      <c r="O90" s="167"/>
      <c r="P90" s="167"/>
      <c r="Q90" s="167"/>
      <c r="R90" s="167"/>
      <c r="S90" s="167"/>
      <c r="T90" s="167"/>
      <c r="U90" s="167"/>
      <c r="V90" s="167"/>
      <c r="W90" s="167"/>
      <c r="X90" s="167"/>
      <c r="Y90" s="167"/>
      <c r="Z90" s="167"/>
      <c r="AA90" s="167"/>
      <c r="AB90" s="167"/>
      <c r="AC90" s="167"/>
      <c r="AD90" s="167"/>
      <c r="AE90" s="167"/>
      <c r="AF90" s="167"/>
      <c r="AG90" s="167"/>
      <c r="AH90" s="167"/>
      <c r="AI90" s="167"/>
      <c r="AJ90" s="167"/>
      <c r="AK90" s="167"/>
      <c r="AL90" s="167"/>
      <c r="AM90" s="167"/>
      <c r="AN90" s="167"/>
      <c r="AO90" s="167"/>
      <c r="AP90" s="167"/>
      <c r="AQ90" s="167"/>
      <c r="AR90" s="170">
        <f t="shared" si="53"/>
        <v>0</v>
      </c>
      <c r="AS90" s="170">
        <f t="shared" si="54"/>
        <v>0</v>
      </c>
      <c r="AT90" s="170">
        <f t="shared" si="55"/>
        <v>0</v>
      </c>
      <c r="AU90" s="170">
        <f t="shared" si="56"/>
        <v>0</v>
      </c>
      <c r="AV90" s="170">
        <f t="shared" si="57"/>
        <v>0</v>
      </c>
      <c r="AW90" s="170">
        <f t="shared" si="59"/>
        <v>0</v>
      </c>
      <c r="AX90" s="171" t="e">
        <f t="shared" si="60"/>
        <v>#DIV/0!</v>
      </c>
      <c r="AY90" s="84"/>
      <c r="AZ90" s="84"/>
      <c r="BA90" s="84"/>
      <c r="BB90" s="84"/>
      <c r="BC90" s="84"/>
      <c r="BD90" s="84"/>
      <c r="BE90" s="84"/>
      <c r="BF90" s="84"/>
      <c r="BG90" s="84"/>
      <c r="BH90" s="84"/>
      <c r="BI90" s="84"/>
      <c r="BJ90" s="84"/>
      <c r="BK90" s="84"/>
      <c r="BL90" s="84"/>
      <c r="BM90" s="84"/>
      <c r="BN90" s="84"/>
      <c r="BO90" s="84"/>
      <c r="BP90" s="84"/>
      <c r="BQ90" s="84"/>
      <c r="BR90" s="84"/>
      <c r="BS90" s="84"/>
      <c r="BT90" s="84"/>
      <c r="BU90" s="84"/>
      <c r="BV90" s="84"/>
      <c r="BW90" s="84"/>
      <c r="BX90" s="84"/>
      <c r="BY90" s="84"/>
      <c r="BZ90" s="84"/>
      <c r="CA90" s="84"/>
      <c r="CB90" s="84"/>
      <c r="CC90" s="84"/>
      <c r="CD90" s="84"/>
      <c r="CE90" s="84"/>
      <c r="CF90" s="84"/>
      <c r="CG90" s="84"/>
      <c r="CH90" s="84"/>
      <c r="CI90" s="84"/>
      <c r="CJ90" s="84"/>
      <c r="CK90" s="84"/>
      <c r="CL90" s="84"/>
      <c r="CM90" s="84"/>
      <c r="CN90" s="84"/>
      <c r="CO90" s="84"/>
      <c r="CP90" s="84"/>
      <c r="CQ90" s="84"/>
      <c r="CR90" s="84"/>
      <c r="CS90" s="84"/>
      <c r="CT90" s="84"/>
      <c r="CU90" s="84"/>
    </row>
    <row r="91" spans="1:99">
      <c r="A91" s="167">
        <v>26</v>
      </c>
      <c r="B91" s="168">
        <f t="shared" ref="B91" si="84">B33</f>
        <v>5494</v>
      </c>
      <c r="C91" s="168" t="str">
        <f t="shared" si="52"/>
        <v>MUHAMMAD RAYHAN PARIZAN</v>
      </c>
      <c r="D91" s="167"/>
      <c r="E91" s="167"/>
      <c r="F91" s="167"/>
      <c r="G91" s="167"/>
      <c r="H91" s="167"/>
      <c r="I91" s="167"/>
      <c r="J91" s="167"/>
      <c r="K91" s="167"/>
      <c r="L91" s="167"/>
      <c r="M91" s="167"/>
      <c r="N91" s="167"/>
      <c r="O91" s="167"/>
      <c r="P91" s="167"/>
      <c r="Q91" s="167"/>
      <c r="R91" s="167"/>
      <c r="S91" s="167"/>
      <c r="T91" s="167"/>
      <c r="U91" s="167"/>
      <c r="V91" s="167"/>
      <c r="W91" s="167"/>
      <c r="X91" s="167"/>
      <c r="Y91" s="167"/>
      <c r="Z91" s="167"/>
      <c r="AA91" s="167"/>
      <c r="AB91" s="167"/>
      <c r="AC91" s="167"/>
      <c r="AD91" s="167"/>
      <c r="AE91" s="167"/>
      <c r="AF91" s="167"/>
      <c r="AG91" s="167"/>
      <c r="AH91" s="167"/>
      <c r="AI91" s="167"/>
      <c r="AJ91" s="167"/>
      <c r="AK91" s="167"/>
      <c r="AL91" s="167"/>
      <c r="AM91" s="167"/>
      <c r="AN91" s="167"/>
      <c r="AO91" s="167"/>
      <c r="AP91" s="167"/>
      <c r="AQ91" s="167"/>
      <c r="AR91" s="170">
        <f t="shared" si="53"/>
        <v>0</v>
      </c>
      <c r="AS91" s="170">
        <f t="shared" si="54"/>
        <v>0</v>
      </c>
      <c r="AT91" s="170">
        <f t="shared" si="55"/>
        <v>0</v>
      </c>
      <c r="AU91" s="170">
        <f t="shared" si="56"/>
        <v>0</v>
      </c>
      <c r="AV91" s="170">
        <f t="shared" si="57"/>
        <v>0</v>
      </c>
      <c r="AW91" s="170">
        <f t="shared" si="59"/>
        <v>0</v>
      </c>
      <c r="AX91" s="171" t="e">
        <f t="shared" si="60"/>
        <v>#DIV/0!</v>
      </c>
      <c r="AY91" s="84"/>
      <c r="AZ91" s="84"/>
      <c r="BA91" s="84"/>
      <c r="BB91" s="84"/>
      <c r="BC91" s="84"/>
      <c r="BD91" s="84"/>
      <c r="BE91" s="84"/>
      <c r="BF91" s="84"/>
      <c r="BG91" s="84"/>
      <c r="BH91" s="84"/>
      <c r="BI91" s="84"/>
      <c r="BJ91" s="84"/>
      <c r="BK91" s="84"/>
      <c r="BL91" s="84"/>
      <c r="BM91" s="84"/>
      <c r="BN91" s="84"/>
      <c r="BO91" s="84"/>
      <c r="BP91" s="84"/>
      <c r="BQ91" s="84"/>
      <c r="BR91" s="84"/>
      <c r="BS91" s="84"/>
      <c r="BT91" s="84"/>
      <c r="BU91" s="84"/>
      <c r="BV91" s="84"/>
      <c r="BW91" s="84"/>
      <c r="BX91" s="84"/>
      <c r="BY91" s="84"/>
      <c r="BZ91" s="84"/>
      <c r="CA91" s="84"/>
      <c r="CB91" s="84"/>
      <c r="CC91" s="84"/>
      <c r="CD91" s="84"/>
      <c r="CE91" s="84"/>
      <c r="CF91" s="84"/>
      <c r="CG91" s="84"/>
      <c r="CH91" s="84"/>
      <c r="CI91" s="84"/>
      <c r="CJ91" s="84"/>
      <c r="CK91" s="84"/>
      <c r="CL91" s="84"/>
      <c r="CM91" s="84"/>
      <c r="CN91" s="84"/>
      <c r="CO91" s="84"/>
      <c r="CP91" s="84"/>
      <c r="CQ91" s="84"/>
      <c r="CR91" s="84"/>
      <c r="CS91" s="84"/>
      <c r="CT91" s="84"/>
      <c r="CU91" s="84"/>
    </row>
    <row r="92" spans="1:99">
      <c r="A92" s="167">
        <v>27</v>
      </c>
      <c r="B92" s="168">
        <f t="shared" ref="B92" si="85">B34</f>
        <v>5495</v>
      </c>
      <c r="C92" s="168" t="str">
        <f t="shared" si="52"/>
        <v>MUHAMMAD RIFKI</v>
      </c>
      <c r="D92" s="167"/>
      <c r="E92" s="167"/>
      <c r="F92" s="167"/>
      <c r="G92" s="167"/>
      <c r="H92" s="167"/>
      <c r="I92" s="167"/>
      <c r="J92" s="167"/>
      <c r="K92" s="167"/>
      <c r="L92" s="167"/>
      <c r="M92" s="167"/>
      <c r="N92" s="167"/>
      <c r="O92" s="167"/>
      <c r="P92" s="167"/>
      <c r="Q92" s="167"/>
      <c r="R92" s="167"/>
      <c r="S92" s="167"/>
      <c r="T92" s="167"/>
      <c r="U92" s="167"/>
      <c r="V92" s="167"/>
      <c r="W92" s="167"/>
      <c r="X92" s="167"/>
      <c r="Y92" s="167"/>
      <c r="Z92" s="167"/>
      <c r="AA92" s="167"/>
      <c r="AB92" s="167"/>
      <c r="AC92" s="167"/>
      <c r="AD92" s="167"/>
      <c r="AE92" s="167"/>
      <c r="AF92" s="167"/>
      <c r="AG92" s="167"/>
      <c r="AH92" s="167"/>
      <c r="AI92" s="167"/>
      <c r="AJ92" s="167"/>
      <c r="AK92" s="167"/>
      <c r="AL92" s="167"/>
      <c r="AM92" s="167"/>
      <c r="AN92" s="167"/>
      <c r="AO92" s="167"/>
      <c r="AP92" s="167"/>
      <c r="AQ92" s="167"/>
      <c r="AR92" s="170">
        <f t="shared" si="53"/>
        <v>0</v>
      </c>
      <c r="AS92" s="170">
        <f t="shared" si="54"/>
        <v>0</v>
      </c>
      <c r="AT92" s="170">
        <f t="shared" si="55"/>
        <v>0</v>
      </c>
      <c r="AU92" s="170">
        <f t="shared" si="56"/>
        <v>0</v>
      </c>
      <c r="AV92" s="170">
        <f t="shared" si="57"/>
        <v>0</v>
      </c>
      <c r="AW92" s="170">
        <f t="shared" si="59"/>
        <v>0</v>
      </c>
      <c r="AX92" s="171" t="e">
        <f t="shared" si="60"/>
        <v>#DIV/0!</v>
      </c>
      <c r="AY92" s="84"/>
      <c r="AZ92" s="84"/>
      <c r="BA92" s="84"/>
      <c r="BB92" s="84"/>
      <c r="BC92" s="84"/>
      <c r="BD92" s="84"/>
      <c r="BE92" s="84"/>
      <c r="BF92" s="84"/>
      <c r="BG92" s="84"/>
      <c r="BH92" s="84"/>
      <c r="BI92" s="84"/>
      <c r="BJ92" s="84"/>
      <c r="BK92" s="84"/>
      <c r="BL92" s="84"/>
      <c r="BM92" s="84"/>
      <c r="BN92" s="84"/>
      <c r="BO92" s="84"/>
      <c r="BP92" s="84"/>
      <c r="BQ92" s="84"/>
      <c r="BR92" s="84"/>
      <c r="BS92" s="84"/>
      <c r="BT92" s="84"/>
      <c r="BU92" s="84"/>
      <c r="BV92" s="84"/>
      <c r="BW92" s="84"/>
      <c r="BX92" s="84"/>
      <c r="BY92" s="84"/>
      <c r="BZ92" s="84"/>
      <c r="CA92" s="84"/>
      <c r="CB92" s="84"/>
      <c r="CC92" s="84"/>
      <c r="CD92" s="84"/>
      <c r="CE92" s="84"/>
      <c r="CF92" s="84"/>
      <c r="CG92" s="84"/>
      <c r="CH92" s="84"/>
      <c r="CI92" s="84"/>
      <c r="CJ92" s="84"/>
      <c r="CK92" s="84"/>
      <c r="CL92" s="84"/>
      <c r="CM92" s="84"/>
      <c r="CN92" s="84"/>
      <c r="CO92" s="84"/>
      <c r="CP92" s="84"/>
      <c r="CQ92" s="84"/>
      <c r="CR92" s="84"/>
      <c r="CS92" s="84"/>
      <c r="CT92" s="84"/>
      <c r="CU92" s="84"/>
    </row>
    <row r="93" spans="1:99">
      <c r="A93" s="167">
        <v>28</v>
      </c>
      <c r="B93" s="168">
        <f t="shared" ref="B93" si="86">B35</f>
        <v>5496</v>
      </c>
      <c r="C93" s="168" t="str">
        <f t="shared" si="52"/>
        <v>MUHAMMAD RINALDI MAULANA</v>
      </c>
      <c r="D93" s="167"/>
      <c r="E93" s="167"/>
      <c r="F93" s="167"/>
      <c r="G93" s="167"/>
      <c r="H93" s="167"/>
      <c r="I93" s="167"/>
      <c r="J93" s="167"/>
      <c r="K93" s="167"/>
      <c r="L93" s="167"/>
      <c r="M93" s="167"/>
      <c r="N93" s="167"/>
      <c r="O93" s="167"/>
      <c r="P93" s="167"/>
      <c r="Q93" s="167"/>
      <c r="R93" s="167"/>
      <c r="S93" s="167"/>
      <c r="T93" s="167"/>
      <c r="U93" s="167"/>
      <c r="V93" s="167"/>
      <c r="W93" s="167"/>
      <c r="X93" s="167"/>
      <c r="Y93" s="167"/>
      <c r="Z93" s="167"/>
      <c r="AA93" s="167"/>
      <c r="AB93" s="167"/>
      <c r="AC93" s="167"/>
      <c r="AD93" s="167"/>
      <c r="AE93" s="167"/>
      <c r="AF93" s="167"/>
      <c r="AG93" s="167"/>
      <c r="AH93" s="167"/>
      <c r="AI93" s="167"/>
      <c r="AJ93" s="167"/>
      <c r="AK93" s="167"/>
      <c r="AL93" s="167"/>
      <c r="AM93" s="167"/>
      <c r="AN93" s="167"/>
      <c r="AO93" s="167"/>
      <c r="AP93" s="167"/>
      <c r="AQ93" s="167"/>
      <c r="AR93" s="170">
        <f t="shared" si="53"/>
        <v>0</v>
      </c>
      <c r="AS93" s="170">
        <f t="shared" si="54"/>
        <v>0</v>
      </c>
      <c r="AT93" s="170">
        <f t="shared" si="55"/>
        <v>0</v>
      </c>
      <c r="AU93" s="170">
        <f t="shared" si="56"/>
        <v>0</v>
      </c>
      <c r="AV93" s="170">
        <f t="shared" si="57"/>
        <v>0</v>
      </c>
      <c r="AW93" s="170">
        <f t="shared" si="59"/>
        <v>0</v>
      </c>
      <c r="AX93" s="171" t="e">
        <f t="shared" si="60"/>
        <v>#DIV/0!</v>
      </c>
      <c r="AY93" s="84"/>
      <c r="AZ93" s="84"/>
      <c r="BA93" s="84"/>
      <c r="BB93" s="84"/>
      <c r="BC93" s="84"/>
      <c r="BD93" s="84"/>
      <c r="BE93" s="84"/>
      <c r="BF93" s="84"/>
      <c r="BG93" s="84"/>
      <c r="BH93" s="84"/>
      <c r="BI93" s="84"/>
      <c r="BJ93" s="84"/>
      <c r="BK93" s="84"/>
      <c r="BL93" s="84"/>
      <c r="BM93" s="84"/>
      <c r="BN93" s="84"/>
      <c r="BO93" s="84"/>
      <c r="BP93" s="84"/>
      <c r="BQ93" s="84"/>
      <c r="BR93" s="84"/>
      <c r="BS93" s="84"/>
      <c r="BT93" s="84"/>
      <c r="BU93" s="84"/>
      <c r="BV93" s="84"/>
      <c r="BW93" s="84"/>
      <c r="BX93" s="84"/>
      <c r="BY93" s="84"/>
      <c r="BZ93" s="84"/>
      <c r="CA93" s="84"/>
      <c r="CB93" s="84"/>
      <c r="CC93" s="84"/>
      <c r="CD93" s="84"/>
      <c r="CE93" s="84"/>
      <c r="CF93" s="84"/>
      <c r="CG93" s="84"/>
      <c r="CH93" s="84"/>
      <c r="CI93" s="84"/>
      <c r="CJ93" s="84"/>
      <c r="CK93" s="84"/>
      <c r="CL93" s="84"/>
      <c r="CM93" s="84"/>
      <c r="CN93" s="84"/>
      <c r="CO93" s="84"/>
      <c r="CP93" s="84"/>
      <c r="CQ93" s="84"/>
      <c r="CR93" s="84"/>
      <c r="CS93" s="84"/>
      <c r="CT93" s="84"/>
      <c r="CU93" s="84"/>
    </row>
    <row r="94" spans="1:99">
      <c r="A94" s="167">
        <v>29</v>
      </c>
      <c r="B94" s="168">
        <f t="shared" ref="B94" si="87">B36</f>
        <v>5497</v>
      </c>
      <c r="C94" s="168" t="str">
        <f t="shared" si="52"/>
        <v>MUHAMMAD RIZAL</v>
      </c>
      <c r="D94" s="167"/>
      <c r="E94" s="167"/>
      <c r="F94" s="167"/>
      <c r="G94" s="167"/>
      <c r="H94" s="167"/>
      <c r="I94" s="167"/>
      <c r="J94" s="167"/>
      <c r="K94" s="167"/>
      <c r="L94" s="167"/>
      <c r="M94" s="167"/>
      <c r="N94" s="167"/>
      <c r="O94" s="167"/>
      <c r="P94" s="167"/>
      <c r="Q94" s="167"/>
      <c r="R94" s="167"/>
      <c r="S94" s="167"/>
      <c r="T94" s="167"/>
      <c r="U94" s="167"/>
      <c r="V94" s="167"/>
      <c r="W94" s="167"/>
      <c r="X94" s="167"/>
      <c r="Y94" s="167"/>
      <c r="Z94" s="167"/>
      <c r="AA94" s="167"/>
      <c r="AB94" s="167"/>
      <c r="AC94" s="167"/>
      <c r="AD94" s="167"/>
      <c r="AE94" s="167"/>
      <c r="AF94" s="167"/>
      <c r="AG94" s="167"/>
      <c r="AH94" s="167"/>
      <c r="AI94" s="167"/>
      <c r="AJ94" s="167"/>
      <c r="AK94" s="167"/>
      <c r="AL94" s="167"/>
      <c r="AM94" s="167"/>
      <c r="AN94" s="167"/>
      <c r="AO94" s="167"/>
      <c r="AP94" s="167"/>
      <c r="AQ94" s="167"/>
      <c r="AR94" s="170">
        <f t="shared" si="53"/>
        <v>0</v>
      </c>
      <c r="AS94" s="170">
        <f t="shared" si="54"/>
        <v>0</v>
      </c>
      <c r="AT94" s="170">
        <f t="shared" si="55"/>
        <v>0</v>
      </c>
      <c r="AU94" s="170">
        <f t="shared" si="56"/>
        <v>0</v>
      </c>
      <c r="AV94" s="170">
        <f t="shared" si="57"/>
        <v>0</v>
      </c>
      <c r="AW94" s="170">
        <f t="shared" si="59"/>
        <v>0</v>
      </c>
      <c r="AX94" s="171" t="e">
        <f t="shared" si="60"/>
        <v>#DIV/0!</v>
      </c>
      <c r="AY94" s="84"/>
      <c r="AZ94" s="84"/>
      <c r="BA94" s="84"/>
      <c r="BB94" s="84"/>
      <c r="BC94" s="84"/>
      <c r="BD94" s="84"/>
      <c r="BE94" s="84"/>
      <c r="BF94" s="84"/>
      <c r="BG94" s="84"/>
      <c r="BH94" s="84"/>
      <c r="BI94" s="84"/>
      <c r="BJ94" s="84"/>
      <c r="BK94" s="84"/>
      <c r="BL94" s="84"/>
      <c r="BM94" s="84"/>
      <c r="BN94" s="84"/>
      <c r="BO94" s="84"/>
      <c r="BP94" s="84"/>
      <c r="BQ94" s="84"/>
      <c r="BR94" s="84"/>
      <c r="BS94" s="84"/>
      <c r="BT94" s="84"/>
      <c r="BU94" s="84"/>
      <c r="BV94" s="84"/>
      <c r="BW94" s="84"/>
      <c r="BX94" s="84"/>
      <c r="BY94" s="84"/>
      <c r="BZ94" s="84"/>
      <c r="CA94" s="84"/>
      <c r="CB94" s="84"/>
      <c r="CC94" s="84"/>
      <c r="CD94" s="84"/>
      <c r="CE94" s="84"/>
      <c r="CF94" s="84"/>
      <c r="CG94" s="84"/>
      <c r="CH94" s="84"/>
      <c r="CI94" s="84"/>
      <c r="CJ94" s="84"/>
      <c r="CK94" s="84"/>
      <c r="CL94" s="84"/>
      <c r="CM94" s="84"/>
      <c r="CN94" s="84"/>
      <c r="CO94" s="84"/>
      <c r="CP94" s="84"/>
      <c r="CQ94" s="84"/>
      <c r="CR94" s="84"/>
      <c r="CS94" s="84"/>
      <c r="CT94" s="84"/>
      <c r="CU94" s="84"/>
    </row>
    <row r="95" spans="1:99">
      <c r="A95" s="167">
        <v>30</v>
      </c>
      <c r="B95" s="168">
        <f t="shared" ref="B95" si="88">B37</f>
        <v>5498</v>
      </c>
      <c r="C95" s="168" t="str">
        <f t="shared" si="52"/>
        <v>MUHAMMAD RUDI</v>
      </c>
      <c r="D95" s="167"/>
      <c r="E95" s="167"/>
      <c r="F95" s="167"/>
      <c r="G95" s="167"/>
      <c r="H95" s="167"/>
      <c r="I95" s="167"/>
      <c r="J95" s="167"/>
      <c r="K95" s="167"/>
      <c r="L95" s="167"/>
      <c r="M95" s="167"/>
      <c r="N95" s="167"/>
      <c r="O95" s="167"/>
      <c r="P95" s="167"/>
      <c r="Q95" s="167"/>
      <c r="R95" s="167"/>
      <c r="S95" s="167"/>
      <c r="T95" s="167"/>
      <c r="U95" s="167"/>
      <c r="V95" s="167"/>
      <c r="W95" s="167"/>
      <c r="X95" s="167"/>
      <c r="Y95" s="167"/>
      <c r="Z95" s="167"/>
      <c r="AA95" s="167"/>
      <c r="AB95" s="167"/>
      <c r="AC95" s="167"/>
      <c r="AD95" s="167"/>
      <c r="AE95" s="167"/>
      <c r="AF95" s="167"/>
      <c r="AG95" s="167"/>
      <c r="AH95" s="167"/>
      <c r="AI95" s="167"/>
      <c r="AJ95" s="167"/>
      <c r="AK95" s="167"/>
      <c r="AL95" s="167"/>
      <c r="AM95" s="167"/>
      <c r="AN95" s="167"/>
      <c r="AO95" s="167"/>
      <c r="AP95" s="167"/>
      <c r="AQ95" s="167"/>
      <c r="AR95" s="170">
        <f t="shared" si="53"/>
        <v>0</v>
      </c>
      <c r="AS95" s="170">
        <f t="shared" si="54"/>
        <v>0</v>
      </c>
      <c r="AT95" s="170">
        <f t="shared" si="55"/>
        <v>0</v>
      </c>
      <c r="AU95" s="170">
        <f t="shared" si="56"/>
        <v>0</v>
      </c>
      <c r="AV95" s="170">
        <f t="shared" si="57"/>
        <v>0</v>
      </c>
      <c r="AW95" s="170">
        <f t="shared" si="59"/>
        <v>0</v>
      </c>
      <c r="AX95" s="171" t="e">
        <f t="shared" si="60"/>
        <v>#DIV/0!</v>
      </c>
      <c r="AY95" s="84"/>
      <c r="AZ95" s="84"/>
      <c r="BA95" s="84"/>
      <c r="BB95" s="84"/>
      <c r="BC95" s="84"/>
      <c r="BD95" s="84"/>
      <c r="BE95" s="84"/>
      <c r="BF95" s="84"/>
      <c r="BG95" s="84"/>
      <c r="BH95" s="84"/>
      <c r="BI95" s="84"/>
      <c r="BJ95" s="84"/>
      <c r="BK95" s="84"/>
      <c r="BL95" s="84"/>
      <c r="BM95" s="84"/>
      <c r="BN95" s="84"/>
      <c r="BO95" s="84"/>
      <c r="BP95" s="84"/>
      <c r="BQ95" s="84"/>
      <c r="BR95" s="84"/>
      <c r="BS95" s="84"/>
      <c r="BT95" s="84"/>
      <c r="BU95" s="84"/>
      <c r="BV95" s="84"/>
      <c r="BW95" s="84"/>
      <c r="BX95" s="84"/>
      <c r="BY95" s="84"/>
      <c r="BZ95" s="84"/>
      <c r="CA95" s="84"/>
      <c r="CB95" s="84"/>
      <c r="CC95" s="84"/>
      <c r="CD95" s="84"/>
      <c r="CE95" s="84"/>
      <c r="CF95" s="84"/>
      <c r="CG95" s="84"/>
      <c r="CH95" s="84"/>
      <c r="CI95" s="84"/>
      <c r="CJ95" s="84"/>
      <c r="CK95" s="84"/>
      <c r="CL95" s="84"/>
      <c r="CM95" s="84"/>
      <c r="CN95" s="84"/>
      <c r="CO95" s="84"/>
      <c r="CP95" s="84"/>
      <c r="CQ95" s="84"/>
      <c r="CR95" s="84"/>
      <c r="CS95" s="84"/>
      <c r="CT95" s="84"/>
      <c r="CU95" s="84"/>
    </row>
    <row r="96" spans="1:99">
      <c r="A96" s="167">
        <v>31</v>
      </c>
      <c r="B96" s="168">
        <f t="shared" ref="B96" si="89">B38</f>
        <v>5499</v>
      </c>
      <c r="C96" s="168" t="str">
        <f t="shared" si="52"/>
        <v>MUHAMMAD SARBANI</v>
      </c>
      <c r="D96" s="167"/>
      <c r="E96" s="167"/>
      <c r="F96" s="167"/>
      <c r="G96" s="167"/>
      <c r="H96" s="167"/>
      <c r="I96" s="167"/>
      <c r="J96" s="167"/>
      <c r="K96" s="167"/>
      <c r="L96" s="167"/>
      <c r="M96" s="167"/>
      <c r="N96" s="167"/>
      <c r="O96" s="167"/>
      <c r="P96" s="167"/>
      <c r="Q96" s="167"/>
      <c r="R96" s="167"/>
      <c r="S96" s="167"/>
      <c r="T96" s="167"/>
      <c r="U96" s="167"/>
      <c r="V96" s="167"/>
      <c r="W96" s="167"/>
      <c r="X96" s="167"/>
      <c r="Y96" s="167"/>
      <c r="Z96" s="167"/>
      <c r="AA96" s="167"/>
      <c r="AB96" s="167"/>
      <c r="AC96" s="167"/>
      <c r="AD96" s="167"/>
      <c r="AE96" s="167"/>
      <c r="AF96" s="167"/>
      <c r="AG96" s="167"/>
      <c r="AH96" s="167"/>
      <c r="AI96" s="167"/>
      <c r="AJ96" s="167"/>
      <c r="AK96" s="167"/>
      <c r="AL96" s="167"/>
      <c r="AM96" s="167"/>
      <c r="AN96" s="167"/>
      <c r="AO96" s="167"/>
      <c r="AP96" s="167"/>
      <c r="AQ96" s="167"/>
      <c r="AR96" s="170">
        <f t="shared" si="53"/>
        <v>0</v>
      </c>
      <c r="AS96" s="170">
        <f t="shared" si="54"/>
        <v>0</v>
      </c>
      <c r="AT96" s="170">
        <f t="shared" si="55"/>
        <v>0</v>
      </c>
      <c r="AU96" s="170">
        <f t="shared" si="56"/>
        <v>0</v>
      </c>
      <c r="AV96" s="170">
        <f t="shared" si="57"/>
        <v>0</v>
      </c>
      <c r="AW96" s="170">
        <f t="shared" si="59"/>
        <v>0</v>
      </c>
      <c r="AX96" s="171" t="e">
        <f t="shared" si="60"/>
        <v>#DIV/0!</v>
      </c>
      <c r="AY96" s="84"/>
      <c r="AZ96" s="84"/>
      <c r="BA96" s="84"/>
      <c r="BB96" s="84"/>
      <c r="BC96" s="84"/>
      <c r="BD96" s="84"/>
      <c r="BE96" s="84"/>
      <c r="BF96" s="84"/>
      <c r="BG96" s="84"/>
      <c r="BH96" s="84"/>
      <c r="BI96" s="84"/>
      <c r="BJ96" s="84"/>
      <c r="BK96" s="84"/>
      <c r="BL96" s="84"/>
      <c r="BM96" s="84"/>
      <c r="BN96" s="84"/>
      <c r="BO96" s="84"/>
      <c r="BP96" s="84"/>
      <c r="BQ96" s="84"/>
      <c r="BR96" s="84"/>
      <c r="BS96" s="84"/>
      <c r="BT96" s="84"/>
      <c r="BU96" s="84"/>
      <c r="BV96" s="84"/>
      <c r="BW96" s="84"/>
      <c r="BX96" s="84"/>
      <c r="BY96" s="84"/>
      <c r="BZ96" s="84"/>
      <c r="CA96" s="84"/>
      <c r="CB96" s="84"/>
      <c r="CC96" s="84"/>
      <c r="CD96" s="84"/>
      <c r="CE96" s="84"/>
      <c r="CF96" s="84"/>
      <c r="CG96" s="84"/>
      <c r="CH96" s="84"/>
      <c r="CI96" s="84"/>
      <c r="CJ96" s="84"/>
      <c r="CK96" s="84"/>
      <c r="CL96" s="84"/>
      <c r="CM96" s="84"/>
      <c r="CN96" s="84"/>
      <c r="CO96" s="84"/>
      <c r="CP96" s="84"/>
      <c r="CQ96" s="84"/>
      <c r="CR96" s="84"/>
      <c r="CS96" s="84"/>
      <c r="CT96" s="84"/>
      <c r="CU96" s="84"/>
    </row>
    <row r="97" spans="1:99">
      <c r="A97" s="167">
        <v>32</v>
      </c>
      <c r="B97" s="168">
        <f t="shared" ref="B97" si="90">B39</f>
        <v>5500</v>
      </c>
      <c r="C97" s="168" t="str">
        <f t="shared" si="52"/>
        <v>MUHAMMAD SYIFA ALIF NUGRAHA</v>
      </c>
      <c r="D97" s="167"/>
      <c r="E97" s="167"/>
      <c r="F97" s="167"/>
      <c r="G97" s="167"/>
      <c r="H97" s="167"/>
      <c r="I97" s="167"/>
      <c r="J97" s="167"/>
      <c r="K97" s="167"/>
      <c r="L97" s="167"/>
      <c r="M97" s="167"/>
      <c r="N97" s="167"/>
      <c r="O97" s="167"/>
      <c r="P97" s="167"/>
      <c r="Q97" s="167"/>
      <c r="R97" s="167"/>
      <c r="S97" s="167"/>
      <c r="T97" s="167"/>
      <c r="U97" s="167"/>
      <c r="V97" s="167"/>
      <c r="W97" s="167"/>
      <c r="X97" s="167"/>
      <c r="Y97" s="167"/>
      <c r="Z97" s="167"/>
      <c r="AA97" s="167"/>
      <c r="AB97" s="167"/>
      <c r="AC97" s="167"/>
      <c r="AD97" s="167"/>
      <c r="AE97" s="167"/>
      <c r="AF97" s="167"/>
      <c r="AG97" s="167"/>
      <c r="AH97" s="167"/>
      <c r="AI97" s="167"/>
      <c r="AJ97" s="167"/>
      <c r="AK97" s="167"/>
      <c r="AL97" s="167"/>
      <c r="AM97" s="167"/>
      <c r="AN97" s="167"/>
      <c r="AO97" s="167"/>
      <c r="AP97" s="167"/>
      <c r="AQ97" s="167"/>
      <c r="AR97" s="170">
        <f t="shared" si="53"/>
        <v>0</v>
      </c>
      <c r="AS97" s="170">
        <f t="shared" si="54"/>
        <v>0</v>
      </c>
      <c r="AT97" s="170">
        <f t="shared" si="55"/>
        <v>0</v>
      </c>
      <c r="AU97" s="170">
        <f t="shared" si="56"/>
        <v>0</v>
      </c>
      <c r="AV97" s="170">
        <f t="shared" si="57"/>
        <v>0</v>
      </c>
      <c r="AW97" s="170">
        <f t="shared" si="59"/>
        <v>0</v>
      </c>
      <c r="AX97" s="171" t="e">
        <f t="shared" si="60"/>
        <v>#DIV/0!</v>
      </c>
      <c r="AY97" s="84"/>
      <c r="AZ97" s="84"/>
      <c r="BA97" s="84"/>
      <c r="BB97" s="84"/>
      <c r="BC97" s="84"/>
      <c r="BD97" s="84"/>
      <c r="BE97" s="84"/>
      <c r="BF97" s="84"/>
      <c r="BG97" s="84"/>
      <c r="BH97" s="84"/>
      <c r="BI97" s="84"/>
      <c r="BJ97" s="84"/>
      <c r="BK97" s="84"/>
      <c r="BL97" s="84"/>
      <c r="BM97" s="84"/>
      <c r="BN97" s="84"/>
      <c r="BO97" s="84"/>
      <c r="BP97" s="84"/>
      <c r="BQ97" s="84"/>
      <c r="BR97" s="84"/>
      <c r="BS97" s="84"/>
      <c r="BT97" s="84"/>
      <c r="BU97" s="84"/>
      <c r="BV97" s="84"/>
      <c r="BW97" s="84"/>
      <c r="BX97" s="84"/>
      <c r="BY97" s="84"/>
      <c r="BZ97" s="84"/>
      <c r="CA97" s="84"/>
      <c r="CB97" s="84"/>
      <c r="CC97" s="84"/>
      <c r="CD97" s="84"/>
      <c r="CE97" s="84"/>
      <c r="CF97" s="84"/>
      <c r="CG97" s="84"/>
      <c r="CH97" s="84"/>
      <c r="CI97" s="84"/>
      <c r="CJ97" s="84"/>
      <c r="CK97" s="84"/>
      <c r="CL97" s="84"/>
      <c r="CM97" s="84"/>
      <c r="CN97" s="84"/>
      <c r="CO97" s="84"/>
      <c r="CP97" s="84"/>
      <c r="CQ97" s="84"/>
      <c r="CR97" s="84"/>
      <c r="CS97" s="84"/>
      <c r="CT97" s="84"/>
      <c r="CU97" s="84"/>
    </row>
    <row r="98" spans="1:99">
      <c r="A98" s="167">
        <v>33</v>
      </c>
      <c r="B98" s="168">
        <f t="shared" ref="B98" si="91">B40</f>
        <v>5501</v>
      </c>
      <c r="C98" s="168" t="str">
        <f t="shared" si="52"/>
        <v>MUHAMMAD YUSUF</v>
      </c>
      <c r="D98" s="167"/>
      <c r="E98" s="167"/>
      <c r="F98" s="167"/>
      <c r="G98" s="167"/>
      <c r="H98" s="167"/>
      <c r="I98" s="167"/>
      <c r="J98" s="167"/>
      <c r="K98" s="167"/>
      <c r="L98" s="167"/>
      <c r="M98" s="167"/>
      <c r="N98" s="167"/>
      <c r="O98" s="167"/>
      <c r="P98" s="167"/>
      <c r="Q98" s="167"/>
      <c r="R98" s="167"/>
      <c r="S98" s="167"/>
      <c r="T98" s="167"/>
      <c r="U98" s="167"/>
      <c r="V98" s="167"/>
      <c r="W98" s="167"/>
      <c r="X98" s="167"/>
      <c r="Y98" s="167"/>
      <c r="Z98" s="167"/>
      <c r="AA98" s="167"/>
      <c r="AB98" s="167"/>
      <c r="AC98" s="167"/>
      <c r="AD98" s="167"/>
      <c r="AE98" s="167"/>
      <c r="AF98" s="167"/>
      <c r="AG98" s="167"/>
      <c r="AH98" s="167"/>
      <c r="AI98" s="167"/>
      <c r="AJ98" s="167"/>
      <c r="AK98" s="167"/>
      <c r="AL98" s="167"/>
      <c r="AM98" s="167"/>
      <c r="AN98" s="167"/>
      <c r="AO98" s="167"/>
      <c r="AP98" s="167"/>
      <c r="AQ98" s="167"/>
      <c r="AR98" s="170">
        <f t="shared" si="53"/>
        <v>0</v>
      </c>
      <c r="AS98" s="170">
        <f t="shared" si="54"/>
        <v>0</v>
      </c>
      <c r="AT98" s="170">
        <f t="shared" si="55"/>
        <v>0</v>
      </c>
      <c r="AU98" s="170">
        <f t="shared" si="56"/>
        <v>0</v>
      </c>
      <c r="AV98" s="170">
        <f t="shared" si="57"/>
        <v>0</v>
      </c>
      <c r="AW98" s="170">
        <f t="shared" si="59"/>
        <v>0</v>
      </c>
      <c r="AX98" s="171" t="e">
        <f t="shared" si="60"/>
        <v>#DIV/0!</v>
      </c>
      <c r="AY98" s="84"/>
      <c r="AZ98" s="84"/>
      <c r="BA98" s="84"/>
      <c r="BB98" s="84"/>
      <c r="BC98" s="84"/>
      <c r="BD98" s="84"/>
      <c r="BE98" s="84"/>
      <c r="BF98" s="84"/>
      <c r="BG98" s="84"/>
      <c r="BH98" s="84"/>
      <c r="BI98" s="84"/>
      <c r="BJ98" s="84"/>
      <c r="BK98" s="84"/>
      <c r="BL98" s="84"/>
      <c r="BM98" s="84"/>
      <c r="BN98" s="84"/>
      <c r="BO98" s="84"/>
      <c r="BP98" s="84"/>
      <c r="BQ98" s="84"/>
      <c r="BR98" s="84"/>
      <c r="BS98" s="84"/>
      <c r="BT98" s="84"/>
      <c r="BU98" s="84"/>
      <c r="BV98" s="84"/>
      <c r="BW98" s="84"/>
      <c r="BX98" s="84"/>
      <c r="BY98" s="84"/>
      <c r="BZ98" s="84"/>
      <c r="CA98" s="84"/>
      <c r="CB98" s="84"/>
      <c r="CC98" s="84"/>
      <c r="CD98" s="84"/>
      <c r="CE98" s="84"/>
      <c r="CF98" s="84"/>
      <c r="CG98" s="84"/>
      <c r="CH98" s="84"/>
      <c r="CI98" s="84"/>
      <c r="CJ98" s="84"/>
      <c r="CK98" s="84"/>
      <c r="CL98" s="84"/>
      <c r="CM98" s="84"/>
      <c r="CN98" s="84"/>
      <c r="CO98" s="84"/>
      <c r="CP98" s="84"/>
      <c r="CQ98" s="84"/>
      <c r="CR98" s="84"/>
      <c r="CS98" s="84"/>
      <c r="CT98" s="84"/>
      <c r="CU98" s="84"/>
    </row>
    <row r="99" spans="1:99">
      <c r="A99" s="167">
        <v>34</v>
      </c>
      <c r="B99" s="168">
        <f t="shared" ref="B99" si="92">B41</f>
        <v>5502</v>
      </c>
      <c r="C99" s="168" t="str">
        <f t="shared" si="52"/>
        <v>OSAMAH NASRULLAH</v>
      </c>
      <c r="D99" s="167"/>
      <c r="E99" s="167"/>
      <c r="F99" s="167"/>
      <c r="G99" s="167"/>
      <c r="H99" s="167"/>
      <c r="I99" s="167"/>
      <c r="J99" s="167"/>
      <c r="K99" s="167"/>
      <c r="L99" s="167"/>
      <c r="M99" s="167"/>
      <c r="N99" s="167"/>
      <c r="O99" s="167"/>
      <c r="P99" s="167"/>
      <c r="Q99" s="167"/>
      <c r="R99" s="167"/>
      <c r="S99" s="167"/>
      <c r="T99" s="167"/>
      <c r="U99" s="167"/>
      <c r="V99" s="167"/>
      <c r="W99" s="167"/>
      <c r="X99" s="167"/>
      <c r="Y99" s="167"/>
      <c r="Z99" s="167"/>
      <c r="AA99" s="167"/>
      <c r="AB99" s="167"/>
      <c r="AC99" s="167"/>
      <c r="AD99" s="167"/>
      <c r="AE99" s="167"/>
      <c r="AF99" s="167"/>
      <c r="AG99" s="167"/>
      <c r="AH99" s="167"/>
      <c r="AI99" s="167"/>
      <c r="AJ99" s="167"/>
      <c r="AK99" s="167"/>
      <c r="AL99" s="167"/>
      <c r="AM99" s="167"/>
      <c r="AN99" s="167"/>
      <c r="AO99" s="167"/>
      <c r="AP99" s="167"/>
      <c r="AQ99" s="167"/>
      <c r="AR99" s="170">
        <f t="shared" si="53"/>
        <v>0</v>
      </c>
      <c r="AS99" s="170">
        <f t="shared" si="54"/>
        <v>0</v>
      </c>
      <c r="AT99" s="170">
        <f t="shared" si="55"/>
        <v>0</v>
      </c>
      <c r="AU99" s="170">
        <f t="shared" si="56"/>
        <v>0</v>
      </c>
      <c r="AV99" s="170">
        <f t="shared" si="57"/>
        <v>0</v>
      </c>
      <c r="AW99" s="170">
        <f t="shared" si="59"/>
        <v>0</v>
      </c>
      <c r="AX99" s="171" t="e">
        <f t="shared" si="60"/>
        <v>#DIV/0!</v>
      </c>
      <c r="AY99" s="84"/>
      <c r="AZ99" s="84"/>
      <c r="BA99" s="84"/>
      <c r="BB99" s="84"/>
      <c r="BC99" s="84"/>
      <c r="BD99" s="84"/>
      <c r="BE99" s="84"/>
      <c r="BF99" s="84"/>
      <c r="BG99" s="84"/>
      <c r="BH99" s="84"/>
      <c r="BI99" s="84"/>
      <c r="BJ99" s="84"/>
      <c r="BK99" s="84"/>
      <c r="BL99" s="84"/>
      <c r="BM99" s="84"/>
      <c r="BN99" s="84"/>
      <c r="BO99" s="84"/>
      <c r="BP99" s="84"/>
      <c r="BQ99" s="84"/>
      <c r="BR99" s="84"/>
      <c r="BS99" s="84"/>
      <c r="BT99" s="84"/>
      <c r="BU99" s="84"/>
      <c r="BV99" s="84"/>
      <c r="BW99" s="84"/>
      <c r="BX99" s="84"/>
      <c r="BY99" s="84"/>
      <c r="BZ99" s="84"/>
      <c r="CA99" s="84"/>
      <c r="CB99" s="84"/>
      <c r="CC99" s="84"/>
      <c r="CD99" s="84"/>
      <c r="CE99" s="84"/>
      <c r="CF99" s="84"/>
      <c r="CG99" s="84"/>
      <c r="CH99" s="84"/>
      <c r="CI99" s="84"/>
      <c r="CJ99" s="84"/>
      <c r="CK99" s="84"/>
      <c r="CL99" s="84"/>
      <c r="CM99" s="84"/>
      <c r="CN99" s="84"/>
      <c r="CO99" s="84"/>
      <c r="CP99" s="84"/>
      <c r="CQ99" s="84"/>
      <c r="CR99" s="84"/>
      <c r="CS99" s="84"/>
      <c r="CT99" s="84"/>
      <c r="CU99" s="84"/>
    </row>
    <row r="100" spans="1:99">
      <c r="A100" s="167">
        <v>35</v>
      </c>
      <c r="B100" s="168">
        <f t="shared" ref="B100" si="93">B42</f>
        <v>5503</v>
      </c>
      <c r="C100" s="168" t="str">
        <f t="shared" si="52"/>
        <v>RUDISA</v>
      </c>
      <c r="D100" s="167"/>
      <c r="E100" s="167"/>
      <c r="F100" s="167"/>
      <c r="G100" s="167"/>
      <c r="H100" s="167"/>
      <c r="I100" s="167"/>
      <c r="J100" s="167"/>
      <c r="K100" s="167"/>
      <c r="L100" s="167"/>
      <c r="M100" s="167"/>
      <c r="N100" s="167"/>
      <c r="O100" s="167"/>
      <c r="P100" s="167"/>
      <c r="Q100" s="167"/>
      <c r="R100" s="167"/>
      <c r="S100" s="167"/>
      <c r="T100" s="167"/>
      <c r="U100" s="167"/>
      <c r="V100" s="167"/>
      <c r="W100" s="167"/>
      <c r="X100" s="167"/>
      <c r="Y100" s="167"/>
      <c r="Z100" s="167"/>
      <c r="AA100" s="167"/>
      <c r="AB100" s="167"/>
      <c r="AC100" s="167"/>
      <c r="AD100" s="167"/>
      <c r="AE100" s="167"/>
      <c r="AF100" s="167"/>
      <c r="AG100" s="167"/>
      <c r="AH100" s="167"/>
      <c r="AI100" s="167"/>
      <c r="AJ100" s="167"/>
      <c r="AK100" s="167"/>
      <c r="AL100" s="167"/>
      <c r="AM100" s="167"/>
      <c r="AN100" s="167"/>
      <c r="AO100" s="167"/>
      <c r="AP100" s="167"/>
      <c r="AQ100" s="167"/>
      <c r="AR100" s="170">
        <f t="shared" si="53"/>
        <v>0</v>
      </c>
      <c r="AS100" s="170">
        <f t="shared" si="54"/>
        <v>0</v>
      </c>
      <c r="AT100" s="170">
        <f t="shared" si="55"/>
        <v>0</v>
      </c>
      <c r="AU100" s="170">
        <f t="shared" si="56"/>
        <v>0</v>
      </c>
      <c r="AV100" s="170">
        <f t="shared" si="57"/>
        <v>0</v>
      </c>
      <c r="AW100" s="170">
        <f t="shared" si="59"/>
        <v>0</v>
      </c>
      <c r="AX100" s="171" t="e">
        <f t="shared" si="60"/>
        <v>#DIV/0!</v>
      </c>
      <c r="AY100" s="84"/>
      <c r="AZ100" s="84"/>
      <c r="BA100" s="84"/>
      <c r="BB100" s="84"/>
      <c r="BC100" s="84"/>
      <c r="BD100" s="84"/>
      <c r="BE100" s="84"/>
      <c r="BF100" s="84"/>
      <c r="BG100" s="84"/>
      <c r="BH100" s="84"/>
      <c r="BI100" s="84"/>
      <c r="BJ100" s="84"/>
      <c r="BK100" s="84"/>
      <c r="BL100" s="84"/>
      <c r="BM100" s="84"/>
      <c r="BN100" s="84"/>
      <c r="BO100" s="84"/>
      <c r="BP100" s="84"/>
      <c r="BQ100" s="84"/>
      <c r="BR100" s="84"/>
      <c r="BS100" s="84"/>
      <c r="BT100" s="84"/>
      <c r="BU100" s="84"/>
      <c r="BV100" s="84"/>
      <c r="BW100" s="84"/>
      <c r="BX100" s="84"/>
      <c r="BY100" s="84"/>
      <c r="BZ100" s="84"/>
      <c r="CA100" s="84"/>
      <c r="CB100" s="84"/>
      <c r="CC100" s="84"/>
      <c r="CD100" s="84"/>
      <c r="CE100" s="84"/>
      <c r="CF100" s="84"/>
      <c r="CG100" s="84"/>
      <c r="CH100" s="84"/>
      <c r="CI100" s="84"/>
      <c r="CJ100" s="84"/>
      <c r="CK100" s="84"/>
      <c r="CL100" s="84"/>
      <c r="CM100" s="84"/>
      <c r="CN100" s="84"/>
      <c r="CO100" s="84"/>
      <c r="CP100" s="84"/>
      <c r="CQ100" s="84"/>
      <c r="CR100" s="84"/>
      <c r="CS100" s="84"/>
      <c r="CT100" s="84"/>
      <c r="CU100" s="84"/>
    </row>
    <row r="101" spans="1:99">
      <c r="A101" s="167">
        <v>36</v>
      </c>
      <c r="B101" s="168">
        <f t="shared" ref="B101" si="94">B43</f>
        <v>5504</v>
      </c>
      <c r="C101" s="168" t="str">
        <f t="shared" si="52"/>
        <v>ZAINAL ILMI</v>
      </c>
      <c r="D101" s="167"/>
      <c r="E101" s="167"/>
      <c r="F101" s="167"/>
      <c r="G101" s="167"/>
      <c r="H101" s="167"/>
      <c r="I101" s="167"/>
      <c r="J101" s="167"/>
      <c r="K101" s="167"/>
      <c r="L101" s="167"/>
      <c r="M101" s="167"/>
      <c r="N101" s="167"/>
      <c r="O101" s="167"/>
      <c r="P101" s="167"/>
      <c r="Q101" s="167"/>
      <c r="R101" s="167"/>
      <c r="S101" s="167"/>
      <c r="T101" s="167"/>
      <c r="U101" s="167"/>
      <c r="V101" s="167"/>
      <c r="W101" s="167"/>
      <c r="X101" s="167"/>
      <c r="Y101" s="167"/>
      <c r="Z101" s="167"/>
      <c r="AA101" s="167"/>
      <c r="AB101" s="167"/>
      <c r="AC101" s="167"/>
      <c r="AD101" s="167"/>
      <c r="AE101" s="167"/>
      <c r="AF101" s="167"/>
      <c r="AG101" s="167"/>
      <c r="AH101" s="167"/>
      <c r="AI101" s="167"/>
      <c r="AJ101" s="167"/>
      <c r="AK101" s="167"/>
      <c r="AL101" s="167"/>
      <c r="AM101" s="167"/>
      <c r="AN101" s="167"/>
      <c r="AO101" s="167"/>
      <c r="AP101" s="167"/>
      <c r="AQ101" s="167"/>
      <c r="AR101" s="170">
        <f t="shared" si="53"/>
        <v>0</v>
      </c>
      <c r="AS101" s="170">
        <f t="shared" si="54"/>
        <v>0</v>
      </c>
      <c r="AT101" s="170">
        <f t="shared" si="55"/>
        <v>0</v>
      </c>
      <c r="AU101" s="170">
        <f t="shared" si="56"/>
        <v>0</v>
      </c>
      <c r="AV101" s="170">
        <f t="shared" si="57"/>
        <v>0</v>
      </c>
      <c r="AW101" s="170">
        <f t="shared" si="59"/>
        <v>0</v>
      </c>
      <c r="AX101" s="171" t="e">
        <f t="shared" si="60"/>
        <v>#DIV/0!</v>
      </c>
      <c r="AY101" s="84"/>
      <c r="AZ101" s="84"/>
      <c r="BA101" s="84"/>
      <c r="BB101" s="84"/>
      <c r="BC101" s="84"/>
      <c r="BD101" s="84"/>
      <c r="BE101" s="84"/>
      <c r="BF101" s="84"/>
      <c r="BG101" s="84"/>
      <c r="BH101" s="84"/>
      <c r="BI101" s="84"/>
      <c r="BJ101" s="84"/>
      <c r="BK101" s="84"/>
      <c r="BL101" s="84"/>
      <c r="BM101" s="84"/>
      <c r="BN101" s="84"/>
      <c r="BO101" s="84"/>
      <c r="BP101" s="84"/>
      <c r="BQ101" s="84"/>
      <c r="BR101" s="84"/>
      <c r="BS101" s="84"/>
      <c r="BT101" s="84"/>
      <c r="BU101" s="84"/>
      <c r="BV101" s="84"/>
      <c r="BW101" s="84"/>
      <c r="BX101" s="84"/>
      <c r="BY101" s="84"/>
      <c r="BZ101" s="84"/>
      <c r="CA101" s="84"/>
      <c r="CB101" s="84"/>
      <c r="CC101" s="84"/>
      <c r="CD101" s="84"/>
      <c r="CE101" s="84"/>
      <c r="CF101" s="84"/>
      <c r="CG101" s="84"/>
      <c r="CH101" s="84"/>
      <c r="CI101" s="84"/>
      <c r="CJ101" s="84"/>
      <c r="CK101" s="84"/>
      <c r="CL101" s="84"/>
      <c r="CM101" s="84"/>
      <c r="CN101" s="84"/>
      <c r="CO101" s="84"/>
      <c r="CP101" s="84"/>
      <c r="CQ101" s="84"/>
      <c r="CR101" s="84"/>
      <c r="CS101" s="84"/>
      <c r="CT101" s="84"/>
      <c r="CU101" s="84"/>
    </row>
    <row r="102" spans="1:99">
      <c r="A102" s="167">
        <v>37</v>
      </c>
      <c r="B102" s="168">
        <f t="shared" ref="B102" si="95">B44</f>
        <v>0</v>
      </c>
      <c r="C102" s="168">
        <f t="shared" si="52"/>
        <v>0</v>
      </c>
      <c r="D102" s="167"/>
      <c r="E102" s="167"/>
      <c r="F102" s="167"/>
      <c r="G102" s="167"/>
      <c r="H102" s="167"/>
      <c r="I102" s="167"/>
      <c r="J102" s="167"/>
      <c r="K102" s="167"/>
      <c r="L102" s="167"/>
      <c r="M102" s="167"/>
      <c r="N102" s="167"/>
      <c r="O102" s="167"/>
      <c r="P102" s="167"/>
      <c r="Q102" s="167"/>
      <c r="R102" s="167"/>
      <c r="S102" s="167"/>
      <c r="T102" s="167"/>
      <c r="U102" s="167"/>
      <c r="V102" s="167"/>
      <c r="W102" s="167"/>
      <c r="X102" s="167"/>
      <c r="Y102" s="167"/>
      <c r="Z102" s="167"/>
      <c r="AA102" s="167"/>
      <c r="AB102" s="167"/>
      <c r="AC102" s="167"/>
      <c r="AD102" s="167"/>
      <c r="AE102" s="167"/>
      <c r="AF102" s="167"/>
      <c r="AG102" s="167"/>
      <c r="AH102" s="167"/>
      <c r="AI102" s="167"/>
      <c r="AJ102" s="167"/>
      <c r="AK102" s="167"/>
      <c r="AL102" s="167"/>
      <c r="AM102" s="167"/>
      <c r="AN102" s="167"/>
      <c r="AO102" s="167"/>
      <c r="AP102" s="167"/>
      <c r="AQ102" s="167"/>
      <c r="AR102" s="170">
        <f t="shared" si="53"/>
        <v>0</v>
      </c>
      <c r="AS102" s="170">
        <f t="shared" si="54"/>
        <v>0</v>
      </c>
      <c r="AT102" s="170">
        <f t="shared" si="55"/>
        <v>0</v>
      </c>
      <c r="AU102" s="170">
        <f t="shared" si="56"/>
        <v>0</v>
      </c>
      <c r="AV102" s="170">
        <f t="shared" si="57"/>
        <v>0</v>
      </c>
      <c r="AW102" s="170">
        <f t="shared" si="59"/>
        <v>0</v>
      </c>
      <c r="AX102" s="171" t="e">
        <f t="shared" si="60"/>
        <v>#DIV/0!</v>
      </c>
      <c r="AY102" s="84"/>
      <c r="AZ102" s="84"/>
      <c r="BA102" s="84"/>
      <c r="BB102" s="84"/>
      <c r="BC102" s="84"/>
      <c r="BD102" s="84"/>
      <c r="BE102" s="84"/>
      <c r="BF102" s="84"/>
      <c r="BG102" s="84"/>
      <c r="BH102" s="84"/>
      <c r="BI102" s="84"/>
      <c r="BJ102" s="84"/>
      <c r="BK102" s="84"/>
      <c r="BL102" s="84"/>
      <c r="BM102" s="84"/>
      <c r="BN102" s="84"/>
      <c r="BO102" s="84"/>
      <c r="BP102" s="84"/>
      <c r="BQ102" s="84"/>
      <c r="BR102" s="84"/>
      <c r="BS102" s="84"/>
      <c r="BT102" s="84"/>
      <c r="BU102" s="84"/>
      <c r="BV102" s="84"/>
      <c r="BW102" s="84"/>
      <c r="BX102" s="84"/>
      <c r="BY102" s="84"/>
      <c r="BZ102" s="84"/>
      <c r="CA102" s="84"/>
      <c r="CB102" s="84"/>
      <c r="CC102" s="84"/>
      <c r="CD102" s="84"/>
      <c r="CE102" s="84"/>
      <c r="CF102" s="84"/>
      <c r="CG102" s="84"/>
      <c r="CH102" s="84"/>
      <c r="CI102" s="84"/>
      <c r="CJ102" s="84"/>
      <c r="CK102" s="84"/>
      <c r="CL102" s="84"/>
      <c r="CM102" s="84"/>
      <c r="CN102" s="84"/>
      <c r="CO102" s="84"/>
      <c r="CP102" s="84"/>
      <c r="CQ102" s="84"/>
      <c r="CR102" s="84"/>
      <c r="CS102" s="84"/>
      <c r="CT102" s="84"/>
      <c r="CU102" s="84"/>
    </row>
    <row r="103" spans="1:99">
      <c r="A103" s="167">
        <v>38</v>
      </c>
      <c r="B103" s="168">
        <f t="shared" ref="B103" si="96">B45</f>
        <v>0</v>
      </c>
      <c r="C103" s="168">
        <f t="shared" si="52"/>
        <v>0</v>
      </c>
      <c r="D103" s="167"/>
      <c r="E103" s="167"/>
      <c r="F103" s="167"/>
      <c r="G103" s="167"/>
      <c r="H103" s="167"/>
      <c r="I103" s="167"/>
      <c r="J103" s="167"/>
      <c r="K103" s="167"/>
      <c r="L103" s="167"/>
      <c r="M103" s="167"/>
      <c r="N103" s="167"/>
      <c r="O103" s="167"/>
      <c r="P103" s="167"/>
      <c r="Q103" s="167"/>
      <c r="R103" s="167"/>
      <c r="S103" s="167"/>
      <c r="T103" s="167"/>
      <c r="U103" s="167"/>
      <c r="V103" s="167"/>
      <c r="W103" s="167"/>
      <c r="X103" s="167"/>
      <c r="Y103" s="167"/>
      <c r="Z103" s="167"/>
      <c r="AA103" s="167"/>
      <c r="AB103" s="167"/>
      <c r="AC103" s="167"/>
      <c r="AD103" s="167"/>
      <c r="AE103" s="167"/>
      <c r="AF103" s="167"/>
      <c r="AG103" s="167"/>
      <c r="AH103" s="167"/>
      <c r="AI103" s="167"/>
      <c r="AJ103" s="167"/>
      <c r="AK103" s="167"/>
      <c r="AL103" s="167"/>
      <c r="AM103" s="167"/>
      <c r="AN103" s="167"/>
      <c r="AO103" s="167"/>
      <c r="AP103" s="167"/>
      <c r="AQ103" s="167"/>
      <c r="AR103" s="170">
        <f t="shared" si="53"/>
        <v>0</v>
      </c>
      <c r="AS103" s="170">
        <f t="shared" si="54"/>
        <v>0</v>
      </c>
      <c r="AT103" s="170">
        <f t="shared" si="55"/>
        <v>0</v>
      </c>
      <c r="AU103" s="170">
        <f t="shared" si="56"/>
        <v>0</v>
      </c>
      <c r="AV103" s="170">
        <f t="shared" si="57"/>
        <v>0</v>
      </c>
      <c r="AW103" s="170">
        <f t="shared" si="59"/>
        <v>0</v>
      </c>
      <c r="AX103" s="171" t="e">
        <f t="shared" si="60"/>
        <v>#DIV/0!</v>
      </c>
      <c r="AY103" s="84"/>
      <c r="AZ103" s="84"/>
      <c r="BA103" s="84"/>
      <c r="BB103" s="84"/>
      <c r="BC103" s="84"/>
      <c r="BD103" s="84"/>
      <c r="BE103" s="84"/>
      <c r="BF103" s="84"/>
      <c r="BG103" s="84"/>
      <c r="BH103" s="84"/>
      <c r="BI103" s="84"/>
      <c r="BJ103" s="84"/>
      <c r="BK103" s="84"/>
      <c r="BL103" s="84"/>
      <c r="BM103" s="84"/>
      <c r="BN103" s="84"/>
      <c r="BO103" s="84"/>
      <c r="BP103" s="84"/>
      <c r="BQ103" s="84"/>
      <c r="BR103" s="84"/>
      <c r="BS103" s="84"/>
      <c r="BT103" s="84"/>
      <c r="BU103" s="84"/>
      <c r="BV103" s="84"/>
      <c r="BW103" s="84"/>
      <c r="BX103" s="84"/>
      <c r="BY103" s="84"/>
      <c r="BZ103" s="84"/>
      <c r="CA103" s="84"/>
      <c r="CB103" s="84"/>
      <c r="CC103" s="84"/>
      <c r="CD103" s="84"/>
      <c r="CE103" s="84"/>
      <c r="CF103" s="84"/>
      <c r="CG103" s="84"/>
      <c r="CH103" s="84"/>
      <c r="CI103" s="84"/>
      <c r="CJ103" s="84"/>
      <c r="CK103" s="84"/>
      <c r="CL103" s="84"/>
      <c r="CM103" s="84"/>
      <c r="CN103" s="84"/>
      <c r="CO103" s="84"/>
      <c r="CP103" s="84"/>
      <c r="CQ103" s="84"/>
      <c r="CR103" s="84"/>
      <c r="CS103" s="84"/>
      <c r="CT103" s="84"/>
      <c r="CU103" s="84"/>
    </row>
    <row r="104" spans="1:99">
      <c r="A104" s="167">
        <v>39</v>
      </c>
      <c r="B104" s="168">
        <f t="shared" ref="B104" si="97">B46</f>
        <v>0</v>
      </c>
      <c r="C104" s="168">
        <f t="shared" si="52"/>
        <v>0</v>
      </c>
      <c r="D104" s="167"/>
      <c r="E104" s="167"/>
      <c r="F104" s="167"/>
      <c r="G104" s="167"/>
      <c r="H104" s="167"/>
      <c r="I104" s="167"/>
      <c r="J104" s="167"/>
      <c r="K104" s="167"/>
      <c r="L104" s="167"/>
      <c r="M104" s="167"/>
      <c r="N104" s="167"/>
      <c r="O104" s="167"/>
      <c r="P104" s="167"/>
      <c r="Q104" s="167"/>
      <c r="R104" s="167"/>
      <c r="S104" s="167"/>
      <c r="T104" s="167"/>
      <c r="U104" s="167"/>
      <c r="V104" s="167"/>
      <c r="W104" s="167"/>
      <c r="X104" s="167"/>
      <c r="Y104" s="167"/>
      <c r="Z104" s="167"/>
      <c r="AA104" s="167"/>
      <c r="AB104" s="167"/>
      <c r="AC104" s="167"/>
      <c r="AD104" s="167"/>
      <c r="AE104" s="167"/>
      <c r="AF104" s="167"/>
      <c r="AG104" s="167"/>
      <c r="AH104" s="167"/>
      <c r="AI104" s="167"/>
      <c r="AJ104" s="167"/>
      <c r="AK104" s="167"/>
      <c r="AL104" s="167"/>
      <c r="AM104" s="167"/>
      <c r="AN104" s="167"/>
      <c r="AO104" s="167"/>
      <c r="AP104" s="167"/>
      <c r="AQ104" s="167"/>
      <c r="AR104" s="170">
        <f t="shared" si="53"/>
        <v>0</v>
      </c>
      <c r="AS104" s="170">
        <f t="shared" si="54"/>
        <v>0</v>
      </c>
      <c r="AT104" s="170">
        <f t="shared" si="55"/>
        <v>0</v>
      </c>
      <c r="AU104" s="170">
        <f t="shared" si="56"/>
        <v>0</v>
      </c>
      <c r="AV104" s="170">
        <f t="shared" si="57"/>
        <v>0</v>
      </c>
      <c r="AW104" s="170">
        <f t="shared" si="59"/>
        <v>0</v>
      </c>
      <c r="AX104" s="171" t="e">
        <f t="shared" si="60"/>
        <v>#DIV/0!</v>
      </c>
      <c r="AY104" s="84"/>
      <c r="AZ104" s="84"/>
      <c r="BA104" s="84"/>
      <c r="BB104" s="84"/>
      <c r="BC104" s="84"/>
      <c r="BD104" s="84"/>
      <c r="BE104" s="84"/>
      <c r="BF104" s="84"/>
      <c r="BG104" s="84"/>
      <c r="BH104" s="84"/>
      <c r="BI104" s="84"/>
      <c r="BJ104" s="84"/>
      <c r="BK104" s="84"/>
      <c r="BL104" s="84"/>
      <c r="BM104" s="84"/>
      <c r="BN104" s="84"/>
      <c r="BO104" s="84"/>
      <c r="BP104" s="84"/>
      <c r="BQ104" s="84"/>
      <c r="BR104" s="84"/>
      <c r="BS104" s="84"/>
      <c r="BT104" s="84"/>
      <c r="BU104" s="84"/>
      <c r="BV104" s="84"/>
      <c r="BW104" s="84"/>
      <c r="BX104" s="84"/>
      <c r="BY104" s="84"/>
      <c r="BZ104" s="84"/>
      <c r="CA104" s="84"/>
      <c r="CB104" s="84"/>
      <c r="CC104" s="84"/>
      <c r="CD104" s="84"/>
      <c r="CE104" s="84"/>
      <c r="CF104" s="84"/>
      <c r="CG104" s="84"/>
      <c r="CH104" s="84"/>
      <c r="CI104" s="84"/>
      <c r="CJ104" s="84"/>
      <c r="CK104" s="84"/>
      <c r="CL104" s="84"/>
      <c r="CM104" s="84"/>
      <c r="CN104" s="84"/>
      <c r="CO104" s="84"/>
      <c r="CP104" s="84"/>
      <c r="CQ104" s="84"/>
      <c r="CR104" s="84"/>
      <c r="CS104" s="84"/>
      <c r="CT104" s="84"/>
      <c r="CU104" s="84"/>
    </row>
    <row r="105" spans="1:99">
      <c r="A105" s="167">
        <v>40</v>
      </c>
      <c r="B105" s="168">
        <f t="shared" ref="B105" si="98">B47</f>
        <v>0</v>
      </c>
      <c r="C105" s="168">
        <f t="shared" si="52"/>
        <v>0</v>
      </c>
      <c r="D105" s="167"/>
      <c r="E105" s="167"/>
      <c r="F105" s="167"/>
      <c r="G105" s="167"/>
      <c r="H105" s="167"/>
      <c r="I105" s="167"/>
      <c r="J105" s="167"/>
      <c r="K105" s="167"/>
      <c r="L105" s="167"/>
      <c r="M105" s="167"/>
      <c r="N105" s="167"/>
      <c r="O105" s="167"/>
      <c r="P105" s="167"/>
      <c r="Q105" s="167"/>
      <c r="R105" s="167"/>
      <c r="S105" s="167"/>
      <c r="T105" s="167"/>
      <c r="U105" s="167"/>
      <c r="V105" s="167"/>
      <c r="W105" s="167"/>
      <c r="X105" s="167"/>
      <c r="Y105" s="167"/>
      <c r="Z105" s="167"/>
      <c r="AA105" s="167"/>
      <c r="AB105" s="167"/>
      <c r="AC105" s="167"/>
      <c r="AD105" s="167"/>
      <c r="AE105" s="167"/>
      <c r="AF105" s="167"/>
      <c r="AG105" s="167"/>
      <c r="AH105" s="167"/>
      <c r="AI105" s="167"/>
      <c r="AJ105" s="167"/>
      <c r="AK105" s="167"/>
      <c r="AL105" s="167"/>
      <c r="AM105" s="167"/>
      <c r="AN105" s="167"/>
      <c r="AO105" s="167"/>
      <c r="AP105" s="167"/>
      <c r="AQ105" s="167"/>
      <c r="AR105" s="170">
        <f t="shared" si="53"/>
        <v>0</v>
      </c>
      <c r="AS105" s="170">
        <f t="shared" si="54"/>
        <v>0</v>
      </c>
      <c r="AT105" s="170">
        <f t="shared" si="55"/>
        <v>0</v>
      </c>
      <c r="AU105" s="170">
        <f t="shared" si="56"/>
        <v>0</v>
      </c>
      <c r="AV105" s="170">
        <f t="shared" si="57"/>
        <v>0</v>
      </c>
      <c r="AW105" s="170">
        <f t="shared" si="59"/>
        <v>0</v>
      </c>
      <c r="AX105" s="171" t="e">
        <f>(AR105+AS105)/SUM(AR105:AV105)</f>
        <v>#DIV/0!</v>
      </c>
      <c r="AY105" s="84"/>
      <c r="AZ105" s="84"/>
      <c r="BA105" s="84"/>
      <c r="BB105" s="84"/>
      <c r="BC105" s="84"/>
      <c r="BD105" s="84"/>
      <c r="BE105" s="84"/>
      <c r="BF105" s="84"/>
      <c r="BG105" s="84"/>
      <c r="BH105" s="84"/>
      <c r="BI105" s="84"/>
      <c r="BJ105" s="84"/>
      <c r="BK105" s="84"/>
      <c r="BL105" s="84"/>
      <c r="BM105" s="84"/>
      <c r="BN105" s="84"/>
      <c r="BO105" s="84"/>
      <c r="BP105" s="84"/>
      <c r="BQ105" s="84"/>
      <c r="BR105" s="84"/>
      <c r="BS105" s="84"/>
      <c r="BT105" s="84"/>
      <c r="BU105" s="84"/>
      <c r="BV105" s="84"/>
      <c r="BW105" s="84"/>
      <c r="BX105" s="84"/>
      <c r="BY105" s="84"/>
      <c r="BZ105" s="84"/>
      <c r="CA105" s="84"/>
      <c r="CB105" s="84"/>
      <c r="CC105" s="84"/>
      <c r="CD105" s="84"/>
      <c r="CE105" s="84"/>
      <c r="CF105" s="84"/>
      <c r="CG105" s="84"/>
      <c r="CH105" s="84"/>
      <c r="CI105" s="84"/>
      <c r="CJ105" s="84"/>
      <c r="CK105" s="84"/>
      <c r="CL105" s="84"/>
      <c r="CM105" s="84"/>
      <c r="CN105" s="84"/>
      <c r="CO105" s="84"/>
      <c r="CP105" s="84"/>
      <c r="CQ105" s="84"/>
      <c r="CR105" s="84"/>
      <c r="CS105" s="84"/>
      <c r="CT105" s="84"/>
      <c r="CU105" s="84"/>
    </row>
    <row r="106" spans="1:99">
      <c r="A106" s="181"/>
      <c r="B106" s="181"/>
      <c r="C106" s="167"/>
      <c r="D106" s="167"/>
      <c r="E106" s="167"/>
      <c r="F106" s="167"/>
      <c r="G106" s="167"/>
      <c r="H106" s="167"/>
      <c r="I106" s="167"/>
      <c r="J106" s="167"/>
      <c r="K106" s="167"/>
      <c r="L106" s="167"/>
      <c r="M106" s="167"/>
      <c r="N106" s="167"/>
      <c r="O106" s="167"/>
      <c r="P106" s="167"/>
      <c r="Q106" s="167"/>
      <c r="R106" s="167"/>
      <c r="S106" s="167"/>
      <c r="T106" s="167"/>
      <c r="U106" s="167"/>
      <c r="V106" s="167"/>
      <c r="W106" s="167"/>
      <c r="X106" s="167"/>
      <c r="Y106" s="167"/>
      <c r="Z106" s="167"/>
      <c r="AA106" s="167"/>
      <c r="AB106" s="167"/>
      <c r="AC106" s="167"/>
      <c r="AD106" s="167"/>
      <c r="AE106" s="167"/>
      <c r="AF106" s="167"/>
      <c r="AG106" s="167"/>
      <c r="AH106" s="167"/>
      <c r="AI106" s="167"/>
      <c r="AJ106" s="167"/>
      <c r="AK106" s="167"/>
      <c r="AL106" s="167"/>
      <c r="AM106" s="167"/>
      <c r="AN106" s="167"/>
      <c r="AO106" s="167"/>
      <c r="AP106" s="167"/>
      <c r="AQ106" s="167"/>
      <c r="AR106" s="167"/>
      <c r="AS106" s="167"/>
      <c r="AT106" s="167"/>
      <c r="AU106" s="167"/>
      <c r="AV106" s="167"/>
      <c r="AW106" s="167"/>
      <c r="AX106" s="182"/>
      <c r="AY106" s="84"/>
      <c r="AZ106" s="84"/>
      <c r="BA106" s="84"/>
      <c r="BB106" s="84"/>
      <c r="BC106" s="84"/>
      <c r="BD106" s="84"/>
      <c r="BE106" s="84"/>
      <c r="BF106" s="84"/>
      <c r="BG106" s="84"/>
      <c r="BH106" s="84"/>
      <c r="BI106" s="84"/>
      <c r="BJ106" s="84"/>
      <c r="BK106" s="84"/>
      <c r="BL106" s="84"/>
      <c r="BM106" s="84"/>
      <c r="BN106" s="84"/>
      <c r="BO106" s="84"/>
      <c r="BP106" s="84"/>
      <c r="BQ106" s="84"/>
      <c r="BR106" s="84"/>
      <c r="BS106" s="84"/>
      <c r="BT106" s="84"/>
      <c r="BU106" s="84"/>
      <c r="BV106" s="84"/>
      <c r="BW106" s="84"/>
      <c r="BX106" s="84"/>
      <c r="BY106" s="84"/>
      <c r="BZ106" s="84"/>
      <c r="CA106" s="84"/>
      <c r="CB106" s="84"/>
      <c r="CC106" s="84"/>
      <c r="CD106" s="84"/>
      <c r="CE106" s="84"/>
      <c r="CF106" s="84"/>
      <c r="CG106" s="84"/>
      <c r="CH106" s="84"/>
      <c r="CI106" s="84"/>
      <c r="CJ106" s="84"/>
      <c r="CK106" s="84"/>
      <c r="CL106" s="84"/>
      <c r="CM106" s="84"/>
      <c r="CN106" s="84"/>
      <c r="CO106" s="84"/>
      <c r="CP106" s="84"/>
      <c r="CQ106" s="84"/>
      <c r="CR106" s="84"/>
      <c r="CS106" s="84"/>
      <c r="CT106" s="84"/>
      <c r="CU106" s="84"/>
    </row>
    <row r="107" spans="1:99" ht="57.75" customHeight="1">
      <c r="A107" s="167"/>
      <c r="B107" s="167"/>
      <c r="C107" s="183" t="s">
        <v>283</v>
      </c>
      <c r="D107" s="184">
        <f>jur!B145</f>
        <v>43479</v>
      </c>
      <c r="E107" s="184">
        <f>$D$108+D107</f>
        <v>43486</v>
      </c>
      <c r="F107" s="184">
        <f>E107+$E$108</f>
        <v>43493</v>
      </c>
      <c r="G107" s="184">
        <f t="shared" ref="G107" si="99">$D$50+F107</f>
        <v>43500</v>
      </c>
      <c r="H107" s="184">
        <f t="shared" ref="H107" si="100">G107+$E$50</f>
        <v>43507</v>
      </c>
      <c r="I107" s="184">
        <f t="shared" ref="I107" si="101">$D$50+H107</f>
        <v>43514</v>
      </c>
      <c r="J107" s="184">
        <f t="shared" ref="J107" si="102">I107+$E$50</f>
        <v>43521</v>
      </c>
      <c r="K107" s="184">
        <f t="shared" ref="K107" si="103">$D$50+J107</f>
        <v>43528</v>
      </c>
      <c r="L107" s="184">
        <f t="shared" ref="L107" si="104">K107+$E$50</f>
        <v>43535</v>
      </c>
      <c r="M107" s="184">
        <f t="shared" ref="M107" si="105">$D$50+L107</f>
        <v>43542</v>
      </c>
      <c r="N107" s="184">
        <f t="shared" ref="N107" si="106">M107+$E$50</f>
        <v>43549</v>
      </c>
      <c r="O107" s="184">
        <f t="shared" ref="O107" si="107">$D$50+N107</f>
        <v>43556</v>
      </c>
      <c r="P107" s="184">
        <f t="shared" ref="P107" si="108">O107+$E$50</f>
        <v>43563</v>
      </c>
      <c r="Q107" s="184">
        <f t="shared" ref="Q107" si="109">$D$50+P107</f>
        <v>43570</v>
      </c>
      <c r="R107" s="184">
        <f t="shared" ref="R107" si="110">Q107+$E$50</f>
        <v>43577</v>
      </c>
      <c r="S107" s="184">
        <f t="shared" ref="S107" si="111">$D$50+R107</f>
        <v>43584</v>
      </c>
      <c r="T107" s="184">
        <f t="shared" ref="T107" si="112">S107+$E$50</f>
        <v>43591</v>
      </c>
      <c r="U107" s="184">
        <f t="shared" ref="U107" si="113">$D$50+T107</f>
        <v>43598</v>
      </c>
      <c r="V107" s="184">
        <f t="shared" ref="V107" si="114">U107+$E$50</f>
        <v>43605</v>
      </c>
      <c r="W107" s="184">
        <f t="shared" ref="W107" si="115">$D$50+V107</f>
        <v>43612</v>
      </c>
      <c r="X107" s="184">
        <f t="shared" ref="X107" si="116">W107+$E$50</f>
        <v>43619</v>
      </c>
      <c r="Y107" s="184">
        <f t="shared" ref="Y107" si="117">$D$50+X107</f>
        <v>43626</v>
      </c>
      <c r="Z107" s="184">
        <f t="shared" ref="Z107" si="118">Y107+$E$50</f>
        <v>43633</v>
      </c>
      <c r="AA107" s="184">
        <f t="shared" ref="AA107" si="119">$D$50+Z107</f>
        <v>43640</v>
      </c>
      <c r="AB107" s="184">
        <f t="shared" ref="AB107" si="120">AA107+$E$50</f>
        <v>43647</v>
      </c>
      <c r="AC107" s="184">
        <f t="shared" ref="AC107" si="121">$D$50+AB107</f>
        <v>43654</v>
      </c>
      <c r="AD107" s="184">
        <f t="shared" ref="AD107" si="122">AC107+$E$50</f>
        <v>43661</v>
      </c>
      <c r="AE107" s="184">
        <f t="shared" ref="AE107" si="123">$D$50+AD107</f>
        <v>43668</v>
      </c>
      <c r="AF107" s="184">
        <f t="shared" ref="AF107" si="124">AE107+$E$50</f>
        <v>43675</v>
      </c>
      <c r="AG107" s="184">
        <f t="shared" ref="AG107" si="125">$D$50+AF107</f>
        <v>43682</v>
      </c>
      <c r="AH107" s="184">
        <f t="shared" ref="AH107" si="126">AG107+$E$50</f>
        <v>43689</v>
      </c>
      <c r="AI107" s="184">
        <f t="shared" ref="AI107" si="127">$D$50+AH107</f>
        <v>43696</v>
      </c>
      <c r="AJ107" s="184">
        <f t="shared" ref="AJ107" si="128">AI107+$E$50</f>
        <v>43703</v>
      </c>
      <c r="AK107" s="184">
        <f t="shared" ref="AK107" si="129">$D$50+AJ107</f>
        <v>43710</v>
      </c>
      <c r="AL107" s="184">
        <f t="shared" ref="AL107" si="130">AK107+$E$50</f>
        <v>43717</v>
      </c>
      <c r="AM107" s="184">
        <f t="shared" ref="AM107" si="131">$D$50+AL107</f>
        <v>43724</v>
      </c>
      <c r="AN107" s="184">
        <f t="shared" ref="AN107" si="132">AM107+$E$50</f>
        <v>43731</v>
      </c>
      <c r="AO107" s="184">
        <f t="shared" ref="AO107" si="133">$D$50+AN107</f>
        <v>43738</v>
      </c>
      <c r="AP107" s="184">
        <f t="shared" ref="AP107" si="134">AO107+$E$50</f>
        <v>43745</v>
      </c>
      <c r="AQ107" s="184">
        <f t="shared" ref="AQ107" si="135">$D$50+AP107</f>
        <v>43752</v>
      </c>
      <c r="AR107" s="185"/>
      <c r="AS107" s="185"/>
      <c r="AT107" s="185"/>
      <c r="AU107" s="185"/>
      <c r="AV107" s="185"/>
      <c r="AW107" s="185"/>
      <c r="AX107" s="186"/>
      <c r="AY107" s="84"/>
      <c r="AZ107" s="84"/>
      <c r="BA107" s="84"/>
      <c r="BB107" s="84"/>
      <c r="BC107" s="84"/>
      <c r="BD107" s="84"/>
      <c r="BE107" s="84"/>
      <c r="BF107" s="84"/>
      <c r="BG107" s="84"/>
      <c r="BH107" s="84"/>
      <c r="BI107" s="84"/>
      <c r="BJ107" s="84"/>
      <c r="BK107" s="84"/>
      <c r="BL107" s="84"/>
      <c r="BM107" s="84"/>
      <c r="BN107" s="84"/>
      <c r="BO107" s="84"/>
      <c r="BP107" s="84"/>
      <c r="BQ107" s="84"/>
      <c r="BR107" s="84"/>
      <c r="BS107" s="84"/>
      <c r="BT107" s="84"/>
      <c r="BU107" s="84"/>
      <c r="BV107" s="84"/>
      <c r="BW107" s="84"/>
      <c r="BX107" s="84"/>
      <c r="BY107" s="84"/>
      <c r="BZ107" s="84"/>
      <c r="CA107" s="84"/>
      <c r="CB107" s="84"/>
      <c r="CC107" s="84"/>
      <c r="CD107" s="84"/>
      <c r="CE107" s="84"/>
      <c r="CF107" s="84"/>
      <c r="CG107" s="84"/>
      <c r="CH107" s="84"/>
      <c r="CI107" s="84"/>
      <c r="CJ107" s="84"/>
      <c r="CK107" s="84"/>
      <c r="CL107" s="84"/>
      <c r="CM107" s="84"/>
      <c r="CN107" s="84"/>
      <c r="CO107" s="84"/>
      <c r="CP107" s="84"/>
      <c r="CQ107" s="84"/>
      <c r="CR107" s="84"/>
      <c r="CS107" s="84"/>
      <c r="CT107" s="84"/>
      <c r="CU107" s="84"/>
    </row>
    <row r="108" spans="1:99">
      <c r="D108" s="1">
        <f>jur!N144</f>
        <v>7</v>
      </c>
      <c r="E108" s="1">
        <f>jur!O144</f>
        <v>7</v>
      </c>
    </row>
    <row r="109" spans="1:99">
      <c r="B109" s="404" t="s">
        <v>83</v>
      </c>
      <c r="C109" s="187" t="s">
        <v>282</v>
      </c>
      <c r="D109" s="187">
        <f>COUNTIF(D66:D105,"H")</f>
        <v>0</v>
      </c>
      <c r="E109" s="187">
        <f t="shared" ref="E109:AQ109" si="136">COUNTIF(E66:E105,"H")</f>
        <v>0</v>
      </c>
      <c r="F109" s="187">
        <f t="shared" si="136"/>
        <v>0</v>
      </c>
      <c r="G109" s="187">
        <f t="shared" si="136"/>
        <v>0</v>
      </c>
      <c r="H109" s="187">
        <f t="shared" si="136"/>
        <v>0</v>
      </c>
      <c r="I109" s="187">
        <f t="shared" si="136"/>
        <v>0</v>
      </c>
      <c r="J109" s="187">
        <f t="shared" si="136"/>
        <v>0</v>
      </c>
      <c r="K109" s="187">
        <f t="shared" si="136"/>
        <v>0</v>
      </c>
      <c r="L109" s="187">
        <f t="shared" si="136"/>
        <v>0</v>
      </c>
      <c r="M109" s="187">
        <f t="shared" si="136"/>
        <v>0</v>
      </c>
      <c r="N109" s="187">
        <f t="shared" si="136"/>
        <v>0</v>
      </c>
      <c r="O109" s="187">
        <f t="shared" si="136"/>
        <v>0</v>
      </c>
      <c r="P109" s="187">
        <f t="shared" si="136"/>
        <v>0</v>
      </c>
      <c r="Q109" s="187">
        <f t="shared" si="136"/>
        <v>0</v>
      </c>
      <c r="R109" s="187">
        <f t="shared" si="136"/>
        <v>0</v>
      </c>
      <c r="S109" s="187">
        <f t="shared" si="136"/>
        <v>0</v>
      </c>
      <c r="T109" s="187">
        <f t="shared" si="136"/>
        <v>0</v>
      </c>
      <c r="U109" s="187">
        <f t="shared" si="136"/>
        <v>0</v>
      </c>
      <c r="V109" s="187">
        <f t="shared" si="136"/>
        <v>0</v>
      </c>
      <c r="W109" s="187">
        <f t="shared" si="136"/>
        <v>0</v>
      </c>
      <c r="X109" s="187">
        <f t="shared" si="136"/>
        <v>0</v>
      </c>
      <c r="Y109" s="187">
        <f t="shared" si="136"/>
        <v>0</v>
      </c>
      <c r="Z109" s="187">
        <f t="shared" si="136"/>
        <v>0</v>
      </c>
      <c r="AA109" s="187">
        <f t="shared" si="136"/>
        <v>0</v>
      </c>
      <c r="AB109" s="187">
        <f t="shared" si="136"/>
        <v>0</v>
      </c>
      <c r="AC109" s="187">
        <f t="shared" si="136"/>
        <v>0</v>
      </c>
      <c r="AD109" s="187">
        <f t="shared" si="136"/>
        <v>0</v>
      </c>
      <c r="AE109" s="187">
        <f t="shared" si="136"/>
        <v>0</v>
      </c>
      <c r="AF109" s="187">
        <f t="shared" si="136"/>
        <v>0</v>
      </c>
      <c r="AG109" s="187">
        <f t="shared" si="136"/>
        <v>0</v>
      </c>
      <c r="AH109" s="187">
        <f t="shared" si="136"/>
        <v>0</v>
      </c>
      <c r="AI109" s="187">
        <f t="shared" si="136"/>
        <v>0</v>
      </c>
      <c r="AJ109" s="187">
        <f t="shared" si="136"/>
        <v>0</v>
      </c>
      <c r="AK109" s="187">
        <f t="shared" si="136"/>
        <v>0</v>
      </c>
      <c r="AL109" s="187">
        <f t="shared" si="136"/>
        <v>0</v>
      </c>
      <c r="AM109" s="187">
        <f t="shared" si="136"/>
        <v>0</v>
      </c>
      <c r="AN109" s="187">
        <f t="shared" si="136"/>
        <v>0</v>
      </c>
      <c r="AO109" s="187">
        <f t="shared" si="136"/>
        <v>0</v>
      </c>
      <c r="AP109" s="187">
        <f t="shared" si="136"/>
        <v>0</v>
      </c>
      <c r="AQ109" s="187">
        <f t="shared" si="136"/>
        <v>0</v>
      </c>
      <c r="AR109" s="187"/>
      <c r="AS109" s="187"/>
      <c r="AT109" s="187"/>
      <c r="AU109" s="187"/>
      <c r="AV109" s="187"/>
      <c r="AW109" s="8"/>
      <c r="AX109" s="8"/>
    </row>
    <row r="110" spans="1:99">
      <c r="B110" s="404"/>
      <c r="C110" s="187" t="s">
        <v>284</v>
      </c>
      <c r="D110" s="187">
        <f>COUNTIF(D66:D105,"T")</f>
        <v>0</v>
      </c>
      <c r="E110" s="187">
        <f t="shared" ref="E110:AQ110" si="137">COUNTIF(E66:E105,"T")</f>
        <v>0</v>
      </c>
      <c r="F110" s="187">
        <f t="shared" si="137"/>
        <v>0</v>
      </c>
      <c r="G110" s="187">
        <f t="shared" si="137"/>
        <v>0</v>
      </c>
      <c r="H110" s="187">
        <f t="shared" si="137"/>
        <v>0</v>
      </c>
      <c r="I110" s="187">
        <f t="shared" si="137"/>
        <v>0</v>
      </c>
      <c r="J110" s="187">
        <f t="shared" si="137"/>
        <v>0</v>
      </c>
      <c r="K110" s="187">
        <f t="shared" si="137"/>
        <v>0</v>
      </c>
      <c r="L110" s="187">
        <f t="shared" si="137"/>
        <v>0</v>
      </c>
      <c r="M110" s="187">
        <f t="shared" si="137"/>
        <v>0</v>
      </c>
      <c r="N110" s="187">
        <f t="shared" si="137"/>
        <v>0</v>
      </c>
      <c r="O110" s="187">
        <f t="shared" si="137"/>
        <v>0</v>
      </c>
      <c r="P110" s="187">
        <f t="shared" si="137"/>
        <v>0</v>
      </c>
      <c r="Q110" s="187">
        <f t="shared" si="137"/>
        <v>0</v>
      </c>
      <c r="R110" s="187">
        <f t="shared" si="137"/>
        <v>0</v>
      </c>
      <c r="S110" s="187">
        <f t="shared" si="137"/>
        <v>0</v>
      </c>
      <c r="T110" s="187">
        <f t="shared" si="137"/>
        <v>0</v>
      </c>
      <c r="U110" s="187">
        <f t="shared" si="137"/>
        <v>0</v>
      </c>
      <c r="V110" s="187">
        <f t="shared" si="137"/>
        <v>0</v>
      </c>
      <c r="W110" s="187">
        <f t="shared" si="137"/>
        <v>0</v>
      </c>
      <c r="X110" s="187">
        <f t="shared" si="137"/>
        <v>0</v>
      </c>
      <c r="Y110" s="187">
        <f t="shared" si="137"/>
        <v>0</v>
      </c>
      <c r="Z110" s="187">
        <f t="shared" si="137"/>
        <v>0</v>
      </c>
      <c r="AA110" s="187">
        <f t="shared" si="137"/>
        <v>0</v>
      </c>
      <c r="AB110" s="187">
        <f t="shared" si="137"/>
        <v>0</v>
      </c>
      <c r="AC110" s="187">
        <f t="shared" si="137"/>
        <v>0</v>
      </c>
      <c r="AD110" s="187">
        <f t="shared" si="137"/>
        <v>0</v>
      </c>
      <c r="AE110" s="187">
        <f t="shared" si="137"/>
        <v>0</v>
      </c>
      <c r="AF110" s="187">
        <f t="shared" si="137"/>
        <v>0</v>
      </c>
      <c r="AG110" s="187">
        <f t="shared" si="137"/>
        <v>0</v>
      </c>
      <c r="AH110" s="187">
        <f t="shared" si="137"/>
        <v>0</v>
      </c>
      <c r="AI110" s="187">
        <f t="shared" si="137"/>
        <v>0</v>
      </c>
      <c r="AJ110" s="187">
        <f t="shared" si="137"/>
        <v>0</v>
      </c>
      <c r="AK110" s="187">
        <f t="shared" si="137"/>
        <v>0</v>
      </c>
      <c r="AL110" s="187">
        <f t="shared" si="137"/>
        <v>0</v>
      </c>
      <c r="AM110" s="187">
        <f t="shared" si="137"/>
        <v>0</v>
      </c>
      <c r="AN110" s="187">
        <f t="shared" si="137"/>
        <v>0</v>
      </c>
      <c r="AO110" s="187">
        <f t="shared" si="137"/>
        <v>0</v>
      </c>
      <c r="AP110" s="187">
        <f t="shared" si="137"/>
        <v>0</v>
      </c>
      <c r="AQ110" s="187">
        <f t="shared" si="137"/>
        <v>0</v>
      </c>
      <c r="AR110" s="187"/>
      <c r="AS110" s="187"/>
      <c r="AT110" s="187"/>
      <c r="AU110" s="187"/>
      <c r="AV110" s="187"/>
      <c r="AW110" s="8"/>
      <c r="AX110" s="8"/>
    </row>
    <row r="111" spans="1:99">
      <c r="B111" s="404"/>
      <c r="C111" s="187" t="s">
        <v>285</v>
      </c>
      <c r="D111" s="187">
        <f>COUNTIF(D66:D105,"S")</f>
        <v>0</v>
      </c>
      <c r="E111" s="187">
        <f t="shared" ref="E111:AQ111" si="138">COUNTIF(E66:E105,"S")</f>
        <v>0</v>
      </c>
      <c r="F111" s="187">
        <f t="shared" si="138"/>
        <v>0</v>
      </c>
      <c r="G111" s="187">
        <f t="shared" si="138"/>
        <v>0</v>
      </c>
      <c r="H111" s="187">
        <f t="shared" si="138"/>
        <v>0</v>
      </c>
      <c r="I111" s="187">
        <f t="shared" si="138"/>
        <v>0</v>
      </c>
      <c r="J111" s="187">
        <f t="shared" si="138"/>
        <v>0</v>
      </c>
      <c r="K111" s="187">
        <f t="shared" si="138"/>
        <v>0</v>
      </c>
      <c r="L111" s="187">
        <f t="shared" si="138"/>
        <v>0</v>
      </c>
      <c r="M111" s="187">
        <f t="shared" si="138"/>
        <v>0</v>
      </c>
      <c r="N111" s="187">
        <f t="shared" si="138"/>
        <v>0</v>
      </c>
      <c r="O111" s="187">
        <f t="shared" si="138"/>
        <v>0</v>
      </c>
      <c r="P111" s="187">
        <f t="shared" si="138"/>
        <v>0</v>
      </c>
      <c r="Q111" s="187">
        <f t="shared" si="138"/>
        <v>0</v>
      </c>
      <c r="R111" s="187">
        <f t="shared" si="138"/>
        <v>0</v>
      </c>
      <c r="S111" s="187">
        <f t="shared" si="138"/>
        <v>0</v>
      </c>
      <c r="T111" s="187">
        <f t="shared" si="138"/>
        <v>0</v>
      </c>
      <c r="U111" s="187">
        <f t="shared" si="138"/>
        <v>0</v>
      </c>
      <c r="V111" s="187">
        <f t="shared" si="138"/>
        <v>0</v>
      </c>
      <c r="W111" s="187">
        <f t="shared" si="138"/>
        <v>0</v>
      </c>
      <c r="X111" s="187">
        <f t="shared" si="138"/>
        <v>0</v>
      </c>
      <c r="Y111" s="187">
        <f t="shared" si="138"/>
        <v>0</v>
      </c>
      <c r="Z111" s="187">
        <f t="shared" si="138"/>
        <v>0</v>
      </c>
      <c r="AA111" s="187">
        <f t="shared" si="138"/>
        <v>0</v>
      </c>
      <c r="AB111" s="187">
        <f t="shared" si="138"/>
        <v>0</v>
      </c>
      <c r="AC111" s="187">
        <f t="shared" si="138"/>
        <v>0</v>
      </c>
      <c r="AD111" s="187">
        <f t="shared" si="138"/>
        <v>0</v>
      </c>
      <c r="AE111" s="187">
        <f t="shared" si="138"/>
        <v>0</v>
      </c>
      <c r="AF111" s="187">
        <f t="shared" si="138"/>
        <v>0</v>
      </c>
      <c r="AG111" s="187">
        <f t="shared" si="138"/>
        <v>0</v>
      </c>
      <c r="AH111" s="187">
        <f t="shared" si="138"/>
        <v>0</v>
      </c>
      <c r="AI111" s="187">
        <f t="shared" si="138"/>
        <v>0</v>
      </c>
      <c r="AJ111" s="187">
        <f t="shared" si="138"/>
        <v>0</v>
      </c>
      <c r="AK111" s="187">
        <f t="shared" si="138"/>
        <v>0</v>
      </c>
      <c r="AL111" s="187">
        <f t="shared" si="138"/>
        <v>0</v>
      </c>
      <c r="AM111" s="187">
        <f t="shared" si="138"/>
        <v>0</v>
      </c>
      <c r="AN111" s="187">
        <f t="shared" si="138"/>
        <v>0</v>
      </c>
      <c r="AO111" s="187">
        <f t="shared" si="138"/>
        <v>0</v>
      </c>
      <c r="AP111" s="187">
        <f t="shared" si="138"/>
        <v>0</v>
      </c>
      <c r="AQ111" s="187">
        <f t="shared" si="138"/>
        <v>0</v>
      </c>
      <c r="AR111" s="187"/>
      <c r="AS111" s="187"/>
      <c r="AT111" s="187"/>
      <c r="AU111" s="187"/>
      <c r="AV111" s="187"/>
      <c r="AW111" s="8"/>
      <c r="AX111" s="8"/>
    </row>
    <row r="112" spans="1:99">
      <c r="B112" s="404"/>
      <c r="C112" s="187" t="s">
        <v>286</v>
      </c>
      <c r="D112" s="187">
        <f>COUNTIF(D66:D105,"I")</f>
        <v>0</v>
      </c>
      <c r="E112" s="187">
        <f t="shared" ref="E112:AQ112" si="139">COUNTIF(E66:E105,"I")</f>
        <v>0</v>
      </c>
      <c r="F112" s="187">
        <f t="shared" si="139"/>
        <v>0</v>
      </c>
      <c r="G112" s="187">
        <f t="shared" si="139"/>
        <v>0</v>
      </c>
      <c r="H112" s="187">
        <f t="shared" si="139"/>
        <v>0</v>
      </c>
      <c r="I112" s="187">
        <f t="shared" si="139"/>
        <v>0</v>
      </c>
      <c r="J112" s="187">
        <f t="shared" si="139"/>
        <v>0</v>
      </c>
      <c r="K112" s="187">
        <f t="shared" si="139"/>
        <v>0</v>
      </c>
      <c r="L112" s="187">
        <f t="shared" si="139"/>
        <v>0</v>
      </c>
      <c r="M112" s="187">
        <f t="shared" si="139"/>
        <v>0</v>
      </c>
      <c r="N112" s="187">
        <f t="shared" si="139"/>
        <v>0</v>
      </c>
      <c r="O112" s="187">
        <f t="shared" si="139"/>
        <v>0</v>
      </c>
      <c r="P112" s="187">
        <f t="shared" si="139"/>
        <v>0</v>
      </c>
      <c r="Q112" s="187">
        <f t="shared" si="139"/>
        <v>0</v>
      </c>
      <c r="R112" s="187">
        <f t="shared" si="139"/>
        <v>0</v>
      </c>
      <c r="S112" s="187">
        <f t="shared" si="139"/>
        <v>0</v>
      </c>
      <c r="T112" s="187">
        <f t="shared" si="139"/>
        <v>0</v>
      </c>
      <c r="U112" s="187">
        <f t="shared" si="139"/>
        <v>0</v>
      </c>
      <c r="V112" s="187">
        <f t="shared" si="139"/>
        <v>0</v>
      </c>
      <c r="W112" s="187">
        <f t="shared" si="139"/>
        <v>0</v>
      </c>
      <c r="X112" s="187">
        <f t="shared" si="139"/>
        <v>0</v>
      </c>
      <c r="Y112" s="187">
        <f t="shared" si="139"/>
        <v>0</v>
      </c>
      <c r="Z112" s="187">
        <f t="shared" si="139"/>
        <v>0</v>
      </c>
      <c r="AA112" s="187">
        <f t="shared" si="139"/>
        <v>0</v>
      </c>
      <c r="AB112" s="187">
        <f t="shared" si="139"/>
        <v>0</v>
      </c>
      <c r="AC112" s="187">
        <f t="shared" si="139"/>
        <v>0</v>
      </c>
      <c r="AD112" s="187">
        <f t="shared" si="139"/>
        <v>0</v>
      </c>
      <c r="AE112" s="187">
        <f t="shared" si="139"/>
        <v>0</v>
      </c>
      <c r="AF112" s="187">
        <f t="shared" si="139"/>
        <v>0</v>
      </c>
      <c r="AG112" s="187">
        <f t="shared" si="139"/>
        <v>0</v>
      </c>
      <c r="AH112" s="187">
        <f t="shared" si="139"/>
        <v>0</v>
      </c>
      <c r="AI112" s="187">
        <f t="shared" si="139"/>
        <v>0</v>
      </c>
      <c r="AJ112" s="187">
        <f t="shared" si="139"/>
        <v>0</v>
      </c>
      <c r="AK112" s="187">
        <f t="shared" si="139"/>
        <v>0</v>
      </c>
      <c r="AL112" s="187">
        <f t="shared" si="139"/>
        <v>0</v>
      </c>
      <c r="AM112" s="187">
        <f t="shared" si="139"/>
        <v>0</v>
      </c>
      <c r="AN112" s="187">
        <f t="shared" si="139"/>
        <v>0</v>
      </c>
      <c r="AO112" s="187">
        <f t="shared" si="139"/>
        <v>0</v>
      </c>
      <c r="AP112" s="187">
        <f t="shared" si="139"/>
        <v>0</v>
      </c>
      <c r="AQ112" s="187">
        <f t="shared" si="139"/>
        <v>0</v>
      </c>
      <c r="AR112" s="187"/>
      <c r="AS112" s="187"/>
      <c r="AT112" s="187"/>
      <c r="AU112" s="187"/>
      <c r="AV112" s="187"/>
      <c r="AW112" s="8"/>
      <c r="AX112" s="8"/>
    </row>
    <row r="113" spans="2:50">
      <c r="B113" s="404"/>
      <c r="C113" s="187" t="s">
        <v>287</v>
      </c>
      <c r="D113" s="187">
        <f>COUNTIF(D66:D105,"A")</f>
        <v>0</v>
      </c>
      <c r="E113" s="187">
        <f t="shared" ref="E113:AQ113" si="140">COUNTIF(E66:E105,"A")</f>
        <v>0</v>
      </c>
      <c r="F113" s="187">
        <f t="shared" si="140"/>
        <v>0</v>
      </c>
      <c r="G113" s="187">
        <f t="shared" si="140"/>
        <v>0</v>
      </c>
      <c r="H113" s="187">
        <f t="shared" si="140"/>
        <v>0</v>
      </c>
      <c r="I113" s="187">
        <f t="shared" si="140"/>
        <v>0</v>
      </c>
      <c r="J113" s="187">
        <f t="shared" si="140"/>
        <v>0</v>
      </c>
      <c r="K113" s="187">
        <f t="shared" si="140"/>
        <v>0</v>
      </c>
      <c r="L113" s="187">
        <f t="shared" si="140"/>
        <v>0</v>
      </c>
      <c r="M113" s="187">
        <f t="shared" si="140"/>
        <v>0</v>
      </c>
      <c r="N113" s="187">
        <f t="shared" si="140"/>
        <v>0</v>
      </c>
      <c r="O113" s="187">
        <f t="shared" si="140"/>
        <v>0</v>
      </c>
      <c r="P113" s="187">
        <f t="shared" si="140"/>
        <v>0</v>
      </c>
      <c r="Q113" s="187">
        <f t="shared" si="140"/>
        <v>0</v>
      </c>
      <c r="R113" s="187">
        <f t="shared" si="140"/>
        <v>0</v>
      </c>
      <c r="S113" s="187">
        <f t="shared" si="140"/>
        <v>0</v>
      </c>
      <c r="T113" s="187">
        <f t="shared" si="140"/>
        <v>0</v>
      </c>
      <c r="U113" s="187">
        <f t="shared" si="140"/>
        <v>0</v>
      </c>
      <c r="V113" s="187">
        <f t="shared" si="140"/>
        <v>0</v>
      </c>
      <c r="W113" s="187">
        <f t="shared" si="140"/>
        <v>0</v>
      </c>
      <c r="X113" s="187">
        <f t="shared" si="140"/>
        <v>0</v>
      </c>
      <c r="Y113" s="187">
        <f t="shared" si="140"/>
        <v>0</v>
      </c>
      <c r="Z113" s="187">
        <f t="shared" si="140"/>
        <v>0</v>
      </c>
      <c r="AA113" s="187">
        <f t="shared" si="140"/>
        <v>0</v>
      </c>
      <c r="AB113" s="187">
        <f t="shared" si="140"/>
        <v>0</v>
      </c>
      <c r="AC113" s="187">
        <f t="shared" si="140"/>
        <v>0</v>
      </c>
      <c r="AD113" s="187">
        <f t="shared" si="140"/>
        <v>0</v>
      </c>
      <c r="AE113" s="187">
        <f t="shared" si="140"/>
        <v>0</v>
      </c>
      <c r="AF113" s="187">
        <f t="shared" si="140"/>
        <v>0</v>
      </c>
      <c r="AG113" s="187">
        <f t="shared" si="140"/>
        <v>0</v>
      </c>
      <c r="AH113" s="187">
        <f t="shared" si="140"/>
        <v>0</v>
      </c>
      <c r="AI113" s="187">
        <f t="shared" si="140"/>
        <v>0</v>
      </c>
      <c r="AJ113" s="187">
        <f t="shared" si="140"/>
        <v>0</v>
      </c>
      <c r="AK113" s="187">
        <f t="shared" si="140"/>
        <v>0</v>
      </c>
      <c r="AL113" s="187">
        <f t="shared" si="140"/>
        <v>0</v>
      </c>
      <c r="AM113" s="187">
        <f t="shared" si="140"/>
        <v>0</v>
      </c>
      <c r="AN113" s="187">
        <f t="shared" si="140"/>
        <v>0</v>
      </c>
      <c r="AO113" s="187">
        <f t="shared" si="140"/>
        <v>0</v>
      </c>
      <c r="AP113" s="187">
        <f t="shared" si="140"/>
        <v>0</v>
      </c>
      <c r="AQ113" s="187">
        <f t="shared" si="140"/>
        <v>0</v>
      </c>
      <c r="AR113" s="187"/>
      <c r="AS113" s="187"/>
      <c r="AT113" s="187"/>
      <c r="AU113" s="187"/>
      <c r="AV113" s="187"/>
      <c r="AW113" s="8"/>
      <c r="AX113" s="8"/>
    </row>
    <row r="114" spans="2:50">
      <c r="B114" s="404"/>
      <c r="C114" s="187" t="s">
        <v>277</v>
      </c>
      <c r="D114" s="187">
        <f>SUM(D109:D113)</f>
        <v>0</v>
      </c>
      <c r="E114" s="187">
        <f t="shared" ref="E114:AV114" si="141">SUM(E109:E113)</f>
        <v>0</v>
      </c>
      <c r="F114" s="187">
        <f t="shared" si="141"/>
        <v>0</v>
      </c>
      <c r="G114" s="187">
        <f t="shared" si="141"/>
        <v>0</v>
      </c>
      <c r="H114" s="187">
        <f t="shared" si="141"/>
        <v>0</v>
      </c>
      <c r="I114" s="187">
        <f t="shared" si="141"/>
        <v>0</v>
      </c>
      <c r="J114" s="187">
        <f t="shared" si="141"/>
        <v>0</v>
      </c>
      <c r="K114" s="187">
        <f t="shared" si="141"/>
        <v>0</v>
      </c>
      <c r="L114" s="187">
        <f t="shared" si="141"/>
        <v>0</v>
      </c>
      <c r="M114" s="187">
        <f t="shared" si="141"/>
        <v>0</v>
      </c>
      <c r="N114" s="187">
        <f t="shared" si="141"/>
        <v>0</v>
      </c>
      <c r="O114" s="187">
        <f t="shared" si="141"/>
        <v>0</v>
      </c>
      <c r="P114" s="187">
        <f t="shared" si="141"/>
        <v>0</v>
      </c>
      <c r="Q114" s="187">
        <f t="shared" si="141"/>
        <v>0</v>
      </c>
      <c r="R114" s="187">
        <f t="shared" si="141"/>
        <v>0</v>
      </c>
      <c r="S114" s="187">
        <f t="shared" si="141"/>
        <v>0</v>
      </c>
      <c r="T114" s="187">
        <f t="shared" si="141"/>
        <v>0</v>
      </c>
      <c r="U114" s="187">
        <f t="shared" si="141"/>
        <v>0</v>
      </c>
      <c r="V114" s="187">
        <f t="shared" si="141"/>
        <v>0</v>
      </c>
      <c r="W114" s="187">
        <f t="shared" si="141"/>
        <v>0</v>
      </c>
      <c r="X114" s="187">
        <f t="shared" si="141"/>
        <v>0</v>
      </c>
      <c r="Y114" s="187">
        <f t="shared" si="141"/>
        <v>0</v>
      </c>
      <c r="Z114" s="187">
        <f t="shared" si="141"/>
        <v>0</v>
      </c>
      <c r="AA114" s="187">
        <f t="shared" si="141"/>
        <v>0</v>
      </c>
      <c r="AB114" s="187">
        <f t="shared" si="141"/>
        <v>0</v>
      </c>
      <c r="AC114" s="187">
        <f t="shared" si="141"/>
        <v>0</v>
      </c>
      <c r="AD114" s="187">
        <f t="shared" si="141"/>
        <v>0</v>
      </c>
      <c r="AE114" s="187">
        <f t="shared" si="141"/>
        <v>0</v>
      </c>
      <c r="AF114" s="187">
        <f t="shared" si="141"/>
        <v>0</v>
      </c>
      <c r="AG114" s="187">
        <f t="shared" si="141"/>
        <v>0</v>
      </c>
      <c r="AH114" s="187">
        <f t="shared" si="141"/>
        <v>0</v>
      </c>
      <c r="AI114" s="187">
        <f t="shared" si="141"/>
        <v>0</v>
      </c>
      <c r="AJ114" s="187">
        <f t="shared" si="141"/>
        <v>0</v>
      </c>
      <c r="AK114" s="187">
        <f t="shared" si="141"/>
        <v>0</v>
      </c>
      <c r="AL114" s="187">
        <f t="shared" si="141"/>
        <v>0</v>
      </c>
      <c r="AM114" s="187">
        <f t="shared" si="141"/>
        <v>0</v>
      </c>
      <c r="AN114" s="187">
        <f t="shared" si="141"/>
        <v>0</v>
      </c>
      <c r="AO114" s="187">
        <f t="shared" si="141"/>
        <v>0</v>
      </c>
      <c r="AP114" s="187">
        <f t="shared" si="141"/>
        <v>0</v>
      </c>
      <c r="AQ114" s="187">
        <f t="shared" si="141"/>
        <v>0</v>
      </c>
      <c r="AR114" s="187">
        <f t="shared" si="141"/>
        <v>0</v>
      </c>
      <c r="AS114" s="187">
        <f t="shared" si="141"/>
        <v>0</v>
      </c>
      <c r="AT114" s="187">
        <f t="shared" si="141"/>
        <v>0</v>
      </c>
      <c r="AU114" s="187">
        <f t="shared" si="141"/>
        <v>0</v>
      </c>
      <c r="AV114" s="187">
        <f t="shared" si="141"/>
        <v>0</v>
      </c>
      <c r="AW114" s="187"/>
      <c r="AX114" s="8"/>
    </row>
    <row r="115" spans="2:50">
      <c r="B115" s="405"/>
      <c r="C115" s="187" t="s">
        <v>288</v>
      </c>
      <c r="D115" s="188" t="e">
        <f>(D109+D110)/SUM(D109:D113)</f>
        <v>#DIV/0!</v>
      </c>
      <c r="E115" s="188" t="e">
        <f t="shared" ref="E115:AQ115" si="142">(E109+E110)/SUM(E109:E113)</f>
        <v>#DIV/0!</v>
      </c>
      <c r="F115" s="188" t="e">
        <f t="shared" si="142"/>
        <v>#DIV/0!</v>
      </c>
      <c r="G115" s="188" t="e">
        <f t="shared" si="142"/>
        <v>#DIV/0!</v>
      </c>
      <c r="H115" s="188" t="e">
        <f t="shared" si="142"/>
        <v>#DIV/0!</v>
      </c>
      <c r="I115" s="188" t="e">
        <f t="shared" si="142"/>
        <v>#DIV/0!</v>
      </c>
      <c r="J115" s="188" t="e">
        <f t="shared" si="142"/>
        <v>#DIV/0!</v>
      </c>
      <c r="K115" s="188" t="e">
        <f t="shared" si="142"/>
        <v>#DIV/0!</v>
      </c>
      <c r="L115" s="188" t="e">
        <f t="shared" si="142"/>
        <v>#DIV/0!</v>
      </c>
      <c r="M115" s="188" t="e">
        <f t="shared" si="142"/>
        <v>#DIV/0!</v>
      </c>
      <c r="N115" s="188" t="e">
        <f t="shared" si="142"/>
        <v>#DIV/0!</v>
      </c>
      <c r="O115" s="188" t="e">
        <f t="shared" si="142"/>
        <v>#DIV/0!</v>
      </c>
      <c r="P115" s="188" t="e">
        <f t="shared" si="142"/>
        <v>#DIV/0!</v>
      </c>
      <c r="Q115" s="188" t="e">
        <f t="shared" si="142"/>
        <v>#DIV/0!</v>
      </c>
      <c r="R115" s="188" t="e">
        <f t="shared" si="142"/>
        <v>#DIV/0!</v>
      </c>
      <c r="S115" s="188" t="e">
        <f t="shared" si="142"/>
        <v>#DIV/0!</v>
      </c>
      <c r="T115" s="188" t="e">
        <f t="shared" si="142"/>
        <v>#DIV/0!</v>
      </c>
      <c r="U115" s="188" t="e">
        <f t="shared" si="142"/>
        <v>#DIV/0!</v>
      </c>
      <c r="V115" s="188" t="e">
        <f t="shared" si="142"/>
        <v>#DIV/0!</v>
      </c>
      <c r="W115" s="188" t="e">
        <f t="shared" si="142"/>
        <v>#DIV/0!</v>
      </c>
      <c r="X115" s="188" t="e">
        <f t="shared" si="142"/>
        <v>#DIV/0!</v>
      </c>
      <c r="Y115" s="188" t="e">
        <f t="shared" si="142"/>
        <v>#DIV/0!</v>
      </c>
      <c r="Z115" s="188" t="e">
        <f t="shared" si="142"/>
        <v>#DIV/0!</v>
      </c>
      <c r="AA115" s="188" t="e">
        <f t="shared" si="142"/>
        <v>#DIV/0!</v>
      </c>
      <c r="AB115" s="188" t="e">
        <f t="shared" si="142"/>
        <v>#DIV/0!</v>
      </c>
      <c r="AC115" s="188" t="e">
        <f t="shared" si="142"/>
        <v>#DIV/0!</v>
      </c>
      <c r="AD115" s="188" t="e">
        <f t="shared" si="142"/>
        <v>#DIV/0!</v>
      </c>
      <c r="AE115" s="188" t="e">
        <f t="shared" si="142"/>
        <v>#DIV/0!</v>
      </c>
      <c r="AF115" s="188" t="e">
        <f t="shared" si="142"/>
        <v>#DIV/0!</v>
      </c>
      <c r="AG115" s="188" t="e">
        <f t="shared" si="142"/>
        <v>#DIV/0!</v>
      </c>
      <c r="AH115" s="188" t="e">
        <f t="shared" si="142"/>
        <v>#DIV/0!</v>
      </c>
      <c r="AI115" s="188" t="e">
        <f t="shared" si="142"/>
        <v>#DIV/0!</v>
      </c>
      <c r="AJ115" s="188" t="e">
        <f t="shared" si="142"/>
        <v>#DIV/0!</v>
      </c>
      <c r="AK115" s="188" t="e">
        <f t="shared" si="142"/>
        <v>#DIV/0!</v>
      </c>
      <c r="AL115" s="188" t="e">
        <f t="shared" si="142"/>
        <v>#DIV/0!</v>
      </c>
      <c r="AM115" s="188" t="e">
        <f t="shared" si="142"/>
        <v>#DIV/0!</v>
      </c>
      <c r="AN115" s="188" t="e">
        <f t="shared" si="142"/>
        <v>#DIV/0!</v>
      </c>
      <c r="AO115" s="188" t="e">
        <f t="shared" si="142"/>
        <v>#DIV/0!</v>
      </c>
      <c r="AP115" s="188" t="e">
        <f t="shared" si="142"/>
        <v>#DIV/0!</v>
      </c>
      <c r="AQ115" s="188" t="e">
        <f t="shared" si="142"/>
        <v>#DIV/0!</v>
      </c>
      <c r="AR115" s="8"/>
      <c r="AS115" s="8"/>
      <c r="AT115" s="8"/>
      <c r="AU115" s="8"/>
      <c r="AV115" s="8"/>
      <c r="AW115" s="8"/>
      <c r="AX115" s="8"/>
    </row>
    <row r="116" spans="2:50" ht="37.5">
      <c r="B116" s="406" t="s">
        <v>279</v>
      </c>
      <c r="C116" s="407"/>
      <c r="D116" s="189" t="e">
        <f>IF(D115&gt;94%,"Ok",IF(D115&gt;65%,"Perlu Bimbingan","Perlu Dibina"))</f>
        <v>#DIV/0!</v>
      </c>
      <c r="E116" s="189" t="e">
        <f t="shared" ref="E116:AQ116" si="143">IF(E115&gt;94%,"Ok",IF(E115&gt;65%,"Perlu Bimbingan","Perlu Dibina"))</f>
        <v>#DIV/0!</v>
      </c>
      <c r="F116" s="189" t="e">
        <f t="shared" si="143"/>
        <v>#DIV/0!</v>
      </c>
      <c r="G116" s="189" t="e">
        <f t="shared" si="143"/>
        <v>#DIV/0!</v>
      </c>
      <c r="H116" s="189" t="e">
        <f t="shared" si="143"/>
        <v>#DIV/0!</v>
      </c>
      <c r="I116" s="189" t="e">
        <f t="shared" si="143"/>
        <v>#DIV/0!</v>
      </c>
      <c r="J116" s="189" t="e">
        <f t="shared" si="143"/>
        <v>#DIV/0!</v>
      </c>
      <c r="K116" s="189" t="e">
        <f t="shared" si="143"/>
        <v>#DIV/0!</v>
      </c>
      <c r="L116" s="189" t="e">
        <f t="shared" si="143"/>
        <v>#DIV/0!</v>
      </c>
      <c r="M116" s="189" t="e">
        <f t="shared" si="143"/>
        <v>#DIV/0!</v>
      </c>
      <c r="N116" s="189" t="e">
        <f t="shared" si="143"/>
        <v>#DIV/0!</v>
      </c>
      <c r="O116" s="189" t="e">
        <f t="shared" si="143"/>
        <v>#DIV/0!</v>
      </c>
      <c r="P116" s="189" t="e">
        <f t="shared" si="143"/>
        <v>#DIV/0!</v>
      </c>
      <c r="Q116" s="189" t="e">
        <f t="shared" si="143"/>
        <v>#DIV/0!</v>
      </c>
      <c r="R116" s="189" t="e">
        <f t="shared" si="143"/>
        <v>#DIV/0!</v>
      </c>
      <c r="S116" s="189" t="e">
        <f t="shared" si="143"/>
        <v>#DIV/0!</v>
      </c>
      <c r="T116" s="189" t="e">
        <f t="shared" si="143"/>
        <v>#DIV/0!</v>
      </c>
      <c r="U116" s="189" t="e">
        <f t="shared" si="143"/>
        <v>#DIV/0!</v>
      </c>
      <c r="V116" s="189" t="e">
        <f t="shared" si="143"/>
        <v>#DIV/0!</v>
      </c>
      <c r="W116" s="189" t="e">
        <f t="shared" si="143"/>
        <v>#DIV/0!</v>
      </c>
      <c r="X116" s="189" t="e">
        <f t="shared" si="143"/>
        <v>#DIV/0!</v>
      </c>
      <c r="Y116" s="189" t="e">
        <f t="shared" si="143"/>
        <v>#DIV/0!</v>
      </c>
      <c r="Z116" s="189" t="e">
        <f t="shared" si="143"/>
        <v>#DIV/0!</v>
      </c>
      <c r="AA116" s="189" t="e">
        <f t="shared" si="143"/>
        <v>#DIV/0!</v>
      </c>
      <c r="AB116" s="189" t="e">
        <f t="shared" si="143"/>
        <v>#DIV/0!</v>
      </c>
      <c r="AC116" s="189" t="e">
        <f t="shared" si="143"/>
        <v>#DIV/0!</v>
      </c>
      <c r="AD116" s="189" t="e">
        <f t="shared" si="143"/>
        <v>#DIV/0!</v>
      </c>
      <c r="AE116" s="189" t="e">
        <f t="shared" si="143"/>
        <v>#DIV/0!</v>
      </c>
      <c r="AF116" s="189" t="e">
        <f t="shared" si="143"/>
        <v>#DIV/0!</v>
      </c>
      <c r="AG116" s="189" t="e">
        <f t="shared" si="143"/>
        <v>#DIV/0!</v>
      </c>
      <c r="AH116" s="189" t="e">
        <f t="shared" si="143"/>
        <v>#DIV/0!</v>
      </c>
      <c r="AI116" s="189" t="e">
        <f t="shared" si="143"/>
        <v>#DIV/0!</v>
      </c>
      <c r="AJ116" s="189" t="e">
        <f t="shared" si="143"/>
        <v>#DIV/0!</v>
      </c>
      <c r="AK116" s="189" t="e">
        <f t="shared" si="143"/>
        <v>#DIV/0!</v>
      </c>
      <c r="AL116" s="189" t="e">
        <f t="shared" si="143"/>
        <v>#DIV/0!</v>
      </c>
      <c r="AM116" s="189" t="e">
        <f t="shared" si="143"/>
        <v>#DIV/0!</v>
      </c>
      <c r="AN116" s="189" t="e">
        <f t="shared" si="143"/>
        <v>#DIV/0!</v>
      </c>
      <c r="AO116" s="189" t="e">
        <f t="shared" si="143"/>
        <v>#DIV/0!</v>
      </c>
      <c r="AP116" s="189" t="e">
        <f t="shared" si="143"/>
        <v>#DIV/0!</v>
      </c>
      <c r="AQ116" s="189" t="e">
        <f t="shared" si="143"/>
        <v>#DIV/0!</v>
      </c>
      <c r="AR116" s="8"/>
      <c r="AS116" s="8"/>
      <c r="AT116" s="8"/>
      <c r="AU116" s="8"/>
      <c r="AV116" s="8"/>
      <c r="AW116" s="8"/>
      <c r="AX116" s="8"/>
    </row>
  </sheetData>
  <dataConsolidate/>
  <mergeCells count="18">
    <mergeCell ref="A1:AX1"/>
    <mergeCell ref="A6:A7"/>
    <mergeCell ref="B6:B7"/>
    <mergeCell ref="C6:C7"/>
    <mergeCell ref="D6:AQ6"/>
    <mergeCell ref="AR6:AV6"/>
    <mergeCell ref="AW6:AW7"/>
    <mergeCell ref="B109:B115"/>
    <mergeCell ref="B116:C116"/>
    <mergeCell ref="B51:B57"/>
    <mergeCell ref="B58:C58"/>
    <mergeCell ref="A59:AX59"/>
    <mergeCell ref="A64:A65"/>
    <mergeCell ref="B64:B65"/>
    <mergeCell ref="C64:C65"/>
    <mergeCell ref="D64:AQ64"/>
    <mergeCell ref="AR64:AV64"/>
    <mergeCell ref="AW64:AW65"/>
  </mergeCells>
  <conditionalFormatting sqref="C8:C48">
    <cfRule type="cellIs" dxfId="294" priority="11" stopIfTrue="1" operator="lessThan">
      <formula>4.26</formula>
    </cfRule>
  </conditionalFormatting>
  <conditionalFormatting sqref="D58:AQ58">
    <cfRule type="cellIs" dxfId="293" priority="8" operator="equal">
      <formula>"Perlu Dibina"</formula>
    </cfRule>
    <cfRule type="cellIs" dxfId="292" priority="9" operator="equal">
      <formula>"Perlu Bimbingan"</formula>
    </cfRule>
    <cfRule type="cellIs" dxfId="291" priority="10" operator="equal">
      <formula>"Ok"</formula>
    </cfRule>
  </conditionalFormatting>
  <conditionalFormatting sqref="C66:C106">
    <cfRule type="cellIs" dxfId="290" priority="4" stopIfTrue="1" operator="lessThan">
      <formula>4.26</formula>
    </cfRule>
  </conditionalFormatting>
  <conditionalFormatting sqref="D116:AQ116">
    <cfRule type="cellIs" dxfId="289" priority="1" operator="equal">
      <formula>"Perlu Dibina"</formula>
    </cfRule>
    <cfRule type="cellIs" dxfId="288" priority="2" operator="equal">
      <formula>"Perlu Bimbingan"</formula>
    </cfRule>
    <cfRule type="cellIs" dxfId="287" priority="3" operator="equal">
      <formula>"Ok"</formula>
    </cfRule>
  </conditionalFormatting>
  <dataValidations count="1">
    <dataValidation type="list" allowBlank="1" showInputMessage="1" showErrorMessage="1" errorTitle="Hati-hati" error="Hanya masukkan huruf H, S, I, atau A  !!!" promptTitle="Masukkan Data" prompt="Pilih huruf H, T, S, I atau A ! " sqref="D8:AQ47 D66:AQ105">
      <formula1>$CW$8:$CW$12</formula1>
    </dataValidation>
  </dataValidations>
  <printOptions horizontalCentered="1"/>
  <pageMargins left="0" right="0" top="0.35433070866141736" bottom="0" header="0.31496062992125984" footer="0.31496062992125984"/>
  <pageSetup paperSize="9" scale="59" fitToHeight="2" orientation="landscape" horizontalDpi="4294967293" r:id="rId1"/>
</worksheet>
</file>

<file path=xl/worksheets/sheet27.xml><?xml version="1.0" encoding="utf-8"?>
<worksheet xmlns="http://schemas.openxmlformats.org/spreadsheetml/2006/main" xmlns:r="http://schemas.openxmlformats.org/officeDocument/2006/relationships">
  <dimension ref="A1:BU1682"/>
  <sheetViews>
    <sheetView view="pageBreakPreview" topLeftCell="A617" zoomScale="84" zoomScaleSheetLayoutView="70" workbookViewId="0">
      <selection activeCell="Q629" sqref="Q629"/>
    </sheetView>
  </sheetViews>
  <sheetFormatPr defaultRowHeight="15.75"/>
  <cols>
    <col min="1" max="1" width="3.85546875" style="1" customWidth="1"/>
    <col min="2" max="2" width="10.28515625" style="1" customWidth="1"/>
    <col min="3" max="3" width="23.42578125" style="1" customWidth="1"/>
    <col min="4" max="4" width="4.5703125" style="1" bestFit="1" customWidth="1"/>
    <col min="5" max="9" width="4.5703125" style="1" customWidth="1"/>
    <col min="10" max="26" width="5.7109375" style="1" customWidth="1"/>
    <col min="27" max="30" width="6.7109375" style="1" customWidth="1"/>
    <col min="31" max="31" width="6.7109375" style="1" bestFit="1" customWidth="1"/>
    <col min="32" max="32" width="5.7109375" style="1" customWidth="1"/>
    <col min="33" max="33" width="5.5703125" style="1" customWidth="1"/>
    <col min="34" max="34" width="5.42578125" style="1" customWidth="1"/>
    <col min="35" max="38" width="4.5703125" style="1" customWidth="1"/>
    <col min="39" max="48" width="5.7109375" style="1" customWidth="1"/>
    <col min="49" max="51" width="6.7109375" style="1" customWidth="1"/>
    <col min="52" max="52" width="6.7109375" style="1" bestFit="1" customWidth="1"/>
    <col min="53" max="53" width="5.7109375" style="1" customWidth="1"/>
    <col min="54" max="54" width="5.5703125" style="1" customWidth="1"/>
    <col min="55" max="55" width="5.42578125" style="1" customWidth="1"/>
    <col min="56" max="56" width="4.5703125" style="1" customWidth="1"/>
    <col min="57" max="58" width="6.140625" style="1" customWidth="1"/>
    <col min="59" max="59" width="9.140625" style="1"/>
    <col min="60" max="61" width="14.7109375" style="1" customWidth="1"/>
    <col min="62" max="62" width="9.140625" style="1"/>
    <col min="63" max="65" width="4" style="1" customWidth="1"/>
    <col min="66" max="66" width="2.7109375" style="1" customWidth="1"/>
    <col min="67" max="67" width="5.7109375" style="1" customWidth="1"/>
    <col min="68" max="68" width="3.28515625" style="252" bestFit="1" customWidth="1"/>
    <col min="69" max="70" width="19.28515625" style="252" customWidth="1"/>
    <col min="71" max="71" width="3.5703125" style="252" bestFit="1" customWidth="1"/>
    <col min="72" max="73" width="9.140625" style="252"/>
    <col min="74" max="16384" width="9.140625" style="1"/>
  </cols>
  <sheetData>
    <row r="1" spans="1:73">
      <c r="A1" s="317" t="s">
        <v>292</v>
      </c>
      <c r="B1" s="317"/>
      <c r="C1" s="317"/>
      <c r="D1" s="317"/>
      <c r="E1" s="317"/>
      <c r="F1" s="317"/>
      <c r="G1" s="317"/>
      <c r="H1" s="317"/>
      <c r="I1" s="317"/>
      <c r="J1" s="317"/>
      <c r="K1" s="317"/>
      <c r="L1" s="317"/>
      <c r="M1" s="317"/>
      <c r="N1" s="317"/>
      <c r="O1" s="317"/>
      <c r="P1" s="317"/>
      <c r="Q1" s="317"/>
      <c r="R1" s="317"/>
      <c r="S1" s="317"/>
      <c r="T1" s="317"/>
      <c r="U1" s="317"/>
      <c r="V1" s="317"/>
      <c r="W1" s="317"/>
      <c r="X1" s="317"/>
      <c r="Y1" s="317"/>
      <c r="Z1" s="317"/>
      <c r="AA1" s="317"/>
      <c r="AB1" s="317"/>
      <c r="AC1" s="317"/>
      <c r="AD1" s="317"/>
      <c r="AE1" s="317"/>
      <c r="AF1" s="317"/>
      <c r="AG1" s="317"/>
      <c r="AH1" s="317"/>
      <c r="AI1" s="317"/>
      <c r="AJ1" s="317"/>
      <c r="AK1" s="317"/>
      <c r="AL1" s="317"/>
      <c r="AM1" s="317"/>
      <c r="AN1" s="317"/>
      <c r="AO1" s="317"/>
      <c r="AP1" s="317"/>
      <c r="AQ1" s="317"/>
      <c r="AR1" s="317"/>
      <c r="AS1" s="317"/>
      <c r="AT1" s="317"/>
      <c r="AU1" s="317"/>
      <c r="AV1" s="317"/>
      <c r="AW1" s="317"/>
      <c r="AX1" s="317"/>
      <c r="AY1" s="317"/>
      <c r="AZ1" s="317"/>
      <c r="BA1" s="317"/>
      <c r="BB1" s="317"/>
      <c r="BC1" s="317"/>
      <c r="BD1" s="317"/>
      <c r="BE1" s="317"/>
      <c r="BF1" s="317"/>
      <c r="BG1" s="317"/>
      <c r="BH1" s="317"/>
      <c r="BI1" s="317"/>
      <c r="BJ1" s="317"/>
      <c r="BK1" s="317"/>
      <c r="BL1" s="317"/>
      <c r="BM1" s="317"/>
    </row>
    <row r="3" spans="1:73">
      <c r="A3" s="1" t="s">
        <v>293</v>
      </c>
      <c r="D3" s="1" t="s">
        <v>12</v>
      </c>
      <c r="J3" s="1" t="str">
        <f>data!C5</f>
        <v>Administrasi Transakssi</v>
      </c>
      <c r="BG3" s="1" t="s">
        <v>354</v>
      </c>
      <c r="BJ3" s="1" t="str">
        <f>": "&amp;data!C20</f>
        <v>: I (GANJIL)</v>
      </c>
    </row>
    <row r="4" spans="1:73">
      <c r="A4" s="1" t="s">
        <v>294</v>
      </c>
      <c r="D4" s="1" t="s">
        <v>12</v>
      </c>
      <c r="J4" s="164" t="str">
        <f>data!C6&amp;" "&amp;data!D6</f>
        <v>XI  BDP 1</v>
      </c>
      <c r="BG4" s="1" t="s">
        <v>355</v>
      </c>
      <c r="BJ4" s="1" t="str">
        <f>": "&amp;data!$C$19</f>
        <v>: 2018 / 2019</v>
      </c>
    </row>
    <row r="5" spans="1:73">
      <c r="A5" s="1" t="s">
        <v>244</v>
      </c>
      <c r="D5" s="1" t="s">
        <v>12</v>
      </c>
      <c r="J5" s="1">
        <f>kkmmpp!F8</f>
        <v>75</v>
      </c>
    </row>
    <row r="6" spans="1:73">
      <c r="B6" s="192">
        <v>1</v>
      </c>
      <c r="C6" s="192">
        <v>2</v>
      </c>
      <c r="D6" s="192">
        <v>3</v>
      </c>
      <c r="E6" s="192"/>
      <c r="F6" s="192"/>
      <c r="G6" s="192"/>
      <c r="H6" s="192"/>
      <c r="I6" s="192"/>
      <c r="J6" s="192">
        <v>4</v>
      </c>
      <c r="K6" s="192"/>
      <c r="L6" s="192"/>
      <c r="M6" s="192"/>
      <c r="N6" s="192"/>
      <c r="O6" s="192"/>
      <c r="P6" s="192">
        <v>5</v>
      </c>
      <c r="Q6" s="192"/>
      <c r="R6" s="192"/>
      <c r="S6" s="192">
        <v>6</v>
      </c>
      <c r="T6" s="192"/>
      <c r="U6" s="192"/>
      <c r="V6" s="192">
        <v>7</v>
      </c>
      <c r="W6" s="192"/>
      <c r="X6" s="192"/>
      <c r="Y6" s="192"/>
      <c r="Z6" s="192"/>
      <c r="AA6" s="192"/>
      <c r="AB6" s="192"/>
      <c r="AC6" s="192"/>
      <c r="AD6" s="192"/>
      <c r="AE6" s="192">
        <v>8</v>
      </c>
      <c r="AF6" s="192"/>
      <c r="AG6" s="192">
        <v>9</v>
      </c>
      <c r="AH6" s="192">
        <v>10</v>
      </c>
      <c r="AI6" s="192">
        <v>11</v>
      </c>
      <c r="AJ6" s="192">
        <v>12</v>
      </c>
      <c r="AK6" s="192"/>
      <c r="AL6" s="192"/>
      <c r="AM6" s="192">
        <v>13</v>
      </c>
      <c r="AN6" s="192"/>
      <c r="AO6" s="192"/>
      <c r="AP6" s="192">
        <v>14</v>
      </c>
      <c r="AQ6" s="192"/>
      <c r="AR6" s="192"/>
      <c r="AS6" s="192">
        <v>15</v>
      </c>
      <c r="AT6" s="192"/>
      <c r="AU6" s="192"/>
      <c r="AV6" s="192"/>
      <c r="AW6" s="192"/>
      <c r="AX6" s="192"/>
      <c r="AY6" s="192"/>
      <c r="AZ6" s="192">
        <v>16</v>
      </c>
      <c r="BA6" s="192"/>
      <c r="BB6" s="192">
        <v>9</v>
      </c>
      <c r="BC6" s="192">
        <v>18</v>
      </c>
      <c r="BD6" s="192">
        <v>19</v>
      </c>
      <c r="BE6" s="192">
        <v>20</v>
      </c>
      <c r="BF6" s="192">
        <v>21</v>
      </c>
      <c r="BG6" s="192">
        <v>22</v>
      </c>
      <c r="BH6" s="192">
        <v>23</v>
      </c>
      <c r="BI6" s="192">
        <v>24</v>
      </c>
      <c r="BJ6" s="192">
        <v>25</v>
      </c>
      <c r="BK6" s="192">
        <v>26</v>
      </c>
      <c r="BL6" s="192">
        <v>27</v>
      </c>
      <c r="BM6" s="192">
        <v>28</v>
      </c>
    </row>
    <row r="7" spans="1:73">
      <c r="J7" s="1">
        <v>3</v>
      </c>
      <c r="P7" s="1">
        <v>3</v>
      </c>
      <c r="S7" s="1">
        <v>2</v>
      </c>
      <c r="V7" s="1">
        <v>2</v>
      </c>
      <c r="AM7" s="1">
        <v>3</v>
      </c>
      <c r="AP7" s="1">
        <v>3</v>
      </c>
      <c r="AS7" s="1">
        <v>2</v>
      </c>
    </row>
    <row r="8" spans="1:73" s="190" customFormat="1" ht="15" customHeight="1">
      <c r="A8" s="441" t="s">
        <v>274</v>
      </c>
      <c r="B8" s="442" t="s">
        <v>290</v>
      </c>
      <c r="C8" s="441" t="s">
        <v>291</v>
      </c>
      <c r="D8" s="441" t="s">
        <v>295</v>
      </c>
      <c r="E8" s="445" t="s">
        <v>296</v>
      </c>
      <c r="F8" s="446"/>
      <c r="G8" s="446"/>
      <c r="H8" s="446"/>
      <c r="I8" s="446"/>
      <c r="J8" s="446"/>
      <c r="K8" s="446"/>
      <c r="L8" s="446"/>
      <c r="M8" s="446"/>
      <c r="N8" s="446"/>
      <c r="O8" s="446"/>
      <c r="P8" s="446"/>
      <c r="Q8" s="446"/>
      <c r="R8" s="446"/>
      <c r="S8" s="446"/>
      <c r="T8" s="446"/>
      <c r="U8" s="446"/>
      <c r="V8" s="446"/>
      <c r="W8" s="446"/>
      <c r="X8" s="446"/>
      <c r="Y8" s="446"/>
      <c r="Z8" s="446"/>
      <c r="AA8" s="446"/>
      <c r="AB8" s="446"/>
      <c r="AC8" s="446"/>
      <c r="AD8" s="446"/>
      <c r="AE8" s="446"/>
      <c r="AF8" s="446"/>
      <c r="AG8" s="446"/>
      <c r="AH8" s="446"/>
      <c r="AI8" s="446"/>
      <c r="AJ8" s="446"/>
      <c r="AK8" s="446"/>
      <c r="AL8" s="446"/>
      <c r="AM8" s="446"/>
      <c r="AN8" s="446"/>
      <c r="AO8" s="446"/>
      <c r="AP8" s="446"/>
      <c r="AQ8" s="446"/>
      <c r="AR8" s="446"/>
      <c r="AS8" s="446"/>
      <c r="AT8" s="446"/>
      <c r="AU8" s="446"/>
      <c r="AV8" s="446"/>
      <c r="AW8" s="446"/>
      <c r="AX8" s="446"/>
      <c r="AY8" s="446"/>
      <c r="AZ8" s="446"/>
      <c r="BA8" s="446"/>
      <c r="BB8" s="446"/>
      <c r="BC8" s="446"/>
      <c r="BD8" s="446"/>
      <c r="BE8" s="446"/>
      <c r="BF8" s="447"/>
      <c r="BG8" s="441" t="s">
        <v>297</v>
      </c>
      <c r="BH8" s="441"/>
      <c r="BI8" s="441"/>
      <c r="BJ8" s="441"/>
      <c r="BK8" s="448" t="s">
        <v>298</v>
      </c>
      <c r="BL8" s="448"/>
      <c r="BM8" s="448"/>
      <c r="BP8" s="209"/>
      <c r="BQ8" s="209"/>
      <c r="BR8" s="209"/>
      <c r="BS8" s="209"/>
      <c r="BT8" s="209"/>
      <c r="BU8" s="209"/>
    </row>
    <row r="9" spans="1:73" s="190" customFormat="1" ht="15" customHeight="1">
      <c r="A9" s="441"/>
      <c r="B9" s="443"/>
      <c r="C9" s="441"/>
      <c r="D9" s="441"/>
      <c r="E9" s="449" t="s">
        <v>299</v>
      </c>
      <c r="F9" s="450"/>
      <c r="G9" s="450"/>
      <c r="H9" s="450"/>
      <c r="I9" s="450"/>
      <c r="J9" s="450"/>
      <c r="K9" s="450"/>
      <c r="L9" s="450"/>
      <c r="M9" s="450"/>
      <c r="N9" s="450"/>
      <c r="O9" s="450"/>
      <c r="P9" s="450"/>
      <c r="Q9" s="450"/>
      <c r="R9" s="450"/>
      <c r="S9" s="450"/>
      <c r="T9" s="450"/>
      <c r="U9" s="450"/>
      <c r="V9" s="451"/>
      <c r="W9" s="253"/>
      <c r="X9" s="253"/>
      <c r="Y9" s="253"/>
      <c r="Z9" s="253"/>
      <c r="AA9" s="253"/>
      <c r="AB9" s="253"/>
      <c r="AC9" s="253"/>
      <c r="AD9" s="253"/>
      <c r="AE9" s="435" t="s">
        <v>299</v>
      </c>
      <c r="AF9" s="435"/>
      <c r="AG9" s="435"/>
      <c r="AH9" s="435"/>
      <c r="AI9" s="436"/>
      <c r="AJ9" s="431" t="s">
        <v>295</v>
      </c>
      <c r="AK9" s="433" t="s">
        <v>300</v>
      </c>
      <c r="AL9" s="434"/>
      <c r="AM9" s="434"/>
      <c r="AN9" s="434"/>
      <c r="AO9" s="434"/>
      <c r="AP9" s="434"/>
      <c r="AQ9" s="434"/>
      <c r="AR9" s="434"/>
      <c r="AS9" s="434"/>
      <c r="AT9" s="434"/>
      <c r="AU9" s="434"/>
      <c r="AV9" s="434"/>
      <c r="AW9" s="434"/>
      <c r="AX9" s="434"/>
      <c r="AY9" s="434"/>
      <c r="AZ9" s="435" t="s">
        <v>300</v>
      </c>
      <c r="BA9" s="435"/>
      <c r="BB9" s="435"/>
      <c r="BC9" s="435"/>
      <c r="BD9" s="436"/>
      <c r="BE9" s="437" t="s">
        <v>301</v>
      </c>
      <c r="BF9" s="437" t="s">
        <v>302</v>
      </c>
      <c r="BG9" s="439" t="s">
        <v>299</v>
      </c>
      <c r="BH9" s="427" t="s">
        <v>300</v>
      </c>
      <c r="BI9" s="427" t="s">
        <v>303</v>
      </c>
      <c r="BJ9" s="427" t="s">
        <v>304</v>
      </c>
      <c r="BK9" s="429" t="s">
        <v>266</v>
      </c>
      <c r="BL9" s="429" t="s">
        <v>267</v>
      </c>
      <c r="BM9" s="429" t="s">
        <v>268</v>
      </c>
      <c r="BP9" s="209"/>
      <c r="BQ9" s="209"/>
      <c r="BR9" s="209"/>
      <c r="BS9" s="209"/>
      <c r="BT9" s="209"/>
      <c r="BU9" s="209"/>
    </row>
    <row r="10" spans="1:73" s="3" customFormat="1" ht="50.25" customHeight="1">
      <c r="A10" s="441"/>
      <c r="B10" s="444"/>
      <c r="C10" s="441"/>
      <c r="D10" s="441"/>
      <c r="E10" s="205"/>
      <c r="F10" s="205"/>
      <c r="G10" s="205"/>
      <c r="H10" s="205"/>
      <c r="I10" s="205"/>
      <c r="J10" s="193" t="s">
        <v>305</v>
      </c>
      <c r="K10" s="206"/>
      <c r="L10" s="206"/>
      <c r="M10" s="206"/>
      <c r="N10" s="206"/>
      <c r="O10" s="206"/>
      <c r="P10" s="193" t="s">
        <v>306</v>
      </c>
      <c r="Q10" s="206"/>
      <c r="R10" s="206"/>
      <c r="S10" s="193" t="s">
        <v>307</v>
      </c>
      <c r="T10" s="206"/>
      <c r="U10" s="206"/>
      <c r="V10" s="193" t="s">
        <v>308</v>
      </c>
      <c r="W10" s="193"/>
      <c r="X10" s="193"/>
      <c r="Y10" s="193"/>
      <c r="Z10" s="193"/>
      <c r="AA10" s="193"/>
      <c r="AB10" s="193"/>
      <c r="AC10" s="193"/>
      <c r="AD10" s="193"/>
      <c r="AE10" s="194" t="s">
        <v>277</v>
      </c>
      <c r="AF10" s="194"/>
      <c r="AG10" s="194"/>
      <c r="AH10" s="194" t="s">
        <v>309</v>
      </c>
      <c r="AI10" s="194" t="s">
        <v>310</v>
      </c>
      <c r="AJ10" s="432"/>
      <c r="AK10" s="208"/>
      <c r="AL10" s="208"/>
      <c r="AM10" s="193" t="s">
        <v>311</v>
      </c>
      <c r="AN10" s="206"/>
      <c r="AO10" s="206"/>
      <c r="AP10" s="193" t="s">
        <v>312</v>
      </c>
      <c r="AQ10" s="206"/>
      <c r="AR10" s="206"/>
      <c r="AS10" s="193" t="s">
        <v>313</v>
      </c>
      <c r="AT10" s="193"/>
      <c r="AU10" s="193"/>
      <c r="AV10" s="193"/>
      <c r="AW10" s="193"/>
      <c r="AX10" s="193"/>
      <c r="AY10" s="193"/>
      <c r="AZ10" s="194" t="s">
        <v>277</v>
      </c>
      <c r="BA10" s="194"/>
      <c r="BB10" s="194"/>
      <c r="BC10" s="194" t="s">
        <v>309</v>
      </c>
      <c r="BD10" s="194" t="s">
        <v>310</v>
      </c>
      <c r="BE10" s="438"/>
      <c r="BF10" s="438"/>
      <c r="BG10" s="440"/>
      <c r="BH10" s="428"/>
      <c r="BI10" s="428"/>
      <c r="BJ10" s="428" t="s">
        <v>314</v>
      </c>
      <c r="BK10" s="430"/>
      <c r="BL10" s="430" t="s">
        <v>267</v>
      </c>
      <c r="BM10" s="430" t="s">
        <v>268</v>
      </c>
      <c r="BP10" s="249"/>
      <c r="BQ10" s="249" t="s">
        <v>106</v>
      </c>
      <c r="BR10" s="249" t="s">
        <v>107</v>
      </c>
      <c r="BS10" s="249"/>
      <c r="BT10" s="249" t="s">
        <v>315</v>
      </c>
      <c r="BU10" s="249" t="s">
        <v>316</v>
      </c>
    </row>
    <row r="11" spans="1:73">
      <c r="A11" s="418">
        <v>1</v>
      </c>
      <c r="B11" s="418">
        <f>pd!B6</f>
        <v>5469</v>
      </c>
      <c r="C11" s="421" t="str">
        <f>pd!C6</f>
        <v>AHMAD JUNAIDI</v>
      </c>
      <c r="D11" s="254" t="s">
        <v>317</v>
      </c>
      <c r="E11" s="195"/>
      <c r="F11" s="195"/>
      <c r="G11" s="195"/>
      <c r="H11" s="195"/>
      <c r="I11" s="195"/>
      <c r="J11" s="196">
        <f>IF(SUM(E11:I11)&gt;0,AVERAGE(E11:I11),0)</f>
        <v>0</v>
      </c>
      <c r="K11" s="197" t="str">
        <f>IF(analis!D14="","",analis!D14)</f>
        <v/>
      </c>
      <c r="L11" s="196"/>
      <c r="M11" s="196"/>
      <c r="N11" s="196"/>
      <c r="O11" s="196"/>
      <c r="P11" s="196">
        <f>IF(SUM(K11:O11)&gt;0,AVERAGE(K11:O11),0)</f>
        <v>0</v>
      </c>
      <c r="Q11" s="196" t="str">
        <f>'rpp1'!$M$259</f>
        <v/>
      </c>
      <c r="R11" s="196"/>
      <c r="S11" s="196">
        <f>IF(SUM(Q11:R11)&gt;0,MAX(Q11:R11),0)</f>
        <v>0</v>
      </c>
      <c r="T11" s="196"/>
      <c r="U11" s="196"/>
      <c r="V11" s="196">
        <f>IF(SUM(T11:U11)&gt;0,MAX(T11:U11),0)</f>
        <v>0</v>
      </c>
      <c r="W11" s="196">
        <f t="shared" ref="W11:W25" si="0">IF((J11+J26+J41+J56+J71+J86+J101+J116+J131+J146+J161+J176+J191+J206+J221+J236+J251+J266+J281+J296+J311+J326+J341+J356+J371+J386+J401+J416+J431+J446+J461+J476+J491+J506+J521+J536+J551+J566+J581+J596)&gt;0,1,0)</f>
        <v>0</v>
      </c>
      <c r="X11" s="196">
        <f t="shared" ref="X11:X25" si="1">IF((P11+P26+P41+P56+P71+P86+P101+P116+P131+P146+P161+P176+P191+P206+P221+P236+P251+P266+P281+P296+P311+P326+P341+P356+P371+P386+P401+P416+P431+P446+P461+P476+P491+P506+P521+P536+P551+P566+P581+P596)&gt;0,1,0)</f>
        <v>0</v>
      </c>
      <c r="Y11" s="196">
        <f t="shared" ref="Y11:Y25" si="2">IF((S11+S26+S41+S56+S71+S86+S101+S116+S131+S146+S161+S176+S191+S206+S221+S236+S251+S266+S281+S296+S311+S326+S341+S356+S371+S386+S401+S416+S431+S446+S461+S476+S491+S506+S521+S536+S551+S566+S581+S596)&gt;0,1,0)</f>
        <v>0</v>
      </c>
      <c r="Z11" s="196">
        <f t="shared" ref="Z11" si="3">IF((V11+V26+V41+V56+V71+V86+V101+V116+V131+V146+V161+V176+V191+V206+V221+V236+V251+V266+V281+V296+V311+V326+V341+V356+V371+V386+V401+V416+V431+V446+V461+V476+V491+V506+V521+V536+V551+V566+V581+V596)&gt;0,1,0)</f>
        <v>0</v>
      </c>
      <c r="AA11" s="196">
        <f>IF($W$11=1,J11*$J$7,0)</f>
        <v>0</v>
      </c>
      <c r="AB11" s="196">
        <f>IF($X$11=1,P11*$P$7,0)</f>
        <v>0</v>
      </c>
      <c r="AC11" s="196">
        <f>IF($Y$11=1,S11*$S$7,0)</f>
        <v>0</v>
      </c>
      <c r="AD11" s="196">
        <f>IF($Z$11=1,V11*$V$7,0)</f>
        <v>0</v>
      </c>
      <c r="AE11" s="197">
        <f>SUM(AA11:AD11)</f>
        <v>0</v>
      </c>
      <c r="AF11" s="198">
        <f>IFERROR(AE11/(IF($W$11&gt;0,$J$7,0)+IF($X$11&gt;0,$P$7,0)+IF($Y$11&gt;0,$S$7,0)+IF($Z$11&gt;0,$V$7,0)),0)</f>
        <v>0</v>
      </c>
      <c r="AG11" s="198">
        <f>IF(SUM(W11:Z11)&gt;0,1,0)</f>
        <v>0</v>
      </c>
      <c r="AH11" s="424" t="e">
        <f>ROUND((SUM(AF11:AF25)/SUM($AG$11:$AG$25)),0)</f>
        <v>#DIV/0!</v>
      </c>
      <c r="AI11" s="412" t="e">
        <f>IF(AH11&gt;=$BO$11,"A",IF(AH11&gt;=$BO$12,"B",IF(AH11&gt;=$BO$13,"C",IF(AH11&gt;=$BO$14,"D",""))))</f>
        <v>#DIV/0!</v>
      </c>
      <c r="AJ11" s="255" t="s">
        <v>318</v>
      </c>
      <c r="AK11" s="8" t="str">
        <f>'rpp1'!$M$316</f>
        <v/>
      </c>
      <c r="AL11" s="199"/>
      <c r="AM11" s="196">
        <f>MAX(AK11:AL11)</f>
        <v>0</v>
      </c>
      <c r="AN11" s="196"/>
      <c r="AO11" s="196"/>
      <c r="AP11" s="196">
        <f>MAX(AN11:AO11)</f>
        <v>0</v>
      </c>
      <c r="AQ11" s="196"/>
      <c r="AR11" s="196"/>
      <c r="AS11" s="196">
        <f>MAX(AQ11:AR11)</f>
        <v>0</v>
      </c>
      <c r="AT11" s="196">
        <f t="shared" ref="AT11:AT25" si="4">IF((AM11+AM26+AM41+AM56+AM71+AM86+AM101+AM116+AM131+AM146+AM161+AM176+AM191+AM206+AM221+AM236+AM251+AM266+AM281+AM296+AM311+AM326+AM341+AM356+AM371+AM386+AM401+AM416+AM431+AM446+AM461+AM476+AM491+AM506+AM521+AM536+AM551+AM566+AM581+AM596)&gt;0,1,0)</f>
        <v>0</v>
      </c>
      <c r="AU11" s="196">
        <f t="shared" ref="AU11:AU25" si="5">IF((AP11+AP26+AP41+AP56+AP71+AP86+AP101+AP116+AP131+AP146+AP161+AP176+AP191+AP206+AP221+AP236+AP251+AP266+AP281+AP296+AP311+AP326+AP341+AP356+AP371+AP386+AP401+AP416+AP431+AP446+AP461+AP476+AP491+AP506+AP521+AP536+AP551+AP566+AP581+AP596)&gt;0,1,0)</f>
        <v>0</v>
      </c>
      <c r="AV11" s="196">
        <f t="shared" ref="AV11:AV25" si="6">IF((AS11+AS26+AS41+AS56+AS71+AS86+AS101+AS116+AS131+AS146+AS161+AS176+AS191+AS206+AS221+AS236+AS251+AS266+AS281+AS296+AS311+AS326+AS341+AS356+AS371+AS386+AS401+AS416+AS431+AS446+AS461+AS476+AS491+AS506+AS521+AS536+AS551+AS566+AS581+AS596)&gt;0,1,0)</f>
        <v>0</v>
      </c>
      <c r="AW11" s="196">
        <f>IF($AT$11=1,AM11*$AM$7,0)</f>
        <v>0</v>
      </c>
      <c r="AX11" s="196">
        <f>IF($AU$11=1,AP11*$AP$7,0)</f>
        <v>0</v>
      </c>
      <c r="AY11" s="196">
        <f>IF($AV$11=1,AS11*$AS$7,0)</f>
        <v>0</v>
      </c>
      <c r="AZ11" s="197">
        <f>SUM(AW11:AY11)</f>
        <v>0</v>
      </c>
      <c r="BA11" s="198">
        <f>IFERROR(AZ11/(IF($AT$11&gt;0,$AM$7,0)+IF($AU$11&gt;0,$AP$7,0)+IF($AV$11&gt;0,$AS$7,0)),0)</f>
        <v>0</v>
      </c>
      <c r="BB11" s="198">
        <f>IF(SUM(AT11:AV11)&gt;0,1,0)</f>
        <v>0</v>
      </c>
      <c r="BC11" s="424" t="e">
        <f>ROUND((SUM(BA11:BA25)/SUM($BB$11:$BB$25)),0)</f>
        <v>#DIV/0!</v>
      </c>
      <c r="BD11" s="412" t="e">
        <f>IF(BC11&gt;=$BO$11,"A",IF(BC11&gt;=$BO$12,"B",IF(BC11&gt;=$BO$13,"C",IF(BC11&gt;=$BO$14,"D",""))))</f>
        <v>#DIV/0!</v>
      </c>
      <c r="BE11" s="412"/>
      <c r="BF11" s="235" t="str">
        <f>'rpp1'!G150</f>
        <v/>
      </c>
      <c r="BG11" s="415" t="e">
        <f>IF(AI11=$BP$11,$BQ$11,IF(AI11=$BP$12,$BQ$12,IF(AI11=$BP$13,$BQ$13,IF(AI11=$BP$14,$BQ$14,""))))</f>
        <v>#DIV/0!</v>
      </c>
      <c r="BH11" s="415" t="e">
        <f>IF(BD11=$BP$11,$BR$11,IF(BD11=$BP$12,$BR$12,IF(BD11=$BP$13,$BR$13,IF(BD11=$BP$14,$BR$14,""))))</f>
        <v>#DIV/0!</v>
      </c>
      <c r="BI11" s="315" t="str">
        <f>IF(BE11=$BS$11,$BT$11,IF(BE11=$BS$12,$BT$12,IF(BE11=$BS$13,$BT$13,IF(BE11=$BS$14,$BT$14,""))))</f>
        <v/>
      </c>
      <c r="BJ11" s="315" t="str">
        <f>IF(BF11=$BS$11,$BU$11,IF(BF11=$BS$12,$BU$12,IF(BF11=$BS$13,$BU$13,IF(BF11=$BS$14,$BU$14,""))))</f>
        <v/>
      </c>
      <c r="BK11" s="412"/>
      <c r="BL11" s="412"/>
      <c r="BM11" s="412"/>
      <c r="BO11" s="1">
        <v>86</v>
      </c>
      <c r="BP11" s="251" t="s">
        <v>268</v>
      </c>
      <c r="BQ11" s="251" t="e">
        <f>"Sangat baik dalam seluruh kompetensi "&amp;silabus!$A$35&amp;", "&amp;silabus!#REF!</f>
        <v>#REF!</v>
      </c>
      <c r="BR11" s="251" t="e">
        <f>"Sangat terampil dalam seluruh kompetensi "&amp;silabus!$A$36&amp;", "&amp;silabus!#REF!</f>
        <v>#REF!</v>
      </c>
      <c r="BS11" s="251" t="s">
        <v>408</v>
      </c>
      <c r="BT11" s="251" t="s">
        <v>356</v>
      </c>
      <c r="BU11" s="251" t="s">
        <v>357</v>
      </c>
    </row>
    <row r="12" spans="1:73" ht="15" customHeight="1">
      <c r="A12" s="419"/>
      <c r="B12" s="419"/>
      <c r="C12" s="422"/>
      <c r="D12" s="254" t="s">
        <v>320</v>
      </c>
      <c r="E12" s="195"/>
      <c r="F12" s="195"/>
      <c r="G12" s="195"/>
      <c r="H12" s="195"/>
      <c r="I12" s="195"/>
      <c r="J12" s="196">
        <f t="shared" ref="J12:J75" si="7">IF(SUM(E12:I12)&gt;0,AVERAGE(E12:I12),0)</f>
        <v>0</v>
      </c>
      <c r="K12" s="197" t="str">
        <f>IF(analis!F14="","",analis!F14)</f>
        <v/>
      </c>
      <c r="L12" s="196"/>
      <c r="M12" s="196"/>
      <c r="N12" s="196"/>
      <c r="O12" s="196"/>
      <c r="P12" s="196">
        <f t="shared" ref="P12:P75" si="8">IF(SUM(K12:O12)&gt;0,AVERAGE(K12:O12),0)</f>
        <v>0</v>
      </c>
      <c r="Q12" s="196" t="str">
        <f>'rpp2'!$M$259</f>
        <v/>
      </c>
      <c r="R12" s="196"/>
      <c r="S12" s="196">
        <f t="shared" ref="S12:S75" si="9">IF(SUM(Q12:R12)&gt;0,MAX(Q12:R12),0)</f>
        <v>0</v>
      </c>
      <c r="T12" s="196"/>
      <c r="U12" s="196"/>
      <c r="V12" s="196">
        <f t="shared" ref="V12:V75" si="10">IF(SUM(T12:U12)&gt;0,MAX(T12:U12),0)</f>
        <v>0</v>
      </c>
      <c r="W12" s="196">
        <f t="shared" si="0"/>
        <v>0</v>
      </c>
      <c r="X12" s="196">
        <f t="shared" si="1"/>
        <v>0</v>
      </c>
      <c r="Y12" s="196">
        <f t="shared" si="2"/>
        <v>0</v>
      </c>
      <c r="Z12" s="196">
        <f t="shared" ref="Z12:Z25" si="11">IF((V12+V27+V42+V57+V72+V87+V102+V117+V132+V147+V162+V177+V192+V207+V222+V237+V252+V267+V282+V297+V312+V327+V342+V357+V372+V387+V402+V417+V432+V447+V462+V477+V492+V507+V522+V537+V552+V567+V582+V597)&gt;0,1,0)</f>
        <v>0</v>
      </c>
      <c r="AA12" s="196">
        <f>IF($W$12=1,J12*$J$7,0)</f>
        <v>0</v>
      </c>
      <c r="AB12" s="196">
        <f>IF($X$12=1,P12*$P$7,0)</f>
        <v>0</v>
      </c>
      <c r="AC12" s="196">
        <f>IF($Y$12=1,S12*$S$7,0)</f>
        <v>0</v>
      </c>
      <c r="AD12" s="196">
        <f>IF($Z$12=1,V12*$V$7,0)</f>
        <v>0</v>
      </c>
      <c r="AE12" s="197">
        <f>SUM(AA12:AD12)</f>
        <v>0</v>
      </c>
      <c r="AF12" s="198">
        <f>IFERROR(AE12/(IF($W$12&gt;0,$J$7,0)+IF($X$12&gt;0,$P$7,0)+IF($Y$12&gt;0,$S$7,0)+IF($Z$12&gt;0,$V$7,0)),0)</f>
        <v>0</v>
      </c>
      <c r="AG12" s="198">
        <f t="shared" ref="AG12:AG25" si="12">IF(SUM(W12:Z12)&gt;0,1,0)</f>
        <v>0</v>
      </c>
      <c r="AH12" s="425"/>
      <c r="AI12" s="413"/>
      <c r="AJ12" s="255" t="s">
        <v>321</v>
      </c>
      <c r="AK12" s="8" t="str">
        <f>'rpp2'!$M$316</f>
        <v/>
      </c>
      <c r="AL12" s="199"/>
      <c r="AM12" s="196">
        <f t="shared" ref="AM12:AM75" si="13">MAX(AK12:AL12)</f>
        <v>0</v>
      </c>
      <c r="AN12" s="196"/>
      <c r="AO12" s="196"/>
      <c r="AP12" s="196">
        <f t="shared" ref="AP12:AP75" si="14">MAX(AN12:AO12)</f>
        <v>0</v>
      </c>
      <c r="AQ12" s="196"/>
      <c r="AR12" s="196"/>
      <c r="AS12" s="196">
        <f t="shared" ref="AS12:AS75" si="15">MAX(AQ12:AR12)</f>
        <v>0</v>
      </c>
      <c r="AT12" s="196">
        <f t="shared" si="4"/>
        <v>0</v>
      </c>
      <c r="AU12" s="196">
        <f t="shared" si="5"/>
        <v>0</v>
      </c>
      <c r="AV12" s="196">
        <f t="shared" si="6"/>
        <v>0</v>
      </c>
      <c r="AW12" s="196">
        <f>IF($AT$12=1,AM12*$AM$7,0)</f>
        <v>0</v>
      </c>
      <c r="AX12" s="196">
        <f>IF($AU$12=1,AP12*$AP$7,0)</f>
        <v>0</v>
      </c>
      <c r="AY12" s="196">
        <f>IF($AV$12=1,AS12*$AS$7,0)</f>
        <v>0</v>
      </c>
      <c r="AZ12" s="197">
        <f t="shared" ref="AZ12:AZ75" si="16">SUM(AW12:AY12)</f>
        <v>0</v>
      </c>
      <c r="BA12" s="198">
        <f>IFERROR(AZ12/(IF($AT$12&gt;0,$AM$7,0)+IF($AU$12&gt;0,$AP$7,0)+IF($AV$12&gt;0,$AS$7,0)),0)</f>
        <v>0</v>
      </c>
      <c r="BB12" s="198">
        <f t="shared" ref="BB12:BB25" si="17">IF(SUM(AT12:AV12)&gt;0,1,0)</f>
        <v>0</v>
      </c>
      <c r="BC12" s="425"/>
      <c r="BD12" s="413"/>
      <c r="BE12" s="413"/>
      <c r="BF12" s="236" t="str">
        <f>'rpp2'!G150</f>
        <v/>
      </c>
      <c r="BG12" s="416"/>
      <c r="BH12" s="416"/>
      <c r="BI12" s="411"/>
      <c r="BJ12" s="411"/>
      <c r="BK12" s="413"/>
      <c r="BL12" s="413"/>
      <c r="BM12" s="413"/>
      <c r="BO12" s="1">
        <v>71</v>
      </c>
      <c r="BP12" s="251" t="s">
        <v>322</v>
      </c>
      <c r="BQ12" s="251" t="e">
        <f>"Baik dalam kompetensi "&amp;silabus!$A$35&amp;", "&amp;silabus!#REF!</f>
        <v>#REF!</v>
      </c>
      <c r="BR12" s="251" t="e">
        <f>"Terampil dalam kompetensi "&amp;silabus!$A$36&amp;", "&amp;silabus!#REF!</f>
        <v>#REF!</v>
      </c>
      <c r="BS12" s="251" t="s">
        <v>409</v>
      </c>
      <c r="BT12" s="251" t="s">
        <v>358</v>
      </c>
      <c r="BU12" s="251" t="s">
        <v>359</v>
      </c>
    </row>
    <row r="13" spans="1:73" ht="15" customHeight="1">
      <c r="A13" s="419"/>
      <c r="B13" s="419"/>
      <c r="C13" s="422"/>
      <c r="D13" s="254" t="s">
        <v>323</v>
      </c>
      <c r="E13" s="195"/>
      <c r="F13" s="195"/>
      <c r="G13" s="195"/>
      <c r="H13" s="195"/>
      <c r="I13" s="195"/>
      <c r="J13" s="196">
        <f t="shared" si="7"/>
        <v>0</v>
      </c>
      <c r="K13" s="197" t="str">
        <f>IF(analis!H14="","",analis!H14)</f>
        <v/>
      </c>
      <c r="L13" s="196"/>
      <c r="M13" s="196"/>
      <c r="N13" s="196"/>
      <c r="O13" s="196"/>
      <c r="P13" s="196">
        <f t="shared" si="8"/>
        <v>0</v>
      </c>
      <c r="Q13" s="196" t="str">
        <f>'rpp3'!$M$259</f>
        <v/>
      </c>
      <c r="R13" s="196"/>
      <c r="S13" s="196">
        <f t="shared" si="9"/>
        <v>0</v>
      </c>
      <c r="T13" s="196"/>
      <c r="U13" s="196"/>
      <c r="V13" s="196">
        <f t="shared" si="10"/>
        <v>0</v>
      </c>
      <c r="W13" s="196">
        <f t="shared" si="0"/>
        <v>0</v>
      </c>
      <c r="X13" s="196">
        <f t="shared" si="1"/>
        <v>0</v>
      </c>
      <c r="Y13" s="196">
        <f t="shared" si="2"/>
        <v>0</v>
      </c>
      <c r="Z13" s="196">
        <f t="shared" si="11"/>
        <v>0</v>
      </c>
      <c r="AA13" s="196">
        <f>IF($W$13=1,J13*$J$7,0)</f>
        <v>0</v>
      </c>
      <c r="AB13" s="196">
        <f>IF($X$13=1,P13*$P$7,0)</f>
        <v>0</v>
      </c>
      <c r="AC13" s="196">
        <f>IF($Y$13=1,S13*$S$7,0)</f>
        <v>0</v>
      </c>
      <c r="AD13" s="196">
        <f>IF($Z$13=1,V13*$V$7,0)</f>
        <v>0</v>
      </c>
      <c r="AE13" s="197">
        <f t="shared" ref="AE13:AE75" si="18">SUM(AA13:AD13)</f>
        <v>0</v>
      </c>
      <c r="AF13" s="198">
        <f>IFERROR(AE13/(IF($W$13&gt;0,$J$7,0)+IF($X$13&gt;0,$P$7,0)+IF($Y$13&gt;0,$S$7,0)+IF($Z$13&gt;0,$V$7,0)),0)</f>
        <v>0</v>
      </c>
      <c r="AG13" s="198">
        <f t="shared" si="12"/>
        <v>0</v>
      </c>
      <c r="AH13" s="425"/>
      <c r="AI13" s="413"/>
      <c r="AJ13" s="255" t="s">
        <v>324</v>
      </c>
      <c r="AK13" s="8" t="str">
        <f>'rpp3'!$M$316</f>
        <v/>
      </c>
      <c r="AL13" s="199"/>
      <c r="AM13" s="196">
        <f t="shared" si="13"/>
        <v>0</v>
      </c>
      <c r="AN13" s="196"/>
      <c r="AO13" s="196"/>
      <c r="AP13" s="196">
        <f t="shared" si="14"/>
        <v>0</v>
      </c>
      <c r="AQ13" s="196"/>
      <c r="AR13" s="196"/>
      <c r="AS13" s="196">
        <f t="shared" si="15"/>
        <v>0</v>
      </c>
      <c r="AT13" s="196">
        <f t="shared" si="4"/>
        <v>0</v>
      </c>
      <c r="AU13" s="196">
        <f t="shared" si="5"/>
        <v>0</v>
      </c>
      <c r="AV13" s="196">
        <f t="shared" si="6"/>
        <v>0</v>
      </c>
      <c r="AW13" s="196">
        <f>IF($AT$13=1,AM13*$AM$7,0)</f>
        <v>0</v>
      </c>
      <c r="AX13" s="196">
        <f>IF($AU$13=1,AP13*$AP$7,0)</f>
        <v>0</v>
      </c>
      <c r="AY13" s="196">
        <f>IF($AV$13=1,AS13*$AS$7,0)</f>
        <v>0</v>
      </c>
      <c r="AZ13" s="197">
        <f t="shared" si="16"/>
        <v>0</v>
      </c>
      <c r="BA13" s="198">
        <f>IFERROR(AZ13/(IF($AT$13&gt;0,$AM$7,0)+IF($AU$13&gt;0,$AP$7,0)+IF($AV$13&gt;0,$AS$7,0)),0)</f>
        <v>0</v>
      </c>
      <c r="BB13" s="198">
        <f t="shared" si="17"/>
        <v>0</v>
      </c>
      <c r="BC13" s="425"/>
      <c r="BD13" s="413"/>
      <c r="BE13" s="413"/>
      <c r="BF13" s="236"/>
      <c r="BG13" s="416"/>
      <c r="BH13" s="416"/>
      <c r="BI13" s="411"/>
      <c r="BJ13" s="411"/>
      <c r="BK13" s="413"/>
      <c r="BL13" s="413"/>
      <c r="BM13" s="413"/>
      <c r="BO13" s="1">
        <v>56</v>
      </c>
      <c r="BP13" s="251" t="s">
        <v>325</v>
      </c>
      <c r="BQ13" s="251" t="e">
        <f>"Cukup dalam kompetensi "&amp;silabus!$A$35&amp;", "&amp;silabus!#REF!</f>
        <v>#REF!</v>
      </c>
      <c r="BR13" s="251" t="e">
        <f>"Cukup terampil dalam kompetensi "&amp;silabus!$A$36&amp;", "&amp;silabus!#REF!</f>
        <v>#REF!</v>
      </c>
      <c r="BS13" s="251" t="s">
        <v>410</v>
      </c>
      <c r="BT13" s="251"/>
      <c r="BU13" s="251"/>
    </row>
    <row r="14" spans="1:73" ht="15" customHeight="1">
      <c r="A14" s="419"/>
      <c r="B14" s="419"/>
      <c r="C14" s="422"/>
      <c r="D14" s="254" t="s">
        <v>326</v>
      </c>
      <c r="E14" s="195"/>
      <c r="F14" s="195"/>
      <c r="G14" s="195"/>
      <c r="H14" s="195"/>
      <c r="I14" s="195"/>
      <c r="J14" s="196">
        <f t="shared" si="7"/>
        <v>0</v>
      </c>
      <c r="K14" s="197" t="str">
        <f>IF(analis!J14="","",analis!J14)</f>
        <v/>
      </c>
      <c r="L14" s="196"/>
      <c r="M14" s="196"/>
      <c r="N14" s="196"/>
      <c r="O14" s="196"/>
      <c r="P14" s="196">
        <f t="shared" si="8"/>
        <v>0</v>
      </c>
      <c r="Q14" s="196" t="str">
        <f>'rpp4'!$M$259</f>
        <v/>
      </c>
      <c r="R14" s="196"/>
      <c r="S14" s="196">
        <f t="shared" si="9"/>
        <v>0</v>
      </c>
      <c r="T14" s="196"/>
      <c r="U14" s="196"/>
      <c r="V14" s="196">
        <f t="shared" si="10"/>
        <v>0</v>
      </c>
      <c r="W14" s="196">
        <f t="shared" si="0"/>
        <v>0</v>
      </c>
      <c r="X14" s="196">
        <f t="shared" si="1"/>
        <v>0</v>
      </c>
      <c r="Y14" s="196">
        <f t="shared" si="2"/>
        <v>0</v>
      </c>
      <c r="Z14" s="196">
        <f t="shared" si="11"/>
        <v>0</v>
      </c>
      <c r="AA14" s="196">
        <f>IF($W$14=1,J14*$J$7,0)</f>
        <v>0</v>
      </c>
      <c r="AB14" s="196">
        <f>IF($X$14=1,P14*$P$7,0)</f>
        <v>0</v>
      </c>
      <c r="AC14" s="196">
        <f>IF($Y$14=1,S14*$S$7,0)</f>
        <v>0</v>
      </c>
      <c r="AD14" s="196">
        <f>IF($Z$14=1,V14*$V$7,0)</f>
        <v>0</v>
      </c>
      <c r="AE14" s="197">
        <f t="shared" si="18"/>
        <v>0</v>
      </c>
      <c r="AF14" s="198">
        <f>IFERROR(AE14/(IF($W$14&gt;0,$J$7,0)+IF($X$14&gt;0,$P$7,0)+IF($Y$14&gt;0,$S$7,0)+IF($Z$14&gt;0,$V$7,0)),0)</f>
        <v>0</v>
      </c>
      <c r="AG14" s="198">
        <f t="shared" si="12"/>
        <v>0</v>
      </c>
      <c r="AH14" s="425"/>
      <c r="AI14" s="413"/>
      <c r="AJ14" s="255" t="s">
        <v>327</v>
      </c>
      <c r="AK14" s="8" t="str">
        <f>'rpp4'!$M$316</f>
        <v/>
      </c>
      <c r="AL14" s="199"/>
      <c r="AM14" s="196">
        <f t="shared" si="13"/>
        <v>0</v>
      </c>
      <c r="AN14" s="196"/>
      <c r="AO14" s="196"/>
      <c r="AP14" s="196">
        <f t="shared" si="14"/>
        <v>0</v>
      </c>
      <c r="AQ14" s="196"/>
      <c r="AR14" s="196"/>
      <c r="AS14" s="196">
        <f t="shared" si="15"/>
        <v>0</v>
      </c>
      <c r="AT14" s="196">
        <f t="shared" si="4"/>
        <v>0</v>
      </c>
      <c r="AU14" s="196">
        <f t="shared" si="5"/>
        <v>0</v>
      </c>
      <c r="AV14" s="196">
        <f t="shared" si="6"/>
        <v>0</v>
      </c>
      <c r="AW14" s="196">
        <f>IF($AT$14=1,AM14*$AM$7,0)</f>
        <v>0</v>
      </c>
      <c r="AX14" s="196">
        <f>IF($AU$14=1,AP14*$AP$7,0)</f>
        <v>0</v>
      </c>
      <c r="AY14" s="196">
        <f>IF($AV$14=1,AS14*$AS$7,0)</f>
        <v>0</v>
      </c>
      <c r="AZ14" s="197">
        <f t="shared" si="16"/>
        <v>0</v>
      </c>
      <c r="BA14" s="198">
        <f>IFERROR(AZ14/(IF($AT$14&gt;0,$AM$7,0)+IF($AU$14&gt;0,$AP$7,0)+IF($AV$14&gt;0,$AS$7,0)),0)</f>
        <v>0</v>
      </c>
      <c r="BB14" s="198">
        <f t="shared" si="17"/>
        <v>0</v>
      </c>
      <c r="BC14" s="425"/>
      <c r="BD14" s="413"/>
      <c r="BE14" s="413"/>
      <c r="BF14" s="236"/>
      <c r="BG14" s="416"/>
      <c r="BH14" s="416"/>
      <c r="BI14" s="411"/>
      <c r="BJ14" s="411"/>
      <c r="BK14" s="413"/>
      <c r="BL14" s="413"/>
      <c r="BM14" s="413"/>
      <c r="BO14" s="1">
        <v>0</v>
      </c>
      <c r="BP14" s="251" t="s">
        <v>328</v>
      </c>
      <c r="BQ14" s="251" t="e">
        <f>"Kurang baik dalam kompetensi "&amp;silabus!$A$35&amp;", "&amp;silabus!#REF!</f>
        <v>#REF!</v>
      </c>
      <c r="BR14" s="251" t="e">
        <f>"Cukup terampil dalam kompetensi "&amp;silabus!$A$36&amp;", "&amp;silabus!#REF!</f>
        <v>#REF!</v>
      </c>
      <c r="BS14" s="251" t="s">
        <v>411</v>
      </c>
      <c r="BT14" s="251"/>
      <c r="BU14" s="251"/>
    </row>
    <row r="15" spans="1:73" ht="15" customHeight="1">
      <c r="A15" s="419"/>
      <c r="B15" s="419"/>
      <c r="C15" s="422"/>
      <c r="D15" s="254" t="s">
        <v>330</v>
      </c>
      <c r="E15" s="195"/>
      <c r="F15" s="195"/>
      <c r="G15" s="195"/>
      <c r="H15" s="195"/>
      <c r="I15" s="195"/>
      <c r="J15" s="196">
        <f t="shared" si="7"/>
        <v>0</v>
      </c>
      <c r="K15" s="197" t="str">
        <f>IF(analis!L14="","",analis!L14)</f>
        <v/>
      </c>
      <c r="L15" s="196"/>
      <c r="M15" s="196"/>
      <c r="N15" s="196"/>
      <c r="O15" s="196"/>
      <c r="P15" s="196">
        <f t="shared" si="8"/>
        <v>0</v>
      </c>
      <c r="Q15" s="196" t="str">
        <f>'rpp5'!$M$259</f>
        <v/>
      </c>
      <c r="R15" s="196"/>
      <c r="S15" s="196">
        <f t="shared" si="9"/>
        <v>0</v>
      </c>
      <c r="T15" s="196"/>
      <c r="U15" s="196"/>
      <c r="V15" s="196">
        <f t="shared" si="10"/>
        <v>0</v>
      </c>
      <c r="W15" s="196">
        <f t="shared" si="0"/>
        <v>0</v>
      </c>
      <c r="X15" s="196">
        <f t="shared" si="1"/>
        <v>0</v>
      </c>
      <c r="Y15" s="196">
        <f t="shared" si="2"/>
        <v>0</v>
      </c>
      <c r="Z15" s="196">
        <f t="shared" si="11"/>
        <v>0</v>
      </c>
      <c r="AA15" s="196">
        <f>IF($W$15=1,J15*$J$7,0)</f>
        <v>0</v>
      </c>
      <c r="AB15" s="196">
        <f>IF($X$15=1,P15*$P$7,0)</f>
        <v>0</v>
      </c>
      <c r="AC15" s="196">
        <f>IF($Y$15=1,S15*$S$7,0)</f>
        <v>0</v>
      </c>
      <c r="AD15" s="196">
        <f>IF($Z$15=1,V15*$V$7,0)</f>
        <v>0</v>
      </c>
      <c r="AE15" s="197">
        <f t="shared" si="18"/>
        <v>0</v>
      </c>
      <c r="AF15" s="198">
        <f>IFERROR(AE15/(IF($W$15&gt;0,$J$7,0)+IF($X$15&gt;0,$P$7,0)+IF($Y$15&gt;0,$S$7,0)+IF($Z$15&gt;0,$V$7,0)),0)</f>
        <v>0</v>
      </c>
      <c r="AG15" s="198">
        <f t="shared" si="12"/>
        <v>0</v>
      </c>
      <c r="AH15" s="425"/>
      <c r="AI15" s="413"/>
      <c r="AJ15" s="255" t="s">
        <v>331</v>
      </c>
      <c r="AK15" s="8" t="str">
        <f>'rpp5'!$M$316</f>
        <v/>
      </c>
      <c r="AL15" s="199"/>
      <c r="AM15" s="196">
        <f t="shared" si="13"/>
        <v>0</v>
      </c>
      <c r="AN15" s="196"/>
      <c r="AO15" s="196"/>
      <c r="AP15" s="196">
        <f t="shared" si="14"/>
        <v>0</v>
      </c>
      <c r="AQ15" s="196"/>
      <c r="AR15" s="196"/>
      <c r="AS15" s="196">
        <f t="shared" si="15"/>
        <v>0</v>
      </c>
      <c r="AT15" s="196">
        <f t="shared" si="4"/>
        <v>0</v>
      </c>
      <c r="AU15" s="196">
        <f t="shared" si="5"/>
        <v>0</v>
      </c>
      <c r="AV15" s="196">
        <f t="shared" si="6"/>
        <v>0</v>
      </c>
      <c r="AW15" s="196">
        <f>IF($AT$15=1,AM15*$AM$7,0)</f>
        <v>0</v>
      </c>
      <c r="AX15" s="196">
        <f>IF($AU$15=1,AP15*$AP$7,0)</f>
        <v>0</v>
      </c>
      <c r="AY15" s="196">
        <f>IF($AV$15=1,AS15*$AS$7,0)</f>
        <v>0</v>
      </c>
      <c r="AZ15" s="197">
        <f t="shared" si="16"/>
        <v>0</v>
      </c>
      <c r="BA15" s="198">
        <f>IFERROR(AZ15/(IF($AT$15&gt;0,$AM$7,0)+IF($AU$15&gt;0,$AP$7,0)+IF($AV$15&gt;0,$AS$7,0)),0)</f>
        <v>0</v>
      </c>
      <c r="BB15" s="198">
        <f t="shared" si="17"/>
        <v>0</v>
      </c>
      <c r="BC15" s="425"/>
      <c r="BD15" s="413"/>
      <c r="BE15" s="413"/>
      <c r="BF15" s="236"/>
      <c r="BG15" s="416"/>
      <c r="BH15" s="416"/>
      <c r="BI15" s="411"/>
      <c r="BJ15" s="411"/>
      <c r="BK15" s="413"/>
      <c r="BL15" s="413"/>
      <c r="BM15" s="413"/>
      <c r="BP15" s="210"/>
      <c r="BQ15" s="210"/>
      <c r="BR15" s="210"/>
      <c r="BS15" s="211"/>
    </row>
    <row r="16" spans="1:73" ht="15" customHeight="1">
      <c r="A16" s="419"/>
      <c r="B16" s="419"/>
      <c r="C16" s="422"/>
      <c r="D16" s="254" t="s">
        <v>332</v>
      </c>
      <c r="E16" s="195"/>
      <c r="F16" s="195"/>
      <c r="G16" s="195"/>
      <c r="H16" s="195"/>
      <c r="I16" s="195"/>
      <c r="J16" s="196">
        <f t="shared" si="7"/>
        <v>0</v>
      </c>
      <c r="K16" s="197" t="str">
        <f>IF(analis!N14="","",analis!N14)</f>
        <v/>
      </c>
      <c r="L16" s="196"/>
      <c r="M16" s="196"/>
      <c r="N16" s="196"/>
      <c r="O16" s="196"/>
      <c r="P16" s="196">
        <f t="shared" si="8"/>
        <v>0</v>
      </c>
      <c r="Q16" s="196" t="str">
        <f>'rpp16'!$M$259</f>
        <v/>
      </c>
      <c r="R16" s="196"/>
      <c r="S16" s="196">
        <f t="shared" si="9"/>
        <v>0</v>
      </c>
      <c r="T16" s="196"/>
      <c r="U16" s="196"/>
      <c r="V16" s="196">
        <f t="shared" si="10"/>
        <v>0</v>
      </c>
      <c r="W16" s="196">
        <f t="shared" si="0"/>
        <v>0</v>
      </c>
      <c r="X16" s="196">
        <f t="shared" si="1"/>
        <v>0</v>
      </c>
      <c r="Y16" s="196">
        <f t="shared" si="2"/>
        <v>0</v>
      </c>
      <c r="Z16" s="196">
        <f t="shared" si="11"/>
        <v>0</v>
      </c>
      <c r="AA16" s="196">
        <f>IF($W$16=1,J16*$J$7,0)</f>
        <v>0</v>
      </c>
      <c r="AB16" s="196">
        <f>IF($X$16=1,P16*$P$7,0)</f>
        <v>0</v>
      </c>
      <c r="AC16" s="196">
        <f>IF($Y$16=1,S16*$S$7,0)</f>
        <v>0</v>
      </c>
      <c r="AD16" s="196">
        <f>IF($Z$16=1,V16*$V$7,0)</f>
        <v>0</v>
      </c>
      <c r="AE16" s="197">
        <f t="shared" si="18"/>
        <v>0</v>
      </c>
      <c r="AF16" s="198">
        <f>IFERROR(AE16/(IF($W$16&gt;0,$J$7,0)+IF($X$16&gt;0,$P$7,0)+IF($Y$16&gt;0,$S$7,0)+IF($Z$16&gt;0,$V$7,0)),0)</f>
        <v>0</v>
      </c>
      <c r="AG16" s="198">
        <f t="shared" si="12"/>
        <v>0</v>
      </c>
      <c r="AH16" s="425"/>
      <c r="AI16" s="413"/>
      <c r="AJ16" s="255" t="s">
        <v>333</v>
      </c>
      <c r="AK16" s="8" t="str">
        <f>'rpp16'!$M$316</f>
        <v/>
      </c>
      <c r="AL16" s="199"/>
      <c r="AM16" s="196">
        <f t="shared" si="13"/>
        <v>0</v>
      </c>
      <c r="AN16" s="196"/>
      <c r="AO16" s="196"/>
      <c r="AP16" s="196">
        <f t="shared" si="14"/>
        <v>0</v>
      </c>
      <c r="AQ16" s="196"/>
      <c r="AR16" s="196"/>
      <c r="AS16" s="196">
        <f t="shared" si="15"/>
        <v>0</v>
      </c>
      <c r="AT16" s="196">
        <f t="shared" si="4"/>
        <v>0</v>
      </c>
      <c r="AU16" s="196">
        <f t="shared" si="5"/>
        <v>0</v>
      </c>
      <c r="AV16" s="196">
        <f t="shared" si="6"/>
        <v>0</v>
      </c>
      <c r="AW16" s="196">
        <f>IF($AT$16=1,AM16*$AM$7,0)</f>
        <v>0</v>
      </c>
      <c r="AX16" s="196">
        <f>IF($AU$16=1,AP16*$AP$7,0)</f>
        <v>0</v>
      </c>
      <c r="AY16" s="196">
        <f>IF($AV$16=1,AS16*$AS$7,0)</f>
        <v>0</v>
      </c>
      <c r="AZ16" s="197">
        <f t="shared" si="16"/>
        <v>0</v>
      </c>
      <c r="BA16" s="198">
        <f>IFERROR(AZ16/(IF($AT$16&gt;0,$AM$7,0)+IF($AU$16&gt;0,$AP$7,0)+IF($AV$16&gt;0,$AS$7,0)),0)</f>
        <v>0</v>
      </c>
      <c r="BB16" s="198">
        <f t="shared" si="17"/>
        <v>0</v>
      </c>
      <c r="BC16" s="425"/>
      <c r="BD16" s="413"/>
      <c r="BE16" s="413"/>
      <c r="BF16" s="236"/>
      <c r="BG16" s="416"/>
      <c r="BH16" s="416"/>
      <c r="BI16" s="411"/>
      <c r="BJ16" s="411"/>
      <c r="BK16" s="413"/>
      <c r="BL16" s="413"/>
      <c r="BM16" s="413"/>
      <c r="BP16" s="211"/>
      <c r="BQ16" s="211"/>
      <c r="BR16" s="211"/>
      <c r="BS16" s="211"/>
    </row>
    <row r="17" spans="1:71" ht="15" customHeight="1">
      <c r="A17" s="419"/>
      <c r="B17" s="419"/>
      <c r="C17" s="422"/>
      <c r="D17" s="254" t="s">
        <v>334</v>
      </c>
      <c r="E17" s="195"/>
      <c r="F17" s="195"/>
      <c r="G17" s="195"/>
      <c r="H17" s="195"/>
      <c r="I17" s="195"/>
      <c r="J17" s="196">
        <f t="shared" si="7"/>
        <v>0</v>
      </c>
      <c r="K17" s="197" t="str">
        <f>IF(analis!P14="","",analis!P14)</f>
        <v/>
      </c>
      <c r="L17" s="196"/>
      <c r="M17" s="196"/>
      <c r="N17" s="196"/>
      <c r="O17" s="196"/>
      <c r="P17" s="196">
        <f t="shared" si="8"/>
        <v>0</v>
      </c>
      <c r="Q17" s="196" t="str">
        <f>'rpp17'!$M$259</f>
        <v/>
      </c>
      <c r="R17" s="196"/>
      <c r="S17" s="196">
        <f t="shared" si="9"/>
        <v>0</v>
      </c>
      <c r="T17" s="196"/>
      <c r="U17" s="196"/>
      <c r="V17" s="196">
        <f t="shared" si="10"/>
        <v>0</v>
      </c>
      <c r="W17" s="196">
        <f t="shared" si="0"/>
        <v>0</v>
      </c>
      <c r="X17" s="196">
        <f t="shared" si="1"/>
        <v>0</v>
      </c>
      <c r="Y17" s="196">
        <f t="shared" si="2"/>
        <v>0</v>
      </c>
      <c r="Z17" s="196">
        <f t="shared" si="11"/>
        <v>0</v>
      </c>
      <c r="AA17" s="196">
        <f>IF($W$17=1,J17*$J$7,0)</f>
        <v>0</v>
      </c>
      <c r="AB17" s="196">
        <f>IF($X$17=1,P17*$P$7,0)</f>
        <v>0</v>
      </c>
      <c r="AC17" s="196">
        <f>IF($Y$17=1,S17*$S$7,0)</f>
        <v>0</v>
      </c>
      <c r="AD17" s="196">
        <f>IF($Z$17=1,V17*$V$7,0)</f>
        <v>0</v>
      </c>
      <c r="AE17" s="197">
        <f t="shared" si="18"/>
        <v>0</v>
      </c>
      <c r="AF17" s="198">
        <f>IFERROR(AE17/(IF($W$17&gt;0,$J$7,0)+IF($X$17&gt;0,$P$7,0)+IF($Y$17&gt;0,$S$7,0)+IF($Z$17&gt;0,$V$7,0)),0)</f>
        <v>0</v>
      </c>
      <c r="AG17" s="198">
        <f t="shared" si="12"/>
        <v>0</v>
      </c>
      <c r="AH17" s="425"/>
      <c r="AI17" s="413"/>
      <c r="AJ17" s="255" t="s">
        <v>335</v>
      </c>
      <c r="AK17" s="8" t="str">
        <f>'rpp17'!$M$316</f>
        <v/>
      </c>
      <c r="AL17" s="199"/>
      <c r="AM17" s="196">
        <f t="shared" si="13"/>
        <v>0</v>
      </c>
      <c r="AN17" s="196"/>
      <c r="AO17" s="196"/>
      <c r="AP17" s="196">
        <f t="shared" si="14"/>
        <v>0</v>
      </c>
      <c r="AQ17" s="196"/>
      <c r="AR17" s="196"/>
      <c r="AS17" s="196">
        <f t="shared" si="15"/>
        <v>0</v>
      </c>
      <c r="AT17" s="196">
        <f t="shared" si="4"/>
        <v>0</v>
      </c>
      <c r="AU17" s="196">
        <f t="shared" si="5"/>
        <v>0</v>
      </c>
      <c r="AV17" s="196">
        <f t="shared" si="6"/>
        <v>0</v>
      </c>
      <c r="AW17" s="196">
        <f>IF($AT$17=1,AM17*$AM$7,0)</f>
        <v>0</v>
      </c>
      <c r="AX17" s="196">
        <f>IF($AU$17=1,AP17*$AP$7,0)</f>
        <v>0</v>
      </c>
      <c r="AY17" s="196">
        <f>IF($AV$17=1,AS17*$AS$7,0)</f>
        <v>0</v>
      </c>
      <c r="AZ17" s="197">
        <f t="shared" si="16"/>
        <v>0</v>
      </c>
      <c r="BA17" s="198">
        <f>IFERROR(AZ17/(IF($AT$17&gt;0,$AM$7,0)+IF($AU$17&gt;0,$AP$7,0)+IF($AV$17&gt;0,$AS$7,0)),0)</f>
        <v>0</v>
      </c>
      <c r="BB17" s="198">
        <f t="shared" si="17"/>
        <v>0</v>
      </c>
      <c r="BC17" s="425"/>
      <c r="BD17" s="413"/>
      <c r="BE17" s="413"/>
      <c r="BF17" s="236"/>
      <c r="BG17" s="416"/>
      <c r="BH17" s="416"/>
      <c r="BI17" s="411"/>
      <c r="BJ17" s="411"/>
      <c r="BK17" s="413"/>
      <c r="BL17" s="413"/>
      <c r="BM17" s="413"/>
      <c r="BP17" s="211"/>
      <c r="BQ17" s="211"/>
      <c r="BR17" s="211"/>
      <c r="BS17" s="211"/>
    </row>
    <row r="18" spans="1:71" ht="15" customHeight="1">
      <c r="A18" s="419"/>
      <c r="B18" s="419"/>
      <c r="C18" s="422"/>
      <c r="D18" s="254" t="s">
        <v>336</v>
      </c>
      <c r="E18" s="195"/>
      <c r="F18" s="195"/>
      <c r="G18" s="195"/>
      <c r="H18" s="195"/>
      <c r="I18" s="195"/>
      <c r="J18" s="196">
        <f t="shared" si="7"/>
        <v>0</v>
      </c>
      <c r="K18" s="197" t="str">
        <f>IF(analis!R14="","",analis!R14)</f>
        <v/>
      </c>
      <c r="L18" s="196"/>
      <c r="M18" s="196"/>
      <c r="N18" s="196"/>
      <c r="O18" s="196"/>
      <c r="P18" s="196">
        <f t="shared" si="8"/>
        <v>0</v>
      </c>
      <c r="Q18" s="196" t="str">
        <f>'rpp18'!$M$259</f>
        <v/>
      </c>
      <c r="R18" s="196"/>
      <c r="S18" s="196">
        <f t="shared" si="9"/>
        <v>0</v>
      </c>
      <c r="T18" s="196"/>
      <c r="U18" s="196"/>
      <c r="V18" s="196">
        <f t="shared" si="10"/>
        <v>0</v>
      </c>
      <c r="W18" s="196">
        <f t="shared" si="0"/>
        <v>0</v>
      </c>
      <c r="X18" s="196">
        <f t="shared" si="1"/>
        <v>0</v>
      </c>
      <c r="Y18" s="196">
        <f t="shared" si="2"/>
        <v>0</v>
      </c>
      <c r="Z18" s="196">
        <f t="shared" si="11"/>
        <v>0</v>
      </c>
      <c r="AA18" s="196">
        <f>IF($W$18=1,J18*$J$7,0)</f>
        <v>0</v>
      </c>
      <c r="AB18" s="196">
        <f>IF($X$18=1,P18*$P$7,0)</f>
        <v>0</v>
      </c>
      <c r="AC18" s="196">
        <f>IF($Y$18=1,S18*$S$7,0)</f>
        <v>0</v>
      </c>
      <c r="AD18" s="196">
        <f>IF($Z$18=1,V18*$V$7,0)</f>
        <v>0</v>
      </c>
      <c r="AE18" s="197">
        <f t="shared" si="18"/>
        <v>0</v>
      </c>
      <c r="AF18" s="198">
        <f>IFERROR(AE18/(IF($W$18&gt;0,$J$7,0)+IF($X$18&gt;0,$P$7,0)+IF($Y$18&gt;0,$S$7,0)+IF($Z$18&gt;0,$V$7,0)),0)</f>
        <v>0</v>
      </c>
      <c r="AG18" s="198">
        <f t="shared" si="12"/>
        <v>0</v>
      </c>
      <c r="AH18" s="425"/>
      <c r="AI18" s="413"/>
      <c r="AJ18" s="255" t="s">
        <v>337</v>
      </c>
      <c r="AK18" s="8" t="str">
        <f>'rpp18'!$M$316</f>
        <v/>
      </c>
      <c r="AL18" s="199"/>
      <c r="AM18" s="196">
        <f t="shared" si="13"/>
        <v>0</v>
      </c>
      <c r="AN18" s="196"/>
      <c r="AO18" s="196"/>
      <c r="AP18" s="196">
        <f t="shared" si="14"/>
        <v>0</v>
      </c>
      <c r="AQ18" s="196"/>
      <c r="AR18" s="196"/>
      <c r="AS18" s="196">
        <f t="shared" si="15"/>
        <v>0</v>
      </c>
      <c r="AT18" s="196">
        <f t="shared" si="4"/>
        <v>0</v>
      </c>
      <c r="AU18" s="196">
        <f t="shared" si="5"/>
        <v>0</v>
      </c>
      <c r="AV18" s="196">
        <f t="shared" si="6"/>
        <v>0</v>
      </c>
      <c r="AW18" s="196">
        <f>IF($AT$18=1,AM18*$AM$7,0)</f>
        <v>0</v>
      </c>
      <c r="AX18" s="196">
        <f>IF($AU$18=1,AP18*$AP$7,0)</f>
        <v>0</v>
      </c>
      <c r="AY18" s="196">
        <f>IF($AV$18=1,AS18*$AS$7,0)</f>
        <v>0</v>
      </c>
      <c r="AZ18" s="197">
        <f t="shared" si="16"/>
        <v>0</v>
      </c>
      <c r="BA18" s="198">
        <f>IFERROR(AZ18/(IF($AT$18&gt;0,$AM$7,0)+IF($AU$18&gt;0,$AP$7,0)+IF($AV$18&gt;0,$AS$7,0)),0)</f>
        <v>0</v>
      </c>
      <c r="BB18" s="198">
        <f t="shared" si="17"/>
        <v>0</v>
      </c>
      <c r="BC18" s="425"/>
      <c r="BD18" s="413"/>
      <c r="BE18" s="413"/>
      <c r="BF18" s="236"/>
      <c r="BG18" s="416"/>
      <c r="BH18" s="416"/>
      <c r="BI18" s="411"/>
      <c r="BJ18" s="411"/>
      <c r="BK18" s="413"/>
      <c r="BL18" s="413"/>
      <c r="BM18" s="413"/>
      <c r="BP18" s="211"/>
      <c r="BQ18" s="211"/>
      <c r="BR18" s="211"/>
      <c r="BS18" s="211"/>
    </row>
    <row r="19" spans="1:71" ht="15" customHeight="1">
      <c r="A19" s="419"/>
      <c r="B19" s="419"/>
      <c r="C19" s="422"/>
      <c r="D19" s="254" t="s">
        <v>338</v>
      </c>
      <c r="E19" s="195"/>
      <c r="F19" s="195"/>
      <c r="G19" s="195"/>
      <c r="H19" s="195"/>
      <c r="I19" s="195"/>
      <c r="J19" s="196">
        <f t="shared" si="7"/>
        <v>0</v>
      </c>
      <c r="K19" s="197" t="str">
        <f>IF(analis!T14="","",analis!T14)</f>
        <v/>
      </c>
      <c r="L19" s="196"/>
      <c r="M19" s="196"/>
      <c r="N19" s="196"/>
      <c r="O19" s="196"/>
      <c r="P19" s="196">
        <f t="shared" si="8"/>
        <v>0</v>
      </c>
      <c r="Q19" s="196" t="str">
        <f>'rpp19'!$M$259</f>
        <v/>
      </c>
      <c r="R19" s="196"/>
      <c r="S19" s="196">
        <f t="shared" si="9"/>
        <v>0</v>
      </c>
      <c r="T19" s="196"/>
      <c r="U19" s="196"/>
      <c r="V19" s="196">
        <f t="shared" si="10"/>
        <v>0</v>
      </c>
      <c r="W19" s="196">
        <f t="shared" si="0"/>
        <v>0</v>
      </c>
      <c r="X19" s="196">
        <f t="shared" si="1"/>
        <v>0</v>
      </c>
      <c r="Y19" s="196">
        <f t="shared" si="2"/>
        <v>0</v>
      </c>
      <c r="Z19" s="196">
        <f t="shared" si="11"/>
        <v>0</v>
      </c>
      <c r="AA19" s="196">
        <f>IF($W$19=1,J19*$J$7,0)</f>
        <v>0</v>
      </c>
      <c r="AB19" s="196">
        <f>IF($X$19=1,P19*$P$7,0)</f>
        <v>0</v>
      </c>
      <c r="AC19" s="196">
        <f>IF($Y$19=1,S19*$S$7,0)</f>
        <v>0</v>
      </c>
      <c r="AD19" s="196">
        <f>IF($Z$19=1,V19*$V$7,0)</f>
        <v>0</v>
      </c>
      <c r="AE19" s="197">
        <f t="shared" si="18"/>
        <v>0</v>
      </c>
      <c r="AF19" s="198">
        <f>IFERROR(AE19/(IF($W$19&gt;0,$J$7,0)+IF($X$19&gt;0,$P$7,0)+IF($Y$19&gt;0,$S$7,0)+IF($Z$19&gt;0,$V$7,0)),0)</f>
        <v>0</v>
      </c>
      <c r="AG19" s="198">
        <f t="shared" si="12"/>
        <v>0</v>
      </c>
      <c r="AH19" s="425"/>
      <c r="AI19" s="413"/>
      <c r="AJ19" s="255" t="s">
        <v>339</v>
      </c>
      <c r="AK19" s="8" t="str">
        <f>'rpp19'!$M$316</f>
        <v/>
      </c>
      <c r="AL19" s="199"/>
      <c r="AM19" s="196">
        <f t="shared" si="13"/>
        <v>0</v>
      </c>
      <c r="AN19" s="196"/>
      <c r="AO19" s="196"/>
      <c r="AP19" s="196">
        <f t="shared" si="14"/>
        <v>0</v>
      </c>
      <c r="AQ19" s="196"/>
      <c r="AR19" s="196"/>
      <c r="AS19" s="196">
        <f t="shared" si="15"/>
        <v>0</v>
      </c>
      <c r="AT19" s="196">
        <f t="shared" si="4"/>
        <v>0</v>
      </c>
      <c r="AU19" s="196">
        <f t="shared" si="5"/>
        <v>0</v>
      </c>
      <c r="AV19" s="196">
        <f t="shared" si="6"/>
        <v>0</v>
      </c>
      <c r="AW19" s="196">
        <f>IF($AT$19=1,AM19*$AM$7,0)</f>
        <v>0</v>
      </c>
      <c r="AX19" s="196">
        <f>IF($AU$19=1,AP19*$AP$7,0)</f>
        <v>0</v>
      </c>
      <c r="AY19" s="196">
        <f>IF($AV$19=1,AS19*$AS$7,0)</f>
        <v>0</v>
      </c>
      <c r="AZ19" s="197">
        <f t="shared" si="16"/>
        <v>0</v>
      </c>
      <c r="BA19" s="198">
        <f>IFERROR(AZ19/(IF($AT$19&gt;0,$AM$7,0)+IF($AU$19&gt;0,$AP$7,0)+IF($AV$19&gt;0,$AS$7,0)),0)</f>
        <v>0</v>
      </c>
      <c r="BB19" s="198">
        <f t="shared" si="17"/>
        <v>0</v>
      </c>
      <c r="BC19" s="425"/>
      <c r="BD19" s="413"/>
      <c r="BE19" s="413"/>
      <c r="BF19" s="236"/>
      <c r="BG19" s="416"/>
      <c r="BH19" s="416"/>
      <c r="BI19" s="411"/>
      <c r="BJ19" s="411"/>
      <c r="BK19" s="413"/>
      <c r="BL19" s="413"/>
      <c r="BM19" s="413"/>
      <c r="BP19" s="211"/>
      <c r="BQ19" s="211"/>
      <c r="BR19" s="211"/>
      <c r="BS19" s="211"/>
    </row>
    <row r="20" spans="1:71" ht="15" customHeight="1">
      <c r="A20" s="419"/>
      <c r="B20" s="419"/>
      <c r="C20" s="422"/>
      <c r="D20" s="254" t="s">
        <v>340</v>
      </c>
      <c r="E20" s="195"/>
      <c r="F20" s="195"/>
      <c r="G20" s="195"/>
      <c r="H20" s="195"/>
      <c r="I20" s="195"/>
      <c r="J20" s="196">
        <f t="shared" si="7"/>
        <v>0</v>
      </c>
      <c r="K20" s="197" t="str">
        <f>IF(analis!V14="","",analis!V14)</f>
        <v/>
      </c>
      <c r="L20" s="196"/>
      <c r="M20" s="196"/>
      <c r="N20" s="196"/>
      <c r="O20" s="196"/>
      <c r="P20" s="196">
        <f t="shared" si="8"/>
        <v>0</v>
      </c>
      <c r="Q20" s="196" t="str">
        <f>'rpp20'!$M$259</f>
        <v/>
      </c>
      <c r="R20" s="196"/>
      <c r="S20" s="196">
        <f t="shared" si="9"/>
        <v>0</v>
      </c>
      <c r="T20" s="196"/>
      <c r="U20" s="196"/>
      <c r="V20" s="196">
        <f t="shared" si="10"/>
        <v>0</v>
      </c>
      <c r="W20" s="196">
        <f t="shared" si="0"/>
        <v>0</v>
      </c>
      <c r="X20" s="196">
        <f t="shared" si="1"/>
        <v>0</v>
      </c>
      <c r="Y20" s="196">
        <f t="shared" si="2"/>
        <v>0</v>
      </c>
      <c r="Z20" s="196">
        <f t="shared" si="11"/>
        <v>0</v>
      </c>
      <c r="AA20" s="196">
        <f>IF($W$20=1,J20*$J$7,0)</f>
        <v>0</v>
      </c>
      <c r="AB20" s="196">
        <f>IF($X$20=1,P20*$P$7,0)</f>
        <v>0</v>
      </c>
      <c r="AC20" s="196">
        <f>IF($Y$20=1,S20*$S$7,0)</f>
        <v>0</v>
      </c>
      <c r="AD20" s="196">
        <f>IF($Z$20=1,V20*$V$7,0)</f>
        <v>0</v>
      </c>
      <c r="AE20" s="197">
        <f t="shared" si="18"/>
        <v>0</v>
      </c>
      <c r="AF20" s="198">
        <f>IFERROR(AE20/(IF($W$20&gt;0,$J$7,0)+IF($X$20&gt;0,$P$7,0)+IF($Y$20&gt;0,$S$7,0)+IF($Z$20&gt;0,$V$7,0)),0)</f>
        <v>0</v>
      </c>
      <c r="AG20" s="198">
        <f t="shared" si="12"/>
        <v>0</v>
      </c>
      <c r="AH20" s="425"/>
      <c r="AI20" s="413"/>
      <c r="AJ20" s="255" t="s">
        <v>341</v>
      </c>
      <c r="AK20" s="8" t="str">
        <f>'rpp20'!$M$316</f>
        <v/>
      </c>
      <c r="AL20" s="199"/>
      <c r="AM20" s="196">
        <f t="shared" si="13"/>
        <v>0</v>
      </c>
      <c r="AN20" s="196"/>
      <c r="AO20" s="196"/>
      <c r="AP20" s="196">
        <f t="shared" si="14"/>
        <v>0</v>
      </c>
      <c r="AQ20" s="196"/>
      <c r="AR20" s="196"/>
      <c r="AS20" s="196">
        <f t="shared" si="15"/>
        <v>0</v>
      </c>
      <c r="AT20" s="196">
        <f t="shared" si="4"/>
        <v>0</v>
      </c>
      <c r="AU20" s="196">
        <f t="shared" si="5"/>
        <v>0</v>
      </c>
      <c r="AV20" s="196">
        <f t="shared" si="6"/>
        <v>0</v>
      </c>
      <c r="AW20" s="196">
        <f>IF($AT$20=1,AM20*$AM$7,0)</f>
        <v>0</v>
      </c>
      <c r="AX20" s="196">
        <f>IF($AU$20=1,AP20*$AP$7,0)</f>
        <v>0</v>
      </c>
      <c r="AY20" s="196">
        <f>IF($AV$20=1,AS20*$AS$7,0)</f>
        <v>0</v>
      </c>
      <c r="AZ20" s="197">
        <f t="shared" si="16"/>
        <v>0</v>
      </c>
      <c r="BA20" s="198">
        <f>IFERROR(AZ20/(IF($AT$20&gt;0,$AM$7,0)+IF($AU$20&gt;0,$AP$7,0)+IF($AV$20&gt;0,$AS$7,0)),0)</f>
        <v>0</v>
      </c>
      <c r="BB20" s="198">
        <f t="shared" si="17"/>
        <v>0</v>
      </c>
      <c r="BC20" s="425"/>
      <c r="BD20" s="413"/>
      <c r="BE20" s="413"/>
      <c r="BF20" s="236"/>
      <c r="BG20" s="416"/>
      <c r="BH20" s="416"/>
      <c r="BI20" s="411"/>
      <c r="BJ20" s="411"/>
      <c r="BK20" s="413"/>
      <c r="BL20" s="413"/>
      <c r="BM20" s="413"/>
      <c r="BP20" s="211"/>
      <c r="BQ20" s="211"/>
      <c r="BR20" s="211"/>
      <c r="BS20" s="211"/>
    </row>
    <row r="21" spans="1:71" ht="15" customHeight="1">
      <c r="A21" s="419"/>
      <c r="B21" s="419"/>
      <c r="C21" s="422"/>
      <c r="D21" s="254" t="s">
        <v>342</v>
      </c>
      <c r="E21" s="195"/>
      <c r="F21" s="195"/>
      <c r="G21" s="195"/>
      <c r="H21" s="195"/>
      <c r="I21" s="195"/>
      <c r="J21" s="196">
        <f t="shared" si="7"/>
        <v>0</v>
      </c>
      <c r="K21" s="197" t="str">
        <f>IF(analis!X14="","",analis!X14)</f>
        <v/>
      </c>
      <c r="L21" s="196"/>
      <c r="M21" s="196"/>
      <c r="N21" s="196"/>
      <c r="O21" s="196"/>
      <c r="P21" s="196">
        <f t="shared" si="8"/>
        <v>0</v>
      </c>
      <c r="Q21" s="196" t="str">
        <f>'rpp11'!$M$259</f>
        <v/>
      </c>
      <c r="R21" s="196"/>
      <c r="S21" s="196">
        <f t="shared" si="9"/>
        <v>0</v>
      </c>
      <c r="T21" s="196"/>
      <c r="U21" s="196"/>
      <c r="V21" s="196">
        <f t="shared" si="10"/>
        <v>0</v>
      </c>
      <c r="W21" s="196">
        <f t="shared" si="0"/>
        <v>0</v>
      </c>
      <c r="X21" s="196">
        <f t="shared" si="1"/>
        <v>0</v>
      </c>
      <c r="Y21" s="196">
        <f t="shared" si="2"/>
        <v>0</v>
      </c>
      <c r="Z21" s="196">
        <f t="shared" si="11"/>
        <v>0</v>
      </c>
      <c r="AA21" s="196">
        <f>IF($W$21=1,J21*$J$7,0)</f>
        <v>0</v>
      </c>
      <c r="AB21" s="196">
        <f>IF($X$21=1,P21*$P$7,0)</f>
        <v>0</v>
      </c>
      <c r="AC21" s="196">
        <f>IF($Y$21=1,S21*$S$7,0)</f>
        <v>0</v>
      </c>
      <c r="AD21" s="196">
        <f>IF($Z$21=1,V21*$V$7,0)</f>
        <v>0</v>
      </c>
      <c r="AE21" s="197">
        <f t="shared" si="18"/>
        <v>0</v>
      </c>
      <c r="AF21" s="198">
        <f>IFERROR(AE21/(IF($W$21&gt;0,$J$7,0)+IF($X$21&gt;0,$P$7,0)+IF($Y$21&gt;0,$S$7,0)+IF($Z$21&gt;0,$V$7,0)),0)</f>
        <v>0</v>
      </c>
      <c r="AG21" s="198">
        <f t="shared" si="12"/>
        <v>0</v>
      </c>
      <c r="AH21" s="425"/>
      <c r="AI21" s="413"/>
      <c r="AJ21" s="255" t="s">
        <v>343</v>
      </c>
      <c r="AK21" s="8" t="str">
        <f>'rpp11'!$M$316</f>
        <v/>
      </c>
      <c r="AL21" s="199"/>
      <c r="AM21" s="196">
        <f t="shared" si="13"/>
        <v>0</v>
      </c>
      <c r="AN21" s="196"/>
      <c r="AO21" s="196"/>
      <c r="AP21" s="196">
        <f t="shared" si="14"/>
        <v>0</v>
      </c>
      <c r="AQ21" s="196"/>
      <c r="AR21" s="196"/>
      <c r="AS21" s="196">
        <f t="shared" si="15"/>
        <v>0</v>
      </c>
      <c r="AT21" s="196">
        <f t="shared" si="4"/>
        <v>0</v>
      </c>
      <c r="AU21" s="196">
        <f t="shared" si="5"/>
        <v>0</v>
      </c>
      <c r="AV21" s="196">
        <f t="shared" si="6"/>
        <v>0</v>
      </c>
      <c r="AW21" s="196">
        <f>IF($AT$21=1,AM21*$AM$7,0)</f>
        <v>0</v>
      </c>
      <c r="AX21" s="196">
        <f>IF($AU$21=1,AP21*$AP$7,0)</f>
        <v>0</v>
      </c>
      <c r="AY21" s="196">
        <f>IF($AV$21=1,AS21*$AS$7,0)</f>
        <v>0</v>
      </c>
      <c r="AZ21" s="197">
        <f t="shared" si="16"/>
        <v>0</v>
      </c>
      <c r="BA21" s="198">
        <f>IFERROR(AZ21/(IF($AT$21&gt;0,$AM$7,0)+IF($AU$21&gt;0,$AP$7,0)+IF($AV$21&gt;0,$AS$7,0)),0)</f>
        <v>0</v>
      </c>
      <c r="BB21" s="198">
        <f t="shared" si="17"/>
        <v>0</v>
      </c>
      <c r="BC21" s="425"/>
      <c r="BD21" s="413"/>
      <c r="BE21" s="413"/>
      <c r="BF21" s="236"/>
      <c r="BG21" s="416"/>
      <c r="BH21" s="416"/>
      <c r="BI21" s="411"/>
      <c r="BJ21" s="411"/>
      <c r="BK21" s="413"/>
      <c r="BL21" s="413"/>
      <c r="BM21" s="413"/>
      <c r="BP21" s="211"/>
      <c r="BQ21" s="211"/>
      <c r="BR21" s="211"/>
      <c r="BS21" s="211"/>
    </row>
    <row r="22" spans="1:71" ht="15" customHeight="1">
      <c r="A22" s="419"/>
      <c r="B22" s="419"/>
      <c r="C22" s="422"/>
      <c r="D22" s="254" t="s">
        <v>344</v>
      </c>
      <c r="E22" s="195"/>
      <c r="F22" s="195"/>
      <c r="G22" s="195"/>
      <c r="H22" s="195"/>
      <c r="I22" s="195"/>
      <c r="J22" s="196">
        <f t="shared" si="7"/>
        <v>0</v>
      </c>
      <c r="K22" s="197" t="str">
        <f>IF(analis!Z14="","",analis!Z14)</f>
        <v/>
      </c>
      <c r="L22" s="196"/>
      <c r="M22" s="196"/>
      <c r="N22" s="196"/>
      <c r="O22" s="196"/>
      <c r="P22" s="196">
        <f t="shared" si="8"/>
        <v>0</v>
      </c>
      <c r="Q22" s="196" t="str">
        <f>'rpp12'!$M$259</f>
        <v/>
      </c>
      <c r="R22" s="196"/>
      <c r="S22" s="196">
        <f t="shared" si="9"/>
        <v>0</v>
      </c>
      <c r="T22" s="196"/>
      <c r="U22" s="196"/>
      <c r="V22" s="196">
        <f t="shared" si="10"/>
        <v>0</v>
      </c>
      <c r="W22" s="196">
        <f t="shared" si="0"/>
        <v>0</v>
      </c>
      <c r="X22" s="196">
        <f t="shared" si="1"/>
        <v>0</v>
      </c>
      <c r="Y22" s="196">
        <f t="shared" si="2"/>
        <v>0</v>
      </c>
      <c r="Z22" s="196">
        <f t="shared" si="11"/>
        <v>0</v>
      </c>
      <c r="AA22" s="196">
        <f>IF($W$22=1,J22*$J$7,0)</f>
        <v>0</v>
      </c>
      <c r="AB22" s="196">
        <f>IF($X$22=1,P22*$P$7,0)</f>
        <v>0</v>
      </c>
      <c r="AC22" s="196">
        <f>IF($Y$22=1,S22*$S$7,0)</f>
        <v>0</v>
      </c>
      <c r="AD22" s="196">
        <f>IF($Z$22=1,V22*$V$7,0)</f>
        <v>0</v>
      </c>
      <c r="AE22" s="197">
        <f t="shared" si="18"/>
        <v>0</v>
      </c>
      <c r="AF22" s="198">
        <f>IFERROR(AE22/(IF($W$22&gt;0,$J$7,0)+IF($X$22&gt;0,$P$7,0)+IF($Y$22&gt;0,$S$7,0)+IF($Z$22&gt;0,$V$7,0)),0)</f>
        <v>0</v>
      </c>
      <c r="AG22" s="198">
        <f t="shared" si="12"/>
        <v>0</v>
      </c>
      <c r="AH22" s="425"/>
      <c r="AI22" s="413"/>
      <c r="AJ22" s="255" t="s">
        <v>345</v>
      </c>
      <c r="AK22" s="8" t="str">
        <f>'rpp12'!$M$316</f>
        <v/>
      </c>
      <c r="AL22" s="199"/>
      <c r="AM22" s="196">
        <f t="shared" si="13"/>
        <v>0</v>
      </c>
      <c r="AN22" s="196"/>
      <c r="AO22" s="196"/>
      <c r="AP22" s="196">
        <f t="shared" si="14"/>
        <v>0</v>
      </c>
      <c r="AQ22" s="196"/>
      <c r="AR22" s="196"/>
      <c r="AS22" s="196">
        <f t="shared" si="15"/>
        <v>0</v>
      </c>
      <c r="AT22" s="196">
        <f t="shared" si="4"/>
        <v>0</v>
      </c>
      <c r="AU22" s="196">
        <f t="shared" si="5"/>
        <v>0</v>
      </c>
      <c r="AV22" s="196">
        <f t="shared" si="6"/>
        <v>0</v>
      </c>
      <c r="AW22" s="196">
        <f>IF($AT$22=1,AM22*$AM$7,0)</f>
        <v>0</v>
      </c>
      <c r="AX22" s="196">
        <f>IF($AU$22=1,AP22*$AP$7,0)</f>
        <v>0</v>
      </c>
      <c r="AY22" s="196">
        <f>IF($AV$22=1,AS22*$AS$7,0)</f>
        <v>0</v>
      </c>
      <c r="AZ22" s="197">
        <f t="shared" si="16"/>
        <v>0</v>
      </c>
      <c r="BA22" s="198">
        <f>IFERROR(AZ22/(IF($AT$22&gt;0,$AM$7,0)+IF($AU$22&gt;0,$AP$7,0)+IF($AV$22&gt;0,$AS$7,0)),0)</f>
        <v>0</v>
      </c>
      <c r="BB22" s="198">
        <f t="shared" si="17"/>
        <v>0</v>
      </c>
      <c r="BC22" s="425"/>
      <c r="BD22" s="413"/>
      <c r="BE22" s="413"/>
      <c r="BF22" s="236"/>
      <c r="BG22" s="416"/>
      <c r="BH22" s="416"/>
      <c r="BI22" s="411"/>
      <c r="BJ22" s="411"/>
      <c r="BK22" s="413"/>
      <c r="BL22" s="413"/>
      <c r="BM22" s="413"/>
      <c r="BP22" s="211"/>
      <c r="BQ22" s="211"/>
      <c r="BR22" s="211"/>
      <c r="BS22" s="211"/>
    </row>
    <row r="23" spans="1:71" ht="15" customHeight="1">
      <c r="A23" s="419"/>
      <c r="B23" s="419"/>
      <c r="C23" s="422"/>
      <c r="D23" s="254" t="s">
        <v>346</v>
      </c>
      <c r="E23" s="195"/>
      <c r="F23" s="195"/>
      <c r="G23" s="195"/>
      <c r="H23" s="195"/>
      <c r="I23" s="195"/>
      <c r="J23" s="196">
        <f t="shared" si="7"/>
        <v>0</v>
      </c>
      <c r="K23" s="197" t="str">
        <f>IF(analis!AB14="","",analis!AB14)</f>
        <v/>
      </c>
      <c r="L23" s="196"/>
      <c r="M23" s="196"/>
      <c r="N23" s="196"/>
      <c r="O23" s="196"/>
      <c r="P23" s="196">
        <f t="shared" si="8"/>
        <v>0</v>
      </c>
      <c r="Q23" s="196" t="str">
        <f>'rpp13'!$M$259</f>
        <v/>
      </c>
      <c r="R23" s="196"/>
      <c r="S23" s="196">
        <f t="shared" si="9"/>
        <v>0</v>
      </c>
      <c r="T23" s="196"/>
      <c r="U23" s="196"/>
      <c r="V23" s="196">
        <f t="shared" si="10"/>
        <v>0</v>
      </c>
      <c r="W23" s="196">
        <f t="shared" si="0"/>
        <v>0</v>
      </c>
      <c r="X23" s="196">
        <f t="shared" si="1"/>
        <v>0</v>
      </c>
      <c r="Y23" s="196">
        <f t="shared" si="2"/>
        <v>0</v>
      </c>
      <c r="Z23" s="196">
        <f t="shared" si="11"/>
        <v>0</v>
      </c>
      <c r="AA23" s="196">
        <f>IF($W$23=1,J23*$J$7,0)</f>
        <v>0</v>
      </c>
      <c r="AB23" s="196">
        <f>IF($X$23=1,P23*$P$7,0)</f>
        <v>0</v>
      </c>
      <c r="AC23" s="196">
        <f>IF($Y$23=1,S23*$S$7,0)</f>
        <v>0</v>
      </c>
      <c r="AD23" s="196">
        <f>IF($Z$23=1,V23*$V$7,0)</f>
        <v>0</v>
      </c>
      <c r="AE23" s="197">
        <f t="shared" si="18"/>
        <v>0</v>
      </c>
      <c r="AF23" s="198">
        <f>IFERROR(AE23/(IF($W$23&gt;0,$J$7,0)+IF($X$23&gt;0,$P$7,0)+IF($Y$23&gt;0,$S$7,0)+IF($Z$23&gt;0,$V$7,0)),0)</f>
        <v>0</v>
      </c>
      <c r="AG23" s="198">
        <f t="shared" si="12"/>
        <v>0</v>
      </c>
      <c r="AH23" s="425"/>
      <c r="AI23" s="413"/>
      <c r="AJ23" s="255" t="s">
        <v>347</v>
      </c>
      <c r="AK23" s="8" t="str">
        <f>'rpp13'!$M$316</f>
        <v/>
      </c>
      <c r="AL23" s="199"/>
      <c r="AM23" s="196">
        <f t="shared" si="13"/>
        <v>0</v>
      </c>
      <c r="AN23" s="196"/>
      <c r="AO23" s="196"/>
      <c r="AP23" s="196">
        <f t="shared" si="14"/>
        <v>0</v>
      </c>
      <c r="AQ23" s="196"/>
      <c r="AR23" s="196"/>
      <c r="AS23" s="196">
        <f t="shared" si="15"/>
        <v>0</v>
      </c>
      <c r="AT23" s="196">
        <f t="shared" si="4"/>
        <v>0</v>
      </c>
      <c r="AU23" s="196">
        <f t="shared" si="5"/>
        <v>0</v>
      </c>
      <c r="AV23" s="196">
        <f t="shared" si="6"/>
        <v>0</v>
      </c>
      <c r="AW23" s="196">
        <f>IF($AT$23=1,AM23*$AM$7,0)</f>
        <v>0</v>
      </c>
      <c r="AX23" s="196">
        <f>IF($AU$23=1,AP23*$AP$7,0)</f>
        <v>0</v>
      </c>
      <c r="AY23" s="196">
        <f>IF($AV$23=1,AS23*$AS$7,0)</f>
        <v>0</v>
      </c>
      <c r="AZ23" s="197">
        <f t="shared" si="16"/>
        <v>0</v>
      </c>
      <c r="BA23" s="198">
        <f>IFERROR(AZ23/(IF($AT$23&gt;0,$AM$7,0)+IF($AU$23&gt;0,$AP$7,0)+IF($AV$23&gt;0,$AS$7,0)),0)</f>
        <v>0</v>
      </c>
      <c r="BB23" s="198">
        <f t="shared" si="17"/>
        <v>0</v>
      </c>
      <c r="BC23" s="425"/>
      <c r="BD23" s="413"/>
      <c r="BE23" s="413"/>
      <c r="BF23" s="236"/>
      <c r="BG23" s="416"/>
      <c r="BH23" s="416"/>
      <c r="BI23" s="411"/>
      <c r="BJ23" s="411"/>
      <c r="BK23" s="413"/>
      <c r="BL23" s="413"/>
      <c r="BM23" s="413"/>
      <c r="BP23" s="211"/>
      <c r="BQ23" s="211"/>
      <c r="BR23" s="211"/>
      <c r="BS23" s="211"/>
    </row>
    <row r="24" spans="1:71" ht="15" customHeight="1">
      <c r="A24" s="419"/>
      <c r="B24" s="419"/>
      <c r="C24" s="422"/>
      <c r="D24" s="254" t="s">
        <v>348</v>
      </c>
      <c r="E24" s="195"/>
      <c r="F24" s="195"/>
      <c r="G24" s="195"/>
      <c r="H24" s="195"/>
      <c r="I24" s="195"/>
      <c r="J24" s="196">
        <f t="shared" si="7"/>
        <v>0</v>
      </c>
      <c r="K24" s="197" t="str">
        <f>IF(analis!AD14="","",analis!AD14)</f>
        <v/>
      </c>
      <c r="L24" s="196"/>
      <c r="M24" s="196"/>
      <c r="N24" s="196"/>
      <c r="O24" s="196"/>
      <c r="P24" s="196">
        <f t="shared" si="8"/>
        <v>0</v>
      </c>
      <c r="Q24" s="196" t="str">
        <f>'rpp14'!$M$259</f>
        <v/>
      </c>
      <c r="R24" s="196"/>
      <c r="S24" s="196">
        <f t="shared" si="9"/>
        <v>0</v>
      </c>
      <c r="T24" s="196"/>
      <c r="U24" s="196"/>
      <c r="V24" s="196">
        <f t="shared" si="10"/>
        <v>0</v>
      </c>
      <c r="W24" s="196">
        <f t="shared" si="0"/>
        <v>0</v>
      </c>
      <c r="X24" s="196">
        <f t="shared" si="1"/>
        <v>0</v>
      </c>
      <c r="Y24" s="196">
        <f t="shared" si="2"/>
        <v>0</v>
      </c>
      <c r="Z24" s="196">
        <f t="shared" si="11"/>
        <v>0</v>
      </c>
      <c r="AA24" s="196">
        <f>IF($W$24=1,J24*$J$7,0)</f>
        <v>0</v>
      </c>
      <c r="AB24" s="196">
        <f>IF($X$24=1,P24*$P$7,0)</f>
        <v>0</v>
      </c>
      <c r="AC24" s="196">
        <f>IF($Y$24=1,S24*$S$7,0)</f>
        <v>0</v>
      </c>
      <c r="AD24" s="196">
        <f>IF($Z$24=1,V24*$V$7,0)</f>
        <v>0</v>
      </c>
      <c r="AE24" s="197">
        <f t="shared" si="18"/>
        <v>0</v>
      </c>
      <c r="AF24" s="198">
        <f>IFERROR(AE24/(IF($W$24&gt;0,$J$7,0)+IF($X$24&gt;0,$P$7,0)+IF($Y$24&gt;0,$S$7,0)+IF($Z$24&gt;0,$V$7,0)),0)</f>
        <v>0</v>
      </c>
      <c r="AG24" s="198">
        <f t="shared" si="12"/>
        <v>0</v>
      </c>
      <c r="AH24" s="425"/>
      <c r="AI24" s="413"/>
      <c r="AJ24" s="255" t="s">
        <v>349</v>
      </c>
      <c r="AK24" s="8" t="str">
        <f>'rpp14'!$M$316</f>
        <v/>
      </c>
      <c r="AL24" s="199"/>
      <c r="AM24" s="196">
        <f t="shared" si="13"/>
        <v>0</v>
      </c>
      <c r="AN24" s="196"/>
      <c r="AO24" s="196"/>
      <c r="AP24" s="196">
        <f t="shared" si="14"/>
        <v>0</v>
      </c>
      <c r="AQ24" s="196"/>
      <c r="AR24" s="196"/>
      <c r="AS24" s="196">
        <f t="shared" si="15"/>
        <v>0</v>
      </c>
      <c r="AT24" s="196">
        <f t="shared" si="4"/>
        <v>0</v>
      </c>
      <c r="AU24" s="196">
        <f t="shared" si="5"/>
        <v>0</v>
      </c>
      <c r="AV24" s="196">
        <f t="shared" si="6"/>
        <v>0</v>
      </c>
      <c r="AW24" s="196">
        <f>IF($AT$24=1,AM24*$AM$7,0)</f>
        <v>0</v>
      </c>
      <c r="AX24" s="196">
        <f>IF($AU$24=1,AP24*$AP$7,0)</f>
        <v>0</v>
      </c>
      <c r="AY24" s="196">
        <f>IF($AV$24=1,AS24*$AS$7,0)</f>
        <v>0</v>
      </c>
      <c r="AZ24" s="197">
        <f t="shared" si="16"/>
        <v>0</v>
      </c>
      <c r="BA24" s="198">
        <f>IFERROR(AZ24/(IF($AT$24&gt;0,$AM$7,0)+IF($AU$24&gt;0,$AP$7,0)+IF($AV$24&gt;0,$AS$7,0)),0)</f>
        <v>0</v>
      </c>
      <c r="BB24" s="198">
        <f t="shared" si="17"/>
        <v>0</v>
      </c>
      <c r="BC24" s="425"/>
      <c r="BD24" s="413"/>
      <c r="BE24" s="413"/>
      <c r="BF24" s="236"/>
      <c r="BG24" s="416"/>
      <c r="BH24" s="416"/>
      <c r="BI24" s="411"/>
      <c r="BJ24" s="411"/>
      <c r="BK24" s="413"/>
      <c r="BL24" s="413"/>
      <c r="BM24" s="413"/>
      <c r="BP24" s="211"/>
      <c r="BQ24" s="211"/>
      <c r="BR24" s="211"/>
      <c r="BS24" s="211"/>
    </row>
    <row r="25" spans="1:71" ht="15" customHeight="1">
      <c r="A25" s="420"/>
      <c r="B25" s="420"/>
      <c r="C25" s="423"/>
      <c r="D25" s="254" t="s">
        <v>350</v>
      </c>
      <c r="E25" s="195"/>
      <c r="F25" s="195"/>
      <c r="G25" s="195"/>
      <c r="H25" s="195"/>
      <c r="I25" s="195"/>
      <c r="J25" s="196">
        <f t="shared" si="7"/>
        <v>0</v>
      </c>
      <c r="K25" s="197" t="str">
        <f>IF(analis!AF14="","",analis!AF14)</f>
        <v/>
      </c>
      <c r="L25" s="196"/>
      <c r="M25" s="196"/>
      <c r="N25" s="196"/>
      <c r="O25" s="196"/>
      <c r="P25" s="196">
        <f t="shared" si="8"/>
        <v>0</v>
      </c>
      <c r="Q25" s="196" t="str">
        <f>'rpp15'!$M$259</f>
        <v/>
      </c>
      <c r="R25" s="196"/>
      <c r="S25" s="196">
        <f t="shared" si="9"/>
        <v>0</v>
      </c>
      <c r="T25" s="196"/>
      <c r="U25" s="196"/>
      <c r="V25" s="196">
        <f t="shared" si="10"/>
        <v>0</v>
      </c>
      <c r="W25" s="196">
        <f t="shared" si="0"/>
        <v>0</v>
      </c>
      <c r="X25" s="196">
        <f t="shared" si="1"/>
        <v>0</v>
      </c>
      <c r="Y25" s="196">
        <f t="shared" si="2"/>
        <v>0</v>
      </c>
      <c r="Z25" s="196">
        <f t="shared" si="11"/>
        <v>0</v>
      </c>
      <c r="AA25" s="196">
        <f>IF($W$25=1,J25*$J$7,0)</f>
        <v>0</v>
      </c>
      <c r="AB25" s="196">
        <f>IF($X$25=1,P25*$P$7,0)</f>
        <v>0</v>
      </c>
      <c r="AC25" s="196">
        <f>IF($Y$25=1,S25*$S$7,0)</f>
        <v>0</v>
      </c>
      <c r="AD25" s="196">
        <f>IF($Z$25=1,V25*$V$7,0)</f>
        <v>0</v>
      </c>
      <c r="AE25" s="197">
        <f t="shared" si="18"/>
        <v>0</v>
      </c>
      <c r="AF25" s="198">
        <f>IFERROR(AE25/(IF($W$25&gt;0,$J$7,0)+IF($X$25&gt;0,$P$7,0)+IF($Y$25&gt;0,$S$7,0)+IF($Z$25&gt;0,$V$7,0)),0)</f>
        <v>0</v>
      </c>
      <c r="AG25" s="198">
        <f t="shared" si="12"/>
        <v>0</v>
      </c>
      <c r="AH25" s="426"/>
      <c r="AI25" s="414"/>
      <c r="AJ25" s="255" t="s">
        <v>351</v>
      </c>
      <c r="AK25" s="8" t="str">
        <f>'rpp15'!$M$316</f>
        <v/>
      </c>
      <c r="AL25" s="199"/>
      <c r="AM25" s="196">
        <f t="shared" si="13"/>
        <v>0</v>
      </c>
      <c r="AN25" s="196"/>
      <c r="AO25" s="196"/>
      <c r="AP25" s="196">
        <f t="shared" si="14"/>
        <v>0</v>
      </c>
      <c r="AQ25" s="196"/>
      <c r="AR25" s="196"/>
      <c r="AS25" s="196">
        <f t="shared" si="15"/>
        <v>0</v>
      </c>
      <c r="AT25" s="196">
        <f t="shared" si="4"/>
        <v>0</v>
      </c>
      <c r="AU25" s="196">
        <f t="shared" si="5"/>
        <v>0</v>
      </c>
      <c r="AV25" s="196">
        <f t="shared" si="6"/>
        <v>0</v>
      </c>
      <c r="AW25" s="196">
        <f>IF($AT$25=1,AM25*$AM$7,0)</f>
        <v>0</v>
      </c>
      <c r="AX25" s="196">
        <f>IF($AU$25=1,AP25*$AP$7,0)</f>
        <v>0</v>
      </c>
      <c r="AY25" s="196">
        <f>IF($AV$25=1,AS25*$AS$7,0)</f>
        <v>0</v>
      </c>
      <c r="AZ25" s="197">
        <f t="shared" si="16"/>
        <v>0</v>
      </c>
      <c r="BA25" s="198">
        <f>IFERROR(AZ25/(IF($AT$25&gt;0,$AM$7,0)+IF($AU$25&gt;0,$AP$7,0)+IF($AV$25&gt;0,$AS$7,0)),0)</f>
        <v>0</v>
      </c>
      <c r="BB25" s="198">
        <f t="shared" si="17"/>
        <v>0</v>
      </c>
      <c r="BC25" s="426"/>
      <c r="BD25" s="414"/>
      <c r="BE25" s="414"/>
      <c r="BF25" s="237"/>
      <c r="BG25" s="417"/>
      <c r="BH25" s="417"/>
      <c r="BI25" s="316"/>
      <c r="BJ25" s="316"/>
      <c r="BK25" s="414"/>
      <c r="BL25" s="414"/>
      <c r="BM25" s="414"/>
      <c r="BP25" s="211"/>
      <c r="BQ25" s="211"/>
      <c r="BR25" s="211"/>
      <c r="BS25" s="211"/>
    </row>
    <row r="26" spans="1:71">
      <c r="A26" s="418">
        <v>2</v>
      </c>
      <c r="B26" s="418">
        <f>pd!B7</f>
        <v>5470</v>
      </c>
      <c r="C26" s="421" t="str">
        <f>pd!C7</f>
        <v>AHMAD RIYUDHA</v>
      </c>
      <c r="D26" s="195" t="str">
        <f>D11</f>
        <v>3.1</v>
      </c>
      <c r="E26" s="195"/>
      <c r="F26" s="195"/>
      <c r="G26" s="195"/>
      <c r="H26" s="195"/>
      <c r="I26" s="195"/>
      <c r="J26" s="196">
        <f t="shared" si="7"/>
        <v>0</v>
      </c>
      <c r="K26" s="197" t="str">
        <f>IF(analis!D15="","",analis!D15)</f>
        <v/>
      </c>
      <c r="L26" s="196"/>
      <c r="M26" s="196"/>
      <c r="N26" s="196"/>
      <c r="O26" s="196"/>
      <c r="P26" s="196">
        <f t="shared" si="8"/>
        <v>0</v>
      </c>
      <c r="Q26" s="196" t="str">
        <f>'rpp1'!$M$260</f>
        <v/>
      </c>
      <c r="R26" s="196"/>
      <c r="S26" s="196">
        <f t="shared" si="9"/>
        <v>0</v>
      </c>
      <c r="T26" s="196"/>
      <c r="U26" s="196"/>
      <c r="V26" s="196">
        <f t="shared" si="10"/>
        <v>0</v>
      </c>
      <c r="W26" s="196"/>
      <c r="X26" s="196"/>
      <c r="Y26" s="196"/>
      <c r="Z26" s="196"/>
      <c r="AA26" s="196">
        <f>IF($W$11=1,J26*$J$7,0)</f>
        <v>0</v>
      </c>
      <c r="AB26" s="196">
        <f t="shared" ref="AB26" si="19">IF($X$11=1,P26*$P$7,0)</f>
        <v>0</v>
      </c>
      <c r="AC26" s="196">
        <f>IF($Y$11=1,S26*$S$7,0)</f>
        <v>0</v>
      </c>
      <c r="AD26" s="196">
        <f t="shared" ref="AD26" si="20">IF($Z$11=1,V26*$V$7,0)</f>
        <v>0</v>
      </c>
      <c r="AE26" s="197">
        <f>SUM(AA26:AD26)</f>
        <v>0</v>
      </c>
      <c r="AF26" s="198">
        <f>IFERROR(AE26/(IF($W$11&gt;0,$J$7,0)+IF($X$11&gt;0,$P$7,0)+IF($Y$11&gt;0,$S$7,0)+IF($Z$11&gt;0,$V$7,0)),0)</f>
        <v>0</v>
      </c>
      <c r="AG26" s="198"/>
      <c r="AH26" s="424" t="e">
        <f t="shared" ref="AH26" si="21">ROUND((SUM(AF26:AF40)/SUM($AG$11:$AG$25)),0)</f>
        <v>#DIV/0!</v>
      </c>
      <c r="AI26" s="412" t="e">
        <f>IF(AH26&gt;=$BO$11,"A",IF(AH26&gt;=$BO$12,"B",IF(AH26&gt;=$BO$13,"C",IF(AH26&gt;=$BO$14,"D",""))))</f>
        <v>#DIV/0!</v>
      </c>
      <c r="AJ26" s="199" t="str">
        <f>AJ11</f>
        <v>4.1</v>
      </c>
      <c r="AK26" s="8" t="str">
        <f>'rpp1'!$M$317</f>
        <v/>
      </c>
      <c r="AL26" s="199"/>
      <c r="AM26" s="196">
        <f t="shared" si="13"/>
        <v>0</v>
      </c>
      <c r="AN26" s="196"/>
      <c r="AO26" s="196"/>
      <c r="AP26" s="196">
        <f t="shared" si="14"/>
        <v>0</v>
      </c>
      <c r="AQ26" s="196"/>
      <c r="AR26" s="196"/>
      <c r="AS26" s="196">
        <f t="shared" si="15"/>
        <v>0</v>
      </c>
      <c r="AT26" s="196"/>
      <c r="AU26" s="196"/>
      <c r="AV26" s="196"/>
      <c r="AW26" s="196">
        <f t="shared" ref="AW26" si="22">IF($AT$11=1,AM26*$AM$7,0)</f>
        <v>0</v>
      </c>
      <c r="AX26" s="196">
        <f t="shared" ref="AX26" si="23">IF($AU$11=1,AP26*$AP$7,0)</f>
        <v>0</v>
      </c>
      <c r="AY26" s="196">
        <f t="shared" ref="AY26" si="24">IF($AV$11=1,AS26*$AS$7,0)</f>
        <v>0</v>
      </c>
      <c r="AZ26" s="197">
        <f t="shared" si="16"/>
        <v>0</v>
      </c>
      <c r="BA26" s="198">
        <f>IFERROR(AZ26/(IF($AT$11&gt;0,$AM$7,0)+IF($AU$11&gt;0,$AP$7,0)+IF($AV$11&gt;0,$AS$7,0)),0)</f>
        <v>0</v>
      </c>
      <c r="BB26" s="198"/>
      <c r="BC26" s="424" t="e">
        <f>ROUND((SUM(BA26:BA40)/SUM($BB$11:$BB$25)),0)</f>
        <v>#DIV/0!</v>
      </c>
      <c r="BD26" s="412" t="e">
        <f t="shared" ref="BD26" si="25">IF(BC26&gt;=$BO$11,"A",IF(BC26&gt;=$BO$12,"B",IF(BC26&gt;=$BO$13,"C",IF(BC26&gt;=$BO$14,"D",""))))</f>
        <v>#DIV/0!</v>
      </c>
      <c r="BE26" s="412"/>
      <c r="BF26" s="235" t="str">
        <f>'rpp1'!G151</f>
        <v/>
      </c>
      <c r="BG26" s="415" t="e">
        <f>IF(AI26=$BP$11,$BQ$11,IF(AI26=$BP$12,$BQ$12,IF(AI26=$BP$13,$BQ$13,IF(AI26=$BP$14,$BQ$14,""))))</f>
        <v>#DIV/0!</v>
      </c>
      <c r="BH26" s="415" t="e">
        <f t="shared" ref="BH26" si="26">IF(BD26=$BP$11,$BR$11,IF(BD26=$BP$12,$BR$12,IF(BD26=$BP$13,$BR$13,IF(BD26=$BP$14,$BR$14,""))))</f>
        <v>#DIV/0!</v>
      </c>
      <c r="BI26" s="315" t="str">
        <f>IF(BE26=$BS$11,$BT$11,IF(BE26=$BS$12,$BT$12,IF(BE26=$BS$13,$BT$13,IF(BE26=$BS$14,$BT$14,""))))</f>
        <v/>
      </c>
      <c r="BJ26" s="315" t="str">
        <f>IF(BF26=$BS$11,$BU$11,IF(BF26=$BS$12,$BU$12,IF(BF26=$BS$13,$BU$13,IF(BF26=$BS$14,$BU$14,""))))</f>
        <v/>
      </c>
      <c r="BK26" s="412"/>
      <c r="BL26" s="412"/>
      <c r="BM26" s="412"/>
      <c r="BP26" s="211"/>
      <c r="BQ26" s="211"/>
      <c r="BR26" s="211"/>
      <c r="BS26" s="211"/>
    </row>
    <row r="27" spans="1:71">
      <c r="A27" s="419"/>
      <c r="B27" s="419"/>
      <c r="C27" s="422"/>
      <c r="D27" s="195" t="str">
        <f>D12</f>
        <v>3.2</v>
      </c>
      <c r="E27" s="195"/>
      <c r="F27" s="195"/>
      <c r="G27" s="195"/>
      <c r="H27" s="195"/>
      <c r="I27" s="195"/>
      <c r="J27" s="196">
        <f t="shared" si="7"/>
        <v>0</v>
      </c>
      <c r="K27" s="197" t="str">
        <f>IF(analis!F15="","",analis!F15)</f>
        <v/>
      </c>
      <c r="L27" s="196"/>
      <c r="M27" s="196"/>
      <c r="N27" s="196"/>
      <c r="O27" s="196"/>
      <c r="P27" s="196">
        <f t="shared" si="8"/>
        <v>0</v>
      </c>
      <c r="Q27" s="196" t="str">
        <f>'rpp2'!$M$260</f>
        <v/>
      </c>
      <c r="R27" s="196"/>
      <c r="S27" s="196">
        <f t="shared" si="9"/>
        <v>0</v>
      </c>
      <c r="T27" s="196"/>
      <c r="U27" s="196"/>
      <c r="V27" s="196">
        <f t="shared" si="10"/>
        <v>0</v>
      </c>
      <c r="W27" s="196"/>
      <c r="X27" s="196"/>
      <c r="Y27" s="196"/>
      <c r="Z27" s="196"/>
      <c r="AA27" s="196">
        <f t="shared" ref="AA27" si="27">IF($W$12=1,J27*$J$7,0)</f>
        <v>0</v>
      </c>
      <c r="AB27" s="196">
        <f>IF($X$12=1,P27*$P$7,0)</f>
        <v>0</v>
      </c>
      <c r="AC27" s="196">
        <f>IF($Y$12=1,S27*$S$7,0)</f>
        <v>0</v>
      </c>
      <c r="AD27" s="196">
        <f t="shared" ref="AD27" si="28">IF($Z$12=1,V27*$V$7,0)</f>
        <v>0</v>
      </c>
      <c r="AE27" s="197">
        <f>SUM(AA27:AD27)</f>
        <v>0</v>
      </c>
      <c r="AF27" s="198">
        <f>IFERROR(AE27/(IF($W$12&gt;0,$J$7,0)+IF($X$12&gt;0,$P$7,0)+IF($Y$12&gt;0,$S$7,0)+IF($Z$12&gt;0,$V$7,0)),0)</f>
        <v>0</v>
      </c>
      <c r="AG27" s="198"/>
      <c r="AH27" s="425"/>
      <c r="AI27" s="413"/>
      <c r="AJ27" s="199" t="str">
        <f>AJ12</f>
        <v>4.2</v>
      </c>
      <c r="AK27" s="8" t="str">
        <f>'rpp2'!$M$317</f>
        <v/>
      </c>
      <c r="AL27" s="199"/>
      <c r="AM27" s="196">
        <f t="shared" si="13"/>
        <v>0</v>
      </c>
      <c r="AN27" s="196"/>
      <c r="AO27" s="196"/>
      <c r="AP27" s="196">
        <f t="shared" si="14"/>
        <v>0</v>
      </c>
      <c r="AQ27" s="196"/>
      <c r="AR27" s="196"/>
      <c r="AS27" s="196">
        <f t="shared" si="15"/>
        <v>0</v>
      </c>
      <c r="AT27" s="196"/>
      <c r="AU27" s="196"/>
      <c r="AV27" s="196"/>
      <c r="AW27" s="196">
        <f t="shared" ref="AW27" si="29">IF($AT$12=1,AM27*$AM$7,0)</f>
        <v>0</v>
      </c>
      <c r="AX27" s="196">
        <f t="shared" ref="AX27" si="30">IF($AU$12=1,AP27*$AP$7,0)</f>
        <v>0</v>
      </c>
      <c r="AY27" s="196">
        <f t="shared" ref="AY27" si="31">IF($AV$12=1,AS27*$AS$7,0)</f>
        <v>0</v>
      </c>
      <c r="AZ27" s="197">
        <f t="shared" si="16"/>
        <v>0</v>
      </c>
      <c r="BA27" s="198">
        <f>IFERROR(AZ27/(IF($AT$12&gt;0,$AM$7,0)+IF($AU$12&gt;0,$AP$7,0)+IF($AV$12&gt;0,$AS$7,0)),0)</f>
        <v>0</v>
      </c>
      <c r="BB27" s="198"/>
      <c r="BC27" s="425"/>
      <c r="BD27" s="413"/>
      <c r="BE27" s="413"/>
      <c r="BF27" s="236" t="str">
        <f>'rpp2'!G151</f>
        <v/>
      </c>
      <c r="BG27" s="416"/>
      <c r="BH27" s="416"/>
      <c r="BI27" s="411"/>
      <c r="BJ27" s="411"/>
      <c r="BK27" s="413"/>
      <c r="BL27" s="413"/>
      <c r="BM27" s="413"/>
      <c r="BP27" s="211"/>
      <c r="BQ27" s="211"/>
      <c r="BR27" s="211"/>
      <c r="BS27" s="211"/>
    </row>
    <row r="28" spans="1:71">
      <c r="A28" s="419"/>
      <c r="B28" s="419"/>
      <c r="C28" s="422"/>
      <c r="D28" s="195" t="str">
        <f t="shared" ref="D28:D90" si="32">D13</f>
        <v>3.3</v>
      </c>
      <c r="E28" s="195"/>
      <c r="F28" s="195"/>
      <c r="G28" s="195"/>
      <c r="H28" s="195"/>
      <c r="I28" s="195"/>
      <c r="J28" s="196">
        <f t="shared" si="7"/>
        <v>0</v>
      </c>
      <c r="K28" s="197" t="str">
        <f>IF(analis!H15="","",analis!H15)</f>
        <v/>
      </c>
      <c r="L28" s="196"/>
      <c r="M28" s="196"/>
      <c r="N28" s="196"/>
      <c r="O28" s="196"/>
      <c r="P28" s="196">
        <f t="shared" si="8"/>
        <v>0</v>
      </c>
      <c r="Q28" s="196" t="str">
        <f>'rpp3'!$M$260</f>
        <v/>
      </c>
      <c r="R28" s="196"/>
      <c r="S28" s="196">
        <f t="shared" si="9"/>
        <v>0</v>
      </c>
      <c r="T28" s="196"/>
      <c r="U28" s="196"/>
      <c r="V28" s="196">
        <f t="shared" si="10"/>
        <v>0</v>
      </c>
      <c r="W28" s="196"/>
      <c r="X28" s="196"/>
      <c r="Y28" s="196"/>
      <c r="Z28" s="196"/>
      <c r="AA28" s="196">
        <f t="shared" ref="AA28" si="33">IF($W$13=1,J28*$J$7,0)</f>
        <v>0</v>
      </c>
      <c r="AB28" s="196">
        <f t="shared" ref="AB28" si="34">IF($X$13=1,P28*$P$7,0)</f>
        <v>0</v>
      </c>
      <c r="AC28" s="196">
        <f t="shared" ref="AC28" si="35">IF($Y$13=1,S28*$S$7,0)</f>
        <v>0</v>
      </c>
      <c r="AD28" s="196">
        <f t="shared" ref="AD28" si="36">IF($Z$13=1,V28*$V$7,0)</f>
        <v>0</v>
      </c>
      <c r="AE28" s="197">
        <f t="shared" si="18"/>
        <v>0</v>
      </c>
      <c r="AF28" s="198">
        <f>IFERROR(AE28/(IF($W$13&gt;0,$J$7,0)+IF($X$13&gt;0,$P$7,0)+IF($Y$13&gt;0,$S$7,0)+IF($Z$13&gt;0,$V$7,0)),0)</f>
        <v>0</v>
      </c>
      <c r="AG28" s="198"/>
      <c r="AH28" s="425"/>
      <c r="AI28" s="413"/>
      <c r="AJ28" s="199" t="str">
        <f t="shared" ref="AJ28:AJ90" si="37">AJ13</f>
        <v>4.3</v>
      </c>
      <c r="AK28" s="8" t="str">
        <f>'rpp3'!$M$317</f>
        <v/>
      </c>
      <c r="AL28" s="199"/>
      <c r="AM28" s="196">
        <f t="shared" si="13"/>
        <v>0</v>
      </c>
      <c r="AN28" s="196"/>
      <c r="AO28" s="196"/>
      <c r="AP28" s="196">
        <f t="shared" si="14"/>
        <v>0</v>
      </c>
      <c r="AQ28" s="196"/>
      <c r="AR28" s="196"/>
      <c r="AS28" s="196">
        <f t="shared" si="15"/>
        <v>0</v>
      </c>
      <c r="AT28" s="196"/>
      <c r="AU28" s="196"/>
      <c r="AV28" s="196"/>
      <c r="AW28" s="196">
        <f>IF($AT$13=1,AM28*$AM$7,0)</f>
        <v>0</v>
      </c>
      <c r="AX28" s="196">
        <f t="shared" ref="AX28" si="38">IF($AU$13=1,AP28*$AP$7,0)</f>
        <v>0</v>
      </c>
      <c r="AY28" s="196">
        <f t="shared" ref="AY28" si="39">IF($AV$13=1,AS28*$AS$7,0)</f>
        <v>0</v>
      </c>
      <c r="AZ28" s="197">
        <f t="shared" si="16"/>
        <v>0</v>
      </c>
      <c r="BA28" s="198">
        <f>IFERROR(AZ28/(IF($AT$13&gt;0,$AM$7,0)+IF($AU$13&gt;0,$AP$7,0)+IF($AV$13&gt;0,$AS$7,0)),0)</f>
        <v>0</v>
      </c>
      <c r="BB28" s="198"/>
      <c r="BC28" s="425"/>
      <c r="BD28" s="413"/>
      <c r="BE28" s="413"/>
      <c r="BF28" s="236"/>
      <c r="BG28" s="416"/>
      <c r="BH28" s="416"/>
      <c r="BI28" s="411"/>
      <c r="BJ28" s="411"/>
      <c r="BK28" s="413"/>
      <c r="BL28" s="413"/>
      <c r="BM28" s="413"/>
      <c r="BP28" s="211"/>
      <c r="BQ28" s="211"/>
      <c r="BR28" s="211"/>
      <c r="BS28" s="211"/>
    </row>
    <row r="29" spans="1:71">
      <c r="A29" s="419"/>
      <c r="B29" s="419"/>
      <c r="C29" s="422"/>
      <c r="D29" s="195" t="str">
        <f t="shared" si="32"/>
        <v>3.4</v>
      </c>
      <c r="E29" s="195"/>
      <c r="F29" s="195"/>
      <c r="G29" s="195"/>
      <c r="H29" s="195"/>
      <c r="I29" s="195"/>
      <c r="J29" s="196">
        <f t="shared" si="7"/>
        <v>0</v>
      </c>
      <c r="K29" s="197" t="str">
        <f>IF(analis!J15="","",analis!J15)</f>
        <v/>
      </c>
      <c r="L29" s="196"/>
      <c r="M29" s="196"/>
      <c r="N29" s="196"/>
      <c r="O29" s="196"/>
      <c r="P29" s="196">
        <f t="shared" si="8"/>
        <v>0</v>
      </c>
      <c r="Q29" s="196" t="str">
        <f>'rpp4'!$M$260</f>
        <v/>
      </c>
      <c r="R29" s="196"/>
      <c r="S29" s="196">
        <f t="shared" si="9"/>
        <v>0</v>
      </c>
      <c r="T29" s="196"/>
      <c r="U29" s="196"/>
      <c r="V29" s="196">
        <f t="shared" si="10"/>
        <v>0</v>
      </c>
      <c r="W29" s="196"/>
      <c r="X29" s="196"/>
      <c r="Y29" s="196"/>
      <c r="Z29" s="196"/>
      <c r="AA29" s="196">
        <f t="shared" ref="AA29" si="40">IF($W$14=1,J29*$J$7,0)</f>
        <v>0</v>
      </c>
      <c r="AB29" s="196">
        <f t="shared" ref="AB29" si="41">IF($X$14=1,P29*$P$7,0)</f>
        <v>0</v>
      </c>
      <c r="AC29" s="196">
        <f t="shared" ref="AC29" si="42">IF($Y$14=1,S29*$S$7,0)</f>
        <v>0</v>
      </c>
      <c r="AD29" s="196">
        <f t="shared" ref="AD29" si="43">IF($Z$14=1,V29*$V$7,0)</f>
        <v>0</v>
      </c>
      <c r="AE29" s="197">
        <f t="shared" si="18"/>
        <v>0</v>
      </c>
      <c r="AF29" s="198">
        <f>IFERROR(AE29/(IF($W$14&gt;0,$J$7,0)+IF($X$14&gt;0,$P$7,0)+IF($Y$14&gt;0,$S$7,0)+IF($Z$14&gt;0,$V$7,0)),0)</f>
        <v>0</v>
      </c>
      <c r="AG29" s="198"/>
      <c r="AH29" s="425"/>
      <c r="AI29" s="413"/>
      <c r="AJ29" s="199" t="str">
        <f t="shared" si="37"/>
        <v>4.4</v>
      </c>
      <c r="AK29" s="8" t="str">
        <f>'rpp4'!$M$317</f>
        <v/>
      </c>
      <c r="AL29" s="199"/>
      <c r="AM29" s="196">
        <f t="shared" si="13"/>
        <v>0</v>
      </c>
      <c r="AN29" s="196"/>
      <c r="AO29" s="196"/>
      <c r="AP29" s="196">
        <f t="shared" si="14"/>
        <v>0</v>
      </c>
      <c r="AQ29" s="196"/>
      <c r="AR29" s="196"/>
      <c r="AS29" s="196">
        <f t="shared" si="15"/>
        <v>0</v>
      </c>
      <c r="AT29" s="196"/>
      <c r="AU29" s="196"/>
      <c r="AV29" s="196"/>
      <c r="AW29" s="196">
        <f t="shared" ref="AW29" si="44">IF($AT$14=1,AM29*$AM$7,0)</f>
        <v>0</v>
      </c>
      <c r="AX29" s="196">
        <f t="shared" ref="AX29" si="45">IF($AU$14=1,AP29*$AP$7,0)</f>
        <v>0</v>
      </c>
      <c r="AY29" s="196">
        <f t="shared" ref="AY29" si="46">IF($AV$14=1,AS29*$AS$7,0)</f>
        <v>0</v>
      </c>
      <c r="AZ29" s="197">
        <f t="shared" si="16"/>
        <v>0</v>
      </c>
      <c r="BA29" s="198">
        <f>IFERROR(AZ29/(IF($AT$14&gt;0,$AM$7,0)+IF($AU$14&gt;0,$AP$7,0)+IF($AV$14&gt;0,$AS$7,0)),0)</f>
        <v>0</v>
      </c>
      <c r="BB29" s="198"/>
      <c r="BC29" s="425"/>
      <c r="BD29" s="413"/>
      <c r="BE29" s="413"/>
      <c r="BF29" s="236"/>
      <c r="BG29" s="416"/>
      <c r="BH29" s="416"/>
      <c r="BI29" s="411"/>
      <c r="BJ29" s="411"/>
      <c r="BK29" s="413"/>
      <c r="BL29" s="413"/>
      <c r="BM29" s="413"/>
      <c r="BP29" s="211"/>
      <c r="BQ29" s="211"/>
      <c r="BR29" s="211"/>
      <c r="BS29" s="211"/>
    </row>
    <row r="30" spans="1:71">
      <c r="A30" s="419"/>
      <c r="B30" s="419"/>
      <c r="C30" s="422"/>
      <c r="D30" s="195" t="str">
        <f t="shared" si="32"/>
        <v>3.5</v>
      </c>
      <c r="E30" s="195"/>
      <c r="F30" s="195"/>
      <c r="G30" s="195"/>
      <c r="H30" s="195"/>
      <c r="I30" s="195"/>
      <c r="J30" s="196">
        <f t="shared" si="7"/>
        <v>0</v>
      </c>
      <c r="K30" s="197" t="str">
        <f>IF(analis!L15="","",analis!L15)</f>
        <v/>
      </c>
      <c r="L30" s="196"/>
      <c r="M30" s="196"/>
      <c r="N30" s="196"/>
      <c r="O30" s="196"/>
      <c r="P30" s="196">
        <f t="shared" si="8"/>
        <v>0</v>
      </c>
      <c r="Q30" s="196" t="str">
        <f>'rpp5'!$M$260</f>
        <v/>
      </c>
      <c r="R30" s="196"/>
      <c r="S30" s="196">
        <f t="shared" si="9"/>
        <v>0</v>
      </c>
      <c r="T30" s="196"/>
      <c r="U30" s="196"/>
      <c r="V30" s="196">
        <f t="shared" si="10"/>
        <v>0</v>
      </c>
      <c r="W30" s="196"/>
      <c r="X30" s="196"/>
      <c r="Y30" s="196"/>
      <c r="Z30" s="196"/>
      <c r="AA30" s="196">
        <f t="shared" ref="AA30" si="47">IF($W$15=1,J30*$J$7,0)</f>
        <v>0</v>
      </c>
      <c r="AB30" s="196">
        <f t="shared" ref="AB30" si="48">IF($X$15=1,P30*$P$7,0)</f>
        <v>0</v>
      </c>
      <c r="AC30" s="196">
        <f t="shared" ref="AC30" si="49">IF($Y$15=1,S30*$S$7,0)</f>
        <v>0</v>
      </c>
      <c r="AD30" s="196">
        <f t="shared" ref="AD30" si="50">IF($Z$15=1,V30*$V$7,0)</f>
        <v>0</v>
      </c>
      <c r="AE30" s="197">
        <f t="shared" si="18"/>
        <v>0</v>
      </c>
      <c r="AF30" s="198">
        <f>IFERROR(AE30/(IF($W$15&gt;0,$J$7,0)+IF($X$15&gt;0,$P$7,0)+IF($Y$15&gt;0,$S$7,0)+IF($Z$15&gt;0,$V$7,0)),0)</f>
        <v>0</v>
      </c>
      <c r="AG30" s="198"/>
      <c r="AH30" s="425"/>
      <c r="AI30" s="413"/>
      <c r="AJ30" s="199" t="str">
        <f t="shared" si="37"/>
        <v>4.5</v>
      </c>
      <c r="AK30" s="8" t="str">
        <f>'rpp5'!$M$317</f>
        <v/>
      </c>
      <c r="AL30" s="199"/>
      <c r="AM30" s="196">
        <f t="shared" si="13"/>
        <v>0</v>
      </c>
      <c r="AN30" s="196"/>
      <c r="AO30" s="196"/>
      <c r="AP30" s="196">
        <f t="shared" si="14"/>
        <v>0</v>
      </c>
      <c r="AQ30" s="196"/>
      <c r="AR30" s="196"/>
      <c r="AS30" s="196">
        <f t="shared" si="15"/>
        <v>0</v>
      </c>
      <c r="AT30" s="196"/>
      <c r="AU30" s="196"/>
      <c r="AV30" s="196"/>
      <c r="AW30" s="196">
        <f t="shared" ref="AW30" si="51">IF($AT$15=1,AM30*$AM$7,0)</f>
        <v>0</v>
      </c>
      <c r="AX30" s="196">
        <f t="shared" ref="AX30" si="52">IF($AU$15=1,AP30*$AP$7,0)</f>
        <v>0</v>
      </c>
      <c r="AY30" s="196">
        <f t="shared" ref="AY30" si="53">IF($AV$15=1,AS30*$AS$7,0)</f>
        <v>0</v>
      </c>
      <c r="AZ30" s="197">
        <f t="shared" si="16"/>
        <v>0</v>
      </c>
      <c r="BA30" s="198">
        <f>IFERROR(AZ30/(IF($AT$15&gt;0,$AM$7,0)+IF($AU$15&gt;0,$AP$7,0)+IF($AV$15&gt;0,$AS$7,0)),0)</f>
        <v>0</v>
      </c>
      <c r="BB30" s="198"/>
      <c r="BC30" s="425"/>
      <c r="BD30" s="413"/>
      <c r="BE30" s="413"/>
      <c r="BF30" s="236"/>
      <c r="BG30" s="416"/>
      <c r="BH30" s="416"/>
      <c r="BI30" s="411"/>
      <c r="BJ30" s="411"/>
      <c r="BK30" s="413"/>
      <c r="BL30" s="413"/>
      <c r="BM30" s="413"/>
      <c r="BP30" s="211"/>
      <c r="BQ30" s="211"/>
      <c r="BR30" s="211"/>
      <c r="BS30" s="211"/>
    </row>
    <row r="31" spans="1:71">
      <c r="A31" s="419"/>
      <c r="B31" s="419"/>
      <c r="C31" s="422"/>
      <c r="D31" s="195" t="str">
        <f t="shared" si="32"/>
        <v>3.6</v>
      </c>
      <c r="E31" s="195"/>
      <c r="F31" s="195"/>
      <c r="G31" s="195"/>
      <c r="H31" s="195"/>
      <c r="I31" s="195"/>
      <c r="J31" s="196">
        <f t="shared" si="7"/>
        <v>0</v>
      </c>
      <c r="K31" s="197" t="str">
        <f>IF(analis!N15="","",analis!N15)</f>
        <v/>
      </c>
      <c r="L31" s="196"/>
      <c r="M31" s="196"/>
      <c r="N31" s="196"/>
      <c r="O31" s="196"/>
      <c r="P31" s="196">
        <f t="shared" si="8"/>
        <v>0</v>
      </c>
      <c r="Q31" s="196" t="str">
        <f>'rpp16'!$M$260</f>
        <v/>
      </c>
      <c r="R31" s="196"/>
      <c r="S31" s="196">
        <f t="shared" si="9"/>
        <v>0</v>
      </c>
      <c r="T31" s="196"/>
      <c r="U31" s="196"/>
      <c r="V31" s="196">
        <f t="shared" si="10"/>
        <v>0</v>
      </c>
      <c r="W31" s="196"/>
      <c r="X31" s="196"/>
      <c r="Y31" s="196"/>
      <c r="Z31" s="196"/>
      <c r="AA31" s="196">
        <f t="shared" ref="AA31" si="54">IF($W$16=1,J31*$J$7,0)</f>
        <v>0</v>
      </c>
      <c r="AB31" s="196">
        <f t="shared" ref="AB31" si="55">IF($X$16=1,P31*$P$7,0)</f>
        <v>0</v>
      </c>
      <c r="AC31" s="196">
        <f t="shared" ref="AC31" si="56">IF($Y$16=1,S31*$S$7,0)</f>
        <v>0</v>
      </c>
      <c r="AD31" s="196">
        <f t="shared" ref="AD31" si="57">IF($Z$16=1,V31*$V$7,0)</f>
        <v>0</v>
      </c>
      <c r="AE31" s="197">
        <f t="shared" si="18"/>
        <v>0</v>
      </c>
      <c r="AF31" s="198">
        <f>IFERROR(AE31/(IF($W$16&gt;0,$J$7,0)+IF($X$16&gt;0,$P$7,0)+IF($Y$16&gt;0,$S$7,0)+IF($Z$16&gt;0,$V$7,0)),0)</f>
        <v>0</v>
      </c>
      <c r="AG31" s="198"/>
      <c r="AH31" s="425"/>
      <c r="AI31" s="413"/>
      <c r="AJ31" s="199" t="str">
        <f t="shared" si="37"/>
        <v>4.6</v>
      </c>
      <c r="AK31" s="8" t="str">
        <f>'rpp16'!$M$317</f>
        <v/>
      </c>
      <c r="AL31" s="199"/>
      <c r="AM31" s="196">
        <f t="shared" si="13"/>
        <v>0</v>
      </c>
      <c r="AN31" s="196"/>
      <c r="AO31" s="196"/>
      <c r="AP31" s="196">
        <f t="shared" si="14"/>
        <v>0</v>
      </c>
      <c r="AQ31" s="196"/>
      <c r="AR31" s="196"/>
      <c r="AS31" s="196">
        <f t="shared" si="15"/>
        <v>0</v>
      </c>
      <c r="AT31" s="196"/>
      <c r="AU31" s="196"/>
      <c r="AV31" s="196"/>
      <c r="AW31" s="196">
        <f t="shared" ref="AW31" si="58">IF($AT$16=1,AM31*$AM$7,0)</f>
        <v>0</v>
      </c>
      <c r="AX31" s="196">
        <f t="shared" ref="AX31" si="59">IF($AU$16=1,AP31*$AP$7,0)</f>
        <v>0</v>
      </c>
      <c r="AY31" s="196">
        <f t="shared" ref="AY31" si="60">IF($AV$16=1,AS31*$AS$7,0)</f>
        <v>0</v>
      </c>
      <c r="AZ31" s="197">
        <f t="shared" si="16"/>
        <v>0</v>
      </c>
      <c r="BA31" s="198">
        <f>IFERROR(AZ31/(IF($AT$16&gt;0,$AM$7,0)+IF($AU$16&gt;0,$AP$7,0)+IF($AV$16&gt;0,$AS$7,0)),0)</f>
        <v>0</v>
      </c>
      <c r="BB31" s="198"/>
      <c r="BC31" s="425"/>
      <c r="BD31" s="413"/>
      <c r="BE31" s="413"/>
      <c r="BF31" s="236"/>
      <c r="BG31" s="416"/>
      <c r="BH31" s="416"/>
      <c r="BI31" s="411"/>
      <c r="BJ31" s="411"/>
      <c r="BK31" s="413"/>
      <c r="BL31" s="413"/>
      <c r="BM31" s="413"/>
      <c r="BP31" s="211"/>
      <c r="BQ31" s="211"/>
      <c r="BR31" s="211"/>
      <c r="BS31" s="211"/>
    </row>
    <row r="32" spans="1:71">
      <c r="A32" s="419"/>
      <c r="B32" s="419"/>
      <c r="C32" s="422"/>
      <c r="D32" s="195" t="str">
        <f t="shared" si="32"/>
        <v>3.7</v>
      </c>
      <c r="E32" s="195"/>
      <c r="F32" s="195"/>
      <c r="G32" s="195"/>
      <c r="H32" s="195"/>
      <c r="I32" s="195"/>
      <c r="J32" s="196">
        <f t="shared" si="7"/>
        <v>0</v>
      </c>
      <c r="K32" s="197" t="str">
        <f>IF(analis!P15="","",analis!P15)</f>
        <v/>
      </c>
      <c r="L32" s="196"/>
      <c r="M32" s="196"/>
      <c r="N32" s="196"/>
      <c r="O32" s="196"/>
      <c r="P32" s="196">
        <f t="shared" si="8"/>
        <v>0</v>
      </c>
      <c r="Q32" s="196" t="str">
        <f>'rpp17'!$M$260</f>
        <v/>
      </c>
      <c r="R32" s="196"/>
      <c r="S32" s="196">
        <f t="shared" si="9"/>
        <v>0</v>
      </c>
      <c r="T32" s="196"/>
      <c r="U32" s="196"/>
      <c r="V32" s="196">
        <f t="shared" si="10"/>
        <v>0</v>
      </c>
      <c r="W32" s="196"/>
      <c r="X32" s="196"/>
      <c r="Y32" s="196"/>
      <c r="Z32" s="196"/>
      <c r="AA32" s="196">
        <f t="shared" ref="AA32" si="61">IF($W$17=1,J32*$J$7,0)</f>
        <v>0</v>
      </c>
      <c r="AB32" s="196">
        <f t="shared" ref="AB32" si="62">IF($X$17=1,P32*$P$7,0)</f>
        <v>0</v>
      </c>
      <c r="AC32" s="196">
        <f t="shared" ref="AC32" si="63">IF($Y$17=1,S32*$S$7,0)</f>
        <v>0</v>
      </c>
      <c r="AD32" s="196">
        <f t="shared" ref="AD32" si="64">IF($Z$17=1,V32*$V$7,0)</f>
        <v>0</v>
      </c>
      <c r="AE32" s="197">
        <f t="shared" si="18"/>
        <v>0</v>
      </c>
      <c r="AF32" s="198">
        <f>IFERROR(AE32/(IF($W$17&gt;0,$J$7,0)+IF($X$17&gt;0,$P$7,0)+IF($Y$17&gt;0,$S$7,0)+IF($Z$17&gt;0,$V$7,0)),0)</f>
        <v>0</v>
      </c>
      <c r="AG32" s="198"/>
      <c r="AH32" s="425"/>
      <c r="AI32" s="413"/>
      <c r="AJ32" s="199" t="str">
        <f t="shared" si="37"/>
        <v>4.7</v>
      </c>
      <c r="AK32" s="8" t="str">
        <f>'rpp17'!$M$317</f>
        <v/>
      </c>
      <c r="AL32" s="199"/>
      <c r="AM32" s="196">
        <f t="shared" si="13"/>
        <v>0</v>
      </c>
      <c r="AN32" s="196"/>
      <c r="AO32" s="196"/>
      <c r="AP32" s="196">
        <f t="shared" si="14"/>
        <v>0</v>
      </c>
      <c r="AQ32" s="196"/>
      <c r="AR32" s="196"/>
      <c r="AS32" s="196">
        <f t="shared" si="15"/>
        <v>0</v>
      </c>
      <c r="AT32" s="196"/>
      <c r="AU32" s="196"/>
      <c r="AV32" s="196"/>
      <c r="AW32" s="196">
        <f t="shared" ref="AW32" si="65">IF($AT$17=1,AM32*$AM$7,0)</f>
        <v>0</v>
      </c>
      <c r="AX32" s="196">
        <f t="shared" ref="AX32" si="66">IF($AU$17=1,AP32*$AP$7,0)</f>
        <v>0</v>
      </c>
      <c r="AY32" s="196">
        <f t="shared" ref="AY32" si="67">IF($AV$17=1,AS32*$AS$7,0)</f>
        <v>0</v>
      </c>
      <c r="AZ32" s="197">
        <f t="shared" si="16"/>
        <v>0</v>
      </c>
      <c r="BA32" s="198">
        <f>IFERROR(AZ32/(IF($AT$17&gt;0,$AM$7,0)+IF($AU$17&gt;0,$AP$7,0)+IF($AV$17&gt;0,$AS$7,0)),0)</f>
        <v>0</v>
      </c>
      <c r="BB32" s="198"/>
      <c r="BC32" s="425"/>
      <c r="BD32" s="413"/>
      <c r="BE32" s="413"/>
      <c r="BF32" s="236"/>
      <c r="BG32" s="416"/>
      <c r="BH32" s="416"/>
      <c r="BI32" s="411"/>
      <c r="BJ32" s="411"/>
      <c r="BK32" s="413"/>
      <c r="BL32" s="413"/>
      <c r="BM32" s="413"/>
      <c r="BP32" s="211"/>
      <c r="BQ32" s="211"/>
      <c r="BR32" s="211"/>
      <c r="BS32" s="211"/>
    </row>
    <row r="33" spans="1:71">
      <c r="A33" s="419"/>
      <c r="B33" s="419"/>
      <c r="C33" s="422"/>
      <c r="D33" s="195" t="str">
        <f t="shared" si="32"/>
        <v>3.8</v>
      </c>
      <c r="E33" s="195"/>
      <c r="F33" s="195"/>
      <c r="G33" s="195"/>
      <c r="H33" s="195"/>
      <c r="I33" s="195"/>
      <c r="J33" s="196">
        <f t="shared" si="7"/>
        <v>0</v>
      </c>
      <c r="K33" s="197" t="str">
        <f>IF(analis!R15="","",analis!R15)</f>
        <v/>
      </c>
      <c r="L33" s="196"/>
      <c r="M33" s="196"/>
      <c r="N33" s="196"/>
      <c r="O33" s="196"/>
      <c r="P33" s="196">
        <f t="shared" si="8"/>
        <v>0</v>
      </c>
      <c r="Q33" s="196" t="str">
        <f>'rpp18'!$M$260</f>
        <v/>
      </c>
      <c r="R33" s="196"/>
      <c r="S33" s="196">
        <f t="shared" si="9"/>
        <v>0</v>
      </c>
      <c r="T33" s="196"/>
      <c r="U33" s="196"/>
      <c r="V33" s="196">
        <f t="shared" si="10"/>
        <v>0</v>
      </c>
      <c r="W33" s="196"/>
      <c r="X33" s="196"/>
      <c r="Y33" s="196"/>
      <c r="Z33" s="196"/>
      <c r="AA33" s="196">
        <f t="shared" ref="AA33" si="68">IF($W$18=1,J33*$J$7,0)</f>
        <v>0</v>
      </c>
      <c r="AB33" s="196">
        <f t="shared" ref="AB33" si="69">IF($X$18=1,P33*$P$7,0)</f>
        <v>0</v>
      </c>
      <c r="AC33" s="196">
        <f t="shared" ref="AC33" si="70">IF($Y$18=1,S33*$S$7,0)</f>
        <v>0</v>
      </c>
      <c r="AD33" s="196">
        <f t="shared" ref="AD33" si="71">IF($Z$18=1,V33*$V$7,0)</f>
        <v>0</v>
      </c>
      <c r="AE33" s="197">
        <f t="shared" si="18"/>
        <v>0</v>
      </c>
      <c r="AF33" s="198">
        <f>IFERROR(AE33/(IF($W$18&gt;0,$J$7,0)+IF($X$18&gt;0,$P$7,0)+IF($Y$18&gt;0,$S$7,0)+IF($Z$18&gt;0,$V$7,0)),0)</f>
        <v>0</v>
      </c>
      <c r="AG33" s="198"/>
      <c r="AH33" s="425"/>
      <c r="AI33" s="413"/>
      <c r="AJ33" s="199" t="str">
        <f t="shared" si="37"/>
        <v>4.8</v>
      </c>
      <c r="AK33" s="8" t="str">
        <f>'rpp18'!$M$317</f>
        <v/>
      </c>
      <c r="AL33" s="199"/>
      <c r="AM33" s="196">
        <f t="shared" si="13"/>
        <v>0</v>
      </c>
      <c r="AN33" s="196"/>
      <c r="AO33" s="196"/>
      <c r="AP33" s="196">
        <f t="shared" si="14"/>
        <v>0</v>
      </c>
      <c r="AQ33" s="196"/>
      <c r="AR33" s="196"/>
      <c r="AS33" s="196">
        <f t="shared" si="15"/>
        <v>0</v>
      </c>
      <c r="AT33" s="196"/>
      <c r="AU33" s="196"/>
      <c r="AV33" s="196"/>
      <c r="AW33" s="196">
        <f t="shared" ref="AW33" si="72">IF($AT$18=1,AM33*$AM$7,0)</f>
        <v>0</v>
      </c>
      <c r="AX33" s="196">
        <f t="shared" ref="AX33" si="73">IF($AU$18=1,AP33*$AP$7,0)</f>
        <v>0</v>
      </c>
      <c r="AY33" s="196">
        <f t="shared" ref="AY33" si="74">IF($AV$18=1,AS33*$AS$7,0)</f>
        <v>0</v>
      </c>
      <c r="AZ33" s="197">
        <f t="shared" si="16"/>
        <v>0</v>
      </c>
      <c r="BA33" s="198">
        <f>IFERROR(AZ33/(IF($AT$18&gt;0,$AM$7,0)+IF($AU$18&gt;0,$AP$7,0)+IF($AV$18&gt;0,$AS$7,0)),0)</f>
        <v>0</v>
      </c>
      <c r="BB33" s="198"/>
      <c r="BC33" s="425"/>
      <c r="BD33" s="413"/>
      <c r="BE33" s="413"/>
      <c r="BF33" s="236"/>
      <c r="BG33" s="416"/>
      <c r="BH33" s="416"/>
      <c r="BI33" s="411"/>
      <c r="BJ33" s="411"/>
      <c r="BK33" s="413"/>
      <c r="BL33" s="413"/>
      <c r="BM33" s="413"/>
      <c r="BP33" s="211"/>
      <c r="BQ33" s="211"/>
      <c r="BR33" s="211"/>
      <c r="BS33" s="211"/>
    </row>
    <row r="34" spans="1:71">
      <c r="A34" s="419"/>
      <c r="B34" s="419"/>
      <c r="C34" s="422"/>
      <c r="D34" s="195" t="str">
        <f t="shared" si="32"/>
        <v>3.9</v>
      </c>
      <c r="E34" s="195"/>
      <c r="F34" s="195"/>
      <c r="G34" s="195"/>
      <c r="H34" s="195"/>
      <c r="I34" s="195"/>
      <c r="J34" s="196">
        <f t="shared" si="7"/>
        <v>0</v>
      </c>
      <c r="K34" s="197" t="str">
        <f>IF(analis!T15="","",analis!T15)</f>
        <v/>
      </c>
      <c r="L34" s="196"/>
      <c r="M34" s="196"/>
      <c r="N34" s="196"/>
      <c r="O34" s="196"/>
      <c r="P34" s="196">
        <f t="shared" si="8"/>
        <v>0</v>
      </c>
      <c r="Q34" s="196" t="str">
        <f>'rpp19'!$M$260</f>
        <v/>
      </c>
      <c r="R34" s="196"/>
      <c r="S34" s="196">
        <f t="shared" si="9"/>
        <v>0</v>
      </c>
      <c r="T34" s="196"/>
      <c r="U34" s="196"/>
      <c r="V34" s="196">
        <f t="shared" si="10"/>
        <v>0</v>
      </c>
      <c r="W34" s="196"/>
      <c r="X34" s="196"/>
      <c r="Y34" s="196"/>
      <c r="Z34" s="196"/>
      <c r="AA34" s="196">
        <f t="shared" ref="AA34" si="75">IF($W$19=1,J34*$J$7,0)</f>
        <v>0</v>
      </c>
      <c r="AB34" s="196">
        <f t="shared" ref="AB34" si="76">IF($X$19=1,P34*$P$7,0)</f>
        <v>0</v>
      </c>
      <c r="AC34" s="196">
        <f t="shared" ref="AC34" si="77">IF($Y$19=1,S34*$S$7,0)</f>
        <v>0</v>
      </c>
      <c r="AD34" s="196">
        <f t="shared" ref="AD34" si="78">IF($Z$19=1,V34*$V$7,0)</f>
        <v>0</v>
      </c>
      <c r="AE34" s="197">
        <f t="shared" si="18"/>
        <v>0</v>
      </c>
      <c r="AF34" s="198">
        <f>IFERROR(AE34/(IF($W$19&gt;0,$J$7,0)+IF($X$19&gt;0,$P$7,0)+IF($Y$19&gt;0,$S$7,0)+IF($Z$19&gt;0,$V$7,0)),0)</f>
        <v>0</v>
      </c>
      <c r="AG34" s="198"/>
      <c r="AH34" s="425"/>
      <c r="AI34" s="413"/>
      <c r="AJ34" s="199" t="str">
        <f t="shared" si="37"/>
        <v>4.9</v>
      </c>
      <c r="AK34" s="8" t="str">
        <f>'rpp19'!$M$317</f>
        <v/>
      </c>
      <c r="AL34" s="199"/>
      <c r="AM34" s="196">
        <f t="shared" si="13"/>
        <v>0</v>
      </c>
      <c r="AN34" s="196"/>
      <c r="AO34" s="196"/>
      <c r="AP34" s="196">
        <f t="shared" si="14"/>
        <v>0</v>
      </c>
      <c r="AQ34" s="196"/>
      <c r="AR34" s="196"/>
      <c r="AS34" s="196">
        <f t="shared" si="15"/>
        <v>0</v>
      </c>
      <c r="AT34" s="196"/>
      <c r="AU34" s="196"/>
      <c r="AV34" s="196"/>
      <c r="AW34" s="196">
        <f t="shared" ref="AW34" si="79">IF($AT$19=1,AM34*$AM$7,0)</f>
        <v>0</v>
      </c>
      <c r="AX34" s="196">
        <f t="shared" ref="AX34" si="80">IF($AU$19=1,AP34*$AP$7,0)</f>
        <v>0</v>
      </c>
      <c r="AY34" s="196">
        <f t="shared" ref="AY34" si="81">IF($AV$19=1,AS34*$AS$7,0)</f>
        <v>0</v>
      </c>
      <c r="AZ34" s="197">
        <f t="shared" si="16"/>
        <v>0</v>
      </c>
      <c r="BA34" s="198">
        <f>IFERROR(AZ34/(IF($AT$19&gt;0,$AM$7,0)+IF($AU$19&gt;0,$AP$7,0)+IF($AV$19&gt;0,$AS$7,0)),0)</f>
        <v>0</v>
      </c>
      <c r="BB34" s="198"/>
      <c r="BC34" s="425"/>
      <c r="BD34" s="413"/>
      <c r="BE34" s="413"/>
      <c r="BF34" s="236"/>
      <c r="BG34" s="416"/>
      <c r="BH34" s="416"/>
      <c r="BI34" s="411"/>
      <c r="BJ34" s="411"/>
      <c r="BK34" s="413"/>
      <c r="BL34" s="413"/>
      <c r="BM34" s="413"/>
      <c r="BP34" s="211"/>
      <c r="BQ34" s="211"/>
      <c r="BR34" s="211"/>
      <c r="BS34" s="211"/>
    </row>
    <row r="35" spans="1:71">
      <c r="A35" s="419"/>
      <c r="B35" s="419"/>
      <c r="C35" s="422"/>
      <c r="D35" s="195" t="str">
        <f t="shared" si="32"/>
        <v>3.10</v>
      </c>
      <c r="E35" s="195"/>
      <c r="F35" s="195"/>
      <c r="G35" s="195"/>
      <c r="H35" s="195"/>
      <c r="I35" s="195"/>
      <c r="J35" s="196">
        <f t="shared" si="7"/>
        <v>0</v>
      </c>
      <c r="K35" s="197" t="str">
        <f>IF(analis!V15="","",analis!V15)</f>
        <v/>
      </c>
      <c r="L35" s="196"/>
      <c r="M35" s="196"/>
      <c r="N35" s="196"/>
      <c r="O35" s="196"/>
      <c r="P35" s="196">
        <f t="shared" si="8"/>
        <v>0</v>
      </c>
      <c r="Q35" s="196" t="str">
        <f>'rpp20'!$M$260</f>
        <v/>
      </c>
      <c r="R35" s="196"/>
      <c r="S35" s="196">
        <f t="shared" si="9"/>
        <v>0</v>
      </c>
      <c r="T35" s="196"/>
      <c r="U35" s="196"/>
      <c r="V35" s="196">
        <f t="shared" si="10"/>
        <v>0</v>
      </c>
      <c r="W35" s="196"/>
      <c r="X35" s="196"/>
      <c r="Y35" s="196"/>
      <c r="Z35" s="196"/>
      <c r="AA35" s="196">
        <f t="shared" ref="AA35" si="82">IF($W$20=1,J35*$J$7,0)</f>
        <v>0</v>
      </c>
      <c r="AB35" s="196">
        <f t="shared" ref="AB35" si="83">IF($X$20=1,P35*$P$7,0)</f>
        <v>0</v>
      </c>
      <c r="AC35" s="196">
        <f t="shared" ref="AC35" si="84">IF($Y$20=1,S35*$S$7,0)</f>
        <v>0</v>
      </c>
      <c r="AD35" s="196">
        <f t="shared" ref="AD35" si="85">IF($Z$20=1,V35*$V$7,0)</f>
        <v>0</v>
      </c>
      <c r="AE35" s="197">
        <f t="shared" si="18"/>
        <v>0</v>
      </c>
      <c r="AF35" s="198">
        <f>IFERROR(AE35/(IF($W$20&gt;0,$J$7,0)+IF($X$20&gt;0,$P$7,0)+IF($Y$20&gt;0,$S$7,0)+IF($Z$20&gt;0,$V$7,0)),0)</f>
        <v>0</v>
      </c>
      <c r="AG35" s="198"/>
      <c r="AH35" s="425"/>
      <c r="AI35" s="413"/>
      <c r="AJ35" s="199" t="str">
        <f t="shared" si="37"/>
        <v>4.10</v>
      </c>
      <c r="AK35" s="8" t="str">
        <f>'rpp20'!$M$317</f>
        <v/>
      </c>
      <c r="AL35" s="199"/>
      <c r="AM35" s="196">
        <f t="shared" si="13"/>
        <v>0</v>
      </c>
      <c r="AN35" s="196"/>
      <c r="AO35" s="196"/>
      <c r="AP35" s="196">
        <f t="shared" si="14"/>
        <v>0</v>
      </c>
      <c r="AQ35" s="196"/>
      <c r="AR35" s="196"/>
      <c r="AS35" s="196">
        <f t="shared" si="15"/>
        <v>0</v>
      </c>
      <c r="AT35" s="196"/>
      <c r="AU35" s="196"/>
      <c r="AV35" s="196"/>
      <c r="AW35" s="196">
        <f t="shared" ref="AW35" si="86">IF($AT$20=1,AM35*$AM$7,0)</f>
        <v>0</v>
      </c>
      <c r="AX35" s="196">
        <f t="shared" ref="AX35" si="87">IF($AU$20=1,AP35*$AP$7,0)</f>
        <v>0</v>
      </c>
      <c r="AY35" s="196">
        <f t="shared" ref="AY35" si="88">IF($AV$20=1,AS35*$AS$7,0)</f>
        <v>0</v>
      </c>
      <c r="AZ35" s="197">
        <f t="shared" si="16"/>
        <v>0</v>
      </c>
      <c r="BA35" s="198">
        <f>IFERROR(AZ35/(IF($AT$20&gt;0,$AM$7,0)+IF($AU$20&gt;0,$AP$7,0)+IF($AV$20&gt;0,$AS$7,0)),0)</f>
        <v>0</v>
      </c>
      <c r="BB35" s="198"/>
      <c r="BC35" s="425"/>
      <c r="BD35" s="413"/>
      <c r="BE35" s="413"/>
      <c r="BF35" s="236"/>
      <c r="BG35" s="416"/>
      <c r="BH35" s="416"/>
      <c r="BI35" s="411"/>
      <c r="BJ35" s="411"/>
      <c r="BK35" s="413"/>
      <c r="BL35" s="413"/>
      <c r="BM35" s="413"/>
      <c r="BP35" s="211"/>
      <c r="BQ35" s="211"/>
      <c r="BR35" s="211"/>
      <c r="BS35" s="211"/>
    </row>
    <row r="36" spans="1:71">
      <c r="A36" s="419"/>
      <c r="B36" s="419"/>
      <c r="C36" s="422"/>
      <c r="D36" s="195" t="str">
        <f t="shared" si="32"/>
        <v>3.11</v>
      </c>
      <c r="E36" s="195"/>
      <c r="F36" s="195"/>
      <c r="G36" s="195"/>
      <c r="H36" s="195"/>
      <c r="I36" s="195"/>
      <c r="J36" s="196">
        <f t="shared" si="7"/>
        <v>0</v>
      </c>
      <c r="K36" s="197" t="str">
        <f>IF(analis!X15="","",analis!X15)</f>
        <v/>
      </c>
      <c r="L36" s="196"/>
      <c r="M36" s="196"/>
      <c r="N36" s="196"/>
      <c r="O36" s="196"/>
      <c r="P36" s="196">
        <f t="shared" si="8"/>
        <v>0</v>
      </c>
      <c r="Q36" s="196" t="str">
        <f>'rpp11'!$M$260</f>
        <v/>
      </c>
      <c r="R36" s="196"/>
      <c r="S36" s="196">
        <f t="shared" si="9"/>
        <v>0</v>
      </c>
      <c r="T36" s="196"/>
      <c r="U36" s="196"/>
      <c r="V36" s="196">
        <f t="shared" si="10"/>
        <v>0</v>
      </c>
      <c r="W36" s="196"/>
      <c r="X36" s="196"/>
      <c r="Y36" s="196"/>
      <c r="Z36" s="196"/>
      <c r="AA36" s="196">
        <f t="shared" ref="AA36" si="89">IF($W$21=1,J36*$J$7,0)</f>
        <v>0</v>
      </c>
      <c r="AB36" s="196">
        <f t="shared" ref="AB36" si="90">IF($X$21=1,P36*$P$7,0)</f>
        <v>0</v>
      </c>
      <c r="AC36" s="196">
        <f t="shared" ref="AC36" si="91">IF($Y$21=1,S36*$S$7,0)</f>
        <v>0</v>
      </c>
      <c r="AD36" s="196">
        <f t="shared" ref="AD36" si="92">IF($Z$21=1,V36*$V$7,0)</f>
        <v>0</v>
      </c>
      <c r="AE36" s="197">
        <f t="shared" si="18"/>
        <v>0</v>
      </c>
      <c r="AF36" s="198">
        <f>IFERROR(AE36/(IF($W$21&gt;0,$J$7,0)+IF($X$21&gt;0,$P$7,0)+IF($Y$21&gt;0,$S$7,0)+IF($Z$21&gt;0,$V$7,0)),0)</f>
        <v>0</v>
      </c>
      <c r="AG36" s="198"/>
      <c r="AH36" s="425"/>
      <c r="AI36" s="413"/>
      <c r="AJ36" s="199" t="str">
        <f t="shared" si="37"/>
        <v>4.11</v>
      </c>
      <c r="AK36" s="8" t="str">
        <f>'rpp11'!$M$317</f>
        <v/>
      </c>
      <c r="AL36" s="199"/>
      <c r="AM36" s="196">
        <f t="shared" si="13"/>
        <v>0</v>
      </c>
      <c r="AN36" s="196"/>
      <c r="AO36" s="196"/>
      <c r="AP36" s="196">
        <f t="shared" si="14"/>
        <v>0</v>
      </c>
      <c r="AQ36" s="196"/>
      <c r="AR36" s="196"/>
      <c r="AS36" s="196">
        <f t="shared" si="15"/>
        <v>0</v>
      </c>
      <c r="AT36" s="196"/>
      <c r="AU36" s="196"/>
      <c r="AV36" s="196"/>
      <c r="AW36" s="196">
        <f t="shared" ref="AW36" si="93">IF($AT$21=1,AM36*$AM$7,0)</f>
        <v>0</v>
      </c>
      <c r="AX36" s="196">
        <f t="shared" ref="AX36" si="94">IF($AU$21=1,AP36*$AP$7,0)</f>
        <v>0</v>
      </c>
      <c r="AY36" s="196">
        <f t="shared" ref="AY36" si="95">IF($AV$21=1,AS36*$AS$7,0)</f>
        <v>0</v>
      </c>
      <c r="AZ36" s="197">
        <f t="shared" si="16"/>
        <v>0</v>
      </c>
      <c r="BA36" s="198">
        <f>IFERROR(AZ36/(IF($AT$21&gt;0,$AM$7,0)+IF($AU$21&gt;0,$AP$7,0)+IF($AV$21&gt;0,$AS$7,0)),0)</f>
        <v>0</v>
      </c>
      <c r="BB36" s="198"/>
      <c r="BC36" s="425"/>
      <c r="BD36" s="413"/>
      <c r="BE36" s="413"/>
      <c r="BF36" s="236"/>
      <c r="BG36" s="416"/>
      <c r="BH36" s="416"/>
      <c r="BI36" s="411"/>
      <c r="BJ36" s="411"/>
      <c r="BK36" s="413"/>
      <c r="BL36" s="413"/>
      <c r="BM36" s="413"/>
      <c r="BP36" s="211"/>
      <c r="BQ36" s="211"/>
      <c r="BR36" s="211"/>
      <c r="BS36" s="211"/>
    </row>
    <row r="37" spans="1:71">
      <c r="A37" s="419"/>
      <c r="B37" s="419"/>
      <c r="C37" s="422"/>
      <c r="D37" s="195" t="str">
        <f t="shared" si="32"/>
        <v>3.12</v>
      </c>
      <c r="E37" s="195"/>
      <c r="F37" s="195"/>
      <c r="G37" s="195"/>
      <c r="H37" s="195"/>
      <c r="I37" s="195"/>
      <c r="J37" s="196">
        <f t="shared" si="7"/>
        <v>0</v>
      </c>
      <c r="K37" s="197" t="str">
        <f>IF(analis!Z15="","",analis!Z15)</f>
        <v/>
      </c>
      <c r="L37" s="196"/>
      <c r="M37" s="196"/>
      <c r="N37" s="196"/>
      <c r="O37" s="196"/>
      <c r="P37" s="196">
        <f t="shared" si="8"/>
        <v>0</v>
      </c>
      <c r="Q37" s="196" t="str">
        <f>'rpp12'!$M$260</f>
        <v/>
      </c>
      <c r="R37" s="196"/>
      <c r="S37" s="196">
        <f t="shared" si="9"/>
        <v>0</v>
      </c>
      <c r="T37" s="196"/>
      <c r="U37" s="196"/>
      <c r="V37" s="196">
        <f t="shared" si="10"/>
        <v>0</v>
      </c>
      <c r="W37" s="196"/>
      <c r="X37" s="196"/>
      <c r="Y37" s="196"/>
      <c r="Z37" s="196"/>
      <c r="AA37" s="196">
        <f t="shared" ref="AA37" si="96">IF($W$22=1,J37*$J$7,0)</f>
        <v>0</v>
      </c>
      <c r="AB37" s="196">
        <f t="shared" ref="AB37" si="97">IF($X$22=1,P37*$P$7,0)</f>
        <v>0</v>
      </c>
      <c r="AC37" s="196">
        <f t="shared" ref="AC37" si="98">IF($Y$22=1,S37*$S$7,0)</f>
        <v>0</v>
      </c>
      <c r="AD37" s="196">
        <f t="shared" ref="AD37" si="99">IF($Z$22=1,V37*$V$7,0)</f>
        <v>0</v>
      </c>
      <c r="AE37" s="197">
        <f t="shared" si="18"/>
        <v>0</v>
      </c>
      <c r="AF37" s="198">
        <f>IFERROR(AE37/(IF($W$22&gt;0,$J$7,0)+IF($X$22&gt;0,$P$7,0)+IF($Y$22&gt;0,$S$7,0)+IF($Z$22&gt;0,$V$7,0)),0)</f>
        <v>0</v>
      </c>
      <c r="AG37" s="198"/>
      <c r="AH37" s="425"/>
      <c r="AI37" s="413"/>
      <c r="AJ37" s="199" t="str">
        <f t="shared" si="37"/>
        <v>4.12</v>
      </c>
      <c r="AK37" s="8" t="str">
        <f>'rpp12'!$M$317</f>
        <v/>
      </c>
      <c r="AL37" s="199"/>
      <c r="AM37" s="196">
        <f t="shared" si="13"/>
        <v>0</v>
      </c>
      <c r="AN37" s="196"/>
      <c r="AO37" s="196"/>
      <c r="AP37" s="196">
        <f t="shared" si="14"/>
        <v>0</v>
      </c>
      <c r="AQ37" s="196"/>
      <c r="AR37" s="196"/>
      <c r="AS37" s="196">
        <f t="shared" si="15"/>
        <v>0</v>
      </c>
      <c r="AT37" s="196"/>
      <c r="AU37" s="196"/>
      <c r="AV37" s="196"/>
      <c r="AW37" s="196">
        <f t="shared" ref="AW37" si="100">IF($AT$22=1,AM37*$AM$7,0)</f>
        <v>0</v>
      </c>
      <c r="AX37" s="196">
        <f t="shared" ref="AX37" si="101">IF($AU$22=1,AP37*$AP$7,0)</f>
        <v>0</v>
      </c>
      <c r="AY37" s="196">
        <f t="shared" ref="AY37" si="102">IF($AV$22=1,AS37*$AS$7,0)</f>
        <v>0</v>
      </c>
      <c r="AZ37" s="197">
        <f t="shared" si="16"/>
        <v>0</v>
      </c>
      <c r="BA37" s="198">
        <f>IFERROR(AZ37/(IF($AT$22&gt;0,$AM$7,0)+IF($AU$22&gt;0,$AP$7,0)+IF($AV$22&gt;0,$AS$7,0)),0)</f>
        <v>0</v>
      </c>
      <c r="BB37" s="198"/>
      <c r="BC37" s="425"/>
      <c r="BD37" s="413"/>
      <c r="BE37" s="413"/>
      <c r="BF37" s="236"/>
      <c r="BG37" s="416"/>
      <c r="BH37" s="416"/>
      <c r="BI37" s="411"/>
      <c r="BJ37" s="411"/>
      <c r="BK37" s="413"/>
      <c r="BL37" s="413"/>
      <c r="BM37" s="413"/>
      <c r="BP37" s="211"/>
      <c r="BQ37" s="211"/>
      <c r="BR37" s="211"/>
      <c r="BS37" s="211"/>
    </row>
    <row r="38" spans="1:71">
      <c r="A38" s="419"/>
      <c r="B38" s="419"/>
      <c r="C38" s="422"/>
      <c r="D38" s="195" t="str">
        <f t="shared" si="32"/>
        <v>3.13</v>
      </c>
      <c r="E38" s="195"/>
      <c r="F38" s="195"/>
      <c r="G38" s="195"/>
      <c r="H38" s="195"/>
      <c r="I38" s="195"/>
      <c r="J38" s="196">
        <f t="shared" si="7"/>
        <v>0</v>
      </c>
      <c r="K38" s="197" t="str">
        <f>IF(analis!AB15="","",analis!AB15)</f>
        <v/>
      </c>
      <c r="L38" s="196"/>
      <c r="M38" s="196"/>
      <c r="N38" s="196"/>
      <c r="O38" s="196"/>
      <c r="P38" s="196">
        <f t="shared" si="8"/>
        <v>0</v>
      </c>
      <c r="Q38" s="196" t="str">
        <f>'rpp13'!$M$260</f>
        <v/>
      </c>
      <c r="R38" s="196"/>
      <c r="S38" s="196">
        <f t="shared" si="9"/>
        <v>0</v>
      </c>
      <c r="T38" s="196"/>
      <c r="U38" s="196"/>
      <c r="V38" s="196">
        <f t="shared" si="10"/>
        <v>0</v>
      </c>
      <c r="W38" s="196"/>
      <c r="X38" s="196"/>
      <c r="Y38" s="196"/>
      <c r="Z38" s="196"/>
      <c r="AA38" s="196">
        <f t="shared" ref="AA38" si="103">IF($W$23=1,J38*$J$7,0)</f>
        <v>0</v>
      </c>
      <c r="AB38" s="196">
        <f t="shared" ref="AB38" si="104">IF($X$23=1,P38*$P$7,0)</f>
        <v>0</v>
      </c>
      <c r="AC38" s="196">
        <f t="shared" ref="AC38" si="105">IF($Y$23=1,S38*$S$7,0)</f>
        <v>0</v>
      </c>
      <c r="AD38" s="196">
        <f t="shared" ref="AD38" si="106">IF($Z$23=1,V38*$V$7,0)</f>
        <v>0</v>
      </c>
      <c r="AE38" s="197">
        <f t="shared" si="18"/>
        <v>0</v>
      </c>
      <c r="AF38" s="198">
        <f>IFERROR(AE38/(IF($W$23&gt;0,$J$7,0)+IF($X$23&gt;0,$P$7,0)+IF($Y$23&gt;0,$S$7,0)+IF($Z$23&gt;0,$V$7,0)),0)</f>
        <v>0</v>
      </c>
      <c r="AG38" s="198"/>
      <c r="AH38" s="425"/>
      <c r="AI38" s="413"/>
      <c r="AJ38" s="199" t="str">
        <f t="shared" si="37"/>
        <v>4.13</v>
      </c>
      <c r="AK38" s="8" t="str">
        <f>'rpp13'!$M$317</f>
        <v/>
      </c>
      <c r="AL38" s="199"/>
      <c r="AM38" s="196">
        <f t="shared" si="13"/>
        <v>0</v>
      </c>
      <c r="AN38" s="196"/>
      <c r="AO38" s="196"/>
      <c r="AP38" s="196">
        <f t="shared" si="14"/>
        <v>0</v>
      </c>
      <c r="AQ38" s="196"/>
      <c r="AR38" s="196"/>
      <c r="AS38" s="196">
        <f t="shared" si="15"/>
        <v>0</v>
      </c>
      <c r="AT38" s="196"/>
      <c r="AU38" s="196"/>
      <c r="AV38" s="196"/>
      <c r="AW38" s="196">
        <f t="shared" ref="AW38" si="107">IF($AT$23=1,AM38*$AM$7,0)</f>
        <v>0</v>
      </c>
      <c r="AX38" s="196">
        <f t="shared" ref="AX38" si="108">IF($AU$23=1,AP38*$AP$7,0)</f>
        <v>0</v>
      </c>
      <c r="AY38" s="196">
        <f t="shared" ref="AY38" si="109">IF($AV$23=1,AS38*$AS$7,0)</f>
        <v>0</v>
      </c>
      <c r="AZ38" s="197">
        <f t="shared" si="16"/>
        <v>0</v>
      </c>
      <c r="BA38" s="198">
        <f>IFERROR(AZ38/(IF($AT$23&gt;0,$AM$7,0)+IF($AU$23&gt;0,$AP$7,0)+IF($AV$23&gt;0,$AS$7,0)),0)</f>
        <v>0</v>
      </c>
      <c r="BB38" s="198"/>
      <c r="BC38" s="425"/>
      <c r="BD38" s="413"/>
      <c r="BE38" s="413"/>
      <c r="BF38" s="236"/>
      <c r="BG38" s="416"/>
      <c r="BH38" s="416"/>
      <c r="BI38" s="411"/>
      <c r="BJ38" s="411"/>
      <c r="BK38" s="413"/>
      <c r="BL38" s="413"/>
      <c r="BM38" s="413"/>
      <c r="BP38" s="211"/>
      <c r="BQ38" s="211"/>
      <c r="BR38" s="211"/>
      <c r="BS38" s="211"/>
    </row>
    <row r="39" spans="1:71">
      <c r="A39" s="419"/>
      <c r="B39" s="419"/>
      <c r="C39" s="422"/>
      <c r="D39" s="195" t="str">
        <f t="shared" si="32"/>
        <v>3.14</v>
      </c>
      <c r="E39" s="195"/>
      <c r="F39" s="195"/>
      <c r="G39" s="195"/>
      <c r="H39" s="195"/>
      <c r="I39" s="195"/>
      <c r="J39" s="196">
        <f t="shared" si="7"/>
        <v>0</v>
      </c>
      <c r="K39" s="197" t="str">
        <f>IF(analis!AD15="","",analis!AD15)</f>
        <v/>
      </c>
      <c r="L39" s="196"/>
      <c r="M39" s="196"/>
      <c r="N39" s="196"/>
      <c r="O39" s="196"/>
      <c r="P39" s="196">
        <f t="shared" si="8"/>
        <v>0</v>
      </c>
      <c r="Q39" s="196" t="str">
        <f>'rpp14'!$M$260</f>
        <v/>
      </c>
      <c r="R39" s="196"/>
      <c r="S39" s="196">
        <f t="shared" si="9"/>
        <v>0</v>
      </c>
      <c r="T39" s="196"/>
      <c r="U39" s="196"/>
      <c r="V39" s="196">
        <f t="shared" si="10"/>
        <v>0</v>
      </c>
      <c r="W39" s="196"/>
      <c r="X39" s="196"/>
      <c r="Y39" s="196"/>
      <c r="Z39" s="196"/>
      <c r="AA39" s="196">
        <f t="shared" ref="AA39" si="110">IF($W$24=1,J39*$J$7,0)</f>
        <v>0</v>
      </c>
      <c r="AB39" s="196">
        <f t="shared" ref="AB39" si="111">IF($X$24=1,P39*$P$7,0)</f>
        <v>0</v>
      </c>
      <c r="AC39" s="196">
        <f t="shared" ref="AC39" si="112">IF($Y$24=1,S39*$S$7,0)</f>
        <v>0</v>
      </c>
      <c r="AD39" s="196">
        <f t="shared" ref="AD39" si="113">IF($Z$24=1,V39*$V$7,0)</f>
        <v>0</v>
      </c>
      <c r="AE39" s="197">
        <f t="shared" si="18"/>
        <v>0</v>
      </c>
      <c r="AF39" s="198">
        <f>IFERROR(AE39/(IF($W$24&gt;0,$J$7,0)+IF($X$24&gt;0,$P$7,0)+IF($Y$24&gt;0,$S$7,0)+IF($Z$24&gt;0,$V$7,0)),0)</f>
        <v>0</v>
      </c>
      <c r="AG39" s="198"/>
      <c r="AH39" s="425"/>
      <c r="AI39" s="413"/>
      <c r="AJ39" s="199" t="str">
        <f t="shared" si="37"/>
        <v>4.14</v>
      </c>
      <c r="AK39" s="8" t="str">
        <f>'rpp14'!$M$317</f>
        <v/>
      </c>
      <c r="AL39" s="199"/>
      <c r="AM39" s="196">
        <f t="shared" si="13"/>
        <v>0</v>
      </c>
      <c r="AN39" s="196"/>
      <c r="AO39" s="196"/>
      <c r="AP39" s="196">
        <f t="shared" si="14"/>
        <v>0</v>
      </c>
      <c r="AQ39" s="196"/>
      <c r="AR39" s="196"/>
      <c r="AS39" s="196">
        <f t="shared" si="15"/>
        <v>0</v>
      </c>
      <c r="AT39" s="196"/>
      <c r="AU39" s="196"/>
      <c r="AV39" s="196"/>
      <c r="AW39" s="196">
        <f t="shared" ref="AW39" si="114">IF($AT$24=1,AM39*$AM$7,0)</f>
        <v>0</v>
      </c>
      <c r="AX39" s="196">
        <f t="shared" ref="AX39" si="115">IF($AU$24=1,AP39*$AP$7,0)</f>
        <v>0</v>
      </c>
      <c r="AY39" s="196">
        <f t="shared" ref="AY39" si="116">IF($AV$24=1,AS39*$AS$7,0)</f>
        <v>0</v>
      </c>
      <c r="AZ39" s="197">
        <f t="shared" si="16"/>
        <v>0</v>
      </c>
      <c r="BA39" s="198">
        <f>IFERROR(AZ39/(IF($AT$24&gt;0,$AM$7,0)+IF($AU$24&gt;0,$AP$7,0)+IF($AV$24&gt;0,$AS$7,0)),0)</f>
        <v>0</v>
      </c>
      <c r="BB39" s="198"/>
      <c r="BC39" s="425"/>
      <c r="BD39" s="413"/>
      <c r="BE39" s="413"/>
      <c r="BF39" s="236"/>
      <c r="BG39" s="416"/>
      <c r="BH39" s="416"/>
      <c r="BI39" s="411"/>
      <c r="BJ39" s="411"/>
      <c r="BK39" s="413"/>
      <c r="BL39" s="413"/>
      <c r="BM39" s="413"/>
      <c r="BP39" s="211"/>
      <c r="BQ39" s="211"/>
      <c r="BR39" s="211"/>
      <c r="BS39" s="211"/>
    </row>
    <row r="40" spans="1:71">
      <c r="A40" s="420"/>
      <c r="B40" s="420"/>
      <c r="C40" s="423"/>
      <c r="D40" s="195" t="str">
        <f t="shared" si="32"/>
        <v>3.15</v>
      </c>
      <c r="E40" s="195"/>
      <c r="F40" s="195"/>
      <c r="G40" s="195"/>
      <c r="H40" s="195"/>
      <c r="I40" s="195"/>
      <c r="J40" s="196">
        <f t="shared" si="7"/>
        <v>0</v>
      </c>
      <c r="K40" s="197" t="str">
        <f>IF(analis!AF15="","",analis!AF15)</f>
        <v/>
      </c>
      <c r="L40" s="196"/>
      <c r="M40" s="196"/>
      <c r="N40" s="196"/>
      <c r="O40" s="196"/>
      <c r="P40" s="196">
        <f t="shared" si="8"/>
        <v>0</v>
      </c>
      <c r="Q40" s="196" t="str">
        <f>'rpp15'!$M$260</f>
        <v/>
      </c>
      <c r="R40" s="196"/>
      <c r="S40" s="196">
        <f t="shared" si="9"/>
        <v>0</v>
      </c>
      <c r="T40" s="196"/>
      <c r="U40" s="196"/>
      <c r="V40" s="196">
        <f t="shared" si="10"/>
        <v>0</v>
      </c>
      <c r="W40" s="196"/>
      <c r="X40" s="196"/>
      <c r="Y40" s="196"/>
      <c r="Z40" s="196"/>
      <c r="AA40" s="196">
        <f t="shared" ref="AA40" si="117">IF($W$25=1,J40*$J$7,0)</f>
        <v>0</v>
      </c>
      <c r="AB40" s="196">
        <f t="shared" ref="AB40" si="118">IF($X$25=1,P40*$P$7,0)</f>
        <v>0</v>
      </c>
      <c r="AC40" s="196">
        <f t="shared" ref="AC40" si="119">IF($Y$25=1,S40*$S$7,0)</f>
        <v>0</v>
      </c>
      <c r="AD40" s="196">
        <f t="shared" ref="AD40" si="120">IF($Z$25=1,V40*$V$7,0)</f>
        <v>0</v>
      </c>
      <c r="AE40" s="197">
        <f t="shared" si="18"/>
        <v>0</v>
      </c>
      <c r="AF40" s="198">
        <f>IFERROR(AE40/(IF($W$25&gt;0,$J$7,0)+IF($X$25&gt;0,$P$7,0)+IF($Y$25&gt;0,$S$7,0)+IF($Z$25&gt;0,$V$7,0)),0)</f>
        <v>0</v>
      </c>
      <c r="AG40" s="198"/>
      <c r="AH40" s="426"/>
      <c r="AI40" s="414"/>
      <c r="AJ40" s="199" t="str">
        <f t="shared" si="37"/>
        <v>4.15</v>
      </c>
      <c r="AK40" s="8" t="str">
        <f>'rpp15'!$M$317</f>
        <v/>
      </c>
      <c r="AL40" s="199"/>
      <c r="AM40" s="196">
        <f t="shared" si="13"/>
        <v>0</v>
      </c>
      <c r="AN40" s="196"/>
      <c r="AO40" s="196"/>
      <c r="AP40" s="196">
        <f t="shared" si="14"/>
        <v>0</v>
      </c>
      <c r="AQ40" s="196"/>
      <c r="AR40" s="196"/>
      <c r="AS40" s="196">
        <f t="shared" si="15"/>
        <v>0</v>
      </c>
      <c r="AT40" s="196"/>
      <c r="AU40" s="196"/>
      <c r="AV40" s="196"/>
      <c r="AW40" s="196">
        <f t="shared" ref="AW40" si="121">IF($AT$25=1,AM40*$AM$7,0)</f>
        <v>0</v>
      </c>
      <c r="AX40" s="196">
        <f t="shared" ref="AX40" si="122">IF($AU$25=1,AP40*$AP$7,0)</f>
        <v>0</v>
      </c>
      <c r="AY40" s="196">
        <f t="shared" ref="AY40" si="123">IF($AV$25=1,AS40*$AS$7,0)</f>
        <v>0</v>
      </c>
      <c r="AZ40" s="197">
        <f t="shared" si="16"/>
        <v>0</v>
      </c>
      <c r="BA40" s="198">
        <f>IFERROR(AZ40/(IF($AT$25&gt;0,$AM$7,0)+IF($AU$25&gt;0,$AP$7,0)+IF($AV$25&gt;0,$AS$7,0)),0)</f>
        <v>0</v>
      </c>
      <c r="BB40" s="198"/>
      <c r="BC40" s="426"/>
      <c r="BD40" s="414"/>
      <c r="BE40" s="414"/>
      <c r="BF40" s="237"/>
      <c r="BG40" s="417"/>
      <c r="BH40" s="417"/>
      <c r="BI40" s="316"/>
      <c r="BJ40" s="316"/>
      <c r="BK40" s="414"/>
      <c r="BL40" s="414"/>
      <c r="BM40" s="414"/>
      <c r="BP40" s="211"/>
      <c r="BQ40" s="211"/>
      <c r="BR40" s="211"/>
      <c r="BS40" s="211"/>
    </row>
    <row r="41" spans="1:71">
      <c r="A41" s="418">
        <v>3</v>
      </c>
      <c r="B41" s="418">
        <f>pd!B8</f>
        <v>5471</v>
      </c>
      <c r="C41" s="421" t="str">
        <f>pd!C8</f>
        <v>AHMAD SAYUDINOR</v>
      </c>
      <c r="D41" s="195" t="str">
        <f t="shared" si="32"/>
        <v>3.1</v>
      </c>
      <c r="E41" s="195"/>
      <c r="F41" s="195"/>
      <c r="G41" s="195"/>
      <c r="H41" s="195"/>
      <c r="I41" s="195"/>
      <c r="J41" s="196">
        <f t="shared" si="7"/>
        <v>0</v>
      </c>
      <c r="K41" s="197" t="str">
        <f>IF(analis!D16="","",analis!D16)</f>
        <v/>
      </c>
      <c r="L41" s="196"/>
      <c r="M41" s="196"/>
      <c r="N41" s="196"/>
      <c r="O41" s="196"/>
      <c r="P41" s="196">
        <f t="shared" si="8"/>
        <v>0</v>
      </c>
      <c r="Q41" s="196" t="str">
        <f>'rpp1'!$M$261</f>
        <v/>
      </c>
      <c r="R41" s="196"/>
      <c r="S41" s="196">
        <f t="shared" si="9"/>
        <v>0</v>
      </c>
      <c r="T41" s="196"/>
      <c r="U41" s="196"/>
      <c r="V41" s="196">
        <f t="shared" si="10"/>
        <v>0</v>
      </c>
      <c r="W41" s="196"/>
      <c r="X41" s="196"/>
      <c r="Y41" s="196"/>
      <c r="Z41" s="196"/>
      <c r="AA41" s="196">
        <f>IF($W$11=1,J41*$J$7,0)</f>
        <v>0</v>
      </c>
      <c r="AB41" s="196">
        <f t="shared" ref="AB41" si="124">IF($X$11=1,P41*$P$7,0)</f>
        <v>0</v>
      </c>
      <c r="AC41" s="196">
        <f t="shared" ref="AC41" si="125">IF($Y$11=1,S41*$S$7,0)</f>
        <v>0</v>
      </c>
      <c r="AD41" s="196">
        <f t="shared" ref="AD41" si="126">IF($Z$11=1,V41*$V$7,0)</f>
        <v>0</v>
      </c>
      <c r="AE41" s="197">
        <f t="shared" si="18"/>
        <v>0</v>
      </c>
      <c r="AF41" s="198">
        <f>IFERROR(AE41/(IF($W$11&gt;0,$J$7,0)+IF($X$11&gt;0,$P$7,0)+IF($Y$11&gt;0,$S$7,0)+IF($Z$11&gt;0,$V$7,0)),0)</f>
        <v>0</v>
      </c>
      <c r="AG41" s="198"/>
      <c r="AH41" s="424" t="e">
        <f t="shared" ref="AH41" si="127">ROUND((SUM(AF41:AF55)/SUM($AG$11:$AG$25)),0)</f>
        <v>#DIV/0!</v>
      </c>
      <c r="AI41" s="412" t="e">
        <f>IF(AH41&gt;=$BO$11,"A",IF(AH41&gt;=$BO$12,"B",IF(AH41&gt;=$BO$13,"C",IF(AH41&gt;=$BO$14,"D",""))))</f>
        <v>#DIV/0!</v>
      </c>
      <c r="AJ41" s="199" t="str">
        <f t="shared" si="37"/>
        <v>4.1</v>
      </c>
      <c r="AK41" s="8" t="str">
        <f>'rpp1'!$M$318</f>
        <v/>
      </c>
      <c r="AL41" s="199"/>
      <c r="AM41" s="196">
        <f t="shared" si="13"/>
        <v>0</v>
      </c>
      <c r="AN41" s="196"/>
      <c r="AO41" s="196"/>
      <c r="AP41" s="196">
        <f t="shared" si="14"/>
        <v>0</v>
      </c>
      <c r="AQ41" s="196"/>
      <c r="AR41" s="196"/>
      <c r="AS41" s="196">
        <f t="shared" si="15"/>
        <v>0</v>
      </c>
      <c r="AT41" s="196"/>
      <c r="AU41" s="196"/>
      <c r="AV41" s="196"/>
      <c r="AW41" s="196">
        <f t="shared" ref="AW41" si="128">IF($AT$11=1,AM41*$AM$7,0)</f>
        <v>0</v>
      </c>
      <c r="AX41" s="196">
        <f t="shared" ref="AX41" si="129">IF($AU$11=1,AP41*$AP$7,0)</f>
        <v>0</v>
      </c>
      <c r="AY41" s="196">
        <f t="shared" ref="AY41" si="130">IF($AV$11=1,AS41*$AS$7,0)</f>
        <v>0</v>
      </c>
      <c r="AZ41" s="197">
        <f t="shared" si="16"/>
        <v>0</v>
      </c>
      <c r="BA41" s="198">
        <f>IFERROR(AZ41/(IF($AT$11&gt;0,$AM$7,0)+IF($AU$11&gt;0,$AP$7,0)+IF($AV$11&gt;0,$AS$7,0)),0)</f>
        <v>0</v>
      </c>
      <c r="BB41" s="198"/>
      <c r="BC41" s="424" t="e">
        <f t="shared" ref="BC41" si="131">ROUND((SUM(BA41:BA55)/SUM($BB$11:$BB$25)),0)</f>
        <v>#DIV/0!</v>
      </c>
      <c r="BD41" s="412" t="e">
        <f t="shared" ref="BD41" si="132">IF(BC41&gt;=$BO$11,"A",IF(BC41&gt;=$BO$12,"B",IF(BC41&gt;=$BO$13,"C",IF(BC41&gt;=$BO$14,"D",""))))</f>
        <v>#DIV/0!</v>
      </c>
      <c r="BE41" s="412"/>
      <c r="BF41" s="235" t="str">
        <f>'rpp1'!G152</f>
        <v/>
      </c>
      <c r="BG41" s="415" t="e">
        <f>IF(AI41=$BP$11,$BQ$11,IF(AI41=$BP$12,$BQ$12,IF(AI41=$BP$13,$BQ$13,IF(AI41=$BP$14,$BQ$14,""))))</f>
        <v>#DIV/0!</v>
      </c>
      <c r="BH41" s="415" t="e">
        <f t="shared" ref="BH41" si="133">IF(BD41=$BP$11,$BR$11,IF(BD41=$BP$12,$BR$12,IF(BD41=$BP$13,$BR$13,IF(BD41=$BP$14,$BR$14,""))))</f>
        <v>#DIV/0!</v>
      </c>
      <c r="BI41" s="315" t="str">
        <f t="shared" ref="BI41" si="134">IF(BE41=$BS$11,$BT$11,IF(BE41=$BS$12,$BT$12,IF(BE41=$BS$13,$BT$13,IF(BE41=$BS$14,$BT$14,""))))</f>
        <v/>
      </c>
      <c r="BJ41" s="315" t="str">
        <f t="shared" ref="BJ41" si="135">IF(BF41=$BS$11,$BU$11,IF(BF41=$BS$12,$BU$12,IF(BF41=$BS$13,$BU$13,IF(BF41=$BS$14,$BU$14,""))))</f>
        <v/>
      </c>
      <c r="BK41" s="412"/>
      <c r="BL41" s="412"/>
      <c r="BM41" s="412"/>
      <c r="BP41" s="211"/>
      <c r="BQ41" s="211"/>
      <c r="BR41" s="211"/>
      <c r="BS41" s="211"/>
    </row>
    <row r="42" spans="1:71">
      <c r="A42" s="419"/>
      <c r="B42" s="419"/>
      <c r="C42" s="422"/>
      <c r="D42" s="195" t="str">
        <f t="shared" si="32"/>
        <v>3.2</v>
      </c>
      <c r="E42" s="195"/>
      <c r="F42" s="195"/>
      <c r="G42" s="195"/>
      <c r="H42" s="195"/>
      <c r="I42" s="195"/>
      <c r="J42" s="196">
        <f t="shared" si="7"/>
        <v>0</v>
      </c>
      <c r="K42" s="197" t="str">
        <f>IF(analis!F16="","",analis!F16)</f>
        <v/>
      </c>
      <c r="L42" s="196"/>
      <c r="M42" s="196"/>
      <c r="N42" s="196"/>
      <c r="O42" s="196"/>
      <c r="P42" s="196">
        <f t="shared" si="8"/>
        <v>0</v>
      </c>
      <c r="Q42" s="196" t="str">
        <f>'rpp2'!$M$261</f>
        <v/>
      </c>
      <c r="R42" s="196"/>
      <c r="S42" s="196">
        <f t="shared" si="9"/>
        <v>0</v>
      </c>
      <c r="T42" s="196"/>
      <c r="U42" s="196"/>
      <c r="V42" s="196">
        <f t="shared" si="10"/>
        <v>0</v>
      </c>
      <c r="W42" s="196"/>
      <c r="X42" s="196"/>
      <c r="Y42" s="196"/>
      <c r="Z42" s="196"/>
      <c r="AA42" s="196">
        <f t="shared" ref="AA42" si="136">IF($W$12=1,J42*$J$7,0)</f>
        <v>0</v>
      </c>
      <c r="AB42" s="196">
        <f t="shared" ref="AB42" si="137">IF($X$12=1,P42*$P$7,0)</f>
        <v>0</v>
      </c>
      <c r="AC42" s="196">
        <f t="shared" ref="AC42" si="138">IF($Y$12=1,S42*$S$7,0)</f>
        <v>0</v>
      </c>
      <c r="AD42" s="196">
        <f t="shared" ref="AD42" si="139">IF($Z$12=1,V42*$V$7,0)</f>
        <v>0</v>
      </c>
      <c r="AE42" s="197">
        <f t="shared" si="18"/>
        <v>0</v>
      </c>
      <c r="AF42" s="198">
        <f>IFERROR(AE42/(IF($W$12&gt;0,$J$7,0)+IF($X$12&gt;0,$P$7,0)+IF($Y$12&gt;0,$S$7,0)+IF($Z$12&gt;0,$V$7,0)),0)</f>
        <v>0</v>
      </c>
      <c r="AG42" s="198"/>
      <c r="AH42" s="425"/>
      <c r="AI42" s="413"/>
      <c r="AJ42" s="199" t="str">
        <f t="shared" si="37"/>
        <v>4.2</v>
      </c>
      <c r="AK42" s="8" t="str">
        <f>'rpp2'!$M$318</f>
        <v/>
      </c>
      <c r="AL42" s="199"/>
      <c r="AM42" s="196">
        <f t="shared" si="13"/>
        <v>0</v>
      </c>
      <c r="AN42" s="196"/>
      <c r="AO42" s="196"/>
      <c r="AP42" s="196">
        <f t="shared" si="14"/>
        <v>0</v>
      </c>
      <c r="AQ42" s="196"/>
      <c r="AR42" s="196"/>
      <c r="AS42" s="196">
        <f t="shared" si="15"/>
        <v>0</v>
      </c>
      <c r="AT42" s="196"/>
      <c r="AU42" s="196"/>
      <c r="AV42" s="196"/>
      <c r="AW42" s="196">
        <f t="shared" ref="AW42" si="140">IF($AT$12=1,AM42*$AM$7,0)</f>
        <v>0</v>
      </c>
      <c r="AX42" s="196">
        <f t="shared" ref="AX42" si="141">IF($AU$12=1,AP42*$AP$7,0)</f>
        <v>0</v>
      </c>
      <c r="AY42" s="196">
        <f t="shared" ref="AY42" si="142">IF($AV$12=1,AS42*$AS$7,0)</f>
        <v>0</v>
      </c>
      <c r="AZ42" s="197">
        <f t="shared" si="16"/>
        <v>0</v>
      </c>
      <c r="BA42" s="198">
        <f>IFERROR(AZ42/(IF($AT$12&gt;0,$AM$7,0)+IF($AU$12&gt;0,$AP$7,0)+IF($AV$12&gt;0,$AS$7,0)),0)</f>
        <v>0</v>
      </c>
      <c r="BB42" s="198"/>
      <c r="BC42" s="425"/>
      <c r="BD42" s="413"/>
      <c r="BE42" s="413"/>
      <c r="BF42" s="236" t="str">
        <f>'rpp2'!G152</f>
        <v/>
      </c>
      <c r="BG42" s="416"/>
      <c r="BH42" s="416"/>
      <c r="BI42" s="411"/>
      <c r="BJ42" s="411"/>
      <c r="BK42" s="413"/>
      <c r="BL42" s="413"/>
      <c r="BM42" s="413"/>
      <c r="BP42" s="211"/>
      <c r="BQ42" s="211"/>
      <c r="BR42" s="211"/>
      <c r="BS42" s="211"/>
    </row>
    <row r="43" spans="1:71">
      <c r="A43" s="419"/>
      <c r="B43" s="419"/>
      <c r="C43" s="422"/>
      <c r="D43" s="195" t="str">
        <f t="shared" si="32"/>
        <v>3.3</v>
      </c>
      <c r="E43" s="195"/>
      <c r="F43" s="195"/>
      <c r="G43" s="195"/>
      <c r="H43" s="195"/>
      <c r="I43" s="195"/>
      <c r="J43" s="196">
        <f t="shared" si="7"/>
        <v>0</v>
      </c>
      <c r="K43" s="197" t="str">
        <f>IF(analis!H16="","",analis!H16)</f>
        <v/>
      </c>
      <c r="L43" s="196"/>
      <c r="M43" s="196"/>
      <c r="N43" s="196"/>
      <c r="O43" s="196"/>
      <c r="P43" s="196">
        <f t="shared" si="8"/>
        <v>0</v>
      </c>
      <c r="Q43" s="196" t="str">
        <f>'rpp3'!$M$261</f>
        <v/>
      </c>
      <c r="R43" s="196"/>
      <c r="S43" s="196">
        <f t="shared" si="9"/>
        <v>0</v>
      </c>
      <c r="T43" s="196"/>
      <c r="U43" s="196"/>
      <c r="V43" s="196">
        <f t="shared" si="10"/>
        <v>0</v>
      </c>
      <c r="W43" s="196"/>
      <c r="X43" s="196"/>
      <c r="Y43" s="196"/>
      <c r="Z43" s="196"/>
      <c r="AA43" s="196">
        <f>IF($W$13=1,J43*$J$7,0)</f>
        <v>0</v>
      </c>
      <c r="AB43" s="196">
        <f t="shared" ref="AB43" si="143">IF($X$13=1,P43*$P$7,0)</f>
        <v>0</v>
      </c>
      <c r="AC43" s="196">
        <f t="shared" ref="AC43" si="144">IF($Y$13=1,S43*$S$7,0)</f>
        <v>0</v>
      </c>
      <c r="AD43" s="196">
        <f t="shared" ref="AD43" si="145">IF($Z$13=1,V43*$V$7,0)</f>
        <v>0</v>
      </c>
      <c r="AE43" s="197">
        <f t="shared" si="18"/>
        <v>0</v>
      </c>
      <c r="AF43" s="198">
        <f>IFERROR(AE43/(IF($W$13&gt;0,$J$7,0)+IF($X$13&gt;0,$P$7,0)+IF($Y$13&gt;0,$S$7,0)+IF($Z$13&gt;0,$V$7,0)),0)</f>
        <v>0</v>
      </c>
      <c r="AG43" s="198"/>
      <c r="AH43" s="425"/>
      <c r="AI43" s="413"/>
      <c r="AJ43" s="199" t="str">
        <f t="shared" si="37"/>
        <v>4.3</v>
      </c>
      <c r="AK43" s="8" t="str">
        <f>'rpp3'!$M$318</f>
        <v/>
      </c>
      <c r="AL43" s="199"/>
      <c r="AM43" s="196">
        <f t="shared" si="13"/>
        <v>0</v>
      </c>
      <c r="AN43" s="196"/>
      <c r="AO43" s="196"/>
      <c r="AP43" s="196">
        <f t="shared" si="14"/>
        <v>0</v>
      </c>
      <c r="AQ43" s="196"/>
      <c r="AR43" s="196"/>
      <c r="AS43" s="196">
        <f t="shared" si="15"/>
        <v>0</v>
      </c>
      <c r="AT43" s="196"/>
      <c r="AU43" s="196"/>
      <c r="AV43" s="196"/>
      <c r="AW43" s="196">
        <f t="shared" ref="AW43" si="146">IF($AT$13=1,AM43*$AM$7,0)</f>
        <v>0</v>
      </c>
      <c r="AX43" s="196">
        <f t="shared" ref="AX43" si="147">IF($AU$13=1,AP43*$AP$7,0)</f>
        <v>0</v>
      </c>
      <c r="AY43" s="196">
        <f t="shared" ref="AY43" si="148">IF($AV$13=1,AS43*$AS$7,0)</f>
        <v>0</v>
      </c>
      <c r="AZ43" s="197">
        <f t="shared" si="16"/>
        <v>0</v>
      </c>
      <c r="BA43" s="198">
        <f>IFERROR(AZ43/(IF($AT$13&gt;0,$AM$7,0)+IF($AU$13&gt;0,$AP$7,0)+IF($AV$13&gt;0,$AS$7,0)),0)</f>
        <v>0</v>
      </c>
      <c r="BB43" s="198"/>
      <c r="BC43" s="425"/>
      <c r="BD43" s="413"/>
      <c r="BE43" s="413"/>
      <c r="BF43" s="236"/>
      <c r="BG43" s="416"/>
      <c r="BH43" s="416"/>
      <c r="BI43" s="411"/>
      <c r="BJ43" s="411"/>
      <c r="BK43" s="413"/>
      <c r="BL43" s="413"/>
      <c r="BM43" s="413"/>
      <c r="BP43" s="211"/>
      <c r="BQ43" s="211"/>
      <c r="BR43" s="211"/>
      <c r="BS43" s="211"/>
    </row>
    <row r="44" spans="1:71">
      <c r="A44" s="419"/>
      <c r="B44" s="419"/>
      <c r="C44" s="422"/>
      <c r="D44" s="195" t="str">
        <f t="shared" si="32"/>
        <v>3.4</v>
      </c>
      <c r="E44" s="195"/>
      <c r="F44" s="195"/>
      <c r="G44" s="195"/>
      <c r="H44" s="195"/>
      <c r="I44" s="195"/>
      <c r="J44" s="196">
        <f t="shared" si="7"/>
        <v>0</v>
      </c>
      <c r="K44" s="197" t="str">
        <f>IF(analis!J16="","",analis!J16)</f>
        <v/>
      </c>
      <c r="L44" s="196"/>
      <c r="M44" s="196"/>
      <c r="N44" s="196"/>
      <c r="O44" s="196"/>
      <c r="P44" s="196">
        <f t="shared" si="8"/>
        <v>0</v>
      </c>
      <c r="Q44" s="196" t="str">
        <f>'rpp4'!$M$261</f>
        <v/>
      </c>
      <c r="R44" s="196"/>
      <c r="S44" s="196">
        <f t="shared" si="9"/>
        <v>0</v>
      </c>
      <c r="T44" s="196"/>
      <c r="U44" s="196"/>
      <c r="V44" s="196">
        <f t="shared" si="10"/>
        <v>0</v>
      </c>
      <c r="W44" s="196"/>
      <c r="X44" s="196"/>
      <c r="Y44" s="196"/>
      <c r="Z44" s="196"/>
      <c r="AA44" s="196">
        <f t="shared" ref="AA44" si="149">IF($W$14=1,J44*$J$7,0)</f>
        <v>0</v>
      </c>
      <c r="AB44" s="196">
        <f t="shared" ref="AB44" si="150">IF($X$14=1,P44*$P$7,0)</f>
        <v>0</v>
      </c>
      <c r="AC44" s="196">
        <f t="shared" ref="AC44" si="151">IF($Y$14=1,S44*$S$7,0)</f>
        <v>0</v>
      </c>
      <c r="AD44" s="196">
        <f t="shared" ref="AD44" si="152">IF($Z$14=1,V44*$V$7,0)</f>
        <v>0</v>
      </c>
      <c r="AE44" s="197">
        <f t="shared" si="18"/>
        <v>0</v>
      </c>
      <c r="AF44" s="198">
        <f>IFERROR(AE44/(IF($W$14&gt;0,$J$7,0)+IF($X$14&gt;0,$P$7,0)+IF($Y$14&gt;0,$S$7,0)+IF($Z$14&gt;0,$V$7,0)),0)</f>
        <v>0</v>
      </c>
      <c r="AG44" s="198"/>
      <c r="AH44" s="425"/>
      <c r="AI44" s="413"/>
      <c r="AJ44" s="199" t="str">
        <f t="shared" si="37"/>
        <v>4.4</v>
      </c>
      <c r="AK44" s="8" t="str">
        <f>'rpp4'!$M$318</f>
        <v/>
      </c>
      <c r="AL44" s="199"/>
      <c r="AM44" s="196">
        <f t="shared" si="13"/>
        <v>0</v>
      </c>
      <c r="AN44" s="196"/>
      <c r="AO44" s="196"/>
      <c r="AP44" s="196">
        <f t="shared" si="14"/>
        <v>0</v>
      </c>
      <c r="AQ44" s="196"/>
      <c r="AR44" s="196"/>
      <c r="AS44" s="196">
        <f t="shared" si="15"/>
        <v>0</v>
      </c>
      <c r="AT44" s="196"/>
      <c r="AU44" s="196"/>
      <c r="AV44" s="196"/>
      <c r="AW44" s="196">
        <f t="shared" ref="AW44" si="153">IF($AT$14=1,AM44*$AM$7,0)</f>
        <v>0</v>
      </c>
      <c r="AX44" s="196">
        <f t="shared" ref="AX44" si="154">IF($AU$14=1,AP44*$AP$7,0)</f>
        <v>0</v>
      </c>
      <c r="AY44" s="196">
        <f t="shared" ref="AY44" si="155">IF($AV$14=1,AS44*$AS$7,0)</f>
        <v>0</v>
      </c>
      <c r="AZ44" s="197">
        <f t="shared" si="16"/>
        <v>0</v>
      </c>
      <c r="BA44" s="198">
        <f>IFERROR(AZ44/(IF($AT$14&gt;0,$AM$7,0)+IF($AU$14&gt;0,$AP$7,0)+IF($AV$14&gt;0,$AS$7,0)),0)</f>
        <v>0</v>
      </c>
      <c r="BB44" s="198"/>
      <c r="BC44" s="425"/>
      <c r="BD44" s="413"/>
      <c r="BE44" s="413"/>
      <c r="BF44" s="236"/>
      <c r="BG44" s="416"/>
      <c r="BH44" s="416"/>
      <c r="BI44" s="411"/>
      <c r="BJ44" s="411"/>
      <c r="BK44" s="413"/>
      <c r="BL44" s="413"/>
      <c r="BM44" s="413"/>
      <c r="BP44" s="211"/>
      <c r="BQ44" s="211"/>
      <c r="BR44" s="211"/>
      <c r="BS44" s="211"/>
    </row>
    <row r="45" spans="1:71">
      <c r="A45" s="419"/>
      <c r="B45" s="419"/>
      <c r="C45" s="422"/>
      <c r="D45" s="195" t="str">
        <f t="shared" si="32"/>
        <v>3.5</v>
      </c>
      <c r="E45" s="195"/>
      <c r="F45" s="195"/>
      <c r="G45" s="195"/>
      <c r="H45" s="195"/>
      <c r="I45" s="195"/>
      <c r="J45" s="196">
        <f t="shared" si="7"/>
        <v>0</v>
      </c>
      <c r="K45" s="197" t="str">
        <f>IF(analis!L16="","",analis!L16)</f>
        <v/>
      </c>
      <c r="L45" s="196"/>
      <c r="M45" s="196"/>
      <c r="N45" s="196"/>
      <c r="O45" s="196"/>
      <c r="P45" s="196">
        <f t="shared" si="8"/>
        <v>0</v>
      </c>
      <c r="Q45" s="196" t="str">
        <f>'rpp5'!$M$261</f>
        <v/>
      </c>
      <c r="R45" s="196"/>
      <c r="S45" s="196">
        <f t="shared" si="9"/>
        <v>0</v>
      </c>
      <c r="T45" s="196"/>
      <c r="U45" s="196"/>
      <c r="V45" s="196">
        <f t="shared" si="10"/>
        <v>0</v>
      </c>
      <c r="W45" s="196"/>
      <c r="X45" s="196"/>
      <c r="Y45" s="196"/>
      <c r="Z45" s="196"/>
      <c r="AA45" s="196">
        <f t="shared" ref="AA45" si="156">IF($W$15=1,J45*$J$7,0)</f>
        <v>0</v>
      </c>
      <c r="AB45" s="196">
        <f t="shared" ref="AB45" si="157">IF($X$15=1,P45*$P$7,0)</f>
        <v>0</v>
      </c>
      <c r="AC45" s="196">
        <f t="shared" ref="AC45" si="158">IF($Y$15=1,S45*$S$7,0)</f>
        <v>0</v>
      </c>
      <c r="AD45" s="196">
        <f t="shared" ref="AD45" si="159">IF($Z$15=1,V45*$V$7,0)</f>
        <v>0</v>
      </c>
      <c r="AE45" s="197">
        <f t="shared" si="18"/>
        <v>0</v>
      </c>
      <c r="AF45" s="198">
        <f>IFERROR(AE45/(IF($W$15&gt;0,$J$7,0)+IF($X$15&gt;0,$P$7,0)+IF($Y$15&gt;0,$S$7,0)+IF($Z$15&gt;0,$V$7,0)),0)</f>
        <v>0</v>
      </c>
      <c r="AG45" s="198"/>
      <c r="AH45" s="425"/>
      <c r="AI45" s="413"/>
      <c r="AJ45" s="199" t="str">
        <f t="shared" si="37"/>
        <v>4.5</v>
      </c>
      <c r="AK45" s="8" t="str">
        <f>'rpp5'!$M$318</f>
        <v/>
      </c>
      <c r="AL45" s="199"/>
      <c r="AM45" s="196">
        <f t="shared" si="13"/>
        <v>0</v>
      </c>
      <c r="AN45" s="196"/>
      <c r="AO45" s="196"/>
      <c r="AP45" s="196">
        <f t="shared" si="14"/>
        <v>0</v>
      </c>
      <c r="AQ45" s="196"/>
      <c r="AR45" s="196"/>
      <c r="AS45" s="196">
        <f t="shared" si="15"/>
        <v>0</v>
      </c>
      <c r="AT45" s="196"/>
      <c r="AU45" s="196"/>
      <c r="AV45" s="196"/>
      <c r="AW45" s="196">
        <f t="shared" ref="AW45" si="160">IF($AT$15=1,AM45*$AM$7,0)</f>
        <v>0</v>
      </c>
      <c r="AX45" s="196">
        <f t="shared" ref="AX45" si="161">IF($AU$15=1,AP45*$AP$7,0)</f>
        <v>0</v>
      </c>
      <c r="AY45" s="196">
        <f t="shared" ref="AY45" si="162">IF($AV$15=1,AS45*$AS$7,0)</f>
        <v>0</v>
      </c>
      <c r="AZ45" s="197">
        <f t="shared" si="16"/>
        <v>0</v>
      </c>
      <c r="BA45" s="198">
        <f>IFERROR(AZ45/(IF($AT$15&gt;0,$AM$7,0)+IF($AU$15&gt;0,$AP$7,0)+IF($AV$15&gt;0,$AS$7,0)),0)</f>
        <v>0</v>
      </c>
      <c r="BB45" s="198"/>
      <c r="BC45" s="425"/>
      <c r="BD45" s="413"/>
      <c r="BE45" s="413"/>
      <c r="BF45" s="236"/>
      <c r="BG45" s="416"/>
      <c r="BH45" s="416"/>
      <c r="BI45" s="411"/>
      <c r="BJ45" s="411"/>
      <c r="BK45" s="413"/>
      <c r="BL45" s="413"/>
      <c r="BM45" s="413"/>
      <c r="BP45" s="211"/>
      <c r="BQ45" s="211"/>
      <c r="BR45" s="211"/>
      <c r="BS45" s="211"/>
    </row>
    <row r="46" spans="1:71">
      <c r="A46" s="419"/>
      <c r="B46" s="419"/>
      <c r="C46" s="422"/>
      <c r="D46" s="195" t="str">
        <f t="shared" si="32"/>
        <v>3.6</v>
      </c>
      <c r="E46" s="195"/>
      <c r="F46" s="195"/>
      <c r="G46" s="195"/>
      <c r="H46" s="195"/>
      <c r="I46" s="195"/>
      <c r="J46" s="196">
        <f t="shared" si="7"/>
        <v>0</v>
      </c>
      <c r="K46" s="197" t="str">
        <f>IF(analis!N16="","",analis!N16)</f>
        <v/>
      </c>
      <c r="L46" s="196"/>
      <c r="M46" s="196"/>
      <c r="N46" s="196"/>
      <c r="O46" s="196"/>
      <c r="P46" s="196">
        <f t="shared" si="8"/>
        <v>0</v>
      </c>
      <c r="Q46" s="196" t="str">
        <f>'rpp16'!$M$261</f>
        <v/>
      </c>
      <c r="R46" s="196"/>
      <c r="S46" s="196">
        <f t="shared" si="9"/>
        <v>0</v>
      </c>
      <c r="T46" s="196"/>
      <c r="U46" s="196"/>
      <c r="V46" s="196">
        <f t="shared" si="10"/>
        <v>0</v>
      </c>
      <c r="W46" s="196"/>
      <c r="X46" s="196"/>
      <c r="Y46" s="196"/>
      <c r="Z46" s="196"/>
      <c r="AA46" s="196">
        <f t="shared" ref="AA46" si="163">IF($W$16=1,J46*$J$7,0)</f>
        <v>0</v>
      </c>
      <c r="AB46" s="196">
        <f t="shared" ref="AB46" si="164">IF($X$16=1,P46*$P$7,0)</f>
        <v>0</v>
      </c>
      <c r="AC46" s="196">
        <f t="shared" ref="AC46" si="165">IF($Y$16=1,S46*$S$7,0)</f>
        <v>0</v>
      </c>
      <c r="AD46" s="196">
        <f t="shared" ref="AD46" si="166">IF($Z$16=1,V46*$V$7,0)</f>
        <v>0</v>
      </c>
      <c r="AE46" s="197">
        <f t="shared" si="18"/>
        <v>0</v>
      </c>
      <c r="AF46" s="198">
        <f>IFERROR(AE46/(IF($W$16&gt;0,$J$7,0)+IF($X$16&gt;0,$P$7,0)+IF($Y$16&gt;0,$S$7,0)+IF($Z$16&gt;0,$V$7,0)),0)</f>
        <v>0</v>
      </c>
      <c r="AG46" s="198"/>
      <c r="AH46" s="425"/>
      <c r="AI46" s="413"/>
      <c r="AJ46" s="199" t="str">
        <f t="shared" si="37"/>
        <v>4.6</v>
      </c>
      <c r="AK46" s="8" t="str">
        <f>'rpp16'!$M$318</f>
        <v/>
      </c>
      <c r="AL46" s="199"/>
      <c r="AM46" s="196">
        <f t="shared" si="13"/>
        <v>0</v>
      </c>
      <c r="AN46" s="196"/>
      <c r="AO46" s="196"/>
      <c r="AP46" s="196">
        <f t="shared" si="14"/>
        <v>0</v>
      </c>
      <c r="AQ46" s="196"/>
      <c r="AR46" s="196"/>
      <c r="AS46" s="196">
        <f t="shared" si="15"/>
        <v>0</v>
      </c>
      <c r="AT46" s="196"/>
      <c r="AU46" s="196"/>
      <c r="AV46" s="196"/>
      <c r="AW46" s="196">
        <f t="shared" ref="AW46" si="167">IF($AT$16=1,AM46*$AM$7,0)</f>
        <v>0</v>
      </c>
      <c r="AX46" s="196">
        <f t="shared" ref="AX46" si="168">IF($AU$16=1,AP46*$AP$7,0)</f>
        <v>0</v>
      </c>
      <c r="AY46" s="196">
        <f t="shared" ref="AY46" si="169">IF($AV$16=1,AS46*$AS$7,0)</f>
        <v>0</v>
      </c>
      <c r="AZ46" s="197">
        <f t="shared" si="16"/>
        <v>0</v>
      </c>
      <c r="BA46" s="198">
        <f>IFERROR(AZ46/(IF($AT$16&gt;0,$AM$7,0)+IF($AU$16&gt;0,$AP$7,0)+IF($AV$16&gt;0,$AS$7,0)),0)</f>
        <v>0</v>
      </c>
      <c r="BB46" s="198"/>
      <c r="BC46" s="425"/>
      <c r="BD46" s="413"/>
      <c r="BE46" s="413"/>
      <c r="BF46" s="236"/>
      <c r="BG46" s="416"/>
      <c r="BH46" s="416"/>
      <c r="BI46" s="411"/>
      <c r="BJ46" s="411"/>
      <c r="BK46" s="413"/>
      <c r="BL46" s="413"/>
      <c r="BM46" s="413"/>
      <c r="BP46" s="211"/>
      <c r="BQ46" s="211"/>
      <c r="BR46" s="211"/>
      <c r="BS46" s="211"/>
    </row>
    <row r="47" spans="1:71">
      <c r="A47" s="419"/>
      <c r="B47" s="419"/>
      <c r="C47" s="422"/>
      <c r="D47" s="195" t="str">
        <f t="shared" si="32"/>
        <v>3.7</v>
      </c>
      <c r="E47" s="195"/>
      <c r="F47" s="195"/>
      <c r="G47" s="195"/>
      <c r="H47" s="195"/>
      <c r="I47" s="195"/>
      <c r="J47" s="196">
        <f t="shared" si="7"/>
        <v>0</v>
      </c>
      <c r="K47" s="197" t="str">
        <f>IF(analis!P16="","",analis!P16)</f>
        <v/>
      </c>
      <c r="L47" s="196"/>
      <c r="M47" s="196"/>
      <c r="N47" s="196"/>
      <c r="O47" s="196"/>
      <c r="P47" s="196">
        <f t="shared" si="8"/>
        <v>0</v>
      </c>
      <c r="Q47" s="196" t="str">
        <f>'rpp17'!$M$261</f>
        <v/>
      </c>
      <c r="R47" s="196"/>
      <c r="S47" s="196">
        <f t="shared" si="9"/>
        <v>0</v>
      </c>
      <c r="T47" s="196"/>
      <c r="U47" s="196"/>
      <c r="V47" s="196">
        <f t="shared" si="10"/>
        <v>0</v>
      </c>
      <c r="W47" s="196"/>
      <c r="X47" s="196"/>
      <c r="Y47" s="196"/>
      <c r="Z47" s="196"/>
      <c r="AA47" s="196">
        <f t="shared" ref="AA47" si="170">IF($W$17=1,J47*$J$7,0)</f>
        <v>0</v>
      </c>
      <c r="AB47" s="196">
        <f t="shared" ref="AB47" si="171">IF($X$17=1,P47*$P$7,0)</f>
        <v>0</v>
      </c>
      <c r="AC47" s="196">
        <f t="shared" ref="AC47" si="172">IF($Y$17=1,S47*$S$7,0)</f>
        <v>0</v>
      </c>
      <c r="AD47" s="196">
        <f t="shared" ref="AD47" si="173">IF($Z$17=1,V47*$V$7,0)</f>
        <v>0</v>
      </c>
      <c r="AE47" s="197">
        <f t="shared" si="18"/>
        <v>0</v>
      </c>
      <c r="AF47" s="198">
        <f>IFERROR(AE47/(IF($W$17&gt;0,$J$7,0)+IF($X$17&gt;0,$P$7,0)+IF($Y$17&gt;0,$S$7,0)+IF($Z$17&gt;0,$V$7,0)),0)</f>
        <v>0</v>
      </c>
      <c r="AG47" s="198"/>
      <c r="AH47" s="425"/>
      <c r="AI47" s="413"/>
      <c r="AJ47" s="199" t="str">
        <f t="shared" si="37"/>
        <v>4.7</v>
      </c>
      <c r="AK47" s="8" t="str">
        <f>'rpp17'!$M$318</f>
        <v/>
      </c>
      <c r="AL47" s="199"/>
      <c r="AM47" s="196">
        <f t="shared" si="13"/>
        <v>0</v>
      </c>
      <c r="AN47" s="196"/>
      <c r="AO47" s="196"/>
      <c r="AP47" s="196">
        <f t="shared" si="14"/>
        <v>0</v>
      </c>
      <c r="AQ47" s="196"/>
      <c r="AR47" s="196"/>
      <c r="AS47" s="196">
        <f t="shared" si="15"/>
        <v>0</v>
      </c>
      <c r="AT47" s="196"/>
      <c r="AU47" s="196"/>
      <c r="AV47" s="196"/>
      <c r="AW47" s="196">
        <f t="shared" ref="AW47" si="174">IF($AT$17=1,AM47*$AM$7,0)</f>
        <v>0</v>
      </c>
      <c r="AX47" s="196">
        <f t="shared" ref="AX47" si="175">IF($AU$17=1,AP47*$AP$7,0)</f>
        <v>0</v>
      </c>
      <c r="AY47" s="196">
        <f t="shared" ref="AY47" si="176">IF($AV$17=1,AS47*$AS$7,0)</f>
        <v>0</v>
      </c>
      <c r="AZ47" s="197">
        <f t="shared" si="16"/>
        <v>0</v>
      </c>
      <c r="BA47" s="198">
        <f>IFERROR(AZ47/(IF($AT$17&gt;0,$AM$7,0)+IF($AU$17&gt;0,$AP$7,0)+IF($AV$17&gt;0,$AS$7,0)),0)</f>
        <v>0</v>
      </c>
      <c r="BB47" s="198"/>
      <c r="BC47" s="425"/>
      <c r="BD47" s="413"/>
      <c r="BE47" s="413"/>
      <c r="BF47" s="236"/>
      <c r="BG47" s="416"/>
      <c r="BH47" s="416"/>
      <c r="BI47" s="411"/>
      <c r="BJ47" s="411"/>
      <c r="BK47" s="413"/>
      <c r="BL47" s="413"/>
      <c r="BM47" s="413"/>
      <c r="BP47" s="211"/>
      <c r="BQ47" s="211"/>
      <c r="BR47" s="211"/>
      <c r="BS47" s="211"/>
    </row>
    <row r="48" spans="1:71">
      <c r="A48" s="419"/>
      <c r="B48" s="419"/>
      <c r="C48" s="422"/>
      <c r="D48" s="195" t="str">
        <f t="shared" si="32"/>
        <v>3.8</v>
      </c>
      <c r="E48" s="195"/>
      <c r="F48" s="195"/>
      <c r="G48" s="195"/>
      <c r="H48" s="195"/>
      <c r="I48" s="195"/>
      <c r="J48" s="196">
        <f t="shared" si="7"/>
        <v>0</v>
      </c>
      <c r="K48" s="197" t="str">
        <f>IF(analis!R16="","",analis!R16)</f>
        <v/>
      </c>
      <c r="L48" s="196"/>
      <c r="M48" s="196"/>
      <c r="N48" s="196"/>
      <c r="O48" s="196"/>
      <c r="P48" s="196">
        <f t="shared" si="8"/>
        <v>0</v>
      </c>
      <c r="Q48" s="196" t="str">
        <f>'rpp18'!$M$261</f>
        <v/>
      </c>
      <c r="R48" s="196"/>
      <c r="S48" s="196">
        <f t="shared" si="9"/>
        <v>0</v>
      </c>
      <c r="T48" s="196"/>
      <c r="U48" s="196"/>
      <c r="V48" s="196">
        <f t="shared" si="10"/>
        <v>0</v>
      </c>
      <c r="W48" s="196"/>
      <c r="X48" s="196"/>
      <c r="Y48" s="196"/>
      <c r="Z48" s="196"/>
      <c r="AA48" s="196">
        <f t="shared" ref="AA48" si="177">IF($W$18=1,J48*$J$7,0)</f>
        <v>0</v>
      </c>
      <c r="AB48" s="196">
        <f t="shared" ref="AB48" si="178">IF($X$18=1,P48*$P$7,0)</f>
        <v>0</v>
      </c>
      <c r="AC48" s="196">
        <f t="shared" ref="AC48" si="179">IF($Y$18=1,S48*$S$7,0)</f>
        <v>0</v>
      </c>
      <c r="AD48" s="196">
        <f t="shared" ref="AD48" si="180">IF($Z$18=1,V48*$V$7,0)</f>
        <v>0</v>
      </c>
      <c r="AE48" s="197">
        <f t="shared" si="18"/>
        <v>0</v>
      </c>
      <c r="AF48" s="198">
        <f>IFERROR(AE48/(IF($W$18&gt;0,$J$7,0)+IF($X$18&gt;0,$P$7,0)+IF($Y$18&gt;0,$S$7,0)+IF($Z$18&gt;0,$V$7,0)),0)</f>
        <v>0</v>
      </c>
      <c r="AG48" s="198"/>
      <c r="AH48" s="425"/>
      <c r="AI48" s="413"/>
      <c r="AJ48" s="199" t="str">
        <f t="shared" si="37"/>
        <v>4.8</v>
      </c>
      <c r="AK48" s="8" t="str">
        <f>'rpp18'!$M$318</f>
        <v/>
      </c>
      <c r="AL48" s="199"/>
      <c r="AM48" s="196">
        <f t="shared" si="13"/>
        <v>0</v>
      </c>
      <c r="AN48" s="196"/>
      <c r="AO48" s="196"/>
      <c r="AP48" s="196">
        <f t="shared" si="14"/>
        <v>0</v>
      </c>
      <c r="AQ48" s="196"/>
      <c r="AR48" s="196"/>
      <c r="AS48" s="196">
        <f t="shared" si="15"/>
        <v>0</v>
      </c>
      <c r="AT48" s="196"/>
      <c r="AU48" s="196"/>
      <c r="AV48" s="196"/>
      <c r="AW48" s="196">
        <f t="shared" ref="AW48" si="181">IF($AT$18=1,AM48*$AM$7,0)</f>
        <v>0</v>
      </c>
      <c r="AX48" s="196">
        <f t="shared" ref="AX48" si="182">IF($AU$18=1,AP48*$AP$7,0)</f>
        <v>0</v>
      </c>
      <c r="AY48" s="196">
        <f t="shared" ref="AY48" si="183">IF($AV$18=1,AS48*$AS$7,0)</f>
        <v>0</v>
      </c>
      <c r="AZ48" s="197">
        <f t="shared" si="16"/>
        <v>0</v>
      </c>
      <c r="BA48" s="198">
        <f>IFERROR(AZ48/(IF($AT$18&gt;0,$AM$7,0)+IF($AU$18&gt;0,$AP$7,0)+IF($AV$18&gt;0,$AS$7,0)),0)</f>
        <v>0</v>
      </c>
      <c r="BB48" s="198"/>
      <c r="BC48" s="425"/>
      <c r="BD48" s="413"/>
      <c r="BE48" s="413"/>
      <c r="BF48" s="236"/>
      <c r="BG48" s="416"/>
      <c r="BH48" s="416"/>
      <c r="BI48" s="411"/>
      <c r="BJ48" s="411"/>
      <c r="BK48" s="413"/>
      <c r="BL48" s="413"/>
      <c r="BM48" s="413"/>
      <c r="BP48" s="211"/>
      <c r="BQ48" s="211"/>
      <c r="BR48" s="211"/>
      <c r="BS48" s="211"/>
    </row>
    <row r="49" spans="1:71">
      <c r="A49" s="419"/>
      <c r="B49" s="419"/>
      <c r="C49" s="422"/>
      <c r="D49" s="195" t="str">
        <f t="shared" si="32"/>
        <v>3.9</v>
      </c>
      <c r="E49" s="195"/>
      <c r="F49" s="195"/>
      <c r="G49" s="195"/>
      <c r="H49" s="195"/>
      <c r="I49" s="195"/>
      <c r="J49" s="196">
        <f t="shared" si="7"/>
        <v>0</v>
      </c>
      <c r="K49" s="197" t="str">
        <f>IF(analis!T16="","",analis!T16)</f>
        <v/>
      </c>
      <c r="L49" s="196"/>
      <c r="M49" s="196"/>
      <c r="N49" s="196"/>
      <c r="O49" s="196"/>
      <c r="P49" s="196">
        <f t="shared" si="8"/>
        <v>0</v>
      </c>
      <c r="Q49" s="196" t="str">
        <f>'rpp19'!$M$261</f>
        <v/>
      </c>
      <c r="R49" s="196"/>
      <c r="S49" s="196">
        <f t="shared" si="9"/>
        <v>0</v>
      </c>
      <c r="T49" s="196"/>
      <c r="U49" s="196"/>
      <c r="V49" s="196">
        <f t="shared" si="10"/>
        <v>0</v>
      </c>
      <c r="W49" s="196"/>
      <c r="X49" s="196"/>
      <c r="Y49" s="196"/>
      <c r="Z49" s="196"/>
      <c r="AA49" s="196">
        <f t="shared" ref="AA49" si="184">IF($W$19=1,J49*$J$7,0)</f>
        <v>0</v>
      </c>
      <c r="AB49" s="196">
        <f t="shared" ref="AB49" si="185">IF($X$19=1,P49*$P$7,0)</f>
        <v>0</v>
      </c>
      <c r="AC49" s="196">
        <f t="shared" ref="AC49" si="186">IF($Y$19=1,S49*$S$7,0)</f>
        <v>0</v>
      </c>
      <c r="AD49" s="196">
        <f t="shared" ref="AD49" si="187">IF($Z$19=1,V49*$V$7,0)</f>
        <v>0</v>
      </c>
      <c r="AE49" s="197">
        <f t="shared" si="18"/>
        <v>0</v>
      </c>
      <c r="AF49" s="198">
        <f>IFERROR(AE49/(IF($W$19&gt;0,$J$7,0)+IF($X$19&gt;0,$P$7,0)+IF($Y$19&gt;0,$S$7,0)+IF($Z$19&gt;0,$V$7,0)),0)</f>
        <v>0</v>
      </c>
      <c r="AG49" s="198"/>
      <c r="AH49" s="425"/>
      <c r="AI49" s="413"/>
      <c r="AJ49" s="199" t="str">
        <f t="shared" si="37"/>
        <v>4.9</v>
      </c>
      <c r="AK49" s="8" t="str">
        <f>'rpp19'!$M$318</f>
        <v/>
      </c>
      <c r="AL49" s="199"/>
      <c r="AM49" s="196">
        <f t="shared" si="13"/>
        <v>0</v>
      </c>
      <c r="AN49" s="196"/>
      <c r="AO49" s="196"/>
      <c r="AP49" s="196">
        <f t="shared" si="14"/>
        <v>0</v>
      </c>
      <c r="AQ49" s="196"/>
      <c r="AR49" s="196"/>
      <c r="AS49" s="196">
        <f t="shared" si="15"/>
        <v>0</v>
      </c>
      <c r="AT49" s="196"/>
      <c r="AU49" s="196"/>
      <c r="AV49" s="196"/>
      <c r="AW49" s="196">
        <f t="shared" ref="AW49" si="188">IF($AT$19=1,AM49*$AM$7,0)</f>
        <v>0</v>
      </c>
      <c r="AX49" s="196">
        <f t="shared" ref="AX49" si="189">IF($AU$19=1,AP49*$AP$7,0)</f>
        <v>0</v>
      </c>
      <c r="AY49" s="196">
        <f t="shared" ref="AY49" si="190">IF($AV$19=1,AS49*$AS$7,0)</f>
        <v>0</v>
      </c>
      <c r="AZ49" s="197">
        <f t="shared" si="16"/>
        <v>0</v>
      </c>
      <c r="BA49" s="198">
        <f>IFERROR(AZ49/(IF($AT$19&gt;0,$AM$7,0)+IF($AU$19&gt;0,$AP$7,0)+IF($AV$19&gt;0,$AS$7,0)),0)</f>
        <v>0</v>
      </c>
      <c r="BB49" s="198"/>
      <c r="BC49" s="425"/>
      <c r="BD49" s="413"/>
      <c r="BE49" s="413"/>
      <c r="BF49" s="236"/>
      <c r="BG49" s="416"/>
      <c r="BH49" s="416"/>
      <c r="BI49" s="411"/>
      <c r="BJ49" s="411"/>
      <c r="BK49" s="413"/>
      <c r="BL49" s="413"/>
      <c r="BM49" s="413"/>
      <c r="BP49" s="211"/>
      <c r="BQ49" s="211"/>
      <c r="BR49" s="211"/>
      <c r="BS49" s="211"/>
    </row>
    <row r="50" spans="1:71">
      <c r="A50" s="419"/>
      <c r="B50" s="419"/>
      <c r="C50" s="422"/>
      <c r="D50" s="195" t="str">
        <f t="shared" si="32"/>
        <v>3.10</v>
      </c>
      <c r="E50" s="195"/>
      <c r="F50" s="195"/>
      <c r="G50" s="195"/>
      <c r="H50" s="195"/>
      <c r="I50" s="195"/>
      <c r="J50" s="196">
        <f t="shared" si="7"/>
        <v>0</v>
      </c>
      <c r="K50" s="197" t="str">
        <f>IF(analis!V16="","",analis!V16)</f>
        <v/>
      </c>
      <c r="L50" s="196"/>
      <c r="M50" s="196"/>
      <c r="N50" s="196"/>
      <c r="O50" s="196"/>
      <c r="P50" s="196">
        <f t="shared" si="8"/>
        <v>0</v>
      </c>
      <c r="Q50" s="196" t="str">
        <f>'rpp20'!$M$261</f>
        <v/>
      </c>
      <c r="R50" s="196"/>
      <c r="S50" s="196">
        <f t="shared" si="9"/>
        <v>0</v>
      </c>
      <c r="T50" s="196"/>
      <c r="U50" s="196"/>
      <c r="V50" s="196">
        <f t="shared" si="10"/>
        <v>0</v>
      </c>
      <c r="W50" s="196"/>
      <c r="X50" s="196"/>
      <c r="Y50" s="196"/>
      <c r="Z50" s="196"/>
      <c r="AA50" s="196">
        <f t="shared" ref="AA50" si="191">IF($W$20=1,J50*$J$7,0)</f>
        <v>0</v>
      </c>
      <c r="AB50" s="196">
        <f t="shared" ref="AB50" si="192">IF($X$20=1,P50*$P$7,0)</f>
        <v>0</v>
      </c>
      <c r="AC50" s="196">
        <f t="shared" ref="AC50" si="193">IF($Y$20=1,S50*$S$7,0)</f>
        <v>0</v>
      </c>
      <c r="AD50" s="196">
        <f t="shared" ref="AD50" si="194">IF($Z$20=1,V50*$V$7,0)</f>
        <v>0</v>
      </c>
      <c r="AE50" s="197">
        <f t="shared" si="18"/>
        <v>0</v>
      </c>
      <c r="AF50" s="198">
        <f>IFERROR(AE50/(IF($W$20&gt;0,$J$7,0)+IF($X$20&gt;0,$P$7,0)+IF($Y$20&gt;0,$S$7,0)+IF($Z$20&gt;0,$V$7,0)),0)</f>
        <v>0</v>
      </c>
      <c r="AG50" s="198"/>
      <c r="AH50" s="425"/>
      <c r="AI50" s="413"/>
      <c r="AJ50" s="199" t="str">
        <f t="shared" si="37"/>
        <v>4.10</v>
      </c>
      <c r="AK50" s="8" t="str">
        <f>'rpp20'!$M$318</f>
        <v/>
      </c>
      <c r="AL50" s="199"/>
      <c r="AM50" s="196">
        <f t="shared" si="13"/>
        <v>0</v>
      </c>
      <c r="AN50" s="196"/>
      <c r="AO50" s="196"/>
      <c r="AP50" s="196">
        <f t="shared" si="14"/>
        <v>0</v>
      </c>
      <c r="AQ50" s="196"/>
      <c r="AR50" s="196"/>
      <c r="AS50" s="196">
        <f t="shared" si="15"/>
        <v>0</v>
      </c>
      <c r="AT50" s="196"/>
      <c r="AU50" s="196"/>
      <c r="AV50" s="196"/>
      <c r="AW50" s="196">
        <f t="shared" ref="AW50" si="195">IF($AT$20=1,AM50*$AM$7,0)</f>
        <v>0</v>
      </c>
      <c r="AX50" s="196">
        <f t="shared" ref="AX50" si="196">IF($AU$20=1,AP50*$AP$7,0)</f>
        <v>0</v>
      </c>
      <c r="AY50" s="196">
        <f t="shared" ref="AY50" si="197">IF($AV$20=1,AS50*$AS$7,0)</f>
        <v>0</v>
      </c>
      <c r="AZ50" s="197">
        <f t="shared" si="16"/>
        <v>0</v>
      </c>
      <c r="BA50" s="198">
        <f>IFERROR(AZ50/(IF($AT$20&gt;0,$AM$7,0)+IF($AU$20&gt;0,$AP$7,0)+IF($AV$20&gt;0,$AS$7,0)),0)</f>
        <v>0</v>
      </c>
      <c r="BB50" s="198"/>
      <c r="BC50" s="425"/>
      <c r="BD50" s="413"/>
      <c r="BE50" s="413"/>
      <c r="BF50" s="236"/>
      <c r="BG50" s="416"/>
      <c r="BH50" s="416"/>
      <c r="BI50" s="411"/>
      <c r="BJ50" s="411"/>
      <c r="BK50" s="413"/>
      <c r="BL50" s="413"/>
      <c r="BM50" s="413"/>
      <c r="BP50" s="211"/>
      <c r="BQ50" s="211"/>
      <c r="BR50" s="211"/>
      <c r="BS50" s="211"/>
    </row>
    <row r="51" spans="1:71">
      <c r="A51" s="419"/>
      <c r="B51" s="419"/>
      <c r="C51" s="422"/>
      <c r="D51" s="195" t="str">
        <f t="shared" si="32"/>
        <v>3.11</v>
      </c>
      <c r="E51" s="195"/>
      <c r="F51" s="195"/>
      <c r="G51" s="195"/>
      <c r="H51" s="195"/>
      <c r="I51" s="195"/>
      <c r="J51" s="196">
        <f t="shared" si="7"/>
        <v>0</v>
      </c>
      <c r="K51" s="197" t="str">
        <f>IF(analis!X16="","",analis!X16)</f>
        <v/>
      </c>
      <c r="L51" s="196"/>
      <c r="M51" s="196"/>
      <c r="N51" s="196"/>
      <c r="O51" s="196"/>
      <c r="P51" s="196">
        <f t="shared" si="8"/>
        <v>0</v>
      </c>
      <c r="Q51" s="196" t="str">
        <f>'rpp11'!$M$261</f>
        <v/>
      </c>
      <c r="R51" s="196"/>
      <c r="S51" s="196">
        <f t="shared" si="9"/>
        <v>0</v>
      </c>
      <c r="T51" s="196"/>
      <c r="U51" s="196"/>
      <c r="V51" s="196">
        <f t="shared" si="10"/>
        <v>0</v>
      </c>
      <c r="W51" s="196"/>
      <c r="X51" s="196"/>
      <c r="Y51" s="196"/>
      <c r="Z51" s="196"/>
      <c r="AA51" s="196">
        <f t="shared" ref="AA51" si="198">IF($W$21=1,J51*$J$7,0)</f>
        <v>0</v>
      </c>
      <c r="AB51" s="196">
        <f t="shared" ref="AB51" si="199">IF($X$21=1,P51*$P$7,0)</f>
        <v>0</v>
      </c>
      <c r="AC51" s="196">
        <f t="shared" ref="AC51" si="200">IF($Y$21=1,S51*$S$7,0)</f>
        <v>0</v>
      </c>
      <c r="AD51" s="196">
        <f t="shared" ref="AD51" si="201">IF($Z$21=1,V51*$V$7,0)</f>
        <v>0</v>
      </c>
      <c r="AE51" s="197">
        <f t="shared" si="18"/>
        <v>0</v>
      </c>
      <c r="AF51" s="198">
        <f>IFERROR(AE51/(IF($W$21&gt;0,$J$7,0)+IF($X$21&gt;0,$P$7,0)+IF($Y$21&gt;0,$S$7,0)+IF($Z$21&gt;0,$V$7,0)),0)</f>
        <v>0</v>
      </c>
      <c r="AG51" s="198"/>
      <c r="AH51" s="425"/>
      <c r="AI51" s="413"/>
      <c r="AJ51" s="199" t="str">
        <f t="shared" si="37"/>
        <v>4.11</v>
      </c>
      <c r="AK51" s="8" t="str">
        <f>'rpp11'!$M$318</f>
        <v/>
      </c>
      <c r="AL51" s="199"/>
      <c r="AM51" s="196">
        <f t="shared" si="13"/>
        <v>0</v>
      </c>
      <c r="AN51" s="196"/>
      <c r="AO51" s="196"/>
      <c r="AP51" s="196">
        <f t="shared" si="14"/>
        <v>0</v>
      </c>
      <c r="AQ51" s="196"/>
      <c r="AR51" s="196"/>
      <c r="AS51" s="196">
        <f t="shared" si="15"/>
        <v>0</v>
      </c>
      <c r="AT51" s="196"/>
      <c r="AU51" s="196"/>
      <c r="AV51" s="196"/>
      <c r="AW51" s="196">
        <f t="shared" ref="AW51" si="202">IF($AT$21=1,AM51*$AM$7,0)</f>
        <v>0</v>
      </c>
      <c r="AX51" s="196">
        <f t="shared" ref="AX51" si="203">IF($AU$21=1,AP51*$AP$7,0)</f>
        <v>0</v>
      </c>
      <c r="AY51" s="196">
        <f t="shared" ref="AY51" si="204">IF($AV$21=1,AS51*$AS$7,0)</f>
        <v>0</v>
      </c>
      <c r="AZ51" s="197">
        <f t="shared" si="16"/>
        <v>0</v>
      </c>
      <c r="BA51" s="198">
        <f>IFERROR(AZ51/(IF($AT$21&gt;0,$AM$7,0)+IF($AU$21&gt;0,$AP$7,0)+IF($AV$21&gt;0,$AS$7,0)),0)</f>
        <v>0</v>
      </c>
      <c r="BB51" s="198"/>
      <c r="BC51" s="425"/>
      <c r="BD51" s="413"/>
      <c r="BE51" s="413"/>
      <c r="BF51" s="236"/>
      <c r="BG51" s="416"/>
      <c r="BH51" s="416"/>
      <c r="BI51" s="411"/>
      <c r="BJ51" s="411"/>
      <c r="BK51" s="413"/>
      <c r="BL51" s="413"/>
      <c r="BM51" s="413"/>
      <c r="BP51" s="211"/>
      <c r="BQ51" s="211"/>
      <c r="BR51" s="211"/>
      <c r="BS51" s="211"/>
    </row>
    <row r="52" spans="1:71">
      <c r="A52" s="419"/>
      <c r="B52" s="419"/>
      <c r="C52" s="422"/>
      <c r="D52" s="195" t="str">
        <f t="shared" si="32"/>
        <v>3.12</v>
      </c>
      <c r="E52" s="195"/>
      <c r="F52" s="195"/>
      <c r="G52" s="195"/>
      <c r="H52" s="195"/>
      <c r="I52" s="195"/>
      <c r="J52" s="196">
        <f t="shared" si="7"/>
        <v>0</v>
      </c>
      <c r="K52" s="197" t="str">
        <f>IF(analis!Z16="","",analis!Z16)</f>
        <v/>
      </c>
      <c r="L52" s="196"/>
      <c r="M52" s="196"/>
      <c r="N52" s="196"/>
      <c r="O52" s="196"/>
      <c r="P52" s="196">
        <f t="shared" si="8"/>
        <v>0</v>
      </c>
      <c r="Q52" s="196" t="str">
        <f>'rpp12'!$M$261</f>
        <v/>
      </c>
      <c r="R52" s="196"/>
      <c r="S52" s="196">
        <f t="shared" si="9"/>
        <v>0</v>
      </c>
      <c r="T52" s="196"/>
      <c r="U52" s="196"/>
      <c r="V52" s="196">
        <f t="shared" si="10"/>
        <v>0</v>
      </c>
      <c r="W52" s="196"/>
      <c r="X52" s="196"/>
      <c r="Y52" s="196"/>
      <c r="Z52" s="196"/>
      <c r="AA52" s="196">
        <f t="shared" ref="AA52" si="205">IF($W$22=1,J52*$J$7,0)</f>
        <v>0</v>
      </c>
      <c r="AB52" s="196">
        <f t="shared" ref="AB52" si="206">IF($X$22=1,P52*$P$7,0)</f>
        <v>0</v>
      </c>
      <c r="AC52" s="196">
        <f t="shared" ref="AC52" si="207">IF($Y$22=1,S52*$S$7,0)</f>
        <v>0</v>
      </c>
      <c r="AD52" s="196">
        <f t="shared" ref="AD52" si="208">IF($Z$22=1,V52*$V$7,0)</f>
        <v>0</v>
      </c>
      <c r="AE52" s="197">
        <f t="shared" si="18"/>
        <v>0</v>
      </c>
      <c r="AF52" s="198">
        <f>IFERROR(AE52/(IF($W$22&gt;0,$J$7,0)+IF($X$22&gt;0,$P$7,0)+IF($Y$22&gt;0,$S$7,0)+IF($Z$22&gt;0,$V$7,0)),0)</f>
        <v>0</v>
      </c>
      <c r="AG52" s="198"/>
      <c r="AH52" s="425"/>
      <c r="AI52" s="413"/>
      <c r="AJ52" s="199" t="str">
        <f t="shared" si="37"/>
        <v>4.12</v>
      </c>
      <c r="AK52" s="8" t="str">
        <f>'rpp12'!$M$318</f>
        <v/>
      </c>
      <c r="AL52" s="199"/>
      <c r="AM52" s="196">
        <f t="shared" si="13"/>
        <v>0</v>
      </c>
      <c r="AN52" s="196"/>
      <c r="AO52" s="196"/>
      <c r="AP52" s="196">
        <f t="shared" si="14"/>
        <v>0</v>
      </c>
      <c r="AQ52" s="196"/>
      <c r="AR52" s="196"/>
      <c r="AS52" s="196">
        <f t="shared" si="15"/>
        <v>0</v>
      </c>
      <c r="AT52" s="196"/>
      <c r="AU52" s="196"/>
      <c r="AV52" s="196"/>
      <c r="AW52" s="196">
        <f t="shared" ref="AW52" si="209">IF($AT$22=1,AM52*$AM$7,0)</f>
        <v>0</v>
      </c>
      <c r="AX52" s="196">
        <f t="shared" ref="AX52" si="210">IF($AU$22=1,AP52*$AP$7,0)</f>
        <v>0</v>
      </c>
      <c r="AY52" s="196">
        <f t="shared" ref="AY52" si="211">IF($AV$22=1,AS52*$AS$7,0)</f>
        <v>0</v>
      </c>
      <c r="AZ52" s="197">
        <f t="shared" si="16"/>
        <v>0</v>
      </c>
      <c r="BA52" s="198">
        <f>IFERROR(AZ52/(IF($AT$22&gt;0,$AM$7,0)+IF($AU$22&gt;0,$AP$7,0)+IF($AV$22&gt;0,$AS$7,0)),0)</f>
        <v>0</v>
      </c>
      <c r="BB52" s="198"/>
      <c r="BC52" s="425"/>
      <c r="BD52" s="413"/>
      <c r="BE52" s="413"/>
      <c r="BF52" s="236"/>
      <c r="BG52" s="416"/>
      <c r="BH52" s="416"/>
      <c r="BI52" s="411"/>
      <c r="BJ52" s="411"/>
      <c r="BK52" s="413"/>
      <c r="BL52" s="413"/>
      <c r="BM52" s="413"/>
      <c r="BP52" s="211"/>
      <c r="BQ52" s="211"/>
      <c r="BR52" s="211"/>
      <c r="BS52" s="211"/>
    </row>
    <row r="53" spans="1:71">
      <c r="A53" s="419"/>
      <c r="B53" s="419"/>
      <c r="C53" s="422"/>
      <c r="D53" s="195" t="str">
        <f t="shared" si="32"/>
        <v>3.13</v>
      </c>
      <c r="E53" s="195"/>
      <c r="F53" s="195"/>
      <c r="G53" s="195"/>
      <c r="H53" s="195"/>
      <c r="I53" s="195"/>
      <c r="J53" s="196">
        <f t="shared" si="7"/>
        <v>0</v>
      </c>
      <c r="K53" s="197" t="str">
        <f>IF(analis!AB16="","",analis!AB16)</f>
        <v/>
      </c>
      <c r="L53" s="196"/>
      <c r="M53" s="196"/>
      <c r="N53" s="196"/>
      <c r="O53" s="196"/>
      <c r="P53" s="196">
        <f t="shared" si="8"/>
        <v>0</v>
      </c>
      <c r="Q53" s="196" t="str">
        <f>'rpp13'!$M$261</f>
        <v/>
      </c>
      <c r="R53" s="196"/>
      <c r="S53" s="196">
        <f t="shared" si="9"/>
        <v>0</v>
      </c>
      <c r="T53" s="196"/>
      <c r="U53" s="196"/>
      <c r="V53" s="196">
        <f t="shared" si="10"/>
        <v>0</v>
      </c>
      <c r="W53" s="196"/>
      <c r="X53" s="196"/>
      <c r="Y53" s="196"/>
      <c r="Z53" s="196"/>
      <c r="AA53" s="196">
        <f t="shared" ref="AA53" si="212">IF($W$23=1,J53*$J$7,0)</f>
        <v>0</v>
      </c>
      <c r="AB53" s="196">
        <f t="shared" ref="AB53" si="213">IF($X$23=1,P53*$P$7,0)</f>
        <v>0</v>
      </c>
      <c r="AC53" s="196">
        <f t="shared" ref="AC53" si="214">IF($Y$23=1,S53*$S$7,0)</f>
        <v>0</v>
      </c>
      <c r="AD53" s="196">
        <f t="shared" ref="AD53" si="215">IF($Z$23=1,V53*$V$7,0)</f>
        <v>0</v>
      </c>
      <c r="AE53" s="197">
        <f t="shared" si="18"/>
        <v>0</v>
      </c>
      <c r="AF53" s="198">
        <f>IFERROR(AE53/(IF($W$23&gt;0,$J$7,0)+IF($X$23&gt;0,$P$7,0)+IF($Y$23&gt;0,$S$7,0)+IF($Z$23&gt;0,$V$7,0)),0)</f>
        <v>0</v>
      </c>
      <c r="AG53" s="198"/>
      <c r="AH53" s="425"/>
      <c r="AI53" s="413"/>
      <c r="AJ53" s="199" t="str">
        <f t="shared" si="37"/>
        <v>4.13</v>
      </c>
      <c r="AK53" s="8" t="str">
        <f>'rpp13'!$M$318</f>
        <v/>
      </c>
      <c r="AL53" s="199"/>
      <c r="AM53" s="196">
        <f t="shared" si="13"/>
        <v>0</v>
      </c>
      <c r="AN53" s="196"/>
      <c r="AO53" s="196"/>
      <c r="AP53" s="196">
        <f t="shared" si="14"/>
        <v>0</v>
      </c>
      <c r="AQ53" s="196"/>
      <c r="AR53" s="196"/>
      <c r="AS53" s="196">
        <f t="shared" si="15"/>
        <v>0</v>
      </c>
      <c r="AT53" s="196"/>
      <c r="AU53" s="196"/>
      <c r="AV53" s="196"/>
      <c r="AW53" s="196">
        <f t="shared" ref="AW53" si="216">IF($AT$23=1,AM53*$AM$7,0)</f>
        <v>0</v>
      </c>
      <c r="AX53" s="196">
        <f t="shared" ref="AX53" si="217">IF($AU$23=1,AP53*$AP$7,0)</f>
        <v>0</v>
      </c>
      <c r="AY53" s="196">
        <f t="shared" ref="AY53" si="218">IF($AV$23=1,AS53*$AS$7,0)</f>
        <v>0</v>
      </c>
      <c r="AZ53" s="197">
        <f t="shared" si="16"/>
        <v>0</v>
      </c>
      <c r="BA53" s="198">
        <f>IFERROR(AZ53/(IF($AT$23&gt;0,$AM$7,0)+IF($AU$23&gt;0,$AP$7,0)+IF($AV$23&gt;0,$AS$7,0)),0)</f>
        <v>0</v>
      </c>
      <c r="BB53" s="198"/>
      <c r="BC53" s="425"/>
      <c r="BD53" s="413"/>
      <c r="BE53" s="413"/>
      <c r="BF53" s="236"/>
      <c r="BG53" s="416"/>
      <c r="BH53" s="416"/>
      <c r="BI53" s="411"/>
      <c r="BJ53" s="411"/>
      <c r="BK53" s="413"/>
      <c r="BL53" s="413"/>
      <c r="BM53" s="413"/>
      <c r="BP53" s="211"/>
      <c r="BQ53" s="211"/>
      <c r="BR53" s="211"/>
      <c r="BS53" s="211"/>
    </row>
    <row r="54" spans="1:71">
      <c r="A54" s="419"/>
      <c r="B54" s="419"/>
      <c r="C54" s="422"/>
      <c r="D54" s="195" t="str">
        <f t="shared" si="32"/>
        <v>3.14</v>
      </c>
      <c r="E54" s="195"/>
      <c r="F54" s="195"/>
      <c r="G54" s="195"/>
      <c r="H54" s="195"/>
      <c r="I54" s="195"/>
      <c r="J54" s="196">
        <f t="shared" si="7"/>
        <v>0</v>
      </c>
      <c r="K54" s="197" t="str">
        <f>IF(analis!AD16="","",analis!AD16)</f>
        <v/>
      </c>
      <c r="L54" s="196"/>
      <c r="M54" s="196"/>
      <c r="N54" s="196"/>
      <c r="O54" s="196"/>
      <c r="P54" s="196">
        <f t="shared" si="8"/>
        <v>0</v>
      </c>
      <c r="Q54" s="196" t="str">
        <f>'rpp14'!$M$261</f>
        <v/>
      </c>
      <c r="R54" s="196"/>
      <c r="S54" s="196">
        <f t="shared" si="9"/>
        <v>0</v>
      </c>
      <c r="T54" s="196"/>
      <c r="U54" s="196"/>
      <c r="V54" s="196">
        <f t="shared" si="10"/>
        <v>0</v>
      </c>
      <c r="W54" s="196"/>
      <c r="X54" s="196"/>
      <c r="Y54" s="196"/>
      <c r="Z54" s="196"/>
      <c r="AA54" s="196">
        <f t="shared" ref="AA54" si="219">IF($W$24=1,J54*$J$7,0)</f>
        <v>0</v>
      </c>
      <c r="AB54" s="196">
        <f t="shared" ref="AB54" si="220">IF($X$24=1,P54*$P$7,0)</f>
        <v>0</v>
      </c>
      <c r="AC54" s="196">
        <f t="shared" ref="AC54" si="221">IF($Y$24=1,S54*$S$7,0)</f>
        <v>0</v>
      </c>
      <c r="AD54" s="196">
        <f t="shared" ref="AD54" si="222">IF($Z$24=1,V54*$V$7,0)</f>
        <v>0</v>
      </c>
      <c r="AE54" s="197">
        <f t="shared" si="18"/>
        <v>0</v>
      </c>
      <c r="AF54" s="198">
        <f>IFERROR(AE54/(IF($W$24&gt;0,$J$7,0)+IF($X$24&gt;0,$P$7,0)+IF($Y$24&gt;0,$S$7,0)+IF($Z$24&gt;0,$V$7,0)),0)</f>
        <v>0</v>
      </c>
      <c r="AG54" s="198"/>
      <c r="AH54" s="425"/>
      <c r="AI54" s="413"/>
      <c r="AJ54" s="199" t="str">
        <f t="shared" si="37"/>
        <v>4.14</v>
      </c>
      <c r="AK54" s="8" t="str">
        <f>'rpp14'!$M$318</f>
        <v/>
      </c>
      <c r="AL54" s="199"/>
      <c r="AM54" s="196">
        <f t="shared" si="13"/>
        <v>0</v>
      </c>
      <c r="AN54" s="196"/>
      <c r="AO54" s="196"/>
      <c r="AP54" s="196">
        <f t="shared" si="14"/>
        <v>0</v>
      </c>
      <c r="AQ54" s="196"/>
      <c r="AR54" s="196"/>
      <c r="AS54" s="196">
        <f t="shared" si="15"/>
        <v>0</v>
      </c>
      <c r="AT54" s="196"/>
      <c r="AU54" s="196"/>
      <c r="AV54" s="196"/>
      <c r="AW54" s="196">
        <f t="shared" ref="AW54" si="223">IF($AT$24=1,AM54*$AM$7,0)</f>
        <v>0</v>
      </c>
      <c r="AX54" s="196">
        <f t="shared" ref="AX54" si="224">IF($AU$24=1,AP54*$AP$7,0)</f>
        <v>0</v>
      </c>
      <c r="AY54" s="196">
        <f t="shared" ref="AY54" si="225">IF($AV$24=1,AS54*$AS$7,0)</f>
        <v>0</v>
      </c>
      <c r="AZ54" s="197">
        <f t="shared" si="16"/>
        <v>0</v>
      </c>
      <c r="BA54" s="198">
        <f>IFERROR(AZ54/(IF($AT$24&gt;0,$AM$7,0)+IF($AU$24&gt;0,$AP$7,0)+IF($AV$24&gt;0,$AS$7,0)),0)</f>
        <v>0</v>
      </c>
      <c r="BB54" s="198"/>
      <c r="BC54" s="425"/>
      <c r="BD54" s="413"/>
      <c r="BE54" s="413"/>
      <c r="BF54" s="236"/>
      <c r="BG54" s="416"/>
      <c r="BH54" s="416"/>
      <c r="BI54" s="411"/>
      <c r="BJ54" s="411"/>
      <c r="BK54" s="413"/>
      <c r="BL54" s="413"/>
      <c r="BM54" s="413"/>
      <c r="BP54" s="211"/>
      <c r="BQ54" s="211"/>
      <c r="BR54" s="211"/>
      <c r="BS54" s="211"/>
    </row>
    <row r="55" spans="1:71">
      <c r="A55" s="420"/>
      <c r="B55" s="420"/>
      <c r="C55" s="423"/>
      <c r="D55" s="195" t="str">
        <f t="shared" si="32"/>
        <v>3.15</v>
      </c>
      <c r="E55" s="195"/>
      <c r="F55" s="195"/>
      <c r="G55" s="195"/>
      <c r="H55" s="195"/>
      <c r="I55" s="195"/>
      <c r="J55" s="196">
        <f t="shared" si="7"/>
        <v>0</v>
      </c>
      <c r="K55" s="197" t="str">
        <f>IF(analis!AF16="","",analis!AF16)</f>
        <v/>
      </c>
      <c r="L55" s="196"/>
      <c r="M55" s="196"/>
      <c r="N55" s="196"/>
      <c r="O55" s="196"/>
      <c r="P55" s="196">
        <f t="shared" si="8"/>
        <v>0</v>
      </c>
      <c r="Q55" s="196" t="str">
        <f>'rpp15'!$M$261</f>
        <v/>
      </c>
      <c r="R55" s="196"/>
      <c r="S55" s="196">
        <f t="shared" si="9"/>
        <v>0</v>
      </c>
      <c r="T55" s="196"/>
      <c r="U55" s="196"/>
      <c r="V55" s="196">
        <f t="shared" si="10"/>
        <v>0</v>
      </c>
      <c r="W55" s="196"/>
      <c r="X55" s="196"/>
      <c r="Y55" s="196"/>
      <c r="Z55" s="196"/>
      <c r="AA55" s="196">
        <f t="shared" ref="AA55" si="226">IF($W$25=1,J55*$J$7,0)</f>
        <v>0</v>
      </c>
      <c r="AB55" s="196">
        <f t="shared" ref="AB55" si="227">IF($X$25=1,P55*$P$7,0)</f>
        <v>0</v>
      </c>
      <c r="AC55" s="196">
        <f t="shared" ref="AC55" si="228">IF($Y$25=1,S55*$S$7,0)</f>
        <v>0</v>
      </c>
      <c r="AD55" s="196">
        <f t="shared" ref="AD55" si="229">IF($Z$25=1,V55*$V$7,0)</f>
        <v>0</v>
      </c>
      <c r="AE55" s="197">
        <f t="shared" si="18"/>
        <v>0</v>
      </c>
      <c r="AF55" s="198">
        <f>IFERROR(AE55/(IF($W$25&gt;0,$J$7,0)+IF($X$25&gt;0,$P$7,0)+IF($Y$25&gt;0,$S$7,0)+IF($Z$25&gt;0,$V$7,0)),0)</f>
        <v>0</v>
      </c>
      <c r="AG55" s="198"/>
      <c r="AH55" s="426"/>
      <c r="AI55" s="414"/>
      <c r="AJ55" s="199" t="str">
        <f t="shared" si="37"/>
        <v>4.15</v>
      </c>
      <c r="AK55" s="8" t="str">
        <f>'rpp15'!$M$318</f>
        <v/>
      </c>
      <c r="AL55" s="199"/>
      <c r="AM55" s="196">
        <f t="shared" si="13"/>
        <v>0</v>
      </c>
      <c r="AN55" s="196"/>
      <c r="AO55" s="196"/>
      <c r="AP55" s="196">
        <f t="shared" si="14"/>
        <v>0</v>
      </c>
      <c r="AQ55" s="196"/>
      <c r="AR55" s="196"/>
      <c r="AS55" s="196">
        <f t="shared" si="15"/>
        <v>0</v>
      </c>
      <c r="AT55" s="196"/>
      <c r="AU55" s="196"/>
      <c r="AV55" s="196"/>
      <c r="AW55" s="196">
        <f t="shared" ref="AW55" si="230">IF($AT$25=1,AM55*$AM$7,0)</f>
        <v>0</v>
      </c>
      <c r="AX55" s="196">
        <f t="shared" ref="AX55" si="231">IF($AU$25=1,AP55*$AP$7,0)</f>
        <v>0</v>
      </c>
      <c r="AY55" s="196">
        <f t="shared" ref="AY55" si="232">IF($AV$25=1,AS55*$AS$7,0)</f>
        <v>0</v>
      </c>
      <c r="AZ55" s="197">
        <f t="shared" si="16"/>
        <v>0</v>
      </c>
      <c r="BA55" s="198">
        <f>IFERROR(AZ55/(IF($AT$25&gt;0,$AM$7,0)+IF($AU$25&gt;0,$AP$7,0)+IF($AV$25&gt;0,$AS$7,0)),0)</f>
        <v>0</v>
      </c>
      <c r="BB55" s="198"/>
      <c r="BC55" s="426"/>
      <c r="BD55" s="414"/>
      <c r="BE55" s="414"/>
      <c r="BF55" s="237"/>
      <c r="BG55" s="417"/>
      <c r="BH55" s="417"/>
      <c r="BI55" s="316"/>
      <c r="BJ55" s="316"/>
      <c r="BK55" s="414"/>
      <c r="BL55" s="414"/>
      <c r="BM55" s="414"/>
      <c r="BP55" s="211"/>
      <c r="BQ55" s="211"/>
      <c r="BR55" s="211"/>
      <c r="BS55" s="211"/>
    </row>
    <row r="56" spans="1:71">
      <c r="A56" s="418">
        <v>4</v>
      </c>
      <c r="B56" s="418">
        <f>pd!B9</f>
        <v>5472</v>
      </c>
      <c r="C56" s="421" t="str">
        <f>pd!C9</f>
        <v>HILMAN SYA'FEI</v>
      </c>
      <c r="D56" s="195" t="str">
        <f t="shared" si="32"/>
        <v>3.1</v>
      </c>
      <c r="E56" s="195"/>
      <c r="F56" s="195"/>
      <c r="G56" s="195"/>
      <c r="H56" s="195"/>
      <c r="I56" s="195"/>
      <c r="J56" s="196">
        <f t="shared" si="7"/>
        <v>0</v>
      </c>
      <c r="K56" s="197" t="str">
        <f>IF(analis!D17="","",analis!D17)</f>
        <v/>
      </c>
      <c r="L56" s="196"/>
      <c r="M56" s="196"/>
      <c r="N56" s="196"/>
      <c r="O56" s="196"/>
      <c r="P56" s="196">
        <f t="shared" si="8"/>
        <v>0</v>
      </c>
      <c r="Q56" s="196" t="str">
        <f>'rpp1'!$M$262</f>
        <v/>
      </c>
      <c r="R56" s="196"/>
      <c r="S56" s="196">
        <f t="shared" si="9"/>
        <v>0</v>
      </c>
      <c r="T56" s="196"/>
      <c r="U56" s="196"/>
      <c r="V56" s="196">
        <f t="shared" si="10"/>
        <v>0</v>
      </c>
      <c r="W56" s="196"/>
      <c r="X56" s="196"/>
      <c r="Y56" s="196"/>
      <c r="Z56" s="196"/>
      <c r="AA56" s="196">
        <f t="shared" ref="AA56" si="233">IF($W$11=1,J56*$J$7,0)</f>
        <v>0</v>
      </c>
      <c r="AB56" s="196">
        <f t="shared" ref="AB56" si="234">IF($X$11=1,P56*$P$7,0)</f>
        <v>0</v>
      </c>
      <c r="AC56" s="196">
        <f t="shared" ref="AC56" si="235">IF($Y$11=1,S56*$S$7,0)</f>
        <v>0</v>
      </c>
      <c r="AD56" s="196">
        <f t="shared" ref="AD56" si="236">IF($Z$11=1,V56*$V$7,0)</f>
        <v>0</v>
      </c>
      <c r="AE56" s="197">
        <f t="shared" si="18"/>
        <v>0</v>
      </c>
      <c r="AF56" s="198">
        <f>IFERROR(AE56/(IF($W$11&gt;0,$J$7,0)+IF($X$11&gt;0,$P$7,0)+IF($Y$11&gt;0,$S$7,0)+IF($Z$11&gt;0,$V$7,0)),0)</f>
        <v>0</v>
      </c>
      <c r="AG56" s="198"/>
      <c r="AH56" s="424" t="e">
        <f t="shared" ref="AH56" si="237">ROUND((SUM(AF56:AF70)/SUM($AG$11:$AG$25)),0)</f>
        <v>#DIV/0!</v>
      </c>
      <c r="AI56" s="412" t="e">
        <f>IF(AH56&gt;=$BO$11,"A",IF(AH56&gt;=$BO$12,"B",IF(AH56&gt;=$BO$13,"C",IF(AH56&gt;=$BO$14,"D",""))))</f>
        <v>#DIV/0!</v>
      </c>
      <c r="AJ56" s="199" t="str">
        <f t="shared" si="37"/>
        <v>4.1</v>
      </c>
      <c r="AK56" s="8" t="str">
        <f>'rpp1'!$M$319</f>
        <v/>
      </c>
      <c r="AL56" s="199"/>
      <c r="AM56" s="196">
        <f t="shared" si="13"/>
        <v>0</v>
      </c>
      <c r="AN56" s="196"/>
      <c r="AO56" s="196"/>
      <c r="AP56" s="196">
        <f t="shared" si="14"/>
        <v>0</v>
      </c>
      <c r="AQ56" s="196"/>
      <c r="AR56" s="196"/>
      <c r="AS56" s="196">
        <f t="shared" si="15"/>
        <v>0</v>
      </c>
      <c r="AT56" s="196"/>
      <c r="AU56" s="196"/>
      <c r="AV56" s="196"/>
      <c r="AW56" s="196">
        <f t="shared" ref="AW56" si="238">IF($AT$11=1,AM56*$AM$7,0)</f>
        <v>0</v>
      </c>
      <c r="AX56" s="196">
        <f t="shared" ref="AX56" si="239">IF($AU$11=1,AP56*$AP$7,0)</f>
        <v>0</v>
      </c>
      <c r="AY56" s="196">
        <f t="shared" ref="AY56" si="240">IF($AV$11=1,AS56*$AS$7,0)</f>
        <v>0</v>
      </c>
      <c r="AZ56" s="197">
        <f t="shared" si="16"/>
        <v>0</v>
      </c>
      <c r="BA56" s="198">
        <f>IFERROR(AZ56/(IF($AT$11&gt;0,$AM$7,0)+IF($AU$11&gt;0,$AP$7,0)+IF($AV$11&gt;0,$AS$7,0)),0)</f>
        <v>0</v>
      </c>
      <c r="BB56" s="198"/>
      <c r="BC56" s="424" t="e">
        <f t="shared" ref="BC56" si="241">ROUND((SUM(BA56:BA70)/SUM($BB$11:$BB$25)),0)</f>
        <v>#DIV/0!</v>
      </c>
      <c r="BD56" s="412" t="e">
        <f t="shared" ref="BD56" si="242">IF(BC56&gt;=$BO$11,"A",IF(BC56&gt;=$BO$12,"B",IF(BC56&gt;=$BO$13,"C",IF(BC56&gt;=$BO$14,"D",""))))</f>
        <v>#DIV/0!</v>
      </c>
      <c r="BE56" s="412"/>
      <c r="BF56" s="235" t="str">
        <f>'rpp1'!G153</f>
        <v/>
      </c>
      <c r="BG56" s="415" t="e">
        <f>IF(AI56=$BP$11,$BQ$11,IF(AI56=$BP$12,$BQ$12,IF(AI56=$BP$13,$BQ$13,IF(AI56=$BP$14,$BQ$14,""))))</f>
        <v>#DIV/0!</v>
      </c>
      <c r="BH56" s="415" t="e">
        <f t="shared" ref="BH56" si="243">IF(BD56=$BP$11,$BR$11,IF(BD56=$BP$12,$BR$12,IF(BD56=$BP$13,$BR$13,IF(BD56=$BP$14,$BR$14,""))))</f>
        <v>#DIV/0!</v>
      </c>
      <c r="BI56" s="315" t="str">
        <f t="shared" ref="BI56" si="244">IF(BE56=$BS$11,$BT$11,IF(BE56=$BS$12,$BT$12,IF(BE56=$BS$13,$BT$13,IF(BE56=$BS$14,$BT$14,""))))</f>
        <v/>
      </c>
      <c r="BJ56" s="315" t="str">
        <f t="shared" ref="BJ56" si="245">IF(BF56=$BS$11,$BU$11,IF(BF56=$BS$12,$BU$12,IF(BF56=$BS$13,$BU$13,IF(BF56=$BS$14,$BU$14,""))))</f>
        <v/>
      </c>
      <c r="BK56" s="412"/>
      <c r="BL56" s="412"/>
      <c r="BM56" s="412"/>
      <c r="BP56" s="211"/>
      <c r="BQ56" s="211"/>
      <c r="BR56" s="211"/>
      <c r="BS56" s="211"/>
    </row>
    <row r="57" spans="1:71">
      <c r="A57" s="419"/>
      <c r="B57" s="419"/>
      <c r="C57" s="422"/>
      <c r="D57" s="195" t="str">
        <f t="shared" si="32"/>
        <v>3.2</v>
      </c>
      <c r="E57" s="195"/>
      <c r="F57" s="195"/>
      <c r="G57" s="195"/>
      <c r="H57" s="195"/>
      <c r="I57" s="195"/>
      <c r="J57" s="196">
        <f t="shared" si="7"/>
        <v>0</v>
      </c>
      <c r="K57" s="197" t="str">
        <f>IF(analis!F17="","",analis!F17)</f>
        <v/>
      </c>
      <c r="L57" s="196"/>
      <c r="M57" s="196"/>
      <c r="N57" s="196"/>
      <c r="O57" s="196"/>
      <c r="P57" s="196">
        <f t="shared" si="8"/>
        <v>0</v>
      </c>
      <c r="Q57" s="196" t="str">
        <f>'rpp2'!$M$262</f>
        <v/>
      </c>
      <c r="R57" s="196"/>
      <c r="S57" s="196">
        <f t="shared" si="9"/>
        <v>0</v>
      </c>
      <c r="T57" s="196"/>
      <c r="U57" s="196"/>
      <c r="V57" s="196">
        <f t="shared" si="10"/>
        <v>0</v>
      </c>
      <c r="W57" s="196"/>
      <c r="X57" s="196"/>
      <c r="Y57" s="196"/>
      <c r="Z57" s="196"/>
      <c r="AA57" s="196">
        <f t="shared" ref="AA57" si="246">IF($W$12=1,J57*$J$7,0)</f>
        <v>0</v>
      </c>
      <c r="AB57" s="196">
        <f t="shared" ref="AB57" si="247">IF($X$12=1,P57*$P$7,0)</f>
        <v>0</v>
      </c>
      <c r="AC57" s="196">
        <f t="shared" ref="AC57" si="248">IF($Y$12=1,S57*$S$7,0)</f>
        <v>0</v>
      </c>
      <c r="AD57" s="196">
        <f t="shared" ref="AD57" si="249">IF($Z$12=1,V57*$V$7,0)</f>
        <v>0</v>
      </c>
      <c r="AE57" s="197">
        <f t="shared" si="18"/>
        <v>0</v>
      </c>
      <c r="AF57" s="198">
        <f>IFERROR(AE57/(IF($W$12&gt;0,$J$7,0)+IF($X$12&gt;0,$P$7,0)+IF($Y$12&gt;0,$S$7,0)+IF($Z$12&gt;0,$V$7,0)),0)</f>
        <v>0</v>
      </c>
      <c r="AG57" s="198"/>
      <c r="AH57" s="425"/>
      <c r="AI57" s="413"/>
      <c r="AJ57" s="199" t="str">
        <f t="shared" si="37"/>
        <v>4.2</v>
      </c>
      <c r="AK57" s="8" t="str">
        <f>'rpp2'!$M$319</f>
        <v/>
      </c>
      <c r="AL57" s="199"/>
      <c r="AM57" s="196">
        <f t="shared" si="13"/>
        <v>0</v>
      </c>
      <c r="AN57" s="196"/>
      <c r="AO57" s="196"/>
      <c r="AP57" s="196">
        <f t="shared" si="14"/>
        <v>0</v>
      </c>
      <c r="AQ57" s="196"/>
      <c r="AR57" s="196"/>
      <c r="AS57" s="196">
        <f t="shared" si="15"/>
        <v>0</v>
      </c>
      <c r="AT57" s="196"/>
      <c r="AU57" s="196"/>
      <c r="AV57" s="196"/>
      <c r="AW57" s="196">
        <f t="shared" ref="AW57" si="250">IF($AT$12=1,AM57*$AM$7,0)</f>
        <v>0</v>
      </c>
      <c r="AX57" s="196">
        <f t="shared" ref="AX57" si="251">IF($AU$12=1,AP57*$AP$7,0)</f>
        <v>0</v>
      </c>
      <c r="AY57" s="196">
        <f t="shared" ref="AY57" si="252">IF($AV$12=1,AS57*$AS$7,0)</f>
        <v>0</v>
      </c>
      <c r="AZ57" s="197">
        <f t="shared" si="16"/>
        <v>0</v>
      </c>
      <c r="BA57" s="198">
        <f>IFERROR(AZ57/(IF($AT$12&gt;0,$AM$7,0)+IF($AU$12&gt;0,$AP$7,0)+IF($AV$12&gt;0,$AS$7,0)),0)</f>
        <v>0</v>
      </c>
      <c r="BB57" s="198"/>
      <c r="BC57" s="425"/>
      <c r="BD57" s="413"/>
      <c r="BE57" s="413"/>
      <c r="BF57" s="236" t="str">
        <f>'rpp2'!G153</f>
        <v/>
      </c>
      <c r="BG57" s="416"/>
      <c r="BH57" s="416"/>
      <c r="BI57" s="411"/>
      <c r="BJ57" s="411"/>
      <c r="BK57" s="413"/>
      <c r="BL57" s="413"/>
      <c r="BM57" s="413"/>
      <c r="BP57" s="211"/>
      <c r="BQ57" s="211"/>
      <c r="BR57" s="211"/>
      <c r="BS57" s="211"/>
    </row>
    <row r="58" spans="1:71">
      <c r="A58" s="419"/>
      <c r="B58" s="419"/>
      <c r="C58" s="422"/>
      <c r="D58" s="195" t="str">
        <f t="shared" si="32"/>
        <v>3.3</v>
      </c>
      <c r="E58" s="195"/>
      <c r="F58" s="195"/>
      <c r="G58" s="195"/>
      <c r="H58" s="195"/>
      <c r="I58" s="195"/>
      <c r="J58" s="196">
        <f t="shared" si="7"/>
        <v>0</v>
      </c>
      <c r="K58" s="197" t="str">
        <f>IF(analis!H17="","",analis!H17)</f>
        <v/>
      </c>
      <c r="L58" s="196"/>
      <c r="M58" s="196"/>
      <c r="N58" s="196"/>
      <c r="O58" s="196"/>
      <c r="P58" s="196">
        <f t="shared" si="8"/>
        <v>0</v>
      </c>
      <c r="Q58" s="196" t="str">
        <f>'rpp3'!$M$262</f>
        <v/>
      </c>
      <c r="R58" s="196"/>
      <c r="S58" s="196">
        <f t="shared" si="9"/>
        <v>0</v>
      </c>
      <c r="T58" s="196"/>
      <c r="U58" s="196"/>
      <c r="V58" s="196">
        <f t="shared" si="10"/>
        <v>0</v>
      </c>
      <c r="W58" s="196"/>
      <c r="X58" s="196"/>
      <c r="Y58" s="196"/>
      <c r="Z58" s="196"/>
      <c r="AA58" s="196">
        <f t="shared" ref="AA58" si="253">IF($W$13=1,J58*$J$7,0)</f>
        <v>0</v>
      </c>
      <c r="AB58" s="196">
        <f t="shared" ref="AB58" si="254">IF($X$13=1,P58*$P$7,0)</f>
        <v>0</v>
      </c>
      <c r="AC58" s="196">
        <f t="shared" ref="AC58" si="255">IF($Y$13=1,S58*$S$7,0)</f>
        <v>0</v>
      </c>
      <c r="AD58" s="196">
        <f t="shared" ref="AD58" si="256">IF($Z$13=1,V58*$V$7,0)</f>
        <v>0</v>
      </c>
      <c r="AE58" s="197">
        <f t="shared" si="18"/>
        <v>0</v>
      </c>
      <c r="AF58" s="198">
        <f>IFERROR(AE58/(IF($W$13&gt;0,$J$7,0)+IF($X$13&gt;0,$P$7,0)+IF($Y$13&gt;0,$S$7,0)+IF($Z$13&gt;0,$V$7,0)),0)</f>
        <v>0</v>
      </c>
      <c r="AG58" s="198"/>
      <c r="AH58" s="425"/>
      <c r="AI58" s="413"/>
      <c r="AJ58" s="199" t="str">
        <f t="shared" si="37"/>
        <v>4.3</v>
      </c>
      <c r="AK58" s="8" t="str">
        <f>'rpp3'!$M$319</f>
        <v/>
      </c>
      <c r="AL58" s="199"/>
      <c r="AM58" s="196">
        <f t="shared" si="13"/>
        <v>0</v>
      </c>
      <c r="AN58" s="196"/>
      <c r="AO58" s="196"/>
      <c r="AP58" s="196">
        <f t="shared" si="14"/>
        <v>0</v>
      </c>
      <c r="AQ58" s="196"/>
      <c r="AR58" s="196"/>
      <c r="AS58" s="196">
        <f t="shared" si="15"/>
        <v>0</v>
      </c>
      <c r="AT58" s="196"/>
      <c r="AU58" s="196"/>
      <c r="AV58" s="196"/>
      <c r="AW58" s="196">
        <f t="shared" ref="AW58" si="257">IF($AT$13=1,AM58*$AM$7,0)</f>
        <v>0</v>
      </c>
      <c r="AX58" s="196">
        <f t="shared" ref="AX58" si="258">IF($AU$13=1,AP58*$AP$7,0)</f>
        <v>0</v>
      </c>
      <c r="AY58" s="196">
        <f t="shared" ref="AY58" si="259">IF($AV$13=1,AS58*$AS$7,0)</f>
        <v>0</v>
      </c>
      <c r="AZ58" s="197">
        <f t="shared" si="16"/>
        <v>0</v>
      </c>
      <c r="BA58" s="198">
        <f>IFERROR(AZ58/(IF($AT$13&gt;0,$AM$7,0)+IF($AU$13&gt;0,$AP$7,0)+IF($AV$13&gt;0,$AS$7,0)),0)</f>
        <v>0</v>
      </c>
      <c r="BB58" s="198"/>
      <c r="BC58" s="425"/>
      <c r="BD58" s="413"/>
      <c r="BE58" s="413"/>
      <c r="BF58" s="236"/>
      <c r="BG58" s="416"/>
      <c r="BH58" s="416"/>
      <c r="BI58" s="411"/>
      <c r="BJ58" s="411"/>
      <c r="BK58" s="413"/>
      <c r="BL58" s="413"/>
      <c r="BM58" s="413"/>
      <c r="BP58" s="211"/>
      <c r="BQ58" s="211"/>
      <c r="BR58" s="211"/>
      <c r="BS58" s="211"/>
    </row>
    <row r="59" spans="1:71">
      <c r="A59" s="419"/>
      <c r="B59" s="419"/>
      <c r="C59" s="422"/>
      <c r="D59" s="195" t="str">
        <f t="shared" si="32"/>
        <v>3.4</v>
      </c>
      <c r="E59" s="195"/>
      <c r="F59" s="195"/>
      <c r="G59" s="195"/>
      <c r="H59" s="195"/>
      <c r="I59" s="195"/>
      <c r="J59" s="196">
        <f t="shared" si="7"/>
        <v>0</v>
      </c>
      <c r="K59" s="197" t="str">
        <f>IF(analis!J17="","",analis!J17)</f>
        <v/>
      </c>
      <c r="L59" s="196"/>
      <c r="M59" s="196"/>
      <c r="N59" s="196"/>
      <c r="O59" s="196"/>
      <c r="P59" s="196">
        <f t="shared" si="8"/>
        <v>0</v>
      </c>
      <c r="Q59" s="196" t="str">
        <f>'rpp4'!$M$262</f>
        <v/>
      </c>
      <c r="R59" s="196"/>
      <c r="S59" s="196">
        <f t="shared" si="9"/>
        <v>0</v>
      </c>
      <c r="T59" s="196"/>
      <c r="U59" s="196"/>
      <c r="V59" s="196">
        <f t="shared" si="10"/>
        <v>0</v>
      </c>
      <c r="W59" s="196"/>
      <c r="X59" s="196"/>
      <c r="Y59" s="196"/>
      <c r="Z59" s="196"/>
      <c r="AA59" s="196">
        <f t="shared" ref="AA59" si="260">IF($W$14=1,J59*$J$7,0)</f>
        <v>0</v>
      </c>
      <c r="AB59" s="196">
        <f t="shared" ref="AB59" si="261">IF($X$14=1,P59*$P$7,0)</f>
        <v>0</v>
      </c>
      <c r="AC59" s="196">
        <f t="shared" ref="AC59" si="262">IF($Y$14=1,S59*$S$7,0)</f>
        <v>0</v>
      </c>
      <c r="AD59" s="196">
        <f t="shared" ref="AD59" si="263">IF($Z$14=1,V59*$V$7,0)</f>
        <v>0</v>
      </c>
      <c r="AE59" s="197">
        <f t="shared" si="18"/>
        <v>0</v>
      </c>
      <c r="AF59" s="198">
        <f>IFERROR(AE59/(IF($W$14&gt;0,$J$7,0)+IF($X$14&gt;0,$P$7,0)+IF($Y$14&gt;0,$S$7,0)+IF($Z$14&gt;0,$V$7,0)),0)</f>
        <v>0</v>
      </c>
      <c r="AG59" s="198"/>
      <c r="AH59" s="425"/>
      <c r="AI59" s="413"/>
      <c r="AJ59" s="199" t="str">
        <f t="shared" si="37"/>
        <v>4.4</v>
      </c>
      <c r="AK59" s="8" t="str">
        <f>'rpp4'!$M$319</f>
        <v/>
      </c>
      <c r="AL59" s="199"/>
      <c r="AM59" s="196">
        <f t="shared" si="13"/>
        <v>0</v>
      </c>
      <c r="AN59" s="196"/>
      <c r="AO59" s="196"/>
      <c r="AP59" s="196">
        <f t="shared" si="14"/>
        <v>0</v>
      </c>
      <c r="AQ59" s="196"/>
      <c r="AR59" s="196"/>
      <c r="AS59" s="196">
        <f t="shared" si="15"/>
        <v>0</v>
      </c>
      <c r="AT59" s="196"/>
      <c r="AU59" s="196"/>
      <c r="AV59" s="196"/>
      <c r="AW59" s="196">
        <f t="shared" ref="AW59" si="264">IF($AT$14=1,AM59*$AM$7,0)</f>
        <v>0</v>
      </c>
      <c r="AX59" s="196">
        <f t="shared" ref="AX59" si="265">IF($AU$14=1,AP59*$AP$7,0)</f>
        <v>0</v>
      </c>
      <c r="AY59" s="196">
        <f t="shared" ref="AY59" si="266">IF($AV$14=1,AS59*$AS$7,0)</f>
        <v>0</v>
      </c>
      <c r="AZ59" s="197">
        <f t="shared" si="16"/>
        <v>0</v>
      </c>
      <c r="BA59" s="198">
        <f>IFERROR(AZ59/(IF($AT$14&gt;0,$AM$7,0)+IF($AU$14&gt;0,$AP$7,0)+IF($AV$14&gt;0,$AS$7,0)),0)</f>
        <v>0</v>
      </c>
      <c r="BB59" s="198"/>
      <c r="BC59" s="425"/>
      <c r="BD59" s="413"/>
      <c r="BE59" s="413"/>
      <c r="BF59" s="236"/>
      <c r="BG59" s="416"/>
      <c r="BH59" s="416"/>
      <c r="BI59" s="411"/>
      <c r="BJ59" s="411"/>
      <c r="BK59" s="413"/>
      <c r="BL59" s="413"/>
      <c r="BM59" s="413"/>
      <c r="BP59" s="211"/>
      <c r="BQ59" s="211"/>
      <c r="BR59" s="211"/>
      <c r="BS59" s="211"/>
    </row>
    <row r="60" spans="1:71">
      <c r="A60" s="419"/>
      <c r="B60" s="419"/>
      <c r="C60" s="422"/>
      <c r="D60" s="195" t="str">
        <f t="shared" si="32"/>
        <v>3.5</v>
      </c>
      <c r="E60" s="195"/>
      <c r="F60" s="195"/>
      <c r="G60" s="195"/>
      <c r="H60" s="195"/>
      <c r="I60" s="195"/>
      <c r="J60" s="196">
        <f t="shared" si="7"/>
        <v>0</v>
      </c>
      <c r="K60" s="197" t="str">
        <f>IF(analis!L17="","",analis!L17)</f>
        <v/>
      </c>
      <c r="L60" s="196"/>
      <c r="M60" s="196"/>
      <c r="N60" s="196"/>
      <c r="O60" s="196"/>
      <c r="P60" s="196">
        <f t="shared" si="8"/>
        <v>0</v>
      </c>
      <c r="Q60" s="196" t="str">
        <f>'rpp5'!$M$262</f>
        <v/>
      </c>
      <c r="R60" s="196"/>
      <c r="S60" s="196">
        <f t="shared" si="9"/>
        <v>0</v>
      </c>
      <c r="T60" s="196"/>
      <c r="U60" s="196"/>
      <c r="V60" s="196">
        <f t="shared" si="10"/>
        <v>0</v>
      </c>
      <c r="W60" s="196"/>
      <c r="X60" s="196"/>
      <c r="Y60" s="196"/>
      <c r="Z60" s="196"/>
      <c r="AA60" s="196">
        <f t="shared" ref="AA60" si="267">IF($W$15=1,J60*$J$7,0)</f>
        <v>0</v>
      </c>
      <c r="AB60" s="196">
        <f t="shared" ref="AB60" si="268">IF($X$15=1,P60*$P$7,0)</f>
        <v>0</v>
      </c>
      <c r="AC60" s="196">
        <f t="shared" ref="AC60" si="269">IF($Y$15=1,S60*$S$7,0)</f>
        <v>0</v>
      </c>
      <c r="AD60" s="196">
        <f t="shared" ref="AD60" si="270">IF($Z$15=1,V60*$V$7,0)</f>
        <v>0</v>
      </c>
      <c r="AE60" s="197">
        <f t="shared" si="18"/>
        <v>0</v>
      </c>
      <c r="AF60" s="198">
        <f>IFERROR(AE60/(IF($W$15&gt;0,$J$7,0)+IF($X$15&gt;0,$P$7,0)+IF($Y$15&gt;0,$S$7,0)+IF($Z$15&gt;0,$V$7,0)),0)</f>
        <v>0</v>
      </c>
      <c r="AG60" s="198"/>
      <c r="AH60" s="425"/>
      <c r="AI60" s="413"/>
      <c r="AJ60" s="199" t="str">
        <f t="shared" si="37"/>
        <v>4.5</v>
      </c>
      <c r="AK60" s="8" t="str">
        <f>'rpp5'!$M$319</f>
        <v/>
      </c>
      <c r="AL60" s="199"/>
      <c r="AM60" s="196">
        <f t="shared" si="13"/>
        <v>0</v>
      </c>
      <c r="AN60" s="196"/>
      <c r="AO60" s="196"/>
      <c r="AP60" s="196">
        <f t="shared" si="14"/>
        <v>0</v>
      </c>
      <c r="AQ60" s="196"/>
      <c r="AR60" s="196"/>
      <c r="AS60" s="196">
        <f t="shared" si="15"/>
        <v>0</v>
      </c>
      <c r="AT60" s="196"/>
      <c r="AU60" s="196"/>
      <c r="AV60" s="196"/>
      <c r="AW60" s="196">
        <f t="shared" ref="AW60" si="271">IF($AT$15=1,AM60*$AM$7,0)</f>
        <v>0</v>
      </c>
      <c r="AX60" s="196">
        <f t="shared" ref="AX60" si="272">IF($AU$15=1,AP60*$AP$7,0)</f>
        <v>0</v>
      </c>
      <c r="AY60" s="196">
        <f t="shared" ref="AY60" si="273">IF($AV$15=1,AS60*$AS$7,0)</f>
        <v>0</v>
      </c>
      <c r="AZ60" s="197">
        <f t="shared" si="16"/>
        <v>0</v>
      </c>
      <c r="BA60" s="198">
        <f>IFERROR(AZ60/(IF($AT$15&gt;0,$AM$7,0)+IF($AU$15&gt;0,$AP$7,0)+IF($AV$15&gt;0,$AS$7,0)),0)</f>
        <v>0</v>
      </c>
      <c r="BB60" s="198"/>
      <c r="BC60" s="425"/>
      <c r="BD60" s="413"/>
      <c r="BE60" s="413"/>
      <c r="BF60" s="236"/>
      <c r="BG60" s="416"/>
      <c r="BH60" s="416"/>
      <c r="BI60" s="411"/>
      <c r="BJ60" s="411"/>
      <c r="BK60" s="413"/>
      <c r="BL60" s="413"/>
      <c r="BM60" s="413"/>
      <c r="BP60" s="211"/>
      <c r="BQ60" s="211"/>
      <c r="BR60" s="211"/>
      <c r="BS60" s="211"/>
    </row>
    <row r="61" spans="1:71">
      <c r="A61" s="419"/>
      <c r="B61" s="419"/>
      <c r="C61" s="422"/>
      <c r="D61" s="195" t="str">
        <f t="shared" si="32"/>
        <v>3.6</v>
      </c>
      <c r="E61" s="195"/>
      <c r="F61" s="195"/>
      <c r="G61" s="195"/>
      <c r="H61" s="195"/>
      <c r="I61" s="195"/>
      <c r="J61" s="196">
        <f t="shared" si="7"/>
        <v>0</v>
      </c>
      <c r="K61" s="197" t="str">
        <f>IF(analis!N17="","",analis!N17)</f>
        <v/>
      </c>
      <c r="L61" s="196"/>
      <c r="M61" s="196"/>
      <c r="N61" s="196"/>
      <c r="O61" s="196"/>
      <c r="P61" s="196">
        <f t="shared" si="8"/>
        <v>0</v>
      </c>
      <c r="Q61" s="196" t="str">
        <f>'rpp16'!$M$262</f>
        <v/>
      </c>
      <c r="R61" s="196"/>
      <c r="S61" s="196">
        <f t="shared" si="9"/>
        <v>0</v>
      </c>
      <c r="T61" s="196"/>
      <c r="U61" s="196"/>
      <c r="V61" s="196">
        <f t="shared" si="10"/>
        <v>0</v>
      </c>
      <c r="W61" s="196"/>
      <c r="X61" s="196"/>
      <c r="Y61" s="196"/>
      <c r="Z61" s="196"/>
      <c r="AA61" s="196">
        <f t="shared" ref="AA61" si="274">IF($W$16=1,J61*$J$7,0)</f>
        <v>0</v>
      </c>
      <c r="AB61" s="196">
        <f t="shared" ref="AB61" si="275">IF($X$16=1,P61*$P$7,0)</f>
        <v>0</v>
      </c>
      <c r="AC61" s="196">
        <f t="shared" ref="AC61" si="276">IF($Y$16=1,S61*$S$7,0)</f>
        <v>0</v>
      </c>
      <c r="AD61" s="196">
        <f t="shared" ref="AD61" si="277">IF($Z$16=1,V61*$V$7,0)</f>
        <v>0</v>
      </c>
      <c r="AE61" s="197">
        <f t="shared" si="18"/>
        <v>0</v>
      </c>
      <c r="AF61" s="198">
        <f>IFERROR(AE61/(IF($W$16&gt;0,$J$7,0)+IF($X$16&gt;0,$P$7,0)+IF($Y$16&gt;0,$S$7,0)+IF($Z$16&gt;0,$V$7,0)),0)</f>
        <v>0</v>
      </c>
      <c r="AG61" s="198"/>
      <c r="AH61" s="425"/>
      <c r="AI61" s="413"/>
      <c r="AJ61" s="199" t="str">
        <f t="shared" si="37"/>
        <v>4.6</v>
      </c>
      <c r="AK61" s="8" t="str">
        <f>'rpp16'!$M$319</f>
        <v/>
      </c>
      <c r="AL61" s="199"/>
      <c r="AM61" s="196">
        <f t="shared" si="13"/>
        <v>0</v>
      </c>
      <c r="AN61" s="196"/>
      <c r="AO61" s="196"/>
      <c r="AP61" s="196">
        <f t="shared" si="14"/>
        <v>0</v>
      </c>
      <c r="AQ61" s="196"/>
      <c r="AR61" s="196"/>
      <c r="AS61" s="196">
        <f t="shared" si="15"/>
        <v>0</v>
      </c>
      <c r="AT61" s="196"/>
      <c r="AU61" s="196"/>
      <c r="AV61" s="196"/>
      <c r="AW61" s="196">
        <f t="shared" ref="AW61" si="278">IF($AT$16=1,AM61*$AM$7,0)</f>
        <v>0</v>
      </c>
      <c r="AX61" s="196">
        <f t="shared" ref="AX61" si="279">IF($AU$16=1,AP61*$AP$7,0)</f>
        <v>0</v>
      </c>
      <c r="AY61" s="196">
        <f t="shared" ref="AY61" si="280">IF($AV$16=1,AS61*$AS$7,0)</f>
        <v>0</v>
      </c>
      <c r="AZ61" s="197">
        <f t="shared" si="16"/>
        <v>0</v>
      </c>
      <c r="BA61" s="198">
        <f>IFERROR(AZ61/(IF($AT$16&gt;0,$AM$7,0)+IF($AU$16&gt;0,$AP$7,0)+IF($AV$16&gt;0,$AS$7,0)),0)</f>
        <v>0</v>
      </c>
      <c r="BB61" s="198"/>
      <c r="BC61" s="425"/>
      <c r="BD61" s="413"/>
      <c r="BE61" s="413"/>
      <c r="BF61" s="236"/>
      <c r="BG61" s="416"/>
      <c r="BH61" s="416"/>
      <c r="BI61" s="411"/>
      <c r="BJ61" s="411"/>
      <c r="BK61" s="413"/>
      <c r="BL61" s="413"/>
      <c r="BM61" s="413"/>
      <c r="BP61" s="211"/>
      <c r="BQ61" s="211"/>
      <c r="BR61" s="211"/>
      <c r="BS61" s="211"/>
    </row>
    <row r="62" spans="1:71">
      <c r="A62" s="419"/>
      <c r="B62" s="419"/>
      <c r="C62" s="422"/>
      <c r="D62" s="195" t="str">
        <f t="shared" si="32"/>
        <v>3.7</v>
      </c>
      <c r="E62" s="195"/>
      <c r="F62" s="195"/>
      <c r="G62" s="195"/>
      <c r="H62" s="195"/>
      <c r="I62" s="195"/>
      <c r="J62" s="196">
        <f t="shared" si="7"/>
        <v>0</v>
      </c>
      <c r="K62" s="197" t="str">
        <f>IF(analis!P17="","",analis!P17)</f>
        <v/>
      </c>
      <c r="L62" s="196"/>
      <c r="M62" s="196"/>
      <c r="N62" s="196"/>
      <c r="O62" s="196"/>
      <c r="P62" s="196">
        <f t="shared" si="8"/>
        <v>0</v>
      </c>
      <c r="Q62" s="196" t="str">
        <f>'rpp17'!$M$262</f>
        <v/>
      </c>
      <c r="R62" s="196"/>
      <c r="S62" s="196">
        <f t="shared" si="9"/>
        <v>0</v>
      </c>
      <c r="T62" s="196"/>
      <c r="U62" s="196"/>
      <c r="V62" s="196">
        <f t="shared" si="10"/>
        <v>0</v>
      </c>
      <c r="W62" s="196"/>
      <c r="X62" s="196"/>
      <c r="Y62" s="196"/>
      <c r="Z62" s="196"/>
      <c r="AA62" s="196">
        <f t="shared" ref="AA62" si="281">IF($W$17=1,J62*$J$7,0)</f>
        <v>0</v>
      </c>
      <c r="AB62" s="196">
        <f t="shared" ref="AB62" si="282">IF($X$17=1,P62*$P$7,0)</f>
        <v>0</v>
      </c>
      <c r="AC62" s="196">
        <f t="shared" ref="AC62" si="283">IF($Y$17=1,S62*$S$7,0)</f>
        <v>0</v>
      </c>
      <c r="AD62" s="196">
        <f t="shared" ref="AD62" si="284">IF($Z$17=1,V62*$V$7,0)</f>
        <v>0</v>
      </c>
      <c r="AE62" s="197">
        <f t="shared" si="18"/>
        <v>0</v>
      </c>
      <c r="AF62" s="198">
        <f>IFERROR(AE62/(IF($W$17&gt;0,$J$7,0)+IF($X$17&gt;0,$P$7,0)+IF($Y$17&gt;0,$S$7,0)+IF($Z$17&gt;0,$V$7,0)),0)</f>
        <v>0</v>
      </c>
      <c r="AG62" s="198"/>
      <c r="AH62" s="425"/>
      <c r="AI62" s="413"/>
      <c r="AJ62" s="199" t="str">
        <f t="shared" si="37"/>
        <v>4.7</v>
      </c>
      <c r="AK62" s="8" t="str">
        <f>'rpp17'!$M$319</f>
        <v/>
      </c>
      <c r="AL62" s="199"/>
      <c r="AM62" s="196">
        <f t="shared" si="13"/>
        <v>0</v>
      </c>
      <c r="AN62" s="196"/>
      <c r="AO62" s="196"/>
      <c r="AP62" s="196">
        <f t="shared" si="14"/>
        <v>0</v>
      </c>
      <c r="AQ62" s="196"/>
      <c r="AR62" s="196"/>
      <c r="AS62" s="196">
        <f t="shared" si="15"/>
        <v>0</v>
      </c>
      <c r="AT62" s="196"/>
      <c r="AU62" s="196"/>
      <c r="AV62" s="196"/>
      <c r="AW62" s="196">
        <f t="shared" ref="AW62" si="285">IF($AT$17=1,AM62*$AM$7,0)</f>
        <v>0</v>
      </c>
      <c r="AX62" s="196">
        <f t="shared" ref="AX62" si="286">IF($AU$17=1,AP62*$AP$7,0)</f>
        <v>0</v>
      </c>
      <c r="AY62" s="196">
        <f t="shared" ref="AY62" si="287">IF($AV$17=1,AS62*$AS$7,0)</f>
        <v>0</v>
      </c>
      <c r="AZ62" s="197">
        <f t="shared" si="16"/>
        <v>0</v>
      </c>
      <c r="BA62" s="198">
        <f>IFERROR(AZ62/(IF($AT$17&gt;0,$AM$7,0)+IF($AU$17&gt;0,$AP$7,0)+IF($AV$17&gt;0,$AS$7,0)),0)</f>
        <v>0</v>
      </c>
      <c r="BB62" s="198"/>
      <c r="BC62" s="425"/>
      <c r="BD62" s="413"/>
      <c r="BE62" s="413"/>
      <c r="BF62" s="236"/>
      <c r="BG62" s="416"/>
      <c r="BH62" s="416"/>
      <c r="BI62" s="411"/>
      <c r="BJ62" s="411"/>
      <c r="BK62" s="413"/>
      <c r="BL62" s="413"/>
      <c r="BM62" s="413"/>
      <c r="BP62" s="211"/>
      <c r="BQ62" s="211"/>
      <c r="BR62" s="211"/>
      <c r="BS62" s="211"/>
    </row>
    <row r="63" spans="1:71">
      <c r="A63" s="419"/>
      <c r="B63" s="419"/>
      <c r="C63" s="422"/>
      <c r="D63" s="195" t="str">
        <f t="shared" si="32"/>
        <v>3.8</v>
      </c>
      <c r="E63" s="195"/>
      <c r="F63" s="195"/>
      <c r="G63" s="195"/>
      <c r="H63" s="195"/>
      <c r="I63" s="195"/>
      <c r="J63" s="196">
        <f t="shared" si="7"/>
        <v>0</v>
      </c>
      <c r="K63" s="197" t="str">
        <f>IF(analis!R17="","",analis!R17)</f>
        <v/>
      </c>
      <c r="L63" s="196"/>
      <c r="M63" s="196"/>
      <c r="N63" s="196"/>
      <c r="O63" s="196"/>
      <c r="P63" s="196">
        <f t="shared" si="8"/>
        <v>0</v>
      </c>
      <c r="Q63" s="196" t="str">
        <f>'rpp18'!$M$262</f>
        <v/>
      </c>
      <c r="R63" s="196"/>
      <c r="S63" s="196">
        <f t="shared" si="9"/>
        <v>0</v>
      </c>
      <c r="T63" s="196"/>
      <c r="U63" s="196"/>
      <c r="V63" s="196">
        <f t="shared" si="10"/>
        <v>0</v>
      </c>
      <c r="W63" s="196"/>
      <c r="X63" s="196"/>
      <c r="Y63" s="196"/>
      <c r="Z63" s="196"/>
      <c r="AA63" s="196">
        <f t="shared" ref="AA63" si="288">IF($W$18=1,J63*$J$7,0)</f>
        <v>0</v>
      </c>
      <c r="AB63" s="196">
        <f t="shared" ref="AB63" si="289">IF($X$18=1,P63*$P$7,0)</f>
        <v>0</v>
      </c>
      <c r="AC63" s="196">
        <f t="shared" ref="AC63" si="290">IF($Y$18=1,S63*$S$7,0)</f>
        <v>0</v>
      </c>
      <c r="AD63" s="196">
        <f t="shared" ref="AD63" si="291">IF($Z$18=1,V63*$V$7,0)</f>
        <v>0</v>
      </c>
      <c r="AE63" s="197">
        <f t="shared" si="18"/>
        <v>0</v>
      </c>
      <c r="AF63" s="198">
        <f>IFERROR(AE63/(IF($W$18&gt;0,$J$7,0)+IF($X$18&gt;0,$P$7,0)+IF($Y$18&gt;0,$S$7,0)+IF($Z$18&gt;0,$V$7,0)),0)</f>
        <v>0</v>
      </c>
      <c r="AG63" s="198"/>
      <c r="AH63" s="425"/>
      <c r="AI63" s="413"/>
      <c r="AJ63" s="199" t="str">
        <f t="shared" si="37"/>
        <v>4.8</v>
      </c>
      <c r="AK63" s="8" t="str">
        <f>'rpp18'!$M$319</f>
        <v/>
      </c>
      <c r="AL63" s="199"/>
      <c r="AM63" s="196">
        <f t="shared" si="13"/>
        <v>0</v>
      </c>
      <c r="AN63" s="196"/>
      <c r="AO63" s="196"/>
      <c r="AP63" s="196">
        <f t="shared" si="14"/>
        <v>0</v>
      </c>
      <c r="AQ63" s="196"/>
      <c r="AR63" s="196"/>
      <c r="AS63" s="196">
        <f t="shared" si="15"/>
        <v>0</v>
      </c>
      <c r="AT63" s="196"/>
      <c r="AU63" s="196"/>
      <c r="AV63" s="196"/>
      <c r="AW63" s="196">
        <f t="shared" ref="AW63" si="292">IF($AT$18=1,AM63*$AM$7,0)</f>
        <v>0</v>
      </c>
      <c r="AX63" s="196">
        <f t="shared" ref="AX63" si="293">IF($AU$18=1,AP63*$AP$7,0)</f>
        <v>0</v>
      </c>
      <c r="AY63" s="196">
        <f t="shared" ref="AY63" si="294">IF($AV$18=1,AS63*$AS$7,0)</f>
        <v>0</v>
      </c>
      <c r="AZ63" s="197">
        <f t="shared" si="16"/>
        <v>0</v>
      </c>
      <c r="BA63" s="198">
        <f>IFERROR(AZ63/(IF($AT$18&gt;0,$AM$7,0)+IF($AU$18&gt;0,$AP$7,0)+IF($AV$18&gt;0,$AS$7,0)),0)</f>
        <v>0</v>
      </c>
      <c r="BB63" s="198"/>
      <c r="BC63" s="425"/>
      <c r="BD63" s="413"/>
      <c r="BE63" s="413"/>
      <c r="BF63" s="236"/>
      <c r="BG63" s="416"/>
      <c r="BH63" s="416"/>
      <c r="BI63" s="411"/>
      <c r="BJ63" s="411"/>
      <c r="BK63" s="413"/>
      <c r="BL63" s="413"/>
      <c r="BM63" s="413"/>
      <c r="BP63" s="211"/>
      <c r="BQ63" s="211"/>
      <c r="BR63" s="211"/>
      <c r="BS63" s="211"/>
    </row>
    <row r="64" spans="1:71">
      <c r="A64" s="419"/>
      <c r="B64" s="419"/>
      <c r="C64" s="422"/>
      <c r="D64" s="195" t="str">
        <f t="shared" si="32"/>
        <v>3.9</v>
      </c>
      <c r="E64" s="195"/>
      <c r="F64" s="195"/>
      <c r="G64" s="195"/>
      <c r="H64" s="195"/>
      <c r="I64" s="195"/>
      <c r="J64" s="196">
        <f t="shared" si="7"/>
        <v>0</v>
      </c>
      <c r="K64" s="197" t="str">
        <f>IF(analis!T17="","",analis!T17)</f>
        <v/>
      </c>
      <c r="L64" s="196"/>
      <c r="M64" s="196"/>
      <c r="N64" s="196"/>
      <c r="O64" s="196"/>
      <c r="P64" s="196">
        <f t="shared" si="8"/>
        <v>0</v>
      </c>
      <c r="Q64" s="196" t="str">
        <f>'rpp19'!$M$262</f>
        <v/>
      </c>
      <c r="R64" s="196"/>
      <c r="S64" s="196">
        <f t="shared" si="9"/>
        <v>0</v>
      </c>
      <c r="T64" s="196"/>
      <c r="U64" s="196"/>
      <c r="V64" s="196">
        <f t="shared" si="10"/>
        <v>0</v>
      </c>
      <c r="W64" s="196"/>
      <c r="X64" s="196"/>
      <c r="Y64" s="196"/>
      <c r="Z64" s="196"/>
      <c r="AA64" s="196">
        <f t="shared" ref="AA64" si="295">IF($W$19=1,J64*$J$7,0)</f>
        <v>0</v>
      </c>
      <c r="AB64" s="196">
        <f t="shared" ref="AB64" si="296">IF($X$19=1,P64*$P$7,0)</f>
        <v>0</v>
      </c>
      <c r="AC64" s="196">
        <f t="shared" ref="AC64" si="297">IF($Y$19=1,S64*$S$7,0)</f>
        <v>0</v>
      </c>
      <c r="AD64" s="196">
        <f t="shared" ref="AD64" si="298">IF($Z$19=1,V64*$V$7,0)</f>
        <v>0</v>
      </c>
      <c r="AE64" s="197">
        <f t="shared" si="18"/>
        <v>0</v>
      </c>
      <c r="AF64" s="198">
        <f>IFERROR(AE64/(IF($W$19&gt;0,$J$7,0)+IF($X$19&gt;0,$P$7,0)+IF($Y$19&gt;0,$S$7,0)+IF($Z$19&gt;0,$V$7,0)),0)</f>
        <v>0</v>
      </c>
      <c r="AG64" s="198"/>
      <c r="AH64" s="425"/>
      <c r="AI64" s="413"/>
      <c r="AJ64" s="199" t="str">
        <f t="shared" si="37"/>
        <v>4.9</v>
      </c>
      <c r="AK64" s="8" t="str">
        <f>'rpp19'!$M$319</f>
        <v/>
      </c>
      <c r="AL64" s="199"/>
      <c r="AM64" s="196">
        <f t="shared" si="13"/>
        <v>0</v>
      </c>
      <c r="AN64" s="196"/>
      <c r="AO64" s="196"/>
      <c r="AP64" s="196">
        <f t="shared" si="14"/>
        <v>0</v>
      </c>
      <c r="AQ64" s="196"/>
      <c r="AR64" s="196"/>
      <c r="AS64" s="196">
        <f t="shared" si="15"/>
        <v>0</v>
      </c>
      <c r="AT64" s="196"/>
      <c r="AU64" s="196"/>
      <c r="AV64" s="196"/>
      <c r="AW64" s="196">
        <f t="shared" ref="AW64" si="299">IF($AT$19=1,AM64*$AM$7,0)</f>
        <v>0</v>
      </c>
      <c r="AX64" s="196">
        <f t="shared" ref="AX64" si="300">IF($AU$19=1,AP64*$AP$7,0)</f>
        <v>0</v>
      </c>
      <c r="AY64" s="196">
        <f t="shared" ref="AY64" si="301">IF($AV$19=1,AS64*$AS$7,0)</f>
        <v>0</v>
      </c>
      <c r="AZ64" s="197">
        <f t="shared" si="16"/>
        <v>0</v>
      </c>
      <c r="BA64" s="198">
        <f>IFERROR(AZ64/(IF($AT$19&gt;0,$AM$7,0)+IF($AU$19&gt;0,$AP$7,0)+IF($AV$19&gt;0,$AS$7,0)),0)</f>
        <v>0</v>
      </c>
      <c r="BB64" s="198"/>
      <c r="BC64" s="425"/>
      <c r="BD64" s="413"/>
      <c r="BE64" s="413"/>
      <c r="BF64" s="236"/>
      <c r="BG64" s="416"/>
      <c r="BH64" s="416"/>
      <c r="BI64" s="411"/>
      <c r="BJ64" s="411"/>
      <c r="BK64" s="413"/>
      <c r="BL64" s="413"/>
      <c r="BM64" s="413"/>
      <c r="BP64" s="211"/>
      <c r="BQ64" s="211"/>
      <c r="BR64" s="211"/>
      <c r="BS64" s="211"/>
    </row>
    <row r="65" spans="1:71">
      <c r="A65" s="419"/>
      <c r="B65" s="419"/>
      <c r="C65" s="422"/>
      <c r="D65" s="195" t="str">
        <f t="shared" si="32"/>
        <v>3.10</v>
      </c>
      <c r="E65" s="195"/>
      <c r="F65" s="195"/>
      <c r="G65" s="195"/>
      <c r="H65" s="195"/>
      <c r="I65" s="195"/>
      <c r="J65" s="196">
        <f t="shared" si="7"/>
        <v>0</v>
      </c>
      <c r="K65" s="197" t="str">
        <f>IF(analis!V17="","",analis!V17)</f>
        <v/>
      </c>
      <c r="L65" s="196"/>
      <c r="M65" s="196"/>
      <c r="N65" s="196"/>
      <c r="O65" s="196"/>
      <c r="P65" s="196">
        <f t="shared" si="8"/>
        <v>0</v>
      </c>
      <c r="Q65" s="196" t="str">
        <f>'rpp20'!$M$262</f>
        <v/>
      </c>
      <c r="R65" s="196"/>
      <c r="S65" s="196">
        <f t="shared" si="9"/>
        <v>0</v>
      </c>
      <c r="T65" s="196"/>
      <c r="U65" s="196"/>
      <c r="V65" s="196">
        <f t="shared" si="10"/>
        <v>0</v>
      </c>
      <c r="W65" s="196"/>
      <c r="X65" s="196"/>
      <c r="Y65" s="196"/>
      <c r="Z65" s="196"/>
      <c r="AA65" s="196">
        <f t="shared" ref="AA65" si="302">IF($W$20=1,J65*$J$7,0)</f>
        <v>0</v>
      </c>
      <c r="AB65" s="196">
        <f t="shared" ref="AB65" si="303">IF($X$20=1,P65*$P$7,0)</f>
        <v>0</v>
      </c>
      <c r="AC65" s="196">
        <f t="shared" ref="AC65" si="304">IF($Y$20=1,S65*$S$7,0)</f>
        <v>0</v>
      </c>
      <c r="AD65" s="196">
        <f t="shared" ref="AD65" si="305">IF($Z$20=1,V65*$V$7,0)</f>
        <v>0</v>
      </c>
      <c r="AE65" s="197">
        <f t="shared" si="18"/>
        <v>0</v>
      </c>
      <c r="AF65" s="198">
        <f>IFERROR(AE65/(IF($W$20&gt;0,$J$7,0)+IF($X$20&gt;0,$P$7,0)+IF($Y$20&gt;0,$S$7,0)+IF($Z$20&gt;0,$V$7,0)),0)</f>
        <v>0</v>
      </c>
      <c r="AG65" s="198"/>
      <c r="AH65" s="425"/>
      <c r="AI65" s="413"/>
      <c r="AJ65" s="199" t="str">
        <f t="shared" si="37"/>
        <v>4.10</v>
      </c>
      <c r="AK65" s="8" t="str">
        <f>'rpp20'!$M$319</f>
        <v/>
      </c>
      <c r="AL65" s="199"/>
      <c r="AM65" s="196">
        <f t="shared" si="13"/>
        <v>0</v>
      </c>
      <c r="AN65" s="196"/>
      <c r="AO65" s="196"/>
      <c r="AP65" s="196">
        <f t="shared" si="14"/>
        <v>0</v>
      </c>
      <c r="AQ65" s="196"/>
      <c r="AR65" s="196"/>
      <c r="AS65" s="196">
        <f t="shared" si="15"/>
        <v>0</v>
      </c>
      <c r="AT65" s="196"/>
      <c r="AU65" s="196"/>
      <c r="AV65" s="196"/>
      <c r="AW65" s="196">
        <f t="shared" ref="AW65" si="306">IF($AT$20=1,AM65*$AM$7,0)</f>
        <v>0</v>
      </c>
      <c r="AX65" s="196">
        <f t="shared" ref="AX65" si="307">IF($AU$20=1,AP65*$AP$7,0)</f>
        <v>0</v>
      </c>
      <c r="AY65" s="196">
        <f t="shared" ref="AY65" si="308">IF($AV$20=1,AS65*$AS$7,0)</f>
        <v>0</v>
      </c>
      <c r="AZ65" s="197">
        <f t="shared" si="16"/>
        <v>0</v>
      </c>
      <c r="BA65" s="198">
        <f>IFERROR(AZ65/(IF($AT$20&gt;0,$AM$7,0)+IF($AU$20&gt;0,$AP$7,0)+IF($AV$20&gt;0,$AS$7,0)),0)</f>
        <v>0</v>
      </c>
      <c r="BB65" s="198"/>
      <c r="BC65" s="425"/>
      <c r="BD65" s="413"/>
      <c r="BE65" s="413"/>
      <c r="BF65" s="236"/>
      <c r="BG65" s="416"/>
      <c r="BH65" s="416"/>
      <c r="BI65" s="411"/>
      <c r="BJ65" s="411"/>
      <c r="BK65" s="413"/>
      <c r="BL65" s="413"/>
      <c r="BM65" s="413"/>
      <c r="BP65" s="211"/>
      <c r="BQ65" s="211"/>
      <c r="BR65" s="211"/>
      <c r="BS65" s="211"/>
    </row>
    <row r="66" spans="1:71">
      <c r="A66" s="419"/>
      <c r="B66" s="419"/>
      <c r="C66" s="422"/>
      <c r="D66" s="195" t="str">
        <f t="shared" si="32"/>
        <v>3.11</v>
      </c>
      <c r="E66" s="195"/>
      <c r="F66" s="195"/>
      <c r="G66" s="195"/>
      <c r="H66" s="195"/>
      <c r="I66" s="195"/>
      <c r="J66" s="196">
        <f t="shared" si="7"/>
        <v>0</v>
      </c>
      <c r="K66" s="197" t="str">
        <f>IF(analis!X17="","",analis!X17)</f>
        <v/>
      </c>
      <c r="L66" s="196"/>
      <c r="M66" s="196"/>
      <c r="N66" s="196"/>
      <c r="O66" s="196"/>
      <c r="P66" s="196">
        <f t="shared" si="8"/>
        <v>0</v>
      </c>
      <c r="Q66" s="196" t="str">
        <f>'rpp11'!$M$262</f>
        <v/>
      </c>
      <c r="R66" s="196"/>
      <c r="S66" s="196">
        <f t="shared" si="9"/>
        <v>0</v>
      </c>
      <c r="T66" s="196"/>
      <c r="U66" s="196"/>
      <c r="V66" s="196">
        <f t="shared" si="10"/>
        <v>0</v>
      </c>
      <c r="W66" s="196"/>
      <c r="X66" s="196"/>
      <c r="Y66" s="196"/>
      <c r="Z66" s="196"/>
      <c r="AA66" s="196">
        <f t="shared" ref="AA66" si="309">IF($W$21=1,J66*$J$7,0)</f>
        <v>0</v>
      </c>
      <c r="AB66" s="196">
        <f t="shared" ref="AB66" si="310">IF($X$21=1,P66*$P$7,0)</f>
        <v>0</v>
      </c>
      <c r="AC66" s="196">
        <f t="shared" ref="AC66" si="311">IF($Y$21=1,S66*$S$7,0)</f>
        <v>0</v>
      </c>
      <c r="AD66" s="196">
        <f t="shared" ref="AD66" si="312">IF($Z$21=1,V66*$V$7,0)</f>
        <v>0</v>
      </c>
      <c r="AE66" s="197">
        <f t="shared" si="18"/>
        <v>0</v>
      </c>
      <c r="AF66" s="198">
        <f>IFERROR(AE66/(IF($W$21&gt;0,$J$7,0)+IF($X$21&gt;0,$P$7,0)+IF($Y$21&gt;0,$S$7,0)+IF($Z$21&gt;0,$V$7,0)),0)</f>
        <v>0</v>
      </c>
      <c r="AG66" s="198"/>
      <c r="AH66" s="425"/>
      <c r="AI66" s="413"/>
      <c r="AJ66" s="199" t="str">
        <f t="shared" si="37"/>
        <v>4.11</v>
      </c>
      <c r="AK66" s="8" t="str">
        <f>'rpp11'!$M$319</f>
        <v/>
      </c>
      <c r="AL66" s="199"/>
      <c r="AM66" s="196">
        <f t="shared" si="13"/>
        <v>0</v>
      </c>
      <c r="AN66" s="196"/>
      <c r="AO66" s="196"/>
      <c r="AP66" s="196">
        <f t="shared" si="14"/>
        <v>0</v>
      </c>
      <c r="AQ66" s="196"/>
      <c r="AR66" s="196"/>
      <c r="AS66" s="196">
        <f t="shared" si="15"/>
        <v>0</v>
      </c>
      <c r="AT66" s="196"/>
      <c r="AU66" s="196"/>
      <c r="AV66" s="196"/>
      <c r="AW66" s="196">
        <f t="shared" ref="AW66" si="313">IF($AT$21=1,AM66*$AM$7,0)</f>
        <v>0</v>
      </c>
      <c r="AX66" s="196">
        <f t="shared" ref="AX66" si="314">IF($AU$21=1,AP66*$AP$7,0)</f>
        <v>0</v>
      </c>
      <c r="AY66" s="196">
        <f t="shared" ref="AY66" si="315">IF($AV$21=1,AS66*$AS$7,0)</f>
        <v>0</v>
      </c>
      <c r="AZ66" s="197">
        <f t="shared" si="16"/>
        <v>0</v>
      </c>
      <c r="BA66" s="198">
        <f>IFERROR(AZ66/(IF($AT$21&gt;0,$AM$7,0)+IF($AU$21&gt;0,$AP$7,0)+IF($AV$21&gt;0,$AS$7,0)),0)</f>
        <v>0</v>
      </c>
      <c r="BB66" s="198"/>
      <c r="BC66" s="425"/>
      <c r="BD66" s="413"/>
      <c r="BE66" s="413"/>
      <c r="BF66" s="236"/>
      <c r="BG66" s="416"/>
      <c r="BH66" s="416"/>
      <c r="BI66" s="411"/>
      <c r="BJ66" s="411"/>
      <c r="BK66" s="413"/>
      <c r="BL66" s="413"/>
      <c r="BM66" s="413"/>
      <c r="BP66" s="211"/>
      <c r="BQ66" s="211"/>
      <c r="BR66" s="211"/>
      <c r="BS66" s="211"/>
    </row>
    <row r="67" spans="1:71">
      <c r="A67" s="419"/>
      <c r="B67" s="419"/>
      <c r="C67" s="422"/>
      <c r="D67" s="195" t="str">
        <f t="shared" si="32"/>
        <v>3.12</v>
      </c>
      <c r="E67" s="195"/>
      <c r="F67" s="195"/>
      <c r="G67" s="195"/>
      <c r="H67" s="195"/>
      <c r="I67" s="195"/>
      <c r="J67" s="196">
        <f t="shared" si="7"/>
        <v>0</v>
      </c>
      <c r="K67" s="197" t="str">
        <f>IF(analis!Z17="","",analis!Z17)</f>
        <v/>
      </c>
      <c r="L67" s="196"/>
      <c r="M67" s="196"/>
      <c r="N67" s="196"/>
      <c r="O67" s="196"/>
      <c r="P67" s="196">
        <f t="shared" si="8"/>
        <v>0</v>
      </c>
      <c r="Q67" s="196" t="str">
        <f>'rpp12'!$M$262</f>
        <v/>
      </c>
      <c r="R67" s="196"/>
      <c r="S67" s="196">
        <f t="shared" si="9"/>
        <v>0</v>
      </c>
      <c r="T67" s="196"/>
      <c r="U67" s="196"/>
      <c r="V67" s="196">
        <f t="shared" si="10"/>
        <v>0</v>
      </c>
      <c r="W67" s="196"/>
      <c r="X67" s="196"/>
      <c r="Y67" s="196"/>
      <c r="Z67" s="196"/>
      <c r="AA67" s="196">
        <f t="shared" ref="AA67" si="316">IF($W$22=1,J67*$J$7,0)</f>
        <v>0</v>
      </c>
      <c r="AB67" s="196">
        <f t="shared" ref="AB67" si="317">IF($X$22=1,P67*$P$7,0)</f>
        <v>0</v>
      </c>
      <c r="AC67" s="196">
        <f t="shared" ref="AC67" si="318">IF($Y$22=1,S67*$S$7,0)</f>
        <v>0</v>
      </c>
      <c r="AD67" s="196">
        <f t="shared" ref="AD67" si="319">IF($Z$22=1,V67*$V$7,0)</f>
        <v>0</v>
      </c>
      <c r="AE67" s="197">
        <f t="shared" si="18"/>
        <v>0</v>
      </c>
      <c r="AF67" s="198">
        <f>IFERROR(AE67/(IF($W$22&gt;0,$J$7,0)+IF($X$22&gt;0,$P$7,0)+IF($Y$22&gt;0,$S$7,0)+IF($Z$22&gt;0,$V$7,0)),0)</f>
        <v>0</v>
      </c>
      <c r="AG67" s="198"/>
      <c r="AH67" s="425"/>
      <c r="AI67" s="413"/>
      <c r="AJ67" s="199" t="str">
        <f t="shared" si="37"/>
        <v>4.12</v>
      </c>
      <c r="AK67" s="8" t="str">
        <f>'rpp12'!$M$319</f>
        <v/>
      </c>
      <c r="AL67" s="199"/>
      <c r="AM67" s="196">
        <f t="shared" si="13"/>
        <v>0</v>
      </c>
      <c r="AN67" s="196"/>
      <c r="AO67" s="196"/>
      <c r="AP67" s="196">
        <f t="shared" si="14"/>
        <v>0</v>
      </c>
      <c r="AQ67" s="196"/>
      <c r="AR67" s="196"/>
      <c r="AS67" s="196">
        <f t="shared" si="15"/>
        <v>0</v>
      </c>
      <c r="AT67" s="196"/>
      <c r="AU67" s="196"/>
      <c r="AV67" s="196"/>
      <c r="AW67" s="196">
        <f t="shared" ref="AW67" si="320">IF($AT$22=1,AM67*$AM$7,0)</f>
        <v>0</v>
      </c>
      <c r="AX67" s="196">
        <f t="shared" ref="AX67" si="321">IF($AU$22=1,AP67*$AP$7,0)</f>
        <v>0</v>
      </c>
      <c r="AY67" s="196">
        <f t="shared" ref="AY67" si="322">IF($AV$22=1,AS67*$AS$7,0)</f>
        <v>0</v>
      </c>
      <c r="AZ67" s="197">
        <f t="shared" si="16"/>
        <v>0</v>
      </c>
      <c r="BA67" s="198">
        <f>IFERROR(AZ67/(IF($AT$22&gt;0,$AM$7,0)+IF($AU$22&gt;0,$AP$7,0)+IF($AV$22&gt;0,$AS$7,0)),0)</f>
        <v>0</v>
      </c>
      <c r="BB67" s="198"/>
      <c r="BC67" s="425"/>
      <c r="BD67" s="413"/>
      <c r="BE67" s="413"/>
      <c r="BF67" s="236"/>
      <c r="BG67" s="416"/>
      <c r="BH67" s="416"/>
      <c r="BI67" s="411"/>
      <c r="BJ67" s="411"/>
      <c r="BK67" s="413"/>
      <c r="BL67" s="413"/>
      <c r="BM67" s="413"/>
      <c r="BP67" s="211"/>
      <c r="BQ67" s="211"/>
      <c r="BR67" s="211"/>
      <c r="BS67" s="211"/>
    </row>
    <row r="68" spans="1:71">
      <c r="A68" s="419"/>
      <c r="B68" s="419"/>
      <c r="C68" s="422"/>
      <c r="D68" s="195" t="str">
        <f t="shared" si="32"/>
        <v>3.13</v>
      </c>
      <c r="E68" s="195"/>
      <c r="F68" s="195"/>
      <c r="G68" s="195"/>
      <c r="H68" s="195"/>
      <c r="I68" s="195"/>
      <c r="J68" s="196">
        <f t="shared" si="7"/>
        <v>0</v>
      </c>
      <c r="K68" s="197" t="str">
        <f>IF(analis!AB17="","",analis!AB17)</f>
        <v/>
      </c>
      <c r="L68" s="196"/>
      <c r="M68" s="196"/>
      <c r="N68" s="196"/>
      <c r="O68" s="196"/>
      <c r="P68" s="196">
        <f t="shared" si="8"/>
        <v>0</v>
      </c>
      <c r="Q68" s="196" t="str">
        <f>'rpp13'!$M$262</f>
        <v/>
      </c>
      <c r="R68" s="196"/>
      <c r="S68" s="196">
        <f t="shared" si="9"/>
        <v>0</v>
      </c>
      <c r="T68" s="196"/>
      <c r="U68" s="196"/>
      <c r="V68" s="196">
        <f t="shared" si="10"/>
        <v>0</v>
      </c>
      <c r="W68" s="196"/>
      <c r="X68" s="196"/>
      <c r="Y68" s="196"/>
      <c r="Z68" s="196"/>
      <c r="AA68" s="196">
        <f t="shared" ref="AA68" si="323">IF($W$23=1,J68*$J$7,0)</f>
        <v>0</v>
      </c>
      <c r="AB68" s="196">
        <f t="shared" ref="AB68" si="324">IF($X$23=1,P68*$P$7,0)</f>
        <v>0</v>
      </c>
      <c r="AC68" s="196">
        <f t="shared" ref="AC68" si="325">IF($Y$23=1,S68*$S$7,0)</f>
        <v>0</v>
      </c>
      <c r="AD68" s="196">
        <f t="shared" ref="AD68" si="326">IF($Z$23=1,V68*$V$7,0)</f>
        <v>0</v>
      </c>
      <c r="AE68" s="197">
        <f t="shared" si="18"/>
        <v>0</v>
      </c>
      <c r="AF68" s="198">
        <f>IFERROR(AE68/(IF($W$23&gt;0,$J$7,0)+IF($X$23&gt;0,$P$7,0)+IF($Y$23&gt;0,$S$7,0)+IF($Z$23&gt;0,$V$7,0)),0)</f>
        <v>0</v>
      </c>
      <c r="AG68" s="198"/>
      <c r="AH68" s="425"/>
      <c r="AI68" s="413"/>
      <c r="AJ68" s="199" t="str">
        <f t="shared" si="37"/>
        <v>4.13</v>
      </c>
      <c r="AK68" s="8" t="str">
        <f>'rpp13'!$M$319</f>
        <v/>
      </c>
      <c r="AL68" s="199"/>
      <c r="AM68" s="196">
        <f t="shared" si="13"/>
        <v>0</v>
      </c>
      <c r="AN68" s="196"/>
      <c r="AO68" s="196"/>
      <c r="AP68" s="196">
        <f t="shared" si="14"/>
        <v>0</v>
      </c>
      <c r="AQ68" s="196"/>
      <c r="AR68" s="196"/>
      <c r="AS68" s="196">
        <f t="shared" si="15"/>
        <v>0</v>
      </c>
      <c r="AT68" s="196"/>
      <c r="AU68" s="196"/>
      <c r="AV68" s="196"/>
      <c r="AW68" s="196">
        <f t="shared" ref="AW68" si="327">IF($AT$23=1,AM68*$AM$7,0)</f>
        <v>0</v>
      </c>
      <c r="AX68" s="196">
        <f t="shared" ref="AX68" si="328">IF($AU$23=1,AP68*$AP$7,0)</f>
        <v>0</v>
      </c>
      <c r="AY68" s="196">
        <f t="shared" ref="AY68" si="329">IF($AV$23=1,AS68*$AS$7,0)</f>
        <v>0</v>
      </c>
      <c r="AZ68" s="197">
        <f t="shared" si="16"/>
        <v>0</v>
      </c>
      <c r="BA68" s="198">
        <f>IFERROR(AZ68/(IF($AT$23&gt;0,$AM$7,0)+IF($AU$23&gt;0,$AP$7,0)+IF($AV$23&gt;0,$AS$7,0)),0)</f>
        <v>0</v>
      </c>
      <c r="BB68" s="198"/>
      <c r="BC68" s="425"/>
      <c r="BD68" s="413"/>
      <c r="BE68" s="413"/>
      <c r="BF68" s="236"/>
      <c r="BG68" s="416"/>
      <c r="BH68" s="416"/>
      <c r="BI68" s="411"/>
      <c r="BJ68" s="411"/>
      <c r="BK68" s="413"/>
      <c r="BL68" s="413"/>
      <c r="BM68" s="413"/>
      <c r="BP68" s="211"/>
      <c r="BQ68" s="211"/>
      <c r="BR68" s="211"/>
      <c r="BS68" s="211"/>
    </row>
    <row r="69" spans="1:71">
      <c r="A69" s="419"/>
      <c r="B69" s="419"/>
      <c r="C69" s="422"/>
      <c r="D69" s="195" t="str">
        <f t="shared" si="32"/>
        <v>3.14</v>
      </c>
      <c r="E69" s="195"/>
      <c r="F69" s="195"/>
      <c r="G69" s="195"/>
      <c r="H69" s="195"/>
      <c r="I69" s="195"/>
      <c r="J69" s="196">
        <f t="shared" si="7"/>
        <v>0</v>
      </c>
      <c r="K69" s="197" t="str">
        <f>IF(analis!AD17="","",analis!AD17)</f>
        <v/>
      </c>
      <c r="L69" s="196"/>
      <c r="M69" s="196"/>
      <c r="N69" s="196"/>
      <c r="O69" s="196"/>
      <c r="P69" s="196">
        <f t="shared" si="8"/>
        <v>0</v>
      </c>
      <c r="Q69" s="196" t="str">
        <f>'rpp14'!$M$262</f>
        <v/>
      </c>
      <c r="R69" s="196"/>
      <c r="S69" s="196">
        <f t="shared" si="9"/>
        <v>0</v>
      </c>
      <c r="T69" s="196"/>
      <c r="U69" s="196"/>
      <c r="V69" s="196">
        <f t="shared" si="10"/>
        <v>0</v>
      </c>
      <c r="W69" s="196"/>
      <c r="X69" s="196"/>
      <c r="Y69" s="196"/>
      <c r="Z69" s="196"/>
      <c r="AA69" s="196">
        <f t="shared" ref="AA69" si="330">IF($W$24=1,J69*$J$7,0)</f>
        <v>0</v>
      </c>
      <c r="AB69" s="196">
        <f t="shared" ref="AB69" si="331">IF($X$24=1,P69*$P$7,0)</f>
        <v>0</v>
      </c>
      <c r="AC69" s="196">
        <f t="shared" ref="AC69" si="332">IF($Y$24=1,S69*$S$7,0)</f>
        <v>0</v>
      </c>
      <c r="AD69" s="196">
        <f t="shared" ref="AD69" si="333">IF($Z$24=1,V69*$V$7,0)</f>
        <v>0</v>
      </c>
      <c r="AE69" s="197">
        <f t="shared" si="18"/>
        <v>0</v>
      </c>
      <c r="AF69" s="198">
        <f>IFERROR(AE69/(IF($W$24&gt;0,$J$7,0)+IF($X$24&gt;0,$P$7,0)+IF($Y$24&gt;0,$S$7,0)+IF($Z$24&gt;0,$V$7,0)),0)</f>
        <v>0</v>
      </c>
      <c r="AG69" s="198"/>
      <c r="AH69" s="425"/>
      <c r="AI69" s="413"/>
      <c r="AJ69" s="199" t="str">
        <f t="shared" si="37"/>
        <v>4.14</v>
      </c>
      <c r="AK69" s="8" t="str">
        <f>'rpp14'!$M$319</f>
        <v/>
      </c>
      <c r="AL69" s="199"/>
      <c r="AM69" s="196">
        <f t="shared" si="13"/>
        <v>0</v>
      </c>
      <c r="AN69" s="196"/>
      <c r="AO69" s="196"/>
      <c r="AP69" s="196">
        <f t="shared" si="14"/>
        <v>0</v>
      </c>
      <c r="AQ69" s="196"/>
      <c r="AR69" s="196"/>
      <c r="AS69" s="196">
        <f t="shared" si="15"/>
        <v>0</v>
      </c>
      <c r="AT69" s="196"/>
      <c r="AU69" s="196"/>
      <c r="AV69" s="196"/>
      <c r="AW69" s="196">
        <f t="shared" ref="AW69" si="334">IF($AT$24=1,AM69*$AM$7,0)</f>
        <v>0</v>
      </c>
      <c r="AX69" s="196">
        <f t="shared" ref="AX69" si="335">IF($AU$24=1,AP69*$AP$7,0)</f>
        <v>0</v>
      </c>
      <c r="AY69" s="196">
        <f t="shared" ref="AY69" si="336">IF($AV$24=1,AS69*$AS$7,0)</f>
        <v>0</v>
      </c>
      <c r="AZ69" s="197">
        <f t="shared" si="16"/>
        <v>0</v>
      </c>
      <c r="BA69" s="198">
        <f>IFERROR(AZ69/(IF($AT$24&gt;0,$AM$7,0)+IF($AU$24&gt;0,$AP$7,0)+IF($AV$24&gt;0,$AS$7,0)),0)</f>
        <v>0</v>
      </c>
      <c r="BB69" s="198"/>
      <c r="BC69" s="425"/>
      <c r="BD69" s="413"/>
      <c r="BE69" s="413"/>
      <c r="BF69" s="236"/>
      <c r="BG69" s="416"/>
      <c r="BH69" s="416"/>
      <c r="BI69" s="411"/>
      <c r="BJ69" s="411"/>
      <c r="BK69" s="413"/>
      <c r="BL69" s="413"/>
      <c r="BM69" s="413"/>
      <c r="BP69" s="211"/>
      <c r="BQ69" s="211"/>
      <c r="BR69" s="211"/>
      <c r="BS69" s="211"/>
    </row>
    <row r="70" spans="1:71">
      <c r="A70" s="420"/>
      <c r="B70" s="420"/>
      <c r="C70" s="423"/>
      <c r="D70" s="195" t="str">
        <f t="shared" si="32"/>
        <v>3.15</v>
      </c>
      <c r="E70" s="195"/>
      <c r="F70" s="195"/>
      <c r="G70" s="195"/>
      <c r="H70" s="195"/>
      <c r="I70" s="195"/>
      <c r="J70" s="196">
        <f t="shared" si="7"/>
        <v>0</v>
      </c>
      <c r="K70" s="197" t="str">
        <f>IF(analis!AF17="","",analis!AF17)</f>
        <v/>
      </c>
      <c r="L70" s="196"/>
      <c r="M70" s="196"/>
      <c r="N70" s="196"/>
      <c r="O70" s="196"/>
      <c r="P70" s="196">
        <f t="shared" si="8"/>
        <v>0</v>
      </c>
      <c r="Q70" s="196" t="str">
        <f>'rpp15'!$M$262</f>
        <v/>
      </c>
      <c r="R70" s="196"/>
      <c r="S70" s="196">
        <f t="shared" si="9"/>
        <v>0</v>
      </c>
      <c r="T70" s="196"/>
      <c r="U70" s="196"/>
      <c r="V70" s="196">
        <f t="shared" si="10"/>
        <v>0</v>
      </c>
      <c r="W70" s="196"/>
      <c r="X70" s="196"/>
      <c r="Y70" s="196"/>
      <c r="Z70" s="196"/>
      <c r="AA70" s="196">
        <f t="shared" ref="AA70" si="337">IF($W$25=1,J70*$J$7,0)</f>
        <v>0</v>
      </c>
      <c r="AB70" s="196">
        <f t="shared" ref="AB70" si="338">IF($X$25=1,P70*$P$7,0)</f>
        <v>0</v>
      </c>
      <c r="AC70" s="196">
        <f t="shared" ref="AC70" si="339">IF($Y$25=1,S70*$S$7,0)</f>
        <v>0</v>
      </c>
      <c r="AD70" s="196">
        <f t="shared" ref="AD70" si="340">IF($Z$25=1,V70*$V$7,0)</f>
        <v>0</v>
      </c>
      <c r="AE70" s="197">
        <f t="shared" si="18"/>
        <v>0</v>
      </c>
      <c r="AF70" s="198">
        <f>IFERROR(AE70/(IF($W$25&gt;0,$J$7,0)+IF($X$25&gt;0,$P$7,0)+IF($Y$25&gt;0,$S$7,0)+IF($Z$25&gt;0,$V$7,0)),0)</f>
        <v>0</v>
      </c>
      <c r="AG70" s="198"/>
      <c r="AH70" s="426"/>
      <c r="AI70" s="414"/>
      <c r="AJ70" s="199" t="str">
        <f t="shared" si="37"/>
        <v>4.15</v>
      </c>
      <c r="AK70" s="8" t="str">
        <f>'rpp15'!$M$319</f>
        <v/>
      </c>
      <c r="AL70" s="199"/>
      <c r="AM70" s="196">
        <f t="shared" si="13"/>
        <v>0</v>
      </c>
      <c r="AN70" s="196"/>
      <c r="AO70" s="196"/>
      <c r="AP70" s="196">
        <f t="shared" si="14"/>
        <v>0</v>
      </c>
      <c r="AQ70" s="196"/>
      <c r="AR70" s="196"/>
      <c r="AS70" s="196">
        <f t="shared" si="15"/>
        <v>0</v>
      </c>
      <c r="AT70" s="196"/>
      <c r="AU70" s="196"/>
      <c r="AV70" s="196"/>
      <c r="AW70" s="196">
        <f t="shared" ref="AW70" si="341">IF($AT$25=1,AM70*$AM$7,0)</f>
        <v>0</v>
      </c>
      <c r="AX70" s="196">
        <f t="shared" ref="AX70" si="342">IF($AU$25=1,AP70*$AP$7,0)</f>
        <v>0</v>
      </c>
      <c r="AY70" s="196">
        <f t="shared" ref="AY70" si="343">IF($AV$25=1,AS70*$AS$7,0)</f>
        <v>0</v>
      </c>
      <c r="AZ70" s="197">
        <f t="shared" si="16"/>
        <v>0</v>
      </c>
      <c r="BA70" s="198">
        <f>IFERROR(AZ70/(IF($AT$25&gt;0,$AM$7,0)+IF($AU$25&gt;0,$AP$7,0)+IF($AV$25&gt;0,$AS$7,0)),0)</f>
        <v>0</v>
      </c>
      <c r="BB70" s="198"/>
      <c r="BC70" s="426"/>
      <c r="BD70" s="414"/>
      <c r="BE70" s="414"/>
      <c r="BF70" s="237"/>
      <c r="BG70" s="417"/>
      <c r="BH70" s="417"/>
      <c r="BI70" s="316"/>
      <c r="BJ70" s="316"/>
      <c r="BK70" s="414"/>
      <c r="BL70" s="414"/>
      <c r="BM70" s="414"/>
      <c r="BP70" s="211"/>
      <c r="BQ70" s="211"/>
      <c r="BR70" s="211"/>
      <c r="BS70" s="211"/>
    </row>
    <row r="71" spans="1:71">
      <c r="A71" s="418">
        <v>5</v>
      </c>
      <c r="B71" s="418">
        <f>pd!B10</f>
        <v>5473</v>
      </c>
      <c r="C71" s="421" t="str">
        <f>pd!C10</f>
        <v>JAMALUDDIN</v>
      </c>
      <c r="D71" s="195" t="str">
        <f t="shared" si="32"/>
        <v>3.1</v>
      </c>
      <c r="E71" s="195"/>
      <c r="F71" s="195"/>
      <c r="G71" s="195"/>
      <c r="H71" s="195"/>
      <c r="I71" s="195"/>
      <c r="J71" s="196">
        <f t="shared" si="7"/>
        <v>0</v>
      </c>
      <c r="K71" s="197" t="str">
        <f>IF(analis!D18="","",analis!D18)</f>
        <v/>
      </c>
      <c r="L71" s="196"/>
      <c r="M71" s="196"/>
      <c r="N71" s="196"/>
      <c r="O71" s="196"/>
      <c r="P71" s="196">
        <f t="shared" si="8"/>
        <v>0</v>
      </c>
      <c r="Q71" s="196" t="str">
        <f>'rpp1'!$M$263</f>
        <v/>
      </c>
      <c r="R71" s="196"/>
      <c r="S71" s="196">
        <f t="shared" si="9"/>
        <v>0</v>
      </c>
      <c r="T71" s="196"/>
      <c r="U71" s="196"/>
      <c r="V71" s="196">
        <f t="shared" si="10"/>
        <v>0</v>
      </c>
      <c r="W71" s="196"/>
      <c r="X71" s="196"/>
      <c r="Y71" s="196"/>
      <c r="Z71" s="196"/>
      <c r="AA71" s="196">
        <f t="shared" ref="AA71" si="344">IF($W$11=1,J71*$J$7,0)</f>
        <v>0</v>
      </c>
      <c r="AB71" s="196">
        <f t="shared" ref="AB71" si="345">IF($X$11=1,P71*$P$7,0)</f>
        <v>0</v>
      </c>
      <c r="AC71" s="196">
        <f t="shared" ref="AC71" si="346">IF($Y$11=1,S71*$S$7,0)</f>
        <v>0</v>
      </c>
      <c r="AD71" s="196">
        <f t="shared" ref="AD71" si="347">IF($Z$11=1,V71*$V$7,0)</f>
        <v>0</v>
      </c>
      <c r="AE71" s="197">
        <f t="shared" si="18"/>
        <v>0</v>
      </c>
      <c r="AF71" s="198">
        <f>IFERROR(AE71/(IF($W$11&gt;0,$J$7,0)+IF($X$11&gt;0,$P$7,0)+IF($Y$11&gt;0,$S$7,0)+IF($Z$11&gt;0,$V$7,0)),0)</f>
        <v>0</v>
      </c>
      <c r="AG71" s="198"/>
      <c r="AH71" s="424" t="e">
        <f t="shared" ref="AH71" si="348">ROUND((SUM(AF71:AF85)/SUM($AG$11:$AG$25)),0)</f>
        <v>#DIV/0!</v>
      </c>
      <c r="AI71" s="412" t="e">
        <f>IF(AH71&gt;=$BO$11,"A",IF(AH71&gt;=$BO$12,"B",IF(AH71&gt;=$BO$13,"C",IF(AH71&gt;=$BO$14,"D",""))))</f>
        <v>#DIV/0!</v>
      </c>
      <c r="AJ71" s="199" t="str">
        <f t="shared" si="37"/>
        <v>4.1</v>
      </c>
      <c r="AK71" s="8" t="str">
        <f>'rpp1'!$M$320</f>
        <v/>
      </c>
      <c r="AL71" s="199"/>
      <c r="AM71" s="196">
        <f t="shared" si="13"/>
        <v>0</v>
      </c>
      <c r="AN71" s="196"/>
      <c r="AO71" s="196"/>
      <c r="AP71" s="196">
        <f t="shared" si="14"/>
        <v>0</v>
      </c>
      <c r="AQ71" s="196"/>
      <c r="AR71" s="196"/>
      <c r="AS71" s="196">
        <f t="shared" si="15"/>
        <v>0</v>
      </c>
      <c r="AT71" s="196"/>
      <c r="AU71" s="196"/>
      <c r="AV71" s="196"/>
      <c r="AW71" s="196">
        <f t="shared" ref="AW71" si="349">IF($AT$11=1,AM71*$AM$7,0)</f>
        <v>0</v>
      </c>
      <c r="AX71" s="196">
        <f t="shared" ref="AX71" si="350">IF($AU$11=1,AP71*$AP$7,0)</f>
        <v>0</v>
      </c>
      <c r="AY71" s="196">
        <f t="shared" ref="AY71" si="351">IF($AV$11=1,AS71*$AS$7,0)</f>
        <v>0</v>
      </c>
      <c r="AZ71" s="197">
        <f t="shared" si="16"/>
        <v>0</v>
      </c>
      <c r="BA71" s="198">
        <f>IFERROR(AZ71/(IF($AT$11&gt;0,$AM$7,0)+IF($AU$11&gt;0,$AP$7,0)+IF($AV$11&gt;0,$AS$7,0)),0)</f>
        <v>0</v>
      </c>
      <c r="BB71" s="198"/>
      <c r="BC71" s="424" t="e">
        <f t="shared" ref="BC71" si="352">ROUND((SUM(BA71:BA85)/SUM($BB$11:$BB$25)),0)</f>
        <v>#DIV/0!</v>
      </c>
      <c r="BD71" s="412" t="e">
        <f t="shared" ref="BD71" si="353">IF(BC71&gt;=$BO$11,"A",IF(BC71&gt;=$BO$12,"B",IF(BC71&gt;=$BO$13,"C",IF(BC71&gt;=$BO$14,"D",""))))</f>
        <v>#DIV/0!</v>
      </c>
      <c r="BE71" s="412"/>
      <c r="BF71" s="235" t="str">
        <f>'rpp1'!G154</f>
        <v/>
      </c>
      <c r="BG71" s="415" t="e">
        <f>IF(AI71=$BP$11,$BQ$11,IF(AI71=$BP$12,$BQ$12,IF(AI71=$BP$13,$BQ$13,IF(AI71=$BP$14,$BQ$14,""))))</f>
        <v>#DIV/0!</v>
      </c>
      <c r="BH71" s="415" t="e">
        <f t="shared" ref="BH71" si="354">IF(BD71=$BP$11,$BR$11,IF(BD71=$BP$12,$BR$12,IF(BD71=$BP$13,$BR$13,IF(BD71=$BP$14,$BR$14,""))))</f>
        <v>#DIV/0!</v>
      </c>
      <c r="BI71" s="315" t="str">
        <f t="shared" ref="BI71" si="355">IF(BE71=$BS$11,$BT$11,IF(BE71=$BS$12,$BT$12,IF(BE71=$BS$13,$BT$13,IF(BE71=$BS$14,$BT$14,""))))</f>
        <v/>
      </c>
      <c r="BJ71" s="315" t="str">
        <f t="shared" ref="BJ71" si="356">IF(BF71=$BS$11,$BU$11,IF(BF71=$BS$12,$BU$12,IF(BF71=$BS$13,$BU$13,IF(BF71=$BS$14,$BU$14,""))))</f>
        <v/>
      </c>
      <c r="BK71" s="412"/>
      <c r="BL71" s="412"/>
      <c r="BM71" s="412"/>
      <c r="BP71" s="211"/>
      <c r="BQ71" s="211"/>
      <c r="BR71" s="211"/>
      <c r="BS71" s="211"/>
    </row>
    <row r="72" spans="1:71">
      <c r="A72" s="419"/>
      <c r="B72" s="419"/>
      <c r="C72" s="422"/>
      <c r="D72" s="195" t="str">
        <f t="shared" si="32"/>
        <v>3.2</v>
      </c>
      <c r="E72" s="195"/>
      <c r="F72" s="195"/>
      <c r="G72" s="195"/>
      <c r="H72" s="195"/>
      <c r="I72" s="195"/>
      <c r="J72" s="196">
        <f t="shared" si="7"/>
        <v>0</v>
      </c>
      <c r="K72" s="197" t="str">
        <f>IF(analis!F18="","",analis!F18)</f>
        <v/>
      </c>
      <c r="L72" s="196"/>
      <c r="M72" s="196"/>
      <c r="N72" s="196"/>
      <c r="O72" s="196"/>
      <c r="P72" s="196">
        <f t="shared" si="8"/>
        <v>0</v>
      </c>
      <c r="Q72" s="196" t="str">
        <f>'rpp2'!$M$263</f>
        <v/>
      </c>
      <c r="R72" s="196"/>
      <c r="S72" s="196">
        <f t="shared" si="9"/>
        <v>0</v>
      </c>
      <c r="T72" s="196"/>
      <c r="U72" s="196"/>
      <c r="V72" s="196">
        <f t="shared" si="10"/>
        <v>0</v>
      </c>
      <c r="W72" s="196"/>
      <c r="X72" s="196"/>
      <c r="Y72" s="196"/>
      <c r="Z72" s="196"/>
      <c r="AA72" s="196">
        <f t="shared" ref="AA72" si="357">IF($W$12=1,J72*$J$7,0)</f>
        <v>0</v>
      </c>
      <c r="AB72" s="196">
        <f t="shared" ref="AB72" si="358">IF($X$12=1,P72*$P$7,0)</f>
        <v>0</v>
      </c>
      <c r="AC72" s="196">
        <f t="shared" ref="AC72" si="359">IF($Y$12=1,S72*$S$7,0)</f>
        <v>0</v>
      </c>
      <c r="AD72" s="196">
        <f t="shared" ref="AD72" si="360">IF($Z$12=1,V72*$V$7,0)</f>
        <v>0</v>
      </c>
      <c r="AE72" s="197">
        <f t="shared" si="18"/>
        <v>0</v>
      </c>
      <c r="AF72" s="198">
        <f>IFERROR(AE72/(IF($W$12&gt;0,$J$7,0)+IF($X$12&gt;0,$P$7,0)+IF($Y$12&gt;0,$S$7,0)+IF($Z$12&gt;0,$V$7,0)),0)</f>
        <v>0</v>
      </c>
      <c r="AG72" s="198"/>
      <c r="AH72" s="425"/>
      <c r="AI72" s="413"/>
      <c r="AJ72" s="199" t="str">
        <f t="shared" si="37"/>
        <v>4.2</v>
      </c>
      <c r="AK72" s="8" t="str">
        <f>'rpp2'!$M$320</f>
        <v/>
      </c>
      <c r="AL72" s="199"/>
      <c r="AM72" s="196">
        <f t="shared" si="13"/>
        <v>0</v>
      </c>
      <c r="AN72" s="196"/>
      <c r="AO72" s="196"/>
      <c r="AP72" s="196">
        <f t="shared" si="14"/>
        <v>0</v>
      </c>
      <c r="AQ72" s="196"/>
      <c r="AR72" s="196"/>
      <c r="AS72" s="196">
        <f t="shared" si="15"/>
        <v>0</v>
      </c>
      <c r="AT72" s="196"/>
      <c r="AU72" s="196"/>
      <c r="AV72" s="196"/>
      <c r="AW72" s="196">
        <f t="shared" ref="AW72" si="361">IF($AT$12=1,AM72*$AM$7,0)</f>
        <v>0</v>
      </c>
      <c r="AX72" s="196">
        <f t="shared" ref="AX72" si="362">IF($AU$12=1,AP72*$AP$7,0)</f>
        <v>0</v>
      </c>
      <c r="AY72" s="196">
        <f t="shared" ref="AY72" si="363">IF($AV$12=1,AS72*$AS$7,0)</f>
        <v>0</v>
      </c>
      <c r="AZ72" s="197">
        <f t="shared" si="16"/>
        <v>0</v>
      </c>
      <c r="BA72" s="198">
        <f>IFERROR(AZ72/(IF($AT$12&gt;0,$AM$7,0)+IF($AU$12&gt;0,$AP$7,0)+IF($AV$12&gt;0,$AS$7,0)),0)</f>
        <v>0</v>
      </c>
      <c r="BB72" s="198"/>
      <c r="BC72" s="425"/>
      <c r="BD72" s="413"/>
      <c r="BE72" s="413"/>
      <c r="BF72" s="236" t="str">
        <f>'rpp2'!G154</f>
        <v/>
      </c>
      <c r="BG72" s="416"/>
      <c r="BH72" s="416"/>
      <c r="BI72" s="411"/>
      <c r="BJ72" s="411"/>
      <c r="BK72" s="413"/>
      <c r="BL72" s="413"/>
      <c r="BM72" s="413"/>
      <c r="BP72" s="211"/>
      <c r="BQ72" s="211"/>
      <c r="BR72" s="211"/>
      <c r="BS72" s="211"/>
    </row>
    <row r="73" spans="1:71">
      <c r="A73" s="419"/>
      <c r="B73" s="419"/>
      <c r="C73" s="422"/>
      <c r="D73" s="195" t="str">
        <f t="shared" si="32"/>
        <v>3.3</v>
      </c>
      <c r="E73" s="195"/>
      <c r="F73" s="195"/>
      <c r="G73" s="195"/>
      <c r="H73" s="195"/>
      <c r="I73" s="195"/>
      <c r="J73" s="196">
        <f t="shared" si="7"/>
        <v>0</v>
      </c>
      <c r="K73" s="197" t="str">
        <f>IF(analis!H18="","",analis!H18)</f>
        <v/>
      </c>
      <c r="L73" s="196"/>
      <c r="M73" s="196"/>
      <c r="N73" s="196"/>
      <c r="O73" s="196"/>
      <c r="P73" s="196">
        <f t="shared" si="8"/>
        <v>0</v>
      </c>
      <c r="Q73" s="196" t="str">
        <f>'rpp3'!$M$263</f>
        <v/>
      </c>
      <c r="R73" s="196"/>
      <c r="S73" s="196">
        <f t="shared" si="9"/>
        <v>0</v>
      </c>
      <c r="T73" s="196"/>
      <c r="U73" s="196"/>
      <c r="V73" s="196">
        <f t="shared" si="10"/>
        <v>0</v>
      </c>
      <c r="W73" s="196"/>
      <c r="X73" s="196"/>
      <c r="Y73" s="196"/>
      <c r="Z73" s="196"/>
      <c r="AA73" s="196">
        <f t="shared" ref="AA73" si="364">IF($W$13=1,J73*$J$7,0)</f>
        <v>0</v>
      </c>
      <c r="AB73" s="196">
        <f t="shared" ref="AB73" si="365">IF($X$13=1,P73*$P$7,0)</f>
        <v>0</v>
      </c>
      <c r="AC73" s="196">
        <f t="shared" ref="AC73" si="366">IF($Y$13=1,S73*$S$7,0)</f>
        <v>0</v>
      </c>
      <c r="AD73" s="196">
        <f t="shared" ref="AD73" si="367">IF($Z$13=1,V73*$V$7,0)</f>
        <v>0</v>
      </c>
      <c r="AE73" s="197">
        <f t="shared" si="18"/>
        <v>0</v>
      </c>
      <c r="AF73" s="198">
        <f>IFERROR(AE73/(IF($W$13&gt;0,$J$7,0)+IF($X$13&gt;0,$P$7,0)+IF($Y$13&gt;0,$S$7,0)+IF($Z$13&gt;0,$V$7,0)),0)</f>
        <v>0</v>
      </c>
      <c r="AG73" s="198"/>
      <c r="AH73" s="425"/>
      <c r="AI73" s="413"/>
      <c r="AJ73" s="199" t="str">
        <f t="shared" si="37"/>
        <v>4.3</v>
      </c>
      <c r="AK73" s="8" t="str">
        <f>'rpp3'!$M$320</f>
        <v/>
      </c>
      <c r="AL73" s="199"/>
      <c r="AM73" s="196">
        <f t="shared" si="13"/>
        <v>0</v>
      </c>
      <c r="AN73" s="196"/>
      <c r="AO73" s="196"/>
      <c r="AP73" s="196">
        <f t="shared" si="14"/>
        <v>0</v>
      </c>
      <c r="AQ73" s="196"/>
      <c r="AR73" s="196"/>
      <c r="AS73" s="196">
        <f t="shared" si="15"/>
        <v>0</v>
      </c>
      <c r="AT73" s="196"/>
      <c r="AU73" s="196"/>
      <c r="AV73" s="196"/>
      <c r="AW73" s="196">
        <f t="shared" ref="AW73" si="368">IF($AT$13=1,AM73*$AM$7,0)</f>
        <v>0</v>
      </c>
      <c r="AX73" s="196">
        <f t="shared" ref="AX73" si="369">IF($AU$13=1,AP73*$AP$7,0)</f>
        <v>0</v>
      </c>
      <c r="AY73" s="196">
        <f t="shared" ref="AY73" si="370">IF($AV$13=1,AS73*$AS$7,0)</f>
        <v>0</v>
      </c>
      <c r="AZ73" s="197">
        <f t="shared" si="16"/>
        <v>0</v>
      </c>
      <c r="BA73" s="198">
        <f>IFERROR(AZ73/(IF($AT$13&gt;0,$AM$7,0)+IF($AU$13&gt;0,$AP$7,0)+IF($AV$13&gt;0,$AS$7,0)),0)</f>
        <v>0</v>
      </c>
      <c r="BB73" s="198"/>
      <c r="BC73" s="425"/>
      <c r="BD73" s="413"/>
      <c r="BE73" s="413"/>
      <c r="BF73" s="236"/>
      <c r="BG73" s="416"/>
      <c r="BH73" s="416"/>
      <c r="BI73" s="411"/>
      <c r="BJ73" s="411"/>
      <c r="BK73" s="413"/>
      <c r="BL73" s="413"/>
      <c r="BM73" s="413"/>
      <c r="BP73" s="211"/>
      <c r="BQ73" s="211"/>
      <c r="BR73" s="211"/>
      <c r="BS73" s="211"/>
    </row>
    <row r="74" spans="1:71">
      <c r="A74" s="419"/>
      <c r="B74" s="419"/>
      <c r="C74" s="422"/>
      <c r="D74" s="195" t="str">
        <f t="shared" si="32"/>
        <v>3.4</v>
      </c>
      <c r="E74" s="195"/>
      <c r="F74" s="195"/>
      <c r="G74" s="195"/>
      <c r="H74" s="195"/>
      <c r="I74" s="195"/>
      <c r="J74" s="196">
        <f t="shared" si="7"/>
        <v>0</v>
      </c>
      <c r="K74" s="197" t="str">
        <f>IF(analis!J18="","",analis!J18)</f>
        <v/>
      </c>
      <c r="L74" s="196"/>
      <c r="M74" s="196"/>
      <c r="N74" s="196"/>
      <c r="O74" s="196"/>
      <c r="P74" s="196">
        <f t="shared" si="8"/>
        <v>0</v>
      </c>
      <c r="Q74" s="196" t="str">
        <f>'rpp4'!$M$263</f>
        <v/>
      </c>
      <c r="R74" s="196"/>
      <c r="S74" s="196">
        <f t="shared" si="9"/>
        <v>0</v>
      </c>
      <c r="T74" s="196"/>
      <c r="U74" s="196"/>
      <c r="V74" s="196">
        <f t="shared" si="10"/>
        <v>0</v>
      </c>
      <c r="W74" s="196"/>
      <c r="X74" s="196"/>
      <c r="Y74" s="196"/>
      <c r="Z74" s="196"/>
      <c r="AA74" s="196">
        <f t="shared" ref="AA74" si="371">IF($W$14=1,J74*$J$7,0)</f>
        <v>0</v>
      </c>
      <c r="AB74" s="196">
        <f t="shared" ref="AB74" si="372">IF($X$14=1,P74*$P$7,0)</f>
        <v>0</v>
      </c>
      <c r="AC74" s="196">
        <f t="shared" ref="AC74" si="373">IF($Y$14=1,S74*$S$7,0)</f>
        <v>0</v>
      </c>
      <c r="AD74" s="196">
        <f t="shared" ref="AD74" si="374">IF($Z$14=1,V74*$V$7,0)</f>
        <v>0</v>
      </c>
      <c r="AE74" s="197">
        <f t="shared" si="18"/>
        <v>0</v>
      </c>
      <c r="AF74" s="198">
        <f>IFERROR(AE74/(IF($W$14&gt;0,$J$7,0)+IF($X$14&gt;0,$P$7,0)+IF($Y$14&gt;0,$S$7,0)+IF($Z$14&gt;0,$V$7,0)),0)</f>
        <v>0</v>
      </c>
      <c r="AG74" s="198"/>
      <c r="AH74" s="425"/>
      <c r="AI74" s="413"/>
      <c r="AJ74" s="199" t="str">
        <f t="shared" si="37"/>
        <v>4.4</v>
      </c>
      <c r="AK74" s="8" t="str">
        <f>'rpp4'!$M$320</f>
        <v/>
      </c>
      <c r="AL74" s="199"/>
      <c r="AM74" s="196">
        <f t="shared" si="13"/>
        <v>0</v>
      </c>
      <c r="AN74" s="196"/>
      <c r="AO74" s="196"/>
      <c r="AP74" s="196">
        <f t="shared" si="14"/>
        <v>0</v>
      </c>
      <c r="AQ74" s="196"/>
      <c r="AR74" s="196"/>
      <c r="AS74" s="196">
        <f t="shared" si="15"/>
        <v>0</v>
      </c>
      <c r="AT74" s="196"/>
      <c r="AU74" s="196"/>
      <c r="AV74" s="196"/>
      <c r="AW74" s="196">
        <f t="shared" ref="AW74" si="375">IF($AT$14=1,AM74*$AM$7,0)</f>
        <v>0</v>
      </c>
      <c r="AX74" s="196">
        <f t="shared" ref="AX74" si="376">IF($AU$14=1,AP74*$AP$7,0)</f>
        <v>0</v>
      </c>
      <c r="AY74" s="196">
        <f t="shared" ref="AY74" si="377">IF($AV$14=1,AS74*$AS$7,0)</f>
        <v>0</v>
      </c>
      <c r="AZ74" s="197">
        <f t="shared" si="16"/>
        <v>0</v>
      </c>
      <c r="BA74" s="198">
        <f>IFERROR(AZ74/(IF($AT$14&gt;0,$AM$7,0)+IF($AU$14&gt;0,$AP$7,0)+IF($AV$14&gt;0,$AS$7,0)),0)</f>
        <v>0</v>
      </c>
      <c r="BB74" s="198"/>
      <c r="BC74" s="425"/>
      <c r="BD74" s="413"/>
      <c r="BE74" s="413"/>
      <c r="BF74" s="236"/>
      <c r="BG74" s="416"/>
      <c r="BH74" s="416"/>
      <c r="BI74" s="411"/>
      <c r="BJ74" s="411"/>
      <c r="BK74" s="413"/>
      <c r="BL74" s="413"/>
      <c r="BM74" s="413"/>
      <c r="BP74" s="211"/>
      <c r="BQ74" s="211"/>
      <c r="BR74" s="211"/>
      <c r="BS74" s="211"/>
    </row>
    <row r="75" spans="1:71">
      <c r="A75" s="419"/>
      <c r="B75" s="419"/>
      <c r="C75" s="422"/>
      <c r="D75" s="195" t="str">
        <f t="shared" si="32"/>
        <v>3.5</v>
      </c>
      <c r="E75" s="195"/>
      <c r="F75" s="195"/>
      <c r="G75" s="195"/>
      <c r="H75" s="195"/>
      <c r="I75" s="195"/>
      <c r="J75" s="196">
        <f t="shared" si="7"/>
        <v>0</v>
      </c>
      <c r="K75" s="197" t="str">
        <f>IF(analis!L18="","",analis!L18)</f>
        <v/>
      </c>
      <c r="L75" s="196"/>
      <c r="M75" s="196"/>
      <c r="N75" s="196"/>
      <c r="O75" s="196"/>
      <c r="P75" s="196">
        <f t="shared" si="8"/>
        <v>0</v>
      </c>
      <c r="Q75" s="196" t="str">
        <f>'rpp5'!$M$263</f>
        <v/>
      </c>
      <c r="R75" s="196"/>
      <c r="S75" s="196">
        <f t="shared" si="9"/>
        <v>0</v>
      </c>
      <c r="T75" s="196"/>
      <c r="U75" s="196"/>
      <c r="V75" s="196">
        <f t="shared" si="10"/>
        <v>0</v>
      </c>
      <c r="W75" s="196"/>
      <c r="X75" s="196"/>
      <c r="Y75" s="196"/>
      <c r="Z75" s="196"/>
      <c r="AA75" s="196">
        <f t="shared" ref="AA75" si="378">IF($W$15=1,J75*$J$7,0)</f>
        <v>0</v>
      </c>
      <c r="AB75" s="196">
        <f t="shared" ref="AB75" si="379">IF($X$15=1,P75*$P$7,0)</f>
        <v>0</v>
      </c>
      <c r="AC75" s="196">
        <f t="shared" ref="AC75" si="380">IF($Y$15=1,S75*$S$7,0)</f>
        <v>0</v>
      </c>
      <c r="AD75" s="196">
        <f t="shared" ref="AD75" si="381">IF($Z$15=1,V75*$V$7,0)</f>
        <v>0</v>
      </c>
      <c r="AE75" s="197">
        <f t="shared" si="18"/>
        <v>0</v>
      </c>
      <c r="AF75" s="198">
        <f>IFERROR(AE75/(IF($W$15&gt;0,$J$7,0)+IF($X$15&gt;0,$P$7,0)+IF($Y$15&gt;0,$S$7,0)+IF($Z$15&gt;0,$V$7,0)),0)</f>
        <v>0</v>
      </c>
      <c r="AG75" s="198"/>
      <c r="AH75" s="425"/>
      <c r="AI75" s="413"/>
      <c r="AJ75" s="199" t="str">
        <f t="shared" si="37"/>
        <v>4.5</v>
      </c>
      <c r="AK75" s="8" t="str">
        <f>'rpp5'!$M$320</f>
        <v/>
      </c>
      <c r="AL75" s="199"/>
      <c r="AM75" s="196">
        <f t="shared" si="13"/>
        <v>0</v>
      </c>
      <c r="AN75" s="196"/>
      <c r="AO75" s="196"/>
      <c r="AP75" s="196">
        <f t="shared" si="14"/>
        <v>0</v>
      </c>
      <c r="AQ75" s="196"/>
      <c r="AR75" s="196"/>
      <c r="AS75" s="196">
        <f t="shared" si="15"/>
        <v>0</v>
      </c>
      <c r="AT75" s="196"/>
      <c r="AU75" s="196"/>
      <c r="AV75" s="196"/>
      <c r="AW75" s="196">
        <f t="shared" ref="AW75" si="382">IF($AT$15=1,AM75*$AM$7,0)</f>
        <v>0</v>
      </c>
      <c r="AX75" s="196">
        <f t="shared" ref="AX75" si="383">IF($AU$15=1,AP75*$AP$7,0)</f>
        <v>0</v>
      </c>
      <c r="AY75" s="196">
        <f t="shared" ref="AY75" si="384">IF($AV$15=1,AS75*$AS$7,0)</f>
        <v>0</v>
      </c>
      <c r="AZ75" s="197">
        <f t="shared" si="16"/>
        <v>0</v>
      </c>
      <c r="BA75" s="198">
        <f>IFERROR(AZ75/(IF($AT$15&gt;0,$AM$7,0)+IF($AU$15&gt;0,$AP$7,0)+IF($AV$15&gt;0,$AS$7,0)),0)</f>
        <v>0</v>
      </c>
      <c r="BB75" s="198"/>
      <c r="BC75" s="425"/>
      <c r="BD75" s="413"/>
      <c r="BE75" s="413"/>
      <c r="BF75" s="236"/>
      <c r="BG75" s="416"/>
      <c r="BH75" s="416"/>
      <c r="BI75" s="411"/>
      <c r="BJ75" s="411"/>
      <c r="BK75" s="413"/>
      <c r="BL75" s="413"/>
      <c r="BM75" s="413"/>
      <c r="BP75" s="211"/>
      <c r="BQ75" s="211"/>
      <c r="BR75" s="211"/>
      <c r="BS75" s="211"/>
    </row>
    <row r="76" spans="1:71">
      <c r="A76" s="419"/>
      <c r="B76" s="419"/>
      <c r="C76" s="422"/>
      <c r="D76" s="195" t="str">
        <f t="shared" si="32"/>
        <v>3.6</v>
      </c>
      <c r="E76" s="195"/>
      <c r="F76" s="195"/>
      <c r="G76" s="195"/>
      <c r="H76" s="195"/>
      <c r="I76" s="195"/>
      <c r="J76" s="196">
        <f t="shared" ref="J76:J139" si="385">IF(SUM(E76:I76)&gt;0,AVERAGE(E76:I76),0)</f>
        <v>0</v>
      </c>
      <c r="K76" s="197" t="str">
        <f>IF(analis!N18="","",analis!N18)</f>
        <v/>
      </c>
      <c r="L76" s="196"/>
      <c r="M76" s="196"/>
      <c r="N76" s="196"/>
      <c r="O76" s="196"/>
      <c r="P76" s="196">
        <f t="shared" ref="P76:P139" si="386">IF(SUM(K76:O76)&gt;0,AVERAGE(K76:O76),0)</f>
        <v>0</v>
      </c>
      <c r="Q76" s="196" t="str">
        <f>'rpp16'!$M$263</f>
        <v/>
      </c>
      <c r="R76" s="196"/>
      <c r="S76" s="196">
        <f t="shared" ref="S76:S139" si="387">IF(SUM(Q76:R76)&gt;0,MAX(Q76:R76),0)</f>
        <v>0</v>
      </c>
      <c r="T76" s="196"/>
      <c r="U76" s="196"/>
      <c r="V76" s="196">
        <f t="shared" ref="V76:V139" si="388">IF(SUM(T76:U76)&gt;0,MAX(T76:U76),0)</f>
        <v>0</v>
      </c>
      <c r="W76" s="196"/>
      <c r="X76" s="196"/>
      <c r="Y76" s="196"/>
      <c r="Z76" s="196"/>
      <c r="AA76" s="196">
        <f t="shared" ref="AA76" si="389">IF($W$16=1,J76*$J$7,0)</f>
        <v>0</v>
      </c>
      <c r="AB76" s="196">
        <f t="shared" ref="AB76" si="390">IF($X$16=1,P76*$P$7,0)</f>
        <v>0</v>
      </c>
      <c r="AC76" s="196">
        <f t="shared" ref="AC76" si="391">IF($Y$16=1,S76*$S$7,0)</f>
        <v>0</v>
      </c>
      <c r="AD76" s="196">
        <f t="shared" ref="AD76" si="392">IF($Z$16=1,V76*$V$7,0)</f>
        <v>0</v>
      </c>
      <c r="AE76" s="197">
        <f t="shared" ref="AE76:AE139" si="393">SUM(AA76:AD76)</f>
        <v>0</v>
      </c>
      <c r="AF76" s="198">
        <f>IFERROR(AE76/(IF($W$16&gt;0,$J$7,0)+IF($X$16&gt;0,$P$7,0)+IF($Y$16&gt;0,$S$7,0)+IF($Z$16&gt;0,$V$7,0)),0)</f>
        <v>0</v>
      </c>
      <c r="AG76" s="198"/>
      <c r="AH76" s="425"/>
      <c r="AI76" s="413"/>
      <c r="AJ76" s="199" t="str">
        <f t="shared" si="37"/>
        <v>4.6</v>
      </c>
      <c r="AK76" s="8" t="str">
        <f>'rpp16'!$M$320</f>
        <v/>
      </c>
      <c r="AL76" s="199"/>
      <c r="AM76" s="196">
        <f t="shared" ref="AM76:AM139" si="394">MAX(AK76:AL76)</f>
        <v>0</v>
      </c>
      <c r="AN76" s="196"/>
      <c r="AO76" s="196"/>
      <c r="AP76" s="196">
        <f t="shared" ref="AP76:AP139" si="395">MAX(AN76:AO76)</f>
        <v>0</v>
      </c>
      <c r="AQ76" s="196"/>
      <c r="AR76" s="196"/>
      <c r="AS76" s="196">
        <f t="shared" ref="AS76:AS139" si="396">MAX(AQ76:AR76)</f>
        <v>0</v>
      </c>
      <c r="AT76" s="196"/>
      <c r="AU76" s="196"/>
      <c r="AV76" s="196"/>
      <c r="AW76" s="196">
        <f t="shared" ref="AW76" si="397">IF($AT$16=1,AM76*$AM$7,0)</f>
        <v>0</v>
      </c>
      <c r="AX76" s="196">
        <f t="shared" ref="AX76" si="398">IF($AU$16=1,AP76*$AP$7,0)</f>
        <v>0</v>
      </c>
      <c r="AY76" s="196">
        <f t="shared" ref="AY76" si="399">IF($AV$16=1,AS76*$AS$7,0)</f>
        <v>0</v>
      </c>
      <c r="AZ76" s="197">
        <f t="shared" ref="AZ76:AZ139" si="400">SUM(AW76:AY76)</f>
        <v>0</v>
      </c>
      <c r="BA76" s="198">
        <f>IFERROR(AZ76/(IF($AT$16&gt;0,$AM$7,0)+IF($AU$16&gt;0,$AP$7,0)+IF($AV$16&gt;0,$AS$7,0)),0)</f>
        <v>0</v>
      </c>
      <c r="BB76" s="198"/>
      <c r="BC76" s="425"/>
      <c r="BD76" s="413"/>
      <c r="BE76" s="413"/>
      <c r="BF76" s="236"/>
      <c r="BG76" s="416"/>
      <c r="BH76" s="416"/>
      <c r="BI76" s="411"/>
      <c r="BJ76" s="411"/>
      <c r="BK76" s="413"/>
      <c r="BL76" s="413"/>
      <c r="BM76" s="413"/>
      <c r="BP76" s="211"/>
      <c r="BQ76" s="211"/>
      <c r="BR76" s="211"/>
      <c r="BS76" s="211"/>
    </row>
    <row r="77" spans="1:71">
      <c r="A77" s="419"/>
      <c r="B77" s="419"/>
      <c r="C77" s="422"/>
      <c r="D77" s="195" t="str">
        <f t="shared" si="32"/>
        <v>3.7</v>
      </c>
      <c r="E77" s="195"/>
      <c r="F77" s="195"/>
      <c r="G77" s="195"/>
      <c r="H77" s="195"/>
      <c r="I77" s="195"/>
      <c r="J77" s="196">
        <f t="shared" si="385"/>
        <v>0</v>
      </c>
      <c r="K77" s="197" t="str">
        <f>IF(analis!P18="","",analis!P18)</f>
        <v/>
      </c>
      <c r="L77" s="196"/>
      <c r="M77" s="196"/>
      <c r="N77" s="196"/>
      <c r="O77" s="196"/>
      <c r="P77" s="196">
        <f t="shared" si="386"/>
        <v>0</v>
      </c>
      <c r="Q77" s="196" t="str">
        <f>'rpp17'!$M$263</f>
        <v/>
      </c>
      <c r="R77" s="196"/>
      <c r="S77" s="196">
        <f t="shared" si="387"/>
        <v>0</v>
      </c>
      <c r="T77" s="196"/>
      <c r="U77" s="196"/>
      <c r="V77" s="196">
        <f t="shared" si="388"/>
        <v>0</v>
      </c>
      <c r="W77" s="196"/>
      <c r="X77" s="196"/>
      <c r="Y77" s="196"/>
      <c r="Z77" s="196"/>
      <c r="AA77" s="196">
        <f t="shared" ref="AA77" si="401">IF($W$17=1,J77*$J$7,0)</f>
        <v>0</v>
      </c>
      <c r="AB77" s="196">
        <f t="shared" ref="AB77" si="402">IF($X$17=1,P77*$P$7,0)</f>
        <v>0</v>
      </c>
      <c r="AC77" s="196">
        <f t="shared" ref="AC77" si="403">IF($Y$17=1,S77*$S$7,0)</f>
        <v>0</v>
      </c>
      <c r="AD77" s="196">
        <f t="shared" ref="AD77" si="404">IF($Z$17=1,V77*$V$7,0)</f>
        <v>0</v>
      </c>
      <c r="AE77" s="197">
        <f t="shared" si="393"/>
        <v>0</v>
      </c>
      <c r="AF77" s="198">
        <f>IFERROR(AE77/(IF($W$17&gt;0,$J$7,0)+IF($X$17&gt;0,$P$7,0)+IF($Y$17&gt;0,$S$7,0)+IF($Z$17&gt;0,$V$7,0)),0)</f>
        <v>0</v>
      </c>
      <c r="AG77" s="198"/>
      <c r="AH77" s="425"/>
      <c r="AI77" s="413"/>
      <c r="AJ77" s="199" t="str">
        <f t="shared" si="37"/>
        <v>4.7</v>
      </c>
      <c r="AK77" s="8" t="str">
        <f>'rpp17'!$M$320</f>
        <v/>
      </c>
      <c r="AL77" s="199"/>
      <c r="AM77" s="196">
        <f t="shared" si="394"/>
        <v>0</v>
      </c>
      <c r="AN77" s="196"/>
      <c r="AO77" s="196"/>
      <c r="AP77" s="196">
        <f t="shared" si="395"/>
        <v>0</v>
      </c>
      <c r="AQ77" s="196"/>
      <c r="AR77" s="196"/>
      <c r="AS77" s="196">
        <f t="shared" si="396"/>
        <v>0</v>
      </c>
      <c r="AT77" s="196"/>
      <c r="AU77" s="196"/>
      <c r="AV77" s="196"/>
      <c r="AW77" s="196">
        <f t="shared" ref="AW77" si="405">IF($AT$17=1,AM77*$AM$7,0)</f>
        <v>0</v>
      </c>
      <c r="AX77" s="196">
        <f t="shared" ref="AX77" si="406">IF($AU$17=1,AP77*$AP$7,0)</f>
        <v>0</v>
      </c>
      <c r="AY77" s="196">
        <f t="shared" ref="AY77" si="407">IF($AV$17=1,AS77*$AS$7,0)</f>
        <v>0</v>
      </c>
      <c r="AZ77" s="197">
        <f t="shared" si="400"/>
        <v>0</v>
      </c>
      <c r="BA77" s="198">
        <f>IFERROR(AZ77/(IF($AT$17&gt;0,$AM$7,0)+IF($AU$17&gt;0,$AP$7,0)+IF($AV$17&gt;0,$AS$7,0)),0)</f>
        <v>0</v>
      </c>
      <c r="BB77" s="198"/>
      <c r="BC77" s="425"/>
      <c r="BD77" s="413"/>
      <c r="BE77" s="413"/>
      <c r="BF77" s="236"/>
      <c r="BG77" s="416"/>
      <c r="BH77" s="416"/>
      <c r="BI77" s="411"/>
      <c r="BJ77" s="411"/>
      <c r="BK77" s="413"/>
      <c r="BL77" s="413"/>
      <c r="BM77" s="413"/>
      <c r="BP77" s="211"/>
      <c r="BQ77" s="211"/>
      <c r="BR77" s="211"/>
      <c r="BS77" s="211"/>
    </row>
    <row r="78" spans="1:71">
      <c r="A78" s="419"/>
      <c r="B78" s="419"/>
      <c r="C78" s="422"/>
      <c r="D78" s="195" t="str">
        <f t="shared" si="32"/>
        <v>3.8</v>
      </c>
      <c r="E78" s="195"/>
      <c r="F78" s="195"/>
      <c r="G78" s="195"/>
      <c r="H78" s="195"/>
      <c r="I78" s="195"/>
      <c r="J78" s="196">
        <f t="shared" si="385"/>
        <v>0</v>
      </c>
      <c r="K78" s="197" t="str">
        <f>IF(analis!R18="","",analis!R18)</f>
        <v/>
      </c>
      <c r="L78" s="196"/>
      <c r="M78" s="196"/>
      <c r="N78" s="196"/>
      <c r="O78" s="196"/>
      <c r="P78" s="196">
        <f t="shared" si="386"/>
        <v>0</v>
      </c>
      <c r="Q78" s="196" t="str">
        <f>'rpp18'!$M$263</f>
        <v/>
      </c>
      <c r="R78" s="196"/>
      <c r="S78" s="196">
        <f t="shared" si="387"/>
        <v>0</v>
      </c>
      <c r="T78" s="196"/>
      <c r="U78" s="196"/>
      <c r="V78" s="196">
        <f t="shared" si="388"/>
        <v>0</v>
      </c>
      <c r="W78" s="196"/>
      <c r="X78" s="196"/>
      <c r="Y78" s="196"/>
      <c r="Z78" s="196"/>
      <c r="AA78" s="196">
        <f t="shared" ref="AA78" si="408">IF($W$18=1,J78*$J$7,0)</f>
        <v>0</v>
      </c>
      <c r="AB78" s="196">
        <f t="shared" ref="AB78" si="409">IF($X$18=1,P78*$P$7,0)</f>
        <v>0</v>
      </c>
      <c r="AC78" s="196">
        <f t="shared" ref="AC78" si="410">IF($Y$18=1,S78*$S$7,0)</f>
        <v>0</v>
      </c>
      <c r="AD78" s="196">
        <f t="shared" ref="AD78" si="411">IF($Z$18=1,V78*$V$7,0)</f>
        <v>0</v>
      </c>
      <c r="AE78" s="197">
        <f t="shared" si="393"/>
        <v>0</v>
      </c>
      <c r="AF78" s="198">
        <f>IFERROR(AE78/(IF($W$18&gt;0,$J$7,0)+IF($X$18&gt;0,$P$7,0)+IF($Y$18&gt;0,$S$7,0)+IF($Z$18&gt;0,$V$7,0)),0)</f>
        <v>0</v>
      </c>
      <c r="AG78" s="198"/>
      <c r="AH78" s="425"/>
      <c r="AI78" s="413"/>
      <c r="AJ78" s="199" t="str">
        <f t="shared" si="37"/>
        <v>4.8</v>
      </c>
      <c r="AK78" s="8" t="str">
        <f>'rpp18'!$M$320</f>
        <v/>
      </c>
      <c r="AL78" s="199"/>
      <c r="AM78" s="196">
        <f t="shared" si="394"/>
        <v>0</v>
      </c>
      <c r="AN78" s="196"/>
      <c r="AO78" s="196"/>
      <c r="AP78" s="196">
        <f t="shared" si="395"/>
        <v>0</v>
      </c>
      <c r="AQ78" s="196"/>
      <c r="AR78" s="196"/>
      <c r="AS78" s="196">
        <f t="shared" si="396"/>
        <v>0</v>
      </c>
      <c r="AT78" s="196"/>
      <c r="AU78" s="196"/>
      <c r="AV78" s="196"/>
      <c r="AW78" s="196">
        <f t="shared" ref="AW78" si="412">IF($AT$18=1,AM78*$AM$7,0)</f>
        <v>0</v>
      </c>
      <c r="AX78" s="196">
        <f t="shared" ref="AX78" si="413">IF($AU$18=1,AP78*$AP$7,0)</f>
        <v>0</v>
      </c>
      <c r="AY78" s="196">
        <f t="shared" ref="AY78" si="414">IF($AV$18=1,AS78*$AS$7,0)</f>
        <v>0</v>
      </c>
      <c r="AZ78" s="197">
        <f t="shared" si="400"/>
        <v>0</v>
      </c>
      <c r="BA78" s="198">
        <f>IFERROR(AZ78/(IF($AT$18&gt;0,$AM$7,0)+IF($AU$18&gt;0,$AP$7,0)+IF($AV$18&gt;0,$AS$7,0)),0)</f>
        <v>0</v>
      </c>
      <c r="BB78" s="198"/>
      <c r="BC78" s="425"/>
      <c r="BD78" s="413"/>
      <c r="BE78" s="413"/>
      <c r="BF78" s="236"/>
      <c r="BG78" s="416"/>
      <c r="BH78" s="416"/>
      <c r="BI78" s="411"/>
      <c r="BJ78" s="411"/>
      <c r="BK78" s="413"/>
      <c r="BL78" s="413"/>
      <c r="BM78" s="413"/>
      <c r="BP78" s="211"/>
      <c r="BQ78" s="211"/>
      <c r="BR78" s="211"/>
      <c r="BS78" s="211"/>
    </row>
    <row r="79" spans="1:71">
      <c r="A79" s="419"/>
      <c r="B79" s="419"/>
      <c r="C79" s="422"/>
      <c r="D79" s="195" t="str">
        <f t="shared" si="32"/>
        <v>3.9</v>
      </c>
      <c r="E79" s="195"/>
      <c r="F79" s="195"/>
      <c r="G79" s="195"/>
      <c r="H79" s="195"/>
      <c r="I79" s="195"/>
      <c r="J79" s="196">
        <f t="shared" si="385"/>
        <v>0</v>
      </c>
      <c r="K79" s="197" t="str">
        <f>IF(analis!T18="","",analis!T18)</f>
        <v/>
      </c>
      <c r="L79" s="196"/>
      <c r="M79" s="196"/>
      <c r="N79" s="196"/>
      <c r="O79" s="196"/>
      <c r="P79" s="196">
        <f t="shared" si="386"/>
        <v>0</v>
      </c>
      <c r="Q79" s="196" t="str">
        <f>'rpp19'!$M$263</f>
        <v/>
      </c>
      <c r="R79" s="196"/>
      <c r="S79" s="196">
        <f t="shared" si="387"/>
        <v>0</v>
      </c>
      <c r="T79" s="196"/>
      <c r="U79" s="196"/>
      <c r="V79" s="196">
        <f t="shared" si="388"/>
        <v>0</v>
      </c>
      <c r="W79" s="196"/>
      <c r="X79" s="196"/>
      <c r="Y79" s="196"/>
      <c r="Z79" s="196"/>
      <c r="AA79" s="196">
        <f t="shared" ref="AA79" si="415">IF($W$19=1,J79*$J$7,0)</f>
        <v>0</v>
      </c>
      <c r="AB79" s="196">
        <f t="shared" ref="AB79" si="416">IF($X$19=1,P79*$P$7,0)</f>
        <v>0</v>
      </c>
      <c r="AC79" s="196">
        <f t="shared" ref="AC79" si="417">IF($Y$19=1,S79*$S$7,0)</f>
        <v>0</v>
      </c>
      <c r="AD79" s="196">
        <f t="shared" ref="AD79" si="418">IF($Z$19=1,V79*$V$7,0)</f>
        <v>0</v>
      </c>
      <c r="AE79" s="197">
        <f t="shared" si="393"/>
        <v>0</v>
      </c>
      <c r="AF79" s="198">
        <f>IFERROR(AE79/(IF($W$19&gt;0,$J$7,0)+IF($X$19&gt;0,$P$7,0)+IF($Y$19&gt;0,$S$7,0)+IF($Z$19&gt;0,$V$7,0)),0)</f>
        <v>0</v>
      </c>
      <c r="AG79" s="198"/>
      <c r="AH79" s="425"/>
      <c r="AI79" s="413"/>
      <c r="AJ79" s="199" t="str">
        <f t="shared" si="37"/>
        <v>4.9</v>
      </c>
      <c r="AK79" s="8" t="str">
        <f>'rpp19'!$M$320</f>
        <v/>
      </c>
      <c r="AL79" s="199"/>
      <c r="AM79" s="196">
        <f t="shared" si="394"/>
        <v>0</v>
      </c>
      <c r="AN79" s="196"/>
      <c r="AO79" s="196"/>
      <c r="AP79" s="196">
        <f t="shared" si="395"/>
        <v>0</v>
      </c>
      <c r="AQ79" s="196"/>
      <c r="AR79" s="196"/>
      <c r="AS79" s="196">
        <f t="shared" si="396"/>
        <v>0</v>
      </c>
      <c r="AT79" s="196"/>
      <c r="AU79" s="196"/>
      <c r="AV79" s="196"/>
      <c r="AW79" s="196">
        <f t="shared" ref="AW79" si="419">IF($AT$19=1,AM79*$AM$7,0)</f>
        <v>0</v>
      </c>
      <c r="AX79" s="196">
        <f t="shared" ref="AX79" si="420">IF($AU$19=1,AP79*$AP$7,0)</f>
        <v>0</v>
      </c>
      <c r="AY79" s="196">
        <f t="shared" ref="AY79" si="421">IF($AV$19=1,AS79*$AS$7,0)</f>
        <v>0</v>
      </c>
      <c r="AZ79" s="197">
        <f t="shared" si="400"/>
        <v>0</v>
      </c>
      <c r="BA79" s="198">
        <f>IFERROR(AZ79/(IF($AT$19&gt;0,$AM$7,0)+IF($AU$19&gt;0,$AP$7,0)+IF($AV$19&gt;0,$AS$7,0)),0)</f>
        <v>0</v>
      </c>
      <c r="BB79" s="198"/>
      <c r="BC79" s="425"/>
      <c r="BD79" s="413"/>
      <c r="BE79" s="413"/>
      <c r="BF79" s="236"/>
      <c r="BG79" s="416"/>
      <c r="BH79" s="416"/>
      <c r="BI79" s="411"/>
      <c r="BJ79" s="411"/>
      <c r="BK79" s="413"/>
      <c r="BL79" s="413"/>
      <c r="BM79" s="413"/>
      <c r="BP79" s="211"/>
      <c r="BQ79" s="211"/>
      <c r="BR79" s="211"/>
      <c r="BS79" s="211"/>
    </row>
    <row r="80" spans="1:71">
      <c r="A80" s="419"/>
      <c r="B80" s="419"/>
      <c r="C80" s="422"/>
      <c r="D80" s="195" t="str">
        <f t="shared" si="32"/>
        <v>3.10</v>
      </c>
      <c r="E80" s="195"/>
      <c r="F80" s="195"/>
      <c r="G80" s="195"/>
      <c r="H80" s="195"/>
      <c r="I80" s="195"/>
      <c r="J80" s="196">
        <f t="shared" si="385"/>
        <v>0</v>
      </c>
      <c r="K80" s="197" t="str">
        <f>IF(analis!V18="","",analis!V18)</f>
        <v/>
      </c>
      <c r="L80" s="196"/>
      <c r="M80" s="196"/>
      <c r="N80" s="196"/>
      <c r="O80" s="196"/>
      <c r="P80" s="196">
        <f t="shared" si="386"/>
        <v>0</v>
      </c>
      <c r="Q80" s="196" t="str">
        <f>'rpp20'!$M$263</f>
        <v/>
      </c>
      <c r="R80" s="196"/>
      <c r="S80" s="196">
        <f t="shared" si="387"/>
        <v>0</v>
      </c>
      <c r="T80" s="196"/>
      <c r="U80" s="196"/>
      <c r="V80" s="196">
        <f t="shared" si="388"/>
        <v>0</v>
      </c>
      <c r="W80" s="196"/>
      <c r="X80" s="196"/>
      <c r="Y80" s="196"/>
      <c r="Z80" s="196"/>
      <c r="AA80" s="196">
        <f t="shared" ref="AA80" si="422">IF($W$20=1,J80*$J$7,0)</f>
        <v>0</v>
      </c>
      <c r="AB80" s="196">
        <f t="shared" ref="AB80" si="423">IF($X$20=1,P80*$P$7,0)</f>
        <v>0</v>
      </c>
      <c r="AC80" s="196">
        <f t="shared" ref="AC80" si="424">IF($Y$20=1,S80*$S$7,0)</f>
        <v>0</v>
      </c>
      <c r="AD80" s="196">
        <f t="shared" ref="AD80" si="425">IF($Z$20=1,V80*$V$7,0)</f>
        <v>0</v>
      </c>
      <c r="AE80" s="197">
        <f t="shared" si="393"/>
        <v>0</v>
      </c>
      <c r="AF80" s="198">
        <f>IFERROR(AE80/(IF($W$20&gt;0,$J$7,0)+IF($X$20&gt;0,$P$7,0)+IF($Y$20&gt;0,$S$7,0)+IF($Z$20&gt;0,$V$7,0)),0)</f>
        <v>0</v>
      </c>
      <c r="AG80" s="198"/>
      <c r="AH80" s="425"/>
      <c r="AI80" s="413"/>
      <c r="AJ80" s="199" t="str">
        <f t="shared" si="37"/>
        <v>4.10</v>
      </c>
      <c r="AK80" s="8" t="str">
        <f>'rpp20'!$M$320</f>
        <v/>
      </c>
      <c r="AL80" s="199"/>
      <c r="AM80" s="196">
        <f t="shared" si="394"/>
        <v>0</v>
      </c>
      <c r="AN80" s="196"/>
      <c r="AO80" s="196"/>
      <c r="AP80" s="196">
        <f t="shared" si="395"/>
        <v>0</v>
      </c>
      <c r="AQ80" s="196"/>
      <c r="AR80" s="196"/>
      <c r="AS80" s="196">
        <f t="shared" si="396"/>
        <v>0</v>
      </c>
      <c r="AT80" s="196"/>
      <c r="AU80" s="196"/>
      <c r="AV80" s="196"/>
      <c r="AW80" s="196">
        <f t="shared" ref="AW80" si="426">IF($AT$20=1,AM80*$AM$7,0)</f>
        <v>0</v>
      </c>
      <c r="AX80" s="196">
        <f t="shared" ref="AX80" si="427">IF($AU$20=1,AP80*$AP$7,0)</f>
        <v>0</v>
      </c>
      <c r="AY80" s="196">
        <f t="shared" ref="AY80" si="428">IF($AV$20=1,AS80*$AS$7,0)</f>
        <v>0</v>
      </c>
      <c r="AZ80" s="197">
        <f t="shared" si="400"/>
        <v>0</v>
      </c>
      <c r="BA80" s="198">
        <f>IFERROR(AZ80/(IF($AT$20&gt;0,$AM$7,0)+IF($AU$20&gt;0,$AP$7,0)+IF($AV$20&gt;0,$AS$7,0)),0)</f>
        <v>0</v>
      </c>
      <c r="BB80" s="198"/>
      <c r="BC80" s="425"/>
      <c r="BD80" s="413"/>
      <c r="BE80" s="413"/>
      <c r="BF80" s="236"/>
      <c r="BG80" s="416"/>
      <c r="BH80" s="416"/>
      <c r="BI80" s="411"/>
      <c r="BJ80" s="411"/>
      <c r="BK80" s="413"/>
      <c r="BL80" s="413"/>
      <c r="BM80" s="413"/>
      <c r="BP80" s="211"/>
      <c r="BQ80" s="211"/>
      <c r="BR80" s="211"/>
      <c r="BS80" s="211"/>
    </row>
    <row r="81" spans="1:71">
      <c r="A81" s="419"/>
      <c r="B81" s="419"/>
      <c r="C81" s="422"/>
      <c r="D81" s="195" t="str">
        <f t="shared" si="32"/>
        <v>3.11</v>
      </c>
      <c r="E81" s="195"/>
      <c r="F81" s="195"/>
      <c r="G81" s="195"/>
      <c r="H81" s="195"/>
      <c r="I81" s="195"/>
      <c r="J81" s="196">
        <f t="shared" si="385"/>
        <v>0</v>
      </c>
      <c r="K81" s="197" t="str">
        <f>IF(analis!X18="","",analis!X18)</f>
        <v/>
      </c>
      <c r="L81" s="196"/>
      <c r="M81" s="196"/>
      <c r="N81" s="196"/>
      <c r="O81" s="196"/>
      <c r="P81" s="196">
        <f t="shared" si="386"/>
        <v>0</v>
      </c>
      <c r="Q81" s="196" t="str">
        <f>'rpp11'!$M$263</f>
        <v/>
      </c>
      <c r="R81" s="196"/>
      <c r="S81" s="196">
        <f t="shared" si="387"/>
        <v>0</v>
      </c>
      <c r="T81" s="196"/>
      <c r="U81" s="196"/>
      <c r="V81" s="196">
        <f t="shared" si="388"/>
        <v>0</v>
      </c>
      <c r="W81" s="196"/>
      <c r="X81" s="196"/>
      <c r="Y81" s="196"/>
      <c r="Z81" s="196"/>
      <c r="AA81" s="196">
        <f t="shared" ref="AA81" si="429">IF($W$21=1,J81*$J$7,0)</f>
        <v>0</v>
      </c>
      <c r="AB81" s="196">
        <f t="shared" ref="AB81" si="430">IF($X$21=1,P81*$P$7,0)</f>
        <v>0</v>
      </c>
      <c r="AC81" s="196">
        <f t="shared" ref="AC81" si="431">IF($Y$21=1,S81*$S$7,0)</f>
        <v>0</v>
      </c>
      <c r="AD81" s="196">
        <f t="shared" ref="AD81" si="432">IF($Z$21=1,V81*$V$7,0)</f>
        <v>0</v>
      </c>
      <c r="AE81" s="197">
        <f t="shared" si="393"/>
        <v>0</v>
      </c>
      <c r="AF81" s="198">
        <f>IFERROR(AE81/(IF($W$21&gt;0,$J$7,0)+IF($X$21&gt;0,$P$7,0)+IF($Y$21&gt;0,$S$7,0)+IF($Z$21&gt;0,$V$7,0)),0)</f>
        <v>0</v>
      </c>
      <c r="AG81" s="198"/>
      <c r="AH81" s="425"/>
      <c r="AI81" s="413"/>
      <c r="AJ81" s="199" t="str">
        <f t="shared" si="37"/>
        <v>4.11</v>
      </c>
      <c r="AK81" s="8" t="str">
        <f>'rpp11'!$M$320</f>
        <v/>
      </c>
      <c r="AL81" s="199"/>
      <c r="AM81" s="196">
        <f t="shared" si="394"/>
        <v>0</v>
      </c>
      <c r="AN81" s="196"/>
      <c r="AO81" s="196"/>
      <c r="AP81" s="196">
        <f t="shared" si="395"/>
        <v>0</v>
      </c>
      <c r="AQ81" s="196"/>
      <c r="AR81" s="196"/>
      <c r="AS81" s="196">
        <f t="shared" si="396"/>
        <v>0</v>
      </c>
      <c r="AT81" s="196"/>
      <c r="AU81" s="196"/>
      <c r="AV81" s="196"/>
      <c r="AW81" s="196">
        <f t="shared" ref="AW81" si="433">IF($AT$21=1,AM81*$AM$7,0)</f>
        <v>0</v>
      </c>
      <c r="AX81" s="196">
        <f t="shared" ref="AX81" si="434">IF($AU$21=1,AP81*$AP$7,0)</f>
        <v>0</v>
      </c>
      <c r="AY81" s="196">
        <f t="shared" ref="AY81" si="435">IF($AV$21=1,AS81*$AS$7,0)</f>
        <v>0</v>
      </c>
      <c r="AZ81" s="197">
        <f t="shared" si="400"/>
        <v>0</v>
      </c>
      <c r="BA81" s="198">
        <f>IFERROR(AZ81/(IF($AT$21&gt;0,$AM$7,0)+IF($AU$21&gt;0,$AP$7,0)+IF($AV$21&gt;0,$AS$7,0)),0)</f>
        <v>0</v>
      </c>
      <c r="BB81" s="198"/>
      <c r="BC81" s="425"/>
      <c r="BD81" s="413"/>
      <c r="BE81" s="413"/>
      <c r="BF81" s="236"/>
      <c r="BG81" s="416"/>
      <c r="BH81" s="416"/>
      <c r="BI81" s="411"/>
      <c r="BJ81" s="411"/>
      <c r="BK81" s="413"/>
      <c r="BL81" s="413"/>
      <c r="BM81" s="413"/>
      <c r="BP81" s="211"/>
      <c r="BQ81" s="211"/>
      <c r="BR81" s="211"/>
      <c r="BS81" s="211"/>
    </row>
    <row r="82" spans="1:71">
      <c r="A82" s="419"/>
      <c r="B82" s="419"/>
      <c r="C82" s="422"/>
      <c r="D82" s="195" t="str">
        <f t="shared" si="32"/>
        <v>3.12</v>
      </c>
      <c r="E82" s="195"/>
      <c r="F82" s="195"/>
      <c r="G82" s="195"/>
      <c r="H82" s="195"/>
      <c r="I82" s="195"/>
      <c r="J82" s="196">
        <f t="shared" si="385"/>
        <v>0</v>
      </c>
      <c r="K82" s="197" t="str">
        <f>IF(analis!Z18="","",analis!Z18)</f>
        <v/>
      </c>
      <c r="L82" s="196"/>
      <c r="M82" s="196"/>
      <c r="N82" s="196"/>
      <c r="O82" s="196"/>
      <c r="P82" s="196">
        <f t="shared" si="386"/>
        <v>0</v>
      </c>
      <c r="Q82" s="196" t="str">
        <f>'rpp12'!$M$263</f>
        <v/>
      </c>
      <c r="R82" s="196"/>
      <c r="S82" s="196">
        <f t="shared" si="387"/>
        <v>0</v>
      </c>
      <c r="T82" s="196"/>
      <c r="U82" s="196"/>
      <c r="V82" s="196">
        <f t="shared" si="388"/>
        <v>0</v>
      </c>
      <c r="W82" s="196"/>
      <c r="X82" s="196"/>
      <c r="Y82" s="196"/>
      <c r="Z82" s="196"/>
      <c r="AA82" s="196">
        <f t="shared" ref="AA82" si="436">IF($W$22=1,J82*$J$7,0)</f>
        <v>0</v>
      </c>
      <c r="AB82" s="196">
        <f t="shared" ref="AB82" si="437">IF($X$22=1,P82*$P$7,0)</f>
        <v>0</v>
      </c>
      <c r="AC82" s="196">
        <f t="shared" ref="AC82" si="438">IF($Y$22=1,S82*$S$7,0)</f>
        <v>0</v>
      </c>
      <c r="AD82" s="196">
        <f t="shared" ref="AD82" si="439">IF($Z$22=1,V82*$V$7,0)</f>
        <v>0</v>
      </c>
      <c r="AE82" s="197">
        <f t="shared" si="393"/>
        <v>0</v>
      </c>
      <c r="AF82" s="198">
        <f>IFERROR(AE82/(IF($W$22&gt;0,$J$7,0)+IF($X$22&gt;0,$P$7,0)+IF($Y$22&gt;0,$S$7,0)+IF($Z$22&gt;0,$V$7,0)),0)</f>
        <v>0</v>
      </c>
      <c r="AG82" s="198"/>
      <c r="AH82" s="425"/>
      <c r="AI82" s="413"/>
      <c r="AJ82" s="199" t="str">
        <f t="shared" si="37"/>
        <v>4.12</v>
      </c>
      <c r="AK82" s="8" t="str">
        <f>'rpp12'!$M$320</f>
        <v/>
      </c>
      <c r="AL82" s="199"/>
      <c r="AM82" s="196">
        <f t="shared" si="394"/>
        <v>0</v>
      </c>
      <c r="AN82" s="196"/>
      <c r="AO82" s="196"/>
      <c r="AP82" s="196">
        <f t="shared" si="395"/>
        <v>0</v>
      </c>
      <c r="AQ82" s="196"/>
      <c r="AR82" s="196"/>
      <c r="AS82" s="196">
        <f t="shared" si="396"/>
        <v>0</v>
      </c>
      <c r="AT82" s="196"/>
      <c r="AU82" s="196"/>
      <c r="AV82" s="196"/>
      <c r="AW82" s="196">
        <f t="shared" ref="AW82" si="440">IF($AT$22=1,AM82*$AM$7,0)</f>
        <v>0</v>
      </c>
      <c r="AX82" s="196">
        <f t="shared" ref="AX82" si="441">IF($AU$22=1,AP82*$AP$7,0)</f>
        <v>0</v>
      </c>
      <c r="AY82" s="196">
        <f t="shared" ref="AY82" si="442">IF($AV$22=1,AS82*$AS$7,0)</f>
        <v>0</v>
      </c>
      <c r="AZ82" s="197">
        <f t="shared" si="400"/>
        <v>0</v>
      </c>
      <c r="BA82" s="198">
        <f>IFERROR(AZ82/(IF($AT$22&gt;0,$AM$7,0)+IF($AU$22&gt;0,$AP$7,0)+IF($AV$22&gt;0,$AS$7,0)),0)</f>
        <v>0</v>
      </c>
      <c r="BB82" s="198"/>
      <c r="BC82" s="425"/>
      <c r="BD82" s="413"/>
      <c r="BE82" s="413"/>
      <c r="BF82" s="236"/>
      <c r="BG82" s="416"/>
      <c r="BH82" s="416"/>
      <c r="BI82" s="411"/>
      <c r="BJ82" s="411"/>
      <c r="BK82" s="413"/>
      <c r="BL82" s="413"/>
      <c r="BM82" s="413"/>
      <c r="BP82" s="211"/>
      <c r="BQ82" s="211"/>
      <c r="BR82" s="211"/>
      <c r="BS82" s="211"/>
    </row>
    <row r="83" spans="1:71">
      <c r="A83" s="419"/>
      <c r="B83" s="419"/>
      <c r="C83" s="422"/>
      <c r="D83" s="195" t="str">
        <f t="shared" si="32"/>
        <v>3.13</v>
      </c>
      <c r="E83" s="195"/>
      <c r="F83" s="195"/>
      <c r="G83" s="195"/>
      <c r="H83" s="195"/>
      <c r="I83" s="195"/>
      <c r="J83" s="196">
        <f t="shared" si="385"/>
        <v>0</v>
      </c>
      <c r="K83" s="197" t="str">
        <f>IF(analis!AB18="","",analis!AB18)</f>
        <v/>
      </c>
      <c r="L83" s="196"/>
      <c r="M83" s="196"/>
      <c r="N83" s="196"/>
      <c r="O83" s="196"/>
      <c r="P83" s="196">
        <f t="shared" si="386"/>
        <v>0</v>
      </c>
      <c r="Q83" s="196" t="str">
        <f>'rpp13'!$M$263</f>
        <v/>
      </c>
      <c r="R83" s="196"/>
      <c r="S83" s="196">
        <f t="shared" si="387"/>
        <v>0</v>
      </c>
      <c r="T83" s="196"/>
      <c r="U83" s="196"/>
      <c r="V83" s="196">
        <f t="shared" si="388"/>
        <v>0</v>
      </c>
      <c r="W83" s="196"/>
      <c r="X83" s="196"/>
      <c r="Y83" s="196"/>
      <c r="Z83" s="196"/>
      <c r="AA83" s="196">
        <f t="shared" ref="AA83" si="443">IF($W$23=1,J83*$J$7,0)</f>
        <v>0</v>
      </c>
      <c r="AB83" s="196">
        <f t="shared" ref="AB83" si="444">IF($X$23=1,P83*$P$7,0)</f>
        <v>0</v>
      </c>
      <c r="AC83" s="196">
        <f t="shared" ref="AC83" si="445">IF($Y$23=1,S83*$S$7,0)</f>
        <v>0</v>
      </c>
      <c r="AD83" s="196">
        <f t="shared" ref="AD83" si="446">IF($Z$23=1,V83*$V$7,0)</f>
        <v>0</v>
      </c>
      <c r="AE83" s="197">
        <f t="shared" si="393"/>
        <v>0</v>
      </c>
      <c r="AF83" s="198">
        <f>IFERROR(AE83/(IF($W$23&gt;0,$J$7,0)+IF($X$23&gt;0,$P$7,0)+IF($Y$23&gt;0,$S$7,0)+IF($Z$23&gt;0,$V$7,0)),0)</f>
        <v>0</v>
      </c>
      <c r="AG83" s="198"/>
      <c r="AH83" s="425"/>
      <c r="AI83" s="413"/>
      <c r="AJ83" s="199" t="str">
        <f t="shared" si="37"/>
        <v>4.13</v>
      </c>
      <c r="AK83" s="8" t="str">
        <f>'rpp13'!$M$320</f>
        <v/>
      </c>
      <c r="AL83" s="199"/>
      <c r="AM83" s="196">
        <f t="shared" si="394"/>
        <v>0</v>
      </c>
      <c r="AN83" s="196"/>
      <c r="AO83" s="196"/>
      <c r="AP83" s="196">
        <f t="shared" si="395"/>
        <v>0</v>
      </c>
      <c r="AQ83" s="196"/>
      <c r="AR83" s="196"/>
      <c r="AS83" s="196">
        <f t="shared" si="396"/>
        <v>0</v>
      </c>
      <c r="AT83" s="196"/>
      <c r="AU83" s="196"/>
      <c r="AV83" s="196"/>
      <c r="AW83" s="196">
        <f t="shared" ref="AW83" si="447">IF($AT$23=1,AM83*$AM$7,0)</f>
        <v>0</v>
      </c>
      <c r="AX83" s="196">
        <f t="shared" ref="AX83" si="448">IF($AU$23=1,AP83*$AP$7,0)</f>
        <v>0</v>
      </c>
      <c r="AY83" s="196">
        <f t="shared" ref="AY83" si="449">IF($AV$23=1,AS83*$AS$7,0)</f>
        <v>0</v>
      </c>
      <c r="AZ83" s="197">
        <f t="shared" si="400"/>
        <v>0</v>
      </c>
      <c r="BA83" s="198">
        <f>IFERROR(AZ83/(IF($AT$23&gt;0,$AM$7,0)+IF($AU$23&gt;0,$AP$7,0)+IF($AV$23&gt;0,$AS$7,0)),0)</f>
        <v>0</v>
      </c>
      <c r="BB83" s="198"/>
      <c r="BC83" s="425"/>
      <c r="BD83" s="413"/>
      <c r="BE83" s="413"/>
      <c r="BF83" s="236"/>
      <c r="BG83" s="416"/>
      <c r="BH83" s="416"/>
      <c r="BI83" s="411"/>
      <c r="BJ83" s="411"/>
      <c r="BK83" s="413"/>
      <c r="BL83" s="413"/>
      <c r="BM83" s="413"/>
      <c r="BP83" s="211"/>
      <c r="BQ83" s="211"/>
      <c r="BR83" s="211"/>
      <c r="BS83" s="211"/>
    </row>
    <row r="84" spans="1:71">
      <c r="A84" s="419"/>
      <c r="B84" s="419"/>
      <c r="C84" s="422"/>
      <c r="D84" s="195" t="str">
        <f t="shared" si="32"/>
        <v>3.14</v>
      </c>
      <c r="E84" s="195"/>
      <c r="F84" s="195"/>
      <c r="G84" s="195"/>
      <c r="H84" s="195"/>
      <c r="I84" s="195"/>
      <c r="J84" s="196">
        <f t="shared" si="385"/>
        <v>0</v>
      </c>
      <c r="K84" s="197" t="str">
        <f>IF(analis!AD18="","",analis!AD18)</f>
        <v/>
      </c>
      <c r="L84" s="196"/>
      <c r="M84" s="196"/>
      <c r="N84" s="196"/>
      <c r="O84" s="196"/>
      <c r="P84" s="196">
        <f t="shared" si="386"/>
        <v>0</v>
      </c>
      <c r="Q84" s="196" t="str">
        <f>'rpp14'!$M$263</f>
        <v/>
      </c>
      <c r="R84" s="196"/>
      <c r="S84" s="196">
        <f t="shared" si="387"/>
        <v>0</v>
      </c>
      <c r="T84" s="196"/>
      <c r="U84" s="196"/>
      <c r="V84" s="196">
        <f t="shared" si="388"/>
        <v>0</v>
      </c>
      <c r="W84" s="196"/>
      <c r="X84" s="196"/>
      <c r="Y84" s="196"/>
      <c r="Z84" s="196"/>
      <c r="AA84" s="196">
        <f t="shared" ref="AA84" si="450">IF($W$24=1,J84*$J$7,0)</f>
        <v>0</v>
      </c>
      <c r="AB84" s="196">
        <f t="shared" ref="AB84" si="451">IF($X$24=1,P84*$P$7,0)</f>
        <v>0</v>
      </c>
      <c r="AC84" s="196">
        <f t="shared" ref="AC84" si="452">IF($Y$24=1,S84*$S$7,0)</f>
        <v>0</v>
      </c>
      <c r="AD84" s="196">
        <f t="shared" ref="AD84" si="453">IF($Z$24=1,V84*$V$7,0)</f>
        <v>0</v>
      </c>
      <c r="AE84" s="197">
        <f t="shared" si="393"/>
        <v>0</v>
      </c>
      <c r="AF84" s="198">
        <f>IFERROR(AE84/(IF($W$24&gt;0,$J$7,0)+IF($X$24&gt;0,$P$7,0)+IF($Y$24&gt;0,$S$7,0)+IF($Z$24&gt;0,$V$7,0)),0)</f>
        <v>0</v>
      </c>
      <c r="AG84" s="198"/>
      <c r="AH84" s="425"/>
      <c r="AI84" s="413"/>
      <c r="AJ84" s="199" t="str">
        <f t="shared" si="37"/>
        <v>4.14</v>
      </c>
      <c r="AK84" s="8" t="str">
        <f>'rpp14'!$M$320</f>
        <v/>
      </c>
      <c r="AL84" s="199"/>
      <c r="AM84" s="196">
        <f t="shared" si="394"/>
        <v>0</v>
      </c>
      <c r="AN84" s="196"/>
      <c r="AO84" s="196"/>
      <c r="AP84" s="196">
        <f t="shared" si="395"/>
        <v>0</v>
      </c>
      <c r="AQ84" s="196"/>
      <c r="AR84" s="196"/>
      <c r="AS84" s="196">
        <f t="shared" si="396"/>
        <v>0</v>
      </c>
      <c r="AT84" s="196"/>
      <c r="AU84" s="196"/>
      <c r="AV84" s="196"/>
      <c r="AW84" s="196">
        <f t="shared" ref="AW84" si="454">IF($AT$24=1,AM84*$AM$7,0)</f>
        <v>0</v>
      </c>
      <c r="AX84" s="196">
        <f t="shared" ref="AX84" si="455">IF($AU$24=1,AP84*$AP$7,0)</f>
        <v>0</v>
      </c>
      <c r="AY84" s="196">
        <f t="shared" ref="AY84" si="456">IF($AV$24=1,AS84*$AS$7,0)</f>
        <v>0</v>
      </c>
      <c r="AZ84" s="197">
        <f t="shared" si="400"/>
        <v>0</v>
      </c>
      <c r="BA84" s="198">
        <f>IFERROR(AZ84/(IF($AT$24&gt;0,$AM$7,0)+IF($AU$24&gt;0,$AP$7,0)+IF($AV$24&gt;0,$AS$7,0)),0)</f>
        <v>0</v>
      </c>
      <c r="BB84" s="198"/>
      <c r="BC84" s="425"/>
      <c r="BD84" s="413"/>
      <c r="BE84" s="413"/>
      <c r="BF84" s="236"/>
      <c r="BG84" s="416"/>
      <c r="BH84" s="416"/>
      <c r="BI84" s="411"/>
      <c r="BJ84" s="411"/>
      <c r="BK84" s="413"/>
      <c r="BL84" s="413"/>
      <c r="BM84" s="413"/>
      <c r="BP84" s="211"/>
      <c r="BQ84" s="211"/>
      <c r="BR84" s="211"/>
      <c r="BS84" s="211"/>
    </row>
    <row r="85" spans="1:71">
      <c r="A85" s="420"/>
      <c r="B85" s="420"/>
      <c r="C85" s="423"/>
      <c r="D85" s="195" t="str">
        <f t="shared" si="32"/>
        <v>3.15</v>
      </c>
      <c r="E85" s="195"/>
      <c r="F85" s="195"/>
      <c r="G85" s="195"/>
      <c r="H85" s="195"/>
      <c r="I85" s="195"/>
      <c r="J85" s="196">
        <f t="shared" si="385"/>
        <v>0</v>
      </c>
      <c r="K85" s="197" t="str">
        <f>IF(analis!AF18="","",analis!AF18)</f>
        <v/>
      </c>
      <c r="L85" s="196"/>
      <c r="M85" s="196"/>
      <c r="N85" s="196"/>
      <c r="O85" s="196"/>
      <c r="P85" s="196">
        <f t="shared" si="386"/>
        <v>0</v>
      </c>
      <c r="Q85" s="196" t="str">
        <f>'rpp15'!$M$263</f>
        <v/>
      </c>
      <c r="R85" s="196"/>
      <c r="S85" s="196">
        <f t="shared" si="387"/>
        <v>0</v>
      </c>
      <c r="T85" s="196"/>
      <c r="U85" s="196"/>
      <c r="V85" s="196">
        <f t="shared" si="388"/>
        <v>0</v>
      </c>
      <c r="W85" s="196"/>
      <c r="X85" s="196"/>
      <c r="Y85" s="196"/>
      <c r="Z85" s="196"/>
      <c r="AA85" s="196">
        <f t="shared" ref="AA85" si="457">IF($W$25=1,J85*$J$7,0)</f>
        <v>0</v>
      </c>
      <c r="AB85" s="196">
        <f t="shared" ref="AB85" si="458">IF($X$25=1,P85*$P$7,0)</f>
        <v>0</v>
      </c>
      <c r="AC85" s="196">
        <f t="shared" ref="AC85" si="459">IF($Y$25=1,S85*$S$7,0)</f>
        <v>0</v>
      </c>
      <c r="AD85" s="196">
        <f t="shared" ref="AD85" si="460">IF($Z$25=1,V85*$V$7,0)</f>
        <v>0</v>
      </c>
      <c r="AE85" s="197">
        <f t="shared" si="393"/>
        <v>0</v>
      </c>
      <c r="AF85" s="198">
        <f>IFERROR(AE85/(IF($W$25&gt;0,$J$7,0)+IF($X$25&gt;0,$P$7,0)+IF($Y$25&gt;0,$S$7,0)+IF($Z$25&gt;0,$V$7,0)),0)</f>
        <v>0</v>
      </c>
      <c r="AG85" s="198"/>
      <c r="AH85" s="426"/>
      <c r="AI85" s="414"/>
      <c r="AJ85" s="199" t="str">
        <f t="shared" si="37"/>
        <v>4.15</v>
      </c>
      <c r="AK85" s="8" t="str">
        <f>'rpp15'!$M$320</f>
        <v/>
      </c>
      <c r="AL85" s="199"/>
      <c r="AM85" s="196">
        <f t="shared" si="394"/>
        <v>0</v>
      </c>
      <c r="AN85" s="196"/>
      <c r="AO85" s="196"/>
      <c r="AP85" s="196">
        <f t="shared" si="395"/>
        <v>0</v>
      </c>
      <c r="AQ85" s="196"/>
      <c r="AR85" s="196"/>
      <c r="AS85" s="196">
        <f t="shared" si="396"/>
        <v>0</v>
      </c>
      <c r="AT85" s="196"/>
      <c r="AU85" s="196"/>
      <c r="AV85" s="196"/>
      <c r="AW85" s="196">
        <f t="shared" ref="AW85" si="461">IF($AT$25=1,AM85*$AM$7,0)</f>
        <v>0</v>
      </c>
      <c r="AX85" s="196">
        <f t="shared" ref="AX85" si="462">IF($AU$25=1,AP85*$AP$7,0)</f>
        <v>0</v>
      </c>
      <c r="AY85" s="196">
        <f t="shared" ref="AY85" si="463">IF($AV$25=1,AS85*$AS$7,0)</f>
        <v>0</v>
      </c>
      <c r="AZ85" s="197">
        <f t="shared" si="400"/>
        <v>0</v>
      </c>
      <c r="BA85" s="198">
        <f>IFERROR(AZ85/(IF($AT$25&gt;0,$AM$7,0)+IF($AU$25&gt;0,$AP$7,0)+IF($AV$25&gt;0,$AS$7,0)),0)</f>
        <v>0</v>
      </c>
      <c r="BB85" s="198"/>
      <c r="BC85" s="426"/>
      <c r="BD85" s="414"/>
      <c r="BE85" s="414"/>
      <c r="BF85" s="237"/>
      <c r="BG85" s="417"/>
      <c r="BH85" s="417"/>
      <c r="BI85" s="316"/>
      <c r="BJ85" s="316"/>
      <c r="BK85" s="414"/>
      <c r="BL85" s="414"/>
      <c r="BM85" s="414"/>
      <c r="BP85" s="211"/>
      <c r="BQ85" s="211"/>
      <c r="BR85" s="211"/>
      <c r="BS85" s="211"/>
    </row>
    <row r="86" spans="1:71">
      <c r="A86" s="418">
        <v>6</v>
      </c>
      <c r="B86" s="418">
        <f>pd!B11</f>
        <v>5474</v>
      </c>
      <c r="C86" s="421" t="str">
        <f>pd!C11</f>
        <v>M. ADITYA RYANDI</v>
      </c>
      <c r="D86" s="195" t="str">
        <f t="shared" si="32"/>
        <v>3.1</v>
      </c>
      <c r="E86" s="195"/>
      <c r="F86" s="195"/>
      <c r="G86" s="195"/>
      <c r="H86" s="195"/>
      <c r="I86" s="195"/>
      <c r="J86" s="196">
        <f t="shared" si="385"/>
        <v>0</v>
      </c>
      <c r="K86" s="197" t="str">
        <f>IF(analis!D19="","",analis!D19)</f>
        <v/>
      </c>
      <c r="L86" s="196"/>
      <c r="M86" s="196"/>
      <c r="N86" s="196"/>
      <c r="O86" s="196"/>
      <c r="P86" s="196">
        <f t="shared" si="386"/>
        <v>0</v>
      </c>
      <c r="Q86" s="196" t="str">
        <f>'rpp1'!$M$264</f>
        <v/>
      </c>
      <c r="R86" s="196"/>
      <c r="S86" s="196">
        <f t="shared" si="387"/>
        <v>0</v>
      </c>
      <c r="T86" s="196"/>
      <c r="U86" s="196"/>
      <c r="V86" s="196">
        <f t="shared" si="388"/>
        <v>0</v>
      </c>
      <c r="W86" s="196"/>
      <c r="X86" s="196"/>
      <c r="Y86" s="196"/>
      <c r="Z86" s="196"/>
      <c r="AA86" s="196">
        <f t="shared" ref="AA86" si="464">IF($W$11=1,J86*$J$7,0)</f>
        <v>0</v>
      </c>
      <c r="AB86" s="196">
        <f t="shared" ref="AB86" si="465">IF($X$11=1,P86*$P$7,0)</f>
        <v>0</v>
      </c>
      <c r="AC86" s="196">
        <f t="shared" ref="AC86" si="466">IF($Y$11=1,S86*$S$7,0)</f>
        <v>0</v>
      </c>
      <c r="AD86" s="196">
        <f t="shared" ref="AD86" si="467">IF($Z$11=1,V86*$V$7,0)</f>
        <v>0</v>
      </c>
      <c r="AE86" s="197">
        <f t="shared" si="393"/>
        <v>0</v>
      </c>
      <c r="AF86" s="198">
        <f>IFERROR(AE86/(IF($W$11&gt;0,$J$7,0)+IF($X$11&gt;0,$P$7,0)+IF($Y$11&gt;0,$S$7,0)+IF($Z$11&gt;0,$V$7,0)),0)</f>
        <v>0</v>
      </c>
      <c r="AG86" s="198"/>
      <c r="AH86" s="424" t="e">
        <f t="shared" ref="AH86" si="468">ROUND((SUM(AF86:AF100)/SUM($AG$11:$AG$25)),0)</f>
        <v>#DIV/0!</v>
      </c>
      <c r="AI86" s="412" t="e">
        <f>IF(AH86&gt;=$BO$11,"A",IF(AH86&gt;=$BO$12,"B",IF(AH86&gt;=$BO$13,"C",IF(AH86&gt;=$BO$14,"D",""))))</f>
        <v>#DIV/0!</v>
      </c>
      <c r="AJ86" s="199" t="str">
        <f t="shared" si="37"/>
        <v>4.1</v>
      </c>
      <c r="AK86" s="8" t="str">
        <f>'rpp1'!$M$321</f>
        <v/>
      </c>
      <c r="AL86" s="199"/>
      <c r="AM86" s="196">
        <f t="shared" si="394"/>
        <v>0</v>
      </c>
      <c r="AN86" s="196"/>
      <c r="AO86" s="196"/>
      <c r="AP86" s="196">
        <f t="shared" si="395"/>
        <v>0</v>
      </c>
      <c r="AQ86" s="196"/>
      <c r="AR86" s="196"/>
      <c r="AS86" s="196">
        <f t="shared" si="396"/>
        <v>0</v>
      </c>
      <c r="AT86" s="196"/>
      <c r="AU86" s="196"/>
      <c r="AV86" s="196"/>
      <c r="AW86" s="196">
        <f t="shared" ref="AW86" si="469">IF($AT$11=1,AM86*$AM$7,0)</f>
        <v>0</v>
      </c>
      <c r="AX86" s="196">
        <f t="shared" ref="AX86" si="470">IF($AU$11=1,AP86*$AP$7,0)</f>
        <v>0</v>
      </c>
      <c r="AY86" s="196">
        <f t="shared" ref="AY86" si="471">IF($AV$11=1,AS86*$AS$7,0)</f>
        <v>0</v>
      </c>
      <c r="AZ86" s="197">
        <f t="shared" si="400"/>
        <v>0</v>
      </c>
      <c r="BA86" s="198">
        <f>IFERROR(AZ86/(IF($AT$11&gt;0,$AM$7,0)+IF($AU$11&gt;0,$AP$7,0)+IF($AV$11&gt;0,$AS$7,0)),0)</f>
        <v>0</v>
      </c>
      <c r="BB86" s="198"/>
      <c r="BC86" s="424" t="e">
        <f t="shared" ref="BC86" si="472">ROUND((SUM(BA86:BA100)/SUM($BB$11:$BB$25)),0)</f>
        <v>#DIV/0!</v>
      </c>
      <c r="BD86" s="412" t="e">
        <f t="shared" ref="BD86" si="473">IF(BC86&gt;=$BO$11,"A",IF(BC86&gt;=$BO$12,"B",IF(BC86&gt;=$BO$13,"C",IF(BC86&gt;=$BO$14,"D",""))))</f>
        <v>#DIV/0!</v>
      </c>
      <c r="BE86" s="412"/>
      <c r="BF86" s="235" t="str">
        <f>'rpp1'!G155</f>
        <v/>
      </c>
      <c r="BG86" s="415" t="e">
        <f>IF(AI86=$BP$11,$BQ$11,IF(AI86=$BP$12,$BQ$12,IF(AI86=$BP$13,$BQ$13,IF(AI86=$BP$14,$BQ$14,""))))</f>
        <v>#DIV/0!</v>
      </c>
      <c r="BH86" s="415" t="e">
        <f t="shared" ref="BH86" si="474">IF(BD86=$BP$11,$BR$11,IF(BD86=$BP$12,$BR$12,IF(BD86=$BP$13,$BR$13,IF(BD86=$BP$14,$BR$14,""))))</f>
        <v>#DIV/0!</v>
      </c>
      <c r="BI86" s="315" t="str">
        <f t="shared" ref="BI86" si="475">IF(BE86=$BS$11,$BT$11,IF(BE86=$BS$12,$BT$12,IF(BE86=$BS$13,$BT$13,IF(BE86=$BS$14,$BT$14,""))))</f>
        <v/>
      </c>
      <c r="BJ86" s="315" t="str">
        <f t="shared" ref="BJ86" si="476">IF(BF86=$BS$11,$BU$11,IF(BF86=$BS$12,$BU$12,IF(BF86=$BS$13,$BU$13,IF(BF86=$BS$14,$BU$14,""))))</f>
        <v/>
      </c>
      <c r="BK86" s="412"/>
      <c r="BL86" s="412"/>
      <c r="BM86" s="412"/>
      <c r="BP86" s="211"/>
      <c r="BQ86" s="248" t="s">
        <v>412</v>
      </c>
      <c r="BR86" s="211"/>
      <c r="BS86" s="211"/>
    </row>
    <row r="87" spans="1:71">
      <c r="A87" s="419"/>
      <c r="B87" s="419"/>
      <c r="C87" s="422"/>
      <c r="D87" s="195" t="str">
        <f t="shared" si="32"/>
        <v>3.2</v>
      </c>
      <c r="E87" s="195"/>
      <c r="F87" s="195"/>
      <c r="G87" s="195"/>
      <c r="H87" s="195"/>
      <c r="I87" s="195"/>
      <c r="J87" s="196">
        <f t="shared" si="385"/>
        <v>0</v>
      </c>
      <c r="K87" s="197" t="str">
        <f>IF(analis!F19="","",analis!F19)</f>
        <v/>
      </c>
      <c r="L87" s="196"/>
      <c r="M87" s="196"/>
      <c r="N87" s="196"/>
      <c r="O87" s="196"/>
      <c r="P87" s="196">
        <f t="shared" si="386"/>
        <v>0</v>
      </c>
      <c r="Q87" s="196" t="str">
        <f>'rpp2'!$M$264</f>
        <v/>
      </c>
      <c r="R87" s="196"/>
      <c r="S87" s="196">
        <f t="shared" si="387"/>
        <v>0</v>
      </c>
      <c r="T87" s="196"/>
      <c r="U87" s="196"/>
      <c r="V87" s="196">
        <f t="shared" si="388"/>
        <v>0</v>
      </c>
      <c r="W87" s="196"/>
      <c r="X87" s="196"/>
      <c r="Y87" s="196"/>
      <c r="Z87" s="196"/>
      <c r="AA87" s="196">
        <f t="shared" ref="AA87" si="477">IF($W$12=1,J87*$J$7,0)</f>
        <v>0</v>
      </c>
      <c r="AB87" s="196">
        <f t="shared" ref="AB87" si="478">IF($X$12=1,P87*$P$7,0)</f>
        <v>0</v>
      </c>
      <c r="AC87" s="196">
        <f t="shared" ref="AC87" si="479">IF($Y$12=1,S87*$S$7,0)</f>
        <v>0</v>
      </c>
      <c r="AD87" s="196">
        <f t="shared" ref="AD87" si="480">IF($Z$12=1,V87*$V$7,0)</f>
        <v>0</v>
      </c>
      <c r="AE87" s="197">
        <f t="shared" si="393"/>
        <v>0</v>
      </c>
      <c r="AF87" s="198">
        <f>IFERROR(AE87/(IF($W$12&gt;0,$J$7,0)+IF($X$12&gt;0,$P$7,0)+IF($Y$12&gt;0,$S$7,0)+IF($Z$12&gt;0,$V$7,0)),0)</f>
        <v>0</v>
      </c>
      <c r="AG87" s="198"/>
      <c r="AH87" s="425"/>
      <c r="AI87" s="413"/>
      <c r="AJ87" s="199" t="str">
        <f t="shared" si="37"/>
        <v>4.2</v>
      </c>
      <c r="AK87" s="8" t="str">
        <f>'rpp2'!$M$321</f>
        <v/>
      </c>
      <c r="AL87" s="199"/>
      <c r="AM87" s="196">
        <f t="shared" si="394"/>
        <v>0</v>
      </c>
      <c r="AN87" s="196"/>
      <c r="AO87" s="196"/>
      <c r="AP87" s="196">
        <f t="shared" si="395"/>
        <v>0</v>
      </c>
      <c r="AQ87" s="196"/>
      <c r="AR87" s="196"/>
      <c r="AS87" s="196">
        <f t="shared" si="396"/>
        <v>0</v>
      </c>
      <c r="AT87" s="196"/>
      <c r="AU87" s="196"/>
      <c r="AV87" s="196"/>
      <c r="AW87" s="196">
        <f t="shared" ref="AW87" si="481">IF($AT$12=1,AM87*$AM$7,0)</f>
        <v>0</v>
      </c>
      <c r="AX87" s="196">
        <f t="shared" ref="AX87" si="482">IF($AU$12=1,AP87*$AP$7,0)</f>
        <v>0</v>
      </c>
      <c r="AY87" s="196">
        <f t="shared" ref="AY87" si="483">IF($AV$12=1,AS87*$AS$7,0)</f>
        <v>0</v>
      </c>
      <c r="AZ87" s="197">
        <f t="shared" si="400"/>
        <v>0</v>
      </c>
      <c r="BA87" s="198">
        <f>IFERROR(AZ87/(IF($AT$12&gt;0,$AM$7,0)+IF($AU$12&gt;0,$AP$7,0)+IF($AV$12&gt;0,$AS$7,0)),0)</f>
        <v>0</v>
      </c>
      <c r="BB87" s="198"/>
      <c r="BC87" s="425"/>
      <c r="BD87" s="413"/>
      <c r="BE87" s="413"/>
      <c r="BF87" s="236" t="str">
        <f>'rpp2'!G155</f>
        <v/>
      </c>
      <c r="BG87" s="416"/>
      <c r="BH87" s="416"/>
      <c r="BI87" s="411"/>
      <c r="BJ87" s="411"/>
      <c r="BK87" s="413"/>
      <c r="BL87" s="413"/>
      <c r="BM87" s="413"/>
      <c r="BP87" s="211"/>
      <c r="BQ87" s="248" t="s">
        <v>412</v>
      </c>
      <c r="BR87" s="211"/>
      <c r="BS87" s="211"/>
    </row>
    <row r="88" spans="1:71">
      <c r="A88" s="419"/>
      <c r="B88" s="419"/>
      <c r="C88" s="422"/>
      <c r="D88" s="195" t="str">
        <f t="shared" si="32"/>
        <v>3.3</v>
      </c>
      <c r="E88" s="195"/>
      <c r="F88" s="195"/>
      <c r="G88" s="195"/>
      <c r="H88" s="195"/>
      <c r="I88" s="195"/>
      <c r="J88" s="196">
        <f t="shared" si="385"/>
        <v>0</v>
      </c>
      <c r="K88" s="197" t="str">
        <f>IF(analis!H19="","",analis!H19)</f>
        <v/>
      </c>
      <c r="L88" s="196"/>
      <c r="M88" s="196"/>
      <c r="N88" s="196"/>
      <c r="O88" s="196"/>
      <c r="P88" s="196">
        <f t="shared" si="386"/>
        <v>0</v>
      </c>
      <c r="Q88" s="196" t="str">
        <f>'rpp3'!$M$264</f>
        <v/>
      </c>
      <c r="R88" s="196"/>
      <c r="S88" s="196">
        <f t="shared" si="387"/>
        <v>0</v>
      </c>
      <c r="T88" s="196"/>
      <c r="U88" s="196"/>
      <c r="V88" s="196">
        <f t="shared" si="388"/>
        <v>0</v>
      </c>
      <c r="W88" s="196"/>
      <c r="X88" s="196"/>
      <c r="Y88" s="196"/>
      <c r="Z88" s="196"/>
      <c r="AA88" s="196">
        <f t="shared" ref="AA88" si="484">IF($W$13=1,J88*$J$7,0)</f>
        <v>0</v>
      </c>
      <c r="AB88" s="196">
        <f t="shared" ref="AB88" si="485">IF($X$13=1,P88*$P$7,0)</f>
        <v>0</v>
      </c>
      <c r="AC88" s="196">
        <f t="shared" ref="AC88" si="486">IF($Y$13=1,S88*$S$7,0)</f>
        <v>0</v>
      </c>
      <c r="AD88" s="196">
        <f t="shared" ref="AD88" si="487">IF($Z$13=1,V88*$V$7,0)</f>
        <v>0</v>
      </c>
      <c r="AE88" s="197">
        <f t="shared" si="393"/>
        <v>0</v>
      </c>
      <c r="AF88" s="198">
        <f>IFERROR(AE88/(IF($W$13&gt;0,$J$7,0)+IF($X$13&gt;0,$P$7,0)+IF($Y$13&gt;0,$S$7,0)+IF($Z$13&gt;0,$V$7,0)),0)</f>
        <v>0</v>
      </c>
      <c r="AG88" s="198"/>
      <c r="AH88" s="425"/>
      <c r="AI88" s="413"/>
      <c r="AJ88" s="199" t="str">
        <f t="shared" si="37"/>
        <v>4.3</v>
      </c>
      <c r="AK88" s="8" t="str">
        <f>'rpp3'!$M$321</f>
        <v/>
      </c>
      <c r="AL88" s="199"/>
      <c r="AM88" s="196">
        <f t="shared" si="394"/>
        <v>0</v>
      </c>
      <c r="AN88" s="196"/>
      <c r="AO88" s="196"/>
      <c r="AP88" s="196">
        <f t="shared" si="395"/>
        <v>0</v>
      </c>
      <c r="AQ88" s="196"/>
      <c r="AR88" s="196"/>
      <c r="AS88" s="196">
        <f t="shared" si="396"/>
        <v>0</v>
      </c>
      <c r="AT88" s="196"/>
      <c r="AU88" s="196"/>
      <c r="AV88" s="196"/>
      <c r="AW88" s="196">
        <f t="shared" ref="AW88" si="488">IF($AT$13=1,AM88*$AM$7,0)</f>
        <v>0</v>
      </c>
      <c r="AX88" s="196">
        <f t="shared" ref="AX88" si="489">IF($AU$13=1,AP88*$AP$7,0)</f>
        <v>0</v>
      </c>
      <c r="AY88" s="196">
        <f t="shared" ref="AY88" si="490">IF($AV$13=1,AS88*$AS$7,0)</f>
        <v>0</v>
      </c>
      <c r="AZ88" s="197">
        <f t="shared" si="400"/>
        <v>0</v>
      </c>
      <c r="BA88" s="198">
        <f>IFERROR(AZ88/(IF($AT$13&gt;0,$AM$7,0)+IF($AU$13&gt;0,$AP$7,0)+IF($AV$13&gt;0,$AS$7,0)),0)</f>
        <v>0</v>
      </c>
      <c r="BB88" s="198"/>
      <c r="BC88" s="425"/>
      <c r="BD88" s="413"/>
      <c r="BE88" s="413"/>
      <c r="BF88" s="236"/>
      <c r="BG88" s="416"/>
      <c r="BH88" s="416"/>
      <c r="BI88" s="411"/>
      <c r="BJ88" s="411"/>
      <c r="BK88" s="413"/>
      <c r="BL88" s="413"/>
      <c r="BM88" s="413"/>
      <c r="BP88" s="211"/>
      <c r="BQ88" s="248" t="s">
        <v>412</v>
      </c>
      <c r="BR88" s="211"/>
      <c r="BS88" s="211"/>
    </row>
    <row r="89" spans="1:71">
      <c r="A89" s="419"/>
      <c r="B89" s="419"/>
      <c r="C89" s="422"/>
      <c r="D89" s="195" t="str">
        <f t="shared" si="32"/>
        <v>3.4</v>
      </c>
      <c r="E89" s="195"/>
      <c r="F89" s="195"/>
      <c r="G89" s="195"/>
      <c r="H89" s="195"/>
      <c r="I89" s="195"/>
      <c r="J89" s="196">
        <f t="shared" si="385"/>
        <v>0</v>
      </c>
      <c r="K89" s="197" t="str">
        <f>IF(analis!J19="","",analis!J19)</f>
        <v/>
      </c>
      <c r="L89" s="196"/>
      <c r="M89" s="196"/>
      <c r="N89" s="196"/>
      <c r="O89" s="196"/>
      <c r="P89" s="196">
        <f t="shared" si="386"/>
        <v>0</v>
      </c>
      <c r="Q89" s="196" t="str">
        <f>'rpp4'!$M$264</f>
        <v/>
      </c>
      <c r="R89" s="196"/>
      <c r="S89" s="196">
        <f t="shared" si="387"/>
        <v>0</v>
      </c>
      <c r="T89" s="196"/>
      <c r="U89" s="196"/>
      <c r="V89" s="196">
        <f t="shared" si="388"/>
        <v>0</v>
      </c>
      <c r="W89" s="196"/>
      <c r="X89" s="196"/>
      <c r="Y89" s="196"/>
      <c r="Z89" s="196"/>
      <c r="AA89" s="196">
        <f t="shared" ref="AA89" si="491">IF($W$14=1,J89*$J$7,0)</f>
        <v>0</v>
      </c>
      <c r="AB89" s="196">
        <f t="shared" ref="AB89" si="492">IF($X$14=1,P89*$P$7,0)</f>
        <v>0</v>
      </c>
      <c r="AC89" s="196">
        <f t="shared" ref="AC89" si="493">IF($Y$14=1,S89*$S$7,0)</f>
        <v>0</v>
      </c>
      <c r="AD89" s="196">
        <f t="shared" ref="AD89" si="494">IF($Z$14=1,V89*$V$7,0)</f>
        <v>0</v>
      </c>
      <c r="AE89" s="197">
        <f t="shared" si="393"/>
        <v>0</v>
      </c>
      <c r="AF89" s="198">
        <f>IFERROR(AE89/(IF($W$14&gt;0,$J$7,0)+IF($X$14&gt;0,$P$7,0)+IF($Y$14&gt;0,$S$7,0)+IF($Z$14&gt;0,$V$7,0)),0)</f>
        <v>0</v>
      </c>
      <c r="AG89" s="198"/>
      <c r="AH89" s="425"/>
      <c r="AI89" s="413"/>
      <c r="AJ89" s="199" t="str">
        <f t="shared" si="37"/>
        <v>4.4</v>
      </c>
      <c r="AK89" s="8" t="str">
        <f>'rpp4'!$M$321</f>
        <v/>
      </c>
      <c r="AL89" s="199"/>
      <c r="AM89" s="196">
        <f t="shared" si="394"/>
        <v>0</v>
      </c>
      <c r="AN89" s="196"/>
      <c r="AO89" s="196"/>
      <c r="AP89" s="196">
        <f t="shared" si="395"/>
        <v>0</v>
      </c>
      <c r="AQ89" s="196"/>
      <c r="AR89" s="196"/>
      <c r="AS89" s="196">
        <f t="shared" si="396"/>
        <v>0</v>
      </c>
      <c r="AT89" s="196"/>
      <c r="AU89" s="196"/>
      <c r="AV89" s="196"/>
      <c r="AW89" s="196">
        <f t="shared" ref="AW89" si="495">IF($AT$14=1,AM89*$AM$7,0)</f>
        <v>0</v>
      </c>
      <c r="AX89" s="196">
        <f t="shared" ref="AX89" si="496">IF($AU$14=1,AP89*$AP$7,0)</f>
        <v>0</v>
      </c>
      <c r="AY89" s="196">
        <f t="shared" ref="AY89" si="497">IF($AV$14=1,AS89*$AS$7,0)</f>
        <v>0</v>
      </c>
      <c r="AZ89" s="197">
        <f t="shared" si="400"/>
        <v>0</v>
      </c>
      <c r="BA89" s="198">
        <f>IFERROR(AZ89/(IF($AT$14&gt;0,$AM$7,0)+IF($AU$14&gt;0,$AP$7,0)+IF($AV$14&gt;0,$AS$7,0)),0)</f>
        <v>0</v>
      </c>
      <c r="BB89" s="198"/>
      <c r="BC89" s="425"/>
      <c r="BD89" s="413"/>
      <c r="BE89" s="413"/>
      <c r="BF89" s="236"/>
      <c r="BG89" s="416"/>
      <c r="BH89" s="416"/>
      <c r="BI89" s="411"/>
      <c r="BJ89" s="411"/>
      <c r="BK89" s="413"/>
      <c r="BL89" s="413"/>
      <c r="BM89" s="413"/>
      <c r="BP89" s="211"/>
      <c r="BQ89" s="248" t="s">
        <v>412</v>
      </c>
      <c r="BR89" s="211"/>
      <c r="BS89" s="211"/>
    </row>
    <row r="90" spans="1:71">
      <c r="A90" s="419"/>
      <c r="B90" s="419"/>
      <c r="C90" s="422"/>
      <c r="D90" s="195" t="str">
        <f t="shared" si="32"/>
        <v>3.5</v>
      </c>
      <c r="E90" s="195"/>
      <c r="F90" s="195"/>
      <c r="G90" s="195"/>
      <c r="H90" s="195"/>
      <c r="I90" s="195"/>
      <c r="J90" s="196">
        <f t="shared" si="385"/>
        <v>0</v>
      </c>
      <c r="K90" s="197" t="str">
        <f>IF(analis!L19="","",analis!L19)</f>
        <v/>
      </c>
      <c r="L90" s="196"/>
      <c r="M90" s="196"/>
      <c r="N90" s="196"/>
      <c r="O90" s="196"/>
      <c r="P90" s="196">
        <f t="shared" si="386"/>
        <v>0</v>
      </c>
      <c r="Q90" s="196" t="str">
        <f>'rpp5'!$M$264</f>
        <v/>
      </c>
      <c r="R90" s="196"/>
      <c r="S90" s="196">
        <f t="shared" si="387"/>
        <v>0</v>
      </c>
      <c r="T90" s="196"/>
      <c r="U90" s="196"/>
      <c r="V90" s="196">
        <f t="shared" si="388"/>
        <v>0</v>
      </c>
      <c r="W90" s="196"/>
      <c r="X90" s="196"/>
      <c r="Y90" s="196"/>
      <c r="Z90" s="196"/>
      <c r="AA90" s="196">
        <f t="shared" ref="AA90" si="498">IF($W$15=1,J90*$J$7,0)</f>
        <v>0</v>
      </c>
      <c r="AB90" s="196">
        <f t="shared" ref="AB90" si="499">IF($X$15=1,P90*$P$7,0)</f>
        <v>0</v>
      </c>
      <c r="AC90" s="196">
        <f t="shared" ref="AC90" si="500">IF($Y$15=1,S90*$S$7,0)</f>
        <v>0</v>
      </c>
      <c r="AD90" s="196">
        <f t="shared" ref="AD90" si="501">IF($Z$15=1,V90*$V$7,0)</f>
        <v>0</v>
      </c>
      <c r="AE90" s="197">
        <f t="shared" si="393"/>
        <v>0</v>
      </c>
      <c r="AF90" s="198">
        <f>IFERROR(AE90/(IF($W$15&gt;0,$J$7,0)+IF($X$15&gt;0,$P$7,0)+IF($Y$15&gt;0,$S$7,0)+IF($Z$15&gt;0,$V$7,0)),0)</f>
        <v>0</v>
      </c>
      <c r="AG90" s="198"/>
      <c r="AH90" s="425"/>
      <c r="AI90" s="413"/>
      <c r="AJ90" s="199" t="str">
        <f t="shared" si="37"/>
        <v>4.5</v>
      </c>
      <c r="AK90" s="8" t="str">
        <f>'rpp5'!$M$321</f>
        <v/>
      </c>
      <c r="AL90" s="199"/>
      <c r="AM90" s="196">
        <f t="shared" si="394"/>
        <v>0</v>
      </c>
      <c r="AN90" s="196"/>
      <c r="AO90" s="196"/>
      <c r="AP90" s="196">
        <f t="shared" si="395"/>
        <v>0</v>
      </c>
      <c r="AQ90" s="196"/>
      <c r="AR90" s="196"/>
      <c r="AS90" s="196">
        <f t="shared" si="396"/>
        <v>0</v>
      </c>
      <c r="AT90" s="196"/>
      <c r="AU90" s="196"/>
      <c r="AV90" s="196"/>
      <c r="AW90" s="196">
        <f t="shared" ref="AW90" si="502">IF($AT$15=1,AM90*$AM$7,0)</f>
        <v>0</v>
      </c>
      <c r="AX90" s="196">
        <f t="shared" ref="AX90" si="503">IF($AU$15=1,AP90*$AP$7,0)</f>
        <v>0</v>
      </c>
      <c r="AY90" s="196">
        <f t="shared" ref="AY90" si="504">IF($AV$15=1,AS90*$AS$7,0)</f>
        <v>0</v>
      </c>
      <c r="AZ90" s="197">
        <f t="shared" si="400"/>
        <v>0</v>
      </c>
      <c r="BA90" s="198">
        <f>IFERROR(AZ90/(IF($AT$15&gt;0,$AM$7,0)+IF($AU$15&gt;0,$AP$7,0)+IF($AV$15&gt;0,$AS$7,0)),0)</f>
        <v>0</v>
      </c>
      <c r="BB90" s="198"/>
      <c r="BC90" s="425"/>
      <c r="BD90" s="413"/>
      <c r="BE90" s="413"/>
      <c r="BF90" s="236"/>
      <c r="BG90" s="416"/>
      <c r="BH90" s="416"/>
      <c r="BI90" s="411"/>
      <c r="BJ90" s="411"/>
      <c r="BK90" s="413"/>
      <c r="BL90" s="413"/>
      <c r="BM90" s="413"/>
      <c r="BP90" s="211"/>
      <c r="BQ90" s="248" t="s">
        <v>412</v>
      </c>
      <c r="BR90" s="211"/>
      <c r="BS90" s="211"/>
    </row>
    <row r="91" spans="1:71">
      <c r="A91" s="419"/>
      <c r="B91" s="419"/>
      <c r="C91" s="422"/>
      <c r="D91" s="195" t="str">
        <f t="shared" ref="D91:D154" si="505">D76</f>
        <v>3.6</v>
      </c>
      <c r="E91" s="195"/>
      <c r="F91" s="195"/>
      <c r="G91" s="195"/>
      <c r="H91" s="195"/>
      <c r="I91" s="195"/>
      <c r="J91" s="196">
        <f t="shared" si="385"/>
        <v>0</v>
      </c>
      <c r="K91" s="197" t="str">
        <f>IF(analis!N19="","",analis!N19)</f>
        <v/>
      </c>
      <c r="L91" s="196"/>
      <c r="M91" s="196"/>
      <c r="N91" s="196"/>
      <c r="O91" s="196"/>
      <c r="P91" s="196">
        <f t="shared" si="386"/>
        <v>0</v>
      </c>
      <c r="Q91" s="196" t="str">
        <f>'rpp16'!$M$264</f>
        <v/>
      </c>
      <c r="R91" s="196"/>
      <c r="S91" s="196">
        <f t="shared" si="387"/>
        <v>0</v>
      </c>
      <c r="T91" s="196"/>
      <c r="U91" s="196"/>
      <c r="V91" s="196">
        <f t="shared" si="388"/>
        <v>0</v>
      </c>
      <c r="W91" s="196"/>
      <c r="X91" s="196"/>
      <c r="Y91" s="196"/>
      <c r="Z91" s="196"/>
      <c r="AA91" s="196">
        <f t="shared" ref="AA91" si="506">IF($W$16=1,J91*$J$7,0)</f>
        <v>0</v>
      </c>
      <c r="AB91" s="196">
        <f t="shared" ref="AB91" si="507">IF($X$16=1,P91*$P$7,0)</f>
        <v>0</v>
      </c>
      <c r="AC91" s="196">
        <f t="shared" ref="AC91" si="508">IF($Y$16=1,S91*$S$7,0)</f>
        <v>0</v>
      </c>
      <c r="AD91" s="196">
        <f t="shared" ref="AD91" si="509">IF($Z$16=1,V91*$V$7,0)</f>
        <v>0</v>
      </c>
      <c r="AE91" s="197">
        <f t="shared" si="393"/>
        <v>0</v>
      </c>
      <c r="AF91" s="198">
        <f>IFERROR(AE91/(IF($W$16&gt;0,$J$7,0)+IF($X$16&gt;0,$P$7,0)+IF($Y$16&gt;0,$S$7,0)+IF($Z$16&gt;0,$V$7,0)),0)</f>
        <v>0</v>
      </c>
      <c r="AG91" s="198"/>
      <c r="AH91" s="425"/>
      <c r="AI91" s="413"/>
      <c r="AJ91" s="199" t="str">
        <f t="shared" ref="AJ91:AJ154" si="510">AJ76</f>
        <v>4.6</v>
      </c>
      <c r="AK91" s="8" t="str">
        <f>'rpp16'!$M$321</f>
        <v/>
      </c>
      <c r="AL91" s="199"/>
      <c r="AM91" s="196">
        <f t="shared" si="394"/>
        <v>0</v>
      </c>
      <c r="AN91" s="196"/>
      <c r="AO91" s="196"/>
      <c r="AP91" s="196">
        <f t="shared" si="395"/>
        <v>0</v>
      </c>
      <c r="AQ91" s="196"/>
      <c r="AR91" s="196"/>
      <c r="AS91" s="196">
        <f t="shared" si="396"/>
        <v>0</v>
      </c>
      <c r="AT91" s="196"/>
      <c r="AU91" s="196"/>
      <c r="AV91" s="196"/>
      <c r="AW91" s="196">
        <f t="shared" ref="AW91" si="511">IF($AT$16=1,AM91*$AM$7,0)</f>
        <v>0</v>
      </c>
      <c r="AX91" s="196">
        <f t="shared" ref="AX91" si="512">IF($AU$16=1,AP91*$AP$7,0)</f>
        <v>0</v>
      </c>
      <c r="AY91" s="196">
        <f t="shared" ref="AY91" si="513">IF($AV$16=1,AS91*$AS$7,0)</f>
        <v>0</v>
      </c>
      <c r="AZ91" s="197">
        <f t="shared" si="400"/>
        <v>0</v>
      </c>
      <c r="BA91" s="198">
        <f>IFERROR(AZ91/(IF($AT$16&gt;0,$AM$7,0)+IF($AU$16&gt;0,$AP$7,0)+IF($AV$16&gt;0,$AS$7,0)),0)</f>
        <v>0</v>
      </c>
      <c r="BB91" s="198"/>
      <c r="BC91" s="425"/>
      <c r="BD91" s="413"/>
      <c r="BE91" s="413"/>
      <c r="BF91" s="236"/>
      <c r="BG91" s="416"/>
      <c r="BH91" s="416"/>
      <c r="BI91" s="411"/>
      <c r="BJ91" s="411"/>
      <c r="BK91" s="413"/>
      <c r="BL91" s="413"/>
      <c r="BM91" s="413"/>
      <c r="BP91" s="211"/>
      <c r="BQ91" s="248" t="s">
        <v>412</v>
      </c>
      <c r="BR91" s="211"/>
      <c r="BS91" s="211"/>
    </row>
    <row r="92" spans="1:71">
      <c r="A92" s="419"/>
      <c r="B92" s="419"/>
      <c r="C92" s="422"/>
      <c r="D92" s="195" t="str">
        <f t="shared" si="505"/>
        <v>3.7</v>
      </c>
      <c r="E92" s="195"/>
      <c r="F92" s="195"/>
      <c r="G92" s="195"/>
      <c r="H92" s="195"/>
      <c r="I92" s="195"/>
      <c r="J92" s="196">
        <f t="shared" si="385"/>
        <v>0</v>
      </c>
      <c r="K92" s="197" t="str">
        <f>IF(analis!P19="","",analis!P19)</f>
        <v/>
      </c>
      <c r="L92" s="196"/>
      <c r="M92" s="196"/>
      <c r="N92" s="196"/>
      <c r="O92" s="196"/>
      <c r="P92" s="196">
        <f t="shared" si="386"/>
        <v>0</v>
      </c>
      <c r="Q92" s="196" t="str">
        <f>'rpp17'!$M$264</f>
        <v/>
      </c>
      <c r="R92" s="196"/>
      <c r="S92" s="196">
        <f t="shared" si="387"/>
        <v>0</v>
      </c>
      <c r="T92" s="196"/>
      <c r="U92" s="196"/>
      <c r="V92" s="196">
        <f t="shared" si="388"/>
        <v>0</v>
      </c>
      <c r="W92" s="196"/>
      <c r="X92" s="196"/>
      <c r="Y92" s="196"/>
      <c r="Z92" s="196"/>
      <c r="AA92" s="196">
        <f t="shared" ref="AA92" si="514">IF($W$17=1,J92*$J$7,0)</f>
        <v>0</v>
      </c>
      <c r="AB92" s="196">
        <f t="shared" ref="AB92" si="515">IF($X$17=1,P92*$P$7,0)</f>
        <v>0</v>
      </c>
      <c r="AC92" s="196">
        <f t="shared" ref="AC92" si="516">IF($Y$17=1,S92*$S$7,0)</f>
        <v>0</v>
      </c>
      <c r="AD92" s="196">
        <f t="shared" ref="AD92" si="517">IF($Z$17=1,V92*$V$7,0)</f>
        <v>0</v>
      </c>
      <c r="AE92" s="197">
        <f t="shared" si="393"/>
        <v>0</v>
      </c>
      <c r="AF92" s="198">
        <f>IFERROR(AE92/(IF($W$17&gt;0,$J$7,0)+IF($X$17&gt;0,$P$7,0)+IF($Y$17&gt;0,$S$7,0)+IF($Z$17&gt;0,$V$7,0)),0)</f>
        <v>0</v>
      </c>
      <c r="AG92" s="198"/>
      <c r="AH92" s="425"/>
      <c r="AI92" s="413"/>
      <c r="AJ92" s="199" t="str">
        <f t="shared" si="510"/>
        <v>4.7</v>
      </c>
      <c r="AK92" s="8" t="str">
        <f>'rpp17'!$M$321</f>
        <v/>
      </c>
      <c r="AL92" s="199"/>
      <c r="AM92" s="196">
        <f t="shared" si="394"/>
        <v>0</v>
      </c>
      <c r="AN92" s="196"/>
      <c r="AO92" s="196"/>
      <c r="AP92" s="196">
        <f t="shared" si="395"/>
        <v>0</v>
      </c>
      <c r="AQ92" s="196"/>
      <c r="AR92" s="196"/>
      <c r="AS92" s="196">
        <f t="shared" si="396"/>
        <v>0</v>
      </c>
      <c r="AT92" s="196"/>
      <c r="AU92" s="196"/>
      <c r="AV92" s="196"/>
      <c r="AW92" s="196">
        <f t="shared" ref="AW92" si="518">IF($AT$17=1,AM92*$AM$7,0)</f>
        <v>0</v>
      </c>
      <c r="AX92" s="196">
        <f t="shared" ref="AX92" si="519">IF($AU$17=1,AP92*$AP$7,0)</f>
        <v>0</v>
      </c>
      <c r="AY92" s="196">
        <f t="shared" ref="AY92" si="520">IF($AV$17=1,AS92*$AS$7,0)</f>
        <v>0</v>
      </c>
      <c r="AZ92" s="197">
        <f t="shared" si="400"/>
        <v>0</v>
      </c>
      <c r="BA92" s="198">
        <f>IFERROR(AZ92/(IF($AT$17&gt;0,$AM$7,0)+IF($AU$17&gt;0,$AP$7,0)+IF($AV$17&gt;0,$AS$7,0)),0)</f>
        <v>0</v>
      </c>
      <c r="BB92" s="198"/>
      <c r="BC92" s="425"/>
      <c r="BD92" s="413"/>
      <c r="BE92" s="413"/>
      <c r="BF92" s="236"/>
      <c r="BG92" s="416"/>
      <c r="BH92" s="416"/>
      <c r="BI92" s="411"/>
      <c r="BJ92" s="411"/>
      <c r="BK92" s="413"/>
      <c r="BL92" s="413"/>
      <c r="BM92" s="413"/>
      <c r="BP92" s="211"/>
      <c r="BQ92" s="248" t="s">
        <v>412</v>
      </c>
      <c r="BR92" s="211"/>
      <c r="BS92" s="211"/>
    </row>
    <row r="93" spans="1:71">
      <c r="A93" s="419"/>
      <c r="B93" s="419"/>
      <c r="C93" s="422"/>
      <c r="D93" s="195" t="str">
        <f t="shared" si="505"/>
        <v>3.8</v>
      </c>
      <c r="E93" s="195"/>
      <c r="F93" s="195"/>
      <c r="G93" s="195"/>
      <c r="H93" s="195"/>
      <c r="I93" s="195"/>
      <c r="J93" s="196">
        <f t="shared" si="385"/>
        <v>0</v>
      </c>
      <c r="K93" s="197" t="str">
        <f>IF(analis!R19="","",analis!R19)</f>
        <v/>
      </c>
      <c r="L93" s="196"/>
      <c r="M93" s="196"/>
      <c r="N93" s="196"/>
      <c r="O93" s="196"/>
      <c r="P93" s="196">
        <f t="shared" si="386"/>
        <v>0</v>
      </c>
      <c r="Q93" s="196" t="str">
        <f>'rpp18'!$M$264</f>
        <v/>
      </c>
      <c r="R93" s="196"/>
      <c r="S93" s="196">
        <f t="shared" si="387"/>
        <v>0</v>
      </c>
      <c r="T93" s="196"/>
      <c r="U93" s="196"/>
      <c r="V93" s="196">
        <f t="shared" si="388"/>
        <v>0</v>
      </c>
      <c r="W93" s="196"/>
      <c r="X93" s="196"/>
      <c r="Y93" s="196"/>
      <c r="Z93" s="196"/>
      <c r="AA93" s="196">
        <f t="shared" ref="AA93" si="521">IF($W$18=1,J93*$J$7,0)</f>
        <v>0</v>
      </c>
      <c r="AB93" s="196">
        <f t="shared" ref="AB93" si="522">IF($X$18=1,P93*$P$7,0)</f>
        <v>0</v>
      </c>
      <c r="AC93" s="196">
        <f t="shared" ref="AC93" si="523">IF($Y$18=1,S93*$S$7,0)</f>
        <v>0</v>
      </c>
      <c r="AD93" s="196">
        <f t="shared" ref="AD93" si="524">IF($Z$18=1,V93*$V$7,0)</f>
        <v>0</v>
      </c>
      <c r="AE93" s="197">
        <f t="shared" si="393"/>
        <v>0</v>
      </c>
      <c r="AF93" s="198">
        <f>IFERROR(AE93/(IF($W$18&gt;0,$J$7,0)+IF($X$18&gt;0,$P$7,0)+IF($Y$18&gt;0,$S$7,0)+IF($Z$18&gt;0,$V$7,0)),0)</f>
        <v>0</v>
      </c>
      <c r="AG93" s="198"/>
      <c r="AH93" s="425"/>
      <c r="AI93" s="413"/>
      <c r="AJ93" s="199" t="str">
        <f t="shared" si="510"/>
        <v>4.8</v>
      </c>
      <c r="AK93" s="8" t="str">
        <f>'rpp18'!$M$321</f>
        <v/>
      </c>
      <c r="AL93" s="199"/>
      <c r="AM93" s="196">
        <f t="shared" si="394"/>
        <v>0</v>
      </c>
      <c r="AN93" s="196"/>
      <c r="AO93" s="196"/>
      <c r="AP93" s="196">
        <f t="shared" si="395"/>
        <v>0</v>
      </c>
      <c r="AQ93" s="196"/>
      <c r="AR93" s="196"/>
      <c r="AS93" s="196">
        <f t="shared" si="396"/>
        <v>0</v>
      </c>
      <c r="AT93" s="196"/>
      <c r="AU93" s="196"/>
      <c r="AV93" s="196"/>
      <c r="AW93" s="196">
        <f t="shared" ref="AW93" si="525">IF($AT$18=1,AM93*$AM$7,0)</f>
        <v>0</v>
      </c>
      <c r="AX93" s="196">
        <f t="shared" ref="AX93" si="526">IF($AU$18=1,AP93*$AP$7,0)</f>
        <v>0</v>
      </c>
      <c r="AY93" s="196">
        <f t="shared" ref="AY93" si="527">IF($AV$18=1,AS93*$AS$7,0)</f>
        <v>0</v>
      </c>
      <c r="AZ93" s="197">
        <f t="shared" si="400"/>
        <v>0</v>
      </c>
      <c r="BA93" s="198">
        <f>IFERROR(AZ93/(IF($AT$18&gt;0,$AM$7,0)+IF($AU$18&gt;0,$AP$7,0)+IF($AV$18&gt;0,$AS$7,0)),0)</f>
        <v>0</v>
      </c>
      <c r="BB93" s="198"/>
      <c r="BC93" s="425"/>
      <c r="BD93" s="413"/>
      <c r="BE93" s="413"/>
      <c r="BF93" s="236"/>
      <c r="BG93" s="416"/>
      <c r="BH93" s="416"/>
      <c r="BI93" s="411"/>
      <c r="BJ93" s="411"/>
      <c r="BK93" s="413"/>
      <c r="BL93" s="413"/>
      <c r="BM93" s="413"/>
      <c r="BP93" s="211"/>
      <c r="BQ93" s="248" t="s">
        <v>412</v>
      </c>
      <c r="BR93" s="211"/>
      <c r="BS93" s="211"/>
    </row>
    <row r="94" spans="1:71">
      <c r="A94" s="419"/>
      <c r="B94" s="419"/>
      <c r="C94" s="422"/>
      <c r="D94" s="195" t="str">
        <f t="shared" si="505"/>
        <v>3.9</v>
      </c>
      <c r="E94" s="195"/>
      <c r="F94" s="195"/>
      <c r="G94" s="195"/>
      <c r="H94" s="195"/>
      <c r="I94" s="195"/>
      <c r="J94" s="196">
        <f t="shared" si="385"/>
        <v>0</v>
      </c>
      <c r="K94" s="197" t="str">
        <f>IF(analis!T19="","",analis!T19)</f>
        <v/>
      </c>
      <c r="L94" s="196"/>
      <c r="M94" s="196"/>
      <c r="N94" s="196"/>
      <c r="O94" s="196"/>
      <c r="P94" s="196">
        <f t="shared" si="386"/>
        <v>0</v>
      </c>
      <c r="Q94" s="196" t="str">
        <f>'rpp19'!$M$264</f>
        <v/>
      </c>
      <c r="R94" s="196"/>
      <c r="S94" s="196">
        <f t="shared" si="387"/>
        <v>0</v>
      </c>
      <c r="T94" s="196"/>
      <c r="U94" s="196"/>
      <c r="V94" s="196">
        <f t="shared" si="388"/>
        <v>0</v>
      </c>
      <c r="W94" s="196"/>
      <c r="X94" s="196"/>
      <c r="Y94" s="196"/>
      <c r="Z94" s="196"/>
      <c r="AA94" s="196">
        <f t="shared" ref="AA94" si="528">IF($W$19=1,J94*$J$7,0)</f>
        <v>0</v>
      </c>
      <c r="AB94" s="196">
        <f t="shared" ref="AB94" si="529">IF($X$19=1,P94*$P$7,0)</f>
        <v>0</v>
      </c>
      <c r="AC94" s="196">
        <f t="shared" ref="AC94" si="530">IF($Y$19=1,S94*$S$7,0)</f>
        <v>0</v>
      </c>
      <c r="AD94" s="196">
        <f t="shared" ref="AD94" si="531">IF($Z$19=1,V94*$V$7,0)</f>
        <v>0</v>
      </c>
      <c r="AE94" s="197">
        <f t="shared" si="393"/>
        <v>0</v>
      </c>
      <c r="AF94" s="198">
        <f>IFERROR(AE94/(IF($W$19&gt;0,$J$7,0)+IF($X$19&gt;0,$P$7,0)+IF($Y$19&gt;0,$S$7,0)+IF($Z$19&gt;0,$V$7,0)),0)</f>
        <v>0</v>
      </c>
      <c r="AG94" s="198"/>
      <c r="AH94" s="425"/>
      <c r="AI94" s="413"/>
      <c r="AJ94" s="199" t="str">
        <f t="shared" si="510"/>
        <v>4.9</v>
      </c>
      <c r="AK94" s="8" t="str">
        <f>'rpp19'!$M$321</f>
        <v/>
      </c>
      <c r="AL94" s="199"/>
      <c r="AM94" s="196">
        <f t="shared" si="394"/>
        <v>0</v>
      </c>
      <c r="AN94" s="196"/>
      <c r="AO94" s="196"/>
      <c r="AP94" s="196">
        <f t="shared" si="395"/>
        <v>0</v>
      </c>
      <c r="AQ94" s="196"/>
      <c r="AR94" s="196"/>
      <c r="AS94" s="196">
        <f t="shared" si="396"/>
        <v>0</v>
      </c>
      <c r="AT94" s="196"/>
      <c r="AU94" s="196"/>
      <c r="AV94" s="196"/>
      <c r="AW94" s="196">
        <f t="shared" ref="AW94" si="532">IF($AT$19=1,AM94*$AM$7,0)</f>
        <v>0</v>
      </c>
      <c r="AX94" s="196">
        <f t="shared" ref="AX94" si="533">IF($AU$19=1,AP94*$AP$7,0)</f>
        <v>0</v>
      </c>
      <c r="AY94" s="196">
        <f t="shared" ref="AY94" si="534">IF($AV$19=1,AS94*$AS$7,0)</f>
        <v>0</v>
      </c>
      <c r="AZ94" s="197">
        <f t="shared" si="400"/>
        <v>0</v>
      </c>
      <c r="BA94" s="198">
        <f>IFERROR(AZ94/(IF($AT$19&gt;0,$AM$7,0)+IF($AU$19&gt;0,$AP$7,0)+IF($AV$19&gt;0,$AS$7,0)),0)</f>
        <v>0</v>
      </c>
      <c r="BB94" s="198"/>
      <c r="BC94" s="425"/>
      <c r="BD94" s="413"/>
      <c r="BE94" s="413"/>
      <c r="BF94" s="236"/>
      <c r="BG94" s="416"/>
      <c r="BH94" s="416"/>
      <c r="BI94" s="411"/>
      <c r="BJ94" s="411"/>
      <c r="BK94" s="413"/>
      <c r="BL94" s="413"/>
      <c r="BM94" s="413"/>
      <c r="BP94" s="211"/>
      <c r="BQ94" s="248" t="s">
        <v>412</v>
      </c>
      <c r="BR94" s="211"/>
      <c r="BS94" s="211"/>
    </row>
    <row r="95" spans="1:71">
      <c r="A95" s="419"/>
      <c r="B95" s="419"/>
      <c r="C95" s="422"/>
      <c r="D95" s="195" t="str">
        <f t="shared" si="505"/>
        <v>3.10</v>
      </c>
      <c r="E95" s="195"/>
      <c r="F95" s="195"/>
      <c r="G95" s="195"/>
      <c r="H95" s="195"/>
      <c r="I95" s="195"/>
      <c r="J95" s="196">
        <f t="shared" si="385"/>
        <v>0</v>
      </c>
      <c r="K95" s="197" t="str">
        <f>IF(analis!V19="","",analis!V19)</f>
        <v/>
      </c>
      <c r="L95" s="196"/>
      <c r="M95" s="196"/>
      <c r="N95" s="196"/>
      <c r="O95" s="196"/>
      <c r="P95" s="196">
        <f t="shared" si="386"/>
        <v>0</v>
      </c>
      <c r="Q95" s="196" t="str">
        <f>'rpp20'!$M$264</f>
        <v/>
      </c>
      <c r="R95" s="196"/>
      <c r="S95" s="196">
        <f t="shared" si="387"/>
        <v>0</v>
      </c>
      <c r="T95" s="196"/>
      <c r="U95" s="196"/>
      <c r="V95" s="196">
        <f t="shared" si="388"/>
        <v>0</v>
      </c>
      <c r="W95" s="196"/>
      <c r="X95" s="196"/>
      <c r="Y95" s="196"/>
      <c r="Z95" s="196"/>
      <c r="AA95" s="196">
        <f t="shared" ref="AA95" si="535">IF($W$20=1,J95*$J$7,0)</f>
        <v>0</v>
      </c>
      <c r="AB95" s="196">
        <f t="shared" ref="AB95" si="536">IF($X$20=1,P95*$P$7,0)</f>
        <v>0</v>
      </c>
      <c r="AC95" s="196">
        <f t="shared" ref="AC95" si="537">IF($Y$20=1,S95*$S$7,0)</f>
        <v>0</v>
      </c>
      <c r="AD95" s="196">
        <f t="shared" ref="AD95" si="538">IF($Z$20=1,V95*$V$7,0)</f>
        <v>0</v>
      </c>
      <c r="AE95" s="197">
        <f t="shared" si="393"/>
        <v>0</v>
      </c>
      <c r="AF95" s="198">
        <f>IFERROR(AE95/(IF($W$20&gt;0,$J$7,0)+IF($X$20&gt;0,$P$7,0)+IF($Y$20&gt;0,$S$7,0)+IF($Z$20&gt;0,$V$7,0)),0)</f>
        <v>0</v>
      </c>
      <c r="AG95" s="198"/>
      <c r="AH95" s="425"/>
      <c r="AI95" s="413"/>
      <c r="AJ95" s="199" t="str">
        <f t="shared" si="510"/>
        <v>4.10</v>
      </c>
      <c r="AK95" s="8" t="str">
        <f>'rpp20'!$M$321</f>
        <v/>
      </c>
      <c r="AL95" s="199"/>
      <c r="AM95" s="196">
        <f t="shared" si="394"/>
        <v>0</v>
      </c>
      <c r="AN95" s="196"/>
      <c r="AO95" s="196"/>
      <c r="AP95" s="196">
        <f t="shared" si="395"/>
        <v>0</v>
      </c>
      <c r="AQ95" s="196"/>
      <c r="AR95" s="196"/>
      <c r="AS95" s="196">
        <f t="shared" si="396"/>
        <v>0</v>
      </c>
      <c r="AT95" s="196"/>
      <c r="AU95" s="196"/>
      <c r="AV95" s="196"/>
      <c r="AW95" s="196">
        <f t="shared" ref="AW95" si="539">IF($AT$20=1,AM95*$AM$7,0)</f>
        <v>0</v>
      </c>
      <c r="AX95" s="196">
        <f t="shared" ref="AX95" si="540">IF($AU$20=1,AP95*$AP$7,0)</f>
        <v>0</v>
      </c>
      <c r="AY95" s="196">
        <f t="shared" ref="AY95" si="541">IF($AV$20=1,AS95*$AS$7,0)</f>
        <v>0</v>
      </c>
      <c r="AZ95" s="197">
        <f t="shared" si="400"/>
        <v>0</v>
      </c>
      <c r="BA95" s="198">
        <f>IFERROR(AZ95/(IF($AT$20&gt;0,$AM$7,0)+IF($AU$20&gt;0,$AP$7,0)+IF($AV$20&gt;0,$AS$7,0)),0)</f>
        <v>0</v>
      </c>
      <c r="BB95" s="198"/>
      <c r="BC95" s="425"/>
      <c r="BD95" s="413"/>
      <c r="BE95" s="413"/>
      <c r="BF95" s="236"/>
      <c r="BG95" s="416"/>
      <c r="BH95" s="416"/>
      <c r="BI95" s="411"/>
      <c r="BJ95" s="411"/>
      <c r="BK95" s="413"/>
      <c r="BL95" s="413"/>
      <c r="BM95" s="413"/>
      <c r="BP95" s="211"/>
      <c r="BQ95" s="248" t="s">
        <v>412</v>
      </c>
      <c r="BR95" s="211"/>
      <c r="BS95" s="211"/>
    </row>
    <row r="96" spans="1:71">
      <c r="A96" s="419"/>
      <c r="B96" s="419"/>
      <c r="C96" s="422"/>
      <c r="D96" s="195" t="str">
        <f t="shared" si="505"/>
        <v>3.11</v>
      </c>
      <c r="E96" s="195"/>
      <c r="F96" s="195"/>
      <c r="G96" s="195"/>
      <c r="H96" s="195"/>
      <c r="I96" s="195"/>
      <c r="J96" s="196">
        <f t="shared" si="385"/>
        <v>0</v>
      </c>
      <c r="K96" s="197" t="str">
        <f>IF(analis!X19="","",analis!X19)</f>
        <v/>
      </c>
      <c r="L96" s="196"/>
      <c r="M96" s="196"/>
      <c r="N96" s="196"/>
      <c r="O96" s="196"/>
      <c r="P96" s="196">
        <f t="shared" si="386"/>
        <v>0</v>
      </c>
      <c r="Q96" s="196" t="str">
        <f>'rpp11'!$M$264</f>
        <v/>
      </c>
      <c r="R96" s="196"/>
      <c r="S96" s="196">
        <f t="shared" si="387"/>
        <v>0</v>
      </c>
      <c r="T96" s="196"/>
      <c r="U96" s="196"/>
      <c r="V96" s="196">
        <f t="shared" si="388"/>
        <v>0</v>
      </c>
      <c r="W96" s="196"/>
      <c r="X96" s="196"/>
      <c r="Y96" s="196"/>
      <c r="Z96" s="196"/>
      <c r="AA96" s="196">
        <f t="shared" ref="AA96" si="542">IF($W$21=1,J96*$J$7,0)</f>
        <v>0</v>
      </c>
      <c r="AB96" s="196">
        <f t="shared" ref="AB96" si="543">IF($X$21=1,P96*$P$7,0)</f>
        <v>0</v>
      </c>
      <c r="AC96" s="196">
        <f t="shared" ref="AC96" si="544">IF($Y$21=1,S96*$S$7,0)</f>
        <v>0</v>
      </c>
      <c r="AD96" s="196">
        <f t="shared" ref="AD96" si="545">IF($Z$21=1,V96*$V$7,0)</f>
        <v>0</v>
      </c>
      <c r="AE96" s="197">
        <f t="shared" si="393"/>
        <v>0</v>
      </c>
      <c r="AF96" s="198">
        <f>IFERROR(AE96/(IF($W$21&gt;0,$J$7,0)+IF($X$21&gt;0,$P$7,0)+IF($Y$21&gt;0,$S$7,0)+IF($Z$21&gt;0,$V$7,0)),0)</f>
        <v>0</v>
      </c>
      <c r="AG96" s="198"/>
      <c r="AH96" s="425"/>
      <c r="AI96" s="413"/>
      <c r="AJ96" s="199" t="str">
        <f t="shared" si="510"/>
        <v>4.11</v>
      </c>
      <c r="AK96" s="8" t="str">
        <f>'rpp11'!$M$321</f>
        <v/>
      </c>
      <c r="AL96" s="199"/>
      <c r="AM96" s="196">
        <f t="shared" si="394"/>
        <v>0</v>
      </c>
      <c r="AN96" s="196"/>
      <c r="AO96" s="196"/>
      <c r="AP96" s="196">
        <f t="shared" si="395"/>
        <v>0</v>
      </c>
      <c r="AQ96" s="196"/>
      <c r="AR96" s="196"/>
      <c r="AS96" s="196">
        <f t="shared" si="396"/>
        <v>0</v>
      </c>
      <c r="AT96" s="196"/>
      <c r="AU96" s="196"/>
      <c r="AV96" s="196"/>
      <c r="AW96" s="196">
        <f t="shared" ref="AW96" si="546">IF($AT$21=1,AM96*$AM$7,0)</f>
        <v>0</v>
      </c>
      <c r="AX96" s="196">
        <f t="shared" ref="AX96" si="547">IF($AU$21=1,AP96*$AP$7,0)</f>
        <v>0</v>
      </c>
      <c r="AY96" s="196">
        <f t="shared" ref="AY96" si="548">IF($AV$21=1,AS96*$AS$7,0)</f>
        <v>0</v>
      </c>
      <c r="AZ96" s="197">
        <f t="shared" si="400"/>
        <v>0</v>
      </c>
      <c r="BA96" s="198">
        <f>IFERROR(AZ96/(IF($AT$21&gt;0,$AM$7,0)+IF($AU$21&gt;0,$AP$7,0)+IF($AV$21&gt;0,$AS$7,0)),0)</f>
        <v>0</v>
      </c>
      <c r="BB96" s="198"/>
      <c r="BC96" s="425"/>
      <c r="BD96" s="413"/>
      <c r="BE96" s="413"/>
      <c r="BF96" s="236"/>
      <c r="BG96" s="416"/>
      <c r="BH96" s="416"/>
      <c r="BI96" s="411"/>
      <c r="BJ96" s="411"/>
      <c r="BK96" s="413"/>
      <c r="BL96" s="413"/>
      <c r="BM96" s="413"/>
      <c r="BP96" s="211"/>
      <c r="BQ96" s="248" t="s">
        <v>412</v>
      </c>
      <c r="BR96" s="211"/>
      <c r="BS96" s="211"/>
    </row>
    <row r="97" spans="1:71">
      <c r="A97" s="419"/>
      <c r="B97" s="419"/>
      <c r="C97" s="422"/>
      <c r="D97" s="195" t="str">
        <f t="shared" si="505"/>
        <v>3.12</v>
      </c>
      <c r="E97" s="195"/>
      <c r="F97" s="195"/>
      <c r="G97" s="195"/>
      <c r="H97" s="195"/>
      <c r="I97" s="195"/>
      <c r="J97" s="196">
        <f t="shared" si="385"/>
        <v>0</v>
      </c>
      <c r="K97" s="197" t="str">
        <f>IF(analis!Z19="","",analis!Z19)</f>
        <v/>
      </c>
      <c r="L97" s="196"/>
      <c r="M97" s="196"/>
      <c r="N97" s="196"/>
      <c r="O97" s="196"/>
      <c r="P97" s="196">
        <f t="shared" si="386"/>
        <v>0</v>
      </c>
      <c r="Q97" s="196" t="str">
        <f>'rpp12'!$M$264</f>
        <v/>
      </c>
      <c r="R97" s="196"/>
      <c r="S97" s="196">
        <f t="shared" si="387"/>
        <v>0</v>
      </c>
      <c r="T97" s="196"/>
      <c r="U97" s="196"/>
      <c r="V97" s="196">
        <f t="shared" si="388"/>
        <v>0</v>
      </c>
      <c r="W97" s="196"/>
      <c r="X97" s="196"/>
      <c r="Y97" s="196"/>
      <c r="Z97" s="196"/>
      <c r="AA97" s="196">
        <f t="shared" ref="AA97" si="549">IF($W$22=1,J97*$J$7,0)</f>
        <v>0</v>
      </c>
      <c r="AB97" s="196">
        <f t="shared" ref="AB97" si="550">IF($X$22=1,P97*$P$7,0)</f>
        <v>0</v>
      </c>
      <c r="AC97" s="196">
        <f t="shared" ref="AC97" si="551">IF($Y$22=1,S97*$S$7,0)</f>
        <v>0</v>
      </c>
      <c r="AD97" s="196">
        <f t="shared" ref="AD97" si="552">IF($Z$22=1,V97*$V$7,0)</f>
        <v>0</v>
      </c>
      <c r="AE97" s="197">
        <f t="shared" si="393"/>
        <v>0</v>
      </c>
      <c r="AF97" s="198">
        <f>IFERROR(AE97/(IF($W$22&gt;0,$J$7,0)+IF($X$22&gt;0,$P$7,0)+IF($Y$22&gt;0,$S$7,0)+IF($Z$22&gt;0,$V$7,0)),0)</f>
        <v>0</v>
      </c>
      <c r="AG97" s="198"/>
      <c r="AH97" s="425"/>
      <c r="AI97" s="413"/>
      <c r="AJ97" s="199" t="str">
        <f t="shared" si="510"/>
        <v>4.12</v>
      </c>
      <c r="AK97" s="8" t="str">
        <f>'rpp12'!$M$321</f>
        <v/>
      </c>
      <c r="AL97" s="199"/>
      <c r="AM97" s="196">
        <f t="shared" si="394"/>
        <v>0</v>
      </c>
      <c r="AN97" s="196"/>
      <c r="AO97" s="196"/>
      <c r="AP97" s="196">
        <f t="shared" si="395"/>
        <v>0</v>
      </c>
      <c r="AQ97" s="196"/>
      <c r="AR97" s="196"/>
      <c r="AS97" s="196">
        <f t="shared" si="396"/>
        <v>0</v>
      </c>
      <c r="AT97" s="196"/>
      <c r="AU97" s="196"/>
      <c r="AV97" s="196"/>
      <c r="AW97" s="196">
        <f t="shared" ref="AW97" si="553">IF($AT$22=1,AM97*$AM$7,0)</f>
        <v>0</v>
      </c>
      <c r="AX97" s="196">
        <f t="shared" ref="AX97" si="554">IF($AU$22=1,AP97*$AP$7,0)</f>
        <v>0</v>
      </c>
      <c r="AY97" s="196">
        <f t="shared" ref="AY97" si="555">IF($AV$22=1,AS97*$AS$7,0)</f>
        <v>0</v>
      </c>
      <c r="AZ97" s="197">
        <f t="shared" si="400"/>
        <v>0</v>
      </c>
      <c r="BA97" s="198">
        <f>IFERROR(AZ97/(IF($AT$22&gt;0,$AM$7,0)+IF($AU$22&gt;0,$AP$7,0)+IF($AV$22&gt;0,$AS$7,0)),0)</f>
        <v>0</v>
      </c>
      <c r="BB97" s="198"/>
      <c r="BC97" s="425"/>
      <c r="BD97" s="413"/>
      <c r="BE97" s="413"/>
      <c r="BF97" s="236"/>
      <c r="BG97" s="416"/>
      <c r="BH97" s="416"/>
      <c r="BI97" s="411"/>
      <c r="BJ97" s="411"/>
      <c r="BK97" s="413"/>
      <c r="BL97" s="413"/>
      <c r="BM97" s="413"/>
      <c r="BP97" s="211"/>
      <c r="BQ97" s="248" t="s">
        <v>412</v>
      </c>
      <c r="BR97" s="211"/>
      <c r="BS97" s="211"/>
    </row>
    <row r="98" spans="1:71">
      <c r="A98" s="419"/>
      <c r="B98" s="419"/>
      <c r="C98" s="422"/>
      <c r="D98" s="195" t="str">
        <f t="shared" si="505"/>
        <v>3.13</v>
      </c>
      <c r="E98" s="195"/>
      <c r="F98" s="195"/>
      <c r="G98" s="195"/>
      <c r="H98" s="195"/>
      <c r="I98" s="195"/>
      <c r="J98" s="196">
        <f t="shared" si="385"/>
        <v>0</v>
      </c>
      <c r="K98" s="197" t="str">
        <f>IF(analis!AB19="","",analis!AB19)</f>
        <v/>
      </c>
      <c r="L98" s="196"/>
      <c r="M98" s="196"/>
      <c r="N98" s="196"/>
      <c r="O98" s="196"/>
      <c r="P98" s="196">
        <f t="shared" si="386"/>
        <v>0</v>
      </c>
      <c r="Q98" s="196" t="str">
        <f>'rpp13'!$M$264</f>
        <v/>
      </c>
      <c r="R98" s="196"/>
      <c r="S98" s="196">
        <f t="shared" si="387"/>
        <v>0</v>
      </c>
      <c r="T98" s="196"/>
      <c r="U98" s="196"/>
      <c r="V98" s="196">
        <f t="shared" si="388"/>
        <v>0</v>
      </c>
      <c r="W98" s="196"/>
      <c r="X98" s="196"/>
      <c r="Y98" s="196"/>
      <c r="Z98" s="196"/>
      <c r="AA98" s="196">
        <f t="shared" ref="AA98" si="556">IF($W$23=1,J98*$J$7,0)</f>
        <v>0</v>
      </c>
      <c r="AB98" s="196">
        <f t="shared" ref="AB98" si="557">IF($X$23=1,P98*$P$7,0)</f>
        <v>0</v>
      </c>
      <c r="AC98" s="196">
        <f t="shared" ref="AC98" si="558">IF($Y$23=1,S98*$S$7,0)</f>
        <v>0</v>
      </c>
      <c r="AD98" s="196">
        <f t="shared" ref="AD98" si="559">IF($Z$23=1,V98*$V$7,0)</f>
        <v>0</v>
      </c>
      <c r="AE98" s="197">
        <f t="shared" si="393"/>
        <v>0</v>
      </c>
      <c r="AF98" s="198">
        <f>IFERROR(AE98/(IF($W$23&gt;0,$J$7,0)+IF($X$23&gt;0,$P$7,0)+IF($Y$23&gt;0,$S$7,0)+IF($Z$23&gt;0,$V$7,0)),0)</f>
        <v>0</v>
      </c>
      <c r="AG98" s="198"/>
      <c r="AH98" s="425"/>
      <c r="AI98" s="413"/>
      <c r="AJ98" s="199" t="str">
        <f t="shared" si="510"/>
        <v>4.13</v>
      </c>
      <c r="AK98" s="8" t="str">
        <f>'rpp13'!$M$321</f>
        <v/>
      </c>
      <c r="AL98" s="199"/>
      <c r="AM98" s="196">
        <f t="shared" si="394"/>
        <v>0</v>
      </c>
      <c r="AN98" s="196"/>
      <c r="AO98" s="196"/>
      <c r="AP98" s="196">
        <f t="shared" si="395"/>
        <v>0</v>
      </c>
      <c r="AQ98" s="196"/>
      <c r="AR98" s="196"/>
      <c r="AS98" s="196">
        <f t="shared" si="396"/>
        <v>0</v>
      </c>
      <c r="AT98" s="196"/>
      <c r="AU98" s="196"/>
      <c r="AV98" s="196"/>
      <c r="AW98" s="196">
        <f t="shared" ref="AW98" si="560">IF($AT$23=1,AM98*$AM$7,0)</f>
        <v>0</v>
      </c>
      <c r="AX98" s="196">
        <f t="shared" ref="AX98" si="561">IF($AU$23=1,AP98*$AP$7,0)</f>
        <v>0</v>
      </c>
      <c r="AY98" s="196">
        <f t="shared" ref="AY98" si="562">IF($AV$23=1,AS98*$AS$7,0)</f>
        <v>0</v>
      </c>
      <c r="AZ98" s="197">
        <f t="shared" si="400"/>
        <v>0</v>
      </c>
      <c r="BA98" s="198">
        <f>IFERROR(AZ98/(IF($AT$23&gt;0,$AM$7,0)+IF($AU$23&gt;0,$AP$7,0)+IF($AV$23&gt;0,$AS$7,0)),0)</f>
        <v>0</v>
      </c>
      <c r="BB98" s="198"/>
      <c r="BC98" s="425"/>
      <c r="BD98" s="413"/>
      <c r="BE98" s="413"/>
      <c r="BF98" s="236"/>
      <c r="BG98" s="416"/>
      <c r="BH98" s="416"/>
      <c r="BI98" s="411"/>
      <c r="BJ98" s="411"/>
      <c r="BK98" s="413"/>
      <c r="BL98" s="413"/>
      <c r="BM98" s="413"/>
      <c r="BP98" s="211"/>
      <c r="BQ98" s="248" t="s">
        <v>412</v>
      </c>
      <c r="BR98" s="211"/>
      <c r="BS98" s="211"/>
    </row>
    <row r="99" spans="1:71">
      <c r="A99" s="419"/>
      <c r="B99" s="419"/>
      <c r="C99" s="422"/>
      <c r="D99" s="195" t="str">
        <f t="shared" si="505"/>
        <v>3.14</v>
      </c>
      <c r="E99" s="195"/>
      <c r="F99" s="195"/>
      <c r="G99" s="195"/>
      <c r="H99" s="195"/>
      <c r="I99" s="195"/>
      <c r="J99" s="196">
        <f t="shared" si="385"/>
        <v>0</v>
      </c>
      <c r="K99" s="197" t="str">
        <f>IF(analis!AD19="","",analis!AD19)</f>
        <v/>
      </c>
      <c r="L99" s="196"/>
      <c r="M99" s="196"/>
      <c r="N99" s="196"/>
      <c r="O99" s="196"/>
      <c r="P99" s="196">
        <f t="shared" si="386"/>
        <v>0</v>
      </c>
      <c r="Q99" s="196" t="str">
        <f>'rpp14'!$M$264</f>
        <v/>
      </c>
      <c r="R99" s="196"/>
      <c r="S99" s="196">
        <f t="shared" si="387"/>
        <v>0</v>
      </c>
      <c r="T99" s="196"/>
      <c r="U99" s="196"/>
      <c r="V99" s="196">
        <f t="shared" si="388"/>
        <v>0</v>
      </c>
      <c r="W99" s="196"/>
      <c r="X99" s="196"/>
      <c r="Y99" s="196"/>
      <c r="Z99" s="196"/>
      <c r="AA99" s="196">
        <f t="shared" ref="AA99" si="563">IF($W$24=1,J99*$J$7,0)</f>
        <v>0</v>
      </c>
      <c r="AB99" s="196">
        <f t="shared" ref="AB99" si="564">IF($X$24=1,P99*$P$7,0)</f>
        <v>0</v>
      </c>
      <c r="AC99" s="196">
        <f t="shared" ref="AC99" si="565">IF($Y$24=1,S99*$S$7,0)</f>
        <v>0</v>
      </c>
      <c r="AD99" s="196">
        <f t="shared" ref="AD99" si="566">IF($Z$24=1,V99*$V$7,0)</f>
        <v>0</v>
      </c>
      <c r="AE99" s="197">
        <f t="shared" si="393"/>
        <v>0</v>
      </c>
      <c r="AF99" s="198">
        <f>IFERROR(AE99/(IF($W$24&gt;0,$J$7,0)+IF($X$24&gt;0,$P$7,0)+IF($Y$24&gt;0,$S$7,0)+IF($Z$24&gt;0,$V$7,0)),0)</f>
        <v>0</v>
      </c>
      <c r="AG99" s="198"/>
      <c r="AH99" s="425"/>
      <c r="AI99" s="413"/>
      <c r="AJ99" s="199" t="str">
        <f t="shared" si="510"/>
        <v>4.14</v>
      </c>
      <c r="AK99" s="8" t="str">
        <f>'rpp14'!$M$321</f>
        <v/>
      </c>
      <c r="AL99" s="199"/>
      <c r="AM99" s="196">
        <f t="shared" si="394"/>
        <v>0</v>
      </c>
      <c r="AN99" s="196"/>
      <c r="AO99" s="196"/>
      <c r="AP99" s="196">
        <f t="shared" si="395"/>
        <v>0</v>
      </c>
      <c r="AQ99" s="196"/>
      <c r="AR99" s="196"/>
      <c r="AS99" s="196">
        <f t="shared" si="396"/>
        <v>0</v>
      </c>
      <c r="AT99" s="196"/>
      <c r="AU99" s="196"/>
      <c r="AV99" s="196"/>
      <c r="AW99" s="196">
        <f t="shared" ref="AW99" si="567">IF($AT$24=1,AM99*$AM$7,0)</f>
        <v>0</v>
      </c>
      <c r="AX99" s="196">
        <f t="shared" ref="AX99" si="568">IF($AU$24=1,AP99*$AP$7,0)</f>
        <v>0</v>
      </c>
      <c r="AY99" s="196">
        <f t="shared" ref="AY99" si="569">IF($AV$24=1,AS99*$AS$7,0)</f>
        <v>0</v>
      </c>
      <c r="AZ99" s="197">
        <f t="shared" si="400"/>
        <v>0</v>
      </c>
      <c r="BA99" s="198">
        <f>IFERROR(AZ99/(IF($AT$24&gt;0,$AM$7,0)+IF($AU$24&gt;0,$AP$7,0)+IF($AV$24&gt;0,$AS$7,0)),0)</f>
        <v>0</v>
      </c>
      <c r="BB99" s="198"/>
      <c r="BC99" s="425"/>
      <c r="BD99" s="413"/>
      <c r="BE99" s="413"/>
      <c r="BF99" s="236"/>
      <c r="BG99" s="416"/>
      <c r="BH99" s="416"/>
      <c r="BI99" s="411"/>
      <c r="BJ99" s="411"/>
      <c r="BK99" s="413"/>
      <c r="BL99" s="413"/>
      <c r="BM99" s="413"/>
      <c r="BP99" s="211"/>
      <c r="BQ99" s="248" t="s">
        <v>412</v>
      </c>
      <c r="BR99" s="211"/>
      <c r="BS99" s="211"/>
    </row>
    <row r="100" spans="1:71">
      <c r="A100" s="420"/>
      <c r="B100" s="420"/>
      <c r="C100" s="423"/>
      <c r="D100" s="195" t="str">
        <f t="shared" si="505"/>
        <v>3.15</v>
      </c>
      <c r="E100" s="195"/>
      <c r="F100" s="195"/>
      <c r="G100" s="195"/>
      <c r="H100" s="195"/>
      <c r="I100" s="195"/>
      <c r="J100" s="196">
        <f t="shared" si="385"/>
        <v>0</v>
      </c>
      <c r="K100" s="197" t="str">
        <f>IF(analis!AF19="","",analis!AF19)</f>
        <v/>
      </c>
      <c r="L100" s="196"/>
      <c r="M100" s="196"/>
      <c r="N100" s="196"/>
      <c r="O100" s="196"/>
      <c r="P100" s="196">
        <f t="shared" si="386"/>
        <v>0</v>
      </c>
      <c r="Q100" s="196" t="str">
        <f>'rpp15'!$M$264</f>
        <v/>
      </c>
      <c r="R100" s="196"/>
      <c r="S100" s="196">
        <f t="shared" si="387"/>
        <v>0</v>
      </c>
      <c r="T100" s="196"/>
      <c r="U100" s="196"/>
      <c r="V100" s="196">
        <f t="shared" si="388"/>
        <v>0</v>
      </c>
      <c r="W100" s="196"/>
      <c r="X100" s="196"/>
      <c r="Y100" s="196"/>
      <c r="Z100" s="196"/>
      <c r="AA100" s="196">
        <f t="shared" ref="AA100" si="570">IF($W$25=1,J100*$J$7,0)</f>
        <v>0</v>
      </c>
      <c r="AB100" s="196">
        <f t="shared" ref="AB100" si="571">IF($X$25=1,P100*$P$7,0)</f>
        <v>0</v>
      </c>
      <c r="AC100" s="196">
        <f t="shared" ref="AC100" si="572">IF($Y$25=1,S100*$S$7,0)</f>
        <v>0</v>
      </c>
      <c r="AD100" s="196">
        <f t="shared" ref="AD100" si="573">IF($Z$25=1,V100*$V$7,0)</f>
        <v>0</v>
      </c>
      <c r="AE100" s="197">
        <f t="shared" si="393"/>
        <v>0</v>
      </c>
      <c r="AF100" s="198">
        <f>IFERROR(AE100/(IF($W$25&gt;0,$J$7,0)+IF($X$25&gt;0,$P$7,0)+IF($Y$25&gt;0,$S$7,0)+IF($Z$25&gt;0,$V$7,0)),0)</f>
        <v>0</v>
      </c>
      <c r="AG100" s="198"/>
      <c r="AH100" s="426"/>
      <c r="AI100" s="414"/>
      <c r="AJ100" s="199" t="str">
        <f t="shared" si="510"/>
        <v>4.15</v>
      </c>
      <c r="AK100" s="8" t="str">
        <f>'rpp15'!$M$321</f>
        <v/>
      </c>
      <c r="AL100" s="199"/>
      <c r="AM100" s="196">
        <f t="shared" si="394"/>
        <v>0</v>
      </c>
      <c r="AN100" s="196"/>
      <c r="AO100" s="196"/>
      <c r="AP100" s="196">
        <f t="shared" si="395"/>
        <v>0</v>
      </c>
      <c r="AQ100" s="196"/>
      <c r="AR100" s="196"/>
      <c r="AS100" s="196">
        <f t="shared" si="396"/>
        <v>0</v>
      </c>
      <c r="AT100" s="196"/>
      <c r="AU100" s="196"/>
      <c r="AV100" s="196"/>
      <c r="AW100" s="196">
        <f t="shared" ref="AW100" si="574">IF($AT$25=1,AM100*$AM$7,0)</f>
        <v>0</v>
      </c>
      <c r="AX100" s="196">
        <f t="shared" ref="AX100" si="575">IF($AU$25=1,AP100*$AP$7,0)</f>
        <v>0</v>
      </c>
      <c r="AY100" s="196">
        <f t="shared" ref="AY100" si="576">IF($AV$25=1,AS100*$AS$7,0)</f>
        <v>0</v>
      </c>
      <c r="AZ100" s="197">
        <f t="shared" si="400"/>
        <v>0</v>
      </c>
      <c r="BA100" s="198">
        <f>IFERROR(AZ100/(IF($AT$25&gt;0,$AM$7,0)+IF($AU$25&gt;0,$AP$7,0)+IF($AV$25&gt;0,$AS$7,0)),0)</f>
        <v>0</v>
      </c>
      <c r="BB100" s="198"/>
      <c r="BC100" s="426"/>
      <c r="BD100" s="414"/>
      <c r="BE100" s="414"/>
      <c r="BF100" s="237"/>
      <c r="BG100" s="417"/>
      <c r="BH100" s="417"/>
      <c r="BI100" s="316"/>
      <c r="BJ100" s="316"/>
      <c r="BK100" s="414"/>
      <c r="BL100" s="414"/>
      <c r="BM100" s="414"/>
      <c r="BP100" s="211"/>
      <c r="BQ100" s="248" t="s">
        <v>412</v>
      </c>
      <c r="BR100" s="211"/>
      <c r="BS100" s="211"/>
    </row>
    <row r="101" spans="1:71">
      <c r="A101" s="418">
        <v>7</v>
      </c>
      <c r="B101" s="418">
        <f>pd!B12</f>
        <v>5475</v>
      </c>
      <c r="C101" s="421" t="str">
        <f>pd!C12</f>
        <v>M. ZAINAL AKBAR</v>
      </c>
      <c r="D101" s="195" t="str">
        <f t="shared" si="505"/>
        <v>3.1</v>
      </c>
      <c r="E101" s="195"/>
      <c r="F101" s="195"/>
      <c r="G101" s="195"/>
      <c r="H101" s="195"/>
      <c r="I101" s="195"/>
      <c r="J101" s="196">
        <f t="shared" si="385"/>
        <v>0</v>
      </c>
      <c r="K101" s="197" t="str">
        <f>IF(analis!D20="","",analis!D20)</f>
        <v/>
      </c>
      <c r="L101" s="196"/>
      <c r="M101" s="196"/>
      <c r="N101" s="196"/>
      <c r="O101" s="196"/>
      <c r="P101" s="196">
        <f t="shared" si="386"/>
        <v>0</v>
      </c>
      <c r="Q101" s="196" t="str">
        <f>'rpp1'!$M$265</f>
        <v/>
      </c>
      <c r="R101" s="196"/>
      <c r="S101" s="196">
        <f t="shared" si="387"/>
        <v>0</v>
      </c>
      <c r="T101" s="196"/>
      <c r="U101" s="196"/>
      <c r="V101" s="196">
        <f t="shared" si="388"/>
        <v>0</v>
      </c>
      <c r="W101" s="196"/>
      <c r="X101" s="196"/>
      <c r="Y101" s="196"/>
      <c r="Z101" s="196"/>
      <c r="AA101" s="196">
        <f t="shared" ref="AA101" si="577">IF($W$11=1,J101*$J$7,0)</f>
        <v>0</v>
      </c>
      <c r="AB101" s="196">
        <f t="shared" ref="AB101" si="578">IF($X$11=1,P101*$P$7,0)</f>
        <v>0</v>
      </c>
      <c r="AC101" s="196">
        <f t="shared" ref="AC101" si="579">IF($Y$11=1,S101*$S$7,0)</f>
        <v>0</v>
      </c>
      <c r="AD101" s="196">
        <f t="shared" ref="AD101" si="580">IF($Z$11=1,V101*$V$7,0)</f>
        <v>0</v>
      </c>
      <c r="AE101" s="197">
        <f t="shared" si="393"/>
        <v>0</v>
      </c>
      <c r="AF101" s="198">
        <f>IFERROR(AE101/(IF($W$11&gt;0,$J$7,0)+IF($X$11&gt;0,$P$7,0)+IF($Y$11&gt;0,$S$7,0)+IF($Z$11&gt;0,$V$7,0)),0)</f>
        <v>0</v>
      </c>
      <c r="AG101" s="198"/>
      <c r="AH101" s="424" t="e">
        <f t="shared" ref="AH101" si="581">ROUND((SUM(AF101:AF115)/SUM($AG$11:$AG$25)),0)</f>
        <v>#DIV/0!</v>
      </c>
      <c r="AI101" s="412" t="e">
        <f>IF(AH101&gt;=$BO$11,"A",IF(AH101&gt;=$BO$12,"B",IF(AH101&gt;=$BO$13,"C",IF(AH101&gt;=$BO$14,"D",""))))</f>
        <v>#DIV/0!</v>
      </c>
      <c r="AJ101" s="199" t="str">
        <f t="shared" si="510"/>
        <v>4.1</v>
      </c>
      <c r="AK101" s="8" t="str">
        <f>'rpp1'!$M$322</f>
        <v/>
      </c>
      <c r="AL101" s="199"/>
      <c r="AM101" s="196">
        <f t="shared" si="394"/>
        <v>0</v>
      </c>
      <c r="AN101" s="196"/>
      <c r="AO101" s="196"/>
      <c r="AP101" s="196">
        <f t="shared" si="395"/>
        <v>0</v>
      </c>
      <c r="AQ101" s="196"/>
      <c r="AR101" s="196"/>
      <c r="AS101" s="196">
        <f t="shared" si="396"/>
        <v>0</v>
      </c>
      <c r="AT101" s="196"/>
      <c r="AU101" s="196"/>
      <c r="AV101" s="196"/>
      <c r="AW101" s="196">
        <f t="shared" ref="AW101" si="582">IF($AT$11=1,AM101*$AM$7,0)</f>
        <v>0</v>
      </c>
      <c r="AX101" s="196">
        <f t="shared" ref="AX101" si="583">IF($AU$11=1,AP101*$AP$7,0)</f>
        <v>0</v>
      </c>
      <c r="AY101" s="196">
        <f t="shared" ref="AY101" si="584">IF($AV$11=1,AS101*$AS$7,0)</f>
        <v>0</v>
      </c>
      <c r="AZ101" s="197">
        <f t="shared" si="400"/>
        <v>0</v>
      </c>
      <c r="BA101" s="198">
        <f>IFERROR(AZ101/(IF($AT$11&gt;0,$AM$7,0)+IF($AU$11&gt;0,$AP$7,0)+IF($AV$11&gt;0,$AS$7,0)),0)</f>
        <v>0</v>
      </c>
      <c r="BB101" s="198"/>
      <c r="BC101" s="424" t="e">
        <f t="shared" ref="BC101" si="585">ROUND((SUM(BA101:BA115)/SUM($BB$11:$BB$25)),0)</f>
        <v>#DIV/0!</v>
      </c>
      <c r="BD101" s="412" t="e">
        <f t="shared" ref="BD101" si="586">IF(BC101&gt;=$BO$11,"A",IF(BC101&gt;=$BO$12,"B",IF(BC101&gt;=$BO$13,"C",IF(BC101&gt;=$BO$14,"D",""))))</f>
        <v>#DIV/0!</v>
      </c>
      <c r="BE101" s="412"/>
      <c r="BF101" s="235" t="str">
        <f>'rpp1'!G156</f>
        <v/>
      </c>
      <c r="BG101" s="415" t="e">
        <f>IF(AI101=$BP$11,$BQ$11,IF(AI101=$BP$12,$BQ$12,IF(AI101=$BP$13,$BQ$13,IF(AI101=$BP$14,$BQ$14,""))))</f>
        <v>#DIV/0!</v>
      </c>
      <c r="BH101" s="415" t="e">
        <f t="shared" ref="BH101" si="587">IF(BD101=$BP$11,$BR$11,IF(BD101=$BP$12,$BR$12,IF(BD101=$BP$13,$BR$13,IF(BD101=$BP$14,$BR$14,""))))</f>
        <v>#DIV/0!</v>
      </c>
      <c r="BI101" s="315" t="str">
        <f t="shared" ref="BI101" si="588">IF(BE101=$BS$11,$BT$11,IF(BE101=$BS$12,$BT$12,IF(BE101=$BS$13,$BT$13,IF(BE101=$BS$14,$BT$14,""))))</f>
        <v/>
      </c>
      <c r="BJ101" s="315" t="str">
        <f t="shared" ref="BJ101" si="589">IF(BF101=$BS$11,$BU$11,IF(BF101=$BS$12,$BU$12,IF(BF101=$BS$13,$BU$13,IF(BF101=$BS$14,$BU$14,""))))</f>
        <v/>
      </c>
      <c r="BK101" s="412"/>
      <c r="BL101" s="412"/>
      <c r="BM101" s="412"/>
      <c r="BP101" s="211"/>
      <c r="BQ101" s="211"/>
      <c r="BR101" s="211"/>
      <c r="BS101" s="211"/>
    </row>
    <row r="102" spans="1:71">
      <c r="A102" s="419"/>
      <c r="B102" s="419"/>
      <c r="C102" s="422"/>
      <c r="D102" s="195" t="str">
        <f t="shared" si="505"/>
        <v>3.2</v>
      </c>
      <c r="E102" s="195"/>
      <c r="F102" s="195"/>
      <c r="G102" s="195"/>
      <c r="H102" s="195"/>
      <c r="I102" s="195"/>
      <c r="J102" s="196">
        <f t="shared" si="385"/>
        <v>0</v>
      </c>
      <c r="K102" s="197" t="str">
        <f>IF(analis!F20="","",analis!F20)</f>
        <v/>
      </c>
      <c r="L102" s="196"/>
      <c r="M102" s="196"/>
      <c r="N102" s="196"/>
      <c r="O102" s="196"/>
      <c r="P102" s="196">
        <f t="shared" si="386"/>
        <v>0</v>
      </c>
      <c r="Q102" s="196" t="str">
        <f>'rpp2'!$M$265</f>
        <v/>
      </c>
      <c r="R102" s="196"/>
      <c r="S102" s="196">
        <f t="shared" si="387"/>
        <v>0</v>
      </c>
      <c r="T102" s="196"/>
      <c r="U102" s="196"/>
      <c r="V102" s="196">
        <f t="shared" si="388"/>
        <v>0</v>
      </c>
      <c r="W102" s="196"/>
      <c r="X102" s="196"/>
      <c r="Y102" s="196"/>
      <c r="Z102" s="196"/>
      <c r="AA102" s="196">
        <f t="shared" ref="AA102" si="590">IF($W$12=1,J102*$J$7,0)</f>
        <v>0</v>
      </c>
      <c r="AB102" s="196">
        <f t="shared" ref="AB102" si="591">IF($X$12=1,P102*$P$7,0)</f>
        <v>0</v>
      </c>
      <c r="AC102" s="196">
        <f t="shared" ref="AC102" si="592">IF($Y$12=1,S102*$S$7,0)</f>
        <v>0</v>
      </c>
      <c r="AD102" s="196">
        <f t="shared" ref="AD102" si="593">IF($Z$12=1,V102*$V$7,0)</f>
        <v>0</v>
      </c>
      <c r="AE102" s="197">
        <f t="shared" si="393"/>
        <v>0</v>
      </c>
      <c r="AF102" s="198">
        <f>IFERROR(AE102/(IF($W$12&gt;0,$J$7,0)+IF($X$12&gt;0,$P$7,0)+IF($Y$12&gt;0,$S$7,0)+IF($Z$12&gt;0,$V$7,0)),0)</f>
        <v>0</v>
      </c>
      <c r="AG102" s="198"/>
      <c r="AH102" s="425"/>
      <c r="AI102" s="413"/>
      <c r="AJ102" s="199" t="str">
        <f t="shared" si="510"/>
        <v>4.2</v>
      </c>
      <c r="AK102" s="8" t="str">
        <f>'rpp2'!$M$322</f>
        <v/>
      </c>
      <c r="AL102" s="199"/>
      <c r="AM102" s="196">
        <f t="shared" si="394"/>
        <v>0</v>
      </c>
      <c r="AN102" s="196"/>
      <c r="AO102" s="196"/>
      <c r="AP102" s="196">
        <f t="shared" si="395"/>
        <v>0</v>
      </c>
      <c r="AQ102" s="196"/>
      <c r="AR102" s="196"/>
      <c r="AS102" s="196">
        <f t="shared" si="396"/>
        <v>0</v>
      </c>
      <c r="AT102" s="196"/>
      <c r="AU102" s="196"/>
      <c r="AV102" s="196"/>
      <c r="AW102" s="196">
        <f t="shared" ref="AW102" si="594">IF($AT$12=1,AM102*$AM$7,0)</f>
        <v>0</v>
      </c>
      <c r="AX102" s="196">
        <f t="shared" ref="AX102" si="595">IF($AU$12=1,AP102*$AP$7,0)</f>
        <v>0</v>
      </c>
      <c r="AY102" s="196">
        <f t="shared" ref="AY102" si="596">IF($AV$12=1,AS102*$AS$7,0)</f>
        <v>0</v>
      </c>
      <c r="AZ102" s="197">
        <f t="shared" si="400"/>
        <v>0</v>
      </c>
      <c r="BA102" s="198">
        <f>IFERROR(AZ102/(IF($AT$12&gt;0,$AM$7,0)+IF($AU$12&gt;0,$AP$7,0)+IF($AV$12&gt;0,$AS$7,0)),0)</f>
        <v>0</v>
      </c>
      <c r="BB102" s="198"/>
      <c r="BC102" s="425"/>
      <c r="BD102" s="413"/>
      <c r="BE102" s="413"/>
      <c r="BF102" s="236" t="str">
        <f>'rpp2'!G156</f>
        <v/>
      </c>
      <c r="BG102" s="416"/>
      <c r="BH102" s="416"/>
      <c r="BI102" s="411"/>
      <c r="BJ102" s="411"/>
      <c r="BK102" s="413"/>
      <c r="BL102" s="413"/>
      <c r="BM102" s="413"/>
      <c r="BP102" s="211"/>
      <c r="BQ102" s="211"/>
      <c r="BR102" s="211"/>
      <c r="BS102" s="211"/>
    </row>
    <row r="103" spans="1:71">
      <c r="A103" s="419"/>
      <c r="B103" s="419"/>
      <c r="C103" s="422"/>
      <c r="D103" s="195" t="str">
        <f t="shared" si="505"/>
        <v>3.3</v>
      </c>
      <c r="E103" s="195"/>
      <c r="F103" s="195"/>
      <c r="G103" s="195"/>
      <c r="H103" s="195"/>
      <c r="I103" s="195"/>
      <c r="J103" s="196">
        <f t="shared" si="385"/>
        <v>0</v>
      </c>
      <c r="K103" s="197" t="str">
        <f>IF(analis!H20="","",analis!H20)</f>
        <v/>
      </c>
      <c r="L103" s="196"/>
      <c r="M103" s="196"/>
      <c r="N103" s="196"/>
      <c r="O103" s="196"/>
      <c r="P103" s="196">
        <f t="shared" si="386"/>
        <v>0</v>
      </c>
      <c r="Q103" s="196" t="str">
        <f>'rpp3'!$M$265</f>
        <v/>
      </c>
      <c r="R103" s="196"/>
      <c r="S103" s="196">
        <f t="shared" si="387"/>
        <v>0</v>
      </c>
      <c r="T103" s="196"/>
      <c r="U103" s="196"/>
      <c r="V103" s="196">
        <f t="shared" si="388"/>
        <v>0</v>
      </c>
      <c r="W103" s="196"/>
      <c r="X103" s="196"/>
      <c r="Y103" s="196"/>
      <c r="Z103" s="196"/>
      <c r="AA103" s="196">
        <f t="shared" ref="AA103" si="597">IF($W$13=1,J103*$J$7,0)</f>
        <v>0</v>
      </c>
      <c r="AB103" s="196">
        <f t="shared" ref="AB103" si="598">IF($X$13=1,P103*$P$7,0)</f>
        <v>0</v>
      </c>
      <c r="AC103" s="196">
        <f t="shared" ref="AC103" si="599">IF($Y$13=1,S103*$S$7,0)</f>
        <v>0</v>
      </c>
      <c r="AD103" s="196">
        <f t="shared" ref="AD103" si="600">IF($Z$13=1,V103*$V$7,0)</f>
        <v>0</v>
      </c>
      <c r="AE103" s="197">
        <f t="shared" si="393"/>
        <v>0</v>
      </c>
      <c r="AF103" s="198">
        <f>IFERROR(AE103/(IF($W$13&gt;0,$J$7,0)+IF($X$13&gt;0,$P$7,0)+IF($Y$13&gt;0,$S$7,0)+IF($Z$13&gt;0,$V$7,0)),0)</f>
        <v>0</v>
      </c>
      <c r="AG103" s="198"/>
      <c r="AH103" s="425"/>
      <c r="AI103" s="413"/>
      <c r="AJ103" s="199" t="str">
        <f t="shared" si="510"/>
        <v>4.3</v>
      </c>
      <c r="AK103" s="8" t="str">
        <f>'rpp3'!$M$322</f>
        <v/>
      </c>
      <c r="AL103" s="199"/>
      <c r="AM103" s="196">
        <f t="shared" si="394"/>
        <v>0</v>
      </c>
      <c r="AN103" s="196"/>
      <c r="AO103" s="196"/>
      <c r="AP103" s="196">
        <f t="shared" si="395"/>
        <v>0</v>
      </c>
      <c r="AQ103" s="196"/>
      <c r="AR103" s="196"/>
      <c r="AS103" s="196">
        <f t="shared" si="396"/>
        <v>0</v>
      </c>
      <c r="AT103" s="196"/>
      <c r="AU103" s="196"/>
      <c r="AV103" s="196"/>
      <c r="AW103" s="196">
        <f t="shared" ref="AW103" si="601">IF($AT$13=1,AM103*$AM$7,0)</f>
        <v>0</v>
      </c>
      <c r="AX103" s="196">
        <f t="shared" ref="AX103" si="602">IF($AU$13=1,AP103*$AP$7,0)</f>
        <v>0</v>
      </c>
      <c r="AY103" s="196">
        <f t="shared" ref="AY103" si="603">IF($AV$13=1,AS103*$AS$7,0)</f>
        <v>0</v>
      </c>
      <c r="AZ103" s="197">
        <f t="shared" si="400"/>
        <v>0</v>
      </c>
      <c r="BA103" s="198">
        <f>IFERROR(AZ103/(IF($AT$13&gt;0,$AM$7,0)+IF($AU$13&gt;0,$AP$7,0)+IF($AV$13&gt;0,$AS$7,0)),0)</f>
        <v>0</v>
      </c>
      <c r="BB103" s="198"/>
      <c r="BC103" s="425"/>
      <c r="BD103" s="413"/>
      <c r="BE103" s="413"/>
      <c r="BF103" s="236"/>
      <c r="BG103" s="416"/>
      <c r="BH103" s="416"/>
      <c r="BI103" s="411"/>
      <c r="BJ103" s="411"/>
      <c r="BK103" s="413"/>
      <c r="BL103" s="413"/>
      <c r="BM103" s="413"/>
      <c r="BP103" s="211"/>
      <c r="BQ103" s="211"/>
      <c r="BR103" s="211"/>
      <c r="BS103" s="211"/>
    </row>
    <row r="104" spans="1:71">
      <c r="A104" s="419"/>
      <c r="B104" s="419"/>
      <c r="C104" s="422"/>
      <c r="D104" s="195" t="str">
        <f t="shared" si="505"/>
        <v>3.4</v>
      </c>
      <c r="E104" s="195"/>
      <c r="F104" s="195"/>
      <c r="G104" s="195"/>
      <c r="H104" s="195"/>
      <c r="I104" s="195"/>
      <c r="J104" s="196">
        <f t="shared" si="385"/>
        <v>0</v>
      </c>
      <c r="K104" s="197" t="str">
        <f>IF(analis!J20="","",analis!J20)</f>
        <v/>
      </c>
      <c r="L104" s="196"/>
      <c r="M104" s="196"/>
      <c r="N104" s="196"/>
      <c r="O104" s="196"/>
      <c r="P104" s="196">
        <f t="shared" si="386"/>
        <v>0</v>
      </c>
      <c r="Q104" s="196" t="str">
        <f>'rpp4'!$M$265</f>
        <v/>
      </c>
      <c r="R104" s="196"/>
      <c r="S104" s="196">
        <f t="shared" si="387"/>
        <v>0</v>
      </c>
      <c r="T104" s="196"/>
      <c r="U104" s="196"/>
      <c r="V104" s="196">
        <f t="shared" si="388"/>
        <v>0</v>
      </c>
      <c r="W104" s="196"/>
      <c r="X104" s="196"/>
      <c r="Y104" s="196"/>
      <c r="Z104" s="196"/>
      <c r="AA104" s="196">
        <f t="shared" ref="AA104" si="604">IF($W$14=1,J104*$J$7,0)</f>
        <v>0</v>
      </c>
      <c r="AB104" s="196">
        <f t="shared" ref="AB104" si="605">IF($X$14=1,P104*$P$7,0)</f>
        <v>0</v>
      </c>
      <c r="AC104" s="196">
        <f t="shared" ref="AC104" si="606">IF($Y$14=1,S104*$S$7,0)</f>
        <v>0</v>
      </c>
      <c r="AD104" s="196">
        <f t="shared" ref="AD104" si="607">IF($Z$14=1,V104*$V$7,0)</f>
        <v>0</v>
      </c>
      <c r="AE104" s="197">
        <f t="shared" si="393"/>
        <v>0</v>
      </c>
      <c r="AF104" s="198">
        <f>IFERROR(AE104/(IF($W$14&gt;0,$J$7,0)+IF($X$14&gt;0,$P$7,0)+IF($Y$14&gt;0,$S$7,0)+IF($Z$14&gt;0,$V$7,0)),0)</f>
        <v>0</v>
      </c>
      <c r="AG104" s="198"/>
      <c r="AH104" s="425"/>
      <c r="AI104" s="413"/>
      <c r="AJ104" s="199" t="str">
        <f t="shared" si="510"/>
        <v>4.4</v>
      </c>
      <c r="AK104" s="8" t="str">
        <f>'rpp4'!$M$322</f>
        <v/>
      </c>
      <c r="AL104" s="199"/>
      <c r="AM104" s="196">
        <f t="shared" si="394"/>
        <v>0</v>
      </c>
      <c r="AN104" s="196"/>
      <c r="AO104" s="196"/>
      <c r="AP104" s="196">
        <f t="shared" si="395"/>
        <v>0</v>
      </c>
      <c r="AQ104" s="196"/>
      <c r="AR104" s="196"/>
      <c r="AS104" s="196">
        <f t="shared" si="396"/>
        <v>0</v>
      </c>
      <c r="AT104" s="196"/>
      <c r="AU104" s="196"/>
      <c r="AV104" s="196"/>
      <c r="AW104" s="196">
        <f t="shared" ref="AW104" si="608">IF($AT$14=1,AM104*$AM$7,0)</f>
        <v>0</v>
      </c>
      <c r="AX104" s="196">
        <f t="shared" ref="AX104" si="609">IF($AU$14=1,AP104*$AP$7,0)</f>
        <v>0</v>
      </c>
      <c r="AY104" s="196">
        <f t="shared" ref="AY104" si="610">IF($AV$14=1,AS104*$AS$7,0)</f>
        <v>0</v>
      </c>
      <c r="AZ104" s="197">
        <f t="shared" si="400"/>
        <v>0</v>
      </c>
      <c r="BA104" s="198">
        <f>IFERROR(AZ104/(IF($AT$14&gt;0,$AM$7,0)+IF($AU$14&gt;0,$AP$7,0)+IF($AV$14&gt;0,$AS$7,0)),0)</f>
        <v>0</v>
      </c>
      <c r="BB104" s="198"/>
      <c r="BC104" s="425"/>
      <c r="BD104" s="413"/>
      <c r="BE104" s="413"/>
      <c r="BF104" s="236"/>
      <c r="BG104" s="416"/>
      <c r="BH104" s="416"/>
      <c r="BI104" s="411"/>
      <c r="BJ104" s="411"/>
      <c r="BK104" s="413"/>
      <c r="BL104" s="413"/>
      <c r="BM104" s="413"/>
      <c r="BP104" s="211"/>
      <c r="BQ104" s="211"/>
      <c r="BR104" s="211"/>
      <c r="BS104" s="211"/>
    </row>
    <row r="105" spans="1:71">
      <c r="A105" s="419"/>
      <c r="B105" s="419"/>
      <c r="C105" s="422"/>
      <c r="D105" s="195" t="str">
        <f t="shared" si="505"/>
        <v>3.5</v>
      </c>
      <c r="E105" s="195"/>
      <c r="F105" s="195"/>
      <c r="G105" s="195"/>
      <c r="H105" s="195"/>
      <c r="I105" s="195"/>
      <c r="J105" s="196">
        <f t="shared" si="385"/>
        <v>0</v>
      </c>
      <c r="K105" s="197" t="str">
        <f>IF(analis!L20="","",analis!L20)</f>
        <v/>
      </c>
      <c r="L105" s="196"/>
      <c r="M105" s="196"/>
      <c r="N105" s="196"/>
      <c r="O105" s="196"/>
      <c r="P105" s="196">
        <f t="shared" si="386"/>
        <v>0</v>
      </c>
      <c r="Q105" s="196" t="str">
        <f>'rpp5'!$M$265</f>
        <v/>
      </c>
      <c r="R105" s="196"/>
      <c r="S105" s="196">
        <f t="shared" si="387"/>
        <v>0</v>
      </c>
      <c r="T105" s="196"/>
      <c r="U105" s="196"/>
      <c r="V105" s="196">
        <f t="shared" si="388"/>
        <v>0</v>
      </c>
      <c r="W105" s="196"/>
      <c r="X105" s="196"/>
      <c r="Y105" s="196"/>
      <c r="Z105" s="196"/>
      <c r="AA105" s="196">
        <f t="shared" ref="AA105" si="611">IF($W$15=1,J105*$J$7,0)</f>
        <v>0</v>
      </c>
      <c r="AB105" s="196">
        <f t="shared" ref="AB105" si="612">IF($X$15=1,P105*$P$7,0)</f>
        <v>0</v>
      </c>
      <c r="AC105" s="196">
        <f t="shared" ref="AC105" si="613">IF($Y$15=1,S105*$S$7,0)</f>
        <v>0</v>
      </c>
      <c r="AD105" s="196">
        <f t="shared" ref="AD105" si="614">IF($Z$15=1,V105*$V$7,0)</f>
        <v>0</v>
      </c>
      <c r="AE105" s="197">
        <f t="shared" si="393"/>
        <v>0</v>
      </c>
      <c r="AF105" s="198">
        <f>IFERROR(AE105/(IF($W$15&gt;0,$J$7,0)+IF($X$15&gt;0,$P$7,0)+IF($Y$15&gt;0,$S$7,0)+IF($Z$15&gt;0,$V$7,0)),0)</f>
        <v>0</v>
      </c>
      <c r="AG105" s="198"/>
      <c r="AH105" s="425"/>
      <c r="AI105" s="413"/>
      <c r="AJ105" s="199" t="str">
        <f t="shared" si="510"/>
        <v>4.5</v>
      </c>
      <c r="AK105" s="8" t="str">
        <f>'rpp5'!$M$322</f>
        <v/>
      </c>
      <c r="AL105" s="199"/>
      <c r="AM105" s="196">
        <f t="shared" si="394"/>
        <v>0</v>
      </c>
      <c r="AN105" s="196"/>
      <c r="AO105" s="196"/>
      <c r="AP105" s="196">
        <f t="shared" si="395"/>
        <v>0</v>
      </c>
      <c r="AQ105" s="196"/>
      <c r="AR105" s="196"/>
      <c r="AS105" s="196">
        <f t="shared" si="396"/>
        <v>0</v>
      </c>
      <c r="AT105" s="196"/>
      <c r="AU105" s="196"/>
      <c r="AV105" s="196"/>
      <c r="AW105" s="196">
        <f t="shared" ref="AW105" si="615">IF($AT$15=1,AM105*$AM$7,0)</f>
        <v>0</v>
      </c>
      <c r="AX105" s="196">
        <f t="shared" ref="AX105" si="616">IF($AU$15=1,AP105*$AP$7,0)</f>
        <v>0</v>
      </c>
      <c r="AY105" s="196">
        <f t="shared" ref="AY105" si="617">IF($AV$15=1,AS105*$AS$7,0)</f>
        <v>0</v>
      </c>
      <c r="AZ105" s="197">
        <f t="shared" si="400"/>
        <v>0</v>
      </c>
      <c r="BA105" s="198">
        <f>IFERROR(AZ105/(IF($AT$15&gt;0,$AM$7,0)+IF($AU$15&gt;0,$AP$7,0)+IF($AV$15&gt;0,$AS$7,0)),0)</f>
        <v>0</v>
      </c>
      <c r="BB105" s="198"/>
      <c r="BC105" s="425"/>
      <c r="BD105" s="413"/>
      <c r="BE105" s="413"/>
      <c r="BF105" s="236"/>
      <c r="BG105" s="416"/>
      <c r="BH105" s="416"/>
      <c r="BI105" s="411"/>
      <c r="BJ105" s="411"/>
      <c r="BK105" s="413"/>
      <c r="BL105" s="413"/>
      <c r="BM105" s="413"/>
      <c r="BP105" s="211"/>
      <c r="BQ105" s="211"/>
      <c r="BR105" s="211"/>
      <c r="BS105" s="211"/>
    </row>
    <row r="106" spans="1:71">
      <c r="A106" s="419"/>
      <c r="B106" s="419"/>
      <c r="C106" s="422"/>
      <c r="D106" s="195" t="str">
        <f t="shared" si="505"/>
        <v>3.6</v>
      </c>
      <c r="E106" s="195"/>
      <c r="F106" s="195"/>
      <c r="G106" s="195"/>
      <c r="H106" s="195"/>
      <c r="I106" s="195"/>
      <c r="J106" s="196">
        <f t="shared" si="385"/>
        <v>0</v>
      </c>
      <c r="K106" s="197" t="str">
        <f>IF(analis!N20="","",analis!N20)</f>
        <v/>
      </c>
      <c r="L106" s="196"/>
      <c r="M106" s="196"/>
      <c r="N106" s="196"/>
      <c r="O106" s="196"/>
      <c r="P106" s="196">
        <f t="shared" si="386"/>
        <v>0</v>
      </c>
      <c r="Q106" s="196" t="str">
        <f>'rpp16'!$M$265</f>
        <v/>
      </c>
      <c r="R106" s="196"/>
      <c r="S106" s="196">
        <f t="shared" si="387"/>
        <v>0</v>
      </c>
      <c r="T106" s="196"/>
      <c r="U106" s="196"/>
      <c r="V106" s="196">
        <f t="shared" si="388"/>
        <v>0</v>
      </c>
      <c r="W106" s="196"/>
      <c r="X106" s="196"/>
      <c r="Y106" s="196"/>
      <c r="Z106" s="196"/>
      <c r="AA106" s="196">
        <f t="shared" ref="AA106" si="618">IF($W$16=1,J106*$J$7,0)</f>
        <v>0</v>
      </c>
      <c r="AB106" s="196">
        <f t="shared" ref="AB106" si="619">IF($X$16=1,P106*$P$7,0)</f>
        <v>0</v>
      </c>
      <c r="AC106" s="196">
        <f t="shared" ref="AC106" si="620">IF($Y$16=1,S106*$S$7,0)</f>
        <v>0</v>
      </c>
      <c r="AD106" s="196">
        <f t="shared" ref="AD106" si="621">IF($Z$16=1,V106*$V$7,0)</f>
        <v>0</v>
      </c>
      <c r="AE106" s="197">
        <f t="shared" si="393"/>
        <v>0</v>
      </c>
      <c r="AF106" s="198">
        <f>IFERROR(AE106/(IF($W$16&gt;0,$J$7,0)+IF($X$16&gt;0,$P$7,0)+IF($Y$16&gt;0,$S$7,0)+IF($Z$16&gt;0,$V$7,0)),0)</f>
        <v>0</v>
      </c>
      <c r="AG106" s="198"/>
      <c r="AH106" s="425"/>
      <c r="AI106" s="413"/>
      <c r="AJ106" s="199" t="str">
        <f t="shared" si="510"/>
        <v>4.6</v>
      </c>
      <c r="AK106" s="8" t="str">
        <f>'rpp16'!$M$322</f>
        <v/>
      </c>
      <c r="AL106" s="199"/>
      <c r="AM106" s="196">
        <f t="shared" si="394"/>
        <v>0</v>
      </c>
      <c r="AN106" s="196"/>
      <c r="AO106" s="196"/>
      <c r="AP106" s="196">
        <f t="shared" si="395"/>
        <v>0</v>
      </c>
      <c r="AQ106" s="196"/>
      <c r="AR106" s="196"/>
      <c r="AS106" s="196">
        <f t="shared" si="396"/>
        <v>0</v>
      </c>
      <c r="AT106" s="196"/>
      <c r="AU106" s="196"/>
      <c r="AV106" s="196"/>
      <c r="AW106" s="196">
        <f t="shared" ref="AW106" si="622">IF($AT$16=1,AM106*$AM$7,0)</f>
        <v>0</v>
      </c>
      <c r="AX106" s="196">
        <f t="shared" ref="AX106" si="623">IF($AU$16=1,AP106*$AP$7,0)</f>
        <v>0</v>
      </c>
      <c r="AY106" s="196">
        <f t="shared" ref="AY106" si="624">IF($AV$16=1,AS106*$AS$7,0)</f>
        <v>0</v>
      </c>
      <c r="AZ106" s="197">
        <f t="shared" si="400"/>
        <v>0</v>
      </c>
      <c r="BA106" s="198">
        <f>IFERROR(AZ106/(IF($AT$16&gt;0,$AM$7,0)+IF($AU$16&gt;0,$AP$7,0)+IF($AV$16&gt;0,$AS$7,0)),0)</f>
        <v>0</v>
      </c>
      <c r="BB106" s="198"/>
      <c r="BC106" s="425"/>
      <c r="BD106" s="413"/>
      <c r="BE106" s="413"/>
      <c r="BF106" s="236"/>
      <c r="BG106" s="416"/>
      <c r="BH106" s="416"/>
      <c r="BI106" s="411"/>
      <c r="BJ106" s="411"/>
      <c r="BK106" s="413"/>
      <c r="BL106" s="413"/>
      <c r="BM106" s="413"/>
      <c r="BP106" s="211"/>
      <c r="BQ106" s="211"/>
      <c r="BR106" s="211"/>
      <c r="BS106" s="211"/>
    </row>
    <row r="107" spans="1:71">
      <c r="A107" s="419"/>
      <c r="B107" s="419"/>
      <c r="C107" s="422"/>
      <c r="D107" s="195" t="str">
        <f t="shared" si="505"/>
        <v>3.7</v>
      </c>
      <c r="E107" s="195"/>
      <c r="F107" s="195"/>
      <c r="G107" s="195"/>
      <c r="H107" s="195"/>
      <c r="I107" s="195"/>
      <c r="J107" s="196">
        <f t="shared" si="385"/>
        <v>0</v>
      </c>
      <c r="K107" s="197" t="str">
        <f>IF(analis!P20="","",analis!P20)</f>
        <v/>
      </c>
      <c r="L107" s="196"/>
      <c r="M107" s="196"/>
      <c r="N107" s="196"/>
      <c r="O107" s="196"/>
      <c r="P107" s="196">
        <f t="shared" si="386"/>
        <v>0</v>
      </c>
      <c r="Q107" s="196" t="str">
        <f>'rpp17'!$M$265</f>
        <v/>
      </c>
      <c r="R107" s="196"/>
      <c r="S107" s="196">
        <f t="shared" si="387"/>
        <v>0</v>
      </c>
      <c r="T107" s="196"/>
      <c r="U107" s="196"/>
      <c r="V107" s="196">
        <f t="shared" si="388"/>
        <v>0</v>
      </c>
      <c r="W107" s="196"/>
      <c r="X107" s="196"/>
      <c r="Y107" s="196"/>
      <c r="Z107" s="196"/>
      <c r="AA107" s="196">
        <f t="shared" ref="AA107" si="625">IF($W$17=1,J107*$J$7,0)</f>
        <v>0</v>
      </c>
      <c r="AB107" s="196">
        <f t="shared" ref="AB107" si="626">IF($X$17=1,P107*$P$7,0)</f>
        <v>0</v>
      </c>
      <c r="AC107" s="196">
        <f t="shared" ref="AC107" si="627">IF($Y$17=1,S107*$S$7,0)</f>
        <v>0</v>
      </c>
      <c r="AD107" s="196">
        <f t="shared" ref="AD107" si="628">IF($Z$17=1,V107*$V$7,0)</f>
        <v>0</v>
      </c>
      <c r="AE107" s="197">
        <f t="shared" si="393"/>
        <v>0</v>
      </c>
      <c r="AF107" s="198">
        <f>IFERROR(AE107/(IF($W$17&gt;0,$J$7,0)+IF($X$17&gt;0,$P$7,0)+IF($Y$17&gt;0,$S$7,0)+IF($Z$17&gt;0,$V$7,0)),0)</f>
        <v>0</v>
      </c>
      <c r="AG107" s="198"/>
      <c r="AH107" s="425"/>
      <c r="AI107" s="413"/>
      <c r="AJ107" s="199" t="str">
        <f t="shared" si="510"/>
        <v>4.7</v>
      </c>
      <c r="AK107" s="8" t="str">
        <f>'rpp17'!$M$322</f>
        <v/>
      </c>
      <c r="AL107" s="199"/>
      <c r="AM107" s="196">
        <f t="shared" si="394"/>
        <v>0</v>
      </c>
      <c r="AN107" s="196"/>
      <c r="AO107" s="196"/>
      <c r="AP107" s="196">
        <f t="shared" si="395"/>
        <v>0</v>
      </c>
      <c r="AQ107" s="196"/>
      <c r="AR107" s="196"/>
      <c r="AS107" s="196">
        <f t="shared" si="396"/>
        <v>0</v>
      </c>
      <c r="AT107" s="196"/>
      <c r="AU107" s="196"/>
      <c r="AV107" s="196"/>
      <c r="AW107" s="196">
        <f t="shared" ref="AW107" si="629">IF($AT$17=1,AM107*$AM$7,0)</f>
        <v>0</v>
      </c>
      <c r="AX107" s="196">
        <f t="shared" ref="AX107" si="630">IF($AU$17=1,AP107*$AP$7,0)</f>
        <v>0</v>
      </c>
      <c r="AY107" s="196">
        <f t="shared" ref="AY107" si="631">IF($AV$17=1,AS107*$AS$7,0)</f>
        <v>0</v>
      </c>
      <c r="AZ107" s="197">
        <f t="shared" si="400"/>
        <v>0</v>
      </c>
      <c r="BA107" s="198">
        <f>IFERROR(AZ107/(IF($AT$17&gt;0,$AM$7,0)+IF($AU$17&gt;0,$AP$7,0)+IF($AV$17&gt;0,$AS$7,0)),0)</f>
        <v>0</v>
      </c>
      <c r="BB107" s="198"/>
      <c r="BC107" s="425"/>
      <c r="BD107" s="413"/>
      <c r="BE107" s="413"/>
      <c r="BF107" s="236"/>
      <c r="BG107" s="416"/>
      <c r="BH107" s="416"/>
      <c r="BI107" s="411"/>
      <c r="BJ107" s="411"/>
      <c r="BK107" s="413"/>
      <c r="BL107" s="413"/>
      <c r="BM107" s="413"/>
      <c r="BP107" s="211"/>
      <c r="BQ107" s="211"/>
      <c r="BR107" s="211"/>
      <c r="BS107" s="211"/>
    </row>
    <row r="108" spans="1:71">
      <c r="A108" s="419"/>
      <c r="B108" s="419"/>
      <c r="C108" s="422"/>
      <c r="D108" s="195" t="str">
        <f t="shared" si="505"/>
        <v>3.8</v>
      </c>
      <c r="E108" s="195"/>
      <c r="F108" s="195"/>
      <c r="G108" s="195"/>
      <c r="H108" s="195"/>
      <c r="I108" s="195"/>
      <c r="J108" s="196">
        <f t="shared" si="385"/>
        <v>0</v>
      </c>
      <c r="K108" s="197" t="str">
        <f>IF(analis!R20="","",analis!R20)</f>
        <v/>
      </c>
      <c r="L108" s="196"/>
      <c r="M108" s="196"/>
      <c r="N108" s="196"/>
      <c r="O108" s="196"/>
      <c r="P108" s="196">
        <f t="shared" si="386"/>
        <v>0</v>
      </c>
      <c r="Q108" s="196" t="str">
        <f>'rpp18'!$M$265</f>
        <v/>
      </c>
      <c r="R108" s="196"/>
      <c r="S108" s="196">
        <f t="shared" si="387"/>
        <v>0</v>
      </c>
      <c r="T108" s="196"/>
      <c r="U108" s="196"/>
      <c r="V108" s="196">
        <f t="shared" si="388"/>
        <v>0</v>
      </c>
      <c r="W108" s="196"/>
      <c r="X108" s="196"/>
      <c r="Y108" s="196"/>
      <c r="Z108" s="196"/>
      <c r="AA108" s="196">
        <f t="shared" ref="AA108" si="632">IF($W$18=1,J108*$J$7,0)</f>
        <v>0</v>
      </c>
      <c r="AB108" s="196">
        <f t="shared" ref="AB108" si="633">IF($X$18=1,P108*$P$7,0)</f>
        <v>0</v>
      </c>
      <c r="AC108" s="196">
        <f t="shared" ref="AC108" si="634">IF($Y$18=1,S108*$S$7,0)</f>
        <v>0</v>
      </c>
      <c r="AD108" s="196">
        <f t="shared" ref="AD108" si="635">IF($Z$18=1,V108*$V$7,0)</f>
        <v>0</v>
      </c>
      <c r="AE108" s="197">
        <f t="shared" si="393"/>
        <v>0</v>
      </c>
      <c r="AF108" s="198">
        <f>IFERROR(AE108/(IF($W$18&gt;0,$J$7,0)+IF($X$18&gt;0,$P$7,0)+IF($Y$18&gt;0,$S$7,0)+IF($Z$18&gt;0,$V$7,0)),0)</f>
        <v>0</v>
      </c>
      <c r="AG108" s="198"/>
      <c r="AH108" s="425"/>
      <c r="AI108" s="413"/>
      <c r="AJ108" s="199" t="str">
        <f t="shared" si="510"/>
        <v>4.8</v>
      </c>
      <c r="AK108" s="8" t="str">
        <f>'rpp18'!$M$322</f>
        <v/>
      </c>
      <c r="AL108" s="199"/>
      <c r="AM108" s="196">
        <f t="shared" si="394"/>
        <v>0</v>
      </c>
      <c r="AN108" s="196"/>
      <c r="AO108" s="196"/>
      <c r="AP108" s="196">
        <f t="shared" si="395"/>
        <v>0</v>
      </c>
      <c r="AQ108" s="196"/>
      <c r="AR108" s="196"/>
      <c r="AS108" s="196">
        <f t="shared" si="396"/>
        <v>0</v>
      </c>
      <c r="AT108" s="196"/>
      <c r="AU108" s="196"/>
      <c r="AV108" s="196"/>
      <c r="AW108" s="196">
        <f t="shared" ref="AW108" si="636">IF($AT$18=1,AM108*$AM$7,0)</f>
        <v>0</v>
      </c>
      <c r="AX108" s="196">
        <f t="shared" ref="AX108" si="637">IF($AU$18=1,AP108*$AP$7,0)</f>
        <v>0</v>
      </c>
      <c r="AY108" s="196">
        <f t="shared" ref="AY108" si="638">IF($AV$18=1,AS108*$AS$7,0)</f>
        <v>0</v>
      </c>
      <c r="AZ108" s="197">
        <f t="shared" si="400"/>
        <v>0</v>
      </c>
      <c r="BA108" s="198">
        <f>IFERROR(AZ108/(IF($AT$18&gt;0,$AM$7,0)+IF($AU$18&gt;0,$AP$7,0)+IF($AV$18&gt;0,$AS$7,0)),0)</f>
        <v>0</v>
      </c>
      <c r="BB108" s="198"/>
      <c r="BC108" s="425"/>
      <c r="BD108" s="413"/>
      <c r="BE108" s="413"/>
      <c r="BF108" s="236"/>
      <c r="BG108" s="416"/>
      <c r="BH108" s="416"/>
      <c r="BI108" s="411"/>
      <c r="BJ108" s="411"/>
      <c r="BK108" s="413"/>
      <c r="BL108" s="413"/>
      <c r="BM108" s="413"/>
      <c r="BP108" s="211"/>
      <c r="BQ108" s="211"/>
      <c r="BR108" s="211"/>
      <c r="BS108" s="211"/>
    </row>
    <row r="109" spans="1:71">
      <c r="A109" s="419"/>
      <c r="B109" s="419"/>
      <c r="C109" s="422"/>
      <c r="D109" s="195" t="str">
        <f t="shared" si="505"/>
        <v>3.9</v>
      </c>
      <c r="E109" s="195"/>
      <c r="F109" s="195"/>
      <c r="G109" s="195"/>
      <c r="H109" s="195"/>
      <c r="I109" s="195"/>
      <c r="J109" s="196">
        <f t="shared" si="385"/>
        <v>0</v>
      </c>
      <c r="K109" s="197" t="str">
        <f>IF(analis!T20="","",analis!T20)</f>
        <v/>
      </c>
      <c r="L109" s="196"/>
      <c r="M109" s="196"/>
      <c r="N109" s="196"/>
      <c r="O109" s="196"/>
      <c r="P109" s="196">
        <f t="shared" si="386"/>
        <v>0</v>
      </c>
      <c r="Q109" s="196" t="str">
        <f>'rpp19'!$M$265</f>
        <v/>
      </c>
      <c r="R109" s="196"/>
      <c r="S109" s="196">
        <f t="shared" si="387"/>
        <v>0</v>
      </c>
      <c r="T109" s="196"/>
      <c r="U109" s="196"/>
      <c r="V109" s="196">
        <f t="shared" si="388"/>
        <v>0</v>
      </c>
      <c r="W109" s="196"/>
      <c r="X109" s="196"/>
      <c r="Y109" s="196"/>
      <c r="Z109" s="196"/>
      <c r="AA109" s="196">
        <f t="shared" ref="AA109" si="639">IF($W$19=1,J109*$J$7,0)</f>
        <v>0</v>
      </c>
      <c r="AB109" s="196">
        <f t="shared" ref="AB109" si="640">IF($X$19=1,P109*$P$7,0)</f>
        <v>0</v>
      </c>
      <c r="AC109" s="196">
        <f t="shared" ref="AC109" si="641">IF($Y$19=1,S109*$S$7,0)</f>
        <v>0</v>
      </c>
      <c r="AD109" s="196">
        <f t="shared" ref="AD109" si="642">IF($Z$19=1,V109*$V$7,0)</f>
        <v>0</v>
      </c>
      <c r="AE109" s="197">
        <f t="shared" si="393"/>
        <v>0</v>
      </c>
      <c r="AF109" s="198">
        <f>IFERROR(AE109/(IF($W$19&gt;0,$J$7,0)+IF($X$19&gt;0,$P$7,0)+IF($Y$19&gt;0,$S$7,0)+IF($Z$19&gt;0,$V$7,0)),0)</f>
        <v>0</v>
      </c>
      <c r="AG109" s="198"/>
      <c r="AH109" s="425"/>
      <c r="AI109" s="413"/>
      <c r="AJ109" s="199" t="str">
        <f t="shared" si="510"/>
        <v>4.9</v>
      </c>
      <c r="AK109" s="8" t="str">
        <f>'rpp19'!$M$322</f>
        <v/>
      </c>
      <c r="AL109" s="199"/>
      <c r="AM109" s="196">
        <f t="shared" si="394"/>
        <v>0</v>
      </c>
      <c r="AN109" s="196"/>
      <c r="AO109" s="196"/>
      <c r="AP109" s="196">
        <f t="shared" si="395"/>
        <v>0</v>
      </c>
      <c r="AQ109" s="196"/>
      <c r="AR109" s="196"/>
      <c r="AS109" s="196">
        <f t="shared" si="396"/>
        <v>0</v>
      </c>
      <c r="AT109" s="196"/>
      <c r="AU109" s="196"/>
      <c r="AV109" s="196"/>
      <c r="AW109" s="196">
        <f t="shared" ref="AW109" si="643">IF($AT$19=1,AM109*$AM$7,0)</f>
        <v>0</v>
      </c>
      <c r="AX109" s="196">
        <f t="shared" ref="AX109" si="644">IF($AU$19=1,AP109*$AP$7,0)</f>
        <v>0</v>
      </c>
      <c r="AY109" s="196">
        <f t="shared" ref="AY109" si="645">IF($AV$19=1,AS109*$AS$7,0)</f>
        <v>0</v>
      </c>
      <c r="AZ109" s="197">
        <f t="shared" si="400"/>
        <v>0</v>
      </c>
      <c r="BA109" s="198">
        <f>IFERROR(AZ109/(IF($AT$19&gt;0,$AM$7,0)+IF($AU$19&gt;0,$AP$7,0)+IF($AV$19&gt;0,$AS$7,0)),0)</f>
        <v>0</v>
      </c>
      <c r="BB109" s="198"/>
      <c r="BC109" s="425"/>
      <c r="BD109" s="413"/>
      <c r="BE109" s="413"/>
      <c r="BF109" s="236"/>
      <c r="BG109" s="416"/>
      <c r="BH109" s="416"/>
      <c r="BI109" s="411"/>
      <c r="BJ109" s="411"/>
      <c r="BK109" s="413"/>
      <c r="BL109" s="413"/>
      <c r="BM109" s="413"/>
      <c r="BP109" s="211"/>
      <c r="BQ109" s="211"/>
      <c r="BR109" s="211"/>
      <c r="BS109" s="211"/>
    </row>
    <row r="110" spans="1:71">
      <c r="A110" s="419"/>
      <c r="B110" s="419"/>
      <c r="C110" s="422"/>
      <c r="D110" s="195" t="str">
        <f t="shared" si="505"/>
        <v>3.10</v>
      </c>
      <c r="E110" s="195"/>
      <c r="F110" s="195"/>
      <c r="G110" s="195"/>
      <c r="H110" s="195"/>
      <c r="I110" s="195"/>
      <c r="J110" s="196">
        <f t="shared" si="385"/>
        <v>0</v>
      </c>
      <c r="K110" s="197" t="str">
        <f>IF(analis!V20="","",analis!V20)</f>
        <v/>
      </c>
      <c r="L110" s="196"/>
      <c r="M110" s="196"/>
      <c r="N110" s="196"/>
      <c r="O110" s="196"/>
      <c r="P110" s="196">
        <f t="shared" si="386"/>
        <v>0</v>
      </c>
      <c r="Q110" s="196" t="str">
        <f>'rpp20'!$M$265</f>
        <v/>
      </c>
      <c r="R110" s="196"/>
      <c r="S110" s="196">
        <f t="shared" si="387"/>
        <v>0</v>
      </c>
      <c r="T110" s="196"/>
      <c r="U110" s="196"/>
      <c r="V110" s="196">
        <f t="shared" si="388"/>
        <v>0</v>
      </c>
      <c r="W110" s="196"/>
      <c r="X110" s="196"/>
      <c r="Y110" s="196"/>
      <c r="Z110" s="196"/>
      <c r="AA110" s="196">
        <f t="shared" ref="AA110" si="646">IF($W$20=1,J110*$J$7,0)</f>
        <v>0</v>
      </c>
      <c r="AB110" s="196">
        <f t="shared" ref="AB110" si="647">IF($X$20=1,P110*$P$7,0)</f>
        <v>0</v>
      </c>
      <c r="AC110" s="196">
        <f t="shared" ref="AC110" si="648">IF($Y$20=1,S110*$S$7,0)</f>
        <v>0</v>
      </c>
      <c r="AD110" s="196">
        <f t="shared" ref="AD110" si="649">IF($Z$20=1,V110*$V$7,0)</f>
        <v>0</v>
      </c>
      <c r="AE110" s="197">
        <f t="shared" si="393"/>
        <v>0</v>
      </c>
      <c r="AF110" s="198">
        <f>IFERROR(AE110/(IF($W$20&gt;0,$J$7,0)+IF($X$20&gt;0,$P$7,0)+IF($Y$20&gt;0,$S$7,0)+IF($Z$20&gt;0,$V$7,0)),0)</f>
        <v>0</v>
      </c>
      <c r="AG110" s="198"/>
      <c r="AH110" s="425"/>
      <c r="AI110" s="413"/>
      <c r="AJ110" s="199" t="str">
        <f t="shared" si="510"/>
        <v>4.10</v>
      </c>
      <c r="AK110" s="8" t="str">
        <f>'rpp20'!$M$322</f>
        <v/>
      </c>
      <c r="AL110" s="199"/>
      <c r="AM110" s="196">
        <f t="shared" si="394"/>
        <v>0</v>
      </c>
      <c r="AN110" s="196"/>
      <c r="AO110" s="196"/>
      <c r="AP110" s="196">
        <f t="shared" si="395"/>
        <v>0</v>
      </c>
      <c r="AQ110" s="196"/>
      <c r="AR110" s="196"/>
      <c r="AS110" s="196">
        <f t="shared" si="396"/>
        <v>0</v>
      </c>
      <c r="AT110" s="196"/>
      <c r="AU110" s="196"/>
      <c r="AV110" s="196"/>
      <c r="AW110" s="196">
        <f t="shared" ref="AW110" si="650">IF($AT$20=1,AM110*$AM$7,0)</f>
        <v>0</v>
      </c>
      <c r="AX110" s="196">
        <f t="shared" ref="AX110" si="651">IF($AU$20=1,AP110*$AP$7,0)</f>
        <v>0</v>
      </c>
      <c r="AY110" s="196">
        <f t="shared" ref="AY110" si="652">IF($AV$20=1,AS110*$AS$7,0)</f>
        <v>0</v>
      </c>
      <c r="AZ110" s="197">
        <f t="shared" si="400"/>
        <v>0</v>
      </c>
      <c r="BA110" s="198">
        <f>IFERROR(AZ110/(IF($AT$20&gt;0,$AM$7,0)+IF($AU$20&gt;0,$AP$7,0)+IF($AV$20&gt;0,$AS$7,0)),0)</f>
        <v>0</v>
      </c>
      <c r="BB110" s="198"/>
      <c r="BC110" s="425"/>
      <c r="BD110" s="413"/>
      <c r="BE110" s="413"/>
      <c r="BF110" s="236"/>
      <c r="BG110" s="416"/>
      <c r="BH110" s="416"/>
      <c r="BI110" s="411"/>
      <c r="BJ110" s="411"/>
      <c r="BK110" s="413"/>
      <c r="BL110" s="413"/>
      <c r="BM110" s="413"/>
      <c r="BP110" s="211"/>
      <c r="BQ110" s="211"/>
      <c r="BR110" s="211"/>
      <c r="BS110" s="211"/>
    </row>
    <row r="111" spans="1:71">
      <c r="A111" s="419"/>
      <c r="B111" s="419"/>
      <c r="C111" s="422"/>
      <c r="D111" s="195" t="str">
        <f t="shared" si="505"/>
        <v>3.11</v>
      </c>
      <c r="E111" s="195"/>
      <c r="F111" s="195"/>
      <c r="G111" s="195"/>
      <c r="H111" s="195"/>
      <c r="I111" s="195"/>
      <c r="J111" s="196">
        <f t="shared" si="385"/>
        <v>0</v>
      </c>
      <c r="K111" s="197" t="str">
        <f>IF(analis!X20="","",analis!X20)</f>
        <v/>
      </c>
      <c r="L111" s="196"/>
      <c r="M111" s="196"/>
      <c r="N111" s="196"/>
      <c r="O111" s="196"/>
      <c r="P111" s="196">
        <f t="shared" si="386"/>
        <v>0</v>
      </c>
      <c r="Q111" s="196" t="str">
        <f>'rpp11'!$M$265</f>
        <v/>
      </c>
      <c r="R111" s="196"/>
      <c r="S111" s="196">
        <f t="shared" si="387"/>
        <v>0</v>
      </c>
      <c r="T111" s="196"/>
      <c r="U111" s="196"/>
      <c r="V111" s="196">
        <f t="shared" si="388"/>
        <v>0</v>
      </c>
      <c r="W111" s="196"/>
      <c r="X111" s="196"/>
      <c r="Y111" s="196"/>
      <c r="Z111" s="196"/>
      <c r="AA111" s="196">
        <f t="shared" ref="AA111" si="653">IF($W$21=1,J111*$J$7,0)</f>
        <v>0</v>
      </c>
      <c r="AB111" s="196">
        <f t="shared" ref="AB111" si="654">IF($X$21=1,P111*$P$7,0)</f>
        <v>0</v>
      </c>
      <c r="AC111" s="196">
        <f t="shared" ref="AC111" si="655">IF($Y$21=1,S111*$S$7,0)</f>
        <v>0</v>
      </c>
      <c r="AD111" s="196">
        <f t="shared" ref="AD111" si="656">IF($Z$21=1,V111*$V$7,0)</f>
        <v>0</v>
      </c>
      <c r="AE111" s="197">
        <f t="shared" si="393"/>
        <v>0</v>
      </c>
      <c r="AF111" s="198">
        <f>IFERROR(AE111/(IF($W$21&gt;0,$J$7,0)+IF($X$21&gt;0,$P$7,0)+IF($Y$21&gt;0,$S$7,0)+IF($Z$21&gt;0,$V$7,0)),0)</f>
        <v>0</v>
      </c>
      <c r="AG111" s="198"/>
      <c r="AH111" s="425"/>
      <c r="AI111" s="413"/>
      <c r="AJ111" s="199" t="str">
        <f t="shared" si="510"/>
        <v>4.11</v>
      </c>
      <c r="AK111" s="8" t="str">
        <f>'rpp11'!$M$322</f>
        <v/>
      </c>
      <c r="AL111" s="199"/>
      <c r="AM111" s="196">
        <f t="shared" si="394"/>
        <v>0</v>
      </c>
      <c r="AN111" s="196"/>
      <c r="AO111" s="196"/>
      <c r="AP111" s="196">
        <f t="shared" si="395"/>
        <v>0</v>
      </c>
      <c r="AQ111" s="196"/>
      <c r="AR111" s="196"/>
      <c r="AS111" s="196">
        <f t="shared" si="396"/>
        <v>0</v>
      </c>
      <c r="AT111" s="196"/>
      <c r="AU111" s="196"/>
      <c r="AV111" s="196"/>
      <c r="AW111" s="196">
        <f t="shared" ref="AW111" si="657">IF($AT$21=1,AM111*$AM$7,0)</f>
        <v>0</v>
      </c>
      <c r="AX111" s="196">
        <f t="shared" ref="AX111" si="658">IF($AU$21=1,AP111*$AP$7,0)</f>
        <v>0</v>
      </c>
      <c r="AY111" s="196">
        <f t="shared" ref="AY111" si="659">IF($AV$21=1,AS111*$AS$7,0)</f>
        <v>0</v>
      </c>
      <c r="AZ111" s="197">
        <f t="shared" si="400"/>
        <v>0</v>
      </c>
      <c r="BA111" s="198">
        <f>IFERROR(AZ111/(IF($AT$21&gt;0,$AM$7,0)+IF($AU$21&gt;0,$AP$7,0)+IF($AV$21&gt;0,$AS$7,0)),0)</f>
        <v>0</v>
      </c>
      <c r="BB111" s="198"/>
      <c r="BC111" s="425"/>
      <c r="BD111" s="413"/>
      <c r="BE111" s="413"/>
      <c r="BF111" s="236"/>
      <c r="BG111" s="416"/>
      <c r="BH111" s="416"/>
      <c r="BI111" s="411"/>
      <c r="BJ111" s="411"/>
      <c r="BK111" s="413"/>
      <c r="BL111" s="413"/>
      <c r="BM111" s="413"/>
      <c r="BP111" s="211"/>
      <c r="BQ111" s="211"/>
      <c r="BR111" s="211"/>
      <c r="BS111" s="211"/>
    </row>
    <row r="112" spans="1:71">
      <c r="A112" s="419"/>
      <c r="B112" s="419"/>
      <c r="C112" s="422"/>
      <c r="D112" s="195" t="str">
        <f t="shared" si="505"/>
        <v>3.12</v>
      </c>
      <c r="E112" s="195"/>
      <c r="F112" s="195"/>
      <c r="G112" s="195"/>
      <c r="H112" s="195"/>
      <c r="I112" s="195"/>
      <c r="J112" s="196">
        <f t="shared" si="385"/>
        <v>0</v>
      </c>
      <c r="K112" s="197" t="str">
        <f>IF(analis!Z20="","",analis!Z20)</f>
        <v/>
      </c>
      <c r="L112" s="196"/>
      <c r="M112" s="196"/>
      <c r="N112" s="196"/>
      <c r="O112" s="196"/>
      <c r="P112" s="196">
        <f t="shared" si="386"/>
        <v>0</v>
      </c>
      <c r="Q112" s="196" t="str">
        <f>'rpp12'!$M$265</f>
        <v/>
      </c>
      <c r="R112" s="196"/>
      <c r="S112" s="196">
        <f t="shared" si="387"/>
        <v>0</v>
      </c>
      <c r="T112" s="196"/>
      <c r="U112" s="196"/>
      <c r="V112" s="196">
        <f t="shared" si="388"/>
        <v>0</v>
      </c>
      <c r="W112" s="196"/>
      <c r="X112" s="196"/>
      <c r="Y112" s="196"/>
      <c r="Z112" s="196"/>
      <c r="AA112" s="196">
        <f t="shared" ref="AA112" si="660">IF($W$22=1,J112*$J$7,0)</f>
        <v>0</v>
      </c>
      <c r="AB112" s="196">
        <f t="shared" ref="AB112" si="661">IF($X$22=1,P112*$P$7,0)</f>
        <v>0</v>
      </c>
      <c r="AC112" s="196">
        <f t="shared" ref="AC112" si="662">IF($Y$22=1,S112*$S$7,0)</f>
        <v>0</v>
      </c>
      <c r="AD112" s="196">
        <f t="shared" ref="AD112" si="663">IF($Z$22=1,V112*$V$7,0)</f>
        <v>0</v>
      </c>
      <c r="AE112" s="197">
        <f t="shared" si="393"/>
        <v>0</v>
      </c>
      <c r="AF112" s="198">
        <f>IFERROR(AE112/(IF($W$22&gt;0,$J$7,0)+IF($X$22&gt;0,$P$7,0)+IF($Y$22&gt;0,$S$7,0)+IF($Z$22&gt;0,$V$7,0)),0)</f>
        <v>0</v>
      </c>
      <c r="AG112" s="198"/>
      <c r="AH112" s="425"/>
      <c r="AI112" s="413"/>
      <c r="AJ112" s="199" t="str">
        <f t="shared" si="510"/>
        <v>4.12</v>
      </c>
      <c r="AK112" s="8" t="str">
        <f>'rpp12'!$M$322</f>
        <v/>
      </c>
      <c r="AL112" s="199"/>
      <c r="AM112" s="196">
        <f t="shared" si="394"/>
        <v>0</v>
      </c>
      <c r="AN112" s="196"/>
      <c r="AO112" s="196"/>
      <c r="AP112" s="196">
        <f t="shared" si="395"/>
        <v>0</v>
      </c>
      <c r="AQ112" s="196"/>
      <c r="AR112" s="196"/>
      <c r="AS112" s="196">
        <f t="shared" si="396"/>
        <v>0</v>
      </c>
      <c r="AT112" s="196"/>
      <c r="AU112" s="196"/>
      <c r="AV112" s="196"/>
      <c r="AW112" s="196">
        <f t="shared" ref="AW112" si="664">IF($AT$22=1,AM112*$AM$7,0)</f>
        <v>0</v>
      </c>
      <c r="AX112" s="196">
        <f t="shared" ref="AX112" si="665">IF($AU$22=1,AP112*$AP$7,0)</f>
        <v>0</v>
      </c>
      <c r="AY112" s="196">
        <f t="shared" ref="AY112" si="666">IF($AV$22=1,AS112*$AS$7,0)</f>
        <v>0</v>
      </c>
      <c r="AZ112" s="197">
        <f t="shared" si="400"/>
        <v>0</v>
      </c>
      <c r="BA112" s="198">
        <f>IFERROR(AZ112/(IF($AT$22&gt;0,$AM$7,0)+IF($AU$22&gt;0,$AP$7,0)+IF($AV$22&gt;0,$AS$7,0)),0)</f>
        <v>0</v>
      </c>
      <c r="BB112" s="198"/>
      <c r="BC112" s="425"/>
      <c r="BD112" s="413"/>
      <c r="BE112" s="413"/>
      <c r="BF112" s="236"/>
      <c r="BG112" s="416"/>
      <c r="BH112" s="416"/>
      <c r="BI112" s="411"/>
      <c r="BJ112" s="411"/>
      <c r="BK112" s="413"/>
      <c r="BL112" s="413"/>
      <c r="BM112" s="413"/>
      <c r="BP112" s="211"/>
      <c r="BQ112" s="211"/>
      <c r="BR112" s="211"/>
      <c r="BS112" s="211"/>
    </row>
    <row r="113" spans="1:71">
      <c r="A113" s="419"/>
      <c r="B113" s="419"/>
      <c r="C113" s="422"/>
      <c r="D113" s="195" t="str">
        <f t="shared" si="505"/>
        <v>3.13</v>
      </c>
      <c r="E113" s="195"/>
      <c r="F113" s="195"/>
      <c r="G113" s="195"/>
      <c r="H113" s="195"/>
      <c r="I113" s="195"/>
      <c r="J113" s="196">
        <f t="shared" si="385"/>
        <v>0</v>
      </c>
      <c r="K113" s="197" t="str">
        <f>IF(analis!AB20="","",analis!AB20)</f>
        <v/>
      </c>
      <c r="L113" s="196"/>
      <c r="M113" s="196"/>
      <c r="N113" s="196"/>
      <c r="O113" s="196"/>
      <c r="P113" s="196">
        <f t="shared" si="386"/>
        <v>0</v>
      </c>
      <c r="Q113" s="196" t="str">
        <f>'rpp13'!$M$265</f>
        <v/>
      </c>
      <c r="R113" s="196"/>
      <c r="S113" s="196">
        <f t="shared" si="387"/>
        <v>0</v>
      </c>
      <c r="T113" s="196"/>
      <c r="U113" s="196"/>
      <c r="V113" s="196">
        <f t="shared" si="388"/>
        <v>0</v>
      </c>
      <c r="W113" s="196"/>
      <c r="X113" s="196"/>
      <c r="Y113" s="196"/>
      <c r="Z113" s="196"/>
      <c r="AA113" s="196">
        <f t="shared" ref="AA113" si="667">IF($W$23=1,J113*$J$7,0)</f>
        <v>0</v>
      </c>
      <c r="AB113" s="196">
        <f t="shared" ref="AB113" si="668">IF($X$23=1,P113*$P$7,0)</f>
        <v>0</v>
      </c>
      <c r="AC113" s="196">
        <f t="shared" ref="AC113" si="669">IF($Y$23=1,S113*$S$7,0)</f>
        <v>0</v>
      </c>
      <c r="AD113" s="196">
        <f t="shared" ref="AD113" si="670">IF($Z$23=1,V113*$V$7,0)</f>
        <v>0</v>
      </c>
      <c r="AE113" s="197">
        <f t="shared" si="393"/>
        <v>0</v>
      </c>
      <c r="AF113" s="198">
        <f>IFERROR(AE113/(IF($W$23&gt;0,$J$7,0)+IF($X$23&gt;0,$P$7,0)+IF($Y$23&gt;0,$S$7,0)+IF($Z$23&gt;0,$V$7,0)),0)</f>
        <v>0</v>
      </c>
      <c r="AG113" s="198"/>
      <c r="AH113" s="425"/>
      <c r="AI113" s="413"/>
      <c r="AJ113" s="199" t="str">
        <f t="shared" si="510"/>
        <v>4.13</v>
      </c>
      <c r="AK113" s="8" t="str">
        <f>'rpp13'!$M$322</f>
        <v/>
      </c>
      <c r="AL113" s="199"/>
      <c r="AM113" s="196">
        <f t="shared" si="394"/>
        <v>0</v>
      </c>
      <c r="AN113" s="196"/>
      <c r="AO113" s="196"/>
      <c r="AP113" s="196">
        <f t="shared" si="395"/>
        <v>0</v>
      </c>
      <c r="AQ113" s="196"/>
      <c r="AR113" s="196"/>
      <c r="AS113" s="196">
        <f t="shared" si="396"/>
        <v>0</v>
      </c>
      <c r="AT113" s="196"/>
      <c r="AU113" s="196"/>
      <c r="AV113" s="196"/>
      <c r="AW113" s="196">
        <f t="shared" ref="AW113" si="671">IF($AT$23=1,AM113*$AM$7,0)</f>
        <v>0</v>
      </c>
      <c r="AX113" s="196">
        <f t="shared" ref="AX113" si="672">IF($AU$23=1,AP113*$AP$7,0)</f>
        <v>0</v>
      </c>
      <c r="AY113" s="196">
        <f t="shared" ref="AY113" si="673">IF($AV$23=1,AS113*$AS$7,0)</f>
        <v>0</v>
      </c>
      <c r="AZ113" s="197">
        <f t="shared" si="400"/>
        <v>0</v>
      </c>
      <c r="BA113" s="198">
        <f>IFERROR(AZ113/(IF($AT$23&gt;0,$AM$7,0)+IF($AU$23&gt;0,$AP$7,0)+IF($AV$23&gt;0,$AS$7,0)),0)</f>
        <v>0</v>
      </c>
      <c r="BB113" s="198"/>
      <c r="BC113" s="425"/>
      <c r="BD113" s="413"/>
      <c r="BE113" s="413"/>
      <c r="BF113" s="236"/>
      <c r="BG113" s="416"/>
      <c r="BH113" s="416"/>
      <c r="BI113" s="411"/>
      <c r="BJ113" s="411"/>
      <c r="BK113" s="413"/>
      <c r="BL113" s="413"/>
      <c r="BM113" s="413"/>
      <c r="BP113" s="211"/>
      <c r="BQ113" s="211"/>
      <c r="BR113" s="211"/>
      <c r="BS113" s="211"/>
    </row>
    <row r="114" spans="1:71">
      <c r="A114" s="419"/>
      <c r="B114" s="419"/>
      <c r="C114" s="422"/>
      <c r="D114" s="195" t="str">
        <f t="shared" si="505"/>
        <v>3.14</v>
      </c>
      <c r="E114" s="195"/>
      <c r="F114" s="195"/>
      <c r="G114" s="195"/>
      <c r="H114" s="195"/>
      <c r="I114" s="195"/>
      <c r="J114" s="196">
        <f t="shared" si="385"/>
        <v>0</v>
      </c>
      <c r="K114" s="197" t="str">
        <f>IF(analis!AD20="","",analis!AD20)</f>
        <v/>
      </c>
      <c r="L114" s="196"/>
      <c r="M114" s="196"/>
      <c r="N114" s="196"/>
      <c r="O114" s="196"/>
      <c r="P114" s="196">
        <f t="shared" si="386"/>
        <v>0</v>
      </c>
      <c r="Q114" s="196" t="str">
        <f>'rpp14'!$M$265</f>
        <v/>
      </c>
      <c r="R114" s="196"/>
      <c r="S114" s="196">
        <f t="shared" si="387"/>
        <v>0</v>
      </c>
      <c r="T114" s="196"/>
      <c r="U114" s="196"/>
      <c r="V114" s="196">
        <f t="shared" si="388"/>
        <v>0</v>
      </c>
      <c r="W114" s="196"/>
      <c r="X114" s="196"/>
      <c r="Y114" s="196"/>
      <c r="Z114" s="196"/>
      <c r="AA114" s="196">
        <f t="shared" ref="AA114" si="674">IF($W$24=1,J114*$J$7,0)</f>
        <v>0</v>
      </c>
      <c r="AB114" s="196">
        <f t="shared" ref="AB114" si="675">IF($X$24=1,P114*$P$7,0)</f>
        <v>0</v>
      </c>
      <c r="AC114" s="196">
        <f t="shared" ref="AC114" si="676">IF($Y$24=1,S114*$S$7,0)</f>
        <v>0</v>
      </c>
      <c r="AD114" s="196">
        <f t="shared" ref="AD114" si="677">IF($Z$24=1,V114*$V$7,0)</f>
        <v>0</v>
      </c>
      <c r="AE114" s="197">
        <f t="shared" si="393"/>
        <v>0</v>
      </c>
      <c r="AF114" s="198">
        <f>IFERROR(AE114/(IF($W$24&gt;0,$J$7,0)+IF($X$24&gt;0,$P$7,0)+IF($Y$24&gt;0,$S$7,0)+IF($Z$24&gt;0,$V$7,0)),0)</f>
        <v>0</v>
      </c>
      <c r="AG114" s="198"/>
      <c r="AH114" s="425"/>
      <c r="AI114" s="413"/>
      <c r="AJ114" s="199" t="str">
        <f t="shared" si="510"/>
        <v>4.14</v>
      </c>
      <c r="AK114" s="8" t="str">
        <f>'rpp14'!$M$322</f>
        <v/>
      </c>
      <c r="AL114" s="199"/>
      <c r="AM114" s="196">
        <f t="shared" si="394"/>
        <v>0</v>
      </c>
      <c r="AN114" s="196"/>
      <c r="AO114" s="196"/>
      <c r="AP114" s="196">
        <f t="shared" si="395"/>
        <v>0</v>
      </c>
      <c r="AQ114" s="196"/>
      <c r="AR114" s="196"/>
      <c r="AS114" s="196">
        <f t="shared" si="396"/>
        <v>0</v>
      </c>
      <c r="AT114" s="196"/>
      <c r="AU114" s="196"/>
      <c r="AV114" s="196"/>
      <c r="AW114" s="196">
        <f t="shared" ref="AW114" si="678">IF($AT$24=1,AM114*$AM$7,0)</f>
        <v>0</v>
      </c>
      <c r="AX114" s="196">
        <f t="shared" ref="AX114" si="679">IF($AU$24=1,AP114*$AP$7,0)</f>
        <v>0</v>
      </c>
      <c r="AY114" s="196">
        <f t="shared" ref="AY114" si="680">IF($AV$24=1,AS114*$AS$7,0)</f>
        <v>0</v>
      </c>
      <c r="AZ114" s="197">
        <f t="shared" si="400"/>
        <v>0</v>
      </c>
      <c r="BA114" s="198">
        <f>IFERROR(AZ114/(IF($AT$24&gt;0,$AM$7,0)+IF($AU$24&gt;0,$AP$7,0)+IF($AV$24&gt;0,$AS$7,0)),0)</f>
        <v>0</v>
      </c>
      <c r="BB114" s="198"/>
      <c r="BC114" s="425"/>
      <c r="BD114" s="413"/>
      <c r="BE114" s="413"/>
      <c r="BF114" s="236"/>
      <c r="BG114" s="416"/>
      <c r="BH114" s="416"/>
      <c r="BI114" s="411"/>
      <c r="BJ114" s="411"/>
      <c r="BK114" s="413"/>
      <c r="BL114" s="413"/>
      <c r="BM114" s="413"/>
      <c r="BP114" s="211"/>
      <c r="BQ114" s="211"/>
      <c r="BR114" s="211"/>
      <c r="BS114" s="211"/>
    </row>
    <row r="115" spans="1:71">
      <c r="A115" s="420"/>
      <c r="B115" s="420"/>
      <c r="C115" s="423"/>
      <c r="D115" s="195" t="str">
        <f t="shared" si="505"/>
        <v>3.15</v>
      </c>
      <c r="E115" s="195"/>
      <c r="F115" s="195"/>
      <c r="G115" s="195"/>
      <c r="H115" s="195"/>
      <c r="I115" s="195"/>
      <c r="J115" s="196">
        <f t="shared" si="385"/>
        <v>0</v>
      </c>
      <c r="K115" s="197" t="str">
        <f>IF(analis!AF20="","",analis!AF20)</f>
        <v/>
      </c>
      <c r="L115" s="196"/>
      <c r="M115" s="196"/>
      <c r="N115" s="196"/>
      <c r="O115" s="196"/>
      <c r="P115" s="196">
        <f t="shared" si="386"/>
        <v>0</v>
      </c>
      <c r="Q115" s="196" t="str">
        <f>'rpp15'!$M$265</f>
        <v/>
      </c>
      <c r="R115" s="196"/>
      <c r="S115" s="196">
        <f t="shared" si="387"/>
        <v>0</v>
      </c>
      <c r="T115" s="196"/>
      <c r="U115" s="196"/>
      <c r="V115" s="196">
        <f t="shared" si="388"/>
        <v>0</v>
      </c>
      <c r="W115" s="196"/>
      <c r="X115" s="196"/>
      <c r="Y115" s="196"/>
      <c r="Z115" s="196"/>
      <c r="AA115" s="196">
        <f t="shared" ref="AA115" si="681">IF($W$25=1,J115*$J$7,0)</f>
        <v>0</v>
      </c>
      <c r="AB115" s="196">
        <f t="shared" ref="AB115" si="682">IF($X$25=1,P115*$P$7,0)</f>
        <v>0</v>
      </c>
      <c r="AC115" s="196">
        <f t="shared" ref="AC115" si="683">IF($Y$25=1,S115*$S$7,0)</f>
        <v>0</v>
      </c>
      <c r="AD115" s="196">
        <f t="shared" ref="AD115" si="684">IF($Z$25=1,V115*$V$7,0)</f>
        <v>0</v>
      </c>
      <c r="AE115" s="197">
        <f t="shared" si="393"/>
        <v>0</v>
      </c>
      <c r="AF115" s="198">
        <f>IFERROR(AE115/(IF($W$25&gt;0,$J$7,0)+IF($X$25&gt;0,$P$7,0)+IF($Y$25&gt;0,$S$7,0)+IF($Z$25&gt;0,$V$7,0)),0)</f>
        <v>0</v>
      </c>
      <c r="AG115" s="198"/>
      <c r="AH115" s="426"/>
      <c r="AI115" s="414"/>
      <c r="AJ115" s="199" t="str">
        <f t="shared" si="510"/>
        <v>4.15</v>
      </c>
      <c r="AK115" s="8" t="str">
        <f>'rpp15'!$M$322</f>
        <v/>
      </c>
      <c r="AL115" s="199"/>
      <c r="AM115" s="196">
        <f t="shared" si="394"/>
        <v>0</v>
      </c>
      <c r="AN115" s="196"/>
      <c r="AO115" s="196"/>
      <c r="AP115" s="196">
        <f t="shared" si="395"/>
        <v>0</v>
      </c>
      <c r="AQ115" s="196"/>
      <c r="AR115" s="196"/>
      <c r="AS115" s="196">
        <f t="shared" si="396"/>
        <v>0</v>
      </c>
      <c r="AT115" s="196"/>
      <c r="AU115" s="196"/>
      <c r="AV115" s="196"/>
      <c r="AW115" s="196">
        <f t="shared" ref="AW115" si="685">IF($AT$25=1,AM115*$AM$7,0)</f>
        <v>0</v>
      </c>
      <c r="AX115" s="196">
        <f t="shared" ref="AX115" si="686">IF($AU$25=1,AP115*$AP$7,0)</f>
        <v>0</v>
      </c>
      <c r="AY115" s="196">
        <f t="shared" ref="AY115" si="687">IF($AV$25=1,AS115*$AS$7,0)</f>
        <v>0</v>
      </c>
      <c r="AZ115" s="197">
        <f t="shared" si="400"/>
        <v>0</v>
      </c>
      <c r="BA115" s="198">
        <f>IFERROR(AZ115/(IF($AT$25&gt;0,$AM$7,0)+IF($AU$25&gt;0,$AP$7,0)+IF($AV$25&gt;0,$AS$7,0)),0)</f>
        <v>0</v>
      </c>
      <c r="BB115" s="198"/>
      <c r="BC115" s="426"/>
      <c r="BD115" s="414"/>
      <c r="BE115" s="414"/>
      <c r="BF115" s="237"/>
      <c r="BG115" s="417"/>
      <c r="BH115" s="417"/>
      <c r="BI115" s="316"/>
      <c r="BJ115" s="316"/>
      <c r="BK115" s="414"/>
      <c r="BL115" s="414"/>
      <c r="BM115" s="414"/>
      <c r="BP115" s="211"/>
      <c r="BQ115" s="211"/>
      <c r="BR115" s="211"/>
      <c r="BS115" s="211"/>
    </row>
    <row r="116" spans="1:71">
      <c r="A116" s="418">
        <v>8</v>
      </c>
      <c r="B116" s="418">
        <f>pd!B13</f>
        <v>5476</v>
      </c>
      <c r="C116" s="421" t="str">
        <f>pd!C13</f>
        <v>MAULIDI</v>
      </c>
      <c r="D116" s="195" t="str">
        <f t="shared" si="505"/>
        <v>3.1</v>
      </c>
      <c r="E116" s="195"/>
      <c r="F116" s="195"/>
      <c r="G116" s="195"/>
      <c r="H116" s="195"/>
      <c r="I116" s="195"/>
      <c r="J116" s="196">
        <f t="shared" si="385"/>
        <v>0</v>
      </c>
      <c r="K116" s="197" t="str">
        <f>IF(analis!D21="","",analis!D21)</f>
        <v/>
      </c>
      <c r="L116" s="196"/>
      <c r="M116" s="196"/>
      <c r="N116" s="196"/>
      <c r="O116" s="196"/>
      <c r="P116" s="196">
        <f t="shared" si="386"/>
        <v>0</v>
      </c>
      <c r="Q116" s="196" t="str">
        <f>'rpp1'!$M$266</f>
        <v/>
      </c>
      <c r="R116" s="196"/>
      <c r="S116" s="196">
        <f t="shared" si="387"/>
        <v>0</v>
      </c>
      <c r="T116" s="196"/>
      <c r="U116" s="196"/>
      <c r="V116" s="196">
        <f t="shared" si="388"/>
        <v>0</v>
      </c>
      <c r="W116" s="196"/>
      <c r="X116" s="196"/>
      <c r="Y116" s="196"/>
      <c r="Z116" s="196"/>
      <c r="AA116" s="196">
        <f t="shared" ref="AA116" si="688">IF($W$11=1,J116*$J$7,0)</f>
        <v>0</v>
      </c>
      <c r="AB116" s="196">
        <f t="shared" ref="AB116" si="689">IF($X$11=1,P116*$P$7,0)</f>
        <v>0</v>
      </c>
      <c r="AC116" s="196">
        <f t="shared" ref="AC116" si="690">IF($Y$11=1,S116*$S$7,0)</f>
        <v>0</v>
      </c>
      <c r="AD116" s="196">
        <f t="shared" ref="AD116" si="691">IF($Z$11=1,V116*$V$7,0)</f>
        <v>0</v>
      </c>
      <c r="AE116" s="197">
        <f t="shared" si="393"/>
        <v>0</v>
      </c>
      <c r="AF116" s="198">
        <f>IFERROR(AE116/(IF($W$11&gt;0,$J$7,0)+IF($X$11&gt;0,$P$7,0)+IF($Y$11&gt;0,$S$7,0)+IF($Z$11&gt;0,$V$7,0)),0)</f>
        <v>0</v>
      </c>
      <c r="AG116" s="198"/>
      <c r="AH116" s="424" t="e">
        <f t="shared" ref="AH116" si="692">ROUND((SUM(AF116:AF130)/SUM($AG$11:$AG$25)),0)</f>
        <v>#DIV/0!</v>
      </c>
      <c r="AI116" s="412" t="e">
        <f>IF(AH116&gt;=$BO$11,"A",IF(AH116&gt;=$BO$12,"B",IF(AH116&gt;=$BO$13,"C",IF(AH116&gt;=$BO$14,"D",""))))</f>
        <v>#DIV/0!</v>
      </c>
      <c r="AJ116" s="199" t="str">
        <f t="shared" si="510"/>
        <v>4.1</v>
      </c>
      <c r="AK116" s="8" t="str">
        <f>'rpp1'!$M$323</f>
        <v/>
      </c>
      <c r="AL116" s="199"/>
      <c r="AM116" s="196">
        <f t="shared" si="394"/>
        <v>0</v>
      </c>
      <c r="AN116" s="196"/>
      <c r="AO116" s="196"/>
      <c r="AP116" s="196">
        <f t="shared" si="395"/>
        <v>0</v>
      </c>
      <c r="AQ116" s="196"/>
      <c r="AR116" s="196"/>
      <c r="AS116" s="196">
        <f t="shared" si="396"/>
        <v>0</v>
      </c>
      <c r="AT116" s="196"/>
      <c r="AU116" s="196"/>
      <c r="AV116" s="196"/>
      <c r="AW116" s="196">
        <f t="shared" ref="AW116" si="693">IF($AT$11=1,AM116*$AM$7,0)</f>
        <v>0</v>
      </c>
      <c r="AX116" s="196">
        <f t="shared" ref="AX116" si="694">IF($AU$11=1,AP116*$AP$7,0)</f>
        <v>0</v>
      </c>
      <c r="AY116" s="196">
        <f t="shared" ref="AY116" si="695">IF($AV$11=1,AS116*$AS$7,0)</f>
        <v>0</v>
      </c>
      <c r="AZ116" s="197">
        <f t="shared" si="400"/>
        <v>0</v>
      </c>
      <c r="BA116" s="198">
        <f>IFERROR(AZ116/(IF($AT$11&gt;0,$AM$7,0)+IF($AU$11&gt;0,$AP$7,0)+IF($AV$11&gt;0,$AS$7,0)),0)</f>
        <v>0</v>
      </c>
      <c r="BB116" s="198"/>
      <c r="BC116" s="424" t="e">
        <f t="shared" ref="BC116" si="696">ROUND((SUM(BA116:BA130)/SUM($BB$11:$BB$25)),0)</f>
        <v>#DIV/0!</v>
      </c>
      <c r="BD116" s="412" t="e">
        <f t="shared" ref="BD116" si="697">IF(BC116&gt;=$BO$11,"A",IF(BC116&gt;=$BO$12,"B",IF(BC116&gt;=$BO$13,"C",IF(BC116&gt;=$BO$14,"D",""))))</f>
        <v>#DIV/0!</v>
      </c>
      <c r="BE116" s="412"/>
      <c r="BF116" s="235" t="str">
        <f>'rpp1'!G157</f>
        <v/>
      </c>
      <c r="BG116" s="415" t="e">
        <f>IF(AI116=$BP$11,$BQ$11,IF(AI116=$BP$12,$BQ$12,IF(AI116=$BP$13,$BQ$13,IF(AI116=$BP$14,$BQ$14,""))))</f>
        <v>#DIV/0!</v>
      </c>
      <c r="BH116" s="415" t="e">
        <f t="shared" ref="BH116" si="698">IF(BD116=$BP$11,$BR$11,IF(BD116=$BP$12,$BR$12,IF(BD116=$BP$13,$BR$13,IF(BD116=$BP$14,$BR$14,""))))</f>
        <v>#DIV/0!</v>
      </c>
      <c r="BI116" s="315" t="str">
        <f t="shared" ref="BI116" si="699">IF(BE116=$BS$11,$BT$11,IF(BE116=$BS$12,$BT$12,IF(BE116=$BS$13,$BT$13,IF(BE116=$BS$14,$BT$14,""))))</f>
        <v/>
      </c>
      <c r="BJ116" s="315" t="str">
        <f t="shared" ref="BJ116" si="700">IF(BF116=$BS$11,$BU$11,IF(BF116=$BS$12,$BU$12,IF(BF116=$BS$13,$BU$13,IF(BF116=$BS$14,$BU$14,""))))</f>
        <v/>
      </c>
      <c r="BK116" s="412"/>
      <c r="BL116" s="412"/>
      <c r="BM116" s="412"/>
      <c r="BP116" s="211"/>
      <c r="BQ116" s="211"/>
      <c r="BR116" s="211"/>
      <c r="BS116" s="211"/>
    </row>
    <row r="117" spans="1:71">
      <c r="A117" s="419"/>
      <c r="B117" s="419"/>
      <c r="C117" s="422"/>
      <c r="D117" s="195" t="str">
        <f t="shared" si="505"/>
        <v>3.2</v>
      </c>
      <c r="E117" s="195"/>
      <c r="F117" s="195"/>
      <c r="G117" s="195"/>
      <c r="H117" s="195"/>
      <c r="I117" s="195"/>
      <c r="J117" s="196">
        <f t="shared" si="385"/>
        <v>0</v>
      </c>
      <c r="K117" s="197" t="str">
        <f>IF(analis!F21="","",analis!F21)</f>
        <v/>
      </c>
      <c r="L117" s="196"/>
      <c r="M117" s="196"/>
      <c r="N117" s="196"/>
      <c r="O117" s="196"/>
      <c r="P117" s="196">
        <f t="shared" si="386"/>
        <v>0</v>
      </c>
      <c r="Q117" s="196" t="str">
        <f>'rpp2'!$M$266</f>
        <v/>
      </c>
      <c r="R117" s="196"/>
      <c r="S117" s="196">
        <f t="shared" si="387"/>
        <v>0</v>
      </c>
      <c r="T117" s="196"/>
      <c r="U117" s="196"/>
      <c r="V117" s="196">
        <f t="shared" si="388"/>
        <v>0</v>
      </c>
      <c r="W117" s="196"/>
      <c r="X117" s="196"/>
      <c r="Y117" s="196"/>
      <c r="Z117" s="196"/>
      <c r="AA117" s="196">
        <f t="shared" ref="AA117" si="701">IF($W$12=1,J117*$J$7,0)</f>
        <v>0</v>
      </c>
      <c r="AB117" s="196">
        <f t="shared" ref="AB117" si="702">IF($X$12=1,P117*$P$7,0)</f>
        <v>0</v>
      </c>
      <c r="AC117" s="196">
        <f t="shared" ref="AC117" si="703">IF($Y$12=1,S117*$S$7,0)</f>
        <v>0</v>
      </c>
      <c r="AD117" s="196">
        <f t="shared" ref="AD117" si="704">IF($Z$12=1,V117*$V$7,0)</f>
        <v>0</v>
      </c>
      <c r="AE117" s="197">
        <f t="shared" si="393"/>
        <v>0</v>
      </c>
      <c r="AF117" s="198">
        <f>IFERROR(AE117/(IF($W$12&gt;0,$J$7,0)+IF($X$12&gt;0,$P$7,0)+IF($Y$12&gt;0,$S$7,0)+IF($Z$12&gt;0,$V$7,0)),0)</f>
        <v>0</v>
      </c>
      <c r="AG117" s="198"/>
      <c r="AH117" s="425"/>
      <c r="AI117" s="413"/>
      <c r="AJ117" s="199" t="str">
        <f t="shared" si="510"/>
        <v>4.2</v>
      </c>
      <c r="AK117" s="8" t="str">
        <f>'rpp2'!$M$323</f>
        <v/>
      </c>
      <c r="AL117" s="199"/>
      <c r="AM117" s="196">
        <f t="shared" si="394"/>
        <v>0</v>
      </c>
      <c r="AN117" s="196"/>
      <c r="AO117" s="196"/>
      <c r="AP117" s="196">
        <f t="shared" si="395"/>
        <v>0</v>
      </c>
      <c r="AQ117" s="196"/>
      <c r="AR117" s="196"/>
      <c r="AS117" s="196">
        <f t="shared" si="396"/>
        <v>0</v>
      </c>
      <c r="AT117" s="196"/>
      <c r="AU117" s="196"/>
      <c r="AV117" s="196"/>
      <c r="AW117" s="196">
        <f t="shared" ref="AW117" si="705">IF($AT$12=1,AM117*$AM$7,0)</f>
        <v>0</v>
      </c>
      <c r="AX117" s="196">
        <f t="shared" ref="AX117" si="706">IF($AU$12=1,AP117*$AP$7,0)</f>
        <v>0</v>
      </c>
      <c r="AY117" s="196">
        <f t="shared" ref="AY117" si="707">IF($AV$12=1,AS117*$AS$7,0)</f>
        <v>0</v>
      </c>
      <c r="AZ117" s="197">
        <f t="shared" si="400"/>
        <v>0</v>
      </c>
      <c r="BA117" s="198">
        <f>IFERROR(AZ117/(IF($AT$12&gt;0,$AM$7,0)+IF($AU$12&gt;0,$AP$7,0)+IF($AV$12&gt;0,$AS$7,0)),0)</f>
        <v>0</v>
      </c>
      <c r="BB117" s="198"/>
      <c r="BC117" s="425"/>
      <c r="BD117" s="413"/>
      <c r="BE117" s="413"/>
      <c r="BF117" s="236" t="str">
        <f>'rpp2'!G157</f>
        <v/>
      </c>
      <c r="BG117" s="416"/>
      <c r="BH117" s="416"/>
      <c r="BI117" s="411"/>
      <c r="BJ117" s="411"/>
      <c r="BK117" s="413"/>
      <c r="BL117" s="413"/>
      <c r="BM117" s="413"/>
      <c r="BP117" s="211"/>
      <c r="BQ117" s="211"/>
      <c r="BR117" s="211"/>
      <c r="BS117" s="211"/>
    </row>
    <row r="118" spans="1:71">
      <c r="A118" s="419"/>
      <c r="B118" s="419"/>
      <c r="C118" s="422"/>
      <c r="D118" s="195" t="str">
        <f t="shared" si="505"/>
        <v>3.3</v>
      </c>
      <c r="E118" s="195"/>
      <c r="F118" s="195"/>
      <c r="G118" s="195"/>
      <c r="H118" s="195"/>
      <c r="I118" s="195"/>
      <c r="J118" s="196">
        <f t="shared" si="385"/>
        <v>0</v>
      </c>
      <c r="K118" s="197" t="str">
        <f>IF(analis!H21="","",analis!H21)</f>
        <v/>
      </c>
      <c r="L118" s="196"/>
      <c r="M118" s="196"/>
      <c r="N118" s="196"/>
      <c r="O118" s="196"/>
      <c r="P118" s="196">
        <f t="shared" si="386"/>
        <v>0</v>
      </c>
      <c r="Q118" s="196" t="str">
        <f>'rpp3'!$M$266</f>
        <v/>
      </c>
      <c r="R118" s="196"/>
      <c r="S118" s="196">
        <f t="shared" si="387"/>
        <v>0</v>
      </c>
      <c r="T118" s="196"/>
      <c r="U118" s="196"/>
      <c r="V118" s="196">
        <f t="shared" si="388"/>
        <v>0</v>
      </c>
      <c r="W118" s="196"/>
      <c r="X118" s="196"/>
      <c r="Y118" s="196"/>
      <c r="Z118" s="196"/>
      <c r="AA118" s="196">
        <f t="shared" ref="AA118" si="708">IF($W$13=1,J118*$J$7,0)</f>
        <v>0</v>
      </c>
      <c r="AB118" s="196">
        <f t="shared" ref="AB118" si="709">IF($X$13=1,P118*$P$7,0)</f>
        <v>0</v>
      </c>
      <c r="AC118" s="196">
        <f t="shared" ref="AC118" si="710">IF($Y$13=1,S118*$S$7,0)</f>
        <v>0</v>
      </c>
      <c r="AD118" s="196">
        <f t="shared" ref="AD118" si="711">IF($Z$13=1,V118*$V$7,0)</f>
        <v>0</v>
      </c>
      <c r="AE118" s="197">
        <f t="shared" si="393"/>
        <v>0</v>
      </c>
      <c r="AF118" s="198">
        <f>IFERROR(AE118/(IF($W$13&gt;0,$J$7,0)+IF($X$13&gt;0,$P$7,0)+IF($Y$13&gt;0,$S$7,0)+IF($Z$13&gt;0,$V$7,0)),0)</f>
        <v>0</v>
      </c>
      <c r="AG118" s="198"/>
      <c r="AH118" s="425"/>
      <c r="AI118" s="413"/>
      <c r="AJ118" s="199" t="str">
        <f t="shared" si="510"/>
        <v>4.3</v>
      </c>
      <c r="AK118" s="8" t="str">
        <f>'rpp3'!$M$323</f>
        <v/>
      </c>
      <c r="AL118" s="199"/>
      <c r="AM118" s="196">
        <f t="shared" si="394"/>
        <v>0</v>
      </c>
      <c r="AN118" s="196"/>
      <c r="AO118" s="196"/>
      <c r="AP118" s="196">
        <f t="shared" si="395"/>
        <v>0</v>
      </c>
      <c r="AQ118" s="196"/>
      <c r="AR118" s="196"/>
      <c r="AS118" s="196">
        <f t="shared" si="396"/>
        <v>0</v>
      </c>
      <c r="AT118" s="196"/>
      <c r="AU118" s="196"/>
      <c r="AV118" s="196"/>
      <c r="AW118" s="196">
        <f t="shared" ref="AW118" si="712">IF($AT$13=1,AM118*$AM$7,0)</f>
        <v>0</v>
      </c>
      <c r="AX118" s="196">
        <f t="shared" ref="AX118" si="713">IF($AU$13=1,AP118*$AP$7,0)</f>
        <v>0</v>
      </c>
      <c r="AY118" s="196">
        <f t="shared" ref="AY118" si="714">IF($AV$13=1,AS118*$AS$7,0)</f>
        <v>0</v>
      </c>
      <c r="AZ118" s="197">
        <f t="shared" si="400"/>
        <v>0</v>
      </c>
      <c r="BA118" s="198">
        <f>IFERROR(AZ118/(IF($AT$13&gt;0,$AM$7,0)+IF($AU$13&gt;0,$AP$7,0)+IF($AV$13&gt;0,$AS$7,0)),0)</f>
        <v>0</v>
      </c>
      <c r="BB118" s="198"/>
      <c r="BC118" s="425"/>
      <c r="BD118" s="413"/>
      <c r="BE118" s="413"/>
      <c r="BF118" s="236"/>
      <c r="BG118" s="416"/>
      <c r="BH118" s="416"/>
      <c r="BI118" s="411"/>
      <c r="BJ118" s="411"/>
      <c r="BK118" s="413"/>
      <c r="BL118" s="413"/>
      <c r="BM118" s="413"/>
      <c r="BP118" s="211"/>
      <c r="BQ118" s="211"/>
      <c r="BR118" s="211"/>
      <c r="BS118" s="211"/>
    </row>
    <row r="119" spans="1:71">
      <c r="A119" s="419"/>
      <c r="B119" s="419"/>
      <c r="C119" s="422"/>
      <c r="D119" s="195" t="str">
        <f t="shared" si="505"/>
        <v>3.4</v>
      </c>
      <c r="E119" s="195"/>
      <c r="F119" s="195"/>
      <c r="G119" s="195"/>
      <c r="H119" s="195"/>
      <c r="I119" s="195"/>
      <c r="J119" s="196">
        <f t="shared" si="385"/>
        <v>0</v>
      </c>
      <c r="K119" s="197" t="str">
        <f>IF(analis!J21="","",analis!J21)</f>
        <v/>
      </c>
      <c r="L119" s="196"/>
      <c r="M119" s="196"/>
      <c r="N119" s="196"/>
      <c r="O119" s="196"/>
      <c r="P119" s="196">
        <f t="shared" si="386"/>
        <v>0</v>
      </c>
      <c r="Q119" s="196" t="str">
        <f>'rpp4'!$M$266</f>
        <v/>
      </c>
      <c r="R119" s="196"/>
      <c r="S119" s="196">
        <f t="shared" si="387"/>
        <v>0</v>
      </c>
      <c r="T119" s="196"/>
      <c r="U119" s="196"/>
      <c r="V119" s="196">
        <f t="shared" si="388"/>
        <v>0</v>
      </c>
      <c r="W119" s="196"/>
      <c r="X119" s="196"/>
      <c r="Y119" s="196"/>
      <c r="Z119" s="196"/>
      <c r="AA119" s="196">
        <f t="shared" ref="AA119" si="715">IF($W$14=1,J119*$J$7,0)</f>
        <v>0</v>
      </c>
      <c r="AB119" s="196">
        <f t="shared" ref="AB119" si="716">IF($X$14=1,P119*$P$7,0)</f>
        <v>0</v>
      </c>
      <c r="AC119" s="196">
        <f t="shared" ref="AC119" si="717">IF($Y$14=1,S119*$S$7,0)</f>
        <v>0</v>
      </c>
      <c r="AD119" s="196">
        <f t="shared" ref="AD119" si="718">IF($Z$14=1,V119*$V$7,0)</f>
        <v>0</v>
      </c>
      <c r="AE119" s="197">
        <f t="shared" si="393"/>
        <v>0</v>
      </c>
      <c r="AF119" s="198">
        <f>IFERROR(AE119/(IF($W$14&gt;0,$J$7,0)+IF($X$14&gt;0,$P$7,0)+IF($Y$14&gt;0,$S$7,0)+IF($Z$14&gt;0,$V$7,0)),0)</f>
        <v>0</v>
      </c>
      <c r="AG119" s="198"/>
      <c r="AH119" s="425"/>
      <c r="AI119" s="413"/>
      <c r="AJ119" s="199" t="str">
        <f t="shared" si="510"/>
        <v>4.4</v>
      </c>
      <c r="AK119" s="8" t="str">
        <f>'rpp4'!$M$323</f>
        <v/>
      </c>
      <c r="AL119" s="199"/>
      <c r="AM119" s="196">
        <f t="shared" si="394"/>
        <v>0</v>
      </c>
      <c r="AN119" s="196"/>
      <c r="AO119" s="196"/>
      <c r="AP119" s="196">
        <f t="shared" si="395"/>
        <v>0</v>
      </c>
      <c r="AQ119" s="196"/>
      <c r="AR119" s="196"/>
      <c r="AS119" s="196">
        <f t="shared" si="396"/>
        <v>0</v>
      </c>
      <c r="AT119" s="196"/>
      <c r="AU119" s="196"/>
      <c r="AV119" s="196"/>
      <c r="AW119" s="196">
        <f t="shared" ref="AW119" si="719">IF($AT$14=1,AM119*$AM$7,0)</f>
        <v>0</v>
      </c>
      <c r="AX119" s="196">
        <f t="shared" ref="AX119" si="720">IF($AU$14=1,AP119*$AP$7,0)</f>
        <v>0</v>
      </c>
      <c r="AY119" s="196">
        <f t="shared" ref="AY119" si="721">IF($AV$14=1,AS119*$AS$7,0)</f>
        <v>0</v>
      </c>
      <c r="AZ119" s="197">
        <f t="shared" si="400"/>
        <v>0</v>
      </c>
      <c r="BA119" s="198">
        <f>IFERROR(AZ119/(IF($AT$14&gt;0,$AM$7,0)+IF($AU$14&gt;0,$AP$7,0)+IF($AV$14&gt;0,$AS$7,0)),0)</f>
        <v>0</v>
      </c>
      <c r="BB119" s="198"/>
      <c r="BC119" s="425"/>
      <c r="BD119" s="413"/>
      <c r="BE119" s="413"/>
      <c r="BF119" s="236"/>
      <c r="BG119" s="416"/>
      <c r="BH119" s="416"/>
      <c r="BI119" s="411"/>
      <c r="BJ119" s="411"/>
      <c r="BK119" s="413"/>
      <c r="BL119" s="413"/>
      <c r="BM119" s="413"/>
      <c r="BP119" s="211"/>
      <c r="BQ119" s="211"/>
      <c r="BR119" s="211"/>
      <c r="BS119" s="211"/>
    </row>
    <row r="120" spans="1:71">
      <c r="A120" s="419"/>
      <c r="B120" s="419"/>
      <c r="C120" s="422"/>
      <c r="D120" s="195" t="str">
        <f t="shared" si="505"/>
        <v>3.5</v>
      </c>
      <c r="E120" s="195"/>
      <c r="F120" s="195"/>
      <c r="G120" s="195"/>
      <c r="H120" s="195"/>
      <c r="I120" s="195"/>
      <c r="J120" s="196">
        <f t="shared" si="385"/>
        <v>0</v>
      </c>
      <c r="K120" s="197" t="str">
        <f>IF(analis!L21="","",analis!L21)</f>
        <v/>
      </c>
      <c r="L120" s="196"/>
      <c r="M120" s="196"/>
      <c r="N120" s="196"/>
      <c r="O120" s="196"/>
      <c r="P120" s="196">
        <f t="shared" si="386"/>
        <v>0</v>
      </c>
      <c r="Q120" s="196" t="str">
        <f>'rpp5'!$M$266</f>
        <v/>
      </c>
      <c r="R120" s="196"/>
      <c r="S120" s="196">
        <f t="shared" si="387"/>
        <v>0</v>
      </c>
      <c r="T120" s="196"/>
      <c r="U120" s="196"/>
      <c r="V120" s="196">
        <f t="shared" si="388"/>
        <v>0</v>
      </c>
      <c r="W120" s="196"/>
      <c r="X120" s="196"/>
      <c r="Y120" s="196"/>
      <c r="Z120" s="196"/>
      <c r="AA120" s="196">
        <f t="shared" ref="AA120" si="722">IF($W$15=1,J120*$J$7,0)</f>
        <v>0</v>
      </c>
      <c r="AB120" s="196">
        <f t="shared" ref="AB120" si="723">IF($X$15=1,P120*$P$7,0)</f>
        <v>0</v>
      </c>
      <c r="AC120" s="196">
        <f t="shared" ref="AC120" si="724">IF($Y$15=1,S120*$S$7,0)</f>
        <v>0</v>
      </c>
      <c r="AD120" s="196">
        <f t="shared" ref="AD120" si="725">IF($Z$15=1,V120*$V$7,0)</f>
        <v>0</v>
      </c>
      <c r="AE120" s="197">
        <f t="shared" si="393"/>
        <v>0</v>
      </c>
      <c r="AF120" s="198">
        <f>IFERROR(AE120/(IF($W$15&gt;0,$J$7,0)+IF($X$15&gt;0,$P$7,0)+IF($Y$15&gt;0,$S$7,0)+IF($Z$15&gt;0,$V$7,0)),0)</f>
        <v>0</v>
      </c>
      <c r="AG120" s="198"/>
      <c r="AH120" s="425"/>
      <c r="AI120" s="413"/>
      <c r="AJ120" s="199" t="str">
        <f t="shared" si="510"/>
        <v>4.5</v>
      </c>
      <c r="AK120" s="8" t="str">
        <f>'rpp5'!$M$323</f>
        <v/>
      </c>
      <c r="AL120" s="199"/>
      <c r="AM120" s="196">
        <f t="shared" si="394"/>
        <v>0</v>
      </c>
      <c r="AN120" s="196"/>
      <c r="AO120" s="196"/>
      <c r="AP120" s="196">
        <f t="shared" si="395"/>
        <v>0</v>
      </c>
      <c r="AQ120" s="196"/>
      <c r="AR120" s="196"/>
      <c r="AS120" s="196">
        <f t="shared" si="396"/>
        <v>0</v>
      </c>
      <c r="AT120" s="196"/>
      <c r="AU120" s="196"/>
      <c r="AV120" s="196"/>
      <c r="AW120" s="196">
        <f t="shared" ref="AW120" si="726">IF($AT$15=1,AM120*$AM$7,0)</f>
        <v>0</v>
      </c>
      <c r="AX120" s="196">
        <f t="shared" ref="AX120" si="727">IF($AU$15=1,AP120*$AP$7,0)</f>
        <v>0</v>
      </c>
      <c r="AY120" s="196">
        <f t="shared" ref="AY120" si="728">IF($AV$15=1,AS120*$AS$7,0)</f>
        <v>0</v>
      </c>
      <c r="AZ120" s="197">
        <f t="shared" si="400"/>
        <v>0</v>
      </c>
      <c r="BA120" s="198">
        <f>IFERROR(AZ120/(IF($AT$15&gt;0,$AM$7,0)+IF($AU$15&gt;0,$AP$7,0)+IF($AV$15&gt;0,$AS$7,0)),0)</f>
        <v>0</v>
      </c>
      <c r="BB120" s="198"/>
      <c r="BC120" s="425"/>
      <c r="BD120" s="413"/>
      <c r="BE120" s="413"/>
      <c r="BF120" s="236"/>
      <c r="BG120" s="416"/>
      <c r="BH120" s="416"/>
      <c r="BI120" s="411"/>
      <c r="BJ120" s="411"/>
      <c r="BK120" s="413"/>
      <c r="BL120" s="413"/>
      <c r="BM120" s="413"/>
      <c r="BP120" s="211"/>
      <c r="BQ120" s="211"/>
      <c r="BR120" s="211"/>
      <c r="BS120" s="211"/>
    </row>
    <row r="121" spans="1:71">
      <c r="A121" s="419"/>
      <c r="B121" s="419"/>
      <c r="C121" s="422"/>
      <c r="D121" s="195" t="str">
        <f t="shared" si="505"/>
        <v>3.6</v>
      </c>
      <c r="E121" s="195"/>
      <c r="F121" s="195"/>
      <c r="G121" s="195"/>
      <c r="H121" s="195"/>
      <c r="I121" s="195"/>
      <c r="J121" s="196">
        <f t="shared" si="385"/>
        <v>0</v>
      </c>
      <c r="K121" s="197" t="str">
        <f>IF(analis!N21="","",analis!N21)</f>
        <v/>
      </c>
      <c r="L121" s="196"/>
      <c r="M121" s="196"/>
      <c r="N121" s="196"/>
      <c r="O121" s="196"/>
      <c r="P121" s="196">
        <f t="shared" si="386"/>
        <v>0</v>
      </c>
      <c r="Q121" s="196" t="str">
        <f>'rpp16'!$M$266</f>
        <v/>
      </c>
      <c r="R121" s="196"/>
      <c r="S121" s="196">
        <f t="shared" si="387"/>
        <v>0</v>
      </c>
      <c r="T121" s="196"/>
      <c r="U121" s="196"/>
      <c r="V121" s="196">
        <f t="shared" si="388"/>
        <v>0</v>
      </c>
      <c r="W121" s="196"/>
      <c r="X121" s="196"/>
      <c r="Y121" s="196"/>
      <c r="Z121" s="196"/>
      <c r="AA121" s="196">
        <f t="shared" ref="AA121" si="729">IF($W$16=1,J121*$J$7,0)</f>
        <v>0</v>
      </c>
      <c r="AB121" s="196">
        <f t="shared" ref="AB121" si="730">IF($X$16=1,P121*$P$7,0)</f>
        <v>0</v>
      </c>
      <c r="AC121" s="196">
        <f t="shared" ref="AC121" si="731">IF($Y$16=1,S121*$S$7,0)</f>
        <v>0</v>
      </c>
      <c r="AD121" s="196">
        <f t="shared" ref="AD121" si="732">IF($Z$16=1,V121*$V$7,0)</f>
        <v>0</v>
      </c>
      <c r="AE121" s="197">
        <f t="shared" si="393"/>
        <v>0</v>
      </c>
      <c r="AF121" s="198">
        <f>IFERROR(AE121/(IF($W$16&gt;0,$J$7,0)+IF($X$16&gt;0,$P$7,0)+IF($Y$16&gt;0,$S$7,0)+IF($Z$16&gt;0,$V$7,0)),0)</f>
        <v>0</v>
      </c>
      <c r="AG121" s="198"/>
      <c r="AH121" s="425"/>
      <c r="AI121" s="413"/>
      <c r="AJ121" s="199" t="str">
        <f t="shared" si="510"/>
        <v>4.6</v>
      </c>
      <c r="AK121" s="8" t="str">
        <f>'rpp16'!$M$323</f>
        <v/>
      </c>
      <c r="AL121" s="199"/>
      <c r="AM121" s="196">
        <f t="shared" si="394"/>
        <v>0</v>
      </c>
      <c r="AN121" s="196"/>
      <c r="AO121" s="196"/>
      <c r="AP121" s="196">
        <f t="shared" si="395"/>
        <v>0</v>
      </c>
      <c r="AQ121" s="196"/>
      <c r="AR121" s="196"/>
      <c r="AS121" s="196">
        <f t="shared" si="396"/>
        <v>0</v>
      </c>
      <c r="AT121" s="196"/>
      <c r="AU121" s="196"/>
      <c r="AV121" s="196"/>
      <c r="AW121" s="196">
        <f t="shared" ref="AW121" si="733">IF($AT$16=1,AM121*$AM$7,0)</f>
        <v>0</v>
      </c>
      <c r="AX121" s="196">
        <f t="shared" ref="AX121" si="734">IF($AU$16=1,AP121*$AP$7,0)</f>
        <v>0</v>
      </c>
      <c r="AY121" s="196">
        <f t="shared" ref="AY121" si="735">IF($AV$16=1,AS121*$AS$7,0)</f>
        <v>0</v>
      </c>
      <c r="AZ121" s="197">
        <f t="shared" si="400"/>
        <v>0</v>
      </c>
      <c r="BA121" s="198">
        <f>IFERROR(AZ121/(IF($AT$16&gt;0,$AM$7,0)+IF($AU$16&gt;0,$AP$7,0)+IF($AV$16&gt;0,$AS$7,0)),0)</f>
        <v>0</v>
      </c>
      <c r="BB121" s="198"/>
      <c r="BC121" s="425"/>
      <c r="BD121" s="413"/>
      <c r="BE121" s="413"/>
      <c r="BF121" s="236"/>
      <c r="BG121" s="416"/>
      <c r="BH121" s="416"/>
      <c r="BI121" s="411"/>
      <c r="BJ121" s="411"/>
      <c r="BK121" s="413"/>
      <c r="BL121" s="413"/>
      <c r="BM121" s="413"/>
      <c r="BP121" s="211"/>
      <c r="BQ121" s="211"/>
      <c r="BR121" s="211"/>
      <c r="BS121" s="211"/>
    </row>
    <row r="122" spans="1:71">
      <c r="A122" s="419"/>
      <c r="B122" s="419"/>
      <c r="C122" s="422"/>
      <c r="D122" s="195" t="str">
        <f t="shared" si="505"/>
        <v>3.7</v>
      </c>
      <c r="E122" s="195"/>
      <c r="F122" s="195"/>
      <c r="G122" s="195"/>
      <c r="H122" s="195"/>
      <c r="I122" s="195"/>
      <c r="J122" s="196">
        <f t="shared" si="385"/>
        <v>0</v>
      </c>
      <c r="K122" s="197" t="str">
        <f>IF(analis!P21="","",analis!P21)</f>
        <v/>
      </c>
      <c r="L122" s="196"/>
      <c r="M122" s="196"/>
      <c r="N122" s="196"/>
      <c r="O122" s="196"/>
      <c r="P122" s="196">
        <f t="shared" si="386"/>
        <v>0</v>
      </c>
      <c r="Q122" s="196" t="str">
        <f>'rpp17'!$M$266</f>
        <v/>
      </c>
      <c r="R122" s="196"/>
      <c r="S122" s="196">
        <f t="shared" si="387"/>
        <v>0</v>
      </c>
      <c r="T122" s="196"/>
      <c r="U122" s="196"/>
      <c r="V122" s="196">
        <f t="shared" si="388"/>
        <v>0</v>
      </c>
      <c r="W122" s="196"/>
      <c r="X122" s="196"/>
      <c r="Y122" s="196"/>
      <c r="Z122" s="196"/>
      <c r="AA122" s="196">
        <f t="shared" ref="AA122" si="736">IF($W$17=1,J122*$J$7,0)</f>
        <v>0</v>
      </c>
      <c r="AB122" s="196">
        <f t="shared" ref="AB122" si="737">IF($X$17=1,P122*$P$7,0)</f>
        <v>0</v>
      </c>
      <c r="AC122" s="196">
        <f t="shared" ref="AC122" si="738">IF($Y$17=1,S122*$S$7,0)</f>
        <v>0</v>
      </c>
      <c r="AD122" s="196">
        <f t="shared" ref="AD122" si="739">IF($Z$17=1,V122*$V$7,0)</f>
        <v>0</v>
      </c>
      <c r="AE122" s="197">
        <f t="shared" si="393"/>
        <v>0</v>
      </c>
      <c r="AF122" s="198">
        <f>IFERROR(AE122/(IF($W$17&gt;0,$J$7,0)+IF($X$17&gt;0,$P$7,0)+IF($Y$17&gt;0,$S$7,0)+IF($Z$17&gt;0,$V$7,0)),0)</f>
        <v>0</v>
      </c>
      <c r="AG122" s="198"/>
      <c r="AH122" s="425"/>
      <c r="AI122" s="413"/>
      <c r="AJ122" s="199" t="str">
        <f t="shared" si="510"/>
        <v>4.7</v>
      </c>
      <c r="AK122" s="8" t="str">
        <f>'rpp17'!$M$323</f>
        <v/>
      </c>
      <c r="AL122" s="199"/>
      <c r="AM122" s="196">
        <f t="shared" si="394"/>
        <v>0</v>
      </c>
      <c r="AN122" s="196"/>
      <c r="AO122" s="196"/>
      <c r="AP122" s="196">
        <f t="shared" si="395"/>
        <v>0</v>
      </c>
      <c r="AQ122" s="196"/>
      <c r="AR122" s="196"/>
      <c r="AS122" s="196">
        <f t="shared" si="396"/>
        <v>0</v>
      </c>
      <c r="AT122" s="196"/>
      <c r="AU122" s="196"/>
      <c r="AV122" s="196"/>
      <c r="AW122" s="196">
        <f t="shared" ref="AW122" si="740">IF($AT$17=1,AM122*$AM$7,0)</f>
        <v>0</v>
      </c>
      <c r="AX122" s="196">
        <f t="shared" ref="AX122" si="741">IF($AU$17=1,AP122*$AP$7,0)</f>
        <v>0</v>
      </c>
      <c r="AY122" s="196">
        <f t="shared" ref="AY122" si="742">IF($AV$17=1,AS122*$AS$7,0)</f>
        <v>0</v>
      </c>
      <c r="AZ122" s="197">
        <f t="shared" si="400"/>
        <v>0</v>
      </c>
      <c r="BA122" s="198">
        <f>IFERROR(AZ122/(IF($AT$17&gt;0,$AM$7,0)+IF($AU$17&gt;0,$AP$7,0)+IF($AV$17&gt;0,$AS$7,0)),0)</f>
        <v>0</v>
      </c>
      <c r="BB122" s="198"/>
      <c r="BC122" s="425"/>
      <c r="BD122" s="413"/>
      <c r="BE122" s="413"/>
      <c r="BF122" s="236"/>
      <c r="BG122" s="416"/>
      <c r="BH122" s="416"/>
      <c r="BI122" s="411"/>
      <c r="BJ122" s="411"/>
      <c r="BK122" s="413"/>
      <c r="BL122" s="413"/>
      <c r="BM122" s="413"/>
      <c r="BP122" s="211"/>
      <c r="BQ122" s="211"/>
      <c r="BR122" s="211"/>
      <c r="BS122" s="211"/>
    </row>
    <row r="123" spans="1:71">
      <c r="A123" s="419"/>
      <c r="B123" s="419"/>
      <c r="C123" s="422"/>
      <c r="D123" s="195" t="str">
        <f t="shared" si="505"/>
        <v>3.8</v>
      </c>
      <c r="E123" s="195"/>
      <c r="F123" s="195"/>
      <c r="G123" s="195"/>
      <c r="H123" s="195"/>
      <c r="I123" s="195"/>
      <c r="J123" s="196">
        <f t="shared" si="385"/>
        <v>0</v>
      </c>
      <c r="K123" s="197" t="str">
        <f>IF(analis!R21="","",analis!R21)</f>
        <v/>
      </c>
      <c r="L123" s="196"/>
      <c r="M123" s="196"/>
      <c r="N123" s="196"/>
      <c r="O123" s="196"/>
      <c r="P123" s="196">
        <f t="shared" si="386"/>
        <v>0</v>
      </c>
      <c r="Q123" s="196" t="str">
        <f>'rpp18'!$M$266</f>
        <v/>
      </c>
      <c r="R123" s="196"/>
      <c r="S123" s="196">
        <f t="shared" si="387"/>
        <v>0</v>
      </c>
      <c r="T123" s="196"/>
      <c r="U123" s="196"/>
      <c r="V123" s="196">
        <f t="shared" si="388"/>
        <v>0</v>
      </c>
      <c r="W123" s="196"/>
      <c r="X123" s="196"/>
      <c r="Y123" s="196"/>
      <c r="Z123" s="196"/>
      <c r="AA123" s="196">
        <f t="shared" ref="AA123" si="743">IF($W$18=1,J123*$J$7,0)</f>
        <v>0</v>
      </c>
      <c r="AB123" s="196">
        <f t="shared" ref="AB123" si="744">IF($X$18=1,P123*$P$7,0)</f>
        <v>0</v>
      </c>
      <c r="AC123" s="196">
        <f t="shared" ref="AC123" si="745">IF($Y$18=1,S123*$S$7,0)</f>
        <v>0</v>
      </c>
      <c r="AD123" s="196">
        <f t="shared" ref="AD123" si="746">IF($Z$18=1,V123*$V$7,0)</f>
        <v>0</v>
      </c>
      <c r="AE123" s="197">
        <f t="shared" si="393"/>
        <v>0</v>
      </c>
      <c r="AF123" s="198">
        <f>IFERROR(AE123/(IF($W$18&gt;0,$J$7,0)+IF($X$18&gt;0,$P$7,0)+IF($Y$18&gt;0,$S$7,0)+IF($Z$18&gt;0,$V$7,0)),0)</f>
        <v>0</v>
      </c>
      <c r="AG123" s="198"/>
      <c r="AH123" s="425"/>
      <c r="AI123" s="413"/>
      <c r="AJ123" s="199" t="str">
        <f t="shared" si="510"/>
        <v>4.8</v>
      </c>
      <c r="AK123" s="8" t="str">
        <f>'rpp18'!$M$323</f>
        <v/>
      </c>
      <c r="AL123" s="199"/>
      <c r="AM123" s="196">
        <f t="shared" si="394"/>
        <v>0</v>
      </c>
      <c r="AN123" s="196"/>
      <c r="AO123" s="196"/>
      <c r="AP123" s="196">
        <f t="shared" si="395"/>
        <v>0</v>
      </c>
      <c r="AQ123" s="196"/>
      <c r="AR123" s="196"/>
      <c r="AS123" s="196">
        <f t="shared" si="396"/>
        <v>0</v>
      </c>
      <c r="AT123" s="196"/>
      <c r="AU123" s="196"/>
      <c r="AV123" s="196"/>
      <c r="AW123" s="196">
        <f t="shared" ref="AW123" si="747">IF($AT$18=1,AM123*$AM$7,0)</f>
        <v>0</v>
      </c>
      <c r="AX123" s="196">
        <f t="shared" ref="AX123" si="748">IF($AU$18=1,AP123*$AP$7,0)</f>
        <v>0</v>
      </c>
      <c r="AY123" s="196">
        <f t="shared" ref="AY123" si="749">IF($AV$18=1,AS123*$AS$7,0)</f>
        <v>0</v>
      </c>
      <c r="AZ123" s="197">
        <f t="shared" si="400"/>
        <v>0</v>
      </c>
      <c r="BA123" s="198">
        <f>IFERROR(AZ123/(IF($AT$18&gt;0,$AM$7,0)+IF($AU$18&gt;0,$AP$7,0)+IF($AV$18&gt;0,$AS$7,0)),0)</f>
        <v>0</v>
      </c>
      <c r="BB123" s="198"/>
      <c r="BC123" s="425"/>
      <c r="BD123" s="413"/>
      <c r="BE123" s="413"/>
      <c r="BF123" s="236"/>
      <c r="BG123" s="416"/>
      <c r="BH123" s="416"/>
      <c r="BI123" s="411"/>
      <c r="BJ123" s="411"/>
      <c r="BK123" s="413"/>
      <c r="BL123" s="413"/>
      <c r="BM123" s="413"/>
      <c r="BP123" s="211"/>
      <c r="BQ123" s="211"/>
      <c r="BR123" s="211"/>
      <c r="BS123" s="211"/>
    </row>
    <row r="124" spans="1:71">
      <c r="A124" s="419"/>
      <c r="B124" s="419"/>
      <c r="C124" s="422"/>
      <c r="D124" s="195" t="str">
        <f t="shared" si="505"/>
        <v>3.9</v>
      </c>
      <c r="E124" s="195"/>
      <c r="F124" s="195"/>
      <c r="G124" s="195"/>
      <c r="H124" s="195"/>
      <c r="I124" s="195"/>
      <c r="J124" s="196">
        <f t="shared" si="385"/>
        <v>0</v>
      </c>
      <c r="K124" s="197" t="str">
        <f>IF(analis!T21="","",analis!T21)</f>
        <v/>
      </c>
      <c r="L124" s="196"/>
      <c r="M124" s="196"/>
      <c r="N124" s="196"/>
      <c r="O124" s="196"/>
      <c r="P124" s="196">
        <f t="shared" si="386"/>
        <v>0</v>
      </c>
      <c r="Q124" s="196" t="str">
        <f>'rpp19'!$M$266</f>
        <v/>
      </c>
      <c r="R124" s="196"/>
      <c r="S124" s="196">
        <f t="shared" si="387"/>
        <v>0</v>
      </c>
      <c r="T124" s="196"/>
      <c r="U124" s="196"/>
      <c r="V124" s="196">
        <f t="shared" si="388"/>
        <v>0</v>
      </c>
      <c r="W124" s="196"/>
      <c r="X124" s="196"/>
      <c r="Y124" s="196"/>
      <c r="Z124" s="196"/>
      <c r="AA124" s="196">
        <f t="shared" ref="AA124" si="750">IF($W$19=1,J124*$J$7,0)</f>
        <v>0</v>
      </c>
      <c r="AB124" s="196">
        <f t="shared" ref="AB124" si="751">IF($X$19=1,P124*$P$7,0)</f>
        <v>0</v>
      </c>
      <c r="AC124" s="196">
        <f t="shared" ref="AC124" si="752">IF($Y$19=1,S124*$S$7,0)</f>
        <v>0</v>
      </c>
      <c r="AD124" s="196">
        <f t="shared" ref="AD124" si="753">IF($Z$19=1,V124*$V$7,0)</f>
        <v>0</v>
      </c>
      <c r="AE124" s="197">
        <f t="shared" si="393"/>
        <v>0</v>
      </c>
      <c r="AF124" s="198">
        <f>IFERROR(AE124/(IF($W$19&gt;0,$J$7,0)+IF($X$19&gt;0,$P$7,0)+IF($Y$19&gt;0,$S$7,0)+IF($Z$19&gt;0,$V$7,0)),0)</f>
        <v>0</v>
      </c>
      <c r="AG124" s="198"/>
      <c r="AH124" s="425"/>
      <c r="AI124" s="413"/>
      <c r="AJ124" s="199" t="str">
        <f t="shared" si="510"/>
        <v>4.9</v>
      </c>
      <c r="AK124" s="8" t="str">
        <f>'rpp19'!$M$323</f>
        <v/>
      </c>
      <c r="AL124" s="199"/>
      <c r="AM124" s="196">
        <f t="shared" si="394"/>
        <v>0</v>
      </c>
      <c r="AN124" s="196"/>
      <c r="AO124" s="196"/>
      <c r="AP124" s="196">
        <f t="shared" si="395"/>
        <v>0</v>
      </c>
      <c r="AQ124" s="196"/>
      <c r="AR124" s="196"/>
      <c r="AS124" s="196">
        <f t="shared" si="396"/>
        <v>0</v>
      </c>
      <c r="AT124" s="196"/>
      <c r="AU124" s="196"/>
      <c r="AV124" s="196"/>
      <c r="AW124" s="196">
        <f t="shared" ref="AW124" si="754">IF($AT$19=1,AM124*$AM$7,0)</f>
        <v>0</v>
      </c>
      <c r="AX124" s="196">
        <f t="shared" ref="AX124" si="755">IF($AU$19=1,AP124*$AP$7,0)</f>
        <v>0</v>
      </c>
      <c r="AY124" s="196">
        <f t="shared" ref="AY124" si="756">IF($AV$19=1,AS124*$AS$7,0)</f>
        <v>0</v>
      </c>
      <c r="AZ124" s="197">
        <f t="shared" si="400"/>
        <v>0</v>
      </c>
      <c r="BA124" s="198">
        <f>IFERROR(AZ124/(IF($AT$19&gt;0,$AM$7,0)+IF($AU$19&gt;0,$AP$7,0)+IF($AV$19&gt;0,$AS$7,0)),0)</f>
        <v>0</v>
      </c>
      <c r="BB124" s="198"/>
      <c r="BC124" s="425"/>
      <c r="BD124" s="413"/>
      <c r="BE124" s="413"/>
      <c r="BF124" s="236"/>
      <c r="BG124" s="416"/>
      <c r="BH124" s="416"/>
      <c r="BI124" s="411"/>
      <c r="BJ124" s="411"/>
      <c r="BK124" s="413"/>
      <c r="BL124" s="413"/>
      <c r="BM124" s="413"/>
      <c r="BP124" s="211"/>
      <c r="BQ124" s="211"/>
      <c r="BR124" s="211"/>
      <c r="BS124" s="211"/>
    </row>
    <row r="125" spans="1:71">
      <c r="A125" s="419"/>
      <c r="B125" s="419"/>
      <c r="C125" s="422"/>
      <c r="D125" s="195" t="str">
        <f t="shared" si="505"/>
        <v>3.10</v>
      </c>
      <c r="E125" s="195"/>
      <c r="F125" s="195"/>
      <c r="G125" s="195"/>
      <c r="H125" s="195"/>
      <c r="I125" s="195"/>
      <c r="J125" s="196">
        <f t="shared" si="385"/>
        <v>0</v>
      </c>
      <c r="K125" s="197" t="str">
        <f>IF(analis!V21="","",analis!V21)</f>
        <v/>
      </c>
      <c r="L125" s="196"/>
      <c r="M125" s="196"/>
      <c r="N125" s="196"/>
      <c r="O125" s="196"/>
      <c r="P125" s="196">
        <f t="shared" si="386"/>
        <v>0</v>
      </c>
      <c r="Q125" s="196" t="str">
        <f>'rpp20'!$M$266</f>
        <v/>
      </c>
      <c r="R125" s="196"/>
      <c r="S125" s="196">
        <f t="shared" si="387"/>
        <v>0</v>
      </c>
      <c r="T125" s="196"/>
      <c r="U125" s="196"/>
      <c r="V125" s="196">
        <f t="shared" si="388"/>
        <v>0</v>
      </c>
      <c r="W125" s="196"/>
      <c r="X125" s="196"/>
      <c r="Y125" s="196"/>
      <c r="Z125" s="196"/>
      <c r="AA125" s="196">
        <f t="shared" ref="AA125" si="757">IF($W$20=1,J125*$J$7,0)</f>
        <v>0</v>
      </c>
      <c r="AB125" s="196">
        <f t="shared" ref="AB125" si="758">IF($X$20=1,P125*$P$7,0)</f>
        <v>0</v>
      </c>
      <c r="AC125" s="196">
        <f t="shared" ref="AC125" si="759">IF($Y$20=1,S125*$S$7,0)</f>
        <v>0</v>
      </c>
      <c r="AD125" s="196">
        <f t="shared" ref="AD125" si="760">IF($Z$20=1,V125*$V$7,0)</f>
        <v>0</v>
      </c>
      <c r="AE125" s="197">
        <f t="shared" si="393"/>
        <v>0</v>
      </c>
      <c r="AF125" s="198">
        <f>IFERROR(AE125/(IF($W$20&gt;0,$J$7,0)+IF($X$20&gt;0,$P$7,0)+IF($Y$20&gt;0,$S$7,0)+IF($Z$20&gt;0,$V$7,0)),0)</f>
        <v>0</v>
      </c>
      <c r="AG125" s="198"/>
      <c r="AH125" s="425"/>
      <c r="AI125" s="413"/>
      <c r="AJ125" s="199" t="str">
        <f t="shared" si="510"/>
        <v>4.10</v>
      </c>
      <c r="AK125" s="8" t="str">
        <f>'rpp20'!$M$323</f>
        <v/>
      </c>
      <c r="AL125" s="199"/>
      <c r="AM125" s="196">
        <f t="shared" si="394"/>
        <v>0</v>
      </c>
      <c r="AN125" s="196"/>
      <c r="AO125" s="196"/>
      <c r="AP125" s="196">
        <f t="shared" si="395"/>
        <v>0</v>
      </c>
      <c r="AQ125" s="196"/>
      <c r="AR125" s="196"/>
      <c r="AS125" s="196">
        <f t="shared" si="396"/>
        <v>0</v>
      </c>
      <c r="AT125" s="196"/>
      <c r="AU125" s="196"/>
      <c r="AV125" s="196"/>
      <c r="AW125" s="196">
        <f t="shared" ref="AW125" si="761">IF($AT$20=1,AM125*$AM$7,0)</f>
        <v>0</v>
      </c>
      <c r="AX125" s="196">
        <f t="shared" ref="AX125" si="762">IF($AU$20=1,AP125*$AP$7,0)</f>
        <v>0</v>
      </c>
      <c r="AY125" s="196">
        <f t="shared" ref="AY125" si="763">IF($AV$20=1,AS125*$AS$7,0)</f>
        <v>0</v>
      </c>
      <c r="AZ125" s="197">
        <f t="shared" si="400"/>
        <v>0</v>
      </c>
      <c r="BA125" s="198">
        <f>IFERROR(AZ125/(IF($AT$20&gt;0,$AM$7,0)+IF($AU$20&gt;0,$AP$7,0)+IF($AV$20&gt;0,$AS$7,0)),0)</f>
        <v>0</v>
      </c>
      <c r="BB125" s="198"/>
      <c r="BC125" s="425"/>
      <c r="BD125" s="413"/>
      <c r="BE125" s="413"/>
      <c r="BF125" s="236"/>
      <c r="BG125" s="416"/>
      <c r="BH125" s="416"/>
      <c r="BI125" s="411"/>
      <c r="BJ125" s="411"/>
      <c r="BK125" s="413"/>
      <c r="BL125" s="413"/>
      <c r="BM125" s="413"/>
      <c r="BP125" s="211"/>
      <c r="BQ125" s="211"/>
      <c r="BR125" s="211"/>
      <c r="BS125" s="211"/>
    </row>
    <row r="126" spans="1:71">
      <c r="A126" s="419"/>
      <c r="B126" s="419"/>
      <c r="C126" s="422"/>
      <c r="D126" s="195" t="str">
        <f t="shared" si="505"/>
        <v>3.11</v>
      </c>
      <c r="E126" s="195"/>
      <c r="F126" s="195"/>
      <c r="G126" s="195"/>
      <c r="H126" s="195"/>
      <c r="I126" s="195"/>
      <c r="J126" s="196">
        <f t="shared" si="385"/>
        <v>0</v>
      </c>
      <c r="K126" s="197" t="str">
        <f>IF(analis!X21="","",analis!X21)</f>
        <v/>
      </c>
      <c r="L126" s="196"/>
      <c r="M126" s="196"/>
      <c r="N126" s="196"/>
      <c r="O126" s="196"/>
      <c r="P126" s="196">
        <f t="shared" si="386"/>
        <v>0</v>
      </c>
      <c r="Q126" s="196" t="str">
        <f>'rpp11'!$M$266</f>
        <v/>
      </c>
      <c r="R126" s="196"/>
      <c r="S126" s="196">
        <f t="shared" si="387"/>
        <v>0</v>
      </c>
      <c r="T126" s="196"/>
      <c r="U126" s="196"/>
      <c r="V126" s="196">
        <f t="shared" si="388"/>
        <v>0</v>
      </c>
      <c r="W126" s="196"/>
      <c r="X126" s="196"/>
      <c r="Y126" s="196"/>
      <c r="Z126" s="196"/>
      <c r="AA126" s="196">
        <f t="shared" ref="AA126" si="764">IF($W$21=1,J126*$J$7,0)</f>
        <v>0</v>
      </c>
      <c r="AB126" s="196">
        <f t="shared" ref="AB126" si="765">IF($X$21=1,P126*$P$7,0)</f>
        <v>0</v>
      </c>
      <c r="AC126" s="196">
        <f t="shared" ref="AC126" si="766">IF($Y$21=1,S126*$S$7,0)</f>
        <v>0</v>
      </c>
      <c r="AD126" s="196">
        <f t="shared" ref="AD126" si="767">IF($Z$21=1,V126*$V$7,0)</f>
        <v>0</v>
      </c>
      <c r="AE126" s="197">
        <f t="shared" si="393"/>
        <v>0</v>
      </c>
      <c r="AF126" s="198">
        <f>IFERROR(AE126/(IF($W$21&gt;0,$J$7,0)+IF($X$21&gt;0,$P$7,0)+IF($Y$21&gt;0,$S$7,0)+IF($Z$21&gt;0,$V$7,0)),0)</f>
        <v>0</v>
      </c>
      <c r="AG126" s="198"/>
      <c r="AH126" s="425"/>
      <c r="AI126" s="413"/>
      <c r="AJ126" s="199" t="str">
        <f t="shared" si="510"/>
        <v>4.11</v>
      </c>
      <c r="AK126" s="8" t="str">
        <f>'rpp11'!$M$323</f>
        <v/>
      </c>
      <c r="AL126" s="199"/>
      <c r="AM126" s="196">
        <f t="shared" si="394"/>
        <v>0</v>
      </c>
      <c r="AN126" s="196"/>
      <c r="AO126" s="196"/>
      <c r="AP126" s="196">
        <f t="shared" si="395"/>
        <v>0</v>
      </c>
      <c r="AQ126" s="196"/>
      <c r="AR126" s="196"/>
      <c r="AS126" s="196">
        <f t="shared" si="396"/>
        <v>0</v>
      </c>
      <c r="AT126" s="196"/>
      <c r="AU126" s="196"/>
      <c r="AV126" s="196"/>
      <c r="AW126" s="196">
        <f t="shared" ref="AW126" si="768">IF($AT$21=1,AM126*$AM$7,0)</f>
        <v>0</v>
      </c>
      <c r="AX126" s="196">
        <f t="shared" ref="AX126" si="769">IF($AU$21=1,AP126*$AP$7,0)</f>
        <v>0</v>
      </c>
      <c r="AY126" s="196">
        <f t="shared" ref="AY126" si="770">IF($AV$21=1,AS126*$AS$7,0)</f>
        <v>0</v>
      </c>
      <c r="AZ126" s="197">
        <f t="shared" si="400"/>
        <v>0</v>
      </c>
      <c r="BA126" s="198">
        <f>IFERROR(AZ126/(IF($AT$21&gt;0,$AM$7,0)+IF($AU$21&gt;0,$AP$7,0)+IF($AV$21&gt;0,$AS$7,0)),0)</f>
        <v>0</v>
      </c>
      <c r="BB126" s="198"/>
      <c r="BC126" s="425"/>
      <c r="BD126" s="413"/>
      <c r="BE126" s="413"/>
      <c r="BF126" s="236"/>
      <c r="BG126" s="416"/>
      <c r="BH126" s="416"/>
      <c r="BI126" s="411"/>
      <c r="BJ126" s="411"/>
      <c r="BK126" s="413"/>
      <c r="BL126" s="413"/>
      <c r="BM126" s="413"/>
      <c r="BP126" s="211"/>
      <c r="BQ126" s="211"/>
      <c r="BR126" s="211"/>
      <c r="BS126" s="211"/>
    </row>
    <row r="127" spans="1:71">
      <c r="A127" s="419"/>
      <c r="B127" s="419"/>
      <c r="C127" s="422"/>
      <c r="D127" s="195" t="str">
        <f t="shared" si="505"/>
        <v>3.12</v>
      </c>
      <c r="E127" s="195"/>
      <c r="F127" s="195"/>
      <c r="G127" s="195"/>
      <c r="H127" s="195"/>
      <c r="I127" s="195"/>
      <c r="J127" s="196">
        <f t="shared" si="385"/>
        <v>0</v>
      </c>
      <c r="K127" s="197" t="str">
        <f>IF(analis!Z21="","",analis!Z21)</f>
        <v/>
      </c>
      <c r="L127" s="196"/>
      <c r="M127" s="196"/>
      <c r="N127" s="196"/>
      <c r="O127" s="196"/>
      <c r="P127" s="196">
        <f t="shared" si="386"/>
        <v>0</v>
      </c>
      <c r="Q127" s="196" t="str">
        <f>'rpp12'!$M$266</f>
        <v/>
      </c>
      <c r="R127" s="196"/>
      <c r="S127" s="196">
        <f t="shared" si="387"/>
        <v>0</v>
      </c>
      <c r="T127" s="196"/>
      <c r="U127" s="196"/>
      <c r="V127" s="196">
        <f t="shared" si="388"/>
        <v>0</v>
      </c>
      <c r="W127" s="196"/>
      <c r="X127" s="196"/>
      <c r="Y127" s="196"/>
      <c r="Z127" s="196"/>
      <c r="AA127" s="196">
        <f t="shared" ref="AA127" si="771">IF($W$22=1,J127*$J$7,0)</f>
        <v>0</v>
      </c>
      <c r="AB127" s="196">
        <f t="shared" ref="AB127" si="772">IF($X$22=1,P127*$P$7,0)</f>
        <v>0</v>
      </c>
      <c r="AC127" s="196">
        <f t="shared" ref="AC127" si="773">IF($Y$22=1,S127*$S$7,0)</f>
        <v>0</v>
      </c>
      <c r="AD127" s="196">
        <f t="shared" ref="AD127" si="774">IF($Z$22=1,V127*$V$7,0)</f>
        <v>0</v>
      </c>
      <c r="AE127" s="197">
        <f t="shared" si="393"/>
        <v>0</v>
      </c>
      <c r="AF127" s="198">
        <f>IFERROR(AE127/(IF($W$22&gt;0,$J$7,0)+IF($X$22&gt;0,$P$7,0)+IF($Y$22&gt;0,$S$7,0)+IF($Z$22&gt;0,$V$7,0)),0)</f>
        <v>0</v>
      </c>
      <c r="AG127" s="198"/>
      <c r="AH127" s="425"/>
      <c r="AI127" s="413"/>
      <c r="AJ127" s="199" t="str">
        <f t="shared" si="510"/>
        <v>4.12</v>
      </c>
      <c r="AK127" s="8" t="str">
        <f>'rpp12'!$M$323</f>
        <v/>
      </c>
      <c r="AL127" s="199"/>
      <c r="AM127" s="196">
        <f t="shared" si="394"/>
        <v>0</v>
      </c>
      <c r="AN127" s="196"/>
      <c r="AO127" s="196"/>
      <c r="AP127" s="196">
        <f t="shared" si="395"/>
        <v>0</v>
      </c>
      <c r="AQ127" s="196"/>
      <c r="AR127" s="196"/>
      <c r="AS127" s="196">
        <f t="shared" si="396"/>
        <v>0</v>
      </c>
      <c r="AT127" s="196"/>
      <c r="AU127" s="196"/>
      <c r="AV127" s="196"/>
      <c r="AW127" s="196">
        <f t="shared" ref="AW127" si="775">IF($AT$22=1,AM127*$AM$7,0)</f>
        <v>0</v>
      </c>
      <c r="AX127" s="196">
        <f t="shared" ref="AX127" si="776">IF($AU$22=1,AP127*$AP$7,0)</f>
        <v>0</v>
      </c>
      <c r="AY127" s="196">
        <f t="shared" ref="AY127" si="777">IF($AV$22=1,AS127*$AS$7,0)</f>
        <v>0</v>
      </c>
      <c r="AZ127" s="197">
        <f t="shared" si="400"/>
        <v>0</v>
      </c>
      <c r="BA127" s="198">
        <f>IFERROR(AZ127/(IF($AT$22&gt;0,$AM$7,0)+IF($AU$22&gt;0,$AP$7,0)+IF($AV$22&gt;0,$AS$7,0)),0)</f>
        <v>0</v>
      </c>
      <c r="BB127" s="198"/>
      <c r="BC127" s="425"/>
      <c r="BD127" s="413"/>
      <c r="BE127" s="413"/>
      <c r="BF127" s="236"/>
      <c r="BG127" s="416"/>
      <c r="BH127" s="416"/>
      <c r="BI127" s="411"/>
      <c r="BJ127" s="411"/>
      <c r="BK127" s="413"/>
      <c r="BL127" s="413"/>
      <c r="BM127" s="413"/>
      <c r="BP127" s="211"/>
      <c r="BQ127" s="211"/>
      <c r="BR127" s="211"/>
      <c r="BS127" s="211"/>
    </row>
    <row r="128" spans="1:71">
      <c r="A128" s="419"/>
      <c r="B128" s="419"/>
      <c r="C128" s="422"/>
      <c r="D128" s="195" t="str">
        <f t="shared" si="505"/>
        <v>3.13</v>
      </c>
      <c r="E128" s="195"/>
      <c r="F128" s="195"/>
      <c r="G128" s="195"/>
      <c r="H128" s="195"/>
      <c r="I128" s="195"/>
      <c r="J128" s="196">
        <f t="shared" si="385"/>
        <v>0</v>
      </c>
      <c r="K128" s="197" t="str">
        <f>IF(analis!AB21="","",analis!AB21)</f>
        <v/>
      </c>
      <c r="L128" s="196"/>
      <c r="M128" s="196"/>
      <c r="N128" s="196"/>
      <c r="O128" s="196"/>
      <c r="P128" s="196">
        <f t="shared" si="386"/>
        <v>0</v>
      </c>
      <c r="Q128" s="196" t="str">
        <f>'rpp13'!$M$266</f>
        <v/>
      </c>
      <c r="R128" s="196"/>
      <c r="S128" s="196">
        <f t="shared" si="387"/>
        <v>0</v>
      </c>
      <c r="T128" s="196"/>
      <c r="U128" s="196"/>
      <c r="V128" s="196">
        <f t="shared" si="388"/>
        <v>0</v>
      </c>
      <c r="W128" s="196"/>
      <c r="X128" s="196"/>
      <c r="Y128" s="196"/>
      <c r="Z128" s="196"/>
      <c r="AA128" s="196">
        <f t="shared" ref="AA128" si="778">IF($W$23=1,J128*$J$7,0)</f>
        <v>0</v>
      </c>
      <c r="AB128" s="196">
        <f t="shared" ref="AB128" si="779">IF($X$23=1,P128*$P$7,0)</f>
        <v>0</v>
      </c>
      <c r="AC128" s="196">
        <f t="shared" ref="AC128" si="780">IF($Y$23=1,S128*$S$7,0)</f>
        <v>0</v>
      </c>
      <c r="AD128" s="196">
        <f t="shared" ref="AD128" si="781">IF($Z$23=1,V128*$V$7,0)</f>
        <v>0</v>
      </c>
      <c r="AE128" s="197">
        <f t="shared" si="393"/>
        <v>0</v>
      </c>
      <c r="AF128" s="198">
        <f>IFERROR(AE128/(IF($W$23&gt;0,$J$7,0)+IF($X$23&gt;0,$P$7,0)+IF($Y$23&gt;0,$S$7,0)+IF($Z$23&gt;0,$V$7,0)),0)</f>
        <v>0</v>
      </c>
      <c r="AG128" s="198"/>
      <c r="AH128" s="425"/>
      <c r="AI128" s="413"/>
      <c r="AJ128" s="199" t="str">
        <f t="shared" si="510"/>
        <v>4.13</v>
      </c>
      <c r="AK128" s="8" t="str">
        <f>'rpp13'!$M$323</f>
        <v/>
      </c>
      <c r="AL128" s="199"/>
      <c r="AM128" s="196">
        <f t="shared" si="394"/>
        <v>0</v>
      </c>
      <c r="AN128" s="196"/>
      <c r="AO128" s="196"/>
      <c r="AP128" s="196">
        <f t="shared" si="395"/>
        <v>0</v>
      </c>
      <c r="AQ128" s="196"/>
      <c r="AR128" s="196"/>
      <c r="AS128" s="196">
        <f t="shared" si="396"/>
        <v>0</v>
      </c>
      <c r="AT128" s="196"/>
      <c r="AU128" s="196"/>
      <c r="AV128" s="196"/>
      <c r="AW128" s="196">
        <f t="shared" ref="AW128" si="782">IF($AT$23=1,AM128*$AM$7,0)</f>
        <v>0</v>
      </c>
      <c r="AX128" s="196">
        <f t="shared" ref="AX128" si="783">IF($AU$23=1,AP128*$AP$7,0)</f>
        <v>0</v>
      </c>
      <c r="AY128" s="196">
        <f t="shared" ref="AY128" si="784">IF($AV$23=1,AS128*$AS$7,0)</f>
        <v>0</v>
      </c>
      <c r="AZ128" s="197">
        <f t="shared" si="400"/>
        <v>0</v>
      </c>
      <c r="BA128" s="198">
        <f>IFERROR(AZ128/(IF($AT$23&gt;0,$AM$7,0)+IF($AU$23&gt;0,$AP$7,0)+IF($AV$23&gt;0,$AS$7,0)),0)</f>
        <v>0</v>
      </c>
      <c r="BB128" s="198"/>
      <c r="BC128" s="425"/>
      <c r="BD128" s="413"/>
      <c r="BE128" s="413"/>
      <c r="BF128" s="236"/>
      <c r="BG128" s="416"/>
      <c r="BH128" s="416"/>
      <c r="BI128" s="411"/>
      <c r="BJ128" s="411"/>
      <c r="BK128" s="413"/>
      <c r="BL128" s="413"/>
      <c r="BM128" s="413"/>
      <c r="BP128" s="211"/>
      <c r="BQ128" s="211"/>
      <c r="BR128" s="211"/>
      <c r="BS128" s="211"/>
    </row>
    <row r="129" spans="1:71">
      <c r="A129" s="419"/>
      <c r="B129" s="419"/>
      <c r="C129" s="422"/>
      <c r="D129" s="195" t="str">
        <f t="shared" si="505"/>
        <v>3.14</v>
      </c>
      <c r="E129" s="195"/>
      <c r="F129" s="195"/>
      <c r="G129" s="195"/>
      <c r="H129" s="195"/>
      <c r="I129" s="195"/>
      <c r="J129" s="196">
        <f t="shared" si="385"/>
        <v>0</v>
      </c>
      <c r="K129" s="197" t="str">
        <f>IF(analis!AD21="","",analis!AD21)</f>
        <v/>
      </c>
      <c r="L129" s="196"/>
      <c r="M129" s="196"/>
      <c r="N129" s="196"/>
      <c r="O129" s="196"/>
      <c r="P129" s="196">
        <f t="shared" si="386"/>
        <v>0</v>
      </c>
      <c r="Q129" s="196" t="str">
        <f>'rpp14'!$M$266</f>
        <v/>
      </c>
      <c r="R129" s="196"/>
      <c r="S129" s="196">
        <f t="shared" si="387"/>
        <v>0</v>
      </c>
      <c r="T129" s="196"/>
      <c r="U129" s="196"/>
      <c r="V129" s="196">
        <f t="shared" si="388"/>
        <v>0</v>
      </c>
      <c r="W129" s="196"/>
      <c r="X129" s="196"/>
      <c r="Y129" s="196"/>
      <c r="Z129" s="196"/>
      <c r="AA129" s="196">
        <f t="shared" ref="AA129" si="785">IF($W$24=1,J129*$J$7,0)</f>
        <v>0</v>
      </c>
      <c r="AB129" s="196">
        <f t="shared" ref="AB129" si="786">IF($X$24=1,P129*$P$7,0)</f>
        <v>0</v>
      </c>
      <c r="AC129" s="196">
        <f t="shared" ref="AC129" si="787">IF($Y$24=1,S129*$S$7,0)</f>
        <v>0</v>
      </c>
      <c r="AD129" s="196">
        <f t="shared" ref="AD129" si="788">IF($Z$24=1,V129*$V$7,0)</f>
        <v>0</v>
      </c>
      <c r="AE129" s="197">
        <f t="shared" si="393"/>
        <v>0</v>
      </c>
      <c r="AF129" s="198">
        <f>IFERROR(AE129/(IF($W$24&gt;0,$J$7,0)+IF($X$24&gt;0,$P$7,0)+IF($Y$24&gt;0,$S$7,0)+IF($Z$24&gt;0,$V$7,0)),0)</f>
        <v>0</v>
      </c>
      <c r="AG129" s="198"/>
      <c r="AH129" s="425"/>
      <c r="AI129" s="413"/>
      <c r="AJ129" s="199" t="str">
        <f t="shared" si="510"/>
        <v>4.14</v>
      </c>
      <c r="AK129" s="8" t="str">
        <f>'rpp14'!$M$323</f>
        <v/>
      </c>
      <c r="AL129" s="199"/>
      <c r="AM129" s="196">
        <f t="shared" si="394"/>
        <v>0</v>
      </c>
      <c r="AN129" s="196"/>
      <c r="AO129" s="196"/>
      <c r="AP129" s="196">
        <f t="shared" si="395"/>
        <v>0</v>
      </c>
      <c r="AQ129" s="196"/>
      <c r="AR129" s="196"/>
      <c r="AS129" s="196">
        <f t="shared" si="396"/>
        <v>0</v>
      </c>
      <c r="AT129" s="196"/>
      <c r="AU129" s="196"/>
      <c r="AV129" s="196"/>
      <c r="AW129" s="196">
        <f t="shared" ref="AW129" si="789">IF($AT$24=1,AM129*$AM$7,0)</f>
        <v>0</v>
      </c>
      <c r="AX129" s="196">
        <f t="shared" ref="AX129" si="790">IF($AU$24=1,AP129*$AP$7,0)</f>
        <v>0</v>
      </c>
      <c r="AY129" s="196">
        <f t="shared" ref="AY129" si="791">IF($AV$24=1,AS129*$AS$7,0)</f>
        <v>0</v>
      </c>
      <c r="AZ129" s="197">
        <f t="shared" si="400"/>
        <v>0</v>
      </c>
      <c r="BA129" s="198">
        <f>IFERROR(AZ129/(IF($AT$24&gt;0,$AM$7,0)+IF($AU$24&gt;0,$AP$7,0)+IF($AV$24&gt;0,$AS$7,0)),0)</f>
        <v>0</v>
      </c>
      <c r="BB129" s="198"/>
      <c r="BC129" s="425"/>
      <c r="BD129" s="413"/>
      <c r="BE129" s="413"/>
      <c r="BF129" s="236"/>
      <c r="BG129" s="416"/>
      <c r="BH129" s="416"/>
      <c r="BI129" s="411"/>
      <c r="BJ129" s="411"/>
      <c r="BK129" s="413"/>
      <c r="BL129" s="413"/>
      <c r="BM129" s="413"/>
      <c r="BP129" s="211"/>
      <c r="BQ129" s="211"/>
      <c r="BR129" s="211"/>
      <c r="BS129" s="211"/>
    </row>
    <row r="130" spans="1:71">
      <c r="A130" s="420"/>
      <c r="B130" s="420"/>
      <c r="C130" s="423"/>
      <c r="D130" s="195" t="str">
        <f t="shared" si="505"/>
        <v>3.15</v>
      </c>
      <c r="E130" s="195"/>
      <c r="F130" s="195"/>
      <c r="G130" s="195"/>
      <c r="H130" s="195"/>
      <c r="I130" s="195"/>
      <c r="J130" s="196">
        <f t="shared" si="385"/>
        <v>0</v>
      </c>
      <c r="K130" s="197" t="str">
        <f>IF(analis!AF21="","",analis!AF21)</f>
        <v/>
      </c>
      <c r="L130" s="196"/>
      <c r="M130" s="196"/>
      <c r="N130" s="196"/>
      <c r="O130" s="196"/>
      <c r="P130" s="196">
        <f t="shared" si="386"/>
        <v>0</v>
      </c>
      <c r="Q130" s="196" t="str">
        <f>'rpp15'!$M$266</f>
        <v/>
      </c>
      <c r="R130" s="196"/>
      <c r="S130" s="196">
        <f t="shared" si="387"/>
        <v>0</v>
      </c>
      <c r="T130" s="196"/>
      <c r="U130" s="196"/>
      <c r="V130" s="196">
        <f t="shared" si="388"/>
        <v>0</v>
      </c>
      <c r="W130" s="196"/>
      <c r="X130" s="196"/>
      <c r="Y130" s="196"/>
      <c r="Z130" s="196"/>
      <c r="AA130" s="196">
        <f t="shared" ref="AA130" si="792">IF($W$25=1,J130*$J$7,0)</f>
        <v>0</v>
      </c>
      <c r="AB130" s="196">
        <f t="shared" ref="AB130" si="793">IF($X$25=1,P130*$P$7,0)</f>
        <v>0</v>
      </c>
      <c r="AC130" s="196">
        <f t="shared" ref="AC130" si="794">IF($Y$25=1,S130*$S$7,0)</f>
        <v>0</v>
      </c>
      <c r="AD130" s="196">
        <f t="shared" ref="AD130" si="795">IF($Z$25=1,V130*$V$7,0)</f>
        <v>0</v>
      </c>
      <c r="AE130" s="197">
        <f t="shared" si="393"/>
        <v>0</v>
      </c>
      <c r="AF130" s="198">
        <f>IFERROR(AE130/(IF($W$25&gt;0,$J$7,0)+IF($X$25&gt;0,$P$7,0)+IF($Y$25&gt;0,$S$7,0)+IF($Z$25&gt;0,$V$7,0)),0)</f>
        <v>0</v>
      </c>
      <c r="AG130" s="198"/>
      <c r="AH130" s="426"/>
      <c r="AI130" s="414"/>
      <c r="AJ130" s="199" t="str">
        <f t="shared" si="510"/>
        <v>4.15</v>
      </c>
      <c r="AK130" s="8" t="str">
        <f>'rpp15'!$M$323</f>
        <v/>
      </c>
      <c r="AL130" s="199"/>
      <c r="AM130" s="196">
        <f t="shared" si="394"/>
        <v>0</v>
      </c>
      <c r="AN130" s="196"/>
      <c r="AO130" s="196"/>
      <c r="AP130" s="196">
        <f t="shared" si="395"/>
        <v>0</v>
      </c>
      <c r="AQ130" s="196"/>
      <c r="AR130" s="196"/>
      <c r="AS130" s="196">
        <f t="shared" si="396"/>
        <v>0</v>
      </c>
      <c r="AT130" s="196"/>
      <c r="AU130" s="196"/>
      <c r="AV130" s="196"/>
      <c r="AW130" s="196">
        <f t="shared" ref="AW130" si="796">IF($AT$25=1,AM130*$AM$7,0)</f>
        <v>0</v>
      </c>
      <c r="AX130" s="196">
        <f t="shared" ref="AX130" si="797">IF($AU$25=1,AP130*$AP$7,0)</f>
        <v>0</v>
      </c>
      <c r="AY130" s="196">
        <f t="shared" ref="AY130" si="798">IF($AV$25=1,AS130*$AS$7,0)</f>
        <v>0</v>
      </c>
      <c r="AZ130" s="197">
        <f t="shared" si="400"/>
        <v>0</v>
      </c>
      <c r="BA130" s="198">
        <f>IFERROR(AZ130/(IF($AT$25&gt;0,$AM$7,0)+IF($AU$25&gt;0,$AP$7,0)+IF($AV$25&gt;0,$AS$7,0)),0)</f>
        <v>0</v>
      </c>
      <c r="BB130" s="198"/>
      <c r="BC130" s="426"/>
      <c r="BD130" s="414"/>
      <c r="BE130" s="414"/>
      <c r="BF130" s="237"/>
      <c r="BG130" s="417"/>
      <c r="BH130" s="417"/>
      <c r="BI130" s="316"/>
      <c r="BJ130" s="316"/>
      <c r="BK130" s="414"/>
      <c r="BL130" s="414"/>
      <c r="BM130" s="414"/>
      <c r="BP130" s="211"/>
      <c r="BQ130" s="211"/>
      <c r="BR130" s="211"/>
      <c r="BS130" s="211"/>
    </row>
    <row r="131" spans="1:71">
      <c r="A131" s="418">
        <v>9</v>
      </c>
      <c r="B131" s="418">
        <f>pd!B14</f>
        <v>5477</v>
      </c>
      <c r="C131" s="421" t="str">
        <f>pd!C14</f>
        <v>MUHAMMAD AGUS RIFANI</v>
      </c>
      <c r="D131" s="195" t="str">
        <f t="shared" si="505"/>
        <v>3.1</v>
      </c>
      <c r="E131" s="195"/>
      <c r="F131" s="195"/>
      <c r="G131" s="195"/>
      <c r="H131" s="195"/>
      <c r="I131" s="195"/>
      <c r="J131" s="196">
        <f t="shared" si="385"/>
        <v>0</v>
      </c>
      <c r="K131" s="197" t="str">
        <f>IF(analis!D22="","",analis!D22)</f>
        <v/>
      </c>
      <c r="L131" s="196"/>
      <c r="M131" s="196"/>
      <c r="N131" s="196"/>
      <c r="O131" s="196"/>
      <c r="P131" s="196">
        <f t="shared" si="386"/>
        <v>0</v>
      </c>
      <c r="Q131" s="196" t="str">
        <f>'rpp1'!$M$267</f>
        <v/>
      </c>
      <c r="R131" s="196"/>
      <c r="S131" s="196">
        <f t="shared" si="387"/>
        <v>0</v>
      </c>
      <c r="T131" s="196"/>
      <c r="U131" s="196"/>
      <c r="V131" s="196">
        <f t="shared" si="388"/>
        <v>0</v>
      </c>
      <c r="W131" s="196"/>
      <c r="X131" s="196"/>
      <c r="Y131" s="196"/>
      <c r="Z131" s="196"/>
      <c r="AA131" s="196">
        <f t="shared" ref="AA131" si="799">IF($W$11=1,J131*$J$7,0)</f>
        <v>0</v>
      </c>
      <c r="AB131" s="196">
        <f t="shared" ref="AB131" si="800">IF($X$11=1,P131*$P$7,0)</f>
        <v>0</v>
      </c>
      <c r="AC131" s="196">
        <f t="shared" ref="AC131" si="801">IF($Y$11=1,S131*$S$7,0)</f>
        <v>0</v>
      </c>
      <c r="AD131" s="196">
        <f t="shared" ref="AD131" si="802">IF($Z$11=1,V131*$V$7,0)</f>
        <v>0</v>
      </c>
      <c r="AE131" s="197">
        <f t="shared" si="393"/>
        <v>0</v>
      </c>
      <c r="AF131" s="198">
        <f>IFERROR(AE131/(IF($W$11&gt;0,$J$7,0)+IF($X$11&gt;0,$P$7,0)+IF($Y$11&gt;0,$S$7,0)+IF($Z$11&gt;0,$V$7,0)),0)</f>
        <v>0</v>
      </c>
      <c r="AG131" s="198"/>
      <c r="AH131" s="424" t="e">
        <f t="shared" ref="AH131" si="803">ROUND((SUM(AF131:AF145)/SUM($AG$11:$AG$25)),0)</f>
        <v>#DIV/0!</v>
      </c>
      <c r="AI131" s="412" t="e">
        <f>IF(AH131&gt;=$BO$11,"A",IF(AH131&gt;=$BO$12,"B",IF(AH131&gt;=$BO$13,"C",IF(AH131&gt;=$BO$14,"D",""))))</f>
        <v>#DIV/0!</v>
      </c>
      <c r="AJ131" s="199" t="str">
        <f t="shared" si="510"/>
        <v>4.1</v>
      </c>
      <c r="AK131" s="8" t="str">
        <f>'rpp1'!$M$324</f>
        <v/>
      </c>
      <c r="AL131" s="199"/>
      <c r="AM131" s="196">
        <f t="shared" si="394"/>
        <v>0</v>
      </c>
      <c r="AN131" s="196"/>
      <c r="AO131" s="196"/>
      <c r="AP131" s="196">
        <f t="shared" si="395"/>
        <v>0</v>
      </c>
      <c r="AQ131" s="196"/>
      <c r="AR131" s="196"/>
      <c r="AS131" s="196">
        <f t="shared" si="396"/>
        <v>0</v>
      </c>
      <c r="AT131" s="196"/>
      <c r="AU131" s="196"/>
      <c r="AV131" s="196"/>
      <c r="AW131" s="196">
        <f t="shared" ref="AW131" si="804">IF($AT$11=1,AM131*$AM$7,0)</f>
        <v>0</v>
      </c>
      <c r="AX131" s="196">
        <f t="shared" ref="AX131" si="805">IF($AU$11=1,AP131*$AP$7,0)</f>
        <v>0</v>
      </c>
      <c r="AY131" s="196">
        <f t="shared" ref="AY131" si="806">IF($AV$11=1,AS131*$AS$7,0)</f>
        <v>0</v>
      </c>
      <c r="AZ131" s="197">
        <f t="shared" si="400"/>
        <v>0</v>
      </c>
      <c r="BA131" s="198">
        <f>IFERROR(AZ131/(IF($AT$11&gt;0,$AM$7,0)+IF($AU$11&gt;0,$AP$7,0)+IF($AV$11&gt;0,$AS$7,0)),0)</f>
        <v>0</v>
      </c>
      <c r="BB131" s="198"/>
      <c r="BC131" s="424" t="e">
        <f t="shared" ref="BC131" si="807">ROUND((SUM(BA131:BA145)/SUM($BB$11:$BB$25)),0)</f>
        <v>#DIV/0!</v>
      </c>
      <c r="BD131" s="412" t="e">
        <f t="shared" ref="BD131" si="808">IF(BC131&gt;=$BO$11,"A",IF(BC131&gt;=$BO$12,"B",IF(BC131&gt;=$BO$13,"C",IF(BC131&gt;=$BO$14,"D",""))))</f>
        <v>#DIV/0!</v>
      </c>
      <c r="BE131" s="412"/>
      <c r="BF131" s="235" t="str">
        <f>'rpp1'!G158</f>
        <v/>
      </c>
      <c r="BG131" s="415" t="e">
        <f>IF(AI131=$BP$11,$BQ$11,IF(AI131=$BP$12,$BQ$12,IF(AI131=$BP$13,$BQ$13,IF(AI131=$BP$14,$BQ$14,""))))</f>
        <v>#DIV/0!</v>
      </c>
      <c r="BH131" s="415" t="e">
        <f t="shared" ref="BH131" si="809">IF(BD131=$BP$11,$BR$11,IF(BD131=$BP$12,$BR$12,IF(BD131=$BP$13,$BR$13,IF(BD131=$BP$14,$BR$14,""))))</f>
        <v>#DIV/0!</v>
      </c>
      <c r="BI131" s="315" t="str">
        <f t="shared" ref="BI131" si="810">IF(BE131=$BS$11,$BT$11,IF(BE131=$BS$12,$BT$12,IF(BE131=$BS$13,$BT$13,IF(BE131=$BS$14,$BT$14,""))))</f>
        <v/>
      </c>
      <c r="BJ131" s="315" t="str">
        <f t="shared" ref="BJ131" si="811">IF(BF131=$BS$11,$BU$11,IF(BF131=$BS$12,$BU$12,IF(BF131=$BS$13,$BU$13,IF(BF131=$BS$14,$BU$14,""))))</f>
        <v/>
      </c>
      <c r="BK131" s="412"/>
      <c r="BL131" s="412"/>
      <c r="BM131" s="412"/>
      <c r="BP131" s="211"/>
      <c r="BQ131" s="211"/>
      <c r="BR131" s="211"/>
      <c r="BS131" s="211"/>
    </row>
    <row r="132" spans="1:71">
      <c r="A132" s="419"/>
      <c r="B132" s="419"/>
      <c r="C132" s="422"/>
      <c r="D132" s="195" t="str">
        <f t="shared" si="505"/>
        <v>3.2</v>
      </c>
      <c r="E132" s="195"/>
      <c r="F132" s="195"/>
      <c r="G132" s="195"/>
      <c r="H132" s="195"/>
      <c r="I132" s="195"/>
      <c r="J132" s="196">
        <f t="shared" si="385"/>
        <v>0</v>
      </c>
      <c r="K132" s="197" t="str">
        <f>IF(analis!F22="","",analis!F22)</f>
        <v/>
      </c>
      <c r="L132" s="196"/>
      <c r="M132" s="196"/>
      <c r="N132" s="196"/>
      <c r="O132" s="196"/>
      <c r="P132" s="196">
        <f t="shared" si="386"/>
        <v>0</v>
      </c>
      <c r="Q132" s="196" t="str">
        <f>'rpp2'!$M$267</f>
        <v/>
      </c>
      <c r="R132" s="196"/>
      <c r="S132" s="196">
        <f t="shared" si="387"/>
        <v>0</v>
      </c>
      <c r="T132" s="196"/>
      <c r="U132" s="196"/>
      <c r="V132" s="196">
        <f t="shared" si="388"/>
        <v>0</v>
      </c>
      <c r="W132" s="196"/>
      <c r="X132" s="196"/>
      <c r="Y132" s="196"/>
      <c r="Z132" s="196"/>
      <c r="AA132" s="196">
        <f t="shared" ref="AA132" si="812">IF($W$12=1,J132*$J$7,0)</f>
        <v>0</v>
      </c>
      <c r="AB132" s="196">
        <f t="shared" ref="AB132" si="813">IF($X$12=1,P132*$P$7,0)</f>
        <v>0</v>
      </c>
      <c r="AC132" s="196">
        <f t="shared" ref="AC132" si="814">IF($Y$12=1,S132*$S$7,0)</f>
        <v>0</v>
      </c>
      <c r="AD132" s="196">
        <f t="shared" ref="AD132" si="815">IF($Z$12=1,V132*$V$7,0)</f>
        <v>0</v>
      </c>
      <c r="AE132" s="197">
        <f t="shared" si="393"/>
        <v>0</v>
      </c>
      <c r="AF132" s="198">
        <f>IFERROR(AE132/(IF($W$12&gt;0,$J$7,0)+IF($X$12&gt;0,$P$7,0)+IF($Y$12&gt;0,$S$7,0)+IF($Z$12&gt;0,$V$7,0)),0)</f>
        <v>0</v>
      </c>
      <c r="AG132" s="198"/>
      <c r="AH132" s="425"/>
      <c r="AI132" s="413"/>
      <c r="AJ132" s="199" t="str">
        <f t="shared" si="510"/>
        <v>4.2</v>
      </c>
      <c r="AK132" s="8" t="str">
        <f>'rpp2'!$M$324</f>
        <v/>
      </c>
      <c r="AL132" s="199"/>
      <c r="AM132" s="196">
        <f t="shared" si="394"/>
        <v>0</v>
      </c>
      <c r="AN132" s="196"/>
      <c r="AO132" s="196"/>
      <c r="AP132" s="196">
        <f t="shared" si="395"/>
        <v>0</v>
      </c>
      <c r="AQ132" s="196"/>
      <c r="AR132" s="196"/>
      <c r="AS132" s="196">
        <f t="shared" si="396"/>
        <v>0</v>
      </c>
      <c r="AT132" s="196"/>
      <c r="AU132" s="196"/>
      <c r="AV132" s="196"/>
      <c r="AW132" s="196">
        <f t="shared" ref="AW132" si="816">IF($AT$12=1,AM132*$AM$7,0)</f>
        <v>0</v>
      </c>
      <c r="AX132" s="196">
        <f t="shared" ref="AX132" si="817">IF($AU$12=1,AP132*$AP$7,0)</f>
        <v>0</v>
      </c>
      <c r="AY132" s="196">
        <f t="shared" ref="AY132" si="818">IF($AV$12=1,AS132*$AS$7,0)</f>
        <v>0</v>
      </c>
      <c r="AZ132" s="197">
        <f t="shared" si="400"/>
        <v>0</v>
      </c>
      <c r="BA132" s="198">
        <f>IFERROR(AZ132/(IF($AT$12&gt;0,$AM$7,0)+IF($AU$12&gt;0,$AP$7,0)+IF($AV$12&gt;0,$AS$7,0)),0)</f>
        <v>0</v>
      </c>
      <c r="BB132" s="198"/>
      <c r="BC132" s="425"/>
      <c r="BD132" s="413"/>
      <c r="BE132" s="413"/>
      <c r="BF132" s="236" t="str">
        <f>'rpp2'!G158</f>
        <v/>
      </c>
      <c r="BG132" s="416"/>
      <c r="BH132" s="416"/>
      <c r="BI132" s="411"/>
      <c r="BJ132" s="411"/>
      <c r="BK132" s="413"/>
      <c r="BL132" s="413"/>
      <c r="BM132" s="413"/>
      <c r="BP132" s="211"/>
      <c r="BQ132" s="211"/>
      <c r="BR132" s="211"/>
      <c r="BS132" s="211"/>
    </row>
    <row r="133" spans="1:71">
      <c r="A133" s="419"/>
      <c r="B133" s="419"/>
      <c r="C133" s="422"/>
      <c r="D133" s="195" t="str">
        <f t="shared" si="505"/>
        <v>3.3</v>
      </c>
      <c r="E133" s="195"/>
      <c r="F133" s="195"/>
      <c r="G133" s="195"/>
      <c r="H133" s="195"/>
      <c r="I133" s="195"/>
      <c r="J133" s="196">
        <f t="shared" si="385"/>
        <v>0</v>
      </c>
      <c r="K133" s="197" t="str">
        <f>IF(analis!H22="","",analis!H22)</f>
        <v/>
      </c>
      <c r="L133" s="196"/>
      <c r="M133" s="196"/>
      <c r="N133" s="196"/>
      <c r="O133" s="196"/>
      <c r="P133" s="196">
        <f t="shared" si="386"/>
        <v>0</v>
      </c>
      <c r="Q133" s="196" t="str">
        <f>'rpp3'!$M$267</f>
        <v/>
      </c>
      <c r="R133" s="196"/>
      <c r="S133" s="196">
        <f t="shared" si="387"/>
        <v>0</v>
      </c>
      <c r="T133" s="196"/>
      <c r="U133" s="196"/>
      <c r="V133" s="196">
        <f t="shared" si="388"/>
        <v>0</v>
      </c>
      <c r="W133" s="196"/>
      <c r="X133" s="196"/>
      <c r="Y133" s="196"/>
      <c r="Z133" s="196"/>
      <c r="AA133" s="196">
        <f t="shared" ref="AA133" si="819">IF($W$13=1,J133*$J$7,0)</f>
        <v>0</v>
      </c>
      <c r="AB133" s="196">
        <f t="shared" ref="AB133" si="820">IF($X$13=1,P133*$P$7,0)</f>
        <v>0</v>
      </c>
      <c r="AC133" s="196">
        <f t="shared" ref="AC133" si="821">IF($Y$13=1,S133*$S$7,0)</f>
        <v>0</v>
      </c>
      <c r="AD133" s="196">
        <f t="shared" ref="AD133" si="822">IF($Z$13=1,V133*$V$7,0)</f>
        <v>0</v>
      </c>
      <c r="AE133" s="197">
        <f t="shared" si="393"/>
        <v>0</v>
      </c>
      <c r="AF133" s="198">
        <f>IFERROR(AE133/(IF($W$13&gt;0,$J$7,0)+IF($X$13&gt;0,$P$7,0)+IF($Y$13&gt;0,$S$7,0)+IF($Z$13&gt;0,$V$7,0)),0)</f>
        <v>0</v>
      </c>
      <c r="AG133" s="198"/>
      <c r="AH133" s="425"/>
      <c r="AI133" s="413"/>
      <c r="AJ133" s="199" t="str">
        <f t="shared" si="510"/>
        <v>4.3</v>
      </c>
      <c r="AK133" s="8" t="str">
        <f>'rpp3'!$M$324</f>
        <v/>
      </c>
      <c r="AL133" s="199"/>
      <c r="AM133" s="196">
        <f t="shared" si="394"/>
        <v>0</v>
      </c>
      <c r="AN133" s="196"/>
      <c r="AO133" s="196"/>
      <c r="AP133" s="196">
        <f t="shared" si="395"/>
        <v>0</v>
      </c>
      <c r="AQ133" s="196"/>
      <c r="AR133" s="196"/>
      <c r="AS133" s="196">
        <f t="shared" si="396"/>
        <v>0</v>
      </c>
      <c r="AT133" s="196"/>
      <c r="AU133" s="196"/>
      <c r="AV133" s="196"/>
      <c r="AW133" s="196">
        <f t="shared" ref="AW133" si="823">IF($AT$13=1,AM133*$AM$7,0)</f>
        <v>0</v>
      </c>
      <c r="AX133" s="196">
        <f t="shared" ref="AX133" si="824">IF($AU$13=1,AP133*$AP$7,0)</f>
        <v>0</v>
      </c>
      <c r="AY133" s="196">
        <f t="shared" ref="AY133" si="825">IF($AV$13=1,AS133*$AS$7,0)</f>
        <v>0</v>
      </c>
      <c r="AZ133" s="197">
        <f t="shared" si="400"/>
        <v>0</v>
      </c>
      <c r="BA133" s="198">
        <f>IFERROR(AZ133/(IF($AT$13&gt;0,$AM$7,0)+IF($AU$13&gt;0,$AP$7,0)+IF($AV$13&gt;0,$AS$7,0)),0)</f>
        <v>0</v>
      </c>
      <c r="BB133" s="198"/>
      <c r="BC133" s="425"/>
      <c r="BD133" s="413"/>
      <c r="BE133" s="413"/>
      <c r="BF133" s="236"/>
      <c r="BG133" s="416"/>
      <c r="BH133" s="416"/>
      <c r="BI133" s="411"/>
      <c r="BJ133" s="411"/>
      <c r="BK133" s="413"/>
      <c r="BL133" s="413"/>
      <c r="BM133" s="413"/>
      <c r="BP133" s="211"/>
      <c r="BQ133" s="211"/>
      <c r="BR133" s="211"/>
      <c r="BS133" s="211"/>
    </row>
    <row r="134" spans="1:71">
      <c r="A134" s="419"/>
      <c r="B134" s="419"/>
      <c r="C134" s="422"/>
      <c r="D134" s="195" t="str">
        <f t="shared" si="505"/>
        <v>3.4</v>
      </c>
      <c r="E134" s="195"/>
      <c r="F134" s="195"/>
      <c r="G134" s="195"/>
      <c r="H134" s="195"/>
      <c r="I134" s="195"/>
      <c r="J134" s="196">
        <f t="shared" si="385"/>
        <v>0</v>
      </c>
      <c r="K134" s="197" t="str">
        <f>IF(analis!J22="","",analis!J22)</f>
        <v/>
      </c>
      <c r="L134" s="196"/>
      <c r="M134" s="196"/>
      <c r="N134" s="196"/>
      <c r="O134" s="196"/>
      <c r="P134" s="196">
        <f t="shared" si="386"/>
        <v>0</v>
      </c>
      <c r="Q134" s="196" t="str">
        <f>'rpp4'!$M$267</f>
        <v/>
      </c>
      <c r="R134" s="196"/>
      <c r="S134" s="196">
        <f t="shared" si="387"/>
        <v>0</v>
      </c>
      <c r="T134" s="196"/>
      <c r="U134" s="196"/>
      <c r="V134" s="196">
        <f t="shared" si="388"/>
        <v>0</v>
      </c>
      <c r="W134" s="196"/>
      <c r="X134" s="196"/>
      <c r="Y134" s="196"/>
      <c r="Z134" s="196"/>
      <c r="AA134" s="196">
        <f t="shared" ref="AA134" si="826">IF($W$14=1,J134*$J$7,0)</f>
        <v>0</v>
      </c>
      <c r="AB134" s="196">
        <f t="shared" ref="AB134" si="827">IF($X$14=1,P134*$P$7,0)</f>
        <v>0</v>
      </c>
      <c r="AC134" s="196">
        <f t="shared" ref="AC134" si="828">IF($Y$14=1,S134*$S$7,0)</f>
        <v>0</v>
      </c>
      <c r="AD134" s="196">
        <f t="shared" ref="AD134" si="829">IF($Z$14=1,V134*$V$7,0)</f>
        <v>0</v>
      </c>
      <c r="AE134" s="197">
        <f t="shared" si="393"/>
        <v>0</v>
      </c>
      <c r="AF134" s="198">
        <f>IFERROR(AE134/(IF($W$14&gt;0,$J$7,0)+IF($X$14&gt;0,$P$7,0)+IF($Y$14&gt;0,$S$7,0)+IF($Z$14&gt;0,$V$7,0)),0)</f>
        <v>0</v>
      </c>
      <c r="AG134" s="198"/>
      <c r="AH134" s="425"/>
      <c r="AI134" s="413"/>
      <c r="AJ134" s="199" t="str">
        <f t="shared" si="510"/>
        <v>4.4</v>
      </c>
      <c r="AK134" s="8" t="str">
        <f>'rpp4'!$M$324</f>
        <v/>
      </c>
      <c r="AL134" s="199"/>
      <c r="AM134" s="196">
        <f t="shared" si="394"/>
        <v>0</v>
      </c>
      <c r="AN134" s="196"/>
      <c r="AO134" s="196"/>
      <c r="AP134" s="196">
        <f t="shared" si="395"/>
        <v>0</v>
      </c>
      <c r="AQ134" s="196"/>
      <c r="AR134" s="196"/>
      <c r="AS134" s="196">
        <f t="shared" si="396"/>
        <v>0</v>
      </c>
      <c r="AT134" s="196"/>
      <c r="AU134" s="196"/>
      <c r="AV134" s="196"/>
      <c r="AW134" s="196">
        <f t="shared" ref="AW134" si="830">IF($AT$14=1,AM134*$AM$7,0)</f>
        <v>0</v>
      </c>
      <c r="AX134" s="196">
        <f t="shared" ref="AX134" si="831">IF($AU$14=1,AP134*$AP$7,0)</f>
        <v>0</v>
      </c>
      <c r="AY134" s="196">
        <f t="shared" ref="AY134" si="832">IF($AV$14=1,AS134*$AS$7,0)</f>
        <v>0</v>
      </c>
      <c r="AZ134" s="197">
        <f t="shared" si="400"/>
        <v>0</v>
      </c>
      <c r="BA134" s="198">
        <f>IFERROR(AZ134/(IF($AT$14&gt;0,$AM$7,0)+IF($AU$14&gt;0,$AP$7,0)+IF($AV$14&gt;0,$AS$7,0)),0)</f>
        <v>0</v>
      </c>
      <c r="BB134" s="198"/>
      <c r="BC134" s="425"/>
      <c r="BD134" s="413"/>
      <c r="BE134" s="413"/>
      <c r="BF134" s="236"/>
      <c r="BG134" s="416"/>
      <c r="BH134" s="416"/>
      <c r="BI134" s="411"/>
      <c r="BJ134" s="411"/>
      <c r="BK134" s="413"/>
      <c r="BL134" s="413"/>
      <c r="BM134" s="413"/>
      <c r="BP134" s="211"/>
      <c r="BQ134" s="211"/>
      <c r="BR134" s="211"/>
      <c r="BS134" s="211"/>
    </row>
    <row r="135" spans="1:71">
      <c r="A135" s="419"/>
      <c r="B135" s="419"/>
      <c r="C135" s="422"/>
      <c r="D135" s="195" t="str">
        <f t="shared" si="505"/>
        <v>3.5</v>
      </c>
      <c r="E135" s="195"/>
      <c r="F135" s="195"/>
      <c r="G135" s="195"/>
      <c r="H135" s="195"/>
      <c r="I135" s="195"/>
      <c r="J135" s="196">
        <f t="shared" si="385"/>
        <v>0</v>
      </c>
      <c r="K135" s="197" t="str">
        <f>IF(analis!L22="","",analis!L22)</f>
        <v/>
      </c>
      <c r="L135" s="196"/>
      <c r="M135" s="196"/>
      <c r="N135" s="196"/>
      <c r="O135" s="196"/>
      <c r="P135" s="196">
        <f t="shared" si="386"/>
        <v>0</v>
      </c>
      <c r="Q135" s="196" t="str">
        <f>'rpp5'!$M$267</f>
        <v/>
      </c>
      <c r="R135" s="196"/>
      <c r="S135" s="196">
        <f t="shared" si="387"/>
        <v>0</v>
      </c>
      <c r="T135" s="196"/>
      <c r="U135" s="196"/>
      <c r="V135" s="196">
        <f t="shared" si="388"/>
        <v>0</v>
      </c>
      <c r="W135" s="196"/>
      <c r="X135" s="196"/>
      <c r="Y135" s="196"/>
      <c r="Z135" s="196"/>
      <c r="AA135" s="196">
        <f t="shared" ref="AA135" si="833">IF($W$15=1,J135*$J$7,0)</f>
        <v>0</v>
      </c>
      <c r="AB135" s="196">
        <f t="shared" ref="AB135" si="834">IF($X$15=1,P135*$P$7,0)</f>
        <v>0</v>
      </c>
      <c r="AC135" s="196">
        <f t="shared" ref="AC135" si="835">IF($Y$15=1,S135*$S$7,0)</f>
        <v>0</v>
      </c>
      <c r="AD135" s="196">
        <f t="shared" ref="AD135" si="836">IF($Z$15=1,V135*$V$7,0)</f>
        <v>0</v>
      </c>
      <c r="AE135" s="197">
        <f t="shared" si="393"/>
        <v>0</v>
      </c>
      <c r="AF135" s="198">
        <f>IFERROR(AE135/(IF($W$15&gt;0,$J$7,0)+IF($X$15&gt;0,$P$7,0)+IF($Y$15&gt;0,$S$7,0)+IF($Z$15&gt;0,$V$7,0)),0)</f>
        <v>0</v>
      </c>
      <c r="AG135" s="198"/>
      <c r="AH135" s="425"/>
      <c r="AI135" s="413"/>
      <c r="AJ135" s="199" t="str">
        <f t="shared" si="510"/>
        <v>4.5</v>
      </c>
      <c r="AK135" s="8" t="str">
        <f>'rpp5'!$M$324</f>
        <v/>
      </c>
      <c r="AL135" s="199"/>
      <c r="AM135" s="196">
        <f t="shared" si="394"/>
        <v>0</v>
      </c>
      <c r="AN135" s="196"/>
      <c r="AO135" s="196"/>
      <c r="AP135" s="196">
        <f t="shared" si="395"/>
        <v>0</v>
      </c>
      <c r="AQ135" s="196"/>
      <c r="AR135" s="196"/>
      <c r="AS135" s="196">
        <f t="shared" si="396"/>
        <v>0</v>
      </c>
      <c r="AT135" s="196"/>
      <c r="AU135" s="196"/>
      <c r="AV135" s="196"/>
      <c r="AW135" s="196">
        <f t="shared" ref="AW135" si="837">IF($AT$15=1,AM135*$AM$7,0)</f>
        <v>0</v>
      </c>
      <c r="AX135" s="196">
        <f t="shared" ref="AX135" si="838">IF($AU$15=1,AP135*$AP$7,0)</f>
        <v>0</v>
      </c>
      <c r="AY135" s="196">
        <f t="shared" ref="AY135" si="839">IF($AV$15=1,AS135*$AS$7,0)</f>
        <v>0</v>
      </c>
      <c r="AZ135" s="197">
        <f t="shared" si="400"/>
        <v>0</v>
      </c>
      <c r="BA135" s="198">
        <f>IFERROR(AZ135/(IF($AT$15&gt;0,$AM$7,0)+IF($AU$15&gt;0,$AP$7,0)+IF($AV$15&gt;0,$AS$7,0)),0)</f>
        <v>0</v>
      </c>
      <c r="BB135" s="198"/>
      <c r="BC135" s="425"/>
      <c r="BD135" s="413"/>
      <c r="BE135" s="413"/>
      <c r="BF135" s="236"/>
      <c r="BG135" s="416"/>
      <c r="BH135" s="416"/>
      <c r="BI135" s="411"/>
      <c r="BJ135" s="411"/>
      <c r="BK135" s="413"/>
      <c r="BL135" s="413"/>
      <c r="BM135" s="413"/>
      <c r="BP135" s="211"/>
      <c r="BQ135" s="211"/>
      <c r="BR135" s="211"/>
      <c r="BS135" s="211"/>
    </row>
    <row r="136" spans="1:71">
      <c r="A136" s="419"/>
      <c r="B136" s="419"/>
      <c r="C136" s="422"/>
      <c r="D136" s="195" t="str">
        <f t="shared" si="505"/>
        <v>3.6</v>
      </c>
      <c r="E136" s="195"/>
      <c r="F136" s="195"/>
      <c r="G136" s="195"/>
      <c r="H136" s="195"/>
      <c r="I136" s="195"/>
      <c r="J136" s="196">
        <f t="shared" si="385"/>
        <v>0</v>
      </c>
      <c r="K136" s="197" t="str">
        <f>IF(analis!N22="","",analis!N22)</f>
        <v/>
      </c>
      <c r="L136" s="196"/>
      <c r="M136" s="196"/>
      <c r="N136" s="196"/>
      <c r="O136" s="196"/>
      <c r="P136" s="196">
        <f t="shared" si="386"/>
        <v>0</v>
      </c>
      <c r="Q136" s="196" t="str">
        <f>'rpp16'!$M$267</f>
        <v/>
      </c>
      <c r="R136" s="196"/>
      <c r="S136" s="196">
        <f t="shared" si="387"/>
        <v>0</v>
      </c>
      <c r="T136" s="196"/>
      <c r="U136" s="196"/>
      <c r="V136" s="196">
        <f t="shared" si="388"/>
        <v>0</v>
      </c>
      <c r="W136" s="196"/>
      <c r="X136" s="196"/>
      <c r="Y136" s="196"/>
      <c r="Z136" s="196"/>
      <c r="AA136" s="196">
        <f t="shared" ref="AA136" si="840">IF($W$16=1,J136*$J$7,0)</f>
        <v>0</v>
      </c>
      <c r="AB136" s="196">
        <f t="shared" ref="AB136" si="841">IF($X$16=1,P136*$P$7,0)</f>
        <v>0</v>
      </c>
      <c r="AC136" s="196">
        <f t="shared" ref="AC136" si="842">IF($Y$16=1,S136*$S$7,0)</f>
        <v>0</v>
      </c>
      <c r="AD136" s="196">
        <f t="shared" ref="AD136" si="843">IF($Z$16=1,V136*$V$7,0)</f>
        <v>0</v>
      </c>
      <c r="AE136" s="197">
        <f t="shared" si="393"/>
        <v>0</v>
      </c>
      <c r="AF136" s="198">
        <f>IFERROR(AE136/(IF($W$16&gt;0,$J$7,0)+IF($X$16&gt;0,$P$7,0)+IF($Y$16&gt;0,$S$7,0)+IF($Z$16&gt;0,$V$7,0)),0)</f>
        <v>0</v>
      </c>
      <c r="AG136" s="198"/>
      <c r="AH136" s="425"/>
      <c r="AI136" s="413"/>
      <c r="AJ136" s="199" t="str">
        <f t="shared" si="510"/>
        <v>4.6</v>
      </c>
      <c r="AK136" s="8" t="str">
        <f>'rpp16'!$M$324</f>
        <v/>
      </c>
      <c r="AL136" s="199"/>
      <c r="AM136" s="196">
        <f t="shared" si="394"/>
        <v>0</v>
      </c>
      <c r="AN136" s="196"/>
      <c r="AO136" s="196"/>
      <c r="AP136" s="196">
        <f t="shared" si="395"/>
        <v>0</v>
      </c>
      <c r="AQ136" s="196"/>
      <c r="AR136" s="196"/>
      <c r="AS136" s="196">
        <f t="shared" si="396"/>
        <v>0</v>
      </c>
      <c r="AT136" s="196"/>
      <c r="AU136" s="196"/>
      <c r="AV136" s="196"/>
      <c r="AW136" s="196">
        <f t="shared" ref="AW136" si="844">IF($AT$16=1,AM136*$AM$7,0)</f>
        <v>0</v>
      </c>
      <c r="AX136" s="196">
        <f t="shared" ref="AX136" si="845">IF($AU$16=1,AP136*$AP$7,0)</f>
        <v>0</v>
      </c>
      <c r="AY136" s="196">
        <f t="shared" ref="AY136" si="846">IF($AV$16=1,AS136*$AS$7,0)</f>
        <v>0</v>
      </c>
      <c r="AZ136" s="197">
        <f t="shared" si="400"/>
        <v>0</v>
      </c>
      <c r="BA136" s="198">
        <f>IFERROR(AZ136/(IF($AT$16&gt;0,$AM$7,0)+IF($AU$16&gt;0,$AP$7,0)+IF($AV$16&gt;0,$AS$7,0)),0)</f>
        <v>0</v>
      </c>
      <c r="BB136" s="198"/>
      <c r="BC136" s="425"/>
      <c r="BD136" s="413"/>
      <c r="BE136" s="413"/>
      <c r="BF136" s="236"/>
      <c r="BG136" s="416"/>
      <c r="BH136" s="416"/>
      <c r="BI136" s="411"/>
      <c r="BJ136" s="411"/>
      <c r="BK136" s="413"/>
      <c r="BL136" s="413"/>
      <c r="BM136" s="413"/>
      <c r="BP136" s="211"/>
      <c r="BQ136" s="211"/>
      <c r="BR136" s="211"/>
      <c r="BS136" s="211"/>
    </row>
    <row r="137" spans="1:71">
      <c r="A137" s="419"/>
      <c r="B137" s="419"/>
      <c r="C137" s="422"/>
      <c r="D137" s="195" t="str">
        <f t="shared" si="505"/>
        <v>3.7</v>
      </c>
      <c r="E137" s="195"/>
      <c r="F137" s="195"/>
      <c r="G137" s="195"/>
      <c r="H137" s="195"/>
      <c r="I137" s="195"/>
      <c r="J137" s="196">
        <f t="shared" si="385"/>
        <v>0</v>
      </c>
      <c r="K137" s="197" t="str">
        <f>IF(analis!P22="","",analis!P22)</f>
        <v/>
      </c>
      <c r="L137" s="196"/>
      <c r="M137" s="196"/>
      <c r="N137" s="196"/>
      <c r="O137" s="196"/>
      <c r="P137" s="196">
        <f t="shared" si="386"/>
        <v>0</v>
      </c>
      <c r="Q137" s="196" t="str">
        <f>'rpp17'!$M$267</f>
        <v/>
      </c>
      <c r="R137" s="196"/>
      <c r="S137" s="196">
        <f t="shared" si="387"/>
        <v>0</v>
      </c>
      <c r="T137" s="196"/>
      <c r="U137" s="196"/>
      <c r="V137" s="196">
        <f t="shared" si="388"/>
        <v>0</v>
      </c>
      <c r="W137" s="196"/>
      <c r="X137" s="196"/>
      <c r="Y137" s="196"/>
      <c r="Z137" s="196"/>
      <c r="AA137" s="196">
        <f t="shared" ref="AA137" si="847">IF($W$17=1,J137*$J$7,0)</f>
        <v>0</v>
      </c>
      <c r="AB137" s="196">
        <f t="shared" ref="AB137" si="848">IF($X$17=1,P137*$P$7,0)</f>
        <v>0</v>
      </c>
      <c r="AC137" s="196">
        <f t="shared" ref="AC137" si="849">IF($Y$17=1,S137*$S$7,0)</f>
        <v>0</v>
      </c>
      <c r="AD137" s="196">
        <f t="shared" ref="AD137" si="850">IF($Z$17=1,V137*$V$7,0)</f>
        <v>0</v>
      </c>
      <c r="AE137" s="197">
        <f t="shared" si="393"/>
        <v>0</v>
      </c>
      <c r="AF137" s="198">
        <f>IFERROR(AE137/(IF($W$17&gt;0,$J$7,0)+IF($X$17&gt;0,$P$7,0)+IF($Y$17&gt;0,$S$7,0)+IF($Z$17&gt;0,$V$7,0)),0)</f>
        <v>0</v>
      </c>
      <c r="AG137" s="198"/>
      <c r="AH137" s="425"/>
      <c r="AI137" s="413"/>
      <c r="AJ137" s="199" t="str">
        <f t="shared" si="510"/>
        <v>4.7</v>
      </c>
      <c r="AK137" s="8" t="str">
        <f>'rpp17'!$M$324</f>
        <v/>
      </c>
      <c r="AL137" s="199"/>
      <c r="AM137" s="196">
        <f t="shared" si="394"/>
        <v>0</v>
      </c>
      <c r="AN137" s="196"/>
      <c r="AO137" s="196"/>
      <c r="AP137" s="196">
        <f t="shared" si="395"/>
        <v>0</v>
      </c>
      <c r="AQ137" s="196"/>
      <c r="AR137" s="196"/>
      <c r="AS137" s="196">
        <f t="shared" si="396"/>
        <v>0</v>
      </c>
      <c r="AT137" s="196"/>
      <c r="AU137" s="196"/>
      <c r="AV137" s="196"/>
      <c r="AW137" s="196">
        <f t="shared" ref="AW137" si="851">IF($AT$17=1,AM137*$AM$7,0)</f>
        <v>0</v>
      </c>
      <c r="AX137" s="196">
        <f t="shared" ref="AX137" si="852">IF($AU$17=1,AP137*$AP$7,0)</f>
        <v>0</v>
      </c>
      <c r="AY137" s="196">
        <f t="shared" ref="AY137" si="853">IF($AV$17=1,AS137*$AS$7,0)</f>
        <v>0</v>
      </c>
      <c r="AZ137" s="197">
        <f t="shared" si="400"/>
        <v>0</v>
      </c>
      <c r="BA137" s="198">
        <f>IFERROR(AZ137/(IF($AT$17&gt;0,$AM$7,0)+IF($AU$17&gt;0,$AP$7,0)+IF($AV$17&gt;0,$AS$7,0)),0)</f>
        <v>0</v>
      </c>
      <c r="BB137" s="198"/>
      <c r="BC137" s="425"/>
      <c r="BD137" s="413"/>
      <c r="BE137" s="413"/>
      <c r="BF137" s="236"/>
      <c r="BG137" s="416"/>
      <c r="BH137" s="416"/>
      <c r="BI137" s="411"/>
      <c r="BJ137" s="411"/>
      <c r="BK137" s="413"/>
      <c r="BL137" s="413"/>
      <c r="BM137" s="413"/>
      <c r="BP137" s="211"/>
      <c r="BQ137" s="211"/>
      <c r="BR137" s="211"/>
      <c r="BS137" s="211"/>
    </row>
    <row r="138" spans="1:71">
      <c r="A138" s="419"/>
      <c r="B138" s="419"/>
      <c r="C138" s="422"/>
      <c r="D138" s="195" t="str">
        <f t="shared" si="505"/>
        <v>3.8</v>
      </c>
      <c r="E138" s="195"/>
      <c r="F138" s="195"/>
      <c r="G138" s="195"/>
      <c r="H138" s="195"/>
      <c r="I138" s="195"/>
      <c r="J138" s="196">
        <f t="shared" si="385"/>
        <v>0</v>
      </c>
      <c r="K138" s="197" t="str">
        <f>IF(analis!R22="","",analis!R22)</f>
        <v/>
      </c>
      <c r="L138" s="196"/>
      <c r="M138" s="196"/>
      <c r="N138" s="196"/>
      <c r="O138" s="196"/>
      <c r="P138" s="196">
        <f t="shared" si="386"/>
        <v>0</v>
      </c>
      <c r="Q138" s="196" t="str">
        <f>'rpp18'!$M$267</f>
        <v/>
      </c>
      <c r="R138" s="196"/>
      <c r="S138" s="196">
        <f t="shared" si="387"/>
        <v>0</v>
      </c>
      <c r="T138" s="196"/>
      <c r="U138" s="196"/>
      <c r="V138" s="196">
        <f t="shared" si="388"/>
        <v>0</v>
      </c>
      <c r="W138" s="196"/>
      <c r="X138" s="196"/>
      <c r="Y138" s="196"/>
      <c r="Z138" s="196"/>
      <c r="AA138" s="196">
        <f t="shared" ref="AA138" si="854">IF($W$18=1,J138*$J$7,0)</f>
        <v>0</v>
      </c>
      <c r="AB138" s="196">
        <f t="shared" ref="AB138" si="855">IF($X$18=1,P138*$P$7,0)</f>
        <v>0</v>
      </c>
      <c r="AC138" s="196">
        <f t="shared" ref="AC138" si="856">IF($Y$18=1,S138*$S$7,0)</f>
        <v>0</v>
      </c>
      <c r="AD138" s="196">
        <f t="shared" ref="AD138" si="857">IF($Z$18=1,V138*$V$7,0)</f>
        <v>0</v>
      </c>
      <c r="AE138" s="197">
        <f t="shared" si="393"/>
        <v>0</v>
      </c>
      <c r="AF138" s="198">
        <f>IFERROR(AE138/(IF($W$18&gt;0,$J$7,0)+IF($X$18&gt;0,$P$7,0)+IF($Y$18&gt;0,$S$7,0)+IF($Z$18&gt;0,$V$7,0)),0)</f>
        <v>0</v>
      </c>
      <c r="AG138" s="198"/>
      <c r="AH138" s="425"/>
      <c r="AI138" s="413"/>
      <c r="AJ138" s="199" t="str">
        <f t="shared" si="510"/>
        <v>4.8</v>
      </c>
      <c r="AK138" s="8" t="str">
        <f>'rpp18'!$M$324</f>
        <v/>
      </c>
      <c r="AL138" s="199"/>
      <c r="AM138" s="196">
        <f t="shared" si="394"/>
        <v>0</v>
      </c>
      <c r="AN138" s="196"/>
      <c r="AO138" s="196"/>
      <c r="AP138" s="196">
        <f t="shared" si="395"/>
        <v>0</v>
      </c>
      <c r="AQ138" s="196"/>
      <c r="AR138" s="196"/>
      <c r="AS138" s="196">
        <f t="shared" si="396"/>
        <v>0</v>
      </c>
      <c r="AT138" s="196"/>
      <c r="AU138" s="196"/>
      <c r="AV138" s="196"/>
      <c r="AW138" s="196">
        <f t="shared" ref="AW138" si="858">IF($AT$18=1,AM138*$AM$7,0)</f>
        <v>0</v>
      </c>
      <c r="AX138" s="196">
        <f t="shared" ref="AX138" si="859">IF($AU$18=1,AP138*$AP$7,0)</f>
        <v>0</v>
      </c>
      <c r="AY138" s="196">
        <f t="shared" ref="AY138" si="860">IF($AV$18=1,AS138*$AS$7,0)</f>
        <v>0</v>
      </c>
      <c r="AZ138" s="197">
        <f t="shared" si="400"/>
        <v>0</v>
      </c>
      <c r="BA138" s="198">
        <f>IFERROR(AZ138/(IF($AT$18&gt;0,$AM$7,0)+IF($AU$18&gt;0,$AP$7,0)+IF($AV$18&gt;0,$AS$7,0)),0)</f>
        <v>0</v>
      </c>
      <c r="BB138" s="198"/>
      <c r="BC138" s="425"/>
      <c r="BD138" s="413"/>
      <c r="BE138" s="413"/>
      <c r="BF138" s="236"/>
      <c r="BG138" s="416"/>
      <c r="BH138" s="416"/>
      <c r="BI138" s="411"/>
      <c r="BJ138" s="411"/>
      <c r="BK138" s="413"/>
      <c r="BL138" s="413"/>
      <c r="BM138" s="413"/>
      <c r="BP138" s="211"/>
      <c r="BQ138" s="211"/>
      <c r="BR138" s="211"/>
      <c r="BS138" s="211"/>
    </row>
    <row r="139" spans="1:71">
      <c r="A139" s="419"/>
      <c r="B139" s="419"/>
      <c r="C139" s="422"/>
      <c r="D139" s="195" t="str">
        <f t="shared" si="505"/>
        <v>3.9</v>
      </c>
      <c r="E139" s="195"/>
      <c r="F139" s="195"/>
      <c r="G139" s="195"/>
      <c r="H139" s="195"/>
      <c r="I139" s="195"/>
      <c r="J139" s="196">
        <f t="shared" si="385"/>
        <v>0</v>
      </c>
      <c r="K139" s="197" t="str">
        <f>IF(analis!T22="","",analis!T22)</f>
        <v/>
      </c>
      <c r="L139" s="196"/>
      <c r="M139" s="196"/>
      <c r="N139" s="196"/>
      <c r="O139" s="196"/>
      <c r="P139" s="196">
        <f t="shared" si="386"/>
        <v>0</v>
      </c>
      <c r="Q139" s="196" t="str">
        <f>'rpp19'!$M$267</f>
        <v/>
      </c>
      <c r="R139" s="196"/>
      <c r="S139" s="196">
        <f t="shared" si="387"/>
        <v>0</v>
      </c>
      <c r="T139" s="196"/>
      <c r="U139" s="196"/>
      <c r="V139" s="196">
        <f t="shared" si="388"/>
        <v>0</v>
      </c>
      <c r="W139" s="196"/>
      <c r="X139" s="196"/>
      <c r="Y139" s="196"/>
      <c r="Z139" s="196"/>
      <c r="AA139" s="196">
        <f t="shared" ref="AA139" si="861">IF($W$19=1,J139*$J$7,0)</f>
        <v>0</v>
      </c>
      <c r="AB139" s="196">
        <f t="shared" ref="AB139" si="862">IF($X$19=1,P139*$P$7,0)</f>
        <v>0</v>
      </c>
      <c r="AC139" s="196">
        <f t="shared" ref="AC139" si="863">IF($Y$19=1,S139*$S$7,0)</f>
        <v>0</v>
      </c>
      <c r="AD139" s="196">
        <f t="shared" ref="AD139" si="864">IF($Z$19=1,V139*$V$7,0)</f>
        <v>0</v>
      </c>
      <c r="AE139" s="197">
        <f t="shared" si="393"/>
        <v>0</v>
      </c>
      <c r="AF139" s="198">
        <f>IFERROR(AE139/(IF($W$19&gt;0,$J$7,0)+IF($X$19&gt;0,$P$7,0)+IF($Y$19&gt;0,$S$7,0)+IF($Z$19&gt;0,$V$7,0)),0)</f>
        <v>0</v>
      </c>
      <c r="AG139" s="198"/>
      <c r="AH139" s="425"/>
      <c r="AI139" s="413"/>
      <c r="AJ139" s="199" t="str">
        <f t="shared" si="510"/>
        <v>4.9</v>
      </c>
      <c r="AK139" s="8" t="str">
        <f>'rpp19'!$M$324</f>
        <v/>
      </c>
      <c r="AL139" s="199"/>
      <c r="AM139" s="196">
        <f t="shared" si="394"/>
        <v>0</v>
      </c>
      <c r="AN139" s="196"/>
      <c r="AO139" s="196"/>
      <c r="AP139" s="196">
        <f t="shared" si="395"/>
        <v>0</v>
      </c>
      <c r="AQ139" s="196"/>
      <c r="AR139" s="196"/>
      <c r="AS139" s="196">
        <f t="shared" si="396"/>
        <v>0</v>
      </c>
      <c r="AT139" s="196"/>
      <c r="AU139" s="196"/>
      <c r="AV139" s="196"/>
      <c r="AW139" s="196">
        <f t="shared" ref="AW139" si="865">IF($AT$19=1,AM139*$AM$7,0)</f>
        <v>0</v>
      </c>
      <c r="AX139" s="196">
        <f t="shared" ref="AX139" si="866">IF($AU$19=1,AP139*$AP$7,0)</f>
        <v>0</v>
      </c>
      <c r="AY139" s="196">
        <f t="shared" ref="AY139" si="867">IF($AV$19=1,AS139*$AS$7,0)</f>
        <v>0</v>
      </c>
      <c r="AZ139" s="197">
        <f t="shared" si="400"/>
        <v>0</v>
      </c>
      <c r="BA139" s="198">
        <f>IFERROR(AZ139/(IF($AT$19&gt;0,$AM$7,0)+IF($AU$19&gt;0,$AP$7,0)+IF($AV$19&gt;0,$AS$7,0)),0)</f>
        <v>0</v>
      </c>
      <c r="BB139" s="198"/>
      <c r="BC139" s="425"/>
      <c r="BD139" s="413"/>
      <c r="BE139" s="413"/>
      <c r="BF139" s="236"/>
      <c r="BG139" s="416"/>
      <c r="BH139" s="416"/>
      <c r="BI139" s="411"/>
      <c r="BJ139" s="411"/>
      <c r="BK139" s="413"/>
      <c r="BL139" s="413"/>
      <c r="BM139" s="413"/>
      <c r="BP139" s="211"/>
      <c r="BQ139" s="211"/>
      <c r="BR139" s="211"/>
      <c r="BS139" s="211"/>
    </row>
    <row r="140" spans="1:71">
      <c r="A140" s="419"/>
      <c r="B140" s="419"/>
      <c r="C140" s="422"/>
      <c r="D140" s="195" t="str">
        <f t="shared" si="505"/>
        <v>3.10</v>
      </c>
      <c r="E140" s="195"/>
      <c r="F140" s="195"/>
      <c r="G140" s="195"/>
      <c r="H140" s="195"/>
      <c r="I140" s="195"/>
      <c r="J140" s="196">
        <f t="shared" ref="J140:J203" si="868">IF(SUM(E140:I140)&gt;0,AVERAGE(E140:I140),0)</f>
        <v>0</v>
      </c>
      <c r="K140" s="197" t="str">
        <f>IF(analis!V22="","",analis!V22)</f>
        <v/>
      </c>
      <c r="L140" s="196"/>
      <c r="M140" s="196"/>
      <c r="N140" s="196"/>
      <c r="O140" s="196"/>
      <c r="P140" s="196">
        <f t="shared" ref="P140:P203" si="869">IF(SUM(K140:O140)&gt;0,AVERAGE(K140:O140),0)</f>
        <v>0</v>
      </c>
      <c r="Q140" s="196" t="str">
        <f>'rpp20'!$M$267</f>
        <v/>
      </c>
      <c r="R140" s="196"/>
      <c r="S140" s="196">
        <f t="shared" ref="S140:S203" si="870">IF(SUM(Q140:R140)&gt;0,MAX(Q140:R140),0)</f>
        <v>0</v>
      </c>
      <c r="T140" s="196"/>
      <c r="U140" s="196"/>
      <c r="V140" s="196">
        <f t="shared" ref="V140:V203" si="871">IF(SUM(T140:U140)&gt;0,MAX(T140:U140),0)</f>
        <v>0</v>
      </c>
      <c r="W140" s="196"/>
      <c r="X140" s="196"/>
      <c r="Y140" s="196"/>
      <c r="Z140" s="196"/>
      <c r="AA140" s="196">
        <f t="shared" ref="AA140" si="872">IF($W$20=1,J140*$J$7,0)</f>
        <v>0</v>
      </c>
      <c r="AB140" s="196">
        <f t="shared" ref="AB140" si="873">IF($X$20=1,P140*$P$7,0)</f>
        <v>0</v>
      </c>
      <c r="AC140" s="196">
        <f t="shared" ref="AC140" si="874">IF($Y$20=1,S140*$S$7,0)</f>
        <v>0</v>
      </c>
      <c r="AD140" s="196">
        <f t="shared" ref="AD140" si="875">IF($Z$20=1,V140*$V$7,0)</f>
        <v>0</v>
      </c>
      <c r="AE140" s="197">
        <f t="shared" ref="AE140:AE203" si="876">SUM(AA140:AD140)</f>
        <v>0</v>
      </c>
      <c r="AF140" s="198">
        <f>IFERROR(AE140/(IF($W$20&gt;0,$J$7,0)+IF($X$20&gt;0,$P$7,0)+IF($Y$20&gt;0,$S$7,0)+IF($Z$20&gt;0,$V$7,0)),0)</f>
        <v>0</v>
      </c>
      <c r="AG140" s="198"/>
      <c r="AH140" s="425"/>
      <c r="AI140" s="413"/>
      <c r="AJ140" s="199" t="str">
        <f t="shared" si="510"/>
        <v>4.10</v>
      </c>
      <c r="AK140" s="8" t="str">
        <f>'rpp20'!$M$324</f>
        <v/>
      </c>
      <c r="AL140" s="199"/>
      <c r="AM140" s="196">
        <f t="shared" ref="AM140:AM203" si="877">MAX(AK140:AL140)</f>
        <v>0</v>
      </c>
      <c r="AN140" s="196"/>
      <c r="AO140" s="196"/>
      <c r="AP140" s="196">
        <f t="shared" ref="AP140:AP203" si="878">MAX(AN140:AO140)</f>
        <v>0</v>
      </c>
      <c r="AQ140" s="196"/>
      <c r="AR140" s="196"/>
      <c r="AS140" s="196">
        <f t="shared" ref="AS140:AS203" si="879">MAX(AQ140:AR140)</f>
        <v>0</v>
      </c>
      <c r="AT140" s="196"/>
      <c r="AU140" s="196"/>
      <c r="AV140" s="196"/>
      <c r="AW140" s="196">
        <f t="shared" ref="AW140" si="880">IF($AT$20=1,AM140*$AM$7,0)</f>
        <v>0</v>
      </c>
      <c r="AX140" s="196">
        <f t="shared" ref="AX140" si="881">IF($AU$20=1,AP140*$AP$7,0)</f>
        <v>0</v>
      </c>
      <c r="AY140" s="196">
        <f t="shared" ref="AY140" si="882">IF($AV$20=1,AS140*$AS$7,0)</f>
        <v>0</v>
      </c>
      <c r="AZ140" s="197">
        <f t="shared" ref="AZ140:AZ203" si="883">SUM(AW140:AY140)</f>
        <v>0</v>
      </c>
      <c r="BA140" s="198">
        <f>IFERROR(AZ140/(IF($AT$20&gt;0,$AM$7,0)+IF($AU$20&gt;0,$AP$7,0)+IF($AV$20&gt;0,$AS$7,0)),0)</f>
        <v>0</v>
      </c>
      <c r="BB140" s="198"/>
      <c r="BC140" s="425"/>
      <c r="BD140" s="413"/>
      <c r="BE140" s="413"/>
      <c r="BF140" s="236"/>
      <c r="BG140" s="416"/>
      <c r="BH140" s="416"/>
      <c r="BI140" s="411"/>
      <c r="BJ140" s="411"/>
      <c r="BK140" s="413"/>
      <c r="BL140" s="413"/>
      <c r="BM140" s="413"/>
      <c r="BP140" s="211"/>
      <c r="BQ140" s="211"/>
      <c r="BR140" s="211"/>
      <c r="BS140" s="211"/>
    </row>
    <row r="141" spans="1:71">
      <c r="A141" s="419"/>
      <c r="B141" s="419"/>
      <c r="C141" s="422"/>
      <c r="D141" s="195" t="str">
        <f t="shared" si="505"/>
        <v>3.11</v>
      </c>
      <c r="E141" s="195"/>
      <c r="F141" s="195"/>
      <c r="G141" s="195"/>
      <c r="H141" s="195"/>
      <c r="I141" s="195"/>
      <c r="J141" s="196">
        <f t="shared" si="868"/>
        <v>0</v>
      </c>
      <c r="K141" s="197" t="str">
        <f>IF(analis!X22="","",analis!X22)</f>
        <v/>
      </c>
      <c r="L141" s="196"/>
      <c r="M141" s="196"/>
      <c r="N141" s="196"/>
      <c r="O141" s="196"/>
      <c r="P141" s="196">
        <f t="shared" si="869"/>
        <v>0</v>
      </c>
      <c r="Q141" s="196" t="str">
        <f>'rpp11'!$M$267</f>
        <v/>
      </c>
      <c r="R141" s="196"/>
      <c r="S141" s="196">
        <f t="shared" si="870"/>
        <v>0</v>
      </c>
      <c r="T141" s="196"/>
      <c r="U141" s="196"/>
      <c r="V141" s="196">
        <f t="shared" si="871"/>
        <v>0</v>
      </c>
      <c r="W141" s="196"/>
      <c r="X141" s="196"/>
      <c r="Y141" s="196"/>
      <c r="Z141" s="196"/>
      <c r="AA141" s="196">
        <f t="shared" ref="AA141" si="884">IF($W$21=1,J141*$J$7,0)</f>
        <v>0</v>
      </c>
      <c r="AB141" s="196">
        <f t="shared" ref="AB141" si="885">IF($X$21=1,P141*$P$7,0)</f>
        <v>0</v>
      </c>
      <c r="AC141" s="196">
        <f t="shared" ref="AC141" si="886">IF($Y$21=1,S141*$S$7,0)</f>
        <v>0</v>
      </c>
      <c r="AD141" s="196">
        <f t="shared" ref="AD141" si="887">IF($Z$21=1,V141*$V$7,0)</f>
        <v>0</v>
      </c>
      <c r="AE141" s="197">
        <f t="shared" si="876"/>
        <v>0</v>
      </c>
      <c r="AF141" s="198">
        <f>IFERROR(AE141/(IF($W$21&gt;0,$J$7,0)+IF($X$21&gt;0,$P$7,0)+IF($Y$21&gt;0,$S$7,0)+IF($Z$21&gt;0,$V$7,0)),0)</f>
        <v>0</v>
      </c>
      <c r="AG141" s="198"/>
      <c r="AH141" s="425"/>
      <c r="AI141" s="413"/>
      <c r="AJ141" s="199" t="str">
        <f t="shared" si="510"/>
        <v>4.11</v>
      </c>
      <c r="AK141" s="8" t="str">
        <f>'rpp11'!$M$324</f>
        <v/>
      </c>
      <c r="AL141" s="199"/>
      <c r="AM141" s="196">
        <f t="shared" si="877"/>
        <v>0</v>
      </c>
      <c r="AN141" s="196"/>
      <c r="AO141" s="196"/>
      <c r="AP141" s="196">
        <f t="shared" si="878"/>
        <v>0</v>
      </c>
      <c r="AQ141" s="196"/>
      <c r="AR141" s="196"/>
      <c r="AS141" s="196">
        <f t="shared" si="879"/>
        <v>0</v>
      </c>
      <c r="AT141" s="196"/>
      <c r="AU141" s="196"/>
      <c r="AV141" s="196"/>
      <c r="AW141" s="196">
        <f t="shared" ref="AW141" si="888">IF($AT$21=1,AM141*$AM$7,0)</f>
        <v>0</v>
      </c>
      <c r="AX141" s="196">
        <f t="shared" ref="AX141" si="889">IF($AU$21=1,AP141*$AP$7,0)</f>
        <v>0</v>
      </c>
      <c r="AY141" s="196">
        <f t="shared" ref="AY141" si="890">IF($AV$21=1,AS141*$AS$7,0)</f>
        <v>0</v>
      </c>
      <c r="AZ141" s="197">
        <f t="shared" si="883"/>
        <v>0</v>
      </c>
      <c r="BA141" s="198">
        <f>IFERROR(AZ141/(IF($AT$21&gt;0,$AM$7,0)+IF($AU$21&gt;0,$AP$7,0)+IF($AV$21&gt;0,$AS$7,0)),0)</f>
        <v>0</v>
      </c>
      <c r="BB141" s="198"/>
      <c r="BC141" s="425"/>
      <c r="BD141" s="413"/>
      <c r="BE141" s="413"/>
      <c r="BF141" s="236"/>
      <c r="BG141" s="416"/>
      <c r="BH141" s="416"/>
      <c r="BI141" s="411"/>
      <c r="BJ141" s="411"/>
      <c r="BK141" s="413"/>
      <c r="BL141" s="413"/>
      <c r="BM141" s="413"/>
      <c r="BP141" s="211"/>
      <c r="BQ141" s="211"/>
      <c r="BR141" s="211"/>
      <c r="BS141" s="211"/>
    </row>
    <row r="142" spans="1:71">
      <c r="A142" s="419"/>
      <c r="B142" s="419"/>
      <c r="C142" s="422"/>
      <c r="D142" s="195" t="str">
        <f t="shared" si="505"/>
        <v>3.12</v>
      </c>
      <c r="E142" s="195"/>
      <c r="F142" s="195"/>
      <c r="G142" s="195"/>
      <c r="H142" s="195"/>
      <c r="I142" s="195"/>
      <c r="J142" s="196">
        <f t="shared" si="868"/>
        <v>0</v>
      </c>
      <c r="K142" s="197" t="str">
        <f>IF(analis!Z22="","",analis!Z22)</f>
        <v/>
      </c>
      <c r="L142" s="196"/>
      <c r="M142" s="196"/>
      <c r="N142" s="196"/>
      <c r="O142" s="196"/>
      <c r="P142" s="196">
        <f t="shared" si="869"/>
        <v>0</v>
      </c>
      <c r="Q142" s="196" t="str">
        <f>'rpp12'!$M$267</f>
        <v/>
      </c>
      <c r="R142" s="196"/>
      <c r="S142" s="196">
        <f t="shared" si="870"/>
        <v>0</v>
      </c>
      <c r="T142" s="196"/>
      <c r="U142" s="196"/>
      <c r="V142" s="196">
        <f t="shared" si="871"/>
        <v>0</v>
      </c>
      <c r="W142" s="196"/>
      <c r="X142" s="196"/>
      <c r="Y142" s="196"/>
      <c r="Z142" s="196"/>
      <c r="AA142" s="196">
        <f t="shared" ref="AA142" si="891">IF($W$22=1,J142*$J$7,0)</f>
        <v>0</v>
      </c>
      <c r="AB142" s="196">
        <f t="shared" ref="AB142" si="892">IF($X$22=1,P142*$P$7,0)</f>
        <v>0</v>
      </c>
      <c r="AC142" s="196">
        <f t="shared" ref="AC142" si="893">IF($Y$22=1,S142*$S$7,0)</f>
        <v>0</v>
      </c>
      <c r="AD142" s="196">
        <f t="shared" ref="AD142" si="894">IF($Z$22=1,V142*$V$7,0)</f>
        <v>0</v>
      </c>
      <c r="AE142" s="197">
        <f t="shared" si="876"/>
        <v>0</v>
      </c>
      <c r="AF142" s="198">
        <f>IFERROR(AE142/(IF($W$22&gt;0,$J$7,0)+IF($X$22&gt;0,$P$7,0)+IF($Y$22&gt;0,$S$7,0)+IF($Z$22&gt;0,$V$7,0)),0)</f>
        <v>0</v>
      </c>
      <c r="AG142" s="198"/>
      <c r="AH142" s="425"/>
      <c r="AI142" s="413"/>
      <c r="AJ142" s="199" t="str">
        <f t="shared" si="510"/>
        <v>4.12</v>
      </c>
      <c r="AK142" s="8" t="str">
        <f>'rpp12'!$M$324</f>
        <v/>
      </c>
      <c r="AL142" s="199"/>
      <c r="AM142" s="196">
        <f t="shared" si="877"/>
        <v>0</v>
      </c>
      <c r="AN142" s="196"/>
      <c r="AO142" s="196"/>
      <c r="AP142" s="196">
        <f t="shared" si="878"/>
        <v>0</v>
      </c>
      <c r="AQ142" s="196"/>
      <c r="AR142" s="196"/>
      <c r="AS142" s="196">
        <f t="shared" si="879"/>
        <v>0</v>
      </c>
      <c r="AT142" s="196"/>
      <c r="AU142" s="196"/>
      <c r="AV142" s="196"/>
      <c r="AW142" s="196">
        <f t="shared" ref="AW142" si="895">IF($AT$22=1,AM142*$AM$7,0)</f>
        <v>0</v>
      </c>
      <c r="AX142" s="196">
        <f t="shared" ref="AX142" si="896">IF($AU$22=1,AP142*$AP$7,0)</f>
        <v>0</v>
      </c>
      <c r="AY142" s="196">
        <f t="shared" ref="AY142" si="897">IF($AV$22=1,AS142*$AS$7,0)</f>
        <v>0</v>
      </c>
      <c r="AZ142" s="197">
        <f t="shared" si="883"/>
        <v>0</v>
      </c>
      <c r="BA142" s="198">
        <f>IFERROR(AZ142/(IF($AT$22&gt;0,$AM$7,0)+IF($AU$22&gt;0,$AP$7,0)+IF($AV$22&gt;0,$AS$7,0)),0)</f>
        <v>0</v>
      </c>
      <c r="BB142" s="198"/>
      <c r="BC142" s="425"/>
      <c r="BD142" s="413"/>
      <c r="BE142" s="413"/>
      <c r="BF142" s="236"/>
      <c r="BG142" s="416"/>
      <c r="BH142" s="416"/>
      <c r="BI142" s="411"/>
      <c r="BJ142" s="411"/>
      <c r="BK142" s="413"/>
      <c r="BL142" s="413"/>
      <c r="BM142" s="413"/>
      <c r="BP142" s="211"/>
      <c r="BQ142" s="211"/>
      <c r="BR142" s="211"/>
      <c r="BS142" s="211"/>
    </row>
    <row r="143" spans="1:71">
      <c r="A143" s="419"/>
      <c r="B143" s="419"/>
      <c r="C143" s="422"/>
      <c r="D143" s="195" t="str">
        <f t="shared" si="505"/>
        <v>3.13</v>
      </c>
      <c r="E143" s="195"/>
      <c r="F143" s="195"/>
      <c r="G143" s="195"/>
      <c r="H143" s="195"/>
      <c r="I143" s="195"/>
      <c r="J143" s="196">
        <f t="shared" si="868"/>
        <v>0</v>
      </c>
      <c r="K143" s="197" t="str">
        <f>IF(analis!AB22="","",analis!AB22)</f>
        <v/>
      </c>
      <c r="L143" s="196"/>
      <c r="M143" s="196"/>
      <c r="N143" s="196"/>
      <c r="O143" s="196"/>
      <c r="P143" s="196">
        <f t="shared" si="869"/>
        <v>0</v>
      </c>
      <c r="Q143" s="196" t="str">
        <f>'rpp13'!$M$267</f>
        <v/>
      </c>
      <c r="R143" s="196"/>
      <c r="S143" s="196">
        <f t="shared" si="870"/>
        <v>0</v>
      </c>
      <c r="T143" s="196"/>
      <c r="U143" s="196"/>
      <c r="V143" s="196">
        <f t="shared" si="871"/>
        <v>0</v>
      </c>
      <c r="W143" s="196"/>
      <c r="X143" s="196"/>
      <c r="Y143" s="196"/>
      <c r="Z143" s="196"/>
      <c r="AA143" s="196">
        <f t="shared" ref="AA143" si="898">IF($W$23=1,J143*$J$7,0)</f>
        <v>0</v>
      </c>
      <c r="AB143" s="196">
        <f t="shared" ref="AB143" si="899">IF($X$23=1,P143*$P$7,0)</f>
        <v>0</v>
      </c>
      <c r="AC143" s="196">
        <f t="shared" ref="AC143" si="900">IF($Y$23=1,S143*$S$7,0)</f>
        <v>0</v>
      </c>
      <c r="AD143" s="196">
        <f t="shared" ref="AD143" si="901">IF($Z$23=1,V143*$V$7,0)</f>
        <v>0</v>
      </c>
      <c r="AE143" s="197">
        <f t="shared" si="876"/>
        <v>0</v>
      </c>
      <c r="AF143" s="198">
        <f>IFERROR(AE143/(IF($W$23&gt;0,$J$7,0)+IF($X$23&gt;0,$P$7,0)+IF($Y$23&gt;0,$S$7,0)+IF($Z$23&gt;0,$V$7,0)),0)</f>
        <v>0</v>
      </c>
      <c r="AG143" s="198"/>
      <c r="AH143" s="425"/>
      <c r="AI143" s="413"/>
      <c r="AJ143" s="199" t="str">
        <f t="shared" si="510"/>
        <v>4.13</v>
      </c>
      <c r="AK143" s="8" t="str">
        <f>'rpp13'!$M$324</f>
        <v/>
      </c>
      <c r="AL143" s="199"/>
      <c r="AM143" s="196">
        <f t="shared" si="877"/>
        <v>0</v>
      </c>
      <c r="AN143" s="196"/>
      <c r="AO143" s="196"/>
      <c r="AP143" s="196">
        <f t="shared" si="878"/>
        <v>0</v>
      </c>
      <c r="AQ143" s="196"/>
      <c r="AR143" s="196"/>
      <c r="AS143" s="196">
        <f t="shared" si="879"/>
        <v>0</v>
      </c>
      <c r="AT143" s="196"/>
      <c r="AU143" s="196"/>
      <c r="AV143" s="196"/>
      <c r="AW143" s="196">
        <f t="shared" ref="AW143" si="902">IF($AT$23=1,AM143*$AM$7,0)</f>
        <v>0</v>
      </c>
      <c r="AX143" s="196">
        <f t="shared" ref="AX143" si="903">IF($AU$23=1,AP143*$AP$7,0)</f>
        <v>0</v>
      </c>
      <c r="AY143" s="196">
        <f t="shared" ref="AY143" si="904">IF($AV$23=1,AS143*$AS$7,0)</f>
        <v>0</v>
      </c>
      <c r="AZ143" s="197">
        <f t="shared" si="883"/>
        <v>0</v>
      </c>
      <c r="BA143" s="198">
        <f>IFERROR(AZ143/(IF($AT$23&gt;0,$AM$7,0)+IF($AU$23&gt;0,$AP$7,0)+IF($AV$23&gt;0,$AS$7,0)),0)</f>
        <v>0</v>
      </c>
      <c r="BB143" s="198"/>
      <c r="BC143" s="425"/>
      <c r="BD143" s="413"/>
      <c r="BE143" s="413"/>
      <c r="BF143" s="236"/>
      <c r="BG143" s="416"/>
      <c r="BH143" s="416"/>
      <c r="BI143" s="411"/>
      <c r="BJ143" s="411"/>
      <c r="BK143" s="413"/>
      <c r="BL143" s="413"/>
      <c r="BM143" s="413"/>
      <c r="BP143" s="211"/>
      <c r="BQ143" s="211"/>
      <c r="BR143" s="211"/>
      <c r="BS143" s="211"/>
    </row>
    <row r="144" spans="1:71">
      <c r="A144" s="419"/>
      <c r="B144" s="419"/>
      <c r="C144" s="422"/>
      <c r="D144" s="195" t="str">
        <f t="shared" si="505"/>
        <v>3.14</v>
      </c>
      <c r="E144" s="195"/>
      <c r="F144" s="195"/>
      <c r="G144" s="195"/>
      <c r="H144" s="195"/>
      <c r="I144" s="195"/>
      <c r="J144" s="196">
        <f t="shared" si="868"/>
        <v>0</v>
      </c>
      <c r="K144" s="197" t="str">
        <f>IF(analis!AD22="","",analis!AD22)</f>
        <v/>
      </c>
      <c r="L144" s="196"/>
      <c r="M144" s="196"/>
      <c r="N144" s="196"/>
      <c r="O144" s="196"/>
      <c r="P144" s="196">
        <f t="shared" si="869"/>
        <v>0</v>
      </c>
      <c r="Q144" s="196" t="str">
        <f>'rpp14'!$M$267</f>
        <v/>
      </c>
      <c r="R144" s="196"/>
      <c r="S144" s="196">
        <f t="shared" si="870"/>
        <v>0</v>
      </c>
      <c r="T144" s="196"/>
      <c r="U144" s="196"/>
      <c r="V144" s="196">
        <f t="shared" si="871"/>
        <v>0</v>
      </c>
      <c r="W144" s="196"/>
      <c r="X144" s="196"/>
      <c r="Y144" s="196"/>
      <c r="Z144" s="196"/>
      <c r="AA144" s="196">
        <f t="shared" ref="AA144" si="905">IF($W$24=1,J144*$J$7,0)</f>
        <v>0</v>
      </c>
      <c r="AB144" s="196">
        <f t="shared" ref="AB144" si="906">IF($X$24=1,P144*$P$7,0)</f>
        <v>0</v>
      </c>
      <c r="AC144" s="196">
        <f t="shared" ref="AC144" si="907">IF($Y$24=1,S144*$S$7,0)</f>
        <v>0</v>
      </c>
      <c r="AD144" s="196">
        <f t="shared" ref="AD144" si="908">IF($Z$24=1,V144*$V$7,0)</f>
        <v>0</v>
      </c>
      <c r="AE144" s="197">
        <f t="shared" si="876"/>
        <v>0</v>
      </c>
      <c r="AF144" s="198">
        <f>IFERROR(AE144/(IF($W$24&gt;0,$J$7,0)+IF($X$24&gt;0,$P$7,0)+IF($Y$24&gt;0,$S$7,0)+IF($Z$24&gt;0,$V$7,0)),0)</f>
        <v>0</v>
      </c>
      <c r="AG144" s="198"/>
      <c r="AH144" s="425"/>
      <c r="AI144" s="413"/>
      <c r="AJ144" s="199" t="str">
        <f t="shared" si="510"/>
        <v>4.14</v>
      </c>
      <c r="AK144" s="8" t="str">
        <f>'rpp14'!$M$324</f>
        <v/>
      </c>
      <c r="AL144" s="199"/>
      <c r="AM144" s="196">
        <f t="shared" si="877"/>
        <v>0</v>
      </c>
      <c r="AN144" s="196"/>
      <c r="AO144" s="196"/>
      <c r="AP144" s="196">
        <f t="shared" si="878"/>
        <v>0</v>
      </c>
      <c r="AQ144" s="196"/>
      <c r="AR144" s="196"/>
      <c r="AS144" s="196">
        <f t="shared" si="879"/>
        <v>0</v>
      </c>
      <c r="AT144" s="196"/>
      <c r="AU144" s="196"/>
      <c r="AV144" s="196"/>
      <c r="AW144" s="196">
        <f t="shared" ref="AW144" si="909">IF($AT$24=1,AM144*$AM$7,0)</f>
        <v>0</v>
      </c>
      <c r="AX144" s="196">
        <f t="shared" ref="AX144" si="910">IF($AU$24=1,AP144*$AP$7,0)</f>
        <v>0</v>
      </c>
      <c r="AY144" s="196">
        <f t="shared" ref="AY144" si="911">IF($AV$24=1,AS144*$AS$7,0)</f>
        <v>0</v>
      </c>
      <c r="AZ144" s="197">
        <f t="shared" si="883"/>
        <v>0</v>
      </c>
      <c r="BA144" s="198">
        <f>IFERROR(AZ144/(IF($AT$24&gt;0,$AM$7,0)+IF($AU$24&gt;0,$AP$7,0)+IF($AV$24&gt;0,$AS$7,0)),0)</f>
        <v>0</v>
      </c>
      <c r="BB144" s="198"/>
      <c r="BC144" s="425"/>
      <c r="BD144" s="413"/>
      <c r="BE144" s="413"/>
      <c r="BF144" s="236"/>
      <c r="BG144" s="416"/>
      <c r="BH144" s="416"/>
      <c r="BI144" s="411"/>
      <c r="BJ144" s="411"/>
      <c r="BK144" s="413"/>
      <c r="BL144" s="413"/>
      <c r="BM144" s="413"/>
      <c r="BP144" s="211"/>
      <c r="BQ144" s="211"/>
      <c r="BR144" s="211"/>
      <c r="BS144" s="211"/>
    </row>
    <row r="145" spans="1:71">
      <c r="A145" s="420"/>
      <c r="B145" s="420"/>
      <c r="C145" s="423"/>
      <c r="D145" s="195" t="str">
        <f t="shared" si="505"/>
        <v>3.15</v>
      </c>
      <c r="E145" s="195"/>
      <c r="F145" s="195"/>
      <c r="G145" s="195"/>
      <c r="H145" s="195"/>
      <c r="I145" s="195"/>
      <c r="J145" s="196">
        <f t="shared" si="868"/>
        <v>0</v>
      </c>
      <c r="K145" s="197" t="str">
        <f>IF(analis!AF22="","",analis!AF22)</f>
        <v/>
      </c>
      <c r="L145" s="196"/>
      <c r="M145" s="196"/>
      <c r="N145" s="196"/>
      <c r="O145" s="196"/>
      <c r="P145" s="196">
        <f t="shared" si="869"/>
        <v>0</v>
      </c>
      <c r="Q145" s="196" t="str">
        <f>'rpp15'!$M$267</f>
        <v/>
      </c>
      <c r="R145" s="196"/>
      <c r="S145" s="196">
        <f t="shared" si="870"/>
        <v>0</v>
      </c>
      <c r="T145" s="196"/>
      <c r="U145" s="196"/>
      <c r="V145" s="196">
        <f t="shared" si="871"/>
        <v>0</v>
      </c>
      <c r="W145" s="196"/>
      <c r="X145" s="196"/>
      <c r="Y145" s="196"/>
      <c r="Z145" s="196"/>
      <c r="AA145" s="196">
        <f t="shared" ref="AA145" si="912">IF($W$25=1,J145*$J$7,0)</f>
        <v>0</v>
      </c>
      <c r="AB145" s="196">
        <f t="shared" ref="AB145" si="913">IF($X$25=1,P145*$P$7,0)</f>
        <v>0</v>
      </c>
      <c r="AC145" s="196">
        <f t="shared" ref="AC145" si="914">IF($Y$25=1,S145*$S$7,0)</f>
        <v>0</v>
      </c>
      <c r="AD145" s="196">
        <f t="shared" ref="AD145" si="915">IF($Z$25=1,V145*$V$7,0)</f>
        <v>0</v>
      </c>
      <c r="AE145" s="197">
        <f t="shared" si="876"/>
        <v>0</v>
      </c>
      <c r="AF145" s="198">
        <f>IFERROR(AE145/(IF($W$25&gt;0,$J$7,0)+IF($X$25&gt;0,$P$7,0)+IF($Y$25&gt;0,$S$7,0)+IF($Z$25&gt;0,$V$7,0)),0)</f>
        <v>0</v>
      </c>
      <c r="AG145" s="198"/>
      <c r="AH145" s="426"/>
      <c r="AI145" s="414"/>
      <c r="AJ145" s="199" t="str">
        <f t="shared" si="510"/>
        <v>4.15</v>
      </c>
      <c r="AK145" s="8" t="str">
        <f>'rpp15'!$M$324</f>
        <v/>
      </c>
      <c r="AL145" s="199"/>
      <c r="AM145" s="196">
        <f t="shared" si="877"/>
        <v>0</v>
      </c>
      <c r="AN145" s="196"/>
      <c r="AO145" s="196"/>
      <c r="AP145" s="196">
        <f t="shared" si="878"/>
        <v>0</v>
      </c>
      <c r="AQ145" s="196"/>
      <c r="AR145" s="196"/>
      <c r="AS145" s="196">
        <f t="shared" si="879"/>
        <v>0</v>
      </c>
      <c r="AT145" s="196"/>
      <c r="AU145" s="196"/>
      <c r="AV145" s="196"/>
      <c r="AW145" s="196">
        <f t="shared" ref="AW145" si="916">IF($AT$25=1,AM145*$AM$7,0)</f>
        <v>0</v>
      </c>
      <c r="AX145" s="196">
        <f t="shared" ref="AX145" si="917">IF($AU$25=1,AP145*$AP$7,0)</f>
        <v>0</v>
      </c>
      <c r="AY145" s="196">
        <f t="shared" ref="AY145" si="918">IF($AV$25=1,AS145*$AS$7,0)</f>
        <v>0</v>
      </c>
      <c r="AZ145" s="197">
        <f t="shared" si="883"/>
        <v>0</v>
      </c>
      <c r="BA145" s="198">
        <f>IFERROR(AZ145/(IF($AT$25&gt;0,$AM$7,0)+IF($AU$25&gt;0,$AP$7,0)+IF($AV$25&gt;0,$AS$7,0)),0)</f>
        <v>0</v>
      </c>
      <c r="BB145" s="198"/>
      <c r="BC145" s="426"/>
      <c r="BD145" s="414"/>
      <c r="BE145" s="414"/>
      <c r="BF145" s="237"/>
      <c r="BG145" s="417"/>
      <c r="BH145" s="417"/>
      <c r="BI145" s="316"/>
      <c r="BJ145" s="316"/>
      <c r="BK145" s="414"/>
      <c r="BL145" s="414"/>
      <c r="BM145" s="414"/>
      <c r="BP145" s="211"/>
      <c r="BQ145" s="211"/>
      <c r="BR145" s="211"/>
      <c r="BS145" s="211"/>
    </row>
    <row r="146" spans="1:71">
      <c r="A146" s="418">
        <v>10</v>
      </c>
      <c r="B146" s="418">
        <f>pd!B15</f>
        <v>5478</v>
      </c>
      <c r="C146" s="421" t="str">
        <f>pd!C15</f>
        <v>MUHAMMAD AKBAR</v>
      </c>
      <c r="D146" s="195" t="str">
        <f t="shared" si="505"/>
        <v>3.1</v>
      </c>
      <c r="E146" s="195"/>
      <c r="F146" s="195"/>
      <c r="G146" s="195"/>
      <c r="H146" s="195"/>
      <c r="I146" s="195"/>
      <c r="J146" s="196">
        <f t="shared" si="868"/>
        <v>0</v>
      </c>
      <c r="K146" s="197" t="str">
        <f>IF(analis!D23="","",analis!D23)</f>
        <v/>
      </c>
      <c r="L146" s="196"/>
      <c r="M146" s="196"/>
      <c r="N146" s="196"/>
      <c r="O146" s="196"/>
      <c r="P146" s="196">
        <f t="shared" si="869"/>
        <v>0</v>
      </c>
      <c r="Q146" s="8" t="str">
        <f>'rpp1'!$M$268</f>
        <v/>
      </c>
      <c r="R146" s="196"/>
      <c r="S146" s="196">
        <f t="shared" si="870"/>
        <v>0</v>
      </c>
      <c r="T146" s="196"/>
      <c r="U146" s="196"/>
      <c r="V146" s="196">
        <f t="shared" si="871"/>
        <v>0</v>
      </c>
      <c r="W146" s="196"/>
      <c r="X146" s="196"/>
      <c r="Y146" s="196"/>
      <c r="Z146" s="196"/>
      <c r="AA146" s="196">
        <f t="shared" ref="AA146" si="919">IF($W$11=1,J146*$J$7,0)</f>
        <v>0</v>
      </c>
      <c r="AB146" s="196">
        <f t="shared" ref="AB146" si="920">IF($X$11=1,P146*$P$7,0)</f>
        <v>0</v>
      </c>
      <c r="AC146" s="196">
        <f t="shared" ref="AC146" si="921">IF($Y$11=1,S146*$S$7,0)</f>
        <v>0</v>
      </c>
      <c r="AD146" s="196">
        <f t="shared" ref="AD146" si="922">IF($Z$11=1,V146*$V$7,0)</f>
        <v>0</v>
      </c>
      <c r="AE146" s="197">
        <f t="shared" si="876"/>
        <v>0</v>
      </c>
      <c r="AF146" s="198">
        <f>IFERROR(AE146/(IF($W$11&gt;0,$J$7,0)+IF($X$11&gt;0,$P$7,0)+IF($Y$11&gt;0,$S$7,0)+IF($Z$11&gt;0,$V$7,0)),0)</f>
        <v>0</v>
      </c>
      <c r="AG146" s="198"/>
      <c r="AH146" s="424" t="e">
        <f t="shared" ref="AH146" si="923">ROUND((SUM(AF146:AF160)/SUM($AG$11:$AG$25)),0)</f>
        <v>#DIV/0!</v>
      </c>
      <c r="AI146" s="412" t="e">
        <f>IF(AH146&gt;=$BO$11,"A",IF(AH146&gt;=$BO$12,"B",IF(AH146&gt;=$BO$13,"C",IF(AH146&gt;=$BO$14,"D",""))))</f>
        <v>#DIV/0!</v>
      </c>
      <c r="AJ146" s="199" t="str">
        <f t="shared" si="510"/>
        <v>4.1</v>
      </c>
      <c r="AK146" s="8" t="str">
        <f>'rpp1'!$M$325</f>
        <v/>
      </c>
      <c r="AL146" s="199"/>
      <c r="AM146" s="196">
        <f t="shared" si="877"/>
        <v>0</v>
      </c>
      <c r="AN146" s="196"/>
      <c r="AO146" s="196"/>
      <c r="AP146" s="196">
        <f t="shared" si="878"/>
        <v>0</v>
      </c>
      <c r="AQ146" s="196"/>
      <c r="AR146" s="196"/>
      <c r="AS146" s="196">
        <f t="shared" si="879"/>
        <v>0</v>
      </c>
      <c r="AT146" s="196"/>
      <c r="AU146" s="196"/>
      <c r="AV146" s="196"/>
      <c r="AW146" s="196">
        <f t="shared" ref="AW146" si="924">IF($AT$11=1,AM146*$AM$7,0)</f>
        <v>0</v>
      </c>
      <c r="AX146" s="196">
        <f t="shared" ref="AX146" si="925">IF($AU$11=1,AP146*$AP$7,0)</f>
        <v>0</v>
      </c>
      <c r="AY146" s="196">
        <f t="shared" ref="AY146" si="926">IF($AV$11=1,AS146*$AS$7,0)</f>
        <v>0</v>
      </c>
      <c r="AZ146" s="197">
        <f t="shared" si="883"/>
        <v>0</v>
      </c>
      <c r="BA146" s="198">
        <f>IFERROR(AZ146/(IF($AT$11&gt;0,$AM$7,0)+IF($AU$11&gt;0,$AP$7,0)+IF($AV$11&gt;0,$AS$7,0)),0)</f>
        <v>0</v>
      </c>
      <c r="BB146" s="198"/>
      <c r="BC146" s="424" t="e">
        <f t="shared" ref="BC146" si="927">ROUND((SUM(BA146:BA160)/SUM($BB$11:$BB$25)),0)</f>
        <v>#DIV/0!</v>
      </c>
      <c r="BD146" s="412" t="e">
        <f t="shared" ref="BD146" si="928">IF(BC146&gt;=$BO$11,"A",IF(BC146&gt;=$BO$12,"B",IF(BC146&gt;=$BO$13,"C",IF(BC146&gt;=$BO$14,"D",""))))</f>
        <v>#DIV/0!</v>
      </c>
      <c r="BE146" s="412"/>
      <c r="BF146" s="235" t="str">
        <f>'rpp1'!G159</f>
        <v/>
      </c>
      <c r="BG146" s="415" t="e">
        <f>IF(AI146=$BP$11,$BQ$11,IF(AI146=$BP$12,$BQ$12,IF(AI146=$BP$13,$BQ$13,IF(AI146=$BP$14,$BQ$14,""))))</f>
        <v>#DIV/0!</v>
      </c>
      <c r="BH146" s="415" t="e">
        <f t="shared" ref="BH146" si="929">IF(BD146=$BP$11,$BR$11,IF(BD146=$BP$12,$BR$12,IF(BD146=$BP$13,$BR$13,IF(BD146=$BP$14,$BR$14,""))))</f>
        <v>#DIV/0!</v>
      </c>
      <c r="BI146" s="315" t="str">
        <f t="shared" ref="BI146" si="930">IF(BE146=$BS$11,$BT$11,IF(BE146=$BS$12,$BT$12,IF(BE146=$BS$13,$BT$13,IF(BE146=$BS$14,$BT$14,""))))</f>
        <v/>
      </c>
      <c r="BJ146" s="315" t="str">
        <f t="shared" ref="BJ146" si="931">IF(BF146=$BS$11,$BU$11,IF(BF146=$BS$12,$BU$12,IF(BF146=$BS$13,$BU$13,IF(BF146=$BS$14,$BU$14,""))))</f>
        <v/>
      </c>
      <c r="BK146" s="412"/>
      <c r="BL146" s="412"/>
      <c r="BM146" s="412"/>
      <c r="BP146" s="211"/>
      <c r="BQ146" s="211"/>
      <c r="BR146" s="211"/>
      <c r="BS146" s="211"/>
    </row>
    <row r="147" spans="1:71">
      <c r="A147" s="419"/>
      <c r="B147" s="419"/>
      <c r="C147" s="422"/>
      <c r="D147" s="195" t="str">
        <f t="shared" si="505"/>
        <v>3.2</v>
      </c>
      <c r="E147" s="195"/>
      <c r="F147" s="195"/>
      <c r="G147" s="195"/>
      <c r="H147" s="195"/>
      <c r="I147" s="195"/>
      <c r="J147" s="196">
        <f t="shared" si="868"/>
        <v>0</v>
      </c>
      <c r="K147" s="197" t="str">
        <f>IF(analis!F23="","",analis!F23)</f>
        <v/>
      </c>
      <c r="L147" s="196"/>
      <c r="M147" s="196"/>
      <c r="N147" s="196"/>
      <c r="O147" s="196"/>
      <c r="P147" s="196">
        <f t="shared" si="869"/>
        <v>0</v>
      </c>
      <c r="Q147" s="8" t="str">
        <f>'rpp2'!$M$268</f>
        <v/>
      </c>
      <c r="R147" s="196"/>
      <c r="S147" s="196">
        <f t="shared" si="870"/>
        <v>0</v>
      </c>
      <c r="T147" s="196"/>
      <c r="U147" s="196"/>
      <c r="V147" s="196">
        <f t="shared" si="871"/>
        <v>0</v>
      </c>
      <c r="W147" s="196"/>
      <c r="X147" s="196"/>
      <c r="Y147" s="196"/>
      <c r="Z147" s="196"/>
      <c r="AA147" s="196">
        <f t="shared" ref="AA147" si="932">IF($W$12=1,J147*$J$7,0)</f>
        <v>0</v>
      </c>
      <c r="AB147" s="196">
        <f t="shared" ref="AB147" si="933">IF($X$12=1,P147*$P$7,0)</f>
        <v>0</v>
      </c>
      <c r="AC147" s="196">
        <f t="shared" ref="AC147" si="934">IF($Y$12=1,S147*$S$7,0)</f>
        <v>0</v>
      </c>
      <c r="AD147" s="196">
        <f t="shared" ref="AD147" si="935">IF($Z$12=1,V147*$V$7,0)</f>
        <v>0</v>
      </c>
      <c r="AE147" s="197">
        <f t="shared" si="876"/>
        <v>0</v>
      </c>
      <c r="AF147" s="198">
        <f>IFERROR(AE147/(IF($W$12&gt;0,$J$7,0)+IF($X$12&gt;0,$P$7,0)+IF($Y$12&gt;0,$S$7,0)+IF($Z$12&gt;0,$V$7,0)),0)</f>
        <v>0</v>
      </c>
      <c r="AG147" s="198"/>
      <c r="AH147" s="425"/>
      <c r="AI147" s="413"/>
      <c r="AJ147" s="199" t="str">
        <f t="shared" si="510"/>
        <v>4.2</v>
      </c>
      <c r="AK147" s="8" t="str">
        <f>'rpp2'!$M$325</f>
        <v/>
      </c>
      <c r="AL147" s="199"/>
      <c r="AM147" s="196">
        <f t="shared" si="877"/>
        <v>0</v>
      </c>
      <c r="AN147" s="196"/>
      <c r="AO147" s="196"/>
      <c r="AP147" s="196">
        <f t="shared" si="878"/>
        <v>0</v>
      </c>
      <c r="AQ147" s="196"/>
      <c r="AR147" s="196"/>
      <c r="AS147" s="196">
        <f t="shared" si="879"/>
        <v>0</v>
      </c>
      <c r="AT147" s="196"/>
      <c r="AU147" s="196"/>
      <c r="AV147" s="196"/>
      <c r="AW147" s="196">
        <f t="shared" ref="AW147" si="936">IF($AT$12=1,AM147*$AM$7,0)</f>
        <v>0</v>
      </c>
      <c r="AX147" s="196">
        <f t="shared" ref="AX147" si="937">IF($AU$12=1,AP147*$AP$7,0)</f>
        <v>0</v>
      </c>
      <c r="AY147" s="196">
        <f t="shared" ref="AY147" si="938">IF($AV$12=1,AS147*$AS$7,0)</f>
        <v>0</v>
      </c>
      <c r="AZ147" s="197">
        <f t="shared" si="883"/>
        <v>0</v>
      </c>
      <c r="BA147" s="198">
        <f>IFERROR(AZ147/(IF($AT$12&gt;0,$AM$7,0)+IF($AU$12&gt;0,$AP$7,0)+IF($AV$12&gt;0,$AS$7,0)),0)</f>
        <v>0</v>
      </c>
      <c r="BB147" s="198"/>
      <c r="BC147" s="425"/>
      <c r="BD147" s="413"/>
      <c r="BE147" s="413"/>
      <c r="BF147" s="236" t="str">
        <f>'rpp2'!G159</f>
        <v/>
      </c>
      <c r="BG147" s="416"/>
      <c r="BH147" s="416"/>
      <c r="BI147" s="411"/>
      <c r="BJ147" s="411"/>
      <c r="BK147" s="413"/>
      <c r="BL147" s="413"/>
      <c r="BM147" s="413"/>
      <c r="BP147" s="211"/>
      <c r="BQ147" s="211"/>
      <c r="BR147" s="211"/>
      <c r="BS147" s="211"/>
    </row>
    <row r="148" spans="1:71">
      <c r="A148" s="419"/>
      <c r="B148" s="419"/>
      <c r="C148" s="422"/>
      <c r="D148" s="195" t="str">
        <f t="shared" si="505"/>
        <v>3.3</v>
      </c>
      <c r="E148" s="195"/>
      <c r="F148" s="195"/>
      <c r="G148" s="195"/>
      <c r="H148" s="195"/>
      <c r="I148" s="195"/>
      <c r="J148" s="196">
        <f t="shared" si="868"/>
        <v>0</v>
      </c>
      <c r="K148" s="197" t="str">
        <f>IF(analis!H23="","",analis!H23)</f>
        <v/>
      </c>
      <c r="L148" s="196"/>
      <c r="M148" s="196"/>
      <c r="N148" s="196"/>
      <c r="O148" s="196"/>
      <c r="P148" s="196">
        <f t="shared" si="869"/>
        <v>0</v>
      </c>
      <c r="Q148" s="8" t="str">
        <f>'rpp3'!$M$268</f>
        <v/>
      </c>
      <c r="R148" s="196"/>
      <c r="S148" s="196">
        <f t="shared" si="870"/>
        <v>0</v>
      </c>
      <c r="T148" s="196"/>
      <c r="U148" s="196"/>
      <c r="V148" s="196">
        <f t="shared" si="871"/>
        <v>0</v>
      </c>
      <c r="W148" s="196"/>
      <c r="X148" s="196"/>
      <c r="Y148" s="196"/>
      <c r="Z148" s="196"/>
      <c r="AA148" s="196">
        <f t="shared" ref="AA148" si="939">IF($W$13=1,J148*$J$7,0)</f>
        <v>0</v>
      </c>
      <c r="AB148" s="196">
        <f t="shared" ref="AB148" si="940">IF($X$13=1,P148*$P$7,0)</f>
        <v>0</v>
      </c>
      <c r="AC148" s="196">
        <f t="shared" ref="AC148" si="941">IF($Y$13=1,S148*$S$7,0)</f>
        <v>0</v>
      </c>
      <c r="AD148" s="196">
        <f t="shared" ref="AD148" si="942">IF($Z$13=1,V148*$V$7,0)</f>
        <v>0</v>
      </c>
      <c r="AE148" s="197">
        <f t="shared" si="876"/>
        <v>0</v>
      </c>
      <c r="AF148" s="198">
        <f>IFERROR(AE148/(IF($W$13&gt;0,$J$7,0)+IF($X$13&gt;0,$P$7,0)+IF($Y$13&gt;0,$S$7,0)+IF($Z$13&gt;0,$V$7,0)),0)</f>
        <v>0</v>
      </c>
      <c r="AG148" s="198"/>
      <c r="AH148" s="425"/>
      <c r="AI148" s="413"/>
      <c r="AJ148" s="199" t="str">
        <f t="shared" si="510"/>
        <v>4.3</v>
      </c>
      <c r="AK148" s="8" t="str">
        <f>'rpp3'!$M$325</f>
        <v/>
      </c>
      <c r="AL148" s="199"/>
      <c r="AM148" s="196">
        <f t="shared" si="877"/>
        <v>0</v>
      </c>
      <c r="AN148" s="196"/>
      <c r="AO148" s="196"/>
      <c r="AP148" s="196">
        <f t="shared" si="878"/>
        <v>0</v>
      </c>
      <c r="AQ148" s="196"/>
      <c r="AR148" s="196"/>
      <c r="AS148" s="196">
        <f t="shared" si="879"/>
        <v>0</v>
      </c>
      <c r="AT148" s="196"/>
      <c r="AU148" s="196"/>
      <c r="AV148" s="196"/>
      <c r="AW148" s="196">
        <f t="shared" ref="AW148" si="943">IF($AT$13=1,AM148*$AM$7,0)</f>
        <v>0</v>
      </c>
      <c r="AX148" s="196">
        <f t="shared" ref="AX148" si="944">IF($AU$13=1,AP148*$AP$7,0)</f>
        <v>0</v>
      </c>
      <c r="AY148" s="196">
        <f t="shared" ref="AY148" si="945">IF($AV$13=1,AS148*$AS$7,0)</f>
        <v>0</v>
      </c>
      <c r="AZ148" s="197">
        <f t="shared" si="883"/>
        <v>0</v>
      </c>
      <c r="BA148" s="198">
        <f>IFERROR(AZ148/(IF($AT$13&gt;0,$AM$7,0)+IF($AU$13&gt;0,$AP$7,0)+IF($AV$13&gt;0,$AS$7,0)),0)</f>
        <v>0</v>
      </c>
      <c r="BB148" s="198"/>
      <c r="BC148" s="425"/>
      <c r="BD148" s="413"/>
      <c r="BE148" s="413"/>
      <c r="BF148" s="236"/>
      <c r="BG148" s="416"/>
      <c r="BH148" s="416"/>
      <c r="BI148" s="411"/>
      <c r="BJ148" s="411"/>
      <c r="BK148" s="413"/>
      <c r="BL148" s="413"/>
      <c r="BM148" s="413"/>
      <c r="BP148" s="211"/>
      <c r="BQ148" s="211"/>
      <c r="BR148" s="211"/>
      <c r="BS148" s="211"/>
    </row>
    <row r="149" spans="1:71">
      <c r="A149" s="419"/>
      <c r="B149" s="419"/>
      <c r="C149" s="422"/>
      <c r="D149" s="195" t="str">
        <f t="shared" si="505"/>
        <v>3.4</v>
      </c>
      <c r="E149" s="195"/>
      <c r="F149" s="195"/>
      <c r="G149" s="195"/>
      <c r="H149" s="195"/>
      <c r="I149" s="195"/>
      <c r="J149" s="196">
        <f t="shared" si="868"/>
        <v>0</v>
      </c>
      <c r="K149" s="197" t="str">
        <f>IF(analis!J23="","",analis!J23)</f>
        <v/>
      </c>
      <c r="L149" s="196"/>
      <c r="M149" s="196"/>
      <c r="N149" s="196"/>
      <c r="O149" s="196"/>
      <c r="P149" s="196">
        <f t="shared" si="869"/>
        <v>0</v>
      </c>
      <c r="Q149" s="8" t="str">
        <f>'rpp4'!$M$268</f>
        <v/>
      </c>
      <c r="R149" s="196"/>
      <c r="S149" s="196">
        <f t="shared" si="870"/>
        <v>0</v>
      </c>
      <c r="T149" s="196"/>
      <c r="U149" s="196"/>
      <c r="V149" s="196">
        <f t="shared" si="871"/>
        <v>0</v>
      </c>
      <c r="W149" s="196"/>
      <c r="X149" s="196"/>
      <c r="Y149" s="196"/>
      <c r="Z149" s="196"/>
      <c r="AA149" s="196">
        <f t="shared" ref="AA149" si="946">IF($W$14=1,J149*$J$7,0)</f>
        <v>0</v>
      </c>
      <c r="AB149" s="196">
        <f t="shared" ref="AB149" si="947">IF($X$14=1,P149*$P$7,0)</f>
        <v>0</v>
      </c>
      <c r="AC149" s="196">
        <f t="shared" ref="AC149" si="948">IF($Y$14=1,S149*$S$7,0)</f>
        <v>0</v>
      </c>
      <c r="AD149" s="196">
        <f t="shared" ref="AD149" si="949">IF($Z$14=1,V149*$V$7,0)</f>
        <v>0</v>
      </c>
      <c r="AE149" s="197">
        <f t="shared" si="876"/>
        <v>0</v>
      </c>
      <c r="AF149" s="198">
        <f>IFERROR(AE149/(IF($W$14&gt;0,$J$7,0)+IF($X$14&gt;0,$P$7,0)+IF($Y$14&gt;0,$S$7,0)+IF($Z$14&gt;0,$V$7,0)),0)</f>
        <v>0</v>
      </c>
      <c r="AG149" s="198"/>
      <c r="AH149" s="425"/>
      <c r="AI149" s="413"/>
      <c r="AJ149" s="199" t="str">
        <f t="shared" si="510"/>
        <v>4.4</v>
      </c>
      <c r="AK149" s="8" t="str">
        <f>'rpp4'!$M$325</f>
        <v/>
      </c>
      <c r="AL149" s="199"/>
      <c r="AM149" s="196">
        <f t="shared" si="877"/>
        <v>0</v>
      </c>
      <c r="AN149" s="196"/>
      <c r="AO149" s="196"/>
      <c r="AP149" s="196">
        <f t="shared" si="878"/>
        <v>0</v>
      </c>
      <c r="AQ149" s="196"/>
      <c r="AR149" s="196"/>
      <c r="AS149" s="196">
        <f t="shared" si="879"/>
        <v>0</v>
      </c>
      <c r="AT149" s="196"/>
      <c r="AU149" s="196"/>
      <c r="AV149" s="196"/>
      <c r="AW149" s="196">
        <f t="shared" ref="AW149" si="950">IF($AT$14=1,AM149*$AM$7,0)</f>
        <v>0</v>
      </c>
      <c r="AX149" s="196">
        <f t="shared" ref="AX149" si="951">IF($AU$14=1,AP149*$AP$7,0)</f>
        <v>0</v>
      </c>
      <c r="AY149" s="196">
        <f t="shared" ref="AY149" si="952">IF($AV$14=1,AS149*$AS$7,0)</f>
        <v>0</v>
      </c>
      <c r="AZ149" s="197">
        <f t="shared" si="883"/>
        <v>0</v>
      </c>
      <c r="BA149" s="198">
        <f>IFERROR(AZ149/(IF($AT$14&gt;0,$AM$7,0)+IF($AU$14&gt;0,$AP$7,0)+IF($AV$14&gt;0,$AS$7,0)),0)</f>
        <v>0</v>
      </c>
      <c r="BB149" s="198"/>
      <c r="BC149" s="425"/>
      <c r="BD149" s="413"/>
      <c r="BE149" s="413"/>
      <c r="BF149" s="236"/>
      <c r="BG149" s="416"/>
      <c r="BH149" s="416"/>
      <c r="BI149" s="411"/>
      <c r="BJ149" s="411"/>
      <c r="BK149" s="413"/>
      <c r="BL149" s="413"/>
      <c r="BM149" s="413"/>
      <c r="BP149" s="211"/>
      <c r="BQ149" s="211"/>
      <c r="BR149" s="211"/>
      <c r="BS149" s="211"/>
    </row>
    <row r="150" spans="1:71">
      <c r="A150" s="419"/>
      <c r="B150" s="419"/>
      <c r="C150" s="422"/>
      <c r="D150" s="195" t="str">
        <f t="shared" si="505"/>
        <v>3.5</v>
      </c>
      <c r="E150" s="195"/>
      <c r="F150" s="195"/>
      <c r="G150" s="195"/>
      <c r="H150" s="195"/>
      <c r="I150" s="195"/>
      <c r="J150" s="196">
        <f t="shared" si="868"/>
        <v>0</v>
      </c>
      <c r="K150" s="197" t="str">
        <f>IF(analis!L23="","",analis!L23)</f>
        <v/>
      </c>
      <c r="L150" s="196"/>
      <c r="M150" s="196"/>
      <c r="N150" s="196"/>
      <c r="O150" s="196"/>
      <c r="P150" s="196">
        <f t="shared" si="869"/>
        <v>0</v>
      </c>
      <c r="Q150" s="8" t="str">
        <f>'rpp5'!$M$268</f>
        <v/>
      </c>
      <c r="R150" s="196"/>
      <c r="S150" s="196">
        <f t="shared" si="870"/>
        <v>0</v>
      </c>
      <c r="T150" s="196"/>
      <c r="U150" s="196"/>
      <c r="V150" s="196">
        <f t="shared" si="871"/>
        <v>0</v>
      </c>
      <c r="W150" s="196"/>
      <c r="X150" s="196"/>
      <c r="Y150" s="196"/>
      <c r="Z150" s="196"/>
      <c r="AA150" s="196">
        <f t="shared" ref="AA150" si="953">IF($W$15=1,J150*$J$7,0)</f>
        <v>0</v>
      </c>
      <c r="AB150" s="196">
        <f t="shared" ref="AB150" si="954">IF($X$15=1,P150*$P$7,0)</f>
        <v>0</v>
      </c>
      <c r="AC150" s="196">
        <f t="shared" ref="AC150" si="955">IF($Y$15=1,S150*$S$7,0)</f>
        <v>0</v>
      </c>
      <c r="AD150" s="196">
        <f t="shared" ref="AD150" si="956">IF($Z$15=1,V150*$V$7,0)</f>
        <v>0</v>
      </c>
      <c r="AE150" s="197">
        <f t="shared" si="876"/>
        <v>0</v>
      </c>
      <c r="AF150" s="198">
        <f>IFERROR(AE150/(IF($W$15&gt;0,$J$7,0)+IF($X$15&gt;0,$P$7,0)+IF($Y$15&gt;0,$S$7,0)+IF($Z$15&gt;0,$V$7,0)),0)</f>
        <v>0</v>
      </c>
      <c r="AG150" s="198"/>
      <c r="AH150" s="425"/>
      <c r="AI150" s="413"/>
      <c r="AJ150" s="199" t="str">
        <f t="shared" si="510"/>
        <v>4.5</v>
      </c>
      <c r="AK150" s="8" t="str">
        <f>'rpp5'!$M$325</f>
        <v/>
      </c>
      <c r="AL150" s="199"/>
      <c r="AM150" s="196">
        <f t="shared" si="877"/>
        <v>0</v>
      </c>
      <c r="AN150" s="196"/>
      <c r="AO150" s="196"/>
      <c r="AP150" s="196">
        <f t="shared" si="878"/>
        <v>0</v>
      </c>
      <c r="AQ150" s="196"/>
      <c r="AR150" s="196"/>
      <c r="AS150" s="196">
        <f t="shared" si="879"/>
        <v>0</v>
      </c>
      <c r="AT150" s="196"/>
      <c r="AU150" s="196"/>
      <c r="AV150" s="196"/>
      <c r="AW150" s="196">
        <f t="shared" ref="AW150" si="957">IF($AT$15=1,AM150*$AM$7,0)</f>
        <v>0</v>
      </c>
      <c r="AX150" s="196">
        <f t="shared" ref="AX150" si="958">IF($AU$15=1,AP150*$AP$7,0)</f>
        <v>0</v>
      </c>
      <c r="AY150" s="196">
        <f t="shared" ref="AY150" si="959">IF($AV$15=1,AS150*$AS$7,0)</f>
        <v>0</v>
      </c>
      <c r="AZ150" s="197">
        <f t="shared" si="883"/>
        <v>0</v>
      </c>
      <c r="BA150" s="198">
        <f>IFERROR(AZ150/(IF($AT$15&gt;0,$AM$7,0)+IF($AU$15&gt;0,$AP$7,0)+IF($AV$15&gt;0,$AS$7,0)),0)</f>
        <v>0</v>
      </c>
      <c r="BB150" s="198"/>
      <c r="BC150" s="425"/>
      <c r="BD150" s="413"/>
      <c r="BE150" s="413"/>
      <c r="BF150" s="236"/>
      <c r="BG150" s="416"/>
      <c r="BH150" s="416"/>
      <c r="BI150" s="411"/>
      <c r="BJ150" s="411"/>
      <c r="BK150" s="413"/>
      <c r="BL150" s="413"/>
      <c r="BM150" s="413"/>
      <c r="BP150" s="211"/>
      <c r="BQ150" s="211"/>
      <c r="BR150" s="211"/>
      <c r="BS150" s="211"/>
    </row>
    <row r="151" spans="1:71">
      <c r="A151" s="419"/>
      <c r="B151" s="419"/>
      <c r="C151" s="422"/>
      <c r="D151" s="195" t="str">
        <f t="shared" si="505"/>
        <v>3.6</v>
      </c>
      <c r="E151" s="195"/>
      <c r="F151" s="195"/>
      <c r="G151" s="195"/>
      <c r="H151" s="195"/>
      <c r="I151" s="195"/>
      <c r="J151" s="196">
        <f t="shared" si="868"/>
        <v>0</v>
      </c>
      <c r="K151" s="197" t="str">
        <f>IF(analis!N23="","",analis!N23)</f>
        <v/>
      </c>
      <c r="L151" s="196"/>
      <c r="M151" s="196"/>
      <c r="N151" s="196"/>
      <c r="O151" s="196"/>
      <c r="P151" s="196">
        <f t="shared" si="869"/>
        <v>0</v>
      </c>
      <c r="Q151" s="8" t="str">
        <f>'rpp16'!$M$268</f>
        <v/>
      </c>
      <c r="R151" s="196"/>
      <c r="S151" s="196">
        <f t="shared" si="870"/>
        <v>0</v>
      </c>
      <c r="T151" s="196"/>
      <c r="U151" s="196"/>
      <c r="V151" s="196">
        <f t="shared" si="871"/>
        <v>0</v>
      </c>
      <c r="W151" s="196"/>
      <c r="X151" s="196"/>
      <c r="Y151" s="196"/>
      <c r="Z151" s="196"/>
      <c r="AA151" s="196">
        <f t="shared" ref="AA151" si="960">IF($W$16=1,J151*$J$7,0)</f>
        <v>0</v>
      </c>
      <c r="AB151" s="196">
        <f t="shared" ref="AB151" si="961">IF($X$16=1,P151*$P$7,0)</f>
        <v>0</v>
      </c>
      <c r="AC151" s="196">
        <f t="shared" ref="AC151" si="962">IF($Y$16=1,S151*$S$7,0)</f>
        <v>0</v>
      </c>
      <c r="AD151" s="196">
        <f t="shared" ref="AD151" si="963">IF($Z$16=1,V151*$V$7,0)</f>
        <v>0</v>
      </c>
      <c r="AE151" s="197">
        <f t="shared" si="876"/>
        <v>0</v>
      </c>
      <c r="AF151" s="198">
        <f>IFERROR(AE151/(IF($W$16&gt;0,$J$7,0)+IF($X$16&gt;0,$P$7,0)+IF($Y$16&gt;0,$S$7,0)+IF($Z$16&gt;0,$V$7,0)),0)</f>
        <v>0</v>
      </c>
      <c r="AG151" s="198"/>
      <c r="AH151" s="425"/>
      <c r="AI151" s="413"/>
      <c r="AJ151" s="199" t="str">
        <f t="shared" si="510"/>
        <v>4.6</v>
      </c>
      <c r="AK151" s="8" t="str">
        <f>'rpp16'!$M$325</f>
        <v/>
      </c>
      <c r="AL151" s="199"/>
      <c r="AM151" s="196">
        <f t="shared" si="877"/>
        <v>0</v>
      </c>
      <c r="AN151" s="196"/>
      <c r="AO151" s="196"/>
      <c r="AP151" s="196">
        <f t="shared" si="878"/>
        <v>0</v>
      </c>
      <c r="AQ151" s="196"/>
      <c r="AR151" s="196"/>
      <c r="AS151" s="196">
        <f t="shared" si="879"/>
        <v>0</v>
      </c>
      <c r="AT151" s="196"/>
      <c r="AU151" s="196"/>
      <c r="AV151" s="196"/>
      <c r="AW151" s="196">
        <f t="shared" ref="AW151" si="964">IF($AT$16=1,AM151*$AM$7,0)</f>
        <v>0</v>
      </c>
      <c r="AX151" s="196">
        <f t="shared" ref="AX151" si="965">IF($AU$16=1,AP151*$AP$7,0)</f>
        <v>0</v>
      </c>
      <c r="AY151" s="196">
        <f t="shared" ref="AY151" si="966">IF($AV$16=1,AS151*$AS$7,0)</f>
        <v>0</v>
      </c>
      <c r="AZ151" s="197">
        <f t="shared" si="883"/>
        <v>0</v>
      </c>
      <c r="BA151" s="198">
        <f>IFERROR(AZ151/(IF($AT$16&gt;0,$AM$7,0)+IF($AU$16&gt;0,$AP$7,0)+IF($AV$16&gt;0,$AS$7,0)),0)</f>
        <v>0</v>
      </c>
      <c r="BB151" s="198"/>
      <c r="BC151" s="425"/>
      <c r="BD151" s="413"/>
      <c r="BE151" s="413"/>
      <c r="BF151" s="236"/>
      <c r="BG151" s="416"/>
      <c r="BH151" s="416"/>
      <c r="BI151" s="411"/>
      <c r="BJ151" s="411"/>
      <c r="BK151" s="413"/>
      <c r="BL151" s="413"/>
      <c r="BM151" s="413"/>
      <c r="BP151" s="211"/>
      <c r="BQ151" s="211"/>
      <c r="BR151" s="211"/>
      <c r="BS151" s="211"/>
    </row>
    <row r="152" spans="1:71">
      <c r="A152" s="419"/>
      <c r="B152" s="419"/>
      <c r="C152" s="422"/>
      <c r="D152" s="195" t="str">
        <f t="shared" si="505"/>
        <v>3.7</v>
      </c>
      <c r="E152" s="195"/>
      <c r="F152" s="195"/>
      <c r="G152" s="195"/>
      <c r="H152" s="195"/>
      <c r="I152" s="195"/>
      <c r="J152" s="196">
        <f t="shared" si="868"/>
        <v>0</v>
      </c>
      <c r="K152" s="197" t="str">
        <f>IF(analis!P23="","",analis!P23)</f>
        <v/>
      </c>
      <c r="L152" s="196"/>
      <c r="M152" s="196"/>
      <c r="N152" s="196"/>
      <c r="O152" s="196"/>
      <c r="P152" s="196">
        <f t="shared" si="869"/>
        <v>0</v>
      </c>
      <c r="Q152" s="8" t="str">
        <f>'rpp17'!$M$268</f>
        <v/>
      </c>
      <c r="R152" s="196"/>
      <c r="S152" s="196">
        <f t="shared" si="870"/>
        <v>0</v>
      </c>
      <c r="T152" s="196"/>
      <c r="U152" s="196"/>
      <c r="V152" s="196">
        <f t="shared" si="871"/>
        <v>0</v>
      </c>
      <c r="W152" s="196"/>
      <c r="X152" s="196"/>
      <c r="Y152" s="196"/>
      <c r="Z152" s="196"/>
      <c r="AA152" s="196">
        <f t="shared" ref="AA152" si="967">IF($W$17=1,J152*$J$7,0)</f>
        <v>0</v>
      </c>
      <c r="AB152" s="196">
        <f t="shared" ref="AB152" si="968">IF($X$17=1,P152*$P$7,0)</f>
        <v>0</v>
      </c>
      <c r="AC152" s="196">
        <f t="shared" ref="AC152" si="969">IF($Y$17=1,S152*$S$7,0)</f>
        <v>0</v>
      </c>
      <c r="AD152" s="196">
        <f t="shared" ref="AD152" si="970">IF($Z$17=1,V152*$V$7,0)</f>
        <v>0</v>
      </c>
      <c r="AE152" s="197">
        <f t="shared" si="876"/>
        <v>0</v>
      </c>
      <c r="AF152" s="198">
        <f>IFERROR(AE152/(IF($W$17&gt;0,$J$7,0)+IF($X$17&gt;0,$P$7,0)+IF($Y$17&gt;0,$S$7,0)+IF($Z$17&gt;0,$V$7,0)),0)</f>
        <v>0</v>
      </c>
      <c r="AG152" s="198"/>
      <c r="AH152" s="425"/>
      <c r="AI152" s="413"/>
      <c r="AJ152" s="199" t="str">
        <f t="shared" si="510"/>
        <v>4.7</v>
      </c>
      <c r="AK152" s="8" t="str">
        <f>'rpp17'!$M$325</f>
        <v/>
      </c>
      <c r="AL152" s="199"/>
      <c r="AM152" s="196">
        <f t="shared" si="877"/>
        <v>0</v>
      </c>
      <c r="AN152" s="196"/>
      <c r="AO152" s="196"/>
      <c r="AP152" s="196">
        <f t="shared" si="878"/>
        <v>0</v>
      </c>
      <c r="AQ152" s="196"/>
      <c r="AR152" s="196"/>
      <c r="AS152" s="196">
        <f t="shared" si="879"/>
        <v>0</v>
      </c>
      <c r="AT152" s="196"/>
      <c r="AU152" s="196"/>
      <c r="AV152" s="196"/>
      <c r="AW152" s="196">
        <f t="shared" ref="AW152" si="971">IF($AT$17=1,AM152*$AM$7,0)</f>
        <v>0</v>
      </c>
      <c r="AX152" s="196">
        <f t="shared" ref="AX152" si="972">IF($AU$17=1,AP152*$AP$7,0)</f>
        <v>0</v>
      </c>
      <c r="AY152" s="196">
        <f t="shared" ref="AY152" si="973">IF($AV$17=1,AS152*$AS$7,0)</f>
        <v>0</v>
      </c>
      <c r="AZ152" s="197">
        <f t="shared" si="883"/>
        <v>0</v>
      </c>
      <c r="BA152" s="198">
        <f>IFERROR(AZ152/(IF($AT$17&gt;0,$AM$7,0)+IF($AU$17&gt;0,$AP$7,0)+IF($AV$17&gt;0,$AS$7,0)),0)</f>
        <v>0</v>
      </c>
      <c r="BB152" s="198"/>
      <c r="BC152" s="425"/>
      <c r="BD152" s="413"/>
      <c r="BE152" s="413"/>
      <c r="BF152" s="236"/>
      <c r="BG152" s="416"/>
      <c r="BH152" s="416"/>
      <c r="BI152" s="411"/>
      <c r="BJ152" s="411"/>
      <c r="BK152" s="413"/>
      <c r="BL152" s="413"/>
      <c r="BM152" s="413"/>
      <c r="BP152" s="211"/>
      <c r="BQ152" s="211"/>
      <c r="BR152" s="211"/>
      <c r="BS152" s="211"/>
    </row>
    <row r="153" spans="1:71">
      <c r="A153" s="419"/>
      <c r="B153" s="419"/>
      <c r="C153" s="422"/>
      <c r="D153" s="195" t="str">
        <f t="shared" si="505"/>
        <v>3.8</v>
      </c>
      <c r="E153" s="195"/>
      <c r="F153" s="195"/>
      <c r="G153" s="195"/>
      <c r="H153" s="195"/>
      <c r="I153" s="195"/>
      <c r="J153" s="196">
        <f t="shared" si="868"/>
        <v>0</v>
      </c>
      <c r="K153" s="197" t="str">
        <f>IF(analis!R23="","",analis!R23)</f>
        <v/>
      </c>
      <c r="L153" s="196"/>
      <c r="M153" s="196"/>
      <c r="N153" s="196"/>
      <c r="O153" s="196"/>
      <c r="P153" s="196">
        <f t="shared" si="869"/>
        <v>0</v>
      </c>
      <c r="Q153" s="8" t="str">
        <f>'rpp18'!$M$268</f>
        <v/>
      </c>
      <c r="R153" s="196"/>
      <c r="S153" s="196">
        <f t="shared" si="870"/>
        <v>0</v>
      </c>
      <c r="T153" s="196"/>
      <c r="U153" s="196"/>
      <c r="V153" s="196">
        <f t="shared" si="871"/>
        <v>0</v>
      </c>
      <c r="W153" s="196"/>
      <c r="X153" s="196"/>
      <c r="Y153" s="196"/>
      <c r="Z153" s="196"/>
      <c r="AA153" s="196">
        <f t="shared" ref="AA153" si="974">IF($W$18=1,J153*$J$7,0)</f>
        <v>0</v>
      </c>
      <c r="AB153" s="196">
        <f t="shared" ref="AB153" si="975">IF($X$18=1,P153*$P$7,0)</f>
        <v>0</v>
      </c>
      <c r="AC153" s="196">
        <f t="shared" ref="AC153" si="976">IF($Y$18=1,S153*$S$7,0)</f>
        <v>0</v>
      </c>
      <c r="AD153" s="196">
        <f t="shared" ref="AD153" si="977">IF($Z$18=1,V153*$V$7,0)</f>
        <v>0</v>
      </c>
      <c r="AE153" s="197">
        <f t="shared" si="876"/>
        <v>0</v>
      </c>
      <c r="AF153" s="198">
        <f>IFERROR(AE153/(IF($W$18&gt;0,$J$7,0)+IF($X$18&gt;0,$P$7,0)+IF($Y$18&gt;0,$S$7,0)+IF($Z$18&gt;0,$V$7,0)),0)</f>
        <v>0</v>
      </c>
      <c r="AG153" s="198"/>
      <c r="AH153" s="425"/>
      <c r="AI153" s="413"/>
      <c r="AJ153" s="199" t="str">
        <f t="shared" si="510"/>
        <v>4.8</v>
      </c>
      <c r="AK153" s="8" t="str">
        <f>'rpp18'!$M$325</f>
        <v/>
      </c>
      <c r="AL153" s="199"/>
      <c r="AM153" s="196">
        <f t="shared" si="877"/>
        <v>0</v>
      </c>
      <c r="AN153" s="196"/>
      <c r="AO153" s="196"/>
      <c r="AP153" s="196">
        <f t="shared" si="878"/>
        <v>0</v>
      </c>
      <c r="AQ153" s="196"/>
      <c r="AR153" s="196"/>
      <c r="AS153" s="196">
        <f t="shared" si="879"/>
        <v>0</v>
      </c>
      <c r="AT153" s="196"/>
      <c r="AU153" s="196"/>
      <c r="AV153" s="196"/>
      <c r="AW153" s="196">
        <f t="shared" ref="AW153" si="978">IF($AT$18=1,AM153*$AM$7,0)</f>
        <v>0</v>
      </c>
      <c r="AX153" s="196">
        <f t="shared" ref="AX153" si="979">IF($AU$18=1,AP153*$AP$7,0)</f>
        <v>0</v>
      </c>
      <c r="AY153" s="196">
        <f t="shared" ref="AY153" si="980">IF($AV$18=1,AS153*$AS$7,0)</f>
        <v>0</v>
      </c>
      <c r="AZ153" s="197">
        <f t="shared" si="883"/>
        <v>0</v>
      </c>
      <c r="BA153" s="198">
        <f>IFERROR(AZ153/(IF($AT$18&gt;0,$AM$7,0)+IF($AU$18&gt;0,$AP$7,0)+IF($AV$18&gt;0,$AS$7,0)),0)</f>
        <v>0</v>
      </c>
      <c r="BB153" s="198"/>
      <c r="BC153" s="425"/>
      <c r="BD153" s="413"/>
      <c r="BE153" s="413"/>
      <c r="BF153" s="236"/>
      <c r="BG153" s="416"/>
      <c r="BH153" s="416"/>
      <c r="BI153" s="411"/>
      <c r="BJ153" s="411"/>
      <c r="BK153" s="413"/>
      <c r="BL153" s="413"/>
      <c r="BM153" s="413"/>
      <c r="BP153" s="211"/>
      <c r="BQ153" s="211"/>
      <c r="BR153" s="211"/>
      <c r="BS153" s="211"/>
    </row>
    <row r="154" spans="1:71">
      <c r="A154" s="419"/>
      <c r="B154" s="419"/>
      <c r="C154" s="422"/>
      <c r="D154" s="195" t="str">
        <f t="shared" si="505"/>
        <v>3.9</v>
      </c>
      <c r="E154" s="195"/>
      <c r="F154" s="195"/>
      <c r="G154" s="195"/>
      <c r="H154" s="195"/>
      <c r="I154" s="195"/>
      <c r="J154" s="196">
        <f t="shared" si="868"/>
        <v>0</v>
      </c>
      <c r="K154" s="197" t="str">
        <f>IF(analis!T23="","",analis!T23)</f>
        <v/>
      </c>
      <c r="L154" s="196"/>
      <c r="M154" s="196"/>
      <c r="N154" s="196"/>
      <c r="O154" s="196"/>
      <c r="P154" s="196">
        <f t="shared" si="869"/>
        <v>0</v>
      </c>
      <c r="Q154" s="8" t="str">
        <f>'rpp19'!$M$268</f>
        <v/>
      </c>
      <c r="R154" s="196"/>
      <c r="S154" s="196">
        <f t="shared" si="870"/>
        <v>0</v>
      </c>
      <c r="T154" s="196"/>
      <c r="U154" s="196"/>
      <c r="V154" s="196">
        <f t="shared" si="871"/>
        <v>0</v>
      </c>
      <c r="W154" s="196"/>
      <c r="X154" s="196"/>
      <c r="Y154" s="196"/>
      <c r="Z154" s="196"/>
      <c r="AA154" s="196">
        <f t="shared" ref="AA154" si="981">IF($W$19=1,J154*$J$7,0)</f>
        <v>0</v>
      </c>
      <c r="AB154" s="196">
        <f t="shared" ref="AB154" si="982">IF($X$19=1,P154*$P$7,0)</f>
        <v>0</v>
      </c>
      <c r="AC154" s="196">
        <f t="shared" ref="AC154" si="983">IF($Y$19=1,S154*$S$7,0)</f>
        <v>0</v>
      </c>
      <c r="AD154" s="196">
        <f t="shared" ref="AD154" si="984">IF($Z$19=1,V154*$V$7,0)</f>
        <v>0</v>
      </c>
      <c r="AE154" s="197">
        <f t="shared" si="876"/>
        <v>0</v>
      </c>
      <c r="AF154" s="198">
        <f>IFERROR(AE154/(IF($W$19&gt;0,$J$7,0)+IF($X$19&gt;0,$P$7,0)+IF($Y$19&gt;0,$S$7,0)+IF($Z$19&gt;0,$V$7,0)),0)</f>
        <v>0</v>
      </c>
      <c r="AG154" s="198"/>
      <c r="AH154" s="425"/>
      <c r="AI154" s="413"/>
      <c r="AJ154" s="199" t="str">
        <f t="shared" si="510"/>
        <v>4.9</v>
      </c>
      <c r="AK154" s="8" t="str">
        <f>'rpp19'!$M$325</f>
        <v/>
      </c>
      <c r="AL154" s="199"/>
      <c r="AM154" s="196">
        <f t="shared" si="877"/>
        <v>0</v>
      </c>
      <c r="AN154" s="196"/>
      <c r="AO154" s="196"/>
      <c r="AP154" s="196">
        <f t="shared" si="878"/>
        <v>0</v>
      </c>
      <c r="AQ154" s="196"/>
      <c r="AR154" s="196"/>
      <c r="AS154" s="196">
        <f t="shared" si="879"/>
        <v>0</v>
      </c>
      <c r="AT154" s="196"/>
      <c r="AU154" s="196"/>
      <c r="AV154" s="196"/>
      <c r="AW154" s="196">
        <f t="shared" ref="AW154" si="985">IF($AT$19=1,AM154*$AM$7,0)</f>
        <v>0</v>
      </c>
      <c r="AX154" s="196">
        <f t="shared" ref="AX154" si="986">IF($AU$19=1,AP154*$AP$7,0)</f>
        <v>0</v>
      </c>
      <c r="AY154" s="196">
        <f t="shared" ref="AY154" si="987">IF($AV$19=1,AS154*$AS$7,0)</f>
        <v>0</v>
      </c>
      <c r="AZ154" s="197">
        <f t="shared" si="883"/>
        <v>0</v>
      </c>
      <c r="BA154" s="198">
        <f>IFERROR(AZ154/(IF($AT$19&gt;0,$AM$7,0)+IF($AU$19&gt;0,$AP$7,0)+IF($AV$19&gt;0,$AS$7,0)),0)</f>
        <v>0</v>
      </c>
      <c r="BB154" s="198"/>
      <c r="BC154" s="425"/>
      <c r="BD154" s="413"/>
      <c r="BE154" s="413"/>
      <c r="BF154" s="236"/>
      <c r="BG154" s="416"/>
      <c r="BH154" s="416"/>
      <c r="BI154" s="411"/>
      <c r="BJ154" s="411"/>
      <c r="BK154" s="413"/>
      <c r="BL154" s="413"/>
      <c r="BM154" s="413"/>
      <c r="BP154" s="211"/>
      <c r="BQ154" s="211"/>
      <c r="BR154" s="211"/>
      <c r="BS154" s="211"/>
    </row>
    <row r="155" spans="1:71">
      <c r="A155" s="419"/>
      <c r="B155" s="419"/>
      <c r="C155" s="422"/>
      <c r="D155" s="195" t="str">
        <f t="shared" ref="D155:D218" si="988">D140</f>
        <v>3.10</v>
      </c>
      <c r="E155" s="195"/>
      <c r="F155" s="195"/>
      <c r="G155" s="195"/>
      <c r="H155" s="195"/>
      <c r="I155" s="195"/>
      <c r="J155" s="196">
        <f t="shared" si="868"/>
        <v>0</v>
      </c>
      <c r="K155" s="197" t="str">
        <f>IF(analis!V23="","",analis!V23)</f>
        <v/>
      </c>
      <c r="L155" s="196"/>
      <c r="M155" s="196"/>
      <c r="N155" s="196"/>
      <c r="O155" s="196"/>
      <c r="P155" s="196">
        <f t="shared" si="869"/>
        <v>0</v>
      </c>
      <c r="Q155" s="8" t="str">
        <f>'rpp20'!$M$268</f>
        <v/>
      </c>
      <c r="R155" s="196"/>
      <c r="S155" s="196">
        <f t="shared" si="870"/>
        <v>0</v>
      </c>
      <c r="T155" s="196"/>
      <c r="U155" s="196"/>
      <c r="V155" s="196">
        <f t="shared" si="871"/>
        <v>0</v>
      </c>
      <c r="W155" s="196"/>
      <c r="X155" s="196"/>
      <c r="Y155" s="196"/>
      <c r="Z155" s="196"/>
      <c r="AA155" s="196">
        <f t="shared" ref="AA155" si="989">IF($W$20=1,J155*$J$7,0)</f>
        <v>0</v>
      </c>
      <c r="AB155" s="196">
        <f t="shared" ref="AB155" si="990">IF($X$20=1,P155*$P$7,0)</f>
        <v>0</v>
      </c>
      <c r="AC155" s="196">
        <f t="shared" ref="AC155" si="991">IF($Y$20=1,S155*$S$7,0)</f>
        <v>0</v>
      </c>
      <c r="AD155" s="196">
        <f t="shared" ref="AD155" si="992">IF($Z$20=1,V155*$V$7,0)</f>
        <v>0</v>
      </c>
      <c r="AE155" s="197">
        <f t="shared" si="876"/>
        <v>0</v>
      </c>
      <c r="AF155" s="198">
        <f>IFERROR(AE155/(IF($W$20&gt;0,$J$7,0)+IF($X$20&gt;0,$P$7,0)+IF($Y$20&gt;0,$S$7,0)+IF($Z$20&gt;0,$V$7,0)),0)</f>
        <v>0</v>
      </c>
      <c r="AG155" s="198"/>
      <c r="AH155" s="425"/>
      <c r="AI155" s="413"/>
      <c r="AJ155" s="199" t="str">
        <f t="shared" ref="AJ155:AJ218" si="993">AJ140</f>
        <v>4.10</v>
      </c>
      <c r="AK155" s="8" t="str">
        <f>'rpp20'!$M$325</f>
        <v/>
      </c>
      <c r="AL155" s="199"/>
      <c r="AM155" s="196">
        <f t="shared" si="877"/>
        <v>0</v>
      </c>
      <c r="AN155" s="196"/>
      <c r="AO155" s="196"/>
      <c r="AP155" s="196">
        <f t="shared" si="878"/>
        <v>0</v>
      </c>
      <c r="AQ155" s="196"/>
      <c r="AR155" s="196"/>
      <c r="AS155" s="196">
        <f t="shared" si="879"/>
        <v>0</v>
      </c>
      <c r="AT155" s="196"/>
      <c r="AU155" s="196"/>
      <c r="AV155" s="196"/>
      <c r="AW155" s="196">
        <f t="shared" ref="AW155" si="994">IF($AT$20=1,AM155*$AM$7,0)</f>
        <v>0</v>
      </c>
      <c r="AX155" s="196">
        <f t="shared" ref="AX155" si="995">IF($AU$20=1,AP155*$AP$7,0)</f>
        <v>0</v>
      </c>
      <c r="AY155" s="196">
        <f t="shared" ref="AY155" si="996">IF($AV$20=1,AS155*$AS$7,0)</f>
        <v>0</v>
      </c>
      <c r="AZ155" s="197">
        <f t="shared" si="883"/>
        <v>0</v>
      </c>
      <c r="BA155" s="198">
        <f>IFERROR(AZ155/(IF($AT$20&gt;0,$AM$7,0)+IF($AU$20&gt;0,$AP$7,0)+IF($AV$20&gt;0,$AS$7,0)),0)</f>
        <v>0</v>
      </c>
      <c r="BB155" s="198"/>
      <c r="BC155" s="425"/>
      <c r="BD155" s="413"/>
      <c r="BE155" s="413"/>
      <c r="BF155" s="236"/>
      <c r="BG155" s="416"/>
      <c r="BH155" s="416"/>
      <c r="BI155" s="411"/>
      <c r="BJ155" s="411"/>
      <c r="BK155" s="413"/>
      <c r="BL155" s="413"/>
      <c r="BM155" s="413"/>
      <c r="BP155" s="211"/>
      <c r="BQ155" s="211"/>
      <c r="BR155" s="211"/>
      <c r="BS155" s="211"/>
    </row>
    <row r="156" spans="1:71">
      <c r="A156" s="419"/>
      <c r="B156" s="419"/>
      <c r="C156" s="422"/>
      <c r="D156" s="195" t="str">
        <f t="shared" si="988"/>
        <v>3.11</v>
      </c>
      <c r="E156" s="195"/>
      <c r="F156" s="195"/>
      <c r="G156" s="195"/>
      <c r="H156" s="195"/>
      <c r="I156" s="195"/>
      <c r="J156" s="196">
        <f t="shared" si="868"/>
        <v>0</v>
      </c>
      <c r="K156" s="197" t="str">
        <f>IF(analis!X23="","",analis!X23)</f>
        <v/>
      </c>
      <c r="L156" s="196"/>
      <c r="M156" s="196"/>
      <c r="N156" s="196"/>
      <c r="O156" s="196"/>
      <c r="P156" s="196">
        <f t="shared" si="869"/>
        <v>0</v>
      </c>
      <c r="Q156" s="8" t="str">
        <f>'rpp11'!$M$268</f>
        <v/>
      </c>
      <c r="R156" s="196"/>
      <c r="S156" s="196">
        <f t="shared" si="870"/>
        <v>0</v>
      </c>
      <c r="T156" s="196"/>
      <c r="U156" s="196"/>
      <c r="V156" s="196">
        <f t="shared" si="871"/>
        <v>0</v>
      </c>
      <c r="W156" s="196"/>
      <c r="X156" s="196"/>
      <c r="Y156" s="196"/>
      <c r="Z156" s="196"/>
      <c r="AA156" s="196">
        <f t="shared" ref="AA156" si="997">IF($W$21=1,J156*$J$7,0)</f>
        <v>0</v>
      </c>
      <c r="AB156" s="196">
        <f t="shared" ref="AB156" si="998">IF($X$21=1,P156*$P$7,0)</f>
        <v>0</v>
      </c>
      <c r="AC156" s="196">
        <f t="shared" ref="AC156" si="999">IF($Y$21=1,S156*$S$7,0)</f>
        <v>0</v>
      </c>
      <c r="AD156" s="196">
        <f t="shared" ref="AD156" si="1000">IF($Z$21=1,V156*$V$7,0)</f>
        <v>0</v>
      </c>
      <c r="AE156" s="197">
        <f t="shared" si="876"/>
        <v>0</v>
      </c>
      <c r="AF156" s="198">
        <f>IFERROR(AE156/(IF($W$21&gt;0,$J$7,0)+IF($X$21&gt;0,$P$7,0)+IF($Y$21&gt;0,$S$7,0)+IF($Z$21&gt;0,$V$7,0)),0)</f>
        <v>0</v>
      </c>
      <c r="AG156" s="198"/>
      <c r="AH156" s="425"/>
      <c r="AI156" s="413"/>
      <c r="AJ156" s="199" t="str">
        <f t="shared" si="993"/>
        <v>4.11</v>
      </c>
      <c r="AK156" s="8" t="str">
        <f>'rpp11'!$M$325</f>
        <v/>
      </c>
      <c r="AL156" s="199"/>
      <c r="AM156" s="196">
        <f t="shared" si="877"/>
        <v>0</v>
      </c>
      <c r="AN156" s="196"/>
      <c r="AO156" s="196"/>
      <c r="AP156" s="196">
        <f t="shared" si="878"/>
        <v>0</v>
      </c>
      <c r="AQ156" s="196"/>
      <c r="AR156" s="196"/>
      <c r="AS156" s="196">
        <f t="shared" si="879"/>
        <v>0</v>
      </c>
      <c r="AT156" s="196"/>
      <c r="AU156" s="196"/>
      <c r="AV156" s="196"/>
      <c r="AW156" s="196">
        <f t="shared" ref="AW156" si="1001">IF($AT$21=1,AM156*$AM$7,0)</f>
        <v>0</v>
      </c>
      <c r="AX156" s="196">
        <f t="shared" ref="AX156" si="1002">IF($AU$21=1,AP156*$AP$7,0)</f>
        <v>0</v>
      </c>
      <c r="AY156" s="196">
        <f t="shared" ref="AY156" si="1003">IF($AV$21=1,AS156*$AS$7,0)</f>
        <v>0</v>
      </c>
      <c r="AZ156" s="197">
        <f t="shared" si="883"/>
        <v>0</v>
      </c>
      <c r="BA156" s="198">
        <f>IFERROR(AZ156/(IF($AT$21&gt;0,$AM$7,0)+IF($AU$21&gt;0,$AP$7,0)+IF($AV$21&gt;0,$AS$7,0)),0)</f>
        <v>0</v>
      </c>
      <c r="BB156" s="198"/>
      <c r="BC156" s="425"/>
      <c r="BD156" s="413"/>
      <c r="BE156" s="413"/>
      <c r="BF156" s="236"/>
      <c r="BG156" s="416"/>
      <c r="BH156" s="416"/>
      <c r="BI156" s="411"/>
      <c r="BJ156" s="411"/>
      <c r="BK156" s="413"/>
      <c r="BL156" s="413"/>
      <c r="BM156" s="413"/>
      <c r="BP156" s="211"/>
      <c r="BQ156" s="211"/>
      <c r="BR156" s="211"/>
      <c r="BS156" s="211"/>
    </row>
    <row r="157" spans="1:71">
      <c r="A157" s="419"/>
      <c r="B157" s="419"/>
      <c r="C157" s="422"/>
      <c r="D157" s="195" t="str">
        <f t="shared" si="988"/>
        <v>3.12</v>
      </c>
      <c r="E157" s="195"/>
      <c r="F157" s="195"/>
      <c r="G157" s="195"/>
      <c r="H157" s="195"/>
      <c r="I157" s="195"/>
      <c r="J157" s="196">
        <f t="shared" si="868"/>
        <v>0</v>
      </c>
      <c r="K157" s="197" t="str">
        <f>IF(analis!Z23="","",analis!Z23)</f>
        <v/>
      </c>
      <c r="L157" s="196"/>
      <c r="M157" s="196"/>
      <c r="N157" s="196"/>
      <c r="O157" s="196"/>
      <c r="P157" s="196">
        <f t="shared" si="869"/>
        <v>0</v>
      </c>
      <c r="Q157" s="8" t="str">
        <f>'rpp12'!$M$268</f>
        <v/>
      </c>
      <c r="R157" s="196"/>
      <c r="S157" s="196">
        <f t="shared" si="870"/>
        <v>0</v>
      </c>
      <c r="T157" s="196"/>
      <c r="U157" s="196"/>
      <c r="V157" s="196">
        <f t="shared" si="871"/>
        <v>0</v>
      </c>
      <c r="W157" s="196"/>
      <c r="X157" s="196"/>
      <c r="Y157" s="196"/>
      <c r="Z157" s="196"/>
      <c r="AA157" s="196">
        <f t="shared" ref="AA157" si="1004">IF($W$22=1,J157*$J$7,0)</f>
        <v>0</v>
      </c>
      <c r="AB157" s="196">
        <f t="shared" ref="AB157" si="1005">IF($X$22=1,P157*$P$7,0)</f>
        <v>0</v>
      </c>
      <c r="AC157" s="196">
        <f t="shared" ref="AC157" si="1006">IF($Y$22=1,S157*$S$7,0)</f>
        <v>0</v>
      </c>
      <c r="AD157" s="196">
        <f t="shared" ref="AD157" si="1007">IF($Z$22=1,V157*$V$7,0)</f>
        <v>0</v>
      </c>
      <c r="AE157" s="197">
        <f t="shared" si="876"/>
        <v>0</v>
      </c>
      <c r="AF157" s="198">
        <f>IFERROR(AE157/(IF($W$22&gt;0,$J$7,0)+IF($X$22&gt;0,$P$7,0)+IF($Y$22&gt;0,$S$7,0)+IF($Z$22&gt;0,$V$7,0)),0)</f>
        <v>0</v>
      </c>
      <c r="AG157" s="198"/>
      <c r="AH157" s="425"/>
      <c r="AI157" s="413"/>
      <c r="AJ157" s="199" t="str">
        <f t="shared" si="993"/>
        <v>4.12</v>
      </c>
      <c r="AK157" s="8" t="str">
        <f>'rpp12'!$M$325</f>
        <v/>
      </c>
      <c r="AL157" s="199"/>
      <c r="AM157" s="196">
        <f t="shared" si="877"/>
        <v>0</v>
      </c>
      <c r="AN157" s="196"/>
      <c r="AO157" s="196"/>
      <c r="AP157" s="196">
        <f t="shared" si="878"/>
        <v>0</v>
      </c>
      <c r="AQ157" s="196"/>
      <c r="AR157" s="196"/>
      <c r="AS157" s="196">
        <f t="shared" si="879"/>
        <v>0</v>
      </c>
      <c r="AT157" s="196"/>
      <c r="AU157" s="196"/>
      <c r="AV157" s="196"/>
      <c r="AW157" s="196">
        <f t="shared" ref="AW157" si="1008">IF($AT$22=1,AM157*$AM$7,0)</f>
        <v>0</v>
      </c>
      <c r="AX157" s="196">
        <f t="shared" ref="AX157" si="1009">IF($AU$22=1,AP157*$AP$7,0)</f>
        <v>0</v>
      </c>
      <c r="AY157" s="196">
        <f t="shared" ref="AY157" si="1010">IF($AV$22=1,AS157*$AS$7,0)</f>
        <v>0</v>
      </c>
      <c r="AZ157" s="197">
        <f t="shared" si="883"/>
        <v>0</v>
      </c>
      <c r="BA157" s="198">
        <f>IFERROR(AZ157/(IF($AT$22&gt;0,$AM$7,0)+IF($AU$22&gt;0,$AP$7,0)+IF($AV$22&gt;0,$AS$7,0)),0)</f>
        <v>0</v>
      </c>
      <c r="BB157" s="198"/>
      <c r="BC157" s="425"/>
      <c r="BD157" s="413"/>
      <c r="BE157" s="413"/>
      <c r="BF157" s="236"/>
      <c r="BG157" s="416"/>
      <c r="BH157" s="416"/>
      <c r="BI157" s="411"/>
      <c r="BJ157" s="411"/>
      <c r="BK157" s="413"/>
      <c r="BL157" s="413"/>
      <c r="BM157" s="413"/>
      <c r="BP157" s="211"/>
      <c r="BQ157" s="211"/>
      <c r="BR157" s="211"/>
      <c r="BS157" s="211"/>
    </row>
    <row r="158" spans="1:71">
      <c r="A158" s="419"/>
      <c r="B158" s="419"/>
      <c r="C158" s="422"/>
      <c r="D158" s="195" t="str">
        <f t="shared" si="988"/>
        <v>3.13</v>
      </c>
      <c r="E158" s="195"/>
      <c r="F158" s="195"/>
      <c r="G158" s="195"/>
      <c r="H158" s="195"/>
      <c r="I158" s="195"/>
      <c r="J158" s="196">
        <f t="shared" si="868"/>
        <v>0</v>
      </c>
      <c r="K158" s="197" t="str">
        <f>IF(analis!AB23="","",analis!AB23)</f>
        <v/>
      </c>
      <c r="L158" s="196"/>
      <c r="M158" s="196"/>
      <c r="N158" s="196"/>
      <c r="O158" s="196"/>
      <c r="P158" s="196">
        <f t="shared" si="869"/>
        <v>0</v>
      </c>
      <c r="Q158" s="8" t="str">
        <f>'rpp13'!$M$268</f>
        <v/>
      </c>
      <c r="R158" s="196"/>
      <c r="S158" s="196">
        <f t="shared" si="870"/>
        <v>0</v>
      </c>
      <c r="T158" s="196"/>
      <c r="U158" s="196"/>
      <c r="V158" s="196">
        <f t="shared" si="871"/>
        <v>0</v>
      </c>
      <c r="W158" s="196"/>
      <c r="X158" s="196"/>
      <c r="Y158" s="196"/>
      <c r="Z158" s="196"/>
      <c r="AA158" s="196">
        <f t="shared" ref="AA158" si="1011">IF($W$23=1,J158*$J$7,0)</f>
        <v>0</v>
      </c>
      <c r="AB158" s="196">
        <f t="shared" ref="AB158" si="1012">IF($X$23=1,P158*$P$7,0)</f>
        <v>0</v>
      </c>
      <c r="AC158" s="196">
        <f t="shared" ref="AC158" si="1013">IF($Y$23=1,S158*$S$7,0)</f>
        <v>0</v>
      </c>
      <c r="AD158" s="196">
        <f t="shared" ref="AD158" si="1014">IF($Z$23=1,V158*$V$7,0)</f>
        <v>0</v>
      </c>
      <c r="AE158" s="197">
        <f t="shared" si="876"/>
        <v>0</v>
      </c>
      <c r="AF158" s="198">
        <f>IFERROR(AE158/(IF($W$23&gt;0,$J$7,0)+IF($X$23&gt;0,$P$7,0)+IF($Y$23&gt;0,$S$7,0)+IF($Z$23&gt;0,$V$7,0)),0)</f>
        <v>0</v>
      </c>
      <c r="AG158" s="198"/>
      <c r="AH158" s="425"/>
      <c r="AI158" s="413"/>
      <c r="AJ158" s="199" t="str">
        <f t="shared" si="993"/>
        <v>4.13</v>
      </c>
      <c r="AK158" s="8" t="str">
        <f>'rpp13'!$M$325</f>
        <v/>
      </c>
      <c r="AL158" s="199"/>
      <c r="AM158" s="196">
        <f t="shared" si="877"/>
        <v>0</v>
      </c>
      <c r="AN158" s="196"/>
      <c r="AO158" s="196"/>
      <c r="AP158" s="196">
        <f t="shared" si="878"/>
        <v>0</v>
      </c>
      <c r="AQ158" s="196"/>
      <c r="AR158" s="196"/>
      <c r="AS158" s="196">
        <f t="shared" si="879"/>
        <v>0</v>
      </c>
      <c r="AT158" s="196"/>
      <c r="AU158" s="196"/>
      <c r="AV158" s="196"/>
      <c r="AW158" s="196">
        <f t="shared" ref="AW158" si="1015">IF($AT$23=1,AM158*$AM$7,0)</f>
        <v>0</v>
      </c>
      <c r="AX158" s="196">
        <f t="shared" ref="AX158" si="1016">IF($AU$23=1,AP158*$AP$7,0)</f>
        <v>0</v>
      </c>
      <c r="AY158" s="196">
        <f t="shared" ref="AY158" si="1017">IF($AV$23=1,AS158*$AS$7,0)</f>
        <v>0</v>
      </c>
      <c r="AZ158" s="197">
        <f t="shared" si="883"/>
        <v>0</v>
      </c>
      <c r="BA158" s="198">
        <f>IFERROR(AZ158/(IF($AT$23&gt;0,$AM$7,0)+IF($AU$23&gt;0,$AP$7,0)+IF($AV$23&gt;0,$AS$7,0)),0)</f>
        <v>0</v>
      </c>
      <c r="BB158" s="198"/>
      <c r="BC158" s="425"/>
      <c r="BD158" s="413"/>
      <c r="BE158" s="413"/>
      <c r="BF158" s="236"/>
      <c r="BG158" s="416"/>
      <c r="BH158" s="416"/>
      <c r="BI158" s="411"/>
      <c r="BJ158" s="411"/>
      <c r="BK158" s="413"/>
      <c r="BL158" s="413"/>
      <c r="BM158" s="413"/>
      <c r="BP158" s="211"/>
      <c r="BQ158" s="211"/>
      <c r="BR158" s="211"/>
      <c r="BS158" s="211"/>
    </row>
    <row r="159" spans="1:71">
      <c r="A159" s="419"/>
      <c r="B159" s="419"/>
      <c r="C159" s="422"/>
      <c r="D159" s="195" t="str">
        <f t="shared" si="988"/>
        <v>3.14</v>
      </c>
      <c r="E159" s="195"/>
      <c r="F159" s="195"/>
      <c r="G159" s="195"/>
      <c r="H159" s="195"/>
      <c r="I159" s="195"/>
      <c r="J159" s="196">
        <f t="shared" si="868"/>
        <v>0</v>
      </c>
      <c r="K159" s="197" t="str">
        <f>IF(analis!AD23="","",analis!AD23)</f>
        <v/>
      </c>
      <c r="L159" s="196"/>
      <c r="M159" s="196"/>
      <c r="N159" s="196"/>
      <c r="O159" s="196"/>
      <c r="P159" s="196">
        <f t="shared" si="869"/>
        <v>0</v>
      </c>
      <c r="Q159" s="8" t="str">
        <f>'rpp14'!$M$268</f>
        <v/>
      </c>
      <c r="R159" s="196"/>
      <c r="S159" s="196">
        <f t="shared" si="870"/>
        <v>0</v>
      </c>
      <c r="T159" s="196"/>
      <c r="U159" s="196"/>
      <c r="V159" s="196">
        <f t="shared" si="871"/>
        <v>0</v>
      </c>
      <c r="W159" s="196"/>
      <c r="X159" s="196"/>
      <c r="Y159" s="196"/>
      <c r="Z159" s="196"/>
      <c r="AA159" s="196">
        <f t="shared" ref="AA159" si="1018">IF($W$24=1,J159*$J$7,0)</f>
        <v>0</v>
      </c>
      <c r="AB159" s="196">
        <f t="shared" ref="AB159" si="1019">IF($X$24=1,P159*$P$7,0)</f>
        <v>0</v>
      </c>
      <c r="AC159" s="196">
        <f t="shared" ref="AC159" si="1020">IF($Y$24=1,S159*$S$7,0)</f>
        <v>0</v>
      </c>
      <c r="AD159" s="196">
        <f t="shared" ref="AD159" si="1021">IF($Z$24=1,V159*$V$7,0)</f>
        <v>0</v>
      </c>
      <c r="AE159" s="197">
        <f t="shared" si="876"/>
        <v>0</v>
      </c>
      <c r="AF159" s="198">
        <f>IFERROR(AE159/(IF($W$24&gt;0,$J$7,0)+IF($X$24&gt;0,$P$7,0)+IF($Y$24&gt;0,$S$7,0)+IF($Z$24&gt;0,$V$7,0)),0)</f>
        <v>0</v>
      </c>
      <c r="AG159" s="198"/>
      <c r="AH159" s="425"/>
      <c r="AI159" s="413"/>
      <c r="AJ159" s="199" t="str">
        <f t="shared" si="993"/>
        <v>4.14</v>
      </c>
      <c r="AK159" s="8" t="str">
        <f>'rpp14'!$M$325</f>
        <v/>
      </c>
      <c r="AL159" s="199"/>
      <c r="AM159" s="196">
        <f t="shared" si="877"/>
        <v>0</v>
      </c>
      <c r="AN159" s="196"/>
      <c r="AO159" s="196"/>
      <c r="AP159" s="196">
        <f t="shared" si="878"/>
        <v>0</v>
      </c>
      <c r="AQ159" s="196"/>
      <c r="AR159" s="196"/>
      <c r="AS159" s="196">
        <f t="shared" si="879"/>
        <v>0</v>
      </c>
      <c r="AT159" s="196"/>
      <c r="AU159" s="196"/>
      <c r="AV159" s="196"/>
      <c r="AW159" s="196">
        <f t="shared" ref="AW159" si="1022">IF($AT$24=1,AM159*$AM$7,0)</f>
        <v>0</v>
      </c>
      <c r="AX159" s="196">
        <f t="shared" ref="AX159" si="1023">IF($AU$24=1,AP159*$AP$7,0)</f>
        <v>0</v>
      </c>
      <c r="AY159" s="196">
        <f t="shared" ref="AY159" si="1024">IF($AV$24=1,AS159*$AS$7,0)</f>
        <v>0</v>
      </c>
      <c r="AZ159" s="197">
        <f t="shared" si="883"/>
        <v>0</v>
      </c>
      <c r="BA159" s="198">
        <f>IFERROR(AZ159/(IF($AT$24&gt;0,$AM$7,0)+IF($AU$24&gt;0,$AP$7,0)+IF($AV$24&gt;0,$AS$7,0)),0)</f>
        <v>0</v>
      </c>
      <c r="BB159" s="198"/>
      <c r="BC159" s="425"/>
      <c r="BD159" s="413"/>
      <c r="BE159" s="413"/>
      <c r="BF159" s="236"/>
      <c r="BG159" s="416"/>
      <c r="BH159" s="416"/>
      <c r="BI159" s="411"/>
      <c r="BJ159" s="411"/>
      <c r="BK159" s="413"/>
      <c r="BL159" s="413"/>
      <c r="BM159" s="413"/>
      <c r="BP159" s="211"/>
      <c r="BQ159" s="211"/>
      <c r="BR159" s="211"/>
      <c r="BS159" s="211"/>
    </row>
    <row r="160" spans="1:71">
      <c r="A160" s="420"/>
      <c r="B160" s="420"/>
      <c r="C160" s="423"/>
      <c r="D160" s="195" t="str">
        <f t="shared" si="988"/>
        <v>3.15</v>
      </c>
      <c r="E160" s="195"/>
      <c r="F160" s="195"/>
      <c r="G160" s="195"/>
      <c r="H160" s="195"/>
      <c r="I160" s="195"/>
      <c r="J160" s="196">
        <f t="shared" si="868"/>
        <v>0</v>
      </c>
      <c r="K160" s="197" t="str">
        <f>IF(analis!AF23="","",analis!AF23)</f>
        <v/>
      </c>
      <c r="L160" s="196"/>
      <c r="M160" s="196"/>
      <c r="N160" s="196"/>
      <c r="O160" s="196"/>
      <c r="P160" s="196">
        <f t="shared" si="869"/>
        <v>0</v>
      </c>
      <c r="Q160" s="8" t="str">
        <f>'rpp15'!$M$268</f>
        <v/>
      </c>
      <c r="R160" s="196"/>
      <c r="S160" s="196">
        <f t="shared" si="870"/>
        <v>0</v>
      </c>
      <c r="T160" s="196"/>
      <c r="U160" s="196"/>
      <c r="V160" s="196">
        <f t="shared" si="871"/>
        <v>0</v>
      </c>
      <c r="W160" s="196"/>
      <c r="X160" s="196"/>
      <c r="Y160" s="196"/>
      <c r="Z160" s="196"/>
      <c r="AA160" s="196">
        <f t="shared" ref="AA160" si="1025">IF($W$25=1,J160*$J$7,0)</f>
        <v>0</v>
      </c>
      <c r="AB160" s="196">
        <f t="shared" ref="AB160" si="1026">IF($X$25=1,P160*$P$7,0)</f>
        <v>0</v>
      </c>
      <c r="AC160" s="196">
        <f t="shared" ref="AC160" si="1027">IF($Y$25=1,S160*$S$7,0)</f>
        <v>0</v>
      </c>
      <c r="AD160" s="196">
        <f t="shared" ref="AD160" si="1028">IF($Z$25=1,V160*$V$7,0)</f>
        <v>0</v>
      </c>
      <c r="AE160" s="197">
        <f t="shared" si="876"/>
        <v>0</v>
      </c>
      <c r="AF160" s="198">
        <f>IFERROR(AE160/(IF($W$25&gt;0,$J$7,0)+IF($X$25&gt;0,$P$7,0)+IF($Y$25&gt;0,$S$7,0)+IF($Z$25&gt;0,$V$7,0)),0)</f>
        <v>0</v>
      </c>
      <c r="AG160" s="198"/>
      <c r="AH160" s="426"/>
      <c r="AI160" s="414"/>
      <c r="AJ160" s="199" t="str">
        <f t="shared" si="993"/>
        <v>4.15</v>
      </c>
      <c r="AK160" s="8" t="str">
        <f>'rpp15'!$M$325</f>
        <v/>
      </c>
      <c r="AL160" s="199"/>
      <c r="AM160" s="196">
        <f t="shared" si="877"/>
        <v>0</v>
      </c>
      <c r="AN160" s="196"/>
      <c r="AO160" s="196"/>
      <c r="AP160" s="196">
        <f t="shared" si="878"/>
        <v>0</v>
      </c>
      <c r="AQ160" s="196"/>
      <c r="AR160" s="196"/>
      <c r="AS160" s="196">
        <f t="shared" si="879"/>
        <v>0</v>
      </c>
      <c r="AT160" s="196"/>
      <c r="AU160" s="196"/>
      <c r="AV160" s="196"/>
      <c r="AW160" s="196">
        <f t="shared" ref="AW160" si="1029">IF($AT$25=1,AM160*$AM$7,0)</f>
        <v>0</v>
      </c>
      <c r="AX160" s="196">
        <f t="shared" ref="AX160" si="1030">IF($AU$25=1,AP160*$AP$7,0)</f>
        <v>0</v>
      </c>
      <c r="AY160" s="196">
        <f t="shared" ref="AY160" si="1031">IF($AV$25=1,AS160*$AS$7,0)</f>
        <v>0</v>
      </c>
      <c r="AZ160" s="197">
        <f t="shared" si="883"/>
        <v>0</v>
      </c>
      <c r="BA160" s="198">
        <f>IFERROR(AZ160/(IF($AT$25&gt;0,$AM$7,0)+IF($AU$25&gt;0,$AP$7,0)+IF($AV$25&gt;0,$AS$7,0)),0)</f>
        <v>0</v>
      </c>
      <c r="BB160" s="198"/>
      <c r="BC160" s="426"/>
      <c r="BD160" s="414"/>
      <c r="BE160" s="414"/>
      <c r="BF160" s="237"/>
      <c r="BG160" s="417"/>
      <c r="BH160" s="417"/>
      <c r="BI160" s="316"/>
      <c r="BJ160" s="316"/>
      <c r="BK160" s="414"/>
      <c r="BL160" s="414"/>
      <c r="BM160" s="414"/>
      <c r="BP160" s="211"/>
      <c r="BQ160" s="211"/>
      <c r="BR160" s="211"/>
      <c r="BS160" s="211"/>
    </row>
    <row r="161" spans="1:71">
      <c r="A161" s="418">
        <v>11</v>
      </c>
      <c r="B161" s="418">
        <f>pd!B16</f>
        <v>5479</v>
      </c>
      <c r="C161" s="421" t="str">
        <f>pd!C16</f>
        <v>MUHAMMAD ALPIANOR</v>
      </c>
      <c r="D161" s="195" t="str">
        <f t="shared" si="988"/>
        <v>3.1</v>
      </c>
      <c r="E161" s="195"/>
      <c r="F161" s="195"/>
      <c r="G161" s="195"/>
      <c r="H161" s="195"/>
      <c r="I161" s="195"/>
      <c r="J161" s="196">
        <f t="shared" si="868"/>
        <v>0</v>
      </c>
      <c r="K161" s="197" t="str">
        <f>IF(analis!D24="","",analis!D24)</f>
        <v/>
      </c>
      <c r="L161" s="196"/>
      <c r="M161" s="196"/>
      <c r="N161" s="196"/>
      <c r="O161" s="196"/>
      <c r="P161" s="196">
        <f t="shared" si="869"/>
        <v>0</v>
      </c>
      <c r="Q161" s="8" t="str">
        <f>'rpp1'!$M$269</f>
        <v/>
      </c>
      <c r="R161" s="196"/>
      <c r="S161" s="196">
        <f t="shared" si="870"/>
        <v>0</v>
      </c>
      <c r="T161" s="196"/>
      <c r="U161" s="196"/>
      <c r="V161" s="196">
        <f t="shared" si="871"/>
        <v>0</v>
      </c>
      <c r="W161" s="196"/>
      <c r="X161" s="196"/>
      <c r="Y161" s="196"/>
      <c r="Z161" s="196"/>
      <c r="AA161" s="196">
        <f t="shared" ref="AA161" si="1032">IF($W$11=1,J161*$J$7,0)</f>
        <v>0</v>
      </c>
      <c r="AB161" s="196">
        <f t="shared" ref="AB161" si="1033">IF($X$11=1,P161*$P$7,0)</f>
        <v>0</v>
      </c>
      <c r="AC161" s="196">
        <f t="shared" ref="AC161" si="1034">IF($Y$11=1,S161*$S$7,0)</f>
        <v>0</v>
      </c>
      <c r="AD161" s="196">
        <f t="shared" ref="AD161" si="1035">IF($Z$11=1,V161*$V$7,0)</f>
        <v>0</v>
      </c>
      <c r="AE161" s="197">
        <f t="shared" si="876"/>
        <v>0</v>
      </c>
      <c r="AF161" s="198">
        <f>IFERROR(AE161/(IF($W$11&gt;0,$J$7,0)+IF($X$11&gt;0,$P$7,0)+IF($Y$11&gt;0,$S$7,0)+IF($Z$11&gt;0,$V$7,0)),0)</f>
        <v>0</v>
      </c>
      <c r="AG161" s="198"/>
      <c r="AH161" s="424" t="e">
        <f t="shared" ref="AH161" si="1036">ROUND((SUM(AF161:AF175)/SUM($AG$11:$AG$25)),0)</f>
        <v>#DIV/0!</v>
      </c>
      <c r="AI161" s="412" t="e">
        <f>IF(AH161&gt;=$BO$11,"A",IF(AH161&gt;=$BO$12,"B",IF(AH161&gt;=$BO$13,"C",IF(AH161&gt;=$BO$14,"D",""))))</f>
        <v>#DIV/0!</v>
      </c>
      <c r="AJ161" s="199" t="str">
        <f t="shared" si="993"/>
        <v>4.1</v>
      </c>
      <c r="AK161" s="8" t="str">
        <f>'rpp1'!$M$326</f>
        <v/>
      </c>
      <c r="AL161" s="199"/>
      <c r="AM161" s="196">
        <f t="shared" si="877"/>
        <v>0</v>
      </c>
      <c r="AN161" s="196"/>
      <c r="AO161" s="196"/>
      <c r="AP161" s="196">
        <f t="shared" si="878"/>
        <v>0</v>
      </c>
      <c r="AQ161" s="196"/>
      <c r="AR161" s="196"/>
      <c r="AS161" s="196">
        <f t="shared" si="879"/>
        <v>0</v>
      </c>
      <c r="AT161" s="196"/>
      <c r="AU161" s="196"/>
      <c r="AV161" s="196"/>
      <c r="AW161" s="196">
        <f t="shared" ref="AW161" si="1037">IF($AT$11=1,AM161*$AM$7,0)</f>
        <v>0</v>
      </c>
      <c r="AX161" s="196">
        <f t="shared" ref="AX161" si="1038">IF($AU$11=1,AP161*$AP$7,0)</f>
        <v>0</v>
      </c>
      <c r="AY161" s="196">
        <f t="shared" ref="AY161" si="1039">IF($AV$11=1,AS161*$AS$7,0)</f>
        <v>0</v>
      </c>
      <c r="AZ161" s="197">
        <f t="shared" si="883"/>
        <v>0</v>
      </c>
      <c r="BA161" s="198">
        <f>IFERROR(AZ161/(IF($AT$11&gt;0,$AM$7,0)+IF($AU$11&gt;0,$AP$7,0)+IF($AV$11&gt;0,$AS$7,0)),0)</f>
        <v>0</v>
      </c>
      <c r="BB161" s="198"/>
      <c r="BC161" s="424" t="e">
        <f t="shared" ref="BC161" si="1040">ROUND((SUM(BA161:BA175)/SUM($BB$11:$BB$25)),0)</f>
        <v>#DIV/0!</v>
      </c>
      <c r="BD161" s="412" t="e">
        <f t="shared" ref="BD161" si="1041">IF(BC161&gt;=$BO$11,"A",IF(BC161&gt;=$BO$12,"B",IF(BC161&gt;=$BO$13,"C",IF(BC161&gt;=$BO$14,"D",""))))</f>
        <v>#DIV/0!</v>
      </c>
      <c r="BE161" s="412"/>
      <c r="BF161" s="235" t="str">
        <f>'rpp1'!G160</f>
        <v/>
      </c>
      <c r="BG161" s="415" t="e">
        <f>IF(AI161=$BP$11,$BQ$11,IF(AI161=$BP$12,$BQ$12,IF(AI161=$BP$13,$BQ$13,IF(AI161=$BP$14,$BQ$14,""))))</f>
        <v>#DIV/0!</v>
      </c>
      <c r="BH161" s="415" t="e">
        <f t="shared" ref="BH161" si="1042">IF(BD161=$BP$11,$BR$11,IF(BD161=$BP$12,$BR$12,IF(BD161=$BP$13,$BR$13,IF(BD161=$BP$14,$BR$14,""))))</f>
        <v>#DIV/0!</v>
      </c>
      <c r="BI161" s="315" t="str">
        <f t="shared" ref="BI161" si="1043">IF(BE161=$BS$11,$BT$11,IF(BE161=$BS$12,$BT$12,IF(BE161=$BS$13,$BT$13,IF(BE161=$BS$14,$BT$14,""))))</f>
        <v/>
      </c>
      <c r="BJ161" s="315" t="str">
        <f t="shared" ref="BJ161" si="1044">IF(BF161=$BS$11,$BU$11,IF(BF161=$BS$12,$BU$12,IF(BF161=$BS$13,$BU$13,IF(BF161=$BS$14,$BU$14,""))))</f>
        <v/>
      </c>
      <c r="BK161" s="412"/>
      <c r="BL161" s="412"/>
      <c r="BM161" s="412"/>
      <c r="BP161" s="211"/>
      <c r="BQ161" s="211"/>
      <c r="BR161" s="211"/>
      <c r="BS161" s="211"/>
    </row>
    <row r="162" spans="1:71">
      <c r="A162" s="419"/>
      <c r="B162" s="419"/>
      <c r="C162" s="422"/>
      <c r="D162" s="195" t="str">
        <f t="shared" si="988"/>
        <v>3.2</v>
      </c>
      <c r="E162" s="195"/>
      <c r="F162" s="195"/>
      <c r="G162" s="195"/>
      <c r="H162" s="195"/>
      <c r="I162" s="195"/>
      <c r="J162" s="196">
        <f t="shared" si="868"/>
        <v>0</v>
      </c>
      <c r="K162" s="197" t="str">
        <f>IF(analis!F24="","",analis!F24)</f>
        <v/>
      </c>
      <c r="L162" s="196"/>
      <c r="M162" s="196"/>
      <c r="N162" s="196"/>
      <c r="O162" s="196"/>
      <c r="P162" s="196">
        <f t="shared" si="869"/>
        <v>0</v>
      </c>
      <c r="Q162" s="8" t="str">
        <f>'rpp2'!$M$269</f>
        <v/>
      </c>
      <c r="R162" s="196"/>
      <c r="S162" s="196">
        <f t="shared" si="870"/>
        <v>0</v>
      </c>
      <c r="T162" s="196"/>
      <c r="U162" s="196"/>
      <c r="V162" s="196">
        <f t="shared" si="871"/>
        <v>0</v>
      </c>
      <c r="W162" s="196"/>
      <c r="X162" s="196"/>
      <c r="Y162" s="196"/>
      <c r="Z162" s="196"/>
      <c r="AA162" s="196">
        <f t="shared" ref="AA162" si="1045">IF($W$12=1,J162*$J$7,0)</f>
        <v>0</v>
      </c>
      <c r="AB162" s="196">
        <f t="shared" ref="AB162" si="1046">IF($X$12=1,P162*$P$7,0)</f>
        <v>0</v>
      </c>
      <c r="AC162" s="196">
        <f t="shared" ref="AC162" si="1047">IF($Y$12=1,S162*$S$7,0)</f>
        <v>0</v>
      </c>
      <c r="AD162" s="196">
        <f t="shared" ref="AD162" si="1048">IF($Z$12=1,V162*$V$7,0)</f>
        <v>0</v>
      </c>
      <c r="AE162" s="197">
        <f t="shared" si="876"/>
        <v>0</v>
      </c>
      <c r="AF162" s="198">
        <f>IFERROR(AE162/(IF($W$12&gt;0,$J$7,0)+IF($X$12&gt;0,$P$7,0)+IF($Y$12&gt;0,$S$7,0)+IF($Z$12&gt;0,$V$7,0)),0)</f>
        <v>0</v>
      </c>
      <c r="AG162" s="198"/>
      <c r="AH162" s="425"/>
      <c r="AI162" s="413"/>
      <c r="AJ162" s="199" t="str">
        <f t="shared" si="993"/>
        <v>4.2</v>
      </c>
      <c r="AK162" s="8" t="str">
        <f>'rpp2'!$M$326</f>
        <v/>
      </c>
      <c r="AL162" s="199"/>
      <c r="AM162" s="196">
        <f t="shared" si="877"/>
        <v>0</v>
      </c>
      <c r="AN162" s="196"/>
      <c r="AO162" s="196"/>
      <c r="AP162" s="196">
        <f t="shared" si="878"/>
        <v>0</v>
      </c>
      <c r="AQ162" s="196"/>
      <c r="AR162" s="196"/>
      <c r="AS162" s="196">
        <f t="shared" si="879"/>
        <v>0</v>
      </c>
      <c r="AT162" s="196"/>
      <c r="AU162" s="196"/>
      <c r="AV162" s="196"/>
      <c r="AW162" s="196">
        <f t="shared" ref="AW162" si="1049">IF($AT$12=1,AM162*$AM$7,0)</f>
        <v>0</v>
      </c>
      <c r="AX162" s="196">
        <f t="shared" ref="AX162" si="1050">IF($AU$12=1,AP162*$AP$7,0)</f>
        <v>0</v>
      </c>
      <c r="AY162" s="196">
        <f t="shared" ref="AY162" si="1051">IF($AV$12=1,AS162*$AS$7,0)</f>
        <v>0</v>
      </c>
      <c r="AZ162" s="197">
        <f t="shared" si="883"/>
        <v>0</v>
      </c>
      <c r="BA162" s="198">
        <f>IFERROR(AZ162/(IF($AT$12&gt;0,$AM$7,0)+IF($AU$12&gt;0,$AP$7,0)+IF($AV$12&gt;0,$AS$7,0)),0)</f>
        <v>0</v>
      </c>
      <c r="BB162" s="198"/>
      <c r="BC162" s="425"/>
      <c r="BD162" s="413"/>
      <c r="BE162" s="413"/>
      <c r="BF162" s="236" t="str">
        <f>'rpp2'!G160</f>
        <v/>
      </c>
      <c r="BG162" s="416"/>
      <c r="BH162" s="416"/>
      <c r="BI162" s="411"/>
      <c r="BJ162" s="411"/>
      <c r="BK162" s="413"/>
      <c r="BL162" s="413"/>
      <c r="BM162" s="413"/>
      <c r="BP162" s="211"/>
      <c r="BQ162" s="211"/>
      <c r="BR162" s="211"/>
      <c r="BS162" s="211"/>
    </row>
    <row r="163" spans="1:71">
      <c r="A163" s="419"/>
      <c r="B163" s="419"/>
      <c r="C163" s="422"/>
      <c r="D163" s="195" t="str">
        <f t="shared" si="988"/>
        <v>3.3</v>
      </c>
      <c r="E163" s="195"/>
      <c r="F163" s="195"/>
      <c r="G163" s="195"/>
      <c r="H163" s="195"/>
      <c r="I163" s="195"/>
      <c r="J163" s="196">
        <f t="shared" si="868"/>
        <v>0</v>
      </c>
      <c r="K163" s="197" t="str">
        <f>IF(analis!H24="","",analis!H24)</f>
        <v/>
      </c>
      <c r="L163" s="196"/>
      <c r="M163" s="196"/>
      <c r="N163" s="196"/>
      <c r="O163" s="196"/>
      <c r="P163" s="196">
        <f t="shared" si="869"/>
        <v>0</v>
      </c>
      <c r="Q163" s="8" t="str">
        <f>'rpp3'!$M$269</f>
        <v/>
      </c>
      <c r="R163" s="196"/>
      <c r="S163" s="196">
        <f t="shared" si="870"/>
        <v>0</v>
      </c>
      <c r="T163" s="196"/>
      <c r="U163" s="196"/>
      <c r="V163" s="196">
        <f t="shared" si="871"/>
        <v>0</v>
      </c>
      <c r="W163" s="196"/>
      <c r="X163" s="196"/>
      <c r="Y163" s="196"/>
      <c r="Z163" s="196"/>
      <c r="AA163" s="196">
        <f t="shared" ref="AA163" si="1052">IF($W$13=1,J163*$J$7,0)</f>
        <v>0</v>
      </c>
      <c r="AB163" s="196">
        <f t="shared" ref="AB163" si="1053">IF($X$13=1,P163*$P$7,0)</f>
        <v>0</v>
      </c>
      <c r="AC163" s="196">
        <f t="shared" ref="AC163" si="1054">IF($Y$13=1,S163*$S$7,0)</f>
        <v>0</v>
      </c>
      <c r="AD163" s="196">
        <f t="shared" ref="AD163" si="1055">IF($Z$13=1,V163*$V$7,0)</f>
        <v>0</v>
      </c>
      <c r="AE163" s="197">
        <f t="shared" si="876"/>
        <v>0</v>
      </c>
      <c r="AF163" s="198">
        <f>IFERROR(AE163/(IF($W$13&gt;0,$J$7,0)+IF($X$13&gt;0,$P$7,0)+IF($Y$13&gt;0,$S$7,0)+IF($Z$13&gt;0,$V$7,0)),0)</f>
        <v>0</v>
      </c>
      <c r="AG163" s="198"/>
      <c r="AH163" s="425"/>
      <c r="AI163" s="413"/>
      <c r="AJ163" s="199" t="str">
        <f t="shared" si="993"/>
        <v>4.3</v>
      </c>
      <c r="AK163" s="8" t="str">
        <f>'rpp3'!$M$326</f>
        <v/>
      </c>
      <c r="AL163" s="199"/>
      <c r="AM163" s="196">
        <f t="shared" si="877"/>
        <v>0</v>
      </c>
      <c r="AN163" s="196"/>
      <c r="AO163" s="196"/>
      <c r="AP163" s="196">
        <f t="shared" si="878"/>
        <v>0</v>
      </c>
      <c r="AQ163" s="196"/>
      <c r="AR163" s="196"/>
      <c r="AS163" s="196">
        <f t="shared" si="879"/>
        <v>0</v>
      </c>
      <c r="AT163" s="196"/>
      <c r="AU163" s="196"/>
      <c r="AV163" s="196"/>
      <c r="AW163" s="196">
        <f t="shared" ref="AW163" si="1056">IF($AT$13=1,AM163*$AM$7,0)</f>
        <v>0</v>
      </c>
      <c r="AX163" s="196">
        <f t="shared" ref="AX163" si="1057">IF($AU$13=1,AP163*$AP$7,0)</f>
        <v>0</v>
      </c>
      <c r="AY163" s="196">
        <f t="shared" ref="AY163" si="1058">IF($AV$13=1,AS163*$AS$7,0)</f>
        <v>0</v>
      </c>
      <c r="AZ163" s="197">
        <f t="shared" si="883"/>
        <v>0</v>
      </c>
      <c r="BA163" s="198">
        <f>IFERROR(AZ163/(IF($AT$13&gt;0,$AM$7,0)+IF($AU$13&gt;0,$AP$7,0)+IF($AV$13&gt;0,$AS$7,0)),0)</f>
        <v>0</v>
      </c>
      <c r="BB163" s="198"/>
      <c r="BC163" s="425"/>
      <c r="BD163" s="413"/>
      <c r="BE163" s="413"/>
      <c r="BF163" s="236"/>
      <c r="BG163" s="416"/>
      <c r="BH163" s="416"/>
      <c r="BI163" s="411"/>
      <c r="BJ163" s="411"/>
      <c r="BK163" s="413"/>
      <c r="BL163" s="413"/>
      <c r="BM163" s="413"/>
      <c r="BP163" s="211"/>
      <c r="BQ163" s="211"/>
      <c r="BR163" s="211"/>
      <c r="BS163" s="211"/>
    </row>
    <row r="164" spans="1:71">
      <c r="A164" s="419"/>
      <c r="B164" s="419"/>
      <c r="C164" s="422"/>
      <c r="D164" s="195" t="str">
        <f t="shared" si="988"/>
        <v>3.4</v>
      </c>
      <c r="E164" s="195"/>
      <c r="F164" s="195"/>
      <c r="G164" s="195"/>
      <c r="H164" s="195"/>
      <c r="I164" s="195"/>
      <c r="J164" s="196">
        <f t="shared" si="868"/>
        <v>0</v>
      </c>
      <c r="K164" s="197" t="str">
        <f>IF(analis!J24="","",analis!J24)</f>
        <v/>
      </c>
      <c r="L164" s="196"/>
      <c r="M164" s="196"/>
      <c r="N164" s="196"/>
      <c r="O164" s="196"/>
      <c r="P164" s="196">
        <f t="shared" si="869"/>
        <v>0</v>
      </c>
      <c r="Q164" s="8" t="str">
        <f>'rpp4'!$M$269</f>
        <v/>
      </c>
      <c r="R164" s="196"/>
      <c r="S164" s="196">
        <f t="shared" si="870"/>
        <v>0</v>
      </c>
      <c r="T164" s="196"/>
      <c r="U164" s="196"/>
      <c r="V164" s="196">
        <f t="shared" si="871"/>
        <v>0</v>
      </c>
      <c r="W164" s="196"/>
      <c r="X164" s="196"/>
      <c r="Y164" s="196"/>
      <c r="Z164" s="196"/>
      <c r="AA164" s="196">
        <f t="shared" ref="AA164" si="1059">IF($W$14=1,J164*$J$7,0)</f>
        <v>0</v>
      </c>
      <c r="AB164" s="196">
        <f t="shared" ref="AB164" si="1060">IF($X$14=1,P164*$P$7,0)</f>
        <v>0</v>
      </c>
      <c r="AC164" s="196">
        <f t="shared" ref="AC164" si="1061">IF($Y$14=1,S164*$S$7,0)</f>
        <v>0</v>
      </c>
      <c r="AD164" s="196">
        <f t="shared" ref="AD164" si="1062">IF($Z$14=1,V164*$V$7,0)</f>
        <v>0</v>
      </c>
      <c r="AE164" s="197">
        <f t="shared" si="876"/>
        <v>0</v>
      </c>
      <c r="AF164" s="198">
        <f>IFERROR(AE164/(IF($W$14&gt;0,$J$7,0)+IF($X$14&gt;0,$P$7,0)+IF($Y$14&gt;0,$S$7,0)+IF($Z$14&gt;0,$V$7,0)),0)</f>
        <v>0</v>
      </c>
      <c r="AG164" s="198"/>
      <c r="AH164" s="425"/>
      <c r="AI164" s="413"/>
      <c r="AJ164" s="199" t="str">
        <f t="shared" si="993"/>
        <v>4.4</v>
      </c>
      <c r="AK164" s="8" t="str">
        <f>'rpp4'!$M$326</f>
        <v/>
      </c>
      <c r="AL164" s="199"/>
      <c r="AM164" s="196">
        <f t="shared" si="877"/>
        <v>0</v>
      </c>
      <c r="AN164" s="196"/>
      <c r="AO164" s="196"/>
      <c r="AP164" s="196">
        <f t="shared" si="878"/>
        <v>0</v>
      </c>
      <c r="AQ164" s="196"/>
      <c r="AR164" s="196"/>
      <c r="AS164" s="196">
        <f t="shared" si="879"/>
        <v>0</v>
      </c>
      <c r="AT164" s="196"/>
      <c r="AU164" s="196"/>
      <c r="AV164" s="196"/>
      <c r="AW164" s="196">
        <f t="shared" ref="AW164" si="1063">IF($AT$14=1,AM164*$AM$7,0)</f>
        <v>0</v>
      </c>
      <c r="AX164" s="196">
        <f t="shared" ref="AX164" si="1064">IF($AU$14=1,AP164*$AP$7,0)</f>
        <v>0</v>
      </c>
      <c r="AY164" s="196">
        <f t="shared" ref="AY164" si="1065">IF($AV$14=1,AS164*$AS$7,0)</f>
        <v>0</v>
      </c>
      <c r="AZ164" s="197">
        <f t="shared" si="883"/>
        <v>0</v>
      </c>
      <c r="BA164" s="198">
        <f>IFERROR(AZ164/(IF($AT$14&gt;0,$AM$7,0)+IF($AU$14&gt;0,$AP$7,0)+IF($AV$14&gt;0,$AS$7,0)),0)</f>
        <v>0</v>
      </c>
      <c r="BB164" s="198"/>
      <c r="BC164" s="425"/>
      <c r="BD164" s="413"/>
      <c r="BE164" s="413"/>
      <c r="BF164" s="236"/>
      <c r="BG164" s="416"/>
      <c r="BH164" s="416"/>
      <c r="BI164" s="411"/>
      <c r="BJ164" s="411"/>
      <c r="BK164" s="413"/>
      <c r="BL164" s="413"/>
      <c r="BM164" s="413"/>
      <c r="BP164" s="211"/>
      <c r="BQ164" s="211"/>
      <c r="BR164" s="211"/>
      <c r="BS164" s="211"/>
    </row>
    <row r="165" spans="1:71">
      <c r="A165" s="419"/>
      <c r="B165" s="419"/>
      <c r="C165" s="422"/>
      <c r="D165" s="195" t="str">
        <f t="shared" si="988"/>
        <v>3.5</v>
      </c>
      <c r="E165" s="195"/>
      <c r="F165" s="195"/>
      <c r="G165" s="195"/>
      <c r="H165" s="195"/>
      <c r="I165" s="195"/>
      <c r="J165" s="196">
        <f t="shared" si="868"/>
        <v>0</v>
      </c>
      <c r="K165" s="197" t="str">
        <f>IF(analis!L24="","",analis!L24)</f>
        <v/>
      </c>
      <c r="L165" s="196"/>
      <c r="M165" s="196"/>
      <c r="N165" s="196"/>
      <c r="O165" s="196"/>
      <c r="P165" s="196">
        <f t="shared" si="869"/>
        <v>0</v>
      </c>
      <c r="Q165" s="8" t="str">
        <f>'rpp5'!$M$269</f>
        <v/>
      </c>
      <c r="R165" s="196"/>
      <c r="S165" s="196">
        <f t="shared" si="870"/>
        <v>0</v>
      </c>
      <c r="T165" s="196"/>
      <c r="U165" s="196"/>
      <c r="V165" s="196">
        <f t="shared" si="871"/>
        <v>0</v>
      </c>
      <c r="W165" s="196"/>
      <c r="X165" s="196"/>
      <c r="Y165" s="196"/>
      <c r="Z165" s="196"/>
      <c r="AA165" s="196">
        <f t="shared" ref="AA165" si="1066">IF($W$15=1,J165*$J$7,0)</f>
        <v>0</v>
      </c>
      <c r="AB165" s="196">
        <f t="shared" ref="AB165" si="1067">IF($X$15=1,P165*$P$7,0)</f>
        <v>0</v>
      </c>
      <c r="AC165" s="196">
        <f t="shared" ref="AC165" si="1068">IF($Y$15=1,S165*$S$7,0)</f>
        <v>0</v>
      </c>
      <c r="AD165" s="196">
        <f t="shared" ref="AD165" si="1069">IF($Z$15=1,V165*$V$7,0)</f>
        <v>0</v>
      </c>
      <c r="AE165" s="197">
        <f t="shared" si="876"/>
        <v>0</v>
      </c>
      <c r="AF165" s="198">
        <f>IFERROR(AE165/(IF($W$15&gt;0,$J$7,0)+IF($X$15&gt;0,$P$7,0)+IF($Y$15&gt;0,$S$7,0)+IF($Z$15&gt;0,$V$7,0)),0)</f>
        <v>0</v>
      </c>
      <c r="AG165" s="198"/>
      <c r="AH165" s="425"/>
      <c r="AI165" s="413"/>
      <c r="AJ165" s="199" t="str">
        <f t="shared" si="993"/>
        <v>4.5</v>
      </c>
      <c r="AK165" s="8" t="str">
        <f>'rpp5'!$M$326</f>
        <v/>
      </c>
      <c r="AL165" s="199"/>
      <c r="AM165" s="196">
        <f t="shared" si="877"/>
        <v>0</v>
      </c>
      <c r="AN165" s="196"/>
      <c r="AO165" s="196"/>
      <c r="AP165" s="196">
        <f t="shared" si="878"/>
        <v>0</v>
      </c>
      <c r="AQ165" s="196"/>
      <c r="AR165" s="196"/>
      <c r="AS165" s="196">
        <f t="shared" si="879"/>
        <v>0</v>
      </c>
      <c r="AT165" s="196"/>
      <c r="AU165" s="196"/>
      <c r="AV165" s="196"/>
      <c r="AW165" s="196">
        <f t="shared" ref="AW165" si="1070">IF($AT$15=1,AM165*$AM$7,0)</f>
        <v>0</v>
      </c>
      <c r="AX165" s="196">
        <f t="shared" ref="AX165" si="1071">IF($AU$15=1,AP165*$AP$7,0)</f>
        <v>0</v>
      </c>
      <c r="AY165" s="196">
        <f t="shared" ref="AY165" si="1072">IF($AV$15=1,AS165*$AS$7,0)</f>
        <v>0</v>
      </c>
      <c r="AZ165" s="197">
        <f t="shared" si="883"/>
        <v>0</v>
      </c>
      <c r="BA165" s="198">
        <f>IFERROR(AZ165/(IF($AT$15&gt;0,$AM$7,0)+IF($AU$15&gt;0,$AP$7,0)+IF($AV$15&gt;0,$AS$7,0)),0)</f>
        <v>0</v>
      </c>
      <c r="BB165" s="198"/>
      <c r="BC165" s="425"/>
      <c r="BD165" s="413"/>
      <c r="BE165" s="413"/>
      <c r="BF165" s="236"/>
      <c r="BG165" s="416"/>
      <c r="BH165" s="416"/>
      <c r="BI165" s="411"/>
      <c r="BJ165" s="411"/>
      <c r="BK165" s="413"/>
      <c r="BL165" s="413"/>
      <c r="BM165" s="413"/>
      <c r="BP165" s="211"/>
      <c r="BQ165" s="211"/>
      <c r="BR165" s="211"/>
      <c r="BS165" s="211"/>
    </row>
    <row r="166" spans="1:71">
      <c r="A166" s="419"/>
      <c r="B166" s="419"/>
      <c r="C166" s="422"/>
      <c r="D166" s="195" t="str">
        <f t="shared" si="988"/>
        <v>3.6</v>
      </c>
      <c r="E166" s="195"/>
      <c r="F166" s="195"/>
      <c r="G166" s="195"/>
      <c r="H166" s="195"/>
      <c r="I166" s="195"/>
      <c r="J166" s="196">
        <f t="shared" si="868"/>
        <v>0</v>
      </c>
      <c r="K166" s="197" t="str">
        <f>IF(analis!N24="","",analis!N24)</f>
        <v/>
      </c>
      <c r="L166" s="196"/>
      <c r="M166" s="196"/>
      <c r="N166" s="196"/>
      <c r="O166" s="196"/>
      <c r="P166" s="196">
        <f t="shared" si="869"/>
        <v>0</v>
      </c>
      <c r="Q166" s="8" t="str">
        <f>'rpp16'!$M$269</f>
        <v/>
      </c>
      <c r="R166" s="196"/>
      <c r="S166" s="196">
        <f t="shared" si="870"/>
        <v>0</v>
      </c>
      <c r="T166" s="196"/>
      <c r="U166" s="196"/>
      <c r="V166" s="196">
        <f t="shared" si="871"/>
        <v>0</v>
      </c>
      <c r="W166" s="196"/>
      <c r="X166" s="196"/>
      <c r="Y166" s="196"/>
      <c r="Z166" s="196"/>
      <c r="AA166" s="196">
        <f t="shared" ref="AA166" si="1073">IF($W$16=1,J166*$J$7,0)</f>
        <v>0</v>
      </c>
      <c r="AB166" s="196">
        <f t="shared" ref="AB166" si="1074">IF($X$16=1,P166*$P$7,0)</f>
        <v>0</v>
      </c>
      <c r="AC166" s="196">
        <f t="shared" ref="AC166" si="1075">IF($Y$16=1,S166*$S$7,0)</f>
        <v>0</v>
      </c>
      <c r="AD166" s="196">
        <f t="shared" ref="AD166" si="1076">IF($Z$16=1,V166*$V$7,0)</f>
        <v>0</v>
      </c>
      <c r="AE166" s="197">
        <f t="shared" si="876"/>
        <v>0</v>
      </c>
      <c r="AF166" s="198">
        <f>IFERROR(AE166/(IF($W$16&gt;0,$J$7,0)+IF($X$16&gt;0,$P$7,0)+IF($Y$16&gt;0,$S$7,0)+IF($Z$16&gt;0,$V$7,0)),0)</f>
        <v>0</v>
      </c>
      <c r="AG166" s="198"/>
      <c r="AH166" s="425"/>
      <c r="AI166" s="413"/>
      <c r="AJ166" s="199" t="str">
        <f t="shared" si="993"/>
        <v>4.6</v>
      </c>
      <c r="AK166" s="8" t="str">
        <f>'rpp16'!$M$326</f>
        <v/>
      </c>
      <c r="AL166" s="199"/>
      <c r="AM166" s="196">
        <f t="shared" si="877"/>
        <v>0</v>
      </c>
      <c r="AN166" s="196"/>
      <c r="AO166" s="196"/>
      <c r="AP166" s="196">
        <f t="shared" si="878"/>
        <v>0</v>
      </c>
      <c r="AQ166" s="196"/>
      <c r="AR166" s="196"/>
      <c r="AS166" s="196">
        <f t="shared" si="879"/>
        <v>0</v>
      </c>
      <c r="AT166" s="196"/>
      <c r="AU166" s="196"/>
      <c r="AV166" s="196"/>
      <c r="AW166" s="196">
        <f t="shared" ref="AW166" si="1077">IF($AT$16=1,AM166*$AM$7,0)</f>
        <v>0</v>
      </c>
      <c r="AX166" s="196">
        <f t="shared" ref="AX166" si="1078">IF($AU$16=1,AP166*$AP$7,0)</f>
        <v>0</v>
      </c>
      <c r="AY166" s="196">
        <f t="shared" ref="AY166" si="1079">IF($AV$16=1,AS166*$AS$7,0)</f>
        <v>0</v>
      </c>
      <c r="AZ166" s="197">
        <f t="shared" si="883"/>
        <v>0</v>
      </c>
      <c r="BA166" s="198">
        <f>IFERROR(AZ166/(IF($AT$16&gt;0,$AM$7,0)+IF($AU$16&gt;0,$AP$7,0)+IF($AV$16&gt;0,$AS$7,0)),0)</f>
        <v>0</v>
      </c>
      <c r="BB166" s="198"/>
      <c r="BC166" s="425"/>
      <c r="BD166" s="413"/>
      <c r="BE166" s="413"/>
      <c r="BF166" s="236"/>
      <c r="BG166" s="416"/>
      <c r="BH166" s="416"/>
      <c r="BI166" s="411"/>
      <c r="BJ166" s="411"/>
      <c r="BK166" s="413"/>
      <c r="BL166" s="413"/>
      <c r="BM166" s="413"/>
      <c r="BP166" s="211"/>
      <c r="BQ166" s="211"/>
      <c r="BR166" s="211"/>
      <c r="BS166" s="211"/>
    </row>
    <row r="167" spans="1:71">
      <c r="A167" s="419"/>
      <c r="B167" s="419"/>
      <c r="C167" s="422"/>
      <c r="D167" s="195" t="str">
        <f t="shared" si="988"/>
        <v>3.7</v>
      </c>
      <c r="E167" s="195"/>
      <c r="F167" s="195"/>
      <c r="G167" s="195"/>
      <c r="H167" s="195"/>
      <c r="I167" s="195"/>
      <c r="J167" s="196">
        <f t="shared" si="868"/>
        <v>0</v>
      </c>
      <c r="K167" s="197" t="str">
        <f>IF(analis!P24="","",analis!P24)</f>
        <v/>
      </c>
      <c r="L167" s="196"/>
      <c r="M167" s="196"/>
      <c r="N167" s="196"/>
      <c r="O167" s="196"/>
      <c r="P167" s="196">
        <f t="shared" si="869"/>
        <v>0</v>
      </c>
      <c r="Q167" s="8" t="str">
        <f>'rpp17'!$M$269</f>
        <v/>
      </c>
      <c r="R167" s="196"/>
      <c r="S167" s="196">
        <f t="shared" si="870"/>
        <v>0</v>
      </c>
      <c r="T167" s="196"/>
      <c r="U167" s="196"/>
      <c r="V167" s="196">
        <f t="shared" si="871"/>
        <v>0</v>
      </c>
      <c r="W167" s="196"/>
      <c r="X167" s="196"/>
      <c r="Y167" s="196"/>
      <c r="Z167" s="196"/>
      <c r="AA167" s="196">
        <f t="shared" ref="AA167" si="1080">IF($W$17=1,J167*$J$7,0)</f>
        <v>0</v>
      </c>
      <c r="AB167" s="196">
        <f t="shared" ref="AB167" si="1081">IF($X$17=1,P167*$P$7,0)</f>
        <v>0</v>
      </c>
      <c r="AC167" s="196">
        <f t="shared" ref="AC167" si="1082">IF($Y$17=1,S167*$S$7,0)</f>
        <v>0</v>
      </c>
      <c r="AD167" s="196">
        <f t="shared" ref="AD167" si="1083">IF($Z$17=1,V167*$V$7,0)</f>
        <v>0</v>
      </c>
      <c r="AE167" s="197">
        <f t="shared" si="876"/>
        <v>0</v>
      </c>
      <c r="AF167" s="198">
        <f>IFERROR(AE167/(IF($W$17&gt;0,$J$7,0)+IF($X$17&gt;0,$P$7,0)+IF($Y$17&gt;0,$S$7,0)+IF($Z$17&gt;0,$V$7,0)),0)</f>
        <v>0</v>
      </c>
      <c r="AG167" s="198"/>
      <c r="AH167" s="425"/>
      <c r="AI167" s="413"/>
      <c r="AJ167" s="199" t="str">
        <f t="shared" si="993"/>
        <v>4.7</v>
      </c>
      <c r="AK167" s="8" t="str">
        <f>'rpp17'!$M$326</f>
        <v/>
      </c>
      <c r="AL167" s="199"/>
      <c r="AM167" s="196">
        <f t="shared" si="877"/>
        <v>0</v>
      </c>
      <c r="AN167" s="196"/>
      <c r="AO167" s="196"/>
      <c r="AP167" s="196">
        <f t="shared" si="878"/>
        <v>0</v>
      </c>
      <c r="AQ167" s="196"/>
      <c r="AR167" s="196"/>
      <c r="AS167" s="196">
        <f t="shared" si="879"/>
        <v>0</v>
      </c>
      <c r="AT167" s="196"/>
      <c r="AU167" s="196"/>
      <c r="AV167" s="196"/>
      <c r="AW167" s="196">
        <f t="shared" ref="AW167" si="1084">IF($AT$17=1,AM167*$AM$7,0)</f>
        <v>0</v>
      </c>
      <c r="AX167" s="196">
        <f t="shared" ref="AX167" si="1085">IF($AU$17=1,AP167*$AP$7,0)</f>
        <v>0</v>
      </c>
      <c r="AY167" s="196">
        <f t="shared" ref="AY167" si="1086">IF($AV$17=1,AS167*$AS$7,0)</f>
        <v>0</v>
      </c>
      <c r="AZ167" s="197">
        <f t="shared" si="883"/>
        <v>0</v>
      </c>
      <c r="BA167" s="198">
        <f>IFERROR(AZ167/(IF($AT$17&gt;0,$AM$7,0)+IF($AU$17&gt;0,$AP$7,0)+IF($AV$17&gt;0,$AS$7,0)),0)</f>
        <v>0</v>
      </c>
      <c r="BB167" s="198"/>
      <c r="BC167" s="425"/>
      <c r="BD167" s="413"/>
      <c r="BE167" s="413"/>
      <c r="BF167" s="236"/>
      <c r="BG167" s="416"/>
      <c r="BH167" s="416"/>
      <c r="BI167" s="411"/>
      <c r="BJ167" s="411"/>
      <c r="BK167" s="413"/>
      <c r="BL167" s="413"/>
      <c r="BM167" s="413"/>
      <c r="BP167" s="211"/>
      <c r="BQ167" s="211"/>
      <c r="BR167" s="211"/>
      <c r="BS167" s="211"/>
    </row>
    <row r="168" spans="1:71">
      <c r="A168" s="419"/>
      <c r="B168" s="419"/>
      <c r="C168" s="422"/>
      <c r="D168" s="195" t="str">
        <f t="shared" si="988"/>
        <v>3.8</v>
      </c>
      <c r="E168" s="195"/>
      <c r="F168" s="195"/>
      <c r="G168" s="195"/>
      <c r="H168" s="195"/>
      <c r="I168" s="195"/>
      <c r="J168" s="196">
        <f t="shared" si="868"/>
        <v>0</v>
      </c>
      <c r="K168" s="197" t="str">
        <f>IF(analis!R24="","",analis!R24)</f>
        <v/>
      </c>
      <c r="L168" s="196"/>
      <c r="M168" s="196"/>
      <c r="N168" s="196"/>
      <c r="O168" s="196"/>
      <c r="P168" s="196">
        <f t="shared" si="869"/>
        <v>0</v>
      </c>
      <c r="Q168" s="8" t="str">
        <f>'rpp18'!$M$269</f>
        <v/>
      </c>
      <c r="R168" s="196"/>
      <c r="S168" s="196">
        <f t="shared" si="870"/>
        <v>0</v>
      </c>
      <c r="T168" s="196"/>
      <c r="U168" s="196"/>
      <c r="V168" s="196">
        <f t="shared" si="871"/>
        <v>0</v>
      </c>
      <c r="W168" s="196"/>
      <c r="X168" s="196"/>
      <c r="Y168" s="196"/>
      <c r="Z168" s="196"/>
      <c r="AA168" s="196">
        <f t="shared" ref="AA168" si="1087">IF($W$18=1,J168*$J$7,0)</f>
        <v>0</v>
      </c>
      <c r="AB168" s="196">
        <f t="shared" ref="AB168" si="1088">IF($X$18=1,P168*$P$7,0)</f>
        <v>0</v>
      </c>
      <c r="AC168" s="196">
        <f t="shared" ref="AC168" si="1089">IF($Y$18=1,S168*$S$7,0)</f>
        <v>0</v>
      </c>
      <c r="AD168" s="196">
        <f t="shared" ref="AD168" si="1090">IF($Z$18=1,V168*$V$7,0)</f>
        <v>0</v>
      </c>
      <c r="AE168" s="197">
        <f t="shared" si="876"/>
        <v>0</v>
      </c>
      <c r="AF168" s="198">
        <f>IFERROR(AE168/(IF($W$18&gt;0,$J$7,0)+IF($X$18&gt;0,$P$7,0)+IF($Y$18&gt;0,$S$7,0)+IF($Z$18&gt;0,$V$7,0)),0)</f>
        <v>0</v>
      </c>
      <c r="AG168" s="198"/>
      <c r="AH168" s="425"/>
      <c r="AI168" s="413"/>
      <c r="AJ168" s="199" t="str">
        <f t="shared" si="993"/>
        <v>4.8</v>
      </c>
      <c r="AK168" s="8" t="str">
        <f>'rpp18'!$M$326</f>
        <v/>
      </c>
      <c r="AL168" s="199"/>
      <c r="AM168" s="196">
        <f t="shared" si="877"/>
        <v>0</v>
      </c>
      <c r="AN168" s="196"/>
      <c r="AO168" s="196"/>
      <c r="AP168" s="196">
        <f t="shared" si="878"/>
        <v>0</v>
      </c>
      <c r="AQ168" s="196"/>
      <c r="AR168" s="196"/>
      <c r="AS168" s="196">
        <f t="shared" si="879"/>
        <v>0</v>
      </c>
      <c r="AT168" s="196"/>
      <c r="AU168" s="196"/>
      <c r="AV168" s="196"/>
      <c r="AW168" s="196">
        <f t="shared" ref="AW168" si="1091">IF($AT$18=1,AM168*$AM$7,0)</f>
        <v>0</v>
      </c>
      <c r="AX168" s="196">
        <f t="shared" ref="AX168" si="1092">IF($AU$18=1,AP168*$AP$7,0)</f>
        <v>0</v>
      </c>
      <c r="AY168" s="196">
        <f t="shared" ref="AY168" si="1093">IF($AV$18=1,AS168*$AS$7,0)</f>
        <v>0</v>
      </c>
      <c r="AZ168" s="197">
        <f t="shared" si="883"/>
        <v>0</v>
      </c>
      <c r="BA168" s="198">
        <f>IFERROR(AZ168/(IF($AT$18&gt;0,$AM$7,0)+IF($AU$18&gt;0,$AP$7,0)+IF($AV$18&gt;0,$AS$7,0)),0)</f>
        <v>0</v>
      </c>
      <c r="BB168" s="198"/>
      <c r="BC168" s="425"/>
      <c r="BD168" s="413"/>
      <c r="BE168" s="413"/>
      <c r="BF168" s="236"/>
      <c r="BG168" s="416"/>
      <c r="BH168" s="416"/>
      <c r="BI168" s="411"/>
      <c r="BJ168" s="411"/>
      <c r="BK168" s="413"/>
      <c r="BL168" s="413"/>
      <c r="BM168" s="413"/>
      <c r="BP168" s="211"/>
      <c r="BQ168" s="211"/>
      <c r="BR168" s="211"/>
      <c r="BS168" s="211"/>
    </row>
    <row r="169" spans="1:71">
      <c r="A169" s="419"/>
      <c r="B169" s="419"/>
      <c r="C169" s="422"/>
      <c r="D169" s="195" t="str">
        <f t="shared" si="988"/>
        <v>3.9</v>
      </c>
      <c r="E169" s="195"/>
      <c r="F169" s="195"/>
      <c r="G169" s="195"/>
      <c r="H169" s="195"/>
      <c r="I169" s="195"/>
      <c r="J169" s="196">
        <f t="shared" si="868"/>
        <v>0</v>
      </c>
      <c r="K169" s="197" t="str">
        <f>IF(analis!T24="","",analis!T24)</f>
        <v/>
      </c>
      <c r="L169" s="196"/>
      <c r="M169" s="196"/>
      <c r="N169" s="196"/>
      <c r="O169" s="196"/>
      <c r="P169" s="196">
        <f t="shared" si="869"/>
        <v>0</v>
      </c>
      <c r="Q169" s="8" t="str">
        <f>'rpp19'!$M$269</f>
        <v/>
      </c>
      <c r="R169" s="196"/>
      <c r="S169" s="196">
        <f t="shared" si="870"/>
        <v>0</v>
      </c>
      <c r="T169" s="196"/>
      <c r="U169" s="196"/>
      <c r="V169" s="196">
        <f t="shared" si="871"/>
        <v>0</v>
      </c>
      <c r="W169" s="196"/>
      <c r="X169" s="196"/>
      <c r="Y169" s="196"/>
      <c r="Z169" s="196"/>
      <c r="AA169" s="196">
        <f t="shared" ref="AA169" si="1094">IF($W$19=1,J169*$J$7,0)</f>
        <v>0</v>
      </c>
      <c r="AB169" s="196">
        <f t="shared" ref="AB169" si="1095">IF($X$19=1,P169*$P$7,0)</f>
        <v>0</v>
      </c>
      <c r="AC169" s="196">
        <f t="shared" ref="AC169" si="1096">IF($Y$19=1,S169*$S$7,0)</f>
        <v>0</v>
      </c>
      <c r="AD169" s="196">
        <f t="shared" ref="AD169" si="1097">IF($Z$19=1,V169*$V$7,0)</f>
        <v>0</v>
      </c>
      <c r="AE169" s="197">
        <f t="shared" si="876"/>
        <v>0</v>
      </c>
      <c r="AF169" s="198">
        <f>IFERROR(AE169/(IF($W$19&gt;0,$J$7,0)+IF($X$19&gt;0,$P$7,0)+IF($Y$19&gt;0,$S$7,0)+IF($Z$19&gt;0,$V$7,0)),0)</f>
        <v>0</v>
      </c>
      <c r="AG169" s="198"/>
      <c r="AH169" s="425"/>
      <c r="AI169" s="413"/>
      <c r="AJ169" s="199" t="str">
        <f t="shared" si="993"/>
        <v>4.9</v>
      </c>
      <c r="AK169" s="8" t="str">
        <f>'rpp19'!$M$326</f>
        <v/>
      </c>
      <c r="AL169" s="199"/>
      <c r="AM169" s="196">
        <f t="shared" si="877"/>
        <v>0</v>
      </c>
      <c r="AN169" s="196"/>
      <c r="AO169" s="196"/>
      <c r="AP169" s="196">
        <f t="shared" si="878"/>
        <v>0</v>
      </c>
      <c r="AQ169" s="196"/>
      <c r="AR169" s="196"/>
      <c r="AS169" s="196">
        <f t="shared" si="879"/>
        <v>0</v>
      </c>
      <c r="AT169" s="196"/>
      <c r="AU169" s="196"/>
      <c r="AV169" s="196"/>
      <c r="AW169" s="196">
        <f t="shared" ref="AW169" si="1098">IF($AT$19=1,AM169*$AM$7,0)</f>
        <v>0</v>
      </c>
      <c r="AX169" s="196">
        <f t="shared" ref="AX169" si="1099">IF($AU$19=1,AP169*$AP$7,0)</f>
        <v>0</v>
      </c>
      <c r="AY169" s="196">
        <f t="shared" ref="AY169" si="1100">IF($AV$19=1,AS169*$AS$7,0)</f>
        <v>0</v>
      </c>
      <c r="AZ169" s="197">
        <f t="shared" si="883"/>
        <v>0</v>
      </c>
      <c r="BA169" s="198">
        <f>IFERROR(AZ169/(IF($AT$19&gt;0,$AM$7,0)+IF($AU$19&gt;0,$AP$7,0)+IF($AV$19&gt;0,$AS$7,0)),0)</f>
        <v>0</v>
      </c>
      <c r="BB169" s="198"/>
      <c r="BC169" s="425"/>
      <c r="BD169" s="413"/>
      <c r="BE169" s="413"/>
      <c r="BF169" s="236"/>
      <c r="BG169" s="416"/>
      <c r="BH169" s="416"/>
      <c r="BI169" s="411"/>
      <c r="BJ169" s="411"/>
      <c r="BK169" s="413"/>
      <c r="BL169" s="413"/>
      <c r="BM169" s="413"/>
      <c r="BP169" s="211"/>
      <c r="BQ169" s="211"/>
      <c r="BR169" s="211"/>
      <c r="BS169" s="211"/>
    </row>
    <row r="170" spans="1:71">
      <c r="A170" s="419"/>
      <c r="B170" s="419"/>
      <c r="C170" s="422"/>
      <c r="D170" s="195" t="str">
        <f t="shared" si="988"/>
        <v>3.10</v>
      </c>
      <c r="E170" s="195"/>
      <c r="F170" s="195"/>
      <c r="G170" s="195"/>
      <c r="H170" s="195"/>
      <c r="I170" s="195"/>
      <c r="J170" s="196">
        <f t="shared" si="868"/>
        <v>0</v>
      </c>
      <c r="K170" s="197" t="str">
        <f>IF(analis!V24="","",analis!V24)</f>
        <v/>
      </c>
      <c r="L170" s="196"/>
      <c r="M170" s="196"/>
      <c r="N170" s="196"/>
      <c r="O170" s="196"/>
      <c r="P170" s="196">
        <f t="shared" si="869"/>
        <v>0</v>
      </c>
      <c r="Q170" s="8" t="str">
        <f>'rpp20'!$M$269</f>
        <v/>
      </c>
      <c r="R170" s="196"/>
      <c r="S170" s="196">
        <f t="shared" si="870"/>
        <v>0</v>
      </c>
      <c r="T170" s="196"/>
      <c r="U170" s="196"/>
      <c r="V170" s="196">
        <f t="shared" si="871"/>
        <v>0</v>
      </c>
      <c r="W170" s="196"/>
      <c r="X170" s="196"/>
      <c r="Y170" s="196"/>
      <c r="Z170" s="196"/>
      <c r="AA170" s="196">
        <f t="shared" ref="AA170" si="1101">IF($W$20=1,J170*$J$7,0)</f>
        <v>0</v>
      </c>
      <c r="AB170" s="196">
        <f t="shared" ref="AB170" si="1102">IF($X$20=1,P170*$P$7,0)</f>
        <v>0</v>
      </c>
      <c r="AC170" s="196">
        <f t="shared" ref="AC170" si="1103">IF($Y$20=1,S170*$S$7,0)</f>
        <v>0</v>
      </c>
      <c r="AD170" s="196">
        <f t="shared" ref="AD170" si="1104">IF($Z$20=1,V170*$V$7,0)</f>
        <v>0</v>
      </c>
      <c r="AE170" s="197">
        <f t="shared" si="876"/>
        <v>0</v>
      </c>
      <c r="AF170" s="198">
        <f>IFERROR(AE170/(IF($W$20&gt;0,$J$7,0)+IF($X$20&gt;0,$P$7,0)+IF($Y$20&gt;0,$S$7,0)+IF($Z$20&gt;0,$V$7,0)),0)</f>
        <v>0</v>
      </c>
      <c r="AG170" s="198"/>
      <c r="AH170" s="425"/>
      <c r="AI170" s="413"/>
      <c r="AJ170" s="199" t="str">
        <f t="shared" si="993"/>
        <v>4.10</v>
      </c>
      <c r="AK170" s="8" t="str">
        <f>'rpp20'!$M$326</f>
        <v/>
      </c>
      <c r="AL170" s="199"/>
      <c r="AM170" s="196">
        <f t="shared" si="877"/>
        <v>0</v>
      </c>
      <c r="AN170" s="196"/>
      <c r="AO170" s="196"/>
      <c r="AP170" s="196">
        <f t="shared" si="878"/>
        <v>0</v>
      </c>
      <c r="AQ170" s="196"/>
      <c r="AR170" s="196"/>
      <c r="AS170" s="196">
        <f t="shared" si="879"/>
        <v>0</v>
      </c>
      <c r="AT170" s="196"/>
      <c r="AU170" s="196"/>
      <c r="AV170" s="196"/>
      <c r="AW170" s="196">
        <f t="shared" ref="AW170" si="1105">IF($AT$20=1,AM170*$AM$7,0)</f>
        <v>0</v>
      </c>
      <c r="AX170" s="196">
        <f t="shared" ref="AX170" si="1106">IF($AU$20=1,AP170*$AP$7,0)</f>
        <v>0</v>
      </c>
      <c r="AY170" s="196">
        <f t="shared" ref="AY170" si="1107">IF($AV$20=1,AS170*$AS$7,0)</f>
        <v>0</v>
      </c>
      <c r="AZ170" s="197">
        <f t="shared" si="883"/>
        <v>0</v>
      </c>
      <c r="BA170" s="198">
        <f>IFERROR(AZ170/(IF($AT$20&gt;0,$AM$7,0)+IF($AU$20&gt;0,$AP$7,0)+IF($AV$20&gt;0,$AS$7,0)),0)</f>
        <v>0</v>
      </c>
      <c r="BB170" s="198"/>
      <c r="BC170" s="425"/>
      <c r="BD170" s="413"/>
      <c r="BE170" s="413"/>
      <c r="BF170" s="236"/>
      <c r="BG170" s="416"/>
      <c r="BH170" s="416"/>
      <c r="BI170" s="411"/>
      <c r="BJ170" s="411"/>
      <c r="BK170" s="413"/>
      <c r="BL170" s="413"/>
      <c r="BM170" s="413"/>
      <c r="BP170" s="211"/>
      <c r="BQ170" s="211"/>
      <c r="BR170" s="211"/>
      <c r="BS170" s="211"/>
    </row>
    <row r="171" spans="1:71">
      <c r="A171" s="419"/>
      <c r="B171" s="419"/>
      <c r="C171" s="422"/>
      <c r="D171" s="195" t="str">
        <f t="shared" si="988"/>
        <v>3.11</v>
      </c>
      <c r="E171" s="195"/>
      <c r="F171" s="195"/>
      <c r="G171" s="195"/>
      <c r="H171" s="195"/>
      <c r="I171" s="195"/>
      <c r="J171" s="196">
        <f t="shared" si="868"/>
        <v>0</v>
      </c>
      <c r="K171" s="197" t="str">
        <f>IF(analis!X24="","",analis!X24)</f>
        <v/>
      </c>
      <c r="L171" s="196"/>
      <c r="M171" s="196"/>
      <c r="N171" s="196"/>
      <c r="O171" s="196"/>
      <c r="P171" s="196">
        <f t="shared" si="869"/>
        <v>0</v>
      </c>
      <c r="Q171" s="8" t="str">
        <f>'rpp11'!$M$269</f>
        <v/>
      </c>
      <c r="R171" s="196"/>
      <c r="S171" s="196">
        <f t="shared" si="870"/>
        <v>0</v>
      </c>
      <c r="T171" s="196"/>
      <c r="U171" s="196"/>
      <c r="V171" s="196">
        <f t="shared" si="871"/>
        <v>0</v>
      </c>
      <c r="W171" s="196"/>
      <c r="X171" s="196"/>
      <c r="Y171" s="196"/>
      <c r="Z171" s="196"/>
      <c r="AA171" s="196">
        <f t="shared" ref="AA171" si="1108">IF($W$21=1,J171*$J$7,0)</f>
        <v>0</v>
      </c>
      <c r="AB171" s="196">
        <f t="shared" ref="AB171" si="1109">IF($X$21=1,P171*$P$7,0)</f>
        <v>0</v>
      </c>
      <c r="AC171" s="196">
        <f t="shared" ref="AC171" si="1110">IF($Y$21=1,S171*$S$7,0)</f>
        <v>0</v>
      </c>
      <c r="AD171" s="196">
        <f t="shared" ref="AD171" si="1111">IF($Z$21=1,V171*$V$7,0)</f>
        <v>0</v>
      </c>
      <c r="AE171" s="197">
        <f t="shared" si="876"/>
        <v>0</v>
      </c>
      <c r="AF171" s="198">
        <f>IFERROR(AE171/(IF($W$21&gt;0,$J$7,0)+IF($X$21&gt;0,$P$7,0)+IF($Y$21&gt;0,$S$7,0)+IF($Z$21&gt;0,$V$7,0)),0)</f>
        <v>0</v>
      </c>
      <c r="AG171" s="198"/>
      <c r="AH171" s="425"/>
      <c r="AI171" s="413"/>
      <c r="AJ171" s="199" t="str">
        <f t="shared" si="993"/>
        <v>4.11</v>
      </c>
      <c r="AK171" s="8" t="str">
        <f>'rpp11'!$M$326</f>
        <v/>
      </c>
      <c r="AL171" s="199"/>
      <c r="AM171" s="196">
        <f t="shared" si="877"/>
        <v>0</v>
      </c>
      <c r="AN171" s="196"/>
      <c r="AO171" s="196"/>
      <c r="AP171" s="196">
        <f t="shared" si="878"/>
        <v>0</v>
      </c>
      <c r="AQ171" s="196"/>
      <c r="AR171" s="196"/>
      <c r="AS171" s="196">
        <f t="shared" si="879"/>
        <v>0</v>
      </c>
      <c r="AT171" s="196"/>
      <c r="AU171" s="196"/>
      <c r="AV171" s="196"/>
      <c r="AW171" s="196">
        <f t="shared" ref="AW171" si="1112">IF($AT$21=1,AM171*$AM$7,0)</f>
        <v>0</v>
      </c>
      <c r="AX171" s="196">
        <f t="shared" ref="AX171" si="1113">IF($AU$21=1,AP171*$AP$7,0)</f>
        <v>0</v>
      </c>
      <c r="AY171" s="196">
        <f t="shared" ref="AY171" si="1114">IF($AV$21=1,AS171*$AS$7,0)</f>
        <v>0</v>
      </c>
      <c r="AZ171" s="197">
        <f t="shared" si="883"/>
        <v>0</v>
      </c>
      <c r="BA171" s="198">
        <f>IFERROR(AZ171/(IF($AT$21&gt;0,$AM$7,0)+IF($AU$21&gt;0,$AP$7,0)+IF($AV$21&gt;0,$AS$7,0)),0)</f>
        <v>0</v>
      </c>
      <c r="BB171" s="198"/>
      <c r="BC171" s="425"/>
      <c r="BD171" s="413"/>
      <c r="BE171" s="413"/>
      <c r="BF171" s="236"/>
      <c r="BG171" s="416"/>
      <c r="BH171" s="416"/>
      <c r="BI171" s="411"/>
      <c r="BJ171" s="411"/>
      <c r="BK171" s="413"/>
      <c r="BL171" s="413"/>
      <c r="BM171" s="413"/>
      <c r="BP171" s="211"/>
      <c r="BQ171" s="211"/>
      <c r="BR171" s="211"/>
      <c r="BS171" s="211"/>
    </row>
    <row r="172" spans="1:71">
      <c r="A172" s="419"/>
      <c r="B172" s="419"/>
      <c r="C172" s="422"/>
      <c r="D172" s="195" t="str">
        <f t="shared" si="988"/>
        <v>3.12</v>
      </c>
      <c r="E172" s="195"/>
      <c r="F172" s="195"/>
      <c r="G172" s="195"/>
      <c r="H172" s="195"/>
      <c r="I172" s="195"/>
      <c r="J172" s="196">
        <f t="shared" si="868"/>
        <v>0</v>
      </c>
      <c r="K172" s="197" t="str">
        <f>IF(analis!Z24="","",analis!Z24)</f>
        <v/>
      </c>
      <c r="L172" s="196"/>
      <c r="M172" s="196"/>
      <c r="N172" s="196"/>
      <c r="O172" s="196"/>
      <c r="P172" s="196">
        <f t="shared" si="869"/>
        <v>0</v>
      </c>
      <c r="Q172" s="8" t="str">
        <f>'rpp12'!$M$269</f>
        <v/>
      </c>
      <c r="R172" s="196"/>
      <c r="S172" s="196">
        <f t="shared" si="870"/>
        <v>0</v>
      </c>
      <c r="T172" s="196"/>
      <c r="U172" s="196"/>
      <c r="V172" s="196">
        <f t="shared" si="871"/>
        <v>0</v>
      </c>
      <c r="W172" s="196"/>
      <c r="X172" s="196"/>
      <c r="Y172" s="196"/>
      <c r="Z172" s="196"/>
      <c r="AA172" s="196">
        <f t="shared" ref="AA172" si="1115">IF($W$22=1,J172*$J$7,0)</f>
        <v>0</v>
      </c>
      <c r="AB172" s="196">
        <f t="shared" ref="AB172" si="1116">IF($X$22=1,P172*$P$7,0)</f>
        <v>0</v>
      </c>
      <c r="AC172" s="196">
        <f t="shared" ref="AC172" si="1117">IF($Y$22=1,S172*$S$7,0)</f>
        <v>0</v>
      </c>
      <c r="AD172" s="196">
        <f t="shared" ref="AD172" si="1118">IF($Z$22=1,V172*$V$7,0)</f>
        <v>0</v>
      </c>
      <c r="AE172" s="197">
        <f t="shared" si="876"/>
        <v>0</v>
      </c>
      <c r="AF172" s="198">
        <f>IFERROR(AE172/(IF($W$22&gt;0,$J$7,0)+IF($X$22&gt;0,$P$7,0)+IF($Y$22&gt;0,$S$7,0)+IF($Z$22&gt;0,$V$7,0)),0)</f>
        <v>0</v>
      </c>
      <c r="AG172" s="198"/>
      <c r="AH172" s="425"/>
      <c r="AI172" s="413"/>
      <c r="AJ172" s="199" t="str">
        <f t="shared" si="993"/>
        <v>4.12</v>
      </c>
      <c r="AK172" s="8" t="str">
        <f>'rpp12'!$M$326</f>
        <v/>
      </c>
      <c r="AL172" s="199"/>
      <c r="AM172" s="196">
        <f t="shared" si="877"/>
        <v>0</v>
      </c>
      <c r="AN172" s="196"/>
      <c r="AO172" s="196"/>
      <c r="AP172" s="196">
        <f t="shared" si="878"/>
        <v>0</v>
      </c>
      <c r="AQ172" s="196"/>
      <c r="AR172" s="196"/>
      <c r="AS172" s="196">
        <f t="shared" si="879"/>
        <v>0</v>
      </c>
      <c r="AT172" s="196"/>
      <c r="AU172" s="196"/>
      <c r="AV172" s="196"/>
      <c r="AW172" s="196">
        <f t="shared" ref="AW172" si="1119">IF($AT$22=1,AM172*$AM$7,0)</f>
        <v>0</v>
      </c>
      <c r="AX172" s="196">
        <f t="shared" ref="AX172" si="1120">IF($AU$22=1,AP172*$AP$7,0)</f>
        <v>0</v>
      </c>
      <c r="AY172" s="196">
        <f t="shared" ref="AY172" si="1121">IF($AV$22=1,AS172*$AS$7,0)</f>
        <v>0</v>
      </c>
      <c r="AZ172" s="197">
        <f t="shared" si="883"/>
        <v>0</v>
      </c>
      <c r="BA172" s="198">
        <f>IFERROR(AZ172/(IF($AT$22&gt;0,$AM$7,0)+IF($AU$22&gt;0,$AP$7,0)+IF($AV$22&gt;0,$AS$7,0)),0)</f>
        <v>0</v>
      </c>
      <c r="BB172" s="198"/>
      <c r="BC172" s="425"/>
      <c r="BD172" s="413"/>
      <c r="BE172" s="413"/>
      <c r="BF172" s="236"/>
      <c r="BG172" s="416"/>
      <c r="BH172" s="416"/>
      <c r="BI172" s="411"/>
      <c r="BJ172" s="411"/>
      <c r="BK172" s="413"/>
      <c r="BL172" s="413"/>
      <c r="BM172" s="413"/>
      <c r="BP172" s="211"/>
      <c r="BQ172" s="211"/>
      <c r="BR172" s="211"/>
      <c r="BS172" s="211"/>
    </row>
    <row r="173" spans="1:71">
      <c r="A173" s="419"/>
      <c r="B173" s="419"/>
      <c r="C173" s="422"/>
      <c r="D173" s="195" t="str">
        <f t="shared" si="988"/>
        <v>3.13</v>
      </c>
      <c r="E173" s="195"/>
      <c r="F173" s="195"/>
      <c r="G173" s="195"/>
      <c r="H173" s="195"/>
      <c r="I173" s="195"/>
      <c r="J173" s="196">
        <f t="shared" si="868"/>
        <v>0</v>
      </c>
      <c r="K173" s="197" t="str">
        <f>IF(analis!AB24="","",analis!AB24)</f>
        <v/>
      </c>
      <c r="L173" s="196"/>
      <c r="M173" s="196"/>
      <c r="N173" s="196"/>
      <c r="O173" s="196"/>
      <c r="P173" s="196">
        <f t="shared" si="869"/>
        <v>0</v>
      </c>
      <c r="Q173" s="8" t="str">
        <f>'rpp13'!$M$269</f>
        <v/>
      </c>
      <c r="R173" s="196"/>
      <c r="S173" s="196">
        <f t="shared" si="870"/>
        <v>0</v>
      </c>
      <c r="T173" s="196"/>
      <c r="U173" s="196"/>
      <c r="V173" s="196">
        <f t="shared" si="871"/>
        <v>0</v>
      </c>
      <c r="W173" s="196"/>
      <c r="X173" s="196"/>
      <c r="Y173" s="196"/>
      <c r="Z173" s="196"/>
      <c r="AA173" s="196">
        <f t="shared" ref="AA173" si="1122">IF($W$23=1,J173*$J$7,0)</f>
        <v>0</v>
      </c>
      <c r="AB173" s="196">
        <f t="shared" ref="AB173" si="1123">IF($X$23=1,P173*$P$7,0)</f>
        <v>0</v>
      </c>
      <c r="AC173" s="196">
        <f t="shared" ref="AC173" si="1124">IF($Y$23=1,S173*$S$7,0)</f>
        <v>0</v>
      </c>
      <c r="AD173" s="196">
        <f t="shared" ref="AD173" si="1125">IF($Z$23=1,V173*$V$7,0)</f>
        <v>0</v>
      </c>
      <c r="AE173" s="197">
        <f t="shared" si="876"/>
        <v>0</v>
      </c>
      <c r="AF173" s="198">
        <f>IFERROR(AE173/(IF($W$23&gt;0,$J$7,0)+IF($X$23&gt;0,$P$7,0)+IF($Y$23&gt;0,$S$7,0)+IF($Z$23&gt;0,$V$7,0)),0)</f>
        <v>0</v>
      </c>
      <c r="AG173" s="198"/>
      <c r="AH173" s="425"/>
      <c r="AI173" s="413"/>
      <c r="AJ173" s="199" t="str">
        <f t="shared" si="993"/>
        <v>4.13</v>
      </c>
      <c r="AK173" s="8" t="str">
        <f>'rpp13'!$M$326</f>
        <v/>
      </c>
      <c r="AL173" s="199"/>
      <c r="AM173" s="196">
        <f t="shared" si="877"/>
        <v>0</v>
      </c>
      <c r="AN173" s="196"/>
      <c r="AO173" s="196"/>
      <c r="AP173" s="196">
        <f t="shared" si="878"/>
        <v>0</v>
      </c>
      <c r="AQ173" s="196"/>
      <c r="AR173" s="196"/>
      <c r="AS173" s="196">
        <f t="shared" si="879"/>
        <v>0</v>
      </c>
      <c r="AT173" s="196"/>
      <c r="AU173" s="196"/>
      <c r="AV173" s="196"/>
      <c r="AW173" s="196">
        <f t="shared" ref="AW173" si="1126">IF($AT$23=1,AM173*$AM$7,0)</f>
        <v>0</v>
      </c>
      <c r="AX173" s="196">
        <f t="shared" ref="AX173" si="1127">IF($AU$23=1,AP173*$AP$7,0)</f>
        <v>0</v>
      </c>
      <c r="AY173" s="196">
        <f t="shared" ref="AY173" si="1128">IF($AV$23=1,AS173*$AS$7,0)</f>
        <v>0</v>
      </c>
      <c r="AZ173" s="197">
        <f t="shared" si="883"/>
        <v>0</v>
      </c>
      <c r="BA173" s="198">
        <f>IFERROR(AZ173/(IF($AT$23&gt;0,$AM$7,0)+IF($AU$23&gt;0,$AP$7,0)+IF($AV$23&gt;0,$AS$7,0)),0)</f>
        <v>0</v>
      </c>
      <c r="BB173" s="198"/>
      <c r="BC173" s="425"/>
      <c r="BD173" s="413"/>
      <c r="BE173" s="413"/>
      <c r="BF173" s="236"/>
      <c r="BG173" s="416"/>
      <c r="BH173" s="416"/>
      <c r="BI173" s="411"/>
      <c r="BJ173" s="411"/>
      <c r="BK173" s="413"/>
      <c r="BL173" s="413"/>
      <c r="BM173" s="413"/>
      <c r="BP173" s="211"/>
      <c r="BQ173" s="211"/>
      <c r="BR173" s="211"/>
      <c r="BS173" s="211"/>
    </row>
    <row r="174" spans="1:71">
      <c r="A174" s="419"/>
      <c r="B174" s="419"/>
      <c r="C174" s="422"/>
      <c r="D174" s="195" t="str">
        <f t="shared" si="988"/>
        <v>3.14</v>
      </c>
      <c r="E174" s="195"/>
      <c r="F174" s="195"/>
      <c r="G174" s="195"/>
      <c r="H174" s="195"/>
      <c r="I174" s="195"/>
      <c r="J174" s="196">
        <f t="shared" si="868"/>
        <v>0</v>
      </c>
      <c r="K174" s="197" t="str">
        <f>IF(analis!AD24="","",analis!AD24)</f>
        <v/>
      </c>
      <c r="L174" s="196"/>
      <c r="M174" s="196"/>
      <c r="N174" s="196"/>
      <c r="O174" s="196"/>
      <c r="P174" s="196">
        <f t="shared" si="869"/>
        <v>0</v>
      </c>
      <c r="Q174" s="8" t="str">
        <f>'rpp14'!$M$269</f>
        <v/>
      </c>
      <c r="R174" s="196"/>
      <c r="S174" s="196">
        <f t="shared" si="870"/>
        <v>0</v>
      </c>
      <c r="T174" s="196"/>
      <c r="U174" s="196"/>
      <c r="V174" s="196">
        <f t="shared" si="871"/>
        <v>0</v>
      </c>
      <c r="W174" s="196"/>
      <c r="X174" s="196"/>
      <c r="Y174" s="196"/>
      <c r="Z174" s="196"/>
      <c r="AA174" s="196">
        <f t="shared" ref="AA174" si="1129">IF($W$24=1,J174*$J$7,0)</f>
        <v>0</v>
      </c>
      <c r="AB174" s="196">
        <f t="shared" ref="AB174" si="1130">IF($X$24=1,P174*$P$7,0)</f>
        <v>0</v>
      </c>
      <c r="AC174" s="196">
        <f t="shared" ref="AC174" si="1131">IF($Y$24=1,S174*$S$7,0)</f>
        <v>0</v>
      </c>
      <c r="AD174" s="196">
        <f t="shared" ref="AD174" si="1132">IF($Z$24=1,V174*$V$7,0)</f>
        <v>0</v>
      </c>
      <c r="AE174" s="197">
        <f t="shared" si="876"/>
        <v>0</v>
      </c>
      <c r="AF174" s="198">
        <f>IFERROR(AE174/(IF($W$24&gt;0,$J$7,0)+IF($X$24&gt;0,$P$7,0)+IF($Y$24&gt;0,$S$7,0)+IF($Z$24&gt;0,$V$7,0)),0)</f>
        <v>0</v>
      </c>
      <c r="AG174" s="198"/>
      <c r="AH174" s="425"/>
      <c r="AI174" s="413"/>
      <c r="AJ174" s="199" t="str">
        <f t="shared" si="993"/>
        <v>4.14</v>
      </c>
      <c r="AK174" s="8" t="str">
        <f>'rpp14'!$M$326</f>
        <v/>
      </c>
      <c r="AL174" s="199"/>
      <c r="AM174" s="196">
        <f t="shared" si="877"/>
        <v>0</v>
      </c>
      <c r="AN174" s="196"/>
      <c r="AO174" s="196"/>
      <c r="AP174" s="196">
        <f t="shared" si="878"/>
        <v>0</v>
      </c>
      <c r="AQ174" s="196"/>
      <c r="AR174" s="196"/>
      <c r="AS174" s="196">
        <f t="shared" si="879"/>
        <v>0</v>
      </c>
      <c r="AT174" s="196"/>
      <c r="AU174" s="196"/>
      <c r="AV174" s="196"/>
      <c r="AW174" s="196">
        <f t="shared" ref="AW174" si="1133">IF($AT$24=1,AM174*$AM$7,0)</f>
        <v>0</v>
      </c>
      <c r="AX174" s="196">
        <f t="shared" ref="AX174" si="1134">IF($AU$24=1,AP174*$AP$7,0)</f>
        <v>0</v>
      </c>
      <c r="AY174" s="196">
        <f t="shared" ref="AY174" si="1135">IF($AV$24=1,AS174*$AS$7,0)</f>
        <v>0</v>
      </c>
      <c r="AZ174" s="197">
        <f t="shared" si="883"/>
        <v>0</v>
      </c>
      <c r="BA174" s="198">
        <f>IFERROR(AZ174/(IF($AT$24&gt;0,$AM$7,0)+IF($AU$24&gt;0,$AP$7,0)+IF($AV$24&gt;0,$AS$7,0)),0)</f>
        <v>0</v>
      </c>
      <c r="BB174" s="198"/>
      <c r="BC174" s="425"/>
      <c r="BD174" s="413"/>
      <c r="BE174" s="413"/>
      <c r="BF174" s="236"/>
      <c r="BG174" s="416"/>
      <c r="BH174" s="416"/>
      <c r="BI174" s="411"/>
      <c r="BJ174" s="411"/>
      <c r="BK174" s="413"/>
      <c r="BL174" s="413"/>
      <c r="BM174" s="413"/>
      <c r="BP174" s="211"/>
      <c r="BQ174" s="211"/>
      <c r="BR174" s="211"/>
      <c r="BS174" s="211"/>
    </row>
    <row r="175" spans="1:71">
      <c r="A175" s="420"/>
      <c r="B175" s="420"/>
      <c r="C175" s="423"/>
      <c r="D175" s="195" t="str">
        <f t="shared" si="988"/>
        <v>3.15</v>
      </c>
      <c r="E175" s="195"/>
      <c r="F175" s="195"/>
      <c r="G175" s="195"/>
      <c r="H175" s="195"/>
      <c r="I175" s="195"/>
      <c r="J175" s="196">
        <f t="shared" si="868"/>
        <v>0</v>
      </c>
      <c r="K175" s="197" t="str">
        <f>IF(analis!AF24="","",analis!AF24)</f>
        <v/>
      </c>
      <c r="L175" s="196"/>
      <c r="M175" s="196"/>
      <c r="N175" s="196"/>
      <c r="O175" s="196"/>
      <c r="P175" s="196">
        <f t="shared" si="869"/>
        <v>0</v>
      </c>
      <c r="Q175" s="8" t="str">
        <f>'rpp15'!$M$269</f>
        <v/>
      </c>
      <c r="R175" s="196"/>
      <c r="S175" s="196">
        <f t="shared" si="870"/>
        <v>0</v>
      </c>
      <c r="T175" s="196"/>
      <c r="U175" s="196"/>
      <c r="V175" s="196">
        <f t="shared" si="871"/>
        <v>0</v>
      </c>
      <c r="W175" s="196"/>
      <c r="X175" s="196"/>
      <c r="Y175" s="196"/>
      <c r="Z175" s="196"/>
      <c r="AA175" s="196">
        <f t="shared" ref="AA175" si="1136">IF($W$25=1,J175*$J$7,0)</f>
        <v>0</v>
      </c>
      <c r="AB175" s="196">
        <f t="shared" ref="AB175" si="1137">IF($X$25=1,P175*$P$7,0)</f>
        <v>0</v>
      </c>
      <c r="AC175" s="196">
        <f t="shared" ref="AC175" si="1138">IF($Y$25=1,S175*$S$7,0)</f>
        <v>0</v>
      </c>
      <c r="AD175" s="196">
        <f t="shared" ref="AD175" si="1139">IF($Z$25=1,V175*$V$7,0)</f>
        <v>0</v>
      </c>
      <c r="AE175" s="197">
        <f t="shared" si="876"/>
        <v>0</v>
      </c>
      <c r="AF175" s="198">
        <f>IFERROR(AE175/(IF($W$25&gt;0,$J$7,0)+IF($X$25&gt;0,$P$7,0)+IF($Y$25&gt;0,$S$7,0)+IF($Z$25&gt;0,$V$7,0)),0)</f>
        <v>0</v>
      </c>
      <c r="AG175" s="198"/>
      <c r="AH175" s="426"/>
      <c r="AI175" s="414"/>
      <c r="AJ175" s="199" t="str">
        <f t="shared" si="993"/>
        <v>4.15</v>
      </c>
      <c r="AK175" s="8" t="str">
        <f>'rpp15'!$M$326</f>
        <v/>
      </c>
      <c r="AL175" s="199"/>
      <c r="AM175" s="196">
        <f t="shared" si="877"/>
        <v>0</v>
      </c>
      <c r="AN175" s="196"/>
      <c r="AO175" s="196"/>
      <c r="AP175" s="196">
        <f t="shared" si="878"/>
        <v>0</v>
      </c>
      <c r="AQ175" s="196"/>
      <c r="AR175" s="196"/>
      <c r="AS175" s="196">
        <f t="shared" si="879"/>
        <v>0</v>
      </c>
      <c r="AT175" s="196"/>
      <c r="AU175" s="196"/>
      <c r="AV175" s="196"/>
      <c r="AW175" s="196">
        <f t="shared" ref="AW175" si="1140">IF($AT$25=1,AM175*$AM$7,0)</f>
        <v>0</v>
      </c>
      <c r="AX175" s="196">
        <f t="shared" ref="AX175" si="1141">IF($AU$25=1,AP175*$AP$7,0)</f>
        <v>0</v>
      </c>
      <c r="AY175" s="196">
        <f t="shared" ref="AY175" si="1142">IF($AV$25=1,AS175*$AS$7,0)</f>
        <v>0</v>
      </c>
      <c r="AZ175" s="197">
        <f t="shared" si="883"/>
        <v>0</v>
      </c>
      <c r="BA175" s="198">
        <f>IFERROR(AZ175/(IF($AT$25&gt;0,$AM$7,0)+IF($AU$25&gt;0,$AP$7,0)+IF($AV$25&gt;0,$AS$7,0)),0)</f>
        <v>0</v>
      </c>
      <c r="BB175" s="198"/>
      <c r="BC175" s="426"/>
      <c r="BD175" s="414"/>
      <c r="BE175" s="414"/>
      <c r="BF175" s="237"/>
      <c r="BG175" s="417"/>
      <c r="BH175" s="417"/>
      <c r="BI175" s="316"/>
      <c r="BJ175" s="316"/>
      <c r="BK175" s="414"/>
      <c r="BL175" s="414"/>
      <c r="BM175" s="414"/>
      <c r="BP175" s="211"/>
      <c r="BQ175" s="211"/>
      <c r="BR175" s="211"/>
      <c r="BS175" s="211"/>
    </row>
    <row r="176" spans="1:71">
      <c r="A176" s="418">
        <v>12</v>
      </c>
      <c r="B176" s="418">
        <f>pd!B17</f>
        <v>5480</v>
      </c>
      <c r="C176" s="421" t="str">
        <f>pd!C17</f>
        <v>MUHAMMAD ANDRIAN</v>
      </c>
      <c r="D176" s="195" t="str">
        <f t="shared" si="988"/>
        <v>3.1</v>
      </c>
      <c r="E176" s="195"/>
      <c r="F176" s="195"/>
      <c r="G176" s="195"/>
      <c r="H176" s="195"/>
      <c r="I176" s="195"/>
      <c r="J176" s="196">
        <f t="shared" si="868"/>
        <v>0</v>
      </c>
      <c r="K176" s="197" t="str">
        <f>IF(analis!D25="","",analis!D25)</f>
        <v/>
      </c>
      <c r="L176" s="196"/>
      <c r="M176" s="196"/>
      <c r="N176" s="196"/>
      <c r="O176" s="196"/>
      <c r="P176" s="196">
        <f t="shared" si="869"/>
        <v>0</v>
      </c>
      <c r="Q176" s="8" t="str">
        <f>'rpp1'!$M$270</f>
        <v/>
      </c>
      <c r="R176" s="196"/>
      <c r="S176" s="196">
        <f t="shared" si="870"/>
        <v>0</v>
      </c>
      <c r="T176" s="196"/>
      <c r="U176" s="196"/>
      <c r="V176" s="196">
        <f t="shared" si="871"/>
        <v>0</v>
      </c>
      <c r="W176" s="196"/>
      <c r="X176" s="196"/>
      <c r="Y176" s="196"/>
      <c r="Z176" s="196"/>
      <c r="AA176" s="196">
        <f t="shared" ref="AA176" si="1143">IF($W$11=1,J176*$J$7,0)</f>
        <v>0</v>
      </c>
      <c r="AB176" s="196">
        <f t="shared" ref="AB176" si="1144">IF($X$11=1,P176*$P$7,0)</f>
        <v>0</v>
      </c>
      <c r="AC176" s="196">
        <f t="shared" ref="AC176" si="1145">IF($Y$11=1,S176*$S$7,0)</f>
        <v>0</v>
      </c>
      <c r="AD176" s="196">
        <f t="shared" ref="AD176" si="1146">IF($Z$11=1,V176*$V$7,0)</f>
        <v>0</v>
      </c>
      <c r="AE176" s="197">
        <f t="shared" si="876"/>
        <v>0</v>
      </c>
      <c r="AF176" s="198">
        <f>IFERROR(AE176/(IF($W$11&gt;0,$J$7,0)+IF($X$11&gt;0,$P$7,0)+IF($Y$11&gt;0,$S$7,0)+IF($Z$11&gt;0,$V$7,0)),0)</f>
        <v>0</v>
      </c>
      <c r="AG176" s="198"/>
      <c r="AH176" s="424" t="e">
        <f t="shared" ref="AH176" si="1147">ROUND((SUM(AF176:AF190)/SUM($AG$11:$AG$25)),0)</f>
        <v>#DIV/0!</v>
      </c>
      <c r="AI176" s="412" t="e">
        <f>IF(AH176&gt;=$BO$11,"A",IF(AH176&gt;=$BO$12,"B",IF(AH176&gt;=$BO$13,"C",IF(AH176&gt;=$BO$14,"D",""))))</f>
        <v>#DIV/0!</v>
      </c>
      <c r="AJ176" s="199" t="str">
        <f t="shared" si="993"/>
        <v>4.1</v>
      </c>
      <c r="AK176" s="8" t="str">
        <f>'rpp1'!$M$327</f>
        <v/>
      </c>
      <c r="AL176" s="199"/>
      <c r="AM176" s="196">
        <f t="shared" si="877"/>
        <v>0</v>
      </c>
      <c r="AN176" s="196"/>
      <c r="AO176" s="196"/>
      <c r="AP176" s="196">
        <f t="shared" si="878"/>
        <v>0</v>
      </c>
      <c r="AQ176" s="196"/>
      <c r="AR176" s="196"/>
      <c r="AS176" s="196">
        <f t="shared" si="879"/>
        <v>0</v>
      </c>
      <c r="AT176" s="196"/>
      <c r="AU176" s="196"/>
      <c r="AV176" s="196"/>
      <c r="AW176" s="196">
        <f t="shared" ref="AW176" si="1148">IF($AT$11=1,AM176*$AM$7,0)</f>
        <v>0</v>
      </c>
      <c r="AX176" s="196">
        <f t="shared" ref="AX176" si="1149">IF($AU$11=1,AP176*$AP$7,0)</f>
        <v>0</v>
      </c>
      <c r="AY176" s="196">
        <f t="shared" ref="AY176" si="1150">IF($AV$11=1,AS176*$AS$7,0)</f>
        <v>0</v>
      </c>
      <c r="AZ176" s="197">
        <f t="shared" si="883"/>
        <v>0</v>
      </c>
      <c r="BA176" s="198">
        <f>IFERROR(AZ176/(IF($AT$11&gt;0,$AM$7,0)+IF($AU$11&gt;0,$AP$7,0)+IF($AV$11&gt;0,$AS$7,0)),0)</f>
        <v>0</v>
      </c>
      <c r="BB176" s="198"/>
      <c r="BC176" s="424" t="e">
        <f t="shared" ref="BC176" si="1151">ROUND((SUM(BA176:BA190)/SUM($BB$11:$BB$25)),0)</f>
        <v>#DIV/0!</v>
      </c>
      <c r="BD176" s="412" t="e">
        <f t="shared" ref="BD176" si="1152">IF(BC176&gt;=$BO$11,"A",IF(BC176&gt;=$BO$12,"B",IF(BC176&gt;=$BO$13,"C",IF(BC176&gt;=$BO$14,"D",""))))</f>
        <v>#DIV/0!</v>
      </c>
      <c r="BE176" s="412"/>
      <c r="BF176" s="235" t="str">
        <f>'rpp1'!G161</f>
        <v/>
      </c>
      <c r="BG176" s="415" t="e">
        <f>IF(AI176=$BP$11,$BQ$11,IF(AI176=$BP$12,$BQ$12,IF(AI176=$BP$13,$BQ$13,IF(AI176=$BP$14,$BQ$14,""))))</f>
        <v>#DIV/0!</v>
      </c>
      <c r="BH176" s="415" t="e">
        <f t="shared" ref="BH176" si="1153">IF(BD176=$BP$11,$BR$11,IF(BD176=$BP$12,$BR$12,IF(BD176=$BP$13,$BR$13,IF(BD176=$BP$14,$BR$14,""))))</f>
        <v>#DIV/0!</v>
      </c>
      <c r="BI176" s="315" t="str">
        <f t="shared" ref="BI176" si="1154">IF(BE176=$BS$11,$BT$11,IF(BE176=$BS$12,$BT$12,IF(BE176=$BS$13,$BT$13,IF(BE176=$BS$14,$BT$14,""))))</f>
        <v/>
      </c>
      <c r="BJ176" s="315" t="str">
        <f t="shared" ref="BJ176" si="1155">IF(BF176=$BS$11,$BU$11,IF(BF176=$BS$12,$BU$12,IF(BF176=$BS$13,$BU$13,IF(BF176=$BS$14,$BU$14,""))))</f>
        <v/>
      </c>
      <c r="BK176" s="412"/>
      <c r="BL176" s="412"/>
      <c r="BM176" s="412"/>
      <c r="BP176" s="211"/>
      <c r="BQ176" s="211"/>
      <c r="BR176" s="211"/>
      <c r="BS176" s="211"/>
    </row>
    <row r="177" spans="1:71">
      <c r="A177" s="419"/>
      <c r="B177" s="419"/>
      <c r="C177" s="422"/>
      <c r="D177" s="195" t="str">
        <f t="shared" si="988"/>
        <v>3.2</v>
      </c>
      <c r="E177" s="195"/>
      <c r="F177" s="195"/>
      <c r="G177" s="195"/>
      <c r="H177" s="195"/>
      <c r="I177" s="195"/>
      <c r="J177" s="196">
        <f t="shared" si="868"/>
        <v>0</v>
      </c>
      <c r="K177" s="197" t="str">
        <f>IF(analis!F25="","",analis!F25)</f>
        <v/>
      </c>
      <c r="L177" s="196"/>
      <c r="M177" s="196"/>
      <c r="N177" s="196"/>
      <c r="O177" s="196"/>
      <c r="P177" s="196">
        <f t="shared" si="869"/>
        <v>0</v>
      </c>
      <c r="Q177" s="8" t="str">
        <f>'rpp2'!$M$270</f>
        <v/>
      </c>
      <c r="R177" s="196"/>
      <c r="S177" s="196">
        <f t="shared" si="870"/>
        <v>0</v>
      </c>
      <c r="T177" s="196"/>
      <c r="U177" s="196"/>
      <c r="V177" s="196">
        <f t="shared" si="871"/>
        <v>0</v>
      </c>
      <c r="W177" s="196"/>
      <c r="X177" s="196"/>
      <c r="Y177" s="196"/>
      <c r="Z177" s="196"/>
      <c r="AA177" s="196">
        <f t="shared" ref="AA177" si="1156">IF($W$12=1,J177*$J$7,0)</f>
        <v>0</v>
      </c>
      <c r="AB177" s="196">
        <f t="shared" ref="AB177" si="1157">IF($X$12=1,P177*$P$7,0)</f>
        <v>0</v>
      </c>
      <c r="AC177" s="196">
        <f t="shared" ref="AC177" si="1158">IF($Y$12=1,S177*$S$7,0)</f>
        <v>0</v>
      </c>
      <c r="AD177" s="196">
        <f t="shared" ref="AD177" si="1159">IF($Z$12=1,V177*$V$7,0)</f>
        <v>0</v>
      </c>
      <c r="AE177" s="197">
        <f t="shared" si="876"/>
        <v>0</v>
      </c>
      <c r="AF177" s="198">
        <f>IFERROR(AE177/(IF($W$12&gt;0,$J$7,0)+IF($X$12&gt;0,$P$7,0)+IF($Y$12&gt;0,$S$7,0)+IF($Z$12&gt;0,$V$7,0)),0)</f>
        <v>0</v>
      </c>
      <c r="AG177" s="198"/>
      <c r="AH177" s="425"/>
      <c r="AI177" s="413"/>
      <c r="AJ177" s="199" t="str">
        <f t="shared" si="993"/>
        <v>4.2</v>
      </c>
      <c r="AK177" s="8" t="str">
        <f>'rpp2'!$M$327</f>
        <v/>
      </c>
      <c r="AL177" s="199"/>
      <c r="AM177" s="196">
        <f t="shared" si="877"/>
        <v>0</v>
      </c>
      <c r="AN177" s="196"/>
      <c r="AO177" s="196"/>
      <c r="AP177" s="196">
        <f t="shared" si="878"/>
        <v>0</v>
      </c>
      <c r="AQ177" s="196"/>
      <c r="AR177" s="196"/>
      <c r="AS177" s="196">
        <f t="shared" si="879"/>
        <v>0</v>
      </c>
      <c r="AT177" s="196"/>
      <c r="AU177" s="196"/>
      <c r="AV177" s="196"/>
      <c r="AW177" s="196">
        <f t="shared" ref="AW177" si="1160">IF($AT$12=1,AM177*$AM$7,0)</f>
        <v>0</v>
      </c>
      <c r="AX177" s="196">
        <f t="shared" ref="AX177" si="1161">IF($AU$12=1,AP177*$AP$7,0)</f>
        <v>0</v>
      </c>
      <c r="AY177" s="196">
        <f t="shared" ref="AY177" si="1162">IF($AV$12=1,AS177*$AS$7,0)</f>
        <v>0</v>
      </c>
      <c r="AZ177" s="197">
        <f t="shared" si="883"/>
        <v>0</v>
      </c>
      <c r="BA177" s="198">
        <f>IFERROR(AZ177/(IF($AT$12&gt;0,$AM$7,0)+IF($AU$12&gt;0,$AP$7,0)+IF($AV$12&gt;0,$AS$7,0)),0)</f>
        <v>0</v>
      </c>
      <c r="BB177" s="198"/>
      <c r="BC177" s="425"/>
      <c r="BD177" s="413"/>
      <c r="BE177" s="413"/>
      <c r="BF177" s="236" t="str">
        <f>'rpp2'!G161</f>
        <v/>
      </c>
      <c r="BG177" s="416"/>
      <c r="BH177" s="416"/>
      <c r="BI177" s="411"/>
      <c r="BJ177" s="411"/>
      <c r="BK177" s="413"/>
      <c r="BL177" s="413"/>
      <c r="BM177" s="413"/>
      <c r="BP177" s="211"/>
      <c r="BQ177" s="211"/>
      <c r="BR177" s="211"/>
      <c r="BS177" s="211"/>
    </row>
    <row r="178" spans="1:71">
      <c r="A178" s="419"/>
      <c r="B178" s="419"/>
      <c r="C178" s="422"/>
      <c r="D178" s="195" t="str">
        <f t="shared" si="988"/>
        <v>3.3</v>
      </c>
      <c r="E178" s="195"/>
      <c r="F178" s="195"/>
      <c r="G178" s="195"/>
      <c r="H178" s="195"/>
      <c r="I178" s="195"/>
      <c r="J178" s="196">
        <f t="shared" si="868"/>
        <v>0</v>
      </c>
      <c r="K178" s="197" t="str">
        <f>IF(analis!H25="","",analis!H25)</f>
        <v/>
      </c>
      <c r="L178" s="196"/>
      <c r="M178" s="196"/>
      <c r="N178" s="196"/>
      <c r="O178" s="196"/>
      <c r="P178" s="196">
        <f t="shared" si="869"/>
        <v>0</v>
      </c>
      <c r="Q178" s="8" t="str">
        <f>'rpp3'!$M$270</f>
        <v/>
      </c>
      <c r="R178" s="196"/>
      <c r="S178" s="196">
        <f t="shared" si="870"/>
        <v>0</v>
      </c>
      <c r="T178" s="196"/>
      <c r="U178" s="196"/>
      <c r="V178" s="196">
        <f t="shared" si="871"/>
        <v>0</v>
      </c>
      <c r="W178" s="196"/>
      <c r="X178" s="196"/>
      <c r="Y178" s="196"/>
      <c r="Z178" s="196"/>
      <c r="AA178" s="196">
        <f t="shared" ref="AA178" si="1163">IF($W$13=1,J178*$J$7,0)</f>
        <v>0</v>
      </c>
      <c r="AB178" s="196">
        <f t="shared" ref="AB178" si="1164">IF($X$13=1,P178*$P$7,0)</f>
        <v>0</v>
      </c>
      <c r="AC178" s="196">
        <f t="shared" ref="AC178" si="1165">IF($Y$13=1,S178*$S$7,0)</f>
        <v>0</v>
      </c>
      <c r="AD178" s="196">
        <f t="shared" ref="AD178" si="1166">IF($Z$13=1,V178*$V$7,0)</f>
        <v>0</v>
      </c>
      <c r="AE178" s="197">
        <f t="shared" si="876"/>
        <v>0</v>
      </c>
      <c r="AF178" s="198">
        <f>IFERROR(AE178/(IF($W$13&gt;0,$J$7,0)+IF($X$13&gt;0,$P$7,0)+IF($Y$13&gt;0,$S$7,0)+IF($Z$13&gt;0,$V$7,0)),0)</f>
        <v>0</v>
      </c>
      <c r="AG178" s="198"/>
      <c r="AH178" s="425"/>
      <c r="AI178" s="413"/>
      <c r="AJ178" s="199" t="str">
        <f t="shared" si="993"/>
        <v>4.3</v>
      </c>
      <c r="AK178" s="8" t="str">
        <f>'rpp3'!$M$327</f>
        <v/>
      </c>
      <c r="AL178" s="199"/>
      <c r="AM178" s="196">
        <f t="shared" si="877"/>
        <v>0</v>
      </c>
      <c r="AN178" s="196"/>
      <c r="AO178" s="196"/>
      <c r="AP178" s="196">
        <f t="shared" si="878"/>
        <v>0</v>
      </c>
      <c r="AQ178" s="196"/>
      <c r="AR178" s="196"/>
      <c r="AS178" s="196">
        <f t="shared" si="879"/>
        <v>0</v>
      </c>
      <c r="AT178" s="196"/>
      <c r="AU178" s="196"/>
      <c r="AV178" s="196"/>
      <c r="AW178" s="196">
        <f t="shared" ref="AW178" si="1167">IF($AT$13=1,AM178*$AM$7,0)</f>
        <v>0</v>
      </c>
      <c r="AX178" s="196">
        <f t="shared" ref="AX178" si="1168">IF($AU$13=1,AP178*$AP$7,0)</f>
        <v>0</v>
      </c>
      <c r="AY178" s="196">
        <f t="shared" ref="AY178" si="1169">IF($AV$13=1,AS178*$AS$7,0)</f>
        <v>0</v>
      </c>
      <c r="AZ178" s="197">
        <f t="shared" si="883"/>
        <v>0</v>
      </c>
      <c r="BA178" s="198">
        <f>IFERROR(AZ178/(IF($AT$13&gt;0,$AM$7,0)+IF($AU$13&gt;0,$AP$7,0)+IF($AV$13&gt;0,$AS$7,0)),0)</f>
        <v>0</v>
      </c>
      <c r="BB178" s="198"/>
      <c r="BC178" s="425"/>
      <c r="BD178" s="413"/>
      <c r="BE178" s="413"/>
      <c r="BF178" s="236"/>
      <c r="BG178" s="416"/>
      <c r="BH178" s="416"/>
      <c r="BI178" s="411"/>
      <c r="BJ178" s="411"/>
      <c r="BK178" s="413"/>
      <c r="BL178" s="413"/>
      <c r="BM178" s="413"/>
      <c r="BP178" s="211"/>
      <c r="BQ178" s="211"/>
      <c r="BR178" s="211"/>
      <c r="BS178" s="211"/>
    </row>
    <row r="179" spans="1:71">
      <c r="A179" s="419"/>
      <c r="B179" s="419"/>
      <c r="C179" s="422"/>
      <c r="D179" s="195" t="str">
        <f t="shared" si="988"/>
        <v>3.4</v>
      </c>
      <c r="E179" s="195"/>
      <c r="F179" s="195"/>
      <c r="G179" s="195"/>
      <c r="H179" s="195"/>
      <c r="I179" s="195"/>
      <c r="J179" s="196">
        <f t="shared" si="868"/>
        <v>0</v>
      </c>
      <c r="K179" s="197" t="str">
        <f>IF(analis!J25="","",analis!J25)</f>
        <v/>
      </c>
      <c r="L179" s="196"/>
      <c r="M179" s="196"/>
      <c r="N179" s="196"/>
      <c r="O179" s="196"/>
      <c r="P179" s="196">
        <f t="shared" si="869"/>
        <v>0</v>
      </c>
      <c r="Q179" s="8" t="str">
        <f>'rpp4'!$M$270</f>
        <v/>
      </c>
      <c r="R179" s="196"/>
      <c r="S179" s="196">
        <f t="shared" si="870"/>
        <v>0</v>
      </c>
      <c r="T179" s="196"/>
      <c r="U179" s="196"/>
      <c r="V179" s="196">
        <f t="shared" si="871"/>
        <v>0</v>
      </c>
      <c r="W179" s="196"/>
      <c r="X179" s="196"/>
      <c r="Y179" s="196"/>
      <c r="Z179" s="196"/>
      <c r="AA179" s="196">
        <f t="shared" ref="AA179" si="1170">IF($W$14=1,J179*$J$7,0)</f>
        <v>0</v>
      </c>
      <c r="AB179" s="196">
        <f t="shared" ref="AB179" si="1171">IF($X$14=1,P179*$P$7,0)</f>
        <v>0</v>
      </c>
      <c r="AC179" s="196">
        <f t="shared" ref="AC179" si="1172">IF($Y$14=1,S179*$S$7,0)</f>
        <v>0</v>
      </c>
      <c r="AD179" s="196">
        <f t="shared" ref="AD179" si="1173">IF($Z$14=1,V179*$V$7,0)</f>
        <v>0</v>
      </c>
      <c r="AE179" s="197">
        <f t="shared" si="876"/>
        <v>0</v>
      </c>
      <c r="AF179" s="198">
        <f>IFERROR(AE179/(IF($W$14&gt;0,$J$7,0)+IF($X$14&gt;0,$P$7,0)+IF($Y$14&gt;0,$S$7,0)+IF($Z$14&gt;0,$V$7,0)),0)</f>
        <v>0</v>
      </c>
      <c r="AG179" s="198"/>
      <c r="AH179" s="425"/>
      <c r="AI179" s="413"/>
      <c r="AJ179" s="199" t="str">
        <f t="shared" si="993"/>
        <v>4.4</v>
      </c>
      <c r="AK179" s="8" t="str">
        <f>'rpp4'!$M$327</f>
        <v/>
      </c>
      <c r="AL179" s="199"/>
      <c r="AM179" s="196">
        <f t="shared" si="877"/>
        <v>0</v>
      </c>
      <c r="AN179" s="196"/>
      <c r="AO179" s="196"/>
      <c r="AP179" s="196">
        <f t="shared" si="878"/>
        <v>0</v>
      </c>
      <c r="AQ179" s="196"/>
      <c r="AR179" s="196"/>
      <c r="AS179" s="196">
        <f t="shared" si="879"/>
        <v>0</v>
      </c>
      <c r="AT179" s="196"/>
      <c r="AU179" s="196"/>
      <c r="AV179" s="196"/>
      <c r="AW179" s="196">
        <f t="shared" ref="AW179" si="1174">IF($AT$14=1,AM179*$AM$7,0)</f>
        <v>0</v>
      </c>
      <c r="AX179" s="196">
        <f t="shared" ref="AX179" si="1175">IF($AU$14=1,AP179*$AP$7,0)</f>
        <v>0</v>
      </c>
      <c r="AY179" s="196">
        <f t="shared" ref="AY179" si="1176">IF($AV$14=1,AS179*$AS$7,0)</f>
        <v>0</v>
      </c>
      <c r="AZ179" s="197">
        <f t="shared" si="883"/>
        <v>0</v>
      </c>
      <c r="BA179" s="198">
        <f>IFERROR(AZ179/(IF($AT$14&gt;0,$AM$7,0)+IF($AU$14&gt;0,$AP$7,0)+IF($AV$14&gt;0,$AS$7,0)),0)</f>
        <v>0</v>
      </c>
      <c r="BB179" s="198"/>
      <c r="BC179" s="425"/>
      <c r="BD179" s="413"/>
      <c r="BE179" s="413"/>
      <c r="BF179" s="236"/>
      <c r="BG179" s="416"/>
      <c r="BH179" s="416"/>
      <c r="BI179" s="411"/>
      <c r="BJ179" s="411"/>
      <c r="BK179" s="413"/>
      <c r="BL179" s="413"/>
      <c r="BM179" s="413"/>
      <c r="BP179" s="211"/>
      <c r="BQ179" s="211"/>
      <c r="BR179" s="211"/>
      <c r="BS179" s="211"/>
    </row>
    <row r="180" spans="1:71">
      <c r="A180" s="419"/>
      <c r="B180" s="419"/>
      <c r="C180" s="422"/>
      <c r="D180" s="195" t="str">
        <f t="shared" si="988"/>
        <v>3.5</v>
      </c>
      <c r="E180" s="195"/>
      <c r="F180" s="195"/>
      <c r="G180" s="195"/>
      <c r="H180" s="195"/>
      <c r="I180" s="195"/>
      <c r="J180" s="196">
        <f t="shared" si="868"/>
        <v>0</v>
      </c>
      <c r="K180" s="197" t="str">
        <f>IF(analis!L25="","",analis!L25)</f>
        <v/>
      </c>
      <c r="L180" s="196"/>
      <c r="M180" s="196"/>
      <c r="N180" s="196"/>
      <c r="O180" s="196"/>
      <c r="P180" s="196">
        <f t="shared" si="869"/>
        <v>0</v>
      </c>
      <c r="Q180" s="8" t="str">
        <f>'rpp5'!$M$270</f>
        <v/>
      </c>
      <c r="R180" s="196"/>
      <c r="S180" s="196">
        <f t="shared" si="870"/>
        <v>0</v>
      </c>
      <c r="T180" s="196"/>
      <c r="U180" s="196"/>
      <c r="V180" s="196">
        <f t="shared" si="871"/>
        <v>0</v>
      </c>
      <c r="W180" s="196"/>
      <c r="X180" s="196"/>
      <c r="Y180" s="196"/>
      <c r="Z180" s="196"/>
      <c r="AA180" s="196">
        <f t="shared" ref="AA180" si="1177">IF($W$15=1,J180*$J$7,0)</f>
        <v>0</v>
      </c>
      <c r="AB180" s="196">
        <f t="shared" ref="AB180" si="1178">IF($X$15=1,P180*$P$7,0)</f>
        <v>0</v>
      </c>
      <c r="AC180" s="196">
        <f t="shared" ref="AC180" si="1179">IF($Y$15=1,S180*$S$7,0)</f>
        <v>0</v>
      </c>
      <c r="AD180" s="196">
        <f t="shared" ref="AD180" si="1180">IF($Z$15=1,V180*$V$7,0)</f>
        <v>0</v>
      </c>
      <c r="AE180" s="197">
        <f t="shared" si="876"/>
        <v>0</v>
      </c>
      <c r="AF180" s="198">
        <f>IFERROR(AE180/(IF($W$15&gt;0,$J$7,0)+IF($X$15&gt;0,$P$7,0)+IF($Y$15&gt;0,$S$7,0)+IF($Z$15&gt;0,$V$7,0)),0)</f>
        <v>0</v>
      </c>
      <c r="AG180" s="198"/>
      <c r="AH180" s="425"/>
      <c r="AI180" s="413"/>
      <c r="AJ180" s="199" t="str">
        <f t="shared" si="993"/>
        <v>4.5</v>
      </c>
      <c r="AK180" s="8" t="str">
        <f>'rpp5'!$M$327</f>
        <v/>
      </c>
      <c r="AL180" s="199"/>
      <c r="AM180" s="196">
        <f t="shared" si="877"/>
        <v>0</v>
      </c>
      <c r="AN180" s="196"/>
      <c r="AO180" s="196"/>
      <c r="AP180" s="196">
        <f t="shared" si="878"/>
        <v>0</v>
      </c>
      <c r="AQ180" s="196"/>
      <c r="AR180" s="196"/>
      <c r="AS180" s="196">
        <f t="shared" si="879"/>
        <v>0</v>
      </c>
      <c r="AT180" s="196"/>
      <c r="AU180" s="196"/>
      <c r="AV180" s="196"/>
      <c r="AW180" s="196">
        <f t="shared" ref="AW180" si="1181">IF($AT$15=1,AM180*$AM$7,0)</f>
        <v>0</v>
      </c>
      <c r="AX180" s="196">
        <f t="shared" ref="AX180" si="1182">IF($AU$15=1,AP180*$AP$7,0)</f>
        <v>0</v>
      </c>
      <c r="AY180" s="196">
        <f t="shared" ref="AY180" si="1183">IF($AV$15=1,AS180*$AS$7,0)</f>
        <v>0</v>
      </c>
      <c r="AZ180" s="197">
        <f t="shared" si="883"/>
        <v>0</v>
      </c>
      <c r="BA180" s="198">
        <f>IFERROR(AZ180/(IF($AT$15&gt;0,$AM$7,0)+IF($AU$15&gt;0,$AP$7,0)+IF($AV$15&gt;0,$AS$7,0)),0)</f>
        <v>0</v>
      </c>
      <c r="BB180" s="198"/>
      <c r="BC180" s="425"/>
      <c r="BD180" s="413"/>
      <c r="BE180" s="413"/>
      <c r="BF180" s="236"/>
      <c r="BG180" s="416"/>
      <c r="BH180" s="416"/>
      <c r="BI180" s="411"/>
      <c r="BJ180" s="411"/>
      <c r="BK180" s="413"/>
      <c r="BL180" s="413"/>
      <c r="BM180" s="413"/>
      <c r="BP180" s="211"/>
      <c r="BQ180" s="211"/>
      <c r="BR180" s="211"/>
      <c r="BS180" s="211"/>
    </row>
    <row r="181" spans="1:71">
      <c r="A181" s="419"/>
      <c r="B181" s="419"/>
      <c r="C181" s="422"/>
      <c r="D181" s="195" t="str">
        <f t="shared" si="988"/>
        <v>3.6</v>
      </c>
      <c r="E181" s="195"/>
      <c r="F181" s="195"/>
      <c r="G181" s="195"/>
      <c r="H181" s="195"/>
      <c r="I181" s="195"/>
      <c r="J181" s="196">
        <f t="shared" si="868"/>
        <v>0</v>
      </c>
      <c r="K181" s="197" t="str">
        <f>IF(analis!N25="","",analis!N25)</f>
        <v/>
      </c>
      <c r="L181" s="196"/>
      <c r="M181" s="196"/>
      <c r="N181" s="196"/>
      <c r="O181" s="196"/>
      <c r="P181" s="196">
        <f t="shared" si="869"/>
        <v>0</v>
      </c>
      <c r="Q181" s="8" t="str">
        <f>'rpp16'!$M$270</f>
        <v/>
      </c>
      <c r="R181" s="196"/>
      <c r="S181" s="196">
        <f t="shared" si="870"/>
        <v>0</v>
      </c>
      <c r="T181" s="196"/>
      <c r="U181" s="196"/>
      <c r="V181" s="196">
        <f t="shared" si="871"/>
        <v>0</v>
      </c>
      <c r="W181" s="196"/>
      <c r="X181" s="196"/>
      <c r="Y181" s="196"/>
      <c r="Z181" s="196"/>
      <c r="AA181" s="196">
        <f t="shared" ref="AA181" si="1184">IF($W$16=1,J181*$J$7,0)</f>
        <v>0</v>
      </c>
      <c r="AB181" s="196">
        <f t="shared" ref="AB181" si="1185">IF($X$16=1,P181*$P$7,0)</f>
        <v>0</v>
      </c>
      <c r="AC181" s="196">
        <f t="shared" ref="AC181" si="1186">IF($Y$16=1,S181*$S$7,0)</f>
        <v>0</v>
      </c>
      <c r="AD181" s="196">
        <f t="shared" ref="AD181" si="1187">IF($Z$16=1,V181*$V$7,0)</f>
        <v>0</v>
      </c>
      <c r="AE181" s="197">
        <f t="shared" si="876"/>
        <v>0</v>
      </c>
      <c r="AF181" s="198">
        <f>IFERROR(AE181/(IF($W$16&gt;0,$J$7,0)+IF($X$16&gt;0,$P$7,0)+IF($Y$16&gt;0,$S$7,0)+IF($Z$16&gt;0,$V$7,0)),0)</f>
        <v>0</v>
      </c>
      <c r="AG181" s="198"/>
      <c r="AH181" s="425"/>
      <c r="AI181" s="413"/>
      <c r="AJ181" s="199" t="str">
        <f t="shared" si="993"/>
        <v>4.6</v>
      </c>
      <c r="AK181" s="8" t="str">
        <f>'rpp16'!$M$327</f>
        <v/>
      </c>
      <c r="AL181" s="199"/>
      <c r="AM181" s="196">
        <f t="shared" si="877"/>
        <v>0</v>
      </c>
      <c r="AN181" s="196"/>
      <c r="AO181" s="196"/>
      <c r="AP181" s="196">
        <f t="shared" si="878"/>
        <v>0</v>
      </c>
      <c r="AQ181" s="196"/>
      <c r="AR181" s="196"/>
      <c r="AS181" s="196">
        <f t="shared" si="879"/>
        <v>0</v>
      </c>
      <c r="AT181" s="196"/>
      <c r="AU181" s="196"/>
      <c r="AV181" s="196"/>
      <c r="AW181" s="196">
        <f t="shared" ref="AW181" si="1188">IF($AT$16=1,AM181*$AM$7,0)</f>
        <v>0</v>
      </c>
      <c r="AX181" s="196">
        <f t="shared" ref="AX181" si="1189">IF($AU$16=1,AP181*$AP$7,0)</f>
        <v>0</v>
      </c>
      <c r="AY181" s="196">
        <f t="shared" ref="AY181" si="1190">IF($AV$16=1,AS181*$AS$7,0)</f>
        <v>0</v>
      </c>
      <c r="AZ181" s="197">
        <f t="shared" si="883"/>
        <v>0</v>
      </c>
      <c r="BA181" s="198">
        <f>IFERROR(AZ181/(IF($AT$16&gt;0,$AM$7,0)+IF($AU$16&gt;0,$AP$7,0)+IF($AV$16&gt;0,$AS$7,0)),0)</f>
        <v>0</v>
      </c>
      <c r="BB181" s="198"/>
      <c r="BC181" s="425"/>
      <c r="BD181" s="413"/>
      <c r="BE181" s="413"/>
      <c r="BF181" s="236"/>
      <c r="BG181" s="416"/>
      <c r="BH181" s="416"/>
      <c r="BI181" s="411"/>
      <c r="BJ181" s="411"/>
      <c r="BK181" s="413"/>
      <c r="BL181" s="413"/>
      <c r="BM181" s="413"/>
      <c r="BP181" s="211"/>
      <c r="BQ181" s="211"/>
      <c r="BR181" s="211"/>
      <c r="BS181" s="211"/>
    </row>
    <row r="182" spans="1:71">
      <c r="A182" s="419"/>
      <c r="B182" s="419"/>
      <c r="C182" s="422"/>
      <c r="D182" s="195" t="str">
        <f t="shared" si="988"/>
        <v>3.7</v>
      </c>
      <c r="E182" s="195"/>
      <c r="F182" s="195"/>
      <c r="G182" s="195"/>
      <c r="H182" s="195"/>
      <c r="I182" s="195"/>
      <c r="J182" s="196">
        <f t="shared" si="868"/>
        <v>0</v>
      </c>
      <c r="K182" s="197" t="str">
        <f>IF(analis!P25="","",analis!P25)</f>
        <v/>
      </c>
      <c r="L182" s="196"/>
      <c r="M182" s="196"/>
      <c r="N182" s="196"/>
      <c r="O182" s="196"/>
      <c r="P182" s="196">
        <f t="shared" si="869"/>
        <v>0</v>
      </c>
      <c r="Q182" s="8" t="str">
        <f>'rpp17'!$M$270</f>
        <v/>
      </c>
      <c r="R182" s="196"/>
      <c r="S182" s="196">
        <f t="shared" si="870"/>
        <v>0</v>
      </c>
      <c r="T182" s="196"/>
      <c r="U182" s="196"/>
      <c r="V182" s="196">
        <f t="shared" si="871"/>
        <v>0</v>
      </c>
      <c r="W182" s="196"/>
      <c r="X182" s="196"/>
      <c r="Y182" s="196"/>
      <c r="Z182" s="196"/>
      <c r="AA182" s="196">
        <f t="shared" ref="AA182" si="1191">IF($W$17=1,J182*$J$7,0)</f>
        <v>0</v>
      </c>
      <c r="AB182" s="196">
        <f t="shared" ref="AB182" si="1192">IF($X$17=1,P182*$P$7,0)</f>
        <v>0</v>
      </c>
      <c r="AC182" s="196">
        <f t="shared" ref="AC182" si="1193">IF($Y$17=1,S182*$S$7,0)</f>
        <v>0</v>
      </c>
      <c r="AD182" s="196">
        <f t="shared" ref="AD182" si="1194">IF($Z$17=1,V182*$V$7,0)</f>
        <v>0</v>
      </c>
      <c r="AE182" s="197">
        <f t="shared" si="876"/>
        <v>0</v>
      </c>
      <c r="AF182" s="198">
        <f>IFERROR(AE182/(IF($W$17&gt;0,$J$7,0)+IF($X$17&gt;0,$P$7,0)+IF($Y$17&gt;0,$S$7,0)+IF($Z$17&gt;0,$V$7,0)),0)</f>
        <v>0</v>
      </c>
      <c r="AG182" s="198"/>
      <c r="AH182" s="425"/>
      <c r="AI182" s="413"/>
      <c r="AJ182" s="199" t="str">
        <f t="shared" si="993"/>
        <v>4.7</v>
      </c>
      <c r="AK182" s="8" t="str">
        <f>'rpp17'!$M$327</f>
        <v/>
      </c>
      <c r="AL182" s="199"/>
      <c r="AM182" s="196">
        <f t="shared" si="877"/>
        <v>0</v>
      </c>
      <c r="AN182" s="196"/>
      <c r="AO182" s="196"/>
      <c r="AP182" s="196">
        <f t="shared" si="878"/>
        <v>0</v>
      </c>
      <c r="AQ182" s="196"/>
      <c r="AR182" s="196"/>
      <c r="AS182" s="196">
        <f t="shared" si="879"/>
        <v>0</v>
      </c>
      <c r="AT182" s="196"/>
      <c r="AU182" s="196"/>
      <c r="AV182" s="196"/>
      <c r="AW182" s="196">
        <f t="shared" ref="AW182" si="1195">IF($AT$17=1,AM182*$AM$7,0)</f>
        <v>0</v>
      </c>
      <c r="AX182" s="196">
        <f t="shared" ref="AX182" si="1196">IF($AU$17=1,AP182*$AP$7,0)</f>
        <v>0</v>
      </c>
      <c r="AY182" s="196">
        <f t="shared" ref="AY182" si="1197">IF($AV$17=1,AS182*$AS$7,0)</f>
        <v>0</v>
      </c>
      <c r="AZ182" s="197">
        <f t="shared" si="883"/>
        <v>0</v>
      </c>
      <c r="BA182" s="198">
        <f>IFERROR(AZ182/(IF($AT$17&gt;0,$AM$7,0)+IF($AU$17&gt;0,$AP$7,0)+IF($AV$17&gt;0,$AS$7,0)),0)</f>
        <v>0</v>
      </c>
      <c r="BB182" s="198"/>
      <c r="BC182" s="425"/>
      <c r="BD182" s="413"/>
      <c r="BE182" s="413"/>
      <c r="BF182" s="236"/>
      <c r="BG182" s="416"/>
      <c r="BH182" s="416"/>
      <c r="BI182" s="411"/>
      <c r="BJ182" s="411"/>
      <c r="BK182" s="413"/>
      <c r="BL182" s="413"/>
      <c r="BM182" s="413"/>
      <c r="BP182" s="211"/>
      <c r="BQ182" s="211"/>
      <c r="BR182" s="211"/>
      <c r="BS182" s="211"/>
    </row>
    <row r="183" spans="1:71">
      <c r="A183" s="419"/>
      <c r="B183" s="419"/>
      <c r="C183" s="422"/>
      <c r="D183" s="195" t="str">
        <f t="shared" si="988"/>
        <v>3.8</v>
      </c>
      <c r="E183" s="195"/>
      <c r="F183" s="195"/>
      <c r="G183" s="195"/>
      <c r="H183" s="195"/>
      <c r="I183" s="195"/>
      <c r="J183" s="196">
        <f t="shared" si="868"/>
        <v>0</v>
      </c>
      <c r="K183" s="197" t="str">
        <f>IF(analis!R25="","",analis!R25)</f>
        <v/>
      </c>
      <c r="L183" s="196"/>
      <c r="M183" s="196"/>
      <c r="N183" s="196"/>
      <c r="O183" s="196"/>
      <c r="P183" s="196">
        <f t="shared" si="869"/>
        <v>0</v>
      </c>
      <c r="Q183" s="8" t="str">
        <f>'rpp18'!$M$270</f>
        <v/>
      </c>
      <c r="R183" s="196"/>
      <c r="S183" s="196">
        <f t="shared" si="870"/>
        <v>0</v>
      </c>
      <c r="T183" s="196"/>
      <c r="U183" s="196"/>
      <c r="V183" s="196">
        <f t="shared" si="871"/>
        <v>0</v>
      </c>
      <c r="W183" s="196"/>
      <c r="X183" s="196"/>
      <c r="Y183" s="196"/>
      <c r="Z183" s="196"/>
      <c r="AA183" s="196">
        <f t="shared" ref="AA183" si="1198">IF($W$18=1,J183*$J$7,0)</f>
        <v>0</v>
      </c>
      <c r="AB183" s="196">
        <f t="shared" ref="AB183" si="1199">IF($X$18=1,P183*$P$7,0)</f>
        <v>0</v>
      </c>
      <c r="AC183" s="196">
        <f t="shared" ref="AC183" si="1200">IF($Y$18=1,S183*$S$7,0)</f>
        <v>0</v>
      </c>
      <c r="AD183" s="196">
        <f t="shared" ref="AD183" si="1201">IF($Z$18=1,V183*$V$7,0)</f>
        <v>0</v>
      </c>
      <c r="AE183" s="197">
        <f t="shared" si="876"/>
        <v>0</v>
      </c>
      <c r="AF183" s="198">
        <f>IFERROR(AE183/(IF($W$18&gt;0,$J$7,0)+IF($X$18&gt;0,$P$7,0)+IF($Y$18&gt;0,$S$7,0)+IF($Z$18&gt;0,$V$7,0)),0)</f>
        <v>0</v>
      </c>
      <c r="AG183" s="198"/>
      <c r="AH183" s="425"/>
      <c r="AI183" s="413"/>
      <c r="AJ183" s="199" t="str">
        <f t="shared" si="993"/>
        <v>4.8</v>
      </c>
      <c r="AK183" s="8" t="str">
        <f>'rpp18'!$M$327</f>
        <v/>
      </c>
      <c r="AL183" s="199"/>
      <c r="AM183" s="196">
        <f t="shared" si="877"/>
        <v>0</v>
      </c>
      <c r="AN183" s="196"/>
      <c r="AO183" s="196"/>
      <c r="AP183" s="196">
        <f t="shared" si="878"/>
        <v>0</v>
      </c>
      <c r="AQ183" s="196"/>
      <c r="AR183" s="196"/>
      <c r="AS183" s="196">
        <f t="shared" si="879"/>
        <v>0</v>
      </c>
      <c r="AT183" s="196"/>
      <c r="AU183" s="196"/>
      <c r="AV183" s="196"/>
      <c r="AW183" s="196">
        <f t="shared" ref="AW183" si="1202">IF($AT$18=1,AM183*$AM$7,0)</f>
        <v>0</v>
      </c>
      <c r="AX183" s="196">
        <f t="shared" ref="AX183" si="1203">IF($AU$18=1,AP183*$AP$7,0)</f>
        <v>0</v>
      </c>
      <c r="AY183" s="196">
        <f t="shared" ref="AY183" si="1204">IF($AV$18=1,AS183*$AS$7,0)</f>
        <v>0</v>
      </c>
      <c r="AZ183" s="197">
        <f t="shared" si="883"/>
        <v>0</v>
      </c>
      <c r="BA183" s="198">
        <f>IFERROR(AZ183/(IF($AT$18&gt;0,$AM$7,0)+IF($AU$18&gt;0,$AP$7,0)+IF($AV$18&gt;0,$AS$7,0)),0)</f>
        <v>0</v>
      </c>
      <c r="BB183" s="198"/>
      <c r="BC183" s="425"/>
      <c r="BD183" s="413"/>
      <c r="BE183" s="413"/>
      <c r="BF183" s="236"/>
      <c r="BG183" s="416"/>
      <c r="BH183" s="416"/>
      <c r="BI183" s="411"/>
      <c r="BJ183" s="411"/>
      <c r="BK183" s="413"/>
      <c r="BL183" s="413"/>
      <c r="BM183" s="413"/>
      <c r="BP183" s="211"/>
      <c r="BQ183" s="211"/>
      <c r="BR183" s="211"/>
      <c r="BS183" s="211"/>
    </row>
    <row r="184" spans="1:71">
      <c r="A184" s="419"/>
      <c r="B184" s="419"/>
      <c r="C184" s="422"/>
      <c r="D184" s="195" t="str">
        <f t="shared" si="988"/>
        <v>3.9</v>
      </c>
      <c r="E184" s="195"/>
      <c r="F184" s="195"/>
      <c r="G184" s="195"/>
      <c r="H184" s="195"/>
      <c r="I184" s="195"/>
      <c r="J184" s="196">
        <f t="shared" si="868"/>
        <v>0</v>
      </c>
      <c r="K184" s="197" t="str">
        <f>IF(analis!T25="","",analis!T25)</f>
        <v/>
      </c>
      <c r="L184" s="196"/>
      <c r="M184" s="196"/>
      <c r="N184" s="196"/>
      <c r="O184" s="196"/>
      <c r="P184" s="196">
        <f t="shared" si="869"/>
        <v>0</v>
      </c>
      <c r="Q184" s="8" t="str">
        <f>'rpp19'!$M$270</f>
        <v/>
      </c>
      <c r="R184" s="196"/>
      <c r="S184" s="196">
        <f t="shared" si="870"/>
        <v>0</v>
      </c>
      <c r="T184" s="196"/>
      <c r="U184" s="196"/>
      <c r="V184" s="196">
        <f t="shared" si="871"/>
        <v>0</v>
      </c>
      <c r="W184" s="196"/>
      <c r="X184" s="196"/>
      <c r="Y184" s="196"/>
      <c r="Z184" s="196"/>
      <c r="AA184" s="196">
        <f t="shared" ref="AA184" si="1205">IF($W$19=1,J184*$J$7,0)</f>
        <v>0</v>
      </c>
      <c r="AB184" s="196">
        <f t="shared" ref="AB184" si="1206">IF($X$19=1,P184*$P$7,0)</f>
        <v>0</v>
      </c>
      <c r="AC184" s="196">
        <f t="shared" ref="AC184" si="1207">IF($Y$19=1,S184*$S$7,0)</f>
        <v>0</v>
      </c>
      <c r="AD184" s="196">
        <f t="shared" ref="AD184" si="1208">IF($Z$19=1,V184*$V$7,0)</f>
        <v>0</v>
      </c>
      <c r="AE184" s="197">
        <f t="shared" si="876"/>
        <v>0</v>
      </c>
      <c r="AF184" s="198">
        <f>IFERROR(AE184/(IF($W$19&gt;0,$J$7,0)+IF($X$19&gt;0,$P$7,0)+IF($Y$19&gt;0,$S$7,0)+IF($Z$19&gt;0,$V$7,0)),0)</f>
        <v>0</v>
      </c>
      <c r="AG184" s="198"/>
      <c r="AH184" s="425"/>
      <c r="AI184" s="413"/>
      <c r="AJ184" s="199" t="str">
        <f t="shared" si="993"/>
        <v>4.9</v>
      </c>
      <c r="AK184" s="8" t="str">
        <f>'rpp19'!$M$327</f>
        <v/>
      </c>
      <c r="AL184" s="199"/>
      <c r="AM184" s="196">
        <f t="shared" si="877"/>
        <v>0</v>
      </c>
      <c r="AN184" s="196"/>
      <c r="AO184" s="196"/>
      <c r="AP184" s="196">
        <f t="shared" si="878"/>
        <v>0</v>
      </c>
      <c r="AQ184" s="196"/>
      <c r="AR184" s="196"/>
      <c r="AS184" s="196">
        <f t="shared" si="879"/>
        <v>0</v>
      </c>
      <c r="AT184" s="196"/>
      <c r="AU184" s="196"/>
      <c r="AV184" s="196"/>
      <c r="AW184" s="196">
        <f t="shared" ref="AW184" si="1209">IF($AT$19=1,AM184*$AM$7,0)</f>
        <v>0</v>
      </c>
      <c r="AX184" s="196">
        <f t="shared" ref="AX184" si="1210">IF($AU$19=1,AP184*$AP$7,0)</f>
        <v>0</v>
      </c>
      <c r="AY184" s="196">
        <f t="shared" ref="AY184" si="1211">IF($AV$19=1,AS184*$AS$7,0)</f>
        <v>0</v>
      </c>
      <c r="AZ184" s="197">
        <f t="shared" si="883"/>
        <v>0</v>
      </c>
      <c r="BA184" s="198">
        <f>IFERROR(AZ184/(IF($AT$19&gt;0,$AM$7,0)+IF($AU$19&gt;0,$AP$7,0)+IF($AV$19&gt;0,$AS$7,0)),0)</f>
        <v>0</v>
      </c>
      <c r="BB184" s="198"/>
      <c r="BC184" s="425"/>
      <c r="BD184" s="413"/>
      <c r="BE184" s="413"/>
      <c r="BF184" s="236"/>
      <c r="BG184" s="416"/>
      <c r="BH184" s="416"/>
      <c r="BI184" s="411"/>
      <c r="BJ184" s="411"/>
      <c r="BK184" s="413"/>
      <c r="BL184" s="413"/>
      <c r="BM184" s="413"/>
      <c r="BP184" s="211"/>
      <c r="BQ184" s="211"/>
      <c r="BR184" s="211"/>
      <c r="BS184" s="211"/>
    </row>
    <row r="185" spans="1:71">
      <c r="A185" s="419"/>
      <c r="B185" s="419"/>
      <c r="C185" s="422"/>
      <c r="D185" s="195" t="str">
        <f t="shared" si="988"/>
        <v>3.10</v>
      </c>
      <c r="E185" s="195"/>
      <c r="F185" s="195"/>
      <c r="G185" s="195"/>
      <c r="H185" s="195"/>
      <c r="I185" s="195"/>
      <c r="J185" s="196">
        <f t="shared" si="868"/>
        <v>0</v>
      </c>
      <c r="K185" s="197" t="str">
        <f>IF(analis!V25="","",analis!V25)</f>
        <v/>
      </c>
      <c r="L185" s="196"/>
      <c r="M185" s="196"/>
      <c r="N185" s="196"/>
      <c r="O185" s="196"/>
      <c r="P185" s="196">
        <f t="shared" si="869"/>
        <v>0</v>
      </c>
      <c r="Q185" s="8" t="str">
        <f>'rpp20'!$M$270</f>
        <v/>
      </c>
      <c r="R185" s="196"/>
      <c r="S185" s="196">
        <f t="shared" si="870"/>
        <v>0</v>
      </c>
      <c r="T185" s="196"/>
      <c r="U185" s="196"/>
      <c r="V185" s="196">
        <f t="shared" si="871"/>
        <v>0</v>
      </c>
      <c r="W185" s="196"/>
      <c r="X185" s="196"/>
      <c r="Y185" s="196"/>
      <c r="Z185" s="196"/>
      <c r="AA185" s="196">
        <f t="shared" ref="AA185" si="1212">IF($W$20=1,J185*$J$7,0)</f>
        <v>0</v>
      </c>
      <c r="AB185" s="196">
        <f t="shared" ref="AB185" si="1213">IF($X$20=1,P185*$P$7,0)</f>
        <v>0</v>
      </c>
      <c r="AC185" s="196">
        <f t="shared" ref="AC185" si="1214">IF($Y$20=1,S185*$S$7,0)</f>
        <v>0</v>
      </c>
      <c r="AD185" s="196">
        <f t="shared" ref="AD185" si="1215">IF($Z$20=1,V185*$V$7,0)</f>
        <v>0</v>
      </c>
      <c r="AE185" s="197">
        <f t="shared" si="876"/>
        <v>0</v>
      </c>
      <c r="AF185" s="198">
        <f>IFERROR(AE185/(IF($W$20&gt;0,$J$7,0)+IF($X$20&gt;0,$P$7,0)+IF($Y$20&gt;0,$S$7,0)+IF($Z$20&gt;0,$V$7,0)),0)</f>
        <v>0</v>
      </c>
      <c r="AG185" s="198"/>
      <c r="AH185" s="425"/>
      <c r="AI185" s="413"/>
      <c r="AJ185" s="199" t="str">
        <f t="shared" si="993"/>
        <v>4.10</v>
      </c>
      <c r="AK185" s="8" t="str">
        <f>'rpp20'!$M$327</f>
        <v/>
      </c>
      <c r="AL185" s="199"/>
      <c r="AM185" s="196">
        <f t="shared" si="877"/>
        <v>0</v>
      </c>
      <c r="AN185" s="196"/>
      <c r="AO185" s="196"/>
      <c r="AP185" s="196">
        <f t="shared" si="878"/>
        <v>0</v>
      </c>
      <c r="AQ185" s="196"/>
      <c r="AR185" s="196"/>
      <c r="AS185" s="196">
        <f t="shared" si="879"/>
        <v>0</v>
      </c>
      <c r="AT185" s="196"/>
      <c r="AU185" s="196"/>
      <c r="AV185" s="196"/>
      <c r="AW185" s="196">
        <f t="shared" ref="AW185" si="1216">IF($AT$20=1,AM185*$AM$7,0)</f>
        <v>0</v>
      </c>
      <c r="AX185" s="196">
        <f t="shared" ref="AX185" si="1217">IF($AU$20=1,AP185*$AP$7,0)</f>
        <v>0</v>
      </c>
      <c r="AY185" s="196">
        <f t="shared" ref="AY185" si="1218">IF($AV$20=1,AS185*$AS$7,0)</f>
        <v>0</v>
      </c>
      <c r="AZ185" s="197">
        <f t="shared" si="883"/>
        <v>0</v>
      </c>
      <c r="BA185" s="198">
        <f>IFERROR(AZ185/(IF($AT$20&gt;0,$AM$7,0)+IF($AU$20&gt;0,$AP$7,0)+IF($AV$20&gt;0,$AS$7,0)),0)</f>
        <v>0</v>
      </c>
      <c r="BB185" s="198"/>
      <c r="BC185" s="425"/>
      <c r="BD185" s="413"/>
      <c r="BE185" s="413"/>
      <c r="BF185" s="236"/>
      <c r="BG185" s="416"/>
      <c r="BH185" s="416"/>
      <c r="BI185" s="411"/>
      <c r="BJ185" s="411"/>
      <c r="BK185" s="413"/>
      <c r="BL185" s="413"/>
      <c r="BM185" s="413"/>
      <c r="BP185" s="211"/>
      <c r="BQ185" s="211"/>
      <c r="BR185" s="211"/>
      <c r="BS185" s="211"/>
    </row>
    <row r="186" spans="1:71">
      <c r="A186" s="419"/>
      <c r="B186" s="419"/>
      <c r="C186" s="422"/>
      <c r="D186" s="195" t="str">
        <f t="shared" si="988"/>
        <v>3.11</v>
      </c>
      <c r="E186" s="195"/>
      <c r="F186" s="195"/>
      <c r="G186" s="195"/>
      <c r="H186" s="195"/>
      <c r="I186" s="195"/>
      <c r="J186" s="196">
        <f t="shared" si="868"/>
        <v>0</v>
      </c>
      <c r="K186" s="197" t="str">
        <f>IF(analis!X25="","",analis!X25)</f>
        <v/>
      </c>
      <c r="L186" s="196"/>
      <c r="M186" s="196"/>
      <c r="N186" s="196"/>
      <c r="O186" s="196"/>
      <c r="P186" s="196">
        <f t="shared" si="869"/>
        <v>0</v>
      </c>
      <c r="Q186" s="8" t="str">
        <f>'rpp11'!$M$270</f>
        <v/>
      </c>
      <c r="R186" s="196"/>
      <c r="S186" s="196">
        <f t="shared" si="870"/>
        <v>0</v>
      </c>
      <c r="T186" s="196"/>
      <c r="U186" s="196"/>
      <c r="V186" s="196">
        <f t="shared" si="871"/>
        <v>0</v>
      </c>
      <c r="W186" s="196"/>
      <c r="X186" s="196"/>
      <c r="Y186" s="196"/>
      <c r="Z186" s="196"/>
      <c r="AA186" s="196">
        <f t="shared" ref="AA186" si="1219">IF($W$21=1,J186*$J$7,0)</f>
        <v>0</v>
      </c>
      <c r="AB186" s="196">
        <f t="shared" ref="AB186" si="1220">IF($X$21=1,P186*$P$7,0)</f>
        <v>0</v>
      </c>
      <c r="AC186" s="196">
        <f t="shared" ref="AC186" si="1221">IF($Y$21=1,S186*$S$7,0)</f>
        <v>0</v>
      </c>
      <c r="AD186" s="196">
        <f t="shared" ref="AD186" si="1222">IF($Z$21=1,V186*$V$7,0)</f>
        <v>0</v>
      </c>
      <c r="AE186" s="197">
        <f t="shared" si="876"/>
        <v>0</v>
      </c>
      <c r="AF186" s="198">
        <f>IFERROR(AE186/(IF($W$21&gt;0,$J$7,0)+IF($X$21&gt;0,$P$7,0)+IF($Y$21&gt;0,$S$7,0)+IF($Z$21&gt;0,$V$7,0)),0)</f>
        <v>0</v>
      </c>
      <c r="AG186" s="198"/>
      <c r="AH186" s="425"/>
      <c r="AI186" s="413"/>
      <c r="AJ186" s="199" t="str">
        <f t="shared" si="993"/>
        <v>4.11</v>
      </c>
      <c r="AK186" s="8" t="str">
        <f>'rpp11'!$M$327</f>
        <v/>
      </c>
      <c r="AL186" s="199"/>
      <c r="AM186" s="196">
        <f t="shared" si="877"/>
        <v>0</v>
      </c>
      <c r="AN186" s="196"/>
      <c r="AO186" s="196"/>
      <c r="AP186" s="196">
        <f t="shared" si="878"/>
        <v>0</v>
      </c>
      <c r="AQ186" s="196"/>
      <c r="AR186" s="196"/>
      <c r="AS186" s="196">
        <f t="shared" si="879"/>
        <v>0</v>
      </c>
      <c r="AT186" s="196"/>
      <c r="AU186" s="196"/>
      <c r="AV186" s="196"/>
      <c r="AW186" s="196">
        <f t="shared" ref="AW186" si="1223">IF($AT$21=1,AM186*$AM$7,0)</f>
        <v>0</v>
      </c>
      <c r="AX186" s="196">
        <f t="shared" ref="AX186" si="1224">IF($AU$21=1,AP186*$AP$7,0)</f>
        <v>0</v>
      </c>
      <c r="AY186" s="196">
        <f t="shared" ref="AY186" si="1225">IF($AV$21=1,AS186*$AS$7,0)</f>
        <v>0</v>
      </c>
      <c r="AZ186" s="197">
        <f t="shared" si="883"/>
        <v>0</v>
      </c>
      <c r="BA186" s="198">
        <f>IFERROR(AZ186/(IF($AT$21&gt;0,$AM$7,0)+IF($AU$21&gt;0,$AP$7,0)+IF($AV$21&gt;0,$AS$7,0)),0)</f>
        <v>0</v>
      </c>
      <c r="BB186" s="198"/>
      <c r="BC186" s="425"/>
      <c r="BD186" s="413"/>
      <c r="BE186" s="413"/>
      <c r="BF186" s="236"/>
      <c r="BG186" s="416"/>
      <c r="BH186" s="416"/>
      <c r="BI186" s="411"/>
      <c r="BJ186" s="411"/>
      <c r="BK186" s="413"/>
      <c r="BL186" s="413"/>
      <c r="BM186" s="413"/>
      <c r="BP186" s="211"/>
      <c r="BQ186" s="211"/>
      <c r="BR186" s="211"/>
      <c r="BS186" s="211"/>
    </row>
    <row r="187" spans="1:71">
      <c r="A187" s="419"/>
      <c r="B187" s="419"/>
      <c r="C187" s="422"/>
      <c r="D187" s="195" t="str">
        <f t="shared" si="988"/>
        <v>3.12</v>
      </c>
      <c r="E187" s="195"/>
      <c r="F187" s="195"/>
      <c r="G187" s="195"/>
      <c r="H187" s="195"/>
      <c r="I187" s="195"/>
      <c r="J187" s="196">
        <f t="shared" si="868"/>
        <v>0</v>
      </c>
      <c r="K187" s="197" t="str">
        <f>IF(analis!Z25="","",analis!Z25)</f>
        <v/>
      </c>
      <c r="L187" s="196"/>
      <c r="M187" s="196"/>
      <c r="N187" s="196"/>
      <c r="O187" s="196"/>
      <c r="P187" s="196">
        <f t="shared" si="869"/>
        <v>0</v>
      </c>
      <c r="Q187" s="8" t="str">
        <f>'rpp12'!$M$270</f>
        <v/>
      </c>
      <c r="R187" s="196"/>
      <c r="S187" s="196">
        <f t="shared" si="870"/>
        <v>0</v>
      </c>
      <c r="T187" s="196"/>
      <c r="U187" s="196"/>
      <c r="V187" s="196">
        <f t="shared" si="871"/>
        <v>0</v>
      </c>
      <c r="W187" s="196"/>
      <c r="X187" s="196"/>
      <c r="Y187" s="196"/>
      <c r="Z187" s="196"/>
      <c r="AA187" s="196">
        <f t="shared" ref="AA187" si="1226">IF($W$22=1,J187*$J$7,0)</f>
        <v>0</v>
      </c>
      <c r="AB187" s="196">
        <f t="shared" ref="AB187" si="1227">IF($X$22=1,P187*$P$7,0)</f>
        <v>0</v>
      </c>
      <c r="AC187" s="196">
        <f t="shared" ref="AC187" si="1228">IF($Y$22=1,S187*$S$7,0)</f>
        <v>0</v>
      </c>
      <c r="AD187" s="196">
        <f t="shared" ref="AD187" si="1229">IF($Z$22=1,V187*$V$7,0)</f>
        <v>0</v>
      </c>
      <c r="AE187" s="197">
        <f t="shared" si="876"/>
        <v>0</v>
      </c>
      <c r="AF187" s="198">
        <f>IFERROR(AE187/(IF($W$22&gt;0,$J$7,0)+IF($X$22&gt;0,$P$7,0)+IF($Y$22&gt;0,$S$7,0)+IF($Z$22&gt;0,$V$7,0)),0)</f>
        <v>0</v>
      </c>
      <c r="AG187" s="198"/>
      <c r="AH187" s="425"/>
      <c r="AI187" s="413"/>
      <c r="AJ187" s="199" t="str">
        <f t="shared" si="993"/>
        <v>4.12</v>
      </c>
      <c r="AK187" s="8" t="str">
        <f>'rpp12'!$M$327</f>
        <v/>
      </c>
      <c r="AL187" s="199"/>
      <c r="AM187" s="196">
        <f t="shared" si="877"/>
        <v>0</v>
      </c>
      <c r="AN187" s="196"/>
      <c r="AO187" s="196"/>
      <c r="AP187" s="196">
        <f t="shared" si="878"/>
        <v>0</v>
      </c>
      <c r="AQ187" s="196"/>
      <c r="AR187" s="196"/>
      <c r="AS187" s="196">
        <f t="shared" si="879"/>
        <v>0</v>
      </c>
      <c r="AT187" s="196"/>
      <c r="AU187" s="196"/>
      <c r="AV187" s="196"/>
      <c r="AW187" s="196">
        <f t="shared" ref="AW187" si="1230">IF($AT$22=1,AM187*$AM$7,0)</f>
        <v>0</v>
      </c>
      <c r="AX187" s="196">
        <f t="shared" ref="AX187" si="1231">IF($AU$22=1,AP187*$AP$7,0)</f>
        <v>0</v>
      </c>
      <c r="AY187" s="196">
        <f t="shared" ref="AY187" si="1232">IF($AV$22=1,AS187*$AS$7,0)</f>
        <v>0</v>
      </c>
      <c r="AZ187" s="197">
        <f t="shared" si="883"/>
        <v>0</v>
      </c>
      <c r="BA187" s="198">
        <f>IFERROR(AZ187/(IF($AT$22&gt;0,$AM$7,0)+IF($AU$22&gt;0,$AP$7,0)+IF($AV$22&gt;0,$AS$7,0)),0)</f>
        <v>0</v>
      </c>
      <c r="BB187" s="198"/>
      <c r="BC187" s="425"/>
      <c r="BD187" s="413"/>
      <c r="BE187" s="413"/>
      <c r="BF187" s="236"/>
      <c r="BG187" s="416"/>
      <c r="BH187" s="416"/>
      <c r="BI187" s="411"/>
      <c r="BJ187" s="411"/>
      <c r="BK187" s="413"/>
      <c r="BL187" s="413"/>
      <c r="BM187" s="413"/>
      <c r="BP187" s="211"/>
      <c r="BQ187" s="211"/>
      <c r="BR187" s="211"/>
      <c r="BS187" s="211"/>
    </row>
    <row r="188" spans="1:71">
      <c r="A188" s="419"/>
      <c r="B188" s="419"/>
      <c r="C188" s="422"/>
      <c r="D188" s="195" t="str">
        <f t="shared" si="988"/>
        <v>3.13</v>
      </c>
      <c r="E188" s="195"/>
      <c r="F188" s="195"/>
      <c r="G188" s="195"/>
      <c r="H188" s="195"/>
      <c r="I188" s="195"/>
      <c r="J188" s="196">
        <f t="shared" si="868"/>
        <v>0</v>
      </c>
      <c r="K188" s="197" t="str">
        <f>IF(analis!AB25="","",analis!AB25)</f>
        <v/>
      </c>
      <c r="L188" s="196"/>
      <c r="M188" s="196"/>
      <c r="N188" s="196"/>
      <c r="O188" s="196"/>
      <c r="P188" s="196">
        <f t="shared" si="869"/>
        <v>0</v>
      </c>
      <c r="Q188" s="8" t="str">
        <f>'rpp13'!$M$270</f>
        <v/>
      </c>
      <c r="R188" s="196"/>
      <c r="S188" s="196">
        <f t="shared" si="870"/>
        <v>0</v>
      </c>
      <c r="T188" s="196"/>
      <c r="U188" s="196"/>
      <c r="V188" s="196">
        <f t="shared" si="871"/>
        <v>0</v>
      </c>
      <c r="W188" s="196"/>
      <c r="X188" s="196"/>
      <c r="Y188" s="196"/>
      <c r="Z188" s="196"/>
      <c r="AA188" s="196">
        <f t="shared" ref="AA188" si="1233">IF($W$23=1,J188*$J$7,0)</f>
        <v>0</v>
      </c>
      <c r="AB188" s="196">
        <f t="shared" ref="AB188" si="1234">IF($X$23=1,P188*$P$7,0)</f>
        <v>0</v>
      </c>
      <c r="AC188" s="196">
        <f t="shared" ref="AC188" si="1235">IF($Y$23=1,S188*$S$7,0)</f>
        <v>0</v>
      </c>
      <c r="AD188" s="196">
        <f t="shared" ref="AD188" si="1236">IF($Z$23=1,V188*$V$7,0)</f>
        <v>0</v>
      </c>
      <c r="AE188" s="197">
        <f t="shared" si="876"/>
        <v>0</v>
      </c>
      <c r="AF188" s="198">
        <f>IFERROR(AE188/(IF($W$23&gt;0,$J$7,0)+IF($X$23&gt;0,$P$7,0)+IF($Y$23&gt;0,$S$7,0)+IF($Z$23&gt;0,$V$7,0)),0)</f>
        <v>0</v>
      </c>
      <c r="AG188" s="198"/>
      <c r="AH188" s="425"/>
      <c r="AI188" s="413"/>
      <c r="AJ188" s="199" t="str">
        <f t="shared" si="993"/>
        <v>4.13</v>
      </c>
      <c r="AK188" s="8" t="str">
        <f>'rpp13'!$M$327</f>
        <v/>
      </c>
      <c r="AL188" s="199"/>
      <c r="AM188" s="196">
        <f t="shared" si="877"/>
        <v>0</v>
      </c>
      <c r="AN188" s="196"/>
      <c r="AO188" s="196"/>
      <c r="AP188" s="196">
        <f t="shared" si="878"/>
        <v>0</v>
      </c>
      <c r="AQ188" s="196"/>
      <c r="AR188" s="196"/>
      <c r="AS188" s="196">
        <f t="shared" si="879"/>
        <v>0</v>
      </c>
      <c r="AT188" s="196"/>
      <c r="AU188" s="196"/>
      <c r="AV188" s="196"/>
      <c r="AW188" s="196">
        <f t="shared" ref="AW188" si="1237">IF($AT$23=1,AM188*$AM$7,0)</f>
        <v>0</v>
      </c>
      <c r="AX188" s="196">
        <f t="shared" ref="AX188" si="1238">IF($AU$23=1,AP188*$AP$7,0)</f>
        <v>0</v>
      </c>
      <c r="AY188" s="196">
        <f t="shared" ref="AY188" si="1239">IF($AV$23=1,AS188*$AS$7,0)</f>
        <v>0</v>
      </c>
      <c r="AZ188" s="197">
        <f t="shared" si="883"/>
        <v>0</v>
      </c>
      <c r="BA188" s="198">
        <f>IFERROR(AZ188/(IF($AT$23&gt;0,$AM$7,0)+IF($AU$23&gt;0,$AP$7,0)+IF($AV$23&gt;0,$AS$7,0)),0)</f>
        <v>0</v>
      </c>
      <c r="BB188" s="198"/>
      <c r="BC188" s="425"/>
      <c r="BD188" s="413"/>
      <c r="BE188" s="413"/>
      <c r="BF188" s="236"/>
      <c r="BG188" s="416"/>
      <c r="BH188" s="416"/>
      <c r="BI188" s="411"/>
      <c r="BJ188" s="411"/>
      <c r="BK188" s="413"/>
      <c r="BL188" s="413"/>
      <c r="BM188" s="413"/>
      <c r="BP188" s="211"/>
      <c r="BQ188" s="211"/>
      <c r="BR188" s="211"/>
      <c r="BS188" s="211"/>
    </row>
    <row r="189" spans="1:71">
      <c r="A189" s="419"/>
      <c r="B189" s="419"/>
      <c r="C189" s="422"/>
      <c r="D189" s="195" t="str">
        <f t="shared" si="988"/>
        <v>3.14</v>
      </c>
      <c r="E189" s="195"/>
      <c r="F189" s="195"/>
      <c r="G189" s="195"/>
      <c r="H189" s="195"/>
      <c r="I189" s="195"/>
      <c r="J189" s="196">
        <f t="shared" si="868"/>
        <v>0</v>
      </c>
      <c r="K189" s="197" t="str">
        <f>IF(analis!AD25="","",analis!AD25)</f>
        <v/>
      </c>
      <c r="L189" s="196"/>
      <c r="M189" s="196"/>
      <c r="N189" s="196"/>
      <c r="O189" s="196"/>
      <c r="P189" s="196">
        <f t="shared" si="869"/>
        <v>0</v>
      </c>
      <c r="Q189" s="8" t="str">
        <f>'rpp14'!$M$270</f>
        <v/>
      </c>
      <c r="R189" s="196"/>
      <c r="S189" s="196">
        <f t="shared" si="870"/>
        <v>0</v>
      </c>
      <c r="T189" s="196"/>
      <c r="U189" s="196"/>
      <c r="V189" s="196">
        <f t="shared" si="871"/>
        <v>0</v>
      </c>
      <c r="W189" s="196"/>
      <c r="X189" s="196"/>
      <c r="Y189" s="196"/>
      <c r="Z189" s="196"/>
      <c r="AA189" s="196">
        <f t="shared" ref="AA189" si="1240">IF($W$24=1,J189*$J$7,0)</f>
        <v>0</v>
      </c>
      <c r="AB189" s="196">
        <f t="shared" ref="AB189" si="1241">IF($X$24=1,P189*$P$7,0)</f>
        <v>0</v>
      </c>
      <c r="AC189" s="196">
        <f t="shared" ref="AC189" si="1242">IF($Y$24=1,S189*$S$7,0)</f>
        <v>0</v>
      </c>
      <c r="AD189" s="196">
        <f t="shared" ref="AD189" si="1243">IF($Z$24=1,V189*$V$7,0)</f>
        <v>0</v>
      </c>
      <c r="AE189" s="197">
        <f t="shared" si="876"/>
        <v>0</v>
      </c>
      <c r="AF189" s="198">
        <f>IFERROR(AE189/(IF($W$24&gt;0,$J$7,0)+IF($X$24&gt;0,$P$7,0)+IF($Y$24&gt;0,$S$7,0)+IF($Z$24&gt;0,$V$7,0)),0)</f>
        <v>0</v>
      </c>
      <c r="AG189" s="198"/>
      <c r="AH189" s="425"/>
      <c r="AI189" s="413"/>
      <c r="AJ189" s="199" t="str">
        <f t="shared" si="993"/>
        <v>4.14</v>
      </c>
      <c r="AK189" s="8" t="str">
        <f>'rpp14'!$M$327</f>
        <v/>
      </c>
      <c r="AL189" s="199"/>
      <c r="AM189" s="196">
        <f t="shared" si="877"/>
        <v>0</v>
      </c>
      <c r="AN189" s="196"/>
      <c r="AO189" s="196"/>
      <c r="AP189" s="196">
        <f t="shared" si="878"/>
        <v>0</v>
      </c>
      <c r="AQ189" s="196"/>
      <c r="AR189" s="196"/>
      <c r="AS189" s="196">
        <f t="shared" si="879"/>
        <v>0</v>
      </c>
      <c r="AT189" s="196"/>
      <c r="AU189" s="196"/>
      <c r="AV189" s="196"/>
      <c r="AW189" s="196">
        <f t="shared" ref="AW189" si="1244">IF($AT$24=1,AM189*$AM$7,0)</f>
        <v>0</v>
      </c>
      <c r="AX189" s="196">
        <f t="shared" ref="AX189" si="1245">IF($AU$24=1,AP189*$AP$7,0)</f>
        <v>0</v>
      </c>
      <c r="AY189" s="196">
        <f t="shared" ref="AY189" si="1246">IF($AV$24=1,AS189*$AS$7,0)</f>
        <v>0</v>
      </c>
      <c r="AZ189" s="197">
        <f t="shared" si="883"/>
        <v>0</v>
      </c>
      <c r="BA189" s="198">
        <f>IFERROR(AZ189/(IF($AT$24&gt;0,$AM$7,0)+IF($AU$24&gt;0,$AP$7,0)+IF($AV$24&gt;0,$AS$7,0)),0)</f>
        <v>0</v>
      </c>
      <c r="BB189" s="198"/>
      <c r="BC189" s="425"/>
      <c r="BD189" s="413"/>
      <c r="BE189" s="413"/>
      <c r="BF189" s="236"/>
      <c r="BG189" s="416"/>
      <c r="BH189" s="416"/>
      <c r="BI189" s="411"/>
      <c r="BJ189" s="411"/>
      <c r="BK189" s="413"/>
      <c r="BL189" s="413"/>
      <c r="BM189" s="413"/>
      <c r="BP189" s="211"/>
      <c r="BQ189" s="211"/>
      <c r="BR189" s="211"/>
      <c r="BS189" s="211"/>
    </row>
    <row r="190" spans="1:71">
      <c r="A190" s="420"/>
      <c r="B190" s="420"/>
      <c r="C190" s="423"/>
      <c r="D190" s="195" t="str">
        <f t="shared" si="988"/>
        <v>3.15</v>
      </c>
      <c r="E190" s="195"/>
      <c r="F190" s="195"/>
      <c r="G190" s="195"/>
      <c r="H190" s="195"/>
      <c r="I190" s="195"/>
      <c r="J190" s="196">
        <f t="shared" si="868"/>
        <v>0</v>
      </c>
      <c r="K190" s="197" t="str">
        <f>IF(analis!AF25="","",analis!AF25)</f>
        <v/>
      </c>
      <c r="L190" s="196"/>
      <c r="M190" s="196"/>
      <c r="N190" s="196"/>
      <c r="O190" s="196"/>
      <c r="P190" s="196">
        <f t="shared" si="869"/>
        <v>0</v>
      </c>
      <c r="Q190" s="8" t="str">
        <f>'rpp15'!$M$270</f>
        <v/>
      </c>
      <c r="R190" s="196"/>
      <c r="S190" s="196">
        <f t="shared" si="870"/>
        <v>0</v>
      </c>
      <c r="T190" s="196"/>
      <c r="U190" s="196"/>
      <c r="V190" s="196">
        <f t="shared" si="871"/>
        <v>0</v>
      </c>
      <c r="W190" s="196"/>
      <c r="X190" s="196"/>
      <c r="Y190" s="196"/>
      <c r="Z190" s="196"/>
      <c r="AA190" s="196">
        <f t="shared" ref="AA190" si="1247">IF($W$25=1,J190*$J$7,0)</f>
        <v>0</v>
      </c>
      <c r="AB190" s="196">
        <f t="shared" ref="AB190" si="1248">IF($X$25=1,P190*$P$7,0)</f>
        <v>0</v>
      </c>
      <c r="AC190" s="196">
        <f t="shared" ref="AC190" si="1249">IF($Y$25=1,S190*$S$7,0)</f>
        <v>0</v>
      </c>
      <c r="AD190" s="196">
        <f t="shared" ref="AD190" si="1250">IF($Z$25=1,V190*$V$7,0)</f>
        <v>0</v>
      </c>
      <c r="AE190" s="197">
        <f t="shared" si="876"/>
        <v>0</v>
      </c>
      <c r="AF190" s="198">
        <f>IFERROR(AE190/(IF($W$25&gt;0,$J$7,0)+IF($X$25&gt;0,$P$7,0)+IF($Y$25&gt;0,$S$7,0)+IF($Z$25&gt;0,$V$7,0)),0)</f>
        <v>0</v>
      </c>
      <c r="AG190" s="198"/>
      <c r="AH190" s="426"/>
      <c r="AI190" s="414"/>
      <c r="AJ190" s="199" t="str">
        <f t="shared" si="993"/>
        <v>4.15</v>
      </c>
      <c r="AK190" s="8" t="str">
        <f>'rpp15'!$M$327</f>
        <v/>
      </c>
      <c r="AL190" s="199"/>
      <c r="AM190" s="196">
        <f t="shared" si="877"/>
        <v>0</v>
      </c>
      <c r="AN190" s="196"/>
      <c r="AO190" s="196"/>
      <c r="AP190" s="196">
        <f t="shared" si="878"/>
        <v>0</v>
      </c>
      <c r="AQ190" s="196"/>
      <c r="AR190" s="196"/>
      <c r="AS190" s="196">
        <f t="shared" si="879"/>
        <v>0</v>
      </c>
      <c r="AT190" s="196"/>
      <c r="AU190" s="196"/>
      <c r="AV190" s="196"/>
      <c r="AW190" s="196">
        <f t="shared" ref="AW190" si="1251">IF($AT$25=1,AM190*$AM$7,0)</f>
        <v>0</v>
      </c>
      <c r="AX190" s="196">
        <f t="shared" ref="AX190" si="1252">IF($AU$25=1,AP190*$AP$7,0)</f>
        <v>0</v>
      </c>
      <c r="AY190" s="196">
        <f t="shared" ref="AY190" si="1253">IF($AV$25=1,AS190*$AS$7,0)</f>
        <v>0</v>
      </c>
      <c r="AZ190" s="197">
        <f t="shared" si="883"/>
        <v>0</v>
      </c>
      <c r="BA190" s="198">
        <f>IFERROR(AZ190/(IF($AT$25&gt;0,$AM$7,0)+IF($AU$25&gt;0,$AP$7,0)+IF($AV$25&gt;0,$AS$7,0)),0)</f>
        <v>0</v>
      </c>
      <c r="BB190" s="198"/>
      <c r="BC190" s="426"/>
      <c r="BD190" s="414"/>
      <c r="BE190" s="414"/>
      <c r="BF190" s="237"/>
      <c r="BG190" s="417"/>
      <c r="BH190" s="417"/>
      <c r="BI190" s="316"/>
      <c r="BJ190" s="316"/>
      <c r="BK190" s="414"/>
      <c r="BL190" s="414"/>
      <c r="BM190" s="414"/>
      <c r="BP190" s="211"/>
      <c r="BQ190" s="211"/>
      <c r="BR190" s="211"/>
      <c r="BS190" s="211"/>
    </row>
    <row r="191" spans="1:71">
      <c r="A191" s="418">
        <v>13</v>
      </c>
      <c r="B191" s="418">
        <f>pd!B18</f>
        <v>5481</v>
      </c>
      <c r="C191" s="421" t="str">
        <f>pd!C18</f>
        <v>MUHAMMAD AZIDAN</v>
      </c>
      <c r="D191" s="195" t="str">
        <f t="shared" si="988"/>
        <v>3.1</v>
      </c>
      <c r="E191" s="195"/>
      <c r="F191" s="195"/>
      <c r="G191" s="195"/>
      <c r="H191" s="195"/>
      <c r="I191" s="195"/>
      <c r="J191" s="196">
        <f t="shared" si="868"/>
        <v>0</v>
      </c>
      <c r="K191" s="197" t="str">
        <f>IF(analis!D26="","",analis!D26)</f>
        <v/>
      </c>
      <c r="L191" s="196"/>
      <c r="M191" s="196"/>
      <c r="N191" s="196"/>
      <c r="O191" s="196"/>
      <c r="P191" s="196">
        <f t="shared" si="869"/>
        <v>0</v>
      </c>
      <c r="Q191" s="8" t="str">
        <f>'rpp1'!$M$271</f>
        <v/>
      </c>
      <c r="R191" s="196"/>
      <c r="S191" s="196">
        <f t="shared" si="870"/>
        <v>0</v>
      </c>
      <c r="T191" s="196"/>
      <c r="U191" s="196"/>
      <c r="V191" s="196">
        <f t="shared" si="871"/>
        <v>0</v>
      </c>
      <c r="W191" s="196"/>
      <c r="X191" s="196"/>
      <c r="Y191" s="196"/>
      <c r="Z191" s="196"/>
      <c r="AA191" s="196">
        <f t="shared" ref="AA191" si="1254">IF($W$11=1,J191*$J$7,0)</f>
        <v>0</v>
      </c>
      <c r="AB191" s="196">
        <f t="shared" ref="AB191" si="1255">IF($X$11=1,P191*$P$7,0)</f>
        <v>0</v>
      </c>
      <c r="AC191" s="196">
        <f t="shared" ref="AC191" si="1256">IF($Y$11=1,S191*$S$7,0)</f>
        <v>0</v>
      </c>
      <c r="AD191" s="196">
        <f t="shared" ref="AD191" si="1257">IF($Z$11=1,V191*$V$7,0)</f>
        <v>0</v>
      </c>
      <c r="AE191" s="197">
        <f t="shared" si="876"/>
        <v>0</v>
      </c>
      <c r="AF191" s="198">
        <f>IFERROR(AE191/(IF($W$11&gt;0,$J$7,0)+IF($X$11&gt;0,$P$7,0)+IF($Y$11&gt;0,$S$7,0)+IF($Z$11&gt;0,$V$7,0)),0)</f>
        <v>0</v>
      </c>
      <c r="AG191" s="198"/>
      <c r="AH191" s="424" t="e">
        <f t="shared" ref="AH191" si="1258">ROUND((SUM(AF191:AF205)/SUM($AG$11:$AG$25)),0)</f>
        <v>#DIV/0!</v>
      </c>
      <c r="AI191" s="412" t="e">
        <f>IF(AH191&gt;=$BO$11,"A",IF(AH191&gt;=$BO$12,"B",IF(AH191&gt;=$BO$13,"C",IF(AH191&gt;=$BO$14,"D",""))))</f>
        <v>#DIV/0!</v>
      </c>
      <c r="AJ191" s="199" t="str">
        <f t="shared" si="993"/>
        <v>4.1</v>
      </c>
      <c r="AK191" s="8" t="str">
        <f>'rpp1'!$M$328</f>
        <v/>
      </c>
      <c r="AL191" s="199"/>
      <c r="AM191" s="196">
        <f t="shared" si="877"/>
        <v>0</v>
      </c>
      <c r="AN191" s="196"/>
      <c r="AO191" s="196"/>
      <c r="AP191" s="196">
        <f t="shared" si="878"/>
        <v>0</v>
      </c>
      <c r="AQ191" s="196"/>
      <c r="AR191" s="196"/>
      <c r="AS191" s="196">
        <f t="shared" si="879"/>
        <v>0</v>
      </c>
      <c r="AT191" s="196"/>
      <c r="AU191" s="196"/>
      <c r="AV191" s="196"/>
      <c r="AW191" s="196">
        <f t="shared" ref="AW191" si="1259">IF($AT$11=1,AM191*$AM$7,0)</f>
        <v>0</v>
      </c>
      <c r="AX191" s="196">
        <f t="shared" ref="AX191" si="1260">IF($AU$11=1,AP191*$AP$7,0)</f>
        <v>0</v>
      </c>
      <c r="AY191" s="196">
        <f t="shared" ref="AY191" si="1261">IF($AV$11=1,AS191*$AS$7,0)</f>
        <v>0</v>
      </c>
      <c r="AZ191" s="197">
        <f t="shared" si="883"/>
        <v>0</v>
      </c>
      <c r="BA191" s="198">
        <f>IFERROR(AZ191/(IF($AT$11&gt;0,$AM$7,0)+IF($AU$11&gt;0,$AP$7,0)+IF($AV$11&gt;0,$AS$7,0)),0)</f>
        <v>0</v>
      </c>
      <c r="BB191" s="198"/>
      <c r="BC191" s="424" t="e">
        <f t="shared" ref="BC191" si="1262">ROUND((SUM(BA191:BA205)/SUM($BB$11:$BB$25)),0)</f>
        <v>#DIV/0!</v>
      </c>
      <c r="BD191" s="412" t="e">
        <f t="shared" ref="BD191" si="1263">IF(BC191&gt;=$BO$11,"A",IF(BC191&gt;=$BO$12,"B",IF(BC191&gt;=$BO$13,"C",IF(BC191&gt;=$BO$14,"D",""))))</f>
        <v>#DIV/0!</v>
      </c>
      <c r="BE191" s="412"/>
      <c r="BF191" s="235" t="str">
        <f>'rpp1'!G162</f>
        <v/>
      </c>
      <c r="BG191" s="415" t="e">
        <f>IF(AI191=$BP$11,$BQ$11,IF(AI191=$BP$12,$BQ$12,IF(AI191=$BP$13,$BQ$13,IF(AI191=$BP$14,$BQ$14,""))))</f>
        <v>#DIV/0!</v>
      </c>
      <c r="BH191" s="415" t="e">
        <f t="shared" ref="BH191" si="1264">IF(BD191=$BP$11,$BR$11,IF(BD191=$BP$12,$BR$12,IF(BD191=$BP$13,$BR$13,IF(BD191=$BP$14,$BR$14,""))))</f>
        <v>#DIV/0!</v>
      </c>
      <c r="BI191" s="315" t="str">
        <f t="shared" ref="BI191" si="1265">IF(BE191=$BS$11,$BT$11,IF(BE191=$BS$12,$BT$12,IF(BE191=$BS$13,$BT$13,IF(BE191=$BS$14,$BT$14,""))))</f>
        <v/>
      </c>
      <c r="BJ191" s="315" t="str">
        <f t="shared" ref="BJ191" si="1266">IF(BF191=$BS$11,$BU$11,IF(BF191=$BS$12,$BU$12,IF(BF191=$BS$13,$BU$13,IF(BF191=$BS$14,$BU$14,""))))</f>
        <v/>
      </c>
      <c r="BK191" s="412"/>
      <c r="BL191" s="412"/>
      <c r="BM191" s="412"/>
      <c r="BP191" s="211"/>
      <c r="BQ191" s="211"/>
      <c r="BR191" s="211"/>
      <c r="BS191" s="211"/>
    </row>
    <row r="192" spans="1:71">
      <c r="A192" s="419"/>
      <c r="B192" s="419"/>
      <c r="C192" s="422"/>
      <c r="D192" s="195" t="str">
        <f t="shared" si="988"/>
        <v>3.2</v>
      </c>
      <c r="E192" s="195"/>
      <c r="F192" s="195"/>
      <c r="G192" s="195"/>
      <c r="H192" s="195"/>
      <c r="I192" s="195"/>
      <c r="J192" s="196">
        <f t="shared" si="868"/>
        <v>0</v>
      </c>
      <c r="K192" s="197" t="str">
        <f>IF(analis!F26="","",analis!F26)</f>
        <v/>
      </c>
      <c r="L192" s="196"/>
      <c r="M192" s="196"/>
      <c r="N192" s="196"/>
      <c r="O192" s="196"/>
      <c r="P192" s="196">
        <f t="shared" si="869"/>
        <v>0</v>
      </c>
      <c r="Q192" s="8" t="str">
        <f>'rpp2'!$M$271</f>
        <v/>
      </c>
      <c r="R192" s="196"/>
      <c r="S192" s="196">
        <f t="shared" si="870"/>
        <v>0</v>
      </c>
      <c r="T192" s="196"/>
      <c r="U192" s="196"/>
      <c r="V192" s="196">
        <f t="shared" si="871"/>
        <v>0</v>
      </c>
      <c r="W192" s="196"/>
      <c r="X192" s="196"/>
      <c r="Y192" s="196"/>
      <c r="Z192" s="196"/>
      <c r="AA192" s="196">
        <f t="shared" ref="AA192" si="1267">IF($W$12=1,J192*$J$7,0)</f>
        <v>0</v>
      </c>
      <c r="AB192" s="196">
        <f t="shared" ref="AB192" si="1268">IF($X$12=1,P192*$P$7,0)</f>
        <v>0</v>
      </c>
      <c r="AC192" s="196">
        <f t="shared" ref="AC192" si="1269">IF($Y$12=1,S192*$S$7,0)</f>
        <v>0</v>
      </c>
      <c r="AD192" s="196">
        <f t="shared" ref="AD192" si="1270">IF($Z$12=1,V192*$V$7,0)</f>
        <v>0</v>
      </c>
      <c r="AE192" s="197">
        <f t="shared" si="876"/>
        <v>0</v>
      </c>
      <c r="AF192" s="198">
        <f>IFERROR(AE192/(IF($W$12&gt;0,$J$7,0)+IF($X$12&gt;0,$P$7,0)+IF($Y$12&gt;0,$S$7,0)+IF($Z$12&gt;0,$V$7,0)),0)</f>
        <v>0</v>
      </c>
      <c r="AG192" s="198"/>
      <c r="AH192" s="425"/>
      <c r="AI192" s="413"/>
      <c r="AJ192" s="199" t="str">
        <f t="shared" si="993"/>
        <v>4.2</v>
      </c>
      <c r="AK192" s="8" t="str">
        <f>'rpp2'!$M$328</f>
        <v/>
      </c>
      <c r="AL192" s="199"/>
      <c r="AM192" s="196">
        <f t="shared" si="877"/>
        <v>0</v>
      </c>
      <c r="AN192" s="196"/>
      <c r="AO192" s="196"/>
      <c r="AP192" s="196">
        <f t="shared" si="878"/>
        <v>0</v>
      </c>
      <c r="AQ192" s="196"/>
      <c r="AR192" s="196"/>
      <c r="AS192" s="196">
        <f t="shared" si="879"/>
        <v>0</v>
      </c>
      <c r="AT192" s="196"/>
      <c r="AU192" s="196"/>
      <c r="AV192" s="196"/>
      <c r="AW192" s="196">
        <f t="shared" ref="AW192" si="1271">IF($AT$12=1,AM192*$AM$7,0)</f>
        <v>0</v>
      </c>
      <c r="AX192" s="196">
        <f t="shared" ref="AX192" si="1272">IF($AU$12=1,AP192*$AP$7,0)</f>
        <v>0</v>
      </c>
      <c r="AY192" s="196">
        <f t="shared" ref="AY192" si="1273">IF($AV$12=1,AS192*$AS$7,0)</f>
        <v>0</v>
      </c>
      <c r="AZ192" s="197">
        <f t="shared" si="883"/>
        <v>0</v>
      </c>
      <c r="BA192" s="198">
        <f>IFERROR(AZ192/(IF($AT$12&gt;0,$AM$7,0)+IF($AU$12&gt;0,$AP$7,0)+IF($AV$12&gt;0,$AS$7,0)),0)</f>
        <v>0</v>
      </c>
      <c r="BB192" s="198"/>
      <c r="BC192" s="425"/>
      <c r="BD192" s="413"/>
      <c r="BE192" s="413"/>
      <c r="BF192" s="236" t="str">
        <f>'rpp2'!G162</f>
        <v/>
      </c>
      <c r="BG192" s="416"/>
      <c r="BH192" s="416"/>
      <c r="BI192" s="411"/>
      <c r="BJ192" s="411"/>
      <c r="BK192" s="413"/>
      <c r="BL192" s="413"/>
      <c r="BM192" s="413"/>
      <c r="BP192" s="211"/>
      <c r="BQ192" s="211"/>
      <c r="BR192" s="211"/>
      <c r="BS192" s="211"/>
    </row>
    <row r="193" spans="1:71">
      <c r="A193" s="419"/>
      <c r="B193" s="419"/>
      <c r="C193" s="422"/>
      <c r="D193" s="195" t="str">
        <f t="shared" si="988"/>
        <v>3.3</v>
      </c>
      <c r="E193" s="195"/>
      <c r="F193" s="195"/>
      <c r="G193" s="195"/>
      <c r="H193" s="195"/>
      <c r="I193" s="195"/>
      <c r="J193" s="196">
        <f t="shared" si="868"/>
        <v>0</v>
      </c>
      <c r="K193" s="197" t="str">
        <f>IF(analis!H26="","",analis!H26)</f>
        <v/>
      </c>
      <c r="L193" s="196"/>
      <c r="M193" s="196"/>
      <c r="N193" s="196"/>
      <c r="O193" s="196"/>
      <c r="P193" s="196">
        <f t="shared" si="869"/>
        <v>0</v>
      </c>
      <c r="Q193" s="8" t="str">
        <f>'rpp3'!$M$271</f>
        <v/>
      </c>
      <c r="R193" s="196"/>
      <c r="S193" s="196">
        <f t="shared" si="870"/>
        <v>0</v>
      </c>
      <c r="T193" s="196"/>
      <c r="U193" s="196"/>
      <c r="V193" s="196">
        <f t="shared" si="871"/>
        <v>0</v>
      </c>
      <c r="W193" s="196"/>
      <c r="X193" s="196"/>
      <c r="Y193" s="196"/>
      <c r="Z193" s="196"/>
      <c r="AA193" s="196">
        <f t="shared" ref="AA193" si="1274">IF($W$13=1,J193*$J$7,0)</f>
        <v>0</v>
      </c>
      <c r="AB193" s="196">
        <f t="shared" ref="AB193" si="1275">IF($X$13=1,P193*$P$7,0)</f>
        <v>0</v>
      </c>
      <c r="AC193" s="196">
        <f t="shared" ref="AC193" si="1276">IF($Y$13=1,S193*$S$7,0)</f>
        <v>0</v>
      </c>
      <c r="AD193" s="196">
        <f t="shared" ref="AD193" si="1277">IF($Z$13=1,V193*$V$7,0)</f>
        <v>0</v>
      </c>
      <c r="AE193" s="197">
        <f t="shared" si="876"/>
        <v>0</v>
      </c>
      <c r="AF193" s="198">
        <f>IFERROR(AE193/(IF($W$13&gt;0,$J$7,0)+IF($X$13&gt;0,$P$7,0)+IF($Y$13&gt;0,$S$7,0)+IF($Z$13&gt;0,$V$7,0)),0)</f>
        <v>0</v>
      </c>
      <c r="AG193" s="198"/>
      <c r="AH193" s="425"/>
      <c r="AI193" s="413"/>
      <c r="AJ193" s="199" t="str">
        <f t="shared" si="993"/>
        <v>4.3</v>
      </c>
      <c r="AK193" s="8" t="str">
        <f>'rpp3'!$M$328</f>
        <v/>
      </c>
      <c r="AL193" s="199"/>
      <c r="AM193" s="196">
        <f t="shared" si="877"/>
        <v>0</v>
      </c>
      <c r="AN193" s="196"/>
      <c r="AO193" s="196"/>
      <c r="AP193" s="196">
        <f t="shared" si="878"/>
        <v>0</v>
      </c>
      <c r="AQ193" s="196"/>
      <c r="AR193" s="196"/>
      <c r="AS193" s="196">
        <f t="shared" si="879"/>
        <v>0</v>
      </c>
      <c r="AT193" s="196"/>
      <c r="AU193" s="196"/>
      <c r="AV193" s="196"/>
      <c r="AW193" s="196">
        <f t="shared" ref="AW193" si="1278">IF($AT$13=1,AM193*$AM$7,0)</f>
        <v>0</v>
      </c>
      <c r="AX193" s="196">
        <f t="shared" ref="AX193" si="1279">IF($AU$13=1,AP193*$AP$7,0)</f>
        <v>0</v>
      </c>
      <c r="AY193" s="196">
        <f t="shared" ref="AY193" si="1280">IF($AV$13=1,AS193*$AS$7,0)</f>
        <v>0</v>
      </c>
      <c r="AZ193" s="197">
        <f t="shared" si="883"/>
        <v>0</v>
      </c>
      <c r="BA193" s="198">
        <f>IFERROR(AZ193/(IF($AT$13&gt;0,$AM$7,0)+IF($AU$13&gt;0,$AP$7,0)+IF($AV$13&gt;0,$AS$7,0)),0)</f>
        <v>0</v>
      </c>
      <c r="BB193" s="198"/>
      <c r="BC193" s="425"/>
      <c r="BD193" s="413"/>
      <c r="BE193" s="413"/>
      <c r="BF193" s="236"/>
      <c r="BG193" s="416"/>
      <c r="BH193" s="416"/>
      <c r="BI193" s="411"/>
      <c r="BJ193" s="411"/>
      <c r="BK193" s="413"/>
      <c r="BL193" s="413"/>
      <c r="BM193" s="413"/>
      <c r="BP193" s="211"/>
      <c r="BQ193" s="211"/>
      <c r="BR193" s="211"/>
      <c r="BS193" s="211"/>
    </row>
    <row r="194" spans="1:71">
      <c r="A194" s="419"/>
      <c r="B194" s="419"/>
      <c r="C194" s="422"/>
      <c r="D194" s="195" t="str">
        <f t="shared" si="988"/>
        <v>3.4</v>
      </c>
      <c r="E194" s="195"/>
      <c r="F194" s="195"/>
      <c r="G194" s="195"/>
      <c r="H194" s="195"/>
      <c r="I194" s="195"/>
      <c r="J194" s="196">
        <f t="shared" si="868"/>
        <v>0</v>
      </c>
      <c r="K194" s="197" t="str">
        <f>IF(analis!J26="","",analis!J26)</f>
        <v/>
      </c>
      <c r="L194" s="196"/>
      <c r="M194" s="196"/>
      <c r="N194" s="196"/>
      <c r="O194" s="196"/>
      <c r="P194" s="196">
        <f t="shared" si="869"/>
        <v>0</v>
      </c>
      <c r="Q194" s="8" t="str">
        <f>'rpp4'!$M$271</f>
        <v/>
      </c>
      <c r="R194" s="196"/>
      <c r="S194" s="196">
        <f t="shared" si="870"/>
        <v>0</v>
      </c>
      <c r="T194" s="196"/>
      <c r="U194" s="196"/>
      <c r="V194" s="196">
        <f t="shared" si="871"/>
        <v>0</v>
      </c>
      <c r="W194" s="196"/>
      <c r="X194" s="196"/>
      <c r="Y194" s="196"/>
      <c r="Z194" s="196"/>
      <c r="AA194" s="196">
        <f t="shared" ref="AA194" si="1281">IF($W$14=1,J194*$J$7,0)</f>
        <v>0</v>
      </c>
      <c r="AB194" s="196">
        <f t="shared" ref="AB194" si="1282">IF($X$14=1,P194*$P$7,0)</f>
        <v>0</v>
      </c>
      <c r="AC194" s="196">
        <f t="shared" ref="AC194" si="1283">IF($Y$14=1,S194*$S$7,0)</f>
        <v>0</v>
      </c>
      <c r="AD194" s="196">
        <f t="shared" ref="AD194" si="1284">IF($Z$14=1,V194*$V$7,0)</f>
        <v>0</v>
      </c>
      <c r="AE194" s="197">
        <f t="shared" si="876"/>
        <v>0</v>
      </c>
      <c r="AF194" s="198">
        <f>IFERROR(AE194/(IF($W$14&gt;0,$J$7,0)+IF($X$14&gt;0,$P$7,0)+IF($Y$14&gt;0,$S$7,0)+IF($Z$14&gt;0,$V$7,0)),0)</f>
        <v>0</v>
      </c>
      <c r="AG194" s="198"/>
      <c r="AH194" s="425"/>
      <c r="AI194" s="413"/>
      <c r="AJ194" s="199" t="str">
        <f t="shared" si="993"/>
        <v>4.4</v>
      </c>
      <c r="AK194" s="8" t="str">
        <f>'rpp4'!$M$328</f>
        <v/>
      </c>
      <c r="AL194" s="199"/>
      <c r="AM194" s="196">
        <f t="shared" si="877"/>
        <v>0</v>
      </c>
      <c r="AN194" s="196"/>
      <c r="AO194" s="196"/>
      <c r="AP194" s="196">
        <f t="shared" si="878"/>
        <v>0</v>
      </c>
      <c r="AQ194" s="196"/>
      <c r="AR194" s="196"/>
      <c r="AS194" s="196">
        <f t="shared" si="879"/>
        <v>0</v>
      </c>
      <c r="AT194" s="196"/>
      <c r="AU194" s="196"/>
      <c r="AV194" s="196"/>
      <c r="AW194" s="196">
        <f t="shared" ref="AW194" si="1285">IF($AT$14=1,AM194*$AM$7,0)</f>
        <v>0</v>
      </c>
      <c r="AX194" s="196">
        <f t="shared" ref="AX194" si="1286">IF($AU$14=1,AP194*$AP$7,0)</f>
        <v>0</v>
      </c>
      <c r="AY194" s="196">
        <f t="shared" ref="AY194" si="1287">IF($AV$14=1,AS194*$AS$7,0)</f>
        <v>0</v>
      </c>
      <c r="AZ194" s="197">
        <f t="shared" si="883"/>
        <v>0</v>
      </c>
      <c r="BA194" s="198">
        <f>IFERROR(AZ194/(IF($AT$14&gt;0,$AM$7,0)+IF($AU$14&gt;0,$AP$7,0)+IF($AV$14&gt;0,$AS$7,0)),0)</f>
        <v>0</v>
      </c>
      <c r="BB194" s="198"/>
      <c r="BC194" s="425"/>
      <c r="BD194" s="413"/>
      <c r="BE194" s="413"/>
      <c r="BF194" s="236"/>
      <c r="BG194" s="416"/>
      <c r="BH194" s="416"/>
      <c r="BI194" s="411"/>
      <c r="BJ194" s="411"/>
      <c r="BK194" s="413"/>
      <c r="BL194" s="413"/>
      <c r="BM194" s="413"/>
      <c r="BP194" s="211"/>
      <c r="BQ194" s="211"/>
      <c r="BR194" s="211"/>
      <c r="BS194" s="211"/>
    </row>
    <row r="195" spans="1:71">
      <c r="A195" s="419"/>
      <c r="B195" s="419"/>
      <c r="C195" s="422"/>
      <c r="D195" s="195" t="str">
        <f t="shared" si="988"/>
        <v>3.5</v>
      </c>
      <c r="E195" s="195"/>
      <c r="F195" s="195"/>
      <c r="G195" s="195"/>
      <c r="H195" s="195"/>
      <c r="I195" s="195"/>
      <c r="J195" s="196">
        <f t="shared" si="868"/>
        <v>0</v>
      </c>
      <c r="K195" s="197" t="str">
        <f>IF(analis!L26="","",analis!L26)</f>
        <v/>
      </c>
      <c r="L195" s="196"/>
      <c r="M195" s="196"/>
      <c r="N195" s="196"/>
      <c r="O195" s="196"/>
      <c r="P195" s="196">
        <f t="shared" si="869"/>
        <v>0</v>
      </c>
      <c r="Q195" s="8" t="str">
        <f>'rpp5'!$M$271</f>
        <v/>
      </c>
      <c r="R195" s="196"/>
      <c r="S195" s="196">
        <f t="shared" si="870"/>
        <v>0</v>
      </c>
      <c r="T195" s="196"/>
      <c r="U195" s="196"/>
      <c r="V195" s="196">
        <f t="shared" si="871"/>
        <v>0</v>
      </c>
      <c r="W195" s="196"/>
      <c r="X195" s="196"/>
      <c r="Y195" s="196"/>
      <c r="Z195" s="196"/>
      <c r="AA195" s="196">
        <f t="shared" ref="AA195" si="1288">IF($W$15=1,J195*$J$7,0)</f>
        <v>0</v>
      </c>
      <c r="AB195" s="196">
        <f t="shared" ref="AB195" si="1289">IF($X$15=1,P195*$P$7,0)</f>
        <v>0</v>
      </c>
      <c r="AC195" s="196">
        <f t="shared" ref="AC195" si="1290">IF($Y$15=1,S195*$S$7,0)</f>
        <v>0</v>
      </c>
      <c r="AD195" s="196">
        <f t="shared" ref="AD195" si="1291">IF($Z$15=1,V195*$V$7,0)</f>
        <v>0</v>
      </c>
      <c r="AE195" s="197">
        <f t="shared" si="876"/>
        <v>0</v>
      </c>
      <c r="AF195" s="198">
        <f>IFERROR(AE195/(IF($W$15&gt;0,$J$7,0)+IF($X$15&gt;0,$P$7,0)+IF($Y$15&gt;0,$S$7,0)+IF($Z$15&gt;0,$V$7,0)),0)</f>
        <v>0</v>
      </c>
      <c r="AG195" s="198"/>
      <c r="AH195" s="425"/>
      <c r="AI195" s="413"/>
      <c r="AJ195" s="199" t="str">
        <f t="shared" si="993"/>
        <v>4.5</v>
      </c>
      <c r="AK195" s="8" t="str">
        <f>'rpp5'!$M$328</f>
        <v/>
      </c>
      <c r="AL195" s="199"/>
      <c r="AM195" s="196">
        <f t="shared" si="877"/>
        <v>0</v>
      </c>
      <c r="AN195" s="196"/>
      <c r="AO195" s="196"/>
      <c r="AP195" s="196">
        <f t="shared" si="878"/>
        <v>0</v>
      </c>
      <c r="AQ195" s="196"/>
      <c r="AR195" s="196"/>
      <c r="AS195" s="196">
        <f t="shared" si="879"/>
        <v>0</v>
      </c>
      <c r="AT195" s="196"/>
      <c r="AU195" s="196"/>
      <c r="AV195" s="196"/>
      <c r="AW195" s="196">
        <f t="shared" ref="AW195" si="1292">IF($AT$15=1,AM195*$AM$7,0)</f>
        <v>0</v>
      </c>
      <c r="AX195" s="196">
        <f t="shared" ref="AX195" si="1293">IF($AU$15=1,AP195*$AP$7,0)</f>
        <v>0</v>
      </c>
      <c r="AY195" s="196">
        <f t="shared" ref="AY195" si="1294">IF($AV$15=1,AS195*$AS$7,0)</f>
        <v>0</v>
      </c>
      <c r="AZ195" s="197">
        <f t="shared" si="883"/>
        <v>0</v>
      </c>
      <c r="BA195" s="198">
        <f>IFERROR(AZ195/(IF($AT$15&gt;0,$AM$7,0)+IF($AU$15&gt;0,$AP$7,0)+IF($AV$15&gt;0,$AS$7,0)),0)</f>
        <v>0</v>
      </c>
      <c r="BB195" s="198"/>
      <c r="BC195" s="425"/>
      <c r="BD195" s="413"/>
      <c r="BE195" s="413"/>
      <c r="BF195" s="236"/>
      <c r="BG195" s="416"/>
      <c r="BH195" s="416"/>
      <c r="BI195" s="411"/>
      <c r="BJ195" s="411"/>
      <c r="BK195" s="413"/>
      <c r="BL195" s="413"/>
      <c r="BM195" s="413"/>
      <c r="BP195" s="211"/>
      <c r="BQ195" s="211"/>
      <c r="BR195" s="211"/>
      <c r="BS195" s="211"/>
    </row>
    <row r="196" spans="1:71">
      <c r="A196" s="419"/>
      <c r="B196" s="419"/>
      <c r="C196" s="422"/>
      <c r="D196" s="195" t="str">
        <f t="shared" si="988"/>
        <v>3.6</v>
      </c>
      <c r="E196" s="195"/>
      <c r="F196" s="195"/>
      <c r="G196" s="195"/>
      <c r="H196" s="195"/>
      <c r="I196" s="195"/>
      <c r="J196" s="196">
        <f t="shared" si="868"/>
        <v>0</v>
      </c>
      <c r="K196" s="197" t="str">
        <f>IF(analis!N26="","",analis!N26)</f>
        <v/>
      </c>
      <c r="L196" s="196"/>
      <c r="M196" s="196"/>
      <c r="N196" s="196"/>
      <c r="O196" s="196"/>
      <c r="P196" s="196">
        <f t="shared" si="869"/>
        <v>0</v>
      </c>
      <c r="Q196" s="8" t="str">
        <f>'rpp16'!$M$271</f>
        <v/>
      </c>
      <c r="R196" s="196"/>
      <c r="S196" s="196">
        <f t="shared" si="870"/>
        <v>0</v>
      </c>
      <c r="T196" s="196"/>
      <c r="U196" s="196"/>
      <c r="V196" s="196">
        <f t="shared" si="871"/>
        <v>0</v>
      </c>
      <c r="W196" s="196"/>
      <c r="X196" s="196"/>
      <c r="Y196" s="196"/>
      <c r="Z196" s="196"/>
      <c r="AA196" s="196">
        <f t="shared" ref="AA196" si="1295">IF($W$16=1,J196*$J$7,0)</f>
        <v>0</v>
      </c>
      <c r="AB196" s="196">
        <f t="shared" ref="AB196" si="1296">IF($X$16=1,P196*$P$7,0)</f>
        <v>0</v>
      </c>
      <c r="AC196" s="196">
        <f t="shared" ref="AC196" si="1297">IF($Y$16=1,S196*$S$7,0)</f>
        <v>0</v>
      </c>
      <c r="AD196" s="196">
        <f t="shared" ref="AD196" si="1298">IF($Z$16=1,V196*$V$7,0)</f>
        <v>0</v>
      </c>
      <c r="AE196" s="197">
        <f t="shared" si="876"/>
        <v>0</v>
      </c>
      <c r="AF196" s="198">
        <f>IFERROR(AE196/(IF($W$16&gt;0,$J$7,0)+IF($X$16&gt;0,$P$7,0)+IF($Y$16&gt;0,$S$7,0)+IF($Z$16&gt;0,$V$7,0)),0)</f>
        <v>0</v>
      </c>
      <c r="AG196" s="198"/>
      <c r="AH196" s="425"/>
      <c r="AI196" s="413"/>
      <c r="AJ196" s="199" t="str">
        <f t="shared" si="993"/>
        <v>4.6</v>
      </c>
      <c r="AK196" s="8" t="str">
        <f>'rpp16'!$M$328</f>
        <v/>
      </c>
      <c r="AL196" s="199"/>
      <c r="AM196" s="196">
        <f t="shared" si="877"/>
        <v>0</v>
      </c>
      <c r="AN196" s="196"/>
      <c r="AO196" s="196"/>
      <c r="AP196" s="196">
        <f t="shared" si="878"/>
        <v>0</v>
      </c>
      <c r="AQ196" s="196"/>
      <c r="AR196" s="196"/>
      <c r="AS196" s="196">
        <f t="shared" si="879"/>
        <v>0</v>
      </c>
      <c r="AT196" s="196"/>
      <c r="AU196" s="196"/>
      <c r="AV196" s="196"/>
      <c r="AW196" s="196">
        <f t="shared" ref="AW196" si="1299">IF($AT$16=1,AM196*$AM$7,0)</f>
        <v>0</v>
      </c>
      <c r="AX196" s="196">
        <f t="shared" ref="AX196" si="1300">IF($AU$16=1,AP196*$AP$7,0)</f>
        <v>0</v>
      </c>
      <c r="AY196" s="196">
        <f t="shared" ref="AY196" si="1301">IF($AV$16=1,AS196*$AS$7,0)</f>
        <v>0</v>
      </c>
      <c r="AZ196" s="197">
        <f t="shared" si="883"/>
        <v>0</v>
      </c>
      <c r="BA196" s="198">
        <f>IFERROR(AZ196/(IF($AT$16&gt;0,$AM$7,0)+IF($AU$16&gt;0,$AP$7,0)+IF($AV$16&gt;0,$AS$7,0)),0)</f>
        <v>0</v>
      </c>
      <c r="BB196" s="198"/>
      <c r="BC196" s="425"/>
      <c r="BD196" s="413"/>
      <c r="BE196" s="413"/>
      <c r="BF196" s="236"/>
      <c r="BG196" s="416"/>
      <c r="BH196" s="416"/>
      <c r="BI196" s="411"/>
      <c r="BJ196" s="411"/>
      <c r="BK196" s="413"/>
      <c r="BL196" s="413"/>
      <c r="BM196" s="413"/>
      <c r="BP196" s="211"/>
      <c r="BQ196" s="211"/>
      <c r="BR196" s="211"/>
      <c r="BS196" s="211"/>
    </row>
    <row r="197" spans="1:71">
      <c r="A197" s="419"/>
      <c r="B197" s="419"/>
      <c r="C197" s="422"/>
      <c r="D197" s="195" t="str">
        <f t="shared" si="988"/>
        <v>3.7</v>
      </c>
      <c r="E197" s="195"/>
      <c r="F197" s="195"/>
      <c r="G197" s="195"/>
      <c r="H197" s="195"/>
      <c r="I197" s="195"/>
      <c r="J197" s="196">
        <f t="shared" si="868"/>
        <v>0</v>
      </c>
      <c r="K197" s="197" t="str">
        <f>IF(analis!P26="","",analis!P26)</f>
        <v/>
      </c>
      <c r="L197" s="196"/>
      <c r="M197" s="196"/>
      <c r="N197" s="196"/>
      <c r="O197" s="196"/>
      <c r="P197" s="196">
        <f t="shared" si="869"/>
        <v>0</v>
      </c>
      <c r="Q197" s="8" t="str">
        <f>'rpp17'!$M$271</f>
        <v/>
      </c>
      <c r="R197" s="196"/>
      <c r="S197" s="196">
        <f t="shared" si="870"/>
        <v>0</v>
      </c>
      <c r="T197" s="196"/>
      <c r="U197" s="196"/>
      <c r="V197" s="196">
        <f t="shared" si="871"/>
        <v>0</v>
      </c>
      <c r="W197" s="196"/>
      <c r="X197" s="196"/>
      <c r="Y197" s="196"/>
      <c r="Z197" s="196"/>
      <c r="AA197" s="196">
        <f t="shared" ref="AA197" si="1302">IF($W$17=1,J197*$J$7,0)</f>
        <v>0</v>
      </c>
      <c r="AB197" s="196">
        <f t="shared" ref="AB197" si="1303">IF($X$17=1,P197*$P$7,0)</f>
        <v>0</v>
      </c>
      <c r="AC197" s="196">
        <f t="shared" ref="AC197" si="1304">IF($Y$17=1,S197*$S$7,0)</f>
        <v>0</v>
      </c>
      <c r="AD197" s="196">
        <f t="shared" ref="AD197" si="1305">IF($Z$17=1,V197*$V$7,0)</f>
        <v>0</v>
      </c>
      <c r="AE197" s="197">
        <f t="shared" si="876"/>
        <v>0</v>
      </c>
      <c r="AF197" s="198">
        <f>IFERROR(AE197/(IF($W$17&gt;0,$J$7,0)+IF($X$17&gt;0,$P$7,0)+IF($Y$17&gt;0,$S$7,0)+IF($Z$17&gt;0,$V$7,0)),0)</f>
        <v>0</v>
      </c>
      <c r="AG197" s="198"/>
      <c r="AH197" s="425"/>
      <c r="AI197" s="413"/>
      <c r="AJ197" s="199" t="str">
        <f t="shared" si="993"/>
        <v>4.7</v>
      </c>
      <c r="AK197" s="8" t="str">
        <f>'rpp17'!$M$328</f>
        <v/>
      </c>
      <c r="AL197" s="199"/>
      <c r="AM197" s="196">
        <f t="shared" si="877"/>
        <v>0</v>
      </c>
      <c r="AN197" s="196"/>
      <c r="AO197" s="196"/>
      <c r="AP197" s="196">
        <f t="shared" si="878"/>
        <v>0</v>
      </c>
      <c r="AQ197" s="196"/>
      <c r="AR197" s="196"/>
      <c r="AS197" s="196">
        <f t="shared" si="879"/>
        <v>0</v>
      </c>
      <c r="AT197" s="196"/>
      <c r="AU197" s="196"/>
      <c r="AV197" s="196"/>
      <c r="AW197" s="196">
        <f t="shared" ref="AW197" si="1306">IF($AT$17=1,AM197*$AM$7,0)</f>
        <v>0</v>
      </c>
      <c r="AX197" s="196">
        <f t="shared" ref="AX197" si="1307">IF($AU$17=1,AP197*$AP$7,0)</f>
        <v>0</v>
      </c>
      <c r="AY197" s="196">
        <f t="shared" ref="AY197" si="1308">IF($AV$17=1,AS197*$AS$7,0)</f>
        <v>0</v>
      </c>
      <c r="AZ197" s="197">
        <f t="shared" si="883"/>
        <v>0</v>
      </c>
      <c r="BA197" s="198">
        <f>IFERROR(AZ197/(IF($AT$17&gt;0,$AM$7,0)+IF($AU$17&gt;0,$AP$7,0)+IF($AV$17&gt;0,$AS$7,0)),0)</f>
        <v>0</v>
      </c>
      <c r="BB197" s="198"/>
      <c r="BC197" s="425"/>
      <c r="BD197" s="413"/>
      <c r="BE197" s="413"/>
      <c r="BF197" s="236"/>
      <c r="BG197" s="416"/>
      <c r="BH197" s="416"/>
      <c r="BI197" s="411"/>
      <c r="BJ197" s="411"/>
      <c r="BK197" s="413"/>
      <c r="BL197" s="413"/>
      <c r="BM197" s="413"/>
      <c r="BP197" s="211"/>
      <c r="BQ197" s="211"/>
      <c r="BR197" s="211"/>
      <c r="BS197" s="211"/>
    </row>
    <row r="198" spans="1:71">
      <c r="A198" s="419"/>
      <c r="B198" s="419"/>
      <c r="C198" s="422"/>
      <c r="D198" s="195" t="str">
        <f t="shared" si="988"/>
        <v>3.8</v>
      </c>
      <c r="E198" s="195"/>
      <c r="F198" s="195"/>
      <c r="G198" s="195"/>
      <c r="H198" s="195"/>
      <c r="I198" s="195"/>
      <c r="J198" s="196">
        <f t="shared" si="868"/>
        <v>0</v>
      </c>
      <c r="K198" s="197" t="str">
        <f>IF(analis!R26="","",analis!R26)</f>
        <v/>
      </c>
      <c r="L198" s="196"/>
      <c r="M198" s="196"/>
      <c r="N198" s="196"/>
      <c r="O198" s="196"/>
      <c r="P198" s="196">
        <f t="shared" si="869"/>
        <v>0</v>
      </c>
      <c r="Q198" s="8" t="str">
        <f>'rpp18'!$M$271</f>
        <v/>
      </c>
      <c r="R198" s="196"/>
      <c r="S198" s="196">
        <f t="shared" si="870"/>
        <v>0</v>
      </c>
      <c r="T198" s="196"/>
      <c r="U198" s="196"/>
      <c r="V198" s="196">
        <f t="shared" si="871"/>
        <v>0</v>
      </c>
      <c r="W198" s="196"/>
      <c r="X198" s="196"/>
      <c r="Y198" s="196"/>
      <c r="Z198" s="196"/>
      <c r="AA198" s="196">
        <f t="shared" ref="AA198" si="1309">IF($W$18=1,J198*$J$7,0)</f>
        <v>0</v>
      </c>
      <c r="AB198" s="196">
        <f t="shared" ref="AB198" si="1310">IF($X$18=1,P198*$P$7,0)</f>
        <v>0</v>
      </c>
      <c r="AC198" s="196">
        <f t="shared" ref="AC198" si="1311">IF($Y$18=1,S198*$S$7,0)</f>
        <v>0</v>
      </c>
      <c r="AD198" s="196">
        <f t="shared" ref="AD198" si="1312">IF($Z$18=1,V198*$V$7,0)</f>
        <v>0</v>
      </c>
      <c r="AE198" s="197">
        <f t="shared" si="876"/>
        <v>0</v>
      </c>
      <c r="AF198" s="198">
        <f>IFERROR(AE198/(IF($W$18&gt;0,$J$7,0)+IF($X$18&gt;0,$P$7,0)+IF($Y$18&gt;0,$S$7,0)+IF($Z$18&gt;0,$V$7,0)),0)</f>
        <v>0</v>
      </c>
      <c r="AG198" s="198"/>
      <c r="AH198" s="425"/>
      <c r="AI198" s="413"/>
      <c r="AJ198" s="199" t="str">
        <f t="shared" si="993"/>
        <v>4.8</v>
      </c>
      <c r="AK198" s="8" t="str">
        <f>'rpp18'!$M$328</f>
        <v/>
      </c>
      <c r="AL198" s="199"/>
      <c r="AM198" s="196">
        <f t="shared" si="877"/>
        <v>0</v>
      </c>
      <c r="AN198" s="196"/>
      <c r="AO198" s="196"/>
      <c r="AP198" s="196">
        <f t="shared" si="878"/>
        <v>0</v>
      </c>
      <c r="AQ198" s="196"/>
      <c r="AR198" s="196"/>
      <c r="AS198" s="196">
        <f t="shared" si="879"/>
        <v>0</v>
      </c>
      <c r="AT198" s="196"/>
      <c r="AU198" s="196"/>
      <c r="AV198" s="196"/>
      <c r="AW198" s="196">
        <f t="shared" ref="AW198" si="1313">IF($AT$18=1,AM198*$AM$7,0)</f>
        <v>0</v>
      </c>
      <c r="AX198" s="196">
        <f t="shared" ref="AX198" si="1314">IF($AU$18=1,AP198*$AP$7,0)</f>
        <v>0</v>
      </c>
      <c r="AY198" s="196">
        <f t="shared" ref="AY198" si="1315">IF($AV$18=1,AS198*$AS$7,0)</f>
        <v>0</v>
      </c>
      <c r="AZ198" s="197">
        <f t="shared" si="883"/>
        <v>0</v>
      </c>
      <c r="BA198" s="198">
        <f>IFERROR(AZ198/(IF($AT$18&gt;0,$AM$7,0)+IF($AU$18&gt;0,$AP$7,0)+IF($AV$18&gt;0,$AS$7,0)),0)</f>
        <v>0</v>
      </c>
      <c r="BB198" s="198"/>
      <c r="BC198" s="425"/>
      <c r="BD198" s="413"/>
      <c r="BE198" s="413"/>
      <c r="BF198" s="236"/>
      <c r="BG198" s="416"/>
      <c r="BH198" s="416"/>
      <c r="BI198" s="411"/>
      <c r="BJ198" s="411"/>
      <c r="BK198" s="413"/>
      <c r="BL198" s="413"/>
      <c r="BM198" s="413"/>
      <c r="BP198" s="211"/>
      <c r="BQ198" s="211"/>
      <c r="BR198" s="211"/>
      <c r="BS198" s="211"/>
    </row>
    <row r="199" spans="1:71">
      <c r="A199" s="419"/>
      <c r="B199" s="419"/>
      <c r="C199" s="422"/>
      <c r="D199" s="195" t="str">
        <f t="shared" si="988"/>
        <v>3.9</v>
      </c>
      <c r="E199" s="195"/>
      <c r="F199" s="195"/>
      <c r="G199" s="195"/>
      <c r="H199" s="195"/>
      <c r="I199" s="195"/>
      <c r="J199" s="196">
        <f t="shared" si="868"/>
        <v>0</v>
      </c>
      <c r="K199" s="197" t="str">
        <f>IF(analis!T26="","",analis!T26)</f>
        <v/>
      </c>
      <c r="L199" s="196"/>
      <c r="M199" s="196"/>
      <c r="N199" s="196"/>
      <c r="O199" s="196"/>
      <c r="P199" s="196">
        <f t="shared" si="869"/>
        <v>0</v>
      </c>
      <c r="Q199" s="8" t="str">
        <f>'rpp19'!$M$271</f>
        <v/>
      </c>
      <c r="R199" s="196"/>
      <c r="S199" s="196">
        <f t="shared" si="870"/>
        <v>0</v>
      </c>
      <c r="T199" s="196"/>
      <c r="U199" s="196"/>
      <c r="V199" s="196">
        <f t="shared" si="871"/>
        <v>0</v>
      </c>
      <c r="W199" s="196"/>
      <c r="X199" s="196"/>
      <c r="Y199" s="196"/>
      <c r="Z199" s="196"/>
      <c r="AA199" s="196">
        <f t="shared" ref="AA199" si="1316">IF($W$19=1,J199*$J$7,0)</f>
        <v>0</v>
      </c>
      <c r="AB199" s="196">
        <f t="shared" ref="AB199" si="1317">IF($X$19=1,P199*$P$7,0)</f>
        <v>0</v>
      </c>
      <c r="AC199" s="196">
        <f t="shared" ref="AC199" si="1318">IF($Y$19=1,S199*$S$7,0)</f>
        <v>0</v>
      </c>
      <c r="AD199" s="196">
        <f t="shared" ref="AD199" si="1319">IF($Z$19=1,V199*$V$7,0)</f>
        <v>0</v>
      </c>
      <c r="AE199" s="197">
        <f t="shared" si="876"/>
        <v>0</v>
      </c>
      <c r="AF199" s="198">
        <f>IFERROR(AE199/(IF($W$19&gt;0,$J$7,0)+IF($X$19&gt;0,$P$7,0)+IF($Y$19&gt;0,$S$7,0)+IF($Z$19&gt;0,$V$7,0)),0)</f>
        <v>0</v>
      </c>
      <c r="AG199" s="198"/>
      <c r="AH199" s="425"/>
      <c r="AI199" s="413"/>
      <c r="AJ199" s="199" t="str">
        <f t="shared" si="993"/>
        <v>4.9</v>
      </c>
      <c r="AK199" s="8" t="str">
        <f>'rpp19'!$M$328</f>
        <v/>
      </c>
      <c r="AL199" s="199"/>
      <c r="AM199" s="196">
        <f t="shared" si="877"/>
        <v>0</v>
      </c>
      <c r="AN199" s="196"/>
      <c r="AO199" s="196"/>
      <c r="AP199" s="196">
        <f t="shared" si="878"/>
        <v>0</v>
      </c>
      <c r="AQ199" s="196"/>
      <c r="AR199" s="196"/>
      <c r="AS199" s="196">
        <f t="shared" si="879"/>
        <v>0</v>
      </c>
      <c r="AT199" s="196"/>
      <c r="AU199" s="196"/>
      <c r="AV199" s="196"/>
      <c r="AW199" s="196">
        <f t="shared" ref="AW199" si="1320">IF($AT$19=1,AM199*$AM$7,0)</f>
        <v>0</v>
      </c>
      <c r="AX199" s="196">
        <f t="shared" ref="AX199" si="1321">IF($AU$19=1,AP199*$AP$7,0)</f>
        <v>0</v>
      </c>
      <c r="AY199" s="196">
        <f t="shared" ref="AY199" si="1322">IF($AV$19=1,AS199*$AS$7,0)</f>
        <v>0</v>
      </c>
      <c r="AZ199" s="197">
        <f t="shared" si="883"/>
        <v>0</v>
      </c>
      <c r="BA199" s="198">
        <f>IFERROR(AZ199/(IF($AT$19&gt;0,$AM$7,0)+IF($AU$19&gt;0,$AP$7,0)+IF($AV$19&gt;0,$AS$7,0)),0)</f>
        <v>0</v>
      </c>
      <c r="BB199" s="198"/>
      <c r="BC199" s="425"/>
      <c r="BD199" s="413"/>
      <c r="BE199" s="413"/>
      <c r="BF199" s="236"/>
      <c r="BG199" s="416"/>
      <c r="BH199" s="416"/>
      <c r="BI199" s="411"/>
      <c r="BJ199" s="411"/>
      <c r="BK199" s="413"/>
      <c r="BL199" s="413"/>
      <c r="BM199" s="413"/>
      <c r="BP199" s="211"/>
      <c r="BQ199" s="211"/>
      <c r="BR199" s="211"/>
      <c r="BS199" s="211"/>
    </row>
    <row r="200" spans="1:71">
      <c r="A200" s="419"/>
      <c r="B200" s="419"/>
      <c r="C200" s="422"/>
      <c r="D200" s="195" t="str">
        <f t="shared" si="988"/>
        <v>3.10</v>
      </c>
      <c r="E200" s="195"/>
      <c r="F200" s="195"/>
      <c r="G200" s="195"/>
      <c r="H200" s="195"/>
      <c r="I200" s="195"/>
      <c r="J200" s="196">
        <f t="shared" si="868"/>
        <v>0</v>
      </c>
      <c r="K200" s="197" t="str">
        <f>IF(analis!V26="","",analis!V26)</f>
        <v/>
      </c>
      <c r="L200" s="196"/>
      <c r="M200" s="196"/>
      <c r="N200" s="196"/>
      <c r="O200" s="196"/>
      <c r="P200" s="196">
        <f t="shared" si="869"/>
        <v>0</v>
      </c>
      <c r="Q200" s="8" t="str">
        <f>'rpp20'!$M$271</f>
        <v/>
      </c>
      <c r="R200" s="196"/>
      <c r="S200" s="196">
        <f t="shared" si="870"/>
        <v>0</v>
      </c>
      <c r="T200" s="196"/>
      <c r="U200" s="196"/>
      <c r="V200" s="196">
        <f t="shared" si="871"/>
        <v>0</v>
      </c>
      <c r="W200" s="196"/>
      <c r="X200" s="196"/>
      <c r="Y200" s="196"/>
      <c r="Z200" s="196"/>
      <c r="AA200" s="196">
        <f t="shared" ref="AA200" si="1323">IF($W$20=1,J200*$J$7,0)</f>
        <v>0</v>
      </c>
      <c r="AB200" s="196">
        <f t="shared" ref="AB200" si="1324">IF($X$20=1,P200*$P$7,0)</f>
        <v>0</v>
      </c>
      <c r="AC200" s="196">
        <f t="shared" ref="AC200" si="1325">IF($Y$20=1,S200*$S$7,0)</f>
        <v>0</v>
      </c>
      <c r="AD200" s="196">
        <f t="shared" ref="AD200" si="1326">IF($Z$20=1,V200*$V$7,0)</f>
        <v>0</v>
      </c>
      <c r="AE200" s="197">
        <f t="shared" si="876"/>
        <v>0</v>
      </c>
      <c r="AF200" s="198">
        <f>IFERROR(AE200/(IF($W$20&gt;0,$J$7,0)+IF($X$20&gt;0,$P$7,0)+IF($Y$20&gt;0,$S$7,0)+IF($Z$20&gt;0,$V$7,0)),0)</f>
        <v>0</v>
      </c>
      <c r="AG200" s="198"/>
      <c r="AH200" s="425"/>
      <c r="AI200" s="413"/>
      <c r="AJ200" s="199" t="str">
        <f t="shared" si="993"/>
        <v>4.10</v>
      </c>
      <c r="AK200" s="8" t="str">
        <f>'rpp20'!$M$328</f>
        <v/>
      </c>
      <c r="AL200" s="199"/>
      <c r="AM200" s="196">
        <f t="shared" si="877"/>
        <v>0</v>
      </c>
      <c r="AN200" s="196"/>
      <c r="AO200" s="196"/>
      <c r="AP200" s="196">
        <f t="shared" si="878"/>
        <v>0</v>
      </c>
      <c r="AQ200" s="196"/>
      <c r="AR200" s="196"/>
      <c r="AS200" s="196">
        <f t="shared" si="879"/>
        <v>0</v>
      </c>
      <c r="AT200" s="196"/>
      <c r="AU200" s="196"/>
      <c r="AV200" s="196"/>
      <c r="AW200" s="196">
        <f t="shared" ref="AW200" si="1327">IF($AT$20=1,AM200*$AM$7,0)</f>
        <v>0</v>
      </c>
      <c r="AX200" s="196">
        <f t="shared" ref="AX200" si="1328">IF($AU$20=1,AP200*$AP$7,0)</f>
        <v>0</v>
      </c>
      <c r="AY200" s="196">
        <f t="shared" ref="AY200" si="1329">IF($AV$20=1,AS200*$AS$7,0)</f>
        <v>0</v>
      </c>
      <c r="AZ200" s="197">
        <f t="shared" si="883"/>
        <v>0</v>
      </c>
      <c r="BA200" s="198">
        <f>IFERROR(AZ200/(IF($AT$20&gt;0,$AM$7,0)+IF($AU$20&gt;0,$AP$7,0)+IF($AV$20&gt;0,$AS$7,0)),0)</f>
        <v>0</v>
      </c>
      <c r="BB200" s="198"/>
      <c r="BC200" s="425"/>
      <c r="BD200" s="413"/>
      <c r="BE200" s="413"/>
      <c r="BF200" s="236"/>
      <c r="BG200" s="416"/>
      <c r="BH200" s="416"/>
      <c r="BI200" s="411"/>
      <c r="BJ200" s="411"/>
      <c r="BK200" s="413"/>
      <c r="BL200" s="413"/>
      <c r="BM200" s="413"/>
      <c r="BP200" s="211"/>
      <c r="BQ200" s="211"/>
      <c r="BR200" s="211"/>
      <c r="BS200" s="211"/>
    </row>
    <row r="201" spans="1:71">
      <c r="A201" s="419"/>
      <c r="B201" s="419"/>
      <c r="C201" s="422"/>
      <c r="D201" s="195" t="str">
        <f t="shared" si="988"/>
        <v>3.11</v>
      </c>
      <c r="E201" s="195"/>
      <c r="F201" s="195"/>
      <c r="G201" s="195"/>
      <c r="H201" s="195"/>
      <c r="I201" s="195"/>
      <c r="J201" s="196">
        <f t="shared" si="868"/>
        <v>0</v>
      </c>
      <c r="K201" s="197" t="str">
        <f>IF(analis!X26="","",analis!X26)</f>
        <v/>
      </c>
      <c r="L201" s="196"/>
      <c r="M201" s="196"/>
      <c r="N201" s="196"/>
      <c r="O201" s="196"/>
      <c r="P201" s="196">
        <f t="shared" si="869"/>
        <v>0</v>
      </c>
      <c r="Q201" s="8" t="str">
        <f>'rpp11'!$M$271</f>
        <v/>
      </c>
      <c r="R201" s="196"/>
      <c r="S201" s="196">
        <f t="shared" si="870"/>
        <v>0</v>
      </c>
      <c r="T201" s="196"/>
      <c r="U201" s="196"/>
      <c r="V201" s="196">
        <f t="shared" si="871"/>
        <v>0</v>
      </c>
      <c r="W201" s="196"/>
      <c r="X201" s="196"/>
      <c r="Y201" s="196"/>
      <c r="Z201" s="196"/>
      <c r="AA201" s="196">
        <f t="shared" ref="AA201" si="1330">IF($W$21=1,J201*$J$7,0)</f>
        <v>0</v>
      </c>
      <c r="AB201" s="196">
        <f t="shared" ref="AB201" si="1331">IF($X$21=1,P201*$P$7,0)</f>
        <v>0</v>
      </c>
      <c r="AC201" s="196">
        <f t="shared" ref="AC201" si="1332">IF($Y$21=1,S201*$S$7,0)</f>
        <v>0</v>
      </c>
      <c r="AD201" s="196">
        <f t="shared" ref="AD201" si="1333">IF($Z$21=1,V201*$V$7,0)</f>
        <v>0</v>
      </c>
      <c r="AE201" s="197">
        <f t="shared" si="876"/>
        <v>0</v>
      </c>
      <c r="AF201" s="198">
        <f>IFERROR(AE201/(IF($W$21&gt;0,$J$7,0)+IF($X$21&gt;0,$P$7,0)+IF($Y$21&gt;0,$S$7,0)+IF($Z$21&gt;0,$V$7,0)),0)</f>
        <v>0</v>
      </c>
      <c r="AG201" s="198"/>
      <c r="AH201" s="425"/>
      <c r="AI201" s="413"/>
      <c r="AJ201" s="199" t="str">
        <f t="shared" si="993"/>
        <v>4.11</v>
      </c>
      <c r="AK201" s="8" t="str">
        <f>'rpp11'!$M$328</f>
        <v/>
      </c>
      <c r="AL201" s="199"/>
      <c r="AM201" s="196">
        <f t="shared" si="877"/>
        <v>0</v>
      </c>
      <c r="AN201" s="196"/>
      <c r="AO201" s="196"/>
      <c r="AP201" s="196">
        <f t="shared" si="878"/>
        <v>0</v>
      </c>
      <c r="AQ201" s="196"/>
      <c r="AR201" s="196"/>
      <c r="AS201" s="196">
        <f t="shared" si="879"/>
        <v>0</v>
      </c>
      <c r="AT201" s="196"/>
      <c r="AU201" s="196"/>
      <c r="AV201" s="196"/>
      <c r="AW201" s="196">
        <f t="shared" ref="AW201" si="1334">IF($AT$21=1,AM201*$AM$7,0)</f>
        <v>0</v>
      </c>
      <c r="AX201" s="196">
        <f t="shared" ref="AX201" si="1335">IF($AU$21=1,AP201*$AP$7,0)</f>
        <v>0</v>
      </c>
      <c r="AY201" s="196">
        <f t="shared" ref="AY201" si="1336">IF($AV$21=1,AS201*$AS$7,0)</f>
        <v>0</v>
      </c>
      <c r="AZ201" s="197">
        <f t="shared" si="883"/>
        <v>0</v>
      </c>
      <c r="BA201" s="198">
        <f>IFERROR(AZ201/(IF($AT$21&gt;0,$AM$7,0)+IF($AU$21&gt;0,$AP$7,0)+IF($AV$21&gt;0,$AS$7,0)),0)</f>
        <v>0</v>
      </c>
      <c r="BB201" s="198"/>
      <c r="BC201" s="425"/>
      <c r="BD201" s="413"/>
      <c r="BE201" s="413"/>
      <c r="BF201" s="236"/>
      <c r="BG201" s="416"/>
      <c r="BH201" s="416"/>
      <c r="BI201" s="411"/>
      <c r="BJ201" s="411"/>
      <c r="BK201" s="413"/>
      <c r="BL201" s="413"/>
      <c r="BM201" s="413"/>
      <c r="BP201" s="211"/>
      <c r="BQ201" s="211"/>
      <c r="BR201" s="211"/>
      <c r="BS201" s="211"/>
    </row>
    <row r="202" spans="1:71">
      <c r="A202" s="419"/>
      <c r="B202" s="419"/>
      <c r="C202" s="422"/>
      <c r="D202" s="195" t="str">
        <f t="shared" si="988"/>
        <v>3.12</v>
      </c>
      <c r="E202" s="195"/>
      <c r="F202" s="195"/>
      <c r="G202" s="195"/>
      <c r="H202" s="195"/>
      <c r="I202" s="195"/>
      <c r="J202" s="196">
        <f t="shared" si="868"/>
        <v>0</v>
      </c>
      <c r="K202" s="197" t="str">
        <f>IF(analis!Z26="","",analis!Z26)</f>
        <v/>
      </c>
      <c r="L202" s="196"/>
      <c r="M202" s="196"/>
      <c r="N202" s="196"/>
      <c r="O202" s="196"/>
      <c r="P202" s="196">
        <f t="shared" si="869"/>
        <v>0</v>
      </c>
      <c r="Q202" s="8" t="str">
        <f>'rpp12'!$M$271</f>
        <v/>
      </c>
      <c r="R202" s="196"/>
      <c r="S202" s="196">
        <f t="shared" si="870"/>
        <v>0</v>
      </c>
      <c r="T202" s="196"/>
      <c r="U202" s="196"/>
      <c r="V202" s="196">
        <f t="shared" si="871"/>
        <v>0</v>
      </c>
      <c r="W202" s="196"/>
      <c r="X202" s="196"/>
      <c r="Y202" s="196"/>
      <c r="Z202" s="196"/>
      <c r="AA202" s="196">
        <f t="shared" ref="AA202" si="1337">IF($W$22=1,J202*$J$7,0)</f>
        <v>0</v>
      </c>
      <c r="AB202" s="196">
        <f t="shared" ref="AB202" si="1338">IF($X$22=1,P202*$P$7,0)</f>
        <v>0</v>
      </c>
      <c r="AC202" s="196">
        <f t="shared" ref="AC202" si="1339">IF($Y$22=1,S202*$S$7,0)</f>
        <v>0</v>
      </c>
      <c r="AD202" s="196">
        <f t="shared" ref="AD202" si="1340">IF($Z$22=1,V202*$V$7,0)</f>
        <v>0</v>
      </c>
      <c r="AE202" s="197">
        <f t="shared" si="876"/>
        <v>0</v>
      </c>
      <c r="AF202" s="198">
        <f>IFERROR(AE202/(IF($W$22&gt;0,$J$7,0)+IF($X$22&gt;0,$P$7,0)+IF($Y$22&gt;0,$S$7,0)+IF($Z$22&gt;0,$V$7,0)),0)</f>
        <v>0</v>
      </c>
      <c r="AG202" s="198"/>
      <c r="AH202" s="425"/>
      <c r="AI202" s="413"/>
      <c r="AJ202" s="199" t="str">
        <f t="shared" si="993"/>
        <v>4.12</v>
      </c>
      <c r="AK202" s="8" t="str">
        <f>'rpp12'!$M$328</f>
        <v/>
      </c>
      <c r="AL202" s="199"/>
      <c r="AM202" s="196">
        <f t="shared" si="877"/>
        <v>0</v>
      </c>
      <c r="AN202" s="196"/>
      <c r="AO202" s="196"/>
      <c r="AP202" s="196">
        <f t="shared" si="878"/>
        <v>0</v>
      </c>
      <c r="AQ202" s="196"/>
      <c r="AR202" s="196"/>
      <c r="AS202" s="196">
        <f t="shared" si="879"/>
        <v>0</v>
      </c>
      <c r="AT202" s="196"/>
      <c r="AU202" s="196"/>
      <c r="AV202" s="196"/>
      <c r="AW202" s="196">
        <f t="shared" ref="AW202" si="1341">IF($AT$22=1,AM202*$AM$7,0)</f>
        <v>0</v>
      </c>
      <c r="AX202" s="196">
        <f t="shared" ref="AX202" si="1342">IF($AU$22=1,AP202*$AP$7,0)</f>
        <v>0</v>
      </c>
      <c r="AY202" s="196">
        <f t="shared" ref="AY202" si="1343">IF($AV$22=1,AS202*$AS$7,0)</f>
        <v>0</v>
      </c>
      <c r="AZ202" s="197">
        <f t="shared" si="883"/>
        <v>0</v>
      </c>
      <c r="BA202" s="198">
        <f>IFERROR(AZ202/(IF($AT$22&gt;0,$AM$7,0)+IF($AU$22&gt;0,$AP$7,0)+IF($AV$22&gt;0,$AS$7,0)),0)</f>
        <v>0</v>
      </c>
      <c r="BB202" s="198"/>
      <c r="BC202" s="425"/>
      <c r="BD202" s="413"/>
      <c r="BE202" s="413"/>
      <c r="BF202" s="236"/>
      <c r="BG202" s="416"/>
      <c r="BH202" s="416"/>
      <c r="BI202" s="411"/>
      <c r="BJ202" s="411"/>
      <c r="BK202" s="413"/>
      <c r="BL202" s="413"/>
      <c r="BM202" s="413"/>
      <c r="BP202" s="211"/>
      <c r="BQ202" s="211"/>
      <c r="BR202" s="211"/>
      <c r="BS202" s="211"/>
    </row>
    <row r="203" spans="1:71">
      <c r="A203" s="419"/>
      <c r="B203" s="419"/>
      <c r="C203" s="422"/>
      <c r="D203" s="195" t="str">
        <f t="shared" si="988"/>
        <v>3.13</v>
      </c>
      <c r="E203" s="195"/>
      <c r="F203" s="195"/>
      <c r="G203" s="195"/>
      <c r="H203" s="195"/>
      <c r="I203" s="195"/>
      <c r="J203" s="196">
        <f t="shared" si="868"/>
        <v>0</v>
      </c>
      <c r="K203" s="197" t="str">
        <f>IF(analis!AB26="","",analis!AB26)</f>
        <v/>
      </c>
      <c r="L203" s="196"/>
      <c r="M203" s="196"/>
      <c r="N203" s="196"/>
      <c r="O203" s="196"/>
      <c r="P203" s="196">
        <f t="shared" si="869"/>
        <v>0</v>
      </c>
      <c r="Q203" s="8" t="str">
        <f>'rpp13'!$M$271</f>
        <v/>
      </c>
      <c r="R203" s="196"/>
      <c r="S203" s="196">
        <f t="shared" si="870"/>
        <v>0</v>
      </c>
      <c r="T203" s="196"/>
      <c r="U203" s="196"/>
      <c r="V203" s="196">
        <f t="shared" si="871"/>
        <v>0</v>
      </c>
      <c r="W203" s="196"/>
      <c r="X203" s="196"/>
      <c r="Y203" s="196"/>
      <c r="Z203" s="196"/>
      <c r="AA203" s="196">
        <f t="shared" ref="AA203" si="1344">IF($W$23=1,J203*$J$7,0)</f>
        <v>0</v>
      </c>
      <c r="AB203" s="196">
        <f t="shared" ref="AB203" si="1345">IF($X$23=1,P203*$P$7,0)</f>
        <v>0</v>
      </c>
      <c r="AC203" s="196">
        <f t="shared" ref="AC203" si="1346">IF($Y$23=1,S203*$S$7,0)</f>
        <v>0</v>
      </c>
      <c r="AD203" s="196">
        <f t="shared" ref="AD203" si="1347">IF($Z$23=1,V203*$V$7,0)</f>
        <v>0</v>
      </c>
      <c r="AE203" s="197">
        <f t="shared" si="876"/>
        <v>0</v>
      </c>
      <c r="AF203" s="198">
        <f>IFERROR(AE203/(IF($W$23&gt;0,$J$7,0)+IF($X$23&gt;0,$P$7,0)+IF($Y$23&gt;0,$S$7,0)+IF($Z$23&gt;0,$V$7,0)),0)</f>
        <v>0</v>
      </c>
      <c r="AG203" s="198"/>
      <c r="AH203" s="425"/>
      <c r="AI203" s="413"/>
      <c r="AJ203" s="199" t="str">
        <f t="shared" si="993"/>
        <v>4.13</v>
      </c>
      <c r="AK203" s="8" t="str">
        <f>'rpp13'!$M$328</f>
        <v/>
      </c>
      <c r="AL203" s="199"/>
      <c r="AM203" s="196">
        <f t="shared" si="877"/>
        <v>0</v>
      </c>
      <c r="AN203" s="196"/>
      <c r="AO203" s="196"/>
      <c r="AP203" s="196">
        <f t="shared" si="878"/>
        <v>0</v>
      </c>
      <c r="AQ203" s="196"/>
      <c r="AR203" s="196"/>
      <c r="AS203" s="196">
        <f t="shared" si="879"/>
        <v>0</v>
      </c>
      <c r="AT203" s="196"/>
      <c r="AU203" s="196"/>
      <c r="AV203" s="196"/>
      <c r="AW203" s="196">
        <f t="shared" ref="AW203" si="1348">IF($AT$23=1,AM203*$AM$7,0)</f>
        <v>0</v>
      </c>
      <c r="AX203" s="196">
        <f t="shared" ref="AX203" si="1349">IF($AU$23=1,AP203*$AP$7,0)</f>
        <v>0</v>
      </c>
      <c r="AY203" s="196">
        <f t="shared" ref="AY203" si="1350">IF($AV$23=1,AS203*$AS$7,0)</f>
        <v>0</v>
      </c>
      <c r="AZ203" s="197">
        <f t="shared" si="883"/>
        <v>0</v>
      </c>
      <c r="BA203" s="198">
        <f>IFERROR(AZ203/(IF($AT$23&gt;0,$AM$7,0)+IF($AU$23&gt;0,$AP$7,0)+IF($AV$23&gt;0,$AS$7,0)),0)</f>
        <v>0</v>
      </c>
      <c r="BB203" s="198"/>
      <c r="BC203" s="425"/>
      <c r="BD203" s="413"/>
      <c r="BE203" s="413"/>
      <c r="BF203" s="236"/>
      <c r="BG203" s="416"/>
      <c r="BH203" s="416"/>
      <c r="BI203" s="411"/>
      <c r="BJ203" s="411"/>
      <c r="BK203" s="413"/>
      <c r="BL203" s="413"/>
      <c r="BM203" s="413"/>
      <c r="BP203" s="211"/>
      <c r="BQ203" s="211"/>
      <c r="BR203" s="211"/>
      <c r="BS203" s="211"/>
    </row>
    <row r="204" spans="1:71">
      <c r="A204" s="419"/>
      <c r="B204" s="419"/>
      <c r="C204" s="422"/>
      <c r="D204" s="195" t="str">
        <f t="shared" si="988"/>
        <v>3.14</v>
      </c>
      <c r="E204" s="195"/>
      <c r="F204" s="195"/>
      <c r="G204" s="195"/>
      <c r="H204" s="195"/>
      <c r="I204" s="195"/>
      <c r="J204" s="196">
        <f t="shared" ref="J204:J267" si="1351">IF(SUM(E204:I204)&gt;0,AVERAGE(E204:I204),0)</f>
        <v>0</v>
      </c>
      <c r="K204" s="197" t="str">
        <f>IF(analis!AD26="","",analis!AD26)</f>
        <v/>
      </c>
      <c r="L204" s="196"/>
      <c r="M204" s="196"/>
      <c r="N204" s="196"/>
      <c r="O204" s="196"/>
      <c r="P204" s="196">
        <f t="shared" ref="P204:P267" si="1352">IF(SUM(K204:O204)&gt;0,AVERAGE(K204:O204),0)</f>
        <v>0</v>
      </c>
      <c r="Q204" s="8" t="str">
        <f>'rpp14'!$M$271</f>
        <v/>
      </c>
      <c r="R204" s="196"/>
      <c r="S204" s="196">
        <f t="shared" ref="S204:S267" si="1353">IF(SUM(Q204:R204)&gt;0,MAX(Q204:R204),0)</f>
        <v>0</v>
      </c>
      <c r="T204" s="196"/>
      <c r="U204" s="196"/>
      <c r="V204" s="196">
        <f t="shared" ref="V204:V267" si="1354">IF(SUM(T204:U204)&gt;0,MAX(T204:U204),0)</f>
        <v>0</v>
      </c>
      <c r="W204" s="196"/>
      <c r="X204" s="196"/>
      <c r="Y204" s="196"/>
      <c r="Z204" s="196"/>
      <c r="AA204" s="196">
        <f t="shared" ref="AA204" si="1355">IF($W$24=1,J204*$J$7,0)</f>
        <v>0</v>
      </c>
      <c r="AB204" s="196">
        <f t="shared" ref="AB204" si="1356">IF($X$24=1,P204*$P$7,0)</f>
        <v>0</v>
      </c>
      <c r="AC204" s="196">
        <f t="shared" ref="AC204" si="1357">IF($Y$24=1,S204*$S$7,0)</f>
        <v>0</v>
      </c>
      <c r="AD204" s="196">
        <f t="shared" ref="AD204" si="1358">IF($Z$24=1,V204*$V$7,0)</f>
        <v>0</v>
      </c>
      <c r="AE204" s="197">
        <f t="shared" ref="AE204:AE267" si="1359">SUM(AA204:AD204)</f>
        <v>0</v>
      </c>
      <c r="AF204" s="198">
        <f>IFERROR(AE204/(IF($W$24&gt;0,$J$7,0)+IF($X$24&gt;0,$P$7,0)+IF($Y$24&gt;0,$S$7,0)+IF($Z$24&gt;0,$V$7,0)),0)</f>
        <v>0</v>
      </c>
      <c r="AG204" s="198"/>
      <c r="AH204" s="425"/>
      <c r="AI204" s="413"/>
      <c r="AJ204" s="199" t="str">
        <f t="shared" si="993"/>
        <v>4.14</v>
      </c>
      <c r="AK204" s="8" t="str">
        <f>'rpp14'!$M$328</f>
        <v/>
      </c>
      <c r="AL204" s="199"/>
      <c r="AM204" s="196">
        <f t="shared" ref="AM204:AM267" si="1360">MAX(AK204:AL204)</f>
        <v>0</v>
      </c>
      <c r="AN204" s="196"/>
      <c r="AO204" s="196"/>
      <c r="AP204" s="196">
        <f t="shared" ref="AP204:AP267" si="1361">MAX(AN204:AO204)</f>
        <v>0</v>
      </c>
      <c r="AQ204" s="196"/>
      <c r="AR204" s="196"/>
      <c r="AS204" s="196">
        <f t="shared" ref="AS204:AS267" si="1362">MAX(AQ204:AR204)</f>
        <v>0</v>
      </c>
      <c r="AT204" s="196"/>
      <c r="AU204" s="196"/>
      <c r="AV204" s="196"/>
      <c r="AW204" s="196">
        <f t="shared" ref="AW204" si="1363">IF($AT$24=1,AM204*$AM$7,0)</f>
        <v>0</v>
      </c>
      <c r="AX204" s="196">
        <f t="shared" ref="AX204" si="1364">IF($AU$24=1,AP204*$AP$7,0)</f>
        <v>0</v>
      </c>
      <c r="AY204" s="196">
        <f t="shared" ref="AY204" si="1365">IF($AV$24=1,AS204*$AS$7,0)</f>
        <v>0</v>
      </c>
      <c r="AZ204" s="197">
        <f t="shared" ref="AZ204:AZ267" si="1366">SUM(AW204:AY204)</f>
        <v>0</v>
      </c>
      <c r="BA204" s="198">
        <f>IFERROR(AZ204/(IF($AT$24&gt;0,$AM$7,0)+IF($AU$24&gt;0,$AP$7,0)+IF($AV$24&gt;0,$AS$7,0)),0)</f>
        <v>0</v>
      </c>
      <c r="BB204" s="198"/>
      <c r="BC204" s="425"/>
      <c r="BD204" s="413"/>
      <c r="BE204" s="413"/>
      <c r="BF204" s="236"/>
      <c r="BG204" s="416"/>
      <c r="BH204" s="416"/>
      <c r="BI204" s="411"/>
      <c r="BJ204" s="411"/>
      <c r="BK204" s="413"/>
      <c r="BL204" s="413"/>
      <c r="BM204" s="413"/>
      <c r="BP204" s="211"/>
      <c r="BQ204" s="211"/>
      <c r="BR204" s="211"/>
      <c r="BS204" s="211"/>
    </row>
    <row r="205" spans="1:71">
      <c r="A205" s="420"/>
      <c r="B205" s="420"/>
      <c r="C205" s="423"/>
      <c r="D205" s="195" t="str">
        <f t="shared" si="988"/>
        <v>3.15</v>
      </c>
      <c r="E205" s="195"/>
      <c r="F205" s="195"/>
      <c r="G205" s="195"/>
      <c r="H205" s="195"/>
      <c r="I205" s="195"/>
      <c r="J205" s="196">
        <f t="shared" si="1351"/>
        <v>0</v>
      </c>
      <c r="K205" s="197" t="str">
        <f>IF(analis!AF26="","",analis!AF26)</f>
        <v/>
      </c>
      <c r="L205" s="196"/>
      <c r="M205" s="196"/>
      <c r="N205" s="196"/>
      <c r="O205" s="196"/>
      <c r="P205" s="196">
        <f t="shared" si="1352"/>
        <v>0</v>
      </c>
      <c r="Q205" s="8" t="str">
        <f>'rpp15'!$M$271</f>
        <v/>
      </c>
      <c r="R205" s="196"/>
      <c r="S205" s="196">
        <f t="shared" si="1353"/>
        <v>0</v>
      </c>
      <c r="T205" s="196"/>
      <c r="U205" s="196"/>
      <c r="V205" s="196">
        <f t="shared" si="1354"/>
        <v>0</v>
      </c>
      <c r="W205" s="196"/>
      <c r="X205" s="196"/>
      <c r="Y205" s="196"/>
      <c r="Z205" s="196"/>
      <c r="AA205" s="196">
        <f t="shared" ref="AA205" si="1367">IF($W$25=1,J205*$J$7,0)</f>
        <v>0</v>
      </c>
      <c r="AB205" s="196">
        <f t="shared" ref="AB205" si="1368">IF($X$25=1,P205*$P$7,0)</f>
        <v>0</v>
      </c>
      <c r="AC205" s="196">
        <f t="shared" ref="AC205" si="1369">IF($Y$25=1,S205*$S$7,0)</f>
        <v>0</v>
      </c>
      <c r="AD205" s="196">
        <f t="shared" ref="AD205" si="1370">IF($Z$25=1,V205*$V$7,0)</f>
        <v>0</v>
      </c>
      <c r="AE205" s="197">
        <f t="shared" si="1359"/>
        <v>0</v>
      </c>
      <c r="AF205" s="198">
        <f>IFERROR(AE205/(IF($W$25&gt;0,$J$7,0)+IF($X$25&gt;0,$P$7,0)+IF($Y$25&gt;0,$S$7,0)+IF($Z$25&gt;0,$V$7,0)),0)</f>
        <v>0</v>
      </c>
      <c r="AG205" s="198"/>
      <c r="AH205" s="426"/>
      <c r="AI205" s="414"/>
      <c r="AJ205" s="199" t="str">
        <f t="shared" si="993"/>
        <v>4.15</v>
      </c>
      <c r="AK205" s="8" t="str">
        <f>'rpp15'!$M$328</f>
        <v/>
      </c>
      <c r="AL205" s="199"/>
      <c r="AM205" s="196">
        <f t="shared" si="1360"/>
        <v>0</v>
      </c>
      <c r="AN205" s="196"/>
      <c r="AO205" s="196"/>
      <c r="AP205" s="196">
        <f t="shared" si="1361"/>
        <v>0</v>
      </c>
      <c r="AQ205" s="196"/>
      <c r="AR205" s="196"/>
      <c r="AS205" s="196">
        <f t="shared" si="1362"/>
        <v>0</v>
      </c>
      <c r="AT205" s="196"/>
      <c r="AU205" s="196"/>
      <c r="AV205" s="196"/>
      <c r="AW205" s="196">
        <f t="shared" ref="AW205" si="1371">IF($AT$25=1,AM205*$AM$7,0)</f>
        <v>0</v>
      </c>
      <c r="AX205" s="196">
        <f t="shared" ref="AX205" si="1372">IF($AU$25=1,AP205*$AP$7,0)</f>
        <v>0</v>
      </c>
      <c r="AY205" s="196">
        <f t="shared" ref="AY205" si="1373">IF($AV$25=1,AS205*$AS$7,0)</f>
        <v>0</v>
      </c>
      <c r="AZ205" s="197">
        <f t="shared" si="1366"/>
        <v>0</v>
      </c>
      <c r="BA205" s="198">
        <f>IFERROR(AZ205/(IF($AT$25&gt;0,$AM$7,0)+IF($AU$25&gt;0,$AP$7,0)+IF($AV$25&gt;0,$AS$7,0)),0)</f>
        <v>0</v>
      </c>
      <c r="BB205" s="198"/>
      <c r="BC205" s="426"/>
      <c r="BD205" s="414"/>
      <c r="BE205" s="414"/>
      <c r="BF205" s="237"/>
      <c r="BG205" s="417"/>
      <c r="BH205" s="417"/>
      <c r="BI205" s="316"/>
      <c r="BJ205" s="316"/>
      <c r="BK205" s="414"/>
      <c r="BL205" s="414"/>
      <c r="BM205" s="414"/>
      <c r="BP205" s="211"/>
      <c r="BQ205" s="211"/>
      <c r="BR205" s="211"/>
      <c r="BS205" s="211"/>
    </row>
    <row r="206" spans="1:71">
      <c r="A206" s="418">
        <v>14</v>
      </c>
      <c r="B206" s="418">
        <f>pd!B19</f>
        <v>5482</v>
      </c>
      <c r="C206" s="421" t="str">
        <f>pd!C19</f>
        <v>MUHAMMAD FAHRIANSYAH</v>
      </c>
      <c r="D206" s="195" t="str">
        <f t="shared" si="988"/>
        <v>3.1</v>
      </c>
      <c r="E206" s="195"/>
      <c r="F206" s="195"/>
      <c r="G206" s="195"/>
      <c r="H206" s="195"/>
      <c r="I206" s="195"/>
      <c r="J206" s="196">
        <f t="shared" si="1351"/>
        <v>0</v>
      </c>
      <c r="K206" s="197" t="str">
        <f>IF(analis!D27="","",analis!D27)</f>
        <v/>
      </c>
      <c r="L206" s="196"/>
      <c r="M206" s="196"/>
      <c r="N206" s="196"/>
      <c r="O206" s="196"/>
      <c r="P206" s="196">
        <f t="shared" si="1352"/>
        <v>0</v>
      </c>
      <c r="Q206" s="8" t="str">
        <f>'rpp1'!$M$272</f>
        <v/>
      </c>
      <c r="R206" s="196"/>
      <c r="S206" s="196">
        <f t="shared" si="1353"/>
        <v>0</v>
      </c>
      <c r="T206" s="196"/>
      <c r="U206" s="196"/>
      <c r="V206" s="196">
        <f t="shared" si="1354"/>
        <v>0</v>
      </c>
      <c r="W206" s="196"/>
      <c r="X206" s="196"/>
      <c r="Y206" s="196"/>
      <c r="Z206" s="196"/>
      <c r="AA206" s="196">
        <f t="shared" ref="AA206" si="1374">IF($W$11=1,J206*$J$7,0)</f>
        <v>0</v>
      </c>
      <c r="AB206" s="196">
        <f t="shared" ref="AB206" si="1375">IF($X$11=1,P206*$P$7,0)</f>
        <v>0</v>
      </c>
      <c r="AC206" s="196">
        <f t="shared" ref="AC206" si="1376">IF($Y$11=1,S206*$S$7,0)</f>
        <v>0</v>
      </c>
      <c r="AD206" s="196">
        <f t="shared" ref="AD206" si="1377">IF($Z$11=1,V206*$V$7,0)</f>
        <v>0</v>
      </c>
      <c r="AE206" s="197">
        <f t="shared" si="1359"/>
        <v>0</v>
      </c>
      <c r="AF206" s="198">
        <f>IFERROR(AE206/(IF($W$11&gt;0,$J$7,0)+IF($X$11&gt;0,$P$7,0)+IF($Y$11&gt;0,$S$7,0)+IF($Z$11&gt;0,$V$7,0)),0)</f>
        <v>0</v>
      </c>
      <c r="AG206" s="198"/>
      <c r="AH206" s="424" t="e">
        <f t="shared" ref="AH206" si="1378">ROUND((SUM(AF206:AF220)/SUM($AG$11:$AG$25)),0)</f>
        <v>#DIV/0!</v>
      </c>
      <c r="AI206" s="412" t="e">
        <f>IF(AH206&gt;=$BO$11,"A",IF(AH206&gt;=$BO$12,"B",IF(AH206&gt;=$BO$13,"C",IF(AH206&gt;=$BO$14,"D",""))))</f>
        <v>#DIV/0!</v>
      </c>
      <c r="AJ206" s="199" t="str">
        <f t="shared" si="993"/>
        <v>4.1</v>
      </c>
      <c r="AK206" s="8" t="str">
        <f>'rpp1'!$M$329</f>
        <v/>
      </c>
      <c r="AL206" s="199"/>
      <c r="AM206" s="196">
        <f t="shared" si="1360"/>
        <v>0</v>
      </c>
      <c r="AN206" s="196"/>
      <c r="AO206" s="196"/>
      <c r="AP206" s="196">
        <f t="shared" si="1361"/>
        <v>0</v>
      </c>
      <c r="AQ206" s="196"/>
      <c r="AR206" s="196"/>
      <c r="AS206" s="196">
        <f t="shared" si="1362"/>
        <v>0</v>
      </c>
      <c r="AT206" s="196"/>
      <c r="AU206" s="196"/>
      <c r="AV206" s="196"/>
      <c r="AW206" s="196">
        <f t="shared" ref="AW206" si="1379">IF($AT$11=1,AM206*$AM$7,0)</f>
        <v>0</v>
      </c>
      <c r="AX206" s="196">
        <f t="shared" ref="AX206" si="1380">IF($AU$11=1,AP206*$AP$7,0)</f>
        <v>0</v>
      </c>
      <c r="AY206" s="196">
        <f t="shared" ref="AY206" si="1381">IF($AV$11=1,AS206*$AS$7,0)</f>
        <v>0</v>
      </c>
      <c r="AZ206" s="197">
        <f t="shared" si="1366"/>
        <v>0</v>
      </c>
      <c r="BA206" s="198">
        <f>IFERROR(AZ206/(IF($AT$11&gt;0,$AM$7,0)+IF($AU$11&gt;0,$AP$7,0)+IF($AV$11&gt;0,$AS$7,0)),0)</f>
        <v>0</v>
      </c>
      <c r="BB206" s="198"/>
      <c r="BC206" s="424" t="e">
        <f t="shared" ref="BC206" si="1382">ROUND((SUM(BA206:BA220)/SUM($BB$11:$BB$25)),0)</f>
        <v>#DIV/0!</v>
      </c>
      <c r="BD206" s="412" t="e">
        <f t="shared" ref="BD206" si="1383">IF(BC206&gt;=$BO$11,"A",IF(BC206&gt;=$BO$12,"B",IF(BC206&gt;=$BO$13,"C",IF(BC206&gt;=$BO$14,"D",""))))</f>
        <v>#DIV/0!</v>
      </c>
      <c r="BE206" s="412"/>
      <c r="BF206" s="235" t="str">
        <f>'rpp1'!G163</f>
        <v/>
      </c>
      <c r="BG206" s="415" t="e">
        <f>IF(AI206=$BP$11,$BQ$11,IF(AI206=$BP$12,$BQ$12,IF(AI206=$BP$13,$BQ$13,IF(AI206=$BP$14,$BQ$14,""))))</f>
        <v>#DIV/0!</v>
      </c>
      <c r="BH206" s="415" t="e">
        <f t="shared" ref="BH206" si="1384">IF(BD206=$BP$11,$BR$11,IF(BD206=$BP$12,$BR$12,IF(BD206=$BP$13,$BR$13,IF(BD206=$BP$14,$BR$14,""))))</f>
        <v>#DIV/0!</v>
      </c>
      <c r="BI206" s="315" t="str">
        <f t="shared" ref="BI206" si="1385">IF(BE206=$BS$11,$BT$11,IF(BE206=$BS$12,$BT$12,IF(BE206=$BS$13,$BT$13,IF(BE206=$BS$14,$BT$14,""))))</f>
        <v/>
      </c>
      <c r="BJ206" s="315" t="str">
        <f t="shared" ref="BJ206" si="1386">IF(BF206=$BS$11,$BU$11,IF(BF206=$BS$12,$BU$12,IF(BF206=$BS$13,$BU$13,IF(BF206=$BS$14,$BU$14,""))))</f>
        <v/>
      </c>
      <c r="BK206" s="412"/>
      <c r="BL206" s="412"/>
      <c r="BM206" s="412"/>
      <c r="BP206" s="211"/>
      <c r="BQ206" s="211"/>
      <c r="BR206" s="211"/>
      <c r="BS206" s="211"/>
    </row>
    <row r="207" spans="1:71">
      <c r="A207" s="419"/>
      <c r="B207" s="419"/>
      <c r="C207" s="422"/>
      <c r="D207" s="195" t="str">
        <f t="shared" si="988"/>
        <v>3.2</v>
      </c>
      <c r="E207" s="195"/>
      <c r="F207" s="195"/>
      <c r="G207" s="195"/>
      <c r="H207" s="195"/>
      <c r="I207" s="195"/>
      <c r="J207" s="196">
        <f t="shared" si="1351"/>
        <v>0</v>
      </c>
      <c r="K207" s="197" t="str">
        <f>IF(analis!F27="","",analis!F27)</f>
        <v/>
      </c>
      <c r="L207" s="196"/>
      <c r="M207" s="196"/>
      <c r="N207" s="196"/>
      <c r="O207" s="196"/>
      <c r="P207" s="196">
        <f t="shared" si="1352"/>
        <v>0</v>
      </c>
      <c r="Q207" s="8" t="str">
        <f>'rpp2'!$M$272</f>
        <v/>
      </c>
      <c r="R207" s="196"/>
      <c r="S207" s="196">
        <f t="shared" si="1353"/>
        <v>0</v>
      </c>
      <c r="T207" s="196"/>
      <c r="U207" s="196"/>
      <c r="V207" s="196">
        <f t="shared" si="1354"/>
        <v>0</v>
      </c>
      <c r="W207" s="196"/>
      <c r="X207" s="196"/>
      <c r="Y207" s="196"/>
      <c r="Z207" s="196"/>
      <c r="AA207" s="196">
        <f t="shared" ref="AA207" si="1387">IF($W$12=1,J207*$J$7,0)</f>
        <v>0</v>
      </c>
      <c r="AB207" s="196">
        <f t="shared" ref="AB207" si="1388">IF($X$12=1,P207*$P$7,0)</f>
        <v>0</v>
      </c>
      <c r="AC207" s="196">
        <f t="shared" ref="AC207" si="1389">IF($Y$12=1,S207*$S$7,0)</f>
        <v>0</v>
      </c>
      <c r="AD207" s="196">
        <f t="shared" ref="AD207" si="1390">IF($Z$12=1,V207*$V$7,0)</f>
        <v>0</v>
      </c>
      <c r="AE207" s="197">
        <f t="shared" si="1359"/>
        <v>0</v>
      </c>
      <c r="AF207" s="198">
        <f>IFERROR(AE207/(IF($W$12&gt;0,$J$7,0)+IF($X$12&gt;0,$P$7,0)+IF($Y$12&gt;0,$S$7,0)+IF($Z$12&gt;0,$V$7,0)),0)</f>
        <v>0</v>
      </c>
      <c r="AG207" s="198"/>
      <c r="AH207" s="425"/>
      <c r="AI207" s="413"/>
      <c r="AJ207" s="199" t="str">
        <f t="shared" si="993"/>
        <v>4.2</v>
      </c>
      <c r="AK207" s="8" t="str">
        <f>'rpp2'!$M$329</f>
        <v/>
      </c>
      <c r="AL207" s="199"/>
      <c r="AM207" s="196">
        <f t="shared" si="1360"/>
        <v>0</v>
      </c>
      <c r="AN207" s="196"/>
      <c r="AO207" s="196"/>
      <c r="AP207" s="196">
        <f t="shared" si="1361"/>
        <v>0</v>
      </c>
      <c r="AQ207" s="196"/>
      <c r="AR207" s="196"/>
      <c r="AS207" s="196">
        <f t="shared" si="1362"/>
        <v>0</v>
      </c>
      <c r="AT207" s="196"/>
      <c r="AU207" s="196"/>
      <c r="AV207" s="196"/>
      <c r="AW207" s="196">
        <f t="shared" ref="AW207" si="1391">IF($AT$12=1,AM207*$AM$7,0)</f>
        <v>0</v>
      </c>
      <c r="AX207" s="196">
        <f t="shared" ref="AX207" si="1392">IF($AU$12=1,AP207*$AP$7,0)</f>
        <v>0</v>
      </c>
      <c r="AY207" s="196">
        <f t="shared" ref="AY207" si="1393">IF($AV$12=1,AS207*$AS$7,0)</f>
        <v>0</v>
      </c>
      <c r="AZ207" s="197">
        <f t="shared" si="1366"/>
        <v>0</v>
      </c>
      <c r="BA207" s="198">
        <f>IFERROR(AZ207/(IF($AT$12&gt;0,$AM$7,0)+IF($AU$12&gt;0,$AP$7,0)+IF($AV$12&gt;0,$AS$7,0)),0)</f>
        <v>0</v>
      </c>
      <c r="BB207" s="198"/>
      <c r="BC207" s="425"/>
      <c r="BD207" s="413"/>
      <c r="BE207" s="413"/>
      <c r="BF207" s="236" t="str">
        <f>'rpp2'!G163</f>
        <v/>
      </c>
      <c r="BG207" s="416"/>
      <c r="BH207" s="416"/>
      <c r="BI207" s="411"/>
      <c r="BJ207" s="411"/>
      <c r="BK207" s="413"/>
      <c r="BL207" s="413"/>
      <c r="BM207" s="413"/>
      <c r="BP207" s="211"/>
      <c r="BQ207" s="211"/>
      <c r="BR207" s="211"/>
      <c r="BS207" s="211"/>
    </row>
    <row r="208" spans="1:71">
      <c r="A208" s="419"/>
      <c r="B208" s="419"/>
      <c r="C208" s="422"/>
      <c r="D208" s="195" t="str">
        <f t="shared" si="988"/>
        <v>3.3</v>
      </c>
      <c r="E208" s="195"/>
      <c r="F208" s="195"/>
      <c r="G208" s="195"/>
      <c r="H208" s="195"/>
      <c r="I208" s="195"/>
      <c r="J208" s="196">
        <f t="shared" si="1351"/>
        <v>0</v>
      </c>
      <c r="K208" s="197" t="str">
        <f>IF(analis!H27="","",analis!H27)</f>
        <v/>
      </c>
      <c r="L208" s="196"/>
      <c r="M208" s="196"/>
      <c r="N208" s="196"/>
      <c r="O208" s="196"/>
      <c r="P208" s="196">
        <f t="shared" si="1352"/>
        <v>0</v>
      </c>
      <c r="Q208" s="8" t="str">
        <f>'rpp3'!$M$272</f>
        <v/>
      </c>
      <c r="R208" s="196"/>
      <c r="S208" s="196">
        <f t="shared" si="1353"/>
        <v>0</v>
      </c>
      <c r="T208" s="196"/>
      <c r="U208" s="196"/>
      <c r="V208" s="196">
        <f t="shared" si="1354"/>
        <v>0</v>
      </c>
      <c r="W208" s="196"/>
      <c r="X208" s="196"/>
      <c r="Y208" s="196"/>
      <c r="Z208" s="196"/>
      <c r="AA208" s="196">
        <f t="shared" ref="AA208" si="1394">IF($W$13=1,J208*$J$7,0)</f>
        <v>0</v>
      </c>
      <c r="AB208" s="196">
        <f t="shared" ref="AB208" si="1395">IF($X$13=1,P208*$P$7,0)</f>
        <v>0</v>
      </c>
      <c r="AC208" s="196">
        <f t="shared" ref="AC208" si="1396">IF($Y$13=1,S208*$S$7,0)</f>
        <v>0</v>
      </c>
      <c r="AD208" s="196">
        <f t="shared" ref="AD208" si="1397">IF($Z$13=1,V208*$V$7,0)</f>
        <v>0</v>
      </c>
      <c r="AE208" s="197">
        <f t="shared" si="1359"/>
        <v>0</v>
      </c>
      <c r="AF208" s="198">
        <f>IFERROR(AE208/(IF($W$13&gt;0,$J$7,0)+IF($X$13&gt;0,$P$7,0)+IF($Y$13&gt;0,$S$7,0)+IF($Z$13&gt;0,$V$7,0)),0)</f>
        <v>0</v>
      </c>
      <c r="AG208" s="198"/>
      <c r="AH208" s="425"/>
      <c r="AI208" s="413"/>
      <c r="AJ208" s="199" t="str">
        <f t="shared" si="993"/>
        <v>4.3</v>
      </c>
      <c r="AK208" s="8" t="str">
        <f>'rpp3'!$M$329</f>
        <v/>
      </c>
      <c r="AL208" s="199"/>
      <c r="AM208" s="196">
        <f t="shared" si="1360"/>
        <v>0</v>
      </c>
      <c r="AN208" s="196"/>
      <c r="AO208" s="196"/>
      <c r="AP208" s="196">
        <f t="shared" si="1361"/>
        <v>0</v>
      </c>
      <c r="AQ208" s="196"/>
      <c r="AR208" s="196"/>
      <c r="AS208" s="196">
        <f t="shared" si="1362"/>
        <v>0</v>
      </c>
      <c r="AT208" s="196"/>
      <c r="AU208" s="196"/>
      <c r="AV208" s="196"/>
      <c r="AW208" s="196">
        <f t="shared" ref="AW208" si="1398">IF($AT$13=1,AM208*$AM$7,0)</f>
        <v>0</v>
      </c>
      <c r="AX208" s="196">
        <f t="shared" ref="AX208" si="1399">IF($AU$13=1,AP208*$AP$7,0)</f>
        <v>0</v>
      </c>
      <c r="AY208" s="196">
        <f t="shared" ref="AY208" si="1400">IF($AV$13=1,AS208*$AS$7,0)</f>
        <v>0</v>
      </c>
      <c r="AZ208" s="197">
        <f t="shared" si="1366"/>
        <v>0</v>
      </c>
      <c r="BA208" s="198">
        <f>IFERROR(AZ208/(IF($AT$13&gt;0,$AM$7,0)+IF($AU$13&gt;0,$AP$7,0)+IF($AV$13&gt;0,$AS$7,0)),0)</f>
        <v>0</v>
      </c>
      <c r="BB208" s="198"/>
      <c r="BC208" s="425"/>
      <c r="BD208" s="413"/>
      <c r="BE208" s="413"/>
      <c r="BF208" s="236"/>
      <c r="BG208" s="416"/>
      <c r="BH208" s="416"/>
      <c r="BI208" s="411"/>
      <c r="BJ208" s="411"/>
      <c r="BK208" s="413"/>
      <c r="BL208" s="413"/>
      <c r="BM208" s="413"/>
      <c r="BP208" s="211"/>
      <c r="BQ208" s="211"/>
      <c r="BR208" s="211"/>
      <c r="BS208" s="211"/>
    </row>
    <row r="209" spans="1:71">
      <c r="A209" s="419"/>
      <c r="B209" s="419"/>
      <c r="C209" s="422"/>
      <c r="D209" s="195" t="str">
        <f t="shared" si="988"/>
        <v>3.4</v>
      </c>
      <c r="E209" s="195"/>
      <c r="F209" s="195"/>
      <c r="G209" s="195"/>
      <c r="H209" s="195"/>
      <c r="I209" s="195"/>
      <c r="J209" s="196">
        <f t="shared" si="1351"/>
        <v>0</v>
      </c>
      <c r="K209" s="197" t="str">
        <f>IF(analis!J27="","",analis!J27)</f>
        <v/>
      </c>
      <c r="L209" s="196"/>
      <c r="M209" s="196"/>
      <c r="N209" s="196"/>
      <c r="O209" s="196"/>
      <c r="P209" s="196">
        <f t="shared" si="1352"/>
        <v>0</v>
      </c>
      <c r="Q209" s="8" t="str">
        <f>'rpp4'!$M$272</f>
        <v/>
      </c>
      <c r="R209" s="196"/>
      <c r="S209" s="196">
        <f t="shared" si="1353"/>
        <v>0</v>
      </c>
      <c r="T209" s="196"/>
      <c r="U209" s="196"/>
      <c r="V209" s="196">
        <f t="shared" si="1354"/>
        <v>0</v>
      </c>
      <c r="W209" s="196"/>
      <c r="X209" s="196"/>
      <c r="Y209" s="196"/>
      <c r="Z209" s="196"/>
      <c r="AA209" s="196">
        <f t="shared" ref="AA209" si="1401">IF($W$14=1,J209*$J$7,0)</f>
        <v>0</v>
      </c>
      <c r="AB209" s="196">
        <f t="shared" ref="AB209" si="1402">IF($X$14=1,P209*$P$7,0)</f>
        <v>0</v>
      </c>
      <c r="AC209" s="196">
        <f t="shared" ref="AC209" si="1403">IF($Y$14=1,S209*$S$7,0)</f>
        <v>0</v>
      </c>
      <c r="AD209" s="196">
        <f t="shared" ref="AD209" si="1404">IF($Z$14=1,V209*$V$7,0)</f>
        <v>0</v>
      </c>
      <c r="AE209" s="197">
        <f t="shared" si="1359"/>
        <v>0</v>
      </c>
      <c r="AF209" s="198">
        <f>IFERROR(AE209/(IF($W$14&gt;0,$J$7,0)+IF($X$14&gt;0,$P$7,0)+IF($Y$14&gt;0,$S$7,0)+IF($Z$14&gt;0,$V$7,0)),0)</f>
        <v>0</v>
      </c>
      <c r="AG209" s="198"/>
      <c r="AH209" s="425"/>
      <c r="AI209" s="413"/>
      <c r="AJ209" s="199" t="str">
        <f t="shared" si="993"/>
        <v>4.4</v>
      </c>
      <c r="AK209" s="8" t="str">
        <f>'rpp4'!$M$329</f>
        <v/>
      </c>
      <c r="AL209" s="199"/>
      <c r="AM209" s="196">
        <f t="shared" si="1360"/>
        <v>0</v>
      </c>
      <c r="AN209" s="196"/>
      <c r="AO209" s="196"/>
      <c r="AP209" s="196">
        <f t="shared" si="1361"/>
        <v>0</v>
      </c>
      <c r="AQ209" s="196"/>
      <c r="AR209" s="196"/>
      <c r="AS209" s="196">
        <f t="shared" si="1362"/>
        <v>0</v>
      </c>
      <c r="AT209" s="196"/>
      <c r="AU209" s="196"/>
      <c r="AV209" s="196"/>
      <c r="AW209" s="196">
        <f t="shared" ref="AW209" si="1405">IF($AT$14=1,AM209*$AM$7,0)</f>
        <v>0</v>
      </c>
      <c r="AX209" s="196">
        <f t="shared" ref="AX209" si="1406">IF($AU$14=1,AP209*$AP$7,0)</f>
        <v>0</v>
      </c>
      <c r="AY209" s="196">
        <f t="shared" ref="AY209" si="1407">IF($AV$14=1,AS209*$AS$7,0)</f>
        <v>0</v>
      </c>
      <c r="AZ209" s="197">
        <f t="shared" si="1366"/>
        <v>0</v>
      </c>
      <c r="BA209" s="198">
        <f>IFERROR(AZ209/(IF($AT$14&gt;0,$AM$7,0)+IF($AU$14&gt;0,$AP$7,0)+IF($AV$14&gt;0,$AS$7,0)),0)</f>
        <v>0</v>
      </c>
      <c r="BB209" s="198"/>
      <c r="BC209" s="425"/>
      <c r="BD209" s="413"/>
      <c r="BE209" s="413"/>
      <c r="BF209" s="236"/>
      <c r="BG209" s="416"/>
      <c r="BH209" s="416"/>
      <c r="BI209" s="411"/>
      <c r="BJ209" s="411"/>
      <c r="BK209" s="413"/>
      <c r="BL209" s="413"/>
      <c r="BM209" s="413"/>
      <c r="BP209" s="211"/>
      <c r="BQ209" s="211"/>
      <c r="BR209" s="211"/>
      <c r="BS209" s="211"/>
    </row>
    <row r="210" spans="1:71">
      <c r="A210" s="419"/>
      <c r="B210" s="419"/>
      <c r="C210" s="422"/>
      <c r="D210" s="195" t="str">
        <f t="shared" si="988"/>
        <v>3.5</v>
      </c>
      <c r="E210" s="195"/>
      <c r="F210" s="195"/>
      <c r="G210" s="195"/>
      <c r="H210" s="195"/>
      <c r="I210" s="195"/>
      <c r="J210" s="196">
        <f t="shared" si="1351"/>
        <v>0</v>
      </c>
      <c r="K210" s="197" t="str">
        <f>IF(analis!L27="","",analis!L27)</f>
        <v/>
      </c>
      <c r="L210" s="196"/>
      <c r="M210" s="196"/>
      <c r="N210" s="196"/>
      <c r="O210" s="196"/>
      <c r="P210" s="196">
        <f t="shared" si="1352"/>
        <v>0</v>
      </c>
      <c r="Q210" s="8" t="str">
        <f>'rpp5'!$M$272</f>
        <v/>
      </c>
      <c r="R210" s="196"/>
      <c r="S210" s="196">
        <f t="shared" si="1353"/>
        <v>0</v>
      </c>
      <c r="T210" s="196"/>
      <c r="U210" s="196"/>
      <c r="V210" s="196">
        <f t="shared" si="1354"/>
        <v>0</v>
      </c>
      <c r="W210" s="196"/>
      <c r="X210" s="196"/>
      <c r="Y210" s="196"/>
      <c r="Z210" s="196"/>
      <c r="AA210" s="196">
        <f t="shared" ref="AA210" si="1408">IF($W$15=1,J210*$J$7,0)</f>
        <v>0</v>
      </c>
      <c r="AB210" s="196">
        <f t="shared" ref="AB210" si="1409">IF($X$15=1,P210*$P$7,0)</f>
        <v>0</v>
      </c>
      <c r="AC210" s="196">
        <f t="shared" ref="AC210" si="1410">IF($Y$15=1,S210*$S$7,0)</f>
        <v>0</v>
      </c>
      <c r="AD210" s="196">
        <f t="shared" ref="AD210" si="1411">IF($Z$15=1,V210*$V$7,0)</f>
        <v>0</v>
      </c>
      <c r="AE210" s="197">
        <f t="shared" si="1359"/>
        <v>0</v>
      </c>
      <c r="AF210" s="198">
        <f>IFERROR(AE210/(IF($W$15&gt;0,$J$7,0)+IF($X$15&gt;0,$P$7,0)+IF($Y$15&gt;0,$S$7,0)+IF($Z$15&gt;0,$V$7,0)),0)</f>
        <v>0</v>
      </c>
      <c r="AG210" s="198"/>
      <c r="AH210" s="425"/>
      <c r="AI210" s="413"/>
      <c r="AJ210" s="199" t="str">
        <f t="shared" si="993"/>
        <v>4.5</v>
      </c>
      <c r="AK210" s="8" t="str">
        <f>'rpp5'!$M$329</f>
        <v/>
      </c>
      <c r="AL210" s="199"/>
      <c r="AM210" s="196">
        <f t="shared" si="1360"/>
        <v>0</v>
      </c>
      <c r="AN210" s="196"/>
      <c r="AO210" s="196"/>
      <c r="AP210" s="196">
        <f t="shared" si="1361"/>
        <v>0</v>
      </c>
      <c r="AQ210" s="196"/>
      <c r="AR210" s="196"/>
      <c r="AS210" s="196">
        <f t="shared" si="1362"/>
        <v>0</v>
      </c>
      <c r="AT210" s="196"/>
      <c r="AU210" s="196"/>
      <c r="AV210" s="196"/>
      <c r="AW210" s="196">
        <f t="shared" ref="AW210" si="1412">IF($AT$15=1,AM210*$AM$7,0)</f>
        <v>0</v>
      </c>
      <c r="AX210" s="196">
        <f t="shared" ref="AX210" si="1413">IF($AU$15=1,AP210*$AP$7,0)</f>
        <v>0</v>
      </c>
      <c r="AY210" s="196">
        <f t="shared" ref="AY210" si="1414">IF($AV$15=1,AS210*$AS$7,0)</f>
        <v>0</v>
      </c>
      <c r="AZ210" s="197">
        <f t="shared" si="1366"/>
        <v>0</v>
      </c>
      <c r="BA210" s="198">
        <f>IFERROR(AZ210/(IF($AT$15&gt;0,$AM$7,0)+IF($AU$15&gt;0,$AP$7,0)+IF($AV$15&gt;0,$AS$7,0)),0)</f>
        <v>0</v>
      </c>
      <c r="BB210" s="198"/>
      <c r="BC210" s="425"/>
      <c r="BD210" s="413"/>
      <c r="BE210" s="413"/>
      <c r="BF210" s="236"/>
      <c r="BG210" s="416"/>
      <c r="BH210" s="416"/>
      <c r="BI210" s="411"/>
      <c r="BJ210" s="411"/>
      <c r="BK210" s="413"/>
      <c r="BL210" s="413"/>
      <c r="BM210" s="413"/>
      <c r="BP210" s="211"/>
      <c r="BQ210" s="211"/>
      <c r="BR210" s="211"/>
      <c r="BS210" s="211"/>
    </row>
    <row r="211" spans="1:71">
      <c r="A211" s="419"/>
      <c r="B211" s="419"/>
      <c r="C211" s="422"/>
      <c r="D211" s="195" t="str">
        <f t="shared" si="988"/>
        <v>3.6</v>
      </c>
      <c r="E211" s="195"/>
      <c r="F211" s="195"/>
      <c r="G211" s="195"/>
      <c r="H211" s="195"/>
      <c r="I211" s="195"/>
      <c r="J211" s="196">
        <f t="shared" si="1351"/>
        <v>0</v>
      </c>
      <c r="K211" s="197" t="str">
        <f>IF(analis!N27="","",analis!N27)</f>
        <v/>
      </c>
      <c r="L211" s="196"/>
      <c r="M211" s="196"/>
      <c r="N211" s="196"/>
      <c r="O211" s="196"/>
      <c r="P211" s="196">
        <f t="shared" si="1352"/>
        <v>0</v>
      </c>
      <c r="Q211" s="8" t="str">
        <f>'rpp16'!$M$272</f>
        <v/>
      </c>
      <c r="R211" s="196"/>
      <c r="S211" s="196">
        <f t="shared" si="1353"/>
        <v>0</v>
      </c>
      <c r="T211" s="196"/>
      <c r="U211" s="196"/>
      <c r="V211" s="196">
        <f t="shared" si="1354"/>
        <v>0</v>
      </c>
      <c r="W211" s="196"/>
      <c r="X211" s="196"/>
      <c r="Y211" s="196"/>
      <c r="Z211" s="196"/>
      <c r="AA211" s="196">
        <f t="shared" ref="AA211" si="1415">IF($W$16=1,J211*$J$7,0)</f>
        <v>0</v>
      </c>
      <c r="AB211" s="196">
        <f t="shared" ref="AB211" si="1416">IF($X$16=1,P211*$P$7,0)</f>
        <v>0</v>
      </c>
      <c r="AC211" s="196">
        <f t="shared" ref="AC211" si="1417">IF($Y$16=1,S211*$S$7,0)</f>
        <v>0</v>
      </c>
      <c r="AD211" s="196">
        <f t="shared" ref="AD211" si="1418">IF($Z$16=1,V211*$V$7,0)</f>
        <v>0</v>
      </c>
      <c r="AE211" s="197">
        <f t="shared" si="1359"/>
        <v>0</v>
      </c>
      <c r="AF211" s="198">
        <f>IFERROR(AE211/(IF($W$16&gt;0,$J$7,0)+IF($X$16&gt;0,$P$7,0)+IF($Y$16&gt;0,$S$7,0)+IF($Z$16&gt;0,$V$7,0)),0)</f>
        <v>0</v>
      </c>
      <c r="AG211" s="198"/>
      <c r="AH211" s="425"/>
      <c r="AI211" s="413"/>
      <c r="AJ211" s="199" t="str">
        <f t="shared" si="993"/>
        <v>4.6</v>
      </c>
      <c r="AK211" s="8" t="str">
        <f>'rpp16'!$M$329</f>
        <v/>
      </c>
      <c r="AL211" s="199"/>
      <c r="AM211" s="196">
        <f t="shared" si="1360"/>
        <v>0</v>
      </c>
      <c r="AN211" s="196"/>
      <c r="AO211" s="196"/>
      <c r="AP211" s="196">
        <f t="shared" si="1361"/>
        <v>0</v>
      </c>
      <c r="AQ211" s="196"/>
      <c r="AR211" s="196"/>
      <c r="AS211" s="196">
        <f t="shared" si="1362"/>
        <v>0</v>
      </c>
      <c r="AT211" s="196"/>
      <c r="AU211" s="196"/>
      <c r="AV211" s="196"/>
      <c r="AW211" s="196">
        <f t="shared" ref="AW211" si="1419">IF($AT$16=1,AM211*$AM$7,0)</f>
        <v>0</v>
      </c>
      <c r="AX211" s="196">
        <f t="shared" ref="AX211" si="1420">IF($AU$16=1,AP211*$AP$7,0)</f>
        <v>0</v>
      </c>
      <c r="AY211" s="196">
        <f t="shared" ref="AY211" si="1421">IF($AV$16=1,AS211*$AS$7,0)</f>
        <v>0</v>
      </c>
      <c r="AZ211" s="197">
        <f t="shared" si="1366"/>
        <v>0</v>
      </c>
      <c r="BA211" s="198">
        <f>IFERROR(AZ211/(IF($AT$16&gt;0,$AM$7,0)+IF($AU$16&gt;0,$AP$7,0)+IF($AV$16&gt;0,$AS$7,0)),0)</f>
        <v>0</v>
      </c>
      <c r="BB211" s="198"/>
      <c r="BC211" s="425"/>
      <c r="BD211" s="413"/>
      <c r="BE211" s="413"/>
      <c r="BF211" s="236"/>
      <c r="BG211" s="416"/>
      <c r="BH211" s="416"/>
      <c r="BI211" s="411"/>
      <c r="BJ211" s="411"/>
      <c r="BK211" s="413"/>
      <c r="BL211" s="413"/>
      <c r="BM211" s="413"/>
      <c r="BP211" s="211"/>
      <c r="BQ211" s="211"/>
      <c r="BR211" s="211"/>
      <c r="BS211" s="211"/>
    </row>
    <row r="212" spans="1:71">
      <c r="A212" s="419"/>
      <c r="B212" s="419"/>
      <c r="C212" s="422"/>
      <c r="D212" s="195" t="str">
        <f t="shared" si="988"/>
        <v>3.7</v>
      </c>
      <c r="E212" s="195"/>
      <c r="F212" s="195"/>
      <c r="G212" s="195"/>
      <c r="H212" s="195"/>
      <c r="I212" s="195"/>
      <c r="J212" s="196">
        <f t="shared" si="1351"/>
        <v>0</v>
      </c>
      <c r="K212" s="197" t="str">
        <f>IF(analis!P27="","",analis!P27)</f>
        <v/>
      </c>
      <c r="L212" s="196"/>
      <c r="M212" s="196"/>
      <c r="N212" s="196"/>
      <c r="O212" s="196"/>
      <c r="P212" s="196">
        <f t="shared" si="1352"/>
        <v>0</v>
      </c>
      <c r="Q212" s="8" t="str">
        <f>'rpp17'!$M$272</f>
        <v/>
      </c>
      <c r="R212" s="196"/>
      <c r="S212" s="196">
        <f t="shared" si="1353"/>
        <v>0</v>
      </c>
      <c r="T212" s="196"/>
      <c r="U212" s="196"/>
      <c r="V212" s="196">
        <f t="shared" si="1354"/>
        <v>0</v>
      </c>
      <c r="W212" s="196"/>
      <c r="X212" s="196"/>
      <c r="Y212" s="196"/>
      <c r="Z212" s="196"/>
      <c r="AA212" s="196">
        <f t="shared" ref="AA212" si="1422">IF($W$17=1,J212*$J$7,0)</f>
        <v>0</v>
      </c>
      <c r="AB212" s="196">
        <f t="shared" ref="AB212" si="1423">IF($X$17=1,P212*$P$7,0)</f>
        <v>0</v>
      </c>
      <c r="AC212" s="196">
        <f t="shared" ref="AC212" si="1424">IF($Y$17=1,S212*$S$7,0)</f>
        <v>0</v>
      </c>
      <c r="AD212" s="196">
        <f t="shared" ref="AD212" si="1425">IF($Z$17=1,V212*$V$7,0)</f>
        <v>0</v>
      </c>
      <c r="AE212" s="197">
        <f t="shared" si="1359"/>
        <v>0</v>
      </c>
      <c r="AF212" s="198">
        <f>IFERROR(AE212/(IF($W$17&gt;0,$J$7,0)+IF($X$17&gt;0,$P$7,0)+IF($Y$17&gt;0,$S$7,0)+IF($Z$17&gt;0,$V$7,0)),0)</f>
        <v>0</v>
      </c>
      <c r="AG212" s="198"/>
      <c r="AH212" s="425"/>
      <c r="AI212" s="413"/>
      <c r="AJ212" s="199" t="str">
        <f t="shared" si="993"/>
        <v>4.7</v>
      </c>
      <c r="AK212" s="8" t="str">
        <f>'rpp17'!$M$329</f>
        <v/>
      </c>
      <c r="AL212" s="199"/>
      <c r="AM212" s="196">
        <f t="shared" si="1360"/>
        <v>0</v>
      </c>
      <c r="AN212" s="196"/>
      <c r="AO212" s="196"/>
      <c r="AP212" s="196">
        <f t="shared" si="1361"/>
        <v>0</v>
      </c>
      <c r="AQ212" s="196"/>
      <c r="AR212" s="196"/>
      <c r="AS212" s="196">
        <f t="shared" si="1362"/>
        <v>0</v>
      </c>
      <c r="AT212" s="196"/>
      <c r="AU212" s="196"/>
      <c r="AV212" s="196"/>
      <c r="AW212" s="196">
        <f t="shared" ref="AW212" si="1426">IF($AT$17=1,AM212*$AM$7,0)</f>
        <v>0</v>
      </c>
      <c r="AX212" s="196">
        <f t="shared" ref="AX212" si="1427">IF($AU$17=1,AP212*$AP$7,0)</f>
        <v>0</v>
      </c>
      <c r="AY212" s="196">
        <f t="shared" ref="AY212" si="1428">IF($AV$17=1,AS212*$AS$7,0)</f>
        <v>0</v>
      </c>
      <c r="AZ212" s="197">
        <f t="shared" si="1366"/>
        <v>0</v>
      </c>
      <c r="BA212" s="198">
        <f>IFERROR(AZ212/(IF($AT$17&gt;0,$AM$7,0)+IF($AU$17&gt;0,$AP$7,0)+IF($AV$17&gt;0,$AS$7,0)),0)</f>
        <v>0</v>
      </c>
      <c r="BB212" s="198"/>
      <c r="BC212" s="425"/>
      <c r="BD212" s="413"/>
      <c r="BE212" s="413"/>
      <c r="BF212" s="236"/>
      <c r="BG212" s="416"/>
      <c r="BH212" s="416"/>
      <c r="BI212" s="411"/>
      <c r="BJ212" s="411"/>
      <c r="BK212" s="413"/>
      <c r="BL212" s="413"/>
      <c r="BM212" s="413"/>
      <c r="BP212" s="211"/>
      <c r="BQ212" s="211"/>
      <c r="BR212" s="211"/>
      <c r="BS212" s="211"/>
    </row>
    <row r="213" spans="1:71">
      <c r="A213" s="419"/>
      <c r="B213" s="419"/>
      <c r="C213" s="422"/>
      <c r="D213" s="195" t="str">
        <f t="shared" si="988"/>
        <v>3.8</v>
      </c>
      <c r="E213" s="195"/>
      <c r="F213" s="195"/>
      <c r="G213" s="195"/>
      <c r="H213" s="195"/>
      <c r="I213" s="195"/>
      <c r="J213" s="196">
        <f t="shared" si="1351"/>
        <v>0</v>
      </c>
      <c r="K213" s="197" t="str">
        <f>IF(analis!R27="","",analis!R27)</f>
        <v/>
      </c>
      <c r="L213" s="196"/>
      <c r="M213" s="196"/>
      <c r="N213" s="196"/>
      <c r="O213" s="196"/>
      <c r="P213" s="196">
        <f t="shared" si="1352"/>
        <v>0</v>
      </c>
      <c r="Q213" s="8" t="str">
        <f>'rpp18'!$M$272</f>
        <v/>
      </c>
      <c r="R213" s="196"/>
      <c r="S213" s="196">
        <f t="shared" si="1353"/>
        <v>0</v>
      </c>
      <c r="T213" s="196"/>
      <c r="U213" s="196"/>
      <c r="V213" s="196">
        <f t="shared" si="1354"/>
        <v>0</v>
      </c>
      <c r="W213" s="196"/>
      <c r="X213" s="196"/>
      <c r="Y213" s="196"/>
      <c r="Z213" s="196"/>
      <c r="AA213" s="196">
        <f t="shared" ref="AA213" si="1429">IF($W$18=1,J213*$J$7,0)</f>
        <v>0</v>
      </c>
      <c r="AB213" s="196">
        <f t="shared" ref="AB213" si="1430">IF($X$18=1,P213*$P$7,0)</f>
        <v>0</v>
      </c>
      <c r="AC213" s="196">
        <f t="shared" ref="AC213" si="1431">IF($Y$18=1,S213*$S$7,0)</f>
        <v>0</v>
      </c>
      <c r="AD213" s="196">
        <f t="shared" ref="AD213" si="1432">IF($Z$18=1,V213*$V$7,0)</f>
        <v>0</v>
      </c>
      <c r="AE213" s="197">
        <f t="shared" si="1359"/>
        <v>0</v>
      </c>
      <c r="AF213" s="198">
        <f>IFERROR(AE213/(IF($W$18&gt;0,$J$7,0)+IF($X$18&gt;0,$P$7,0)+IF($Y$18&gt;0,$S$7,0)+IF($Z$18&gt;0,$V$7,0)),0)</f>
        <v>0</v>
      </c>
      <c r="AG213" s="198"/>
      <c r="AH213" s="425"/>
      <c r="AI213" s="413"/>
      <c r="AJ213" s="199" t="str">
        <f t="shared" si="993"/>
        <v>4.8</v>
      </c>
      <c r="AK213" s="8" t="str">
        <f>'rpp18'!$M$329</f>
        <v/>
      </c>
      <c r="AL213" s="199"/>
      <c r="AM213" s="196">
        <f t="shared" si="1360"/>
        <v>0</v>
      </c>
      <c r="AN213" s="196"/>
      <c r="AO213" s="196"/>
      <c r="AP213" s="196">
        <f t="shared" si="1361"/>
        <v>0</v>
      </c>
      <c r="AQ213" s="196"/>
      <c r="AR213" s="196"/>
      <c r="AS213" s="196">
        <f t="shared" si="1362"/>
        <v>0</v>
      </c>
      <c r="AT213" s="196"/>
      <c r="AU213" s="196"/>
      <c r="AV213" s="196"/>
      <c r="AW213" s="196">
        <f t="shared" ref="AW213" si="1433">IF($AT$18=1,AM213*$AM$7,0)</f>
        <v>0</v>
      </c>
      <c r="AX213" s="196">
        <f t="shared" ref="AX213" si="1434">IF($AU$18=1,AP213*$AP$7,0)</f>
        <v>0</v>
      </c>
      <c r="AY213" s="196">
        <f t="shared" ref="AY213" si="1435">IF($AV$18=1,AS213*$AS$7,0)</f>
        <v>0</v>
      </c>
      <c r="AZ213" s="197">
        <f t="shared" si="1366"/>
        <v>0</v>
      </c>
      <c r="BA213" s="198">
        <f>IFERROR(AZ213/(IF($AT$18&gt;0,$AM$7,0)+IF($AU$18&gt;0,$AP$7,0)+IF($AV$18&gt;0,$AS$7,0)),0)</f>
        <v>0</v>
      </c>
      <c r="BB213" s="198"/>
      <c r="BC213" s="425"/>
      <c r="BD213" s="413"/>
      <c r="BE213" s="413"/>
      <c r="BF213" s="236"/>
      <c r="BG213" s="416"/>
      <c r="BH213" s="416"/>
      <c r="BI213" s="411"/>
      <c r="BJ213" s="411"/>
      <c r="BK213" s="413"/>
      <c r="BL213" s="413"/>
      <c r="BM213" s="413"/>
      <c r="BP213" s="211"/>
      <c r="BQ213" s="211"/>
      <c r="BR213" s="211"/>
      <c r="BS213" s="211"/>
    </row>
    <row r="214" spans="1:71">
      <c r="A214" s="419"/>
      <c r="B214" s="419"/>
      <c r="C214" s="422"/>
      <c r="D214" s="195" t="str">
        <f t="shared" si="988"/>
        <v>3.9</v>
      </c>
      <c r="E214" s="195"/>
      <c r="F214" s="195"/>
      <c r="G214" s="195"/>
      <c r="H214" s="195"/>
      <c r="I214" s="195"/>
      <c r="J214" s="196">
        <f t="shared" si="1351"/>
        <v>0</v>
      </c>
      <c r="K214" s="197" t="str">
        <f>IF(analis!T27="","",analis!T27)</f>
        <v/>
      </c>
      <c r="L214" s="196"/>
      <c r="M214" s="196"/>
      <c r="N214" s="196"/>
      <c r="O214" s="196"/>
      <c r="P214" s="196">
        <f t="shared" si="1352"/>
        <v>0</v>
      </c>
      <c r="Q214" s="8" t="str">
        <f>'rpp19'!$M$272</f>
        <v/>
      </c>
      <c r="R214" s="196"/>
      <c r="S214" s="196">
        <f t="shared" si="1353"/>
        <v>0</v>
      </c>
      <c r="T214" s="196"/>
      <c r="U214" s="196"/>
      <c r="V214" s="196">
        <f t="shared" si="1354"/>
        <v>0</v>
      </c>
      <c r="W214" s="196"/>
      <c r="X214" s="196"/>
      <c r="Y214" s="196"/>
      <c r="Z214" s="196"/>
      <c r="AA214" s="196">
        <f t="shared" ref="AA214" si="1436">IF($W$19=1,J214*$J$7,0)</f>
        <v>0</v>
      </c>
      <c r="AB214" s="196">
        <f t="shared" ref="AB214" si="1437">IF($X$19=1,P214*$P$7,0)</f>
        <v>0</v>
      </c>
      <c r="AC214" s="196">
        <f t="shared" ref="AC214" si="1438">IF($Y$19=1,S214*$S$7,0)</f>
        <v>0</v>
      </c>
      <c r="AD214" s="196">
        <f t="shared" ref="AD214" si="1439">IF($Z$19=1,V214*$V$7,0)</f>
        <v>0</v>
      </c>
      <c r="AE214" s="197">
        <f t="shared" si="1359"/>
        <v>0</v>
      </c>
      <c r="AF214" s="198">
        <f>IFERROR(AE214/(IF($W$19&gt;0,$J$7,0)+IF($X$19&gt;0,$P$7,0)+IF($Y$19&gt;0,$S$7,0)+IF($Z$19&gt;0,$V$7,0)),0)</f>
        <v>0</v>
      </c>
      <c r="AG214" s="198"/>
      <c r="AH214" s="425"/>
      <c r="AI214" s="413"/>
      <c r="AJ214" s="199" t="str">
        <f t="shared" si="993"/>
        <v>4.9</v>
      </c>
      <c r="AK214" s="8" t="str">
        <f>'rpp19'!$M$329</f>
        <v/>
      </c>
      <c r="AL214" s="199"/>
      <c r="AM214" s="196">
        <f t="shared" si="1360"/>
        <v>0</v>
      </c>
      <c r="AN214" s="196"/>
      <c r="AO214" s="196"/>
      <c r="AP214" s="196">
        <f t="shared" si="1361"/>
        <v>0</v>
      </c>
      <c r="AQ214" s="196"/>
      <c r="AR214" s="196"/>
      <c r="AS214" s="196">
        <f t="shared" si="1362"/>
        <v>0</v>
      </c>
      <c r="AT214" s="196"/>
      <c r="AU214" s="196"/>
      <c r="AV214" s="196"/>
      <c r="AW214" s="196">
        <f t="shared" ref="AW214" si="1440">IF($AT$19=1,AM214*$AM$7,0)</f>
        <v>0</v>
      </c>
      <c r="AX214" s="196">
        <f t="shared" ref="AX214" si="1441">IF($AU$19=1,AP214*$AP$7,0)</f>
        <v>0</v>
      </c>
      <c r="AY214" s="196">
        <f t="shared" ref="AY214" si="1442">IF($AV$19=1,AS214*$AS$7,0)</f>
        <v>0</v>
      </c>
      <c r="AZ214" s="197">
        <f t="shared" si="1366"/>
        <v>0</v>
      </c>
      <c r="BA214" s="198">
        <f>IFERROR(AZ214/(IF($AT$19&gt;0,$AM$7,0)+IF($AU$19&gt;0,$AP$7,0)+IF($AV$19&gt;0,$AS$7,0)),0)</f>
        <v>0</v>
      </c>
      <c r="BB214" s="198"/>
      <c r="BC214" s="425"/>
      <c r="BD214" s="413"/>
      <c r="BE214" s="413"/>
      <c r="BF214" s="236"/>
      <c r="BG214" s="416"/>
      <c r="BH214" s="416"/>
      <c r="BI214" s="411"/>
      <c r="BJ214" s="411"/>
      <c r="BK214" s="413"/>
      <c r="BL214" s="413"/>
      <c r="BM214" s="413"/>
      <c r="BP214" s="211"/>
      <c r="BQ214" s="211"/>
      <c r="BR214" s="211"/>
      <c r="BS214" s="211"/>
    </row>
    <row r="215" spans="1:71">
      <c r="A215" s="419"/>
      <c r="B215" s="419"/>
      <c r="C215" s="422"/>
      <c r="D215" s="195" t="str">
        <f t="shared" si="988"/>
        <v>3.10</v>
      </c>
      <c r="E215" s="195"/>
      <c r="F215" s="195"/>
      <c r="G215" s="195"/>
      <c r="H215" s="195"/>
      <c r="I215" s="195"/>
      <c r="J215" s="196">
        <f t="shared" si="1351"/>
        <v>0</v>
      </c>
      <c r="K215" s="197" t="str">
        <f>IF(analis!V27="","",analis!V27)</f>
        <v/>
      </c>
      <c r="L215" s="196"/>
      <c r="M215" s="196"/>
      <c r="N215" s="196"/>
      <c r="O215" s="196"/>
      <c r="P215" s="196">
        <f t="shared" si="1352"/>
        <v>0</v>
      </c>
      <c r="Q215" s="8" t="str">
        <f>'rpp20'!$M$272</f>
        <v/>
      </c>
      <c r="R215" s="196"/>
      <c r="S215" s="196">
        <f t="shared" si="1353"/>
        <v>0</v>
      </c>
      <c r="T215" s="196"/>
      <c r="U215" s="196"/>
      <c r="V215" s="196">
        <f t="shared" si="1354"/>
        <v>0</v>
      </c>
      <c r="W215" s="196"/>
      <c r="X215" s="196"/>
      <c r="Y215" s="196"/>
      <c r="Z215" s="196"/>
      <c r="AA215" s="196">
        <f t="shared" ref="AA215" si="1443">IF($W$20=1,J215*$J$7,0)</f>
        <v>0</v>
      </c>
      <c r="AB215" s="196">
        <f t="shared" ref="AB215" si="1444">IF($X$20=1,P215*$P$7,0)</f>
        <v>0</v>
      </c>
      <c r="AC215" s="196">
        <f t="shared" ref="AC215" si="1445">IF($Y$20=1,S215*$S$7,0)</f>
        <v>0</v>
      </c>
      <c r="AD215" s="196">
        <f t="shared" ref="AD215" si="1446">IF($Z$20=1,V215*$V$7,0)</f>
        <v>0</v>
      </c>
      <c r="AE215" s="197">
        <f t="shared" si="1359"/>
        <v>0</v>
      </c>
      <c r="AF215" s="198">
        <f>IFERROR(AE215/(IF($W$20&gt;0,$J$7,0)+IF($X$20&gt;0,$P$7,0)+IF($Y$20&gt;0,$S$7,0)+IF($Z$20&gt;0,$V$7,0)),0)</f>
        <v>0</v>
      </c>
      <c r="AG215" s="198"/>
      <c r="AH215" s="425"/>
      <c r="AI215" s="413"/>
      <c r="AJ215" s="199" t="str">
        <f t="shared" si="993"/>
        <v>4.10</v>
      </c>
      <c r="AK215" s="8" t="str">
        <f>'rpp20'!$M$329</f>
        <v/>
      </c>
      <c r="AL215" s="199"/>
      <c r="AM215" s="196">
        <f t="shared" si="1360"/>
        <v>0</v>
      </c>
      <c r="AN215" s="196"/>
      <c r="AO215" s="196"/>
      <c r="AP215" s="196">
        <f t="shared" si="1361"/>
        <v>0</v>
      </c>
      <c r="AQ215" s="196"/>
      <c r="AR215" s="196"/>
      <c r="AS215" s="196">
        <f t="shared" si="1362"/>
        <v>0</v>
      </c>
      <c r="AT215" s="196"/>
      <c r="AU215" s="196"/>
      <c r="AV215" s="196"/>
      <c r="AW215" s="196">
        <f t="shared" ref="AW215" si="1447">IF($AT$20=1,AM215*$AM$7,0)</f>
        <v>0</v>
      </c>
      <c r="AX215" s="196">
        <f t="shared" ref="AX215" si="1448">IF($AU$20=1,AP215*$AP$7,0)</f>
        <v>0</v>
      </c>
      <c r="AY215" s="196">
        <f t="shared" ref="AY215" si="1449">IF($AV$20=1,AS215*$AS$7,0)</f>
        <v>0</v>
      </c>
      <c r="AZ215" s="197">
        <f t="shared" si="1366"/>
        <v>0</v>
      </c>
      <c r="BA215" s="198">
        <f>IFERROR(AZ215/(IF($AT$20&gt;0,$AM$7,0)+IF($AU$20&gt;0,$AP$7,0)+IF($AV$20&gt;0,$AS$7,0)),0)</f>
        <v>0</v>
      </c>
      <c r="BB215" s="198"/>
      <c r="BC215" s="425"/>
      <c r="BD215" s="413"/>
      <c r="BE215" s="413"/>
      <c r="BF215" s="236"/>
      <c r="BG215" s="416"/>
      <c r="BH215" s="416"/>
      <c r="BI215" s="411"/>
      <c r="BJ215" s="411"/>
      <c r="BK215" s="413"/>
      <c r="BL215" s="413"/>
      <c r="BM215" s="413"/>
      <c r="BP215" s="211"/>
      <c r="BQ215" s="211"/>
      <c r="BR215" s="211"/>
      <c r="BS215" s="211"/>
    </row>
    <row r="216" spans="1:71">
      <c r="A216" s="419"/>
      <c r="B216" s="419"/>
      <c r="C216" s="422"/>
      <c r="D216" s="195" t="str">
        <f t="shared" si="988"/>
        <v>3.11</v>
      </c>
      <c r="E216" s="195"/>
      <c r="F216" s="195"/>
      <c r="G216" s="195"/>
      <c r="H216" s="195"/>
      <c r="I216" s="195"/>
      <c r="J216" s="196">
        <f t="shared" si="1351"/>
        <v>0</v>
      </c>
      <c r="K216" s="197" t="str">
        <f>IF(analis!X27="","",analis!X27)</f>
        <v/>
      </c>
      <c r="L216" s="196"/>
      <c r="M216" s="196"/>
      <c r="N216" s="196"/>
      <c r="O216" s="196"/>
      <c r="P216" s="196">
        <f t="shared" si="1352"/>
        <v>0</v>
      </c>
      <c r="Q216" s="8" t="str">
        <f>'rpp11'!$M$272</f>
        <v/>
      </c>
      <c r="R216" s="196"/>
      <c r="S216" s="196">
        <f t="shared" si="1353"/>
        <v>0</v>
      </c>
      <c r="T216" s="196"/>
      <c r="U216" s="196"/>
      <c r="V216" s="196">
        <f t="shared" si="1354"/>
        <v>0</v>
      </c>
      <c r="W216" s="196"/>
      <c r="X216" s="196"/>
      <c r="Y216" s="196"/>
      <c r="Z216" s="196"/>
      <c r="AA216" s="196">
        <f t="shared" ref="AA216" si="1450">IF($W$21=1,J216*$J$7,0)</f>
        <v>0</v>
      </c>
      <c r="AB216" s="196">
        <f t="shared" ref="AB216" si="1451">IF($X$21=1,P216*$P$7,0)</f>
        <v>0</v>
      </c>
      <c r="AC216" s="196">
        <f t="shared" ref="AC216" si="1452">IF($Y$21=1,S216*$S$7,0)</f>
        <v>0</v>
      </c>
      <c r="AD216" s="196">
        <f t="shared" ref="AD216" si="1453">IF($Z$21=1,V216*$V$7,0)</f>
        <v>0</v>
      </c>
      <c r="AE216" s="197">
        <f t="shared" si="1359"/>
        <v>0</v>
      </c>
      <c r="AF216" s="198">
        <f>IFERROR(AE216/(IF($W$21&gt;0,$J$7,0)+IF($X$21&gt;0,$P$7,0)+IF($Y$21&gt;0,$S$7,0)+IF($Z$21&gt;0,$V$7,0)),0)</f>
        <v>0</v>
      </c>
      <c r="AG216" s="198"/>
      <c r="AH216" s="425"/>
      <c r="AI216" s="413"/>
      <c r="AJ216" s="199" t="str">
        <f t="shared" si="993"/>
        <v>4.11</v>
      </c>
      <c r="AK216" s="8" t="str">
        <f>'rpp11'!$M$329</f>
        <v/>
      </c>
      <c r="AL216" s="199"/>
      <c r="AM216" s="196">
        <f t="shared" si="1360"/>
        <v>0</v>
      </c>
      <c r="AN216" s="196"/>
      <c r="AO216" s="196"/>
      <c r="AP216" s="196">
        <f t="shared" si="1361"/>
        <v>0</v>
      </c>
      <c r="AQ216" s="196"/>
      <c r="AR216" s="196"/>
      <c r="AS216" s="196">
        <f t="shared" si="1362"/>
        <v>0</v>
      </c>
      <c r="AT216" s="196"/>
      <c r="AU216" s="196"/>
      <c r="AV216" s="196"/>
      <c r="AW216" s="196">
        <f t="shared" ref="AW216" si="1454">IF($AT$21=1,AM216*$AM$7,0)</f>
        <v>0</v>
      </c>
      <c r="AX216" s="196">
        <f t="shared" ref="AX216" si="1455">IF($AU$21=1,AP216*$AP$7,0)</f>
        <v>0</v>
      </c>
      <c r="AY216" s="196">
        <f t="shared" ref="AY216" si="1456">IF($AV$21=1,AS216*$AS$7,0)</f>
        <v>0</v>
      </c>
      <c r="AZ216" s="197">
        <f t="shared" si="1366"/>
        <v>0</v>
      </c>
      <c r="BA216" s="198">
        <f>IFERROR(AZ216/(IF($AT$21&gt;0,$AM$7,0)+IF($AU$21&gt;0,$AP$7,0)+IF($AV$21&gt;0,$AS$7,0)),0)</f>
        <v>0</v>
      </c>
      <c r="BB216" s="198"/>
      <c r="BC216" s="425"/>
      <c r="BD216" s="413"/>
      <c r="BE216" s="413"/>
      <c r="BF216" s="236"/>
      <c r="BG216" s="416"/>
      <c r="BH216" s="416"/>
      <c r="BI216" s="411"/>
      <c r="BJ216" s="411"/>
      <c r="BK216" s="413"/>
      <c r="BL216" s="413"/>
      <c r="BM216" s="413"/>
      <c r="BP216" s="211"/>
      <c r="BQ216" s="211"/>
      <c r="BR216" s="211"/>
      <c r="BS216" s="211"/>
    </row>
    <row r="217" spans="1:71">
      <c r="A217" s="419"/>
      <c r="B217" s="419"/>
      <c r="C217" s="422"/>
      <c r="D217" s="195" t="str">
        <f t="shared" si="988"/>
        <v>3.12</v>
      </c>
      <c r="E217" s="195"/>
      <c r="F217" s="195"/>
      <c r="G217" s="195"/>
      <c r="H217" s="195"/>
      <c r="I217" s="195"/>
      <c r="J217" s="196">
        <f t="shared" si="1351"/>
        <v>0</v>
      </c>
      <c r="K217" s="197" t="str">
        <f>IF(analis!Z27="","",analis!Z27)</f>
        <v/>
      </c>
      <c r="L217" s="196"/>
      <c r="M217" s="196"/>
      <c r="N217" s="196"/>
      <c r="O217" s="196"/>
      <c r="P217" s="196">
        <f t="shared" si="1352"/>
        <v>0</v>
      </c>
      <c r="Q217" s="8" t="str">
        <f>'rpp12'!$M$272</f>
        <v/>
      </c>
      <c r="R217" s="196"/>
      <c r="S217" s="196">
        <f t="shared" si="1353"/>
        <v>0</v>
      </c>
      <c r="T217" s="196"/>
      <c r="U217" s="196"/>
      <c r="V217" s="196">
        <f t="shared" si="1354"/>
        <v>0</v>
      </c>
      <c r="W217" s="196"/>
      <c r="X217" s="196"/>
      <c r="Y217" s="196"/>
      <c r="Z217" s="196"/>
      <c r="AA217" s="196">
        <f t="shared" ref="AA217" si="1457">IF($W$22=1,J217*$J$7,0)</f>
        <v>0</v>
      </c>
      <c r="AB217" s="196">
        <f t="shared" ref="AB217" si="1458">IF($X$22=1,P217*$P$7,0)</f>
        <v>0</v>
      </c>
      <c r="AC217" s="196">
        <f t="shared" ref="AC217" si="1459">IF($Y$22=1,S217*$S$7,0)</f>
        <v>0</v>
      </c>
      <c r="AD217" s="196">
        <f t="shared" ref="AD217" si="1460">IF($Z$22=1,V217*$V$7,0)</f>
        <v>0</v>
      </c>
      <c r="AE217" s="197">
        <f t="shared" si="1359"/>
        <v>0</v>
      </c>
      <c r="AF217" s="198">
        <f>IFERROR(AE217/(IF($W$22&gt;0,$J$7,0)+IF($X$22&gt;0,$P$7,0)+IF($Y$22&gt;0,$S$7,0)+IF($Z$22&gt;0,$V$7,0)),0)</f>
        <v>0</v>
      </c>
      <c r="AG217" s="198"/>
      <c r="AH217" s="425"/>
      <c r="AI217" s="413"/>
      <c r="AJ217" s="199" t="str">
        <f t="shared" si="993"/>
        <v>4.12</v>
      </c>
      <c r="AK217" s="8" t="str">
        <f>'rpp12'!$M$329</f>
        <v/>
      </c>
      <c r="AL217" s="199"/>
      <c r="AM217" s="196">
        <f t="shared" si="1360"/>
        <v>0</v>
      </c>
      <c r="AN217" s="196"/>
      <c r="AO217" s="196"/>
      <c r="AP217" s="196">
        <f t="shared" si="1361"/>
        <v>0</v>
      </c>
      <c r="AQ217" s="196"/>
      <c r="AR217" s="196"/>
      <c r="AS217" s="196">
        <f t="shared" si="1362"/>
        <v>0</v>
      </c>
      <c r="AT217" s="196"/>
      <c r="AU217" s="196"/>
      <c r="AV217" s="196"/>
      <c r="AW217" s="196">
        <f t="shared" ref="AW217" si="1461">IF($AT$22=1,AM217*$AM$7,0)</f>
        <v>0</v>
      </c>
      <c r="AX217" s="196">
        <f t="shared" ref="AX217" si="1462">IF($AU$22=1,AP217*$AP$7,0)</f>
        <v>0</v>
      </c>
      <c r="AY217" s="196">
        <f t="shared" ref="AY217" si="1463">IF($AV$22=1,AS217*$AS$7,0)</f>
        <v>0</v>
      </c>
      <c r="AZ217" s="197">
        <f t="shared" si="1366"/>
        <v>0</v>
      </c>
      <c r="BA217" s="198">
        <f>IFERROR(AZ217/(IF($AT$22&gt;0,$AM$7,0)+IF($AU$22&gt;0,$AP$7,0)+IF($AV$22&gt;0,$AS$7,0)),0)</f>
        <v>0</v>
      </c>
      <c r="BB217" s="198"/>
      <c r="BC217" s="425"/>
      <c r="BD217" s="413"/>
      <c r="BE217" s="413"/>
      <c r="BF217" s="236"/>
      <c r="BG217" s="416"/>
      <c r="BH217" s="416"/>
      <c r="BI217" s="411"/>
      <c r="BJ217" s="411"/>
      <c r="BK217" s="413"/>
      <c r="BL217" s="413"/>
      <c r="BM217" s="413"/>
      <c r="BP217" s="211"/>
      <c r="BQ217" s="211"/>
      <c r="BR217" s="211"/>
      <c r="BS217" s="211"/>
    </row>
    <row r="218" spans="1:71">
      <c r="A218" s="419"/>
      <c r="B218" s="419"/>
      <c r="C218" s="422"/>
      <c r="D218" s="195" t="str">
        <f t="shared" si="988"/>
        <v>3.13</v>
      </c>
      <c r="E218" s="195"/>
      <c r="F218" s="195"/>
      <c r="G218" s="195"/>
      <c r="H218" s="195"/>
      <c r="I218" s="195"/>
      <c r="J218" s="196">
        <f t="shared" si="1351"/>
        <v>0</v>
      </c>
      <c r="K218" s="197" t="str">
        <f>IF(analis!AB27="","",analis!AB27)</f>
        <v/>
      </c>
      <c r="L218" s="196"/>
      <c r="M218" s="196"/>
      <c r="N218" s="196"/>
      <c r="O218" s="196"/>
      <c r="P218" s="196">
        <f t="shared" si="1352"/>
        <v>0</v>
      </c>
      <c r="Q218" s="8" t="str">
        <f>'rpp13'!$M$272</f>
        <v/>
      </c>
      <c r="R218" s="196"/>
      <c r="S218" s="196">
        <f t="shared" si="1353"/>
        <v>0</v>
      </c>
      <c r="T218" s="196"/>
      <c r="U218" s="196"/>
      <c r="V218" s="196">
        <f t="shared" si="1354"/>
        <v>0</v>
      </c>
      <c r="W218" s="196"/>
      <c r="X218" s="196"/>
      <c r="Y218" s="196"/>
      <c r="Z218" s="196"/>
      <c r="AA218" s="196">
        <f t="shared" ref="AA218" si="1464">IF($W$23=1,J218*$J$7,0)</f>
        <v>0</v>
      </c>
      <c r="AB218" s="196">
        <f t="shared" ref="AB218" si="1465">IF($X$23=1,P218*$P$7,0)</f>
        <v>0</v>
      </c>
      <c r="AC218" s="196">
        <f t="shared" ref="AC218" si="1466">IF($Y$23=1,S218*$S$7,0)</f>
        <v>0</v>
      </c>
      <c r="AD218" s="196">
        <f t="shared" ref="AD218" si="1467">IF($Z$23=1,V218*$V$7,0)</f>
        <v>0</v>
      </c>
      <c r="AE218" s="197">
        <f t="shared" si="1359"/>
        <v>0</v>
      </c>
      <c r="AF218" s="198">
        <f>IFERROR(AE218/(IF($W$23&gt;0,$J$7,0)+IF($X$23&gt;0,$P$7,0)+IF($Y$23&gt;0,$S$7,0)+IF($Z$23&gt;0,$V$7,0)),0)</f>
        <v>0</v>
      </c>
      <c r="AG218" s="198"/>
      <c r="AH218" s="425"/>
      <c r="AI218" s="413"/>
      <c r="AJ218" s="199" t="str">
        <f t="shared" si="993"/>
        <v>4.13</v>
      </c>
      <c r="AK218" s="8" t="str">
        <f>'rpp13'!$M$329</f>
        <v/>
      </c>
      <c r="AL218" s="199"/>
      <c r="AM218" s="196">
        <f t="shared" si="1360"/>
        <v>0</v>
      </c>
      <c r="AN218" s="196"/>
      <c r="AO218" s="196"/>
      <c r="AP218" s="196">
        <f t="shared" si="1361"/>
        <v>0</v>
      </c>
      <c r="AQ218" s="196"/>
      <c r="AR218" s="196"/>
      <c r="AS218" s="196">
        <f t="shared" si="1362"/>
        <v>0</v>
      </c>
      <c r="AT218" s="196"/>
      <c r="AU218" s="196"/>
      <c r="AV218" s="196"/>
      <c r="AW218" s="196">
        <f t="shared" ref="AW218" si="1468">IF($AT$23=1,AM218*$AM$7,0)</f>
        <v>0</v>
      </c>
      <c r="AX218" s="196">
        <f t="shared" ref="AX218" si="1469">IF($AU$23=1,AP218*$AP$7,0)</f>
        <v>0</v>
      </c>
      <c r="AY218" s="196">
        <f t="shared" ref="AY218" si="1470">IF($AV$23=1,AS218*$AS$7,0)</f>
        <v>0</v>
      </c>
      <c r="AZ218" s="197">
        <f t="shared" si="1366"/>
        <v>0</v>
      </c>
      <c r="BA218" s="198">
        <f>IFERROR(AZ218/(IF($AT$23&gt;0,$AM$7,0)+IF($AU$23&gt;0,$AP$7,0)+IF($AV$23&gt;0,$AS$7,0)),0)</f>
        <v>0</v>
      </c>
      <c r="BB218" s="198"/>
      <c r="BC218" s="425"/>
      <c r="BD218" s="413"/>
      <c r="BE218" s="413"/>
      <c r="BF218" s="236"/>
      <c r="BG218" s="416"/>
      <c r="BH218" s="416"/>
      <c r="BI218" s="411"/>
      <c r="BJ218" s="411"/>
      <c r="BK218" s="413"/>
      <c r="BL218" s="413"/>
      <c r="BM218" s="413"/>
      <c r="BP218" s="211"/>
      <c r="BQ218" s="211"/>
      <c r="BR218" s="211"/>
      <c r="BS218" s="211"/>
    </row>
    <row r="219" spans="1:71">
      <c r="A219" s="419"/>
      <c r="B219" s="419"/>
      <c r="C219" s="422"/>
      <c r="D219" s="195" t="str">
        <f t="shared" ref="D219:D282" si="1471">D204</f>
        <v>3.14</v>
      </c>
      <c r="E219" s="195"/>
      <c r="F219" s="195"/>
      <c r="G219" s="195"/>
      <c r="H219" s="195"/>
      <c r="I219" s="195"/>
      <c r="J219" s="196">
        <f t="shared" si="1351"/>
        <v>0</v>
      </c>
      <c r="K219" s="197" t="str">
        <f>IF(analis!AD27="","",analis!AD27)</f>
        <v/>
      </c>
      <c r="L219" s="196"/>
      <c r="M219" s="196"/>
      <c r="N219" s="196"/>
      <c r="O219" s="196"/>
      <c r="P219" s="196">
        <f t="shared" si="1352"/>
        <v>0</v>
      </c>
      <c r="Q219" s="8" t="str">
        <f>'rpp14'!$M$272</f>
        <v/>
      </c>
      <c r="R219" s="196"/>
      <c r="S219" s="196">
        <f t="shared" si="1353"/>
        <v>0</v>
      </c>
      <c r="T219" s="196"/>
      <c r="U219" s="196"/>
      <c r="V219" s="196">
        <f t="shared" si="1354"/>
        <v>0</v>
      </c>
      <c r="W219" s="196"/>
      <c r="X219" s="196"/>
      <c r="Y219" s="196"/>
      <c r="Z219" s="196"/>
      <c r="AA219" s="196">
        <f t="shared" ref="AA219" si="1472">IF($W$24=1,J219*$J$7,0)</f>
        <v>0</v>
      </c>
      <c r="AB219" s="196">
        <f t="shared" ref="AB219" si="1473">IF($X$24=1,P219*$P$7,0)</f>
        <v>0</v>
      </c>
      <c r="AC219" s="196">
        <f t="shared" ref="AC219" si="1474">IF($Y$24=1,S219*$S$7,0)</f>
        <v>0</v>
      </c>
      <c r="AD219" s="196">
        <f t="shared" ref="AD219" si="1475">IF($Z$24=1,V219*$V$7,0)</f>
        <v>0</v>
      </c>
      <c r="AE219" s="197">
        <f t="shared" si="1359"/>
        <v>0</v>
      </c>
      <c r="AF219" s="198">
        <f>IFERROR(AE219/(IF($W$24&gt;0,$J$7,0)+IF($X$24&gt;0,$P$7,0)+IF($Y$24&gt;0,$S$7,0)+IF($Z$24&gt;0,$V$7,0)),0)</f>
        <v>0</v>
      </c>
      <c r="AG219" s="198"/>
      <c r="AH219" s="425"/>
      <c r="AI219" s="413"/>
      <c r="AJ219" s="199" t="str">
        <f t="shared" ref="AJ219:AJ282" si="1476">AJ204</f>
        <v>4.14</v>
      </c>
      <c r="AK219" s="8" t="str">
        <f>'rpp14'!$M$329</f>
        <v/>
      </c>
      <c r="AL219" s="199"/>
      <c r="AM219" s="196">
        <f t="shared" si="1360"/>
        <v>0</v>
      </c>
      <c r="AN219" s="196"/>
      <c r="AO219" s="196"/>
      <c r="AP219" s="196">
        <f t="shared" si="1361"/>
        <v>0</v>
      </c>
      <c r="AQ219" s="196"/>
      <c r="AR219" s="196"/>
      <c r="AS219" s="196">
        <f t="shared" si="1362"/>
        <v>0</v>
      </c>
      <c r="AT219" s="196"/>
      <c r="AU219" s="196"/>
      <c r="AV219" s="196"/>
      <c r="AW219" s="196">
        <f t="shared" ref="AW219" si="1477">IF($AT$24=1,AM219*$AM$7,0)</f>
        <v>0</v>
      </c>
      <c r="AX219" s="196">
        <f t="shared" ref="AX219" si="1478">IF($AU$24=1,AP219*$AP$7,0)</f>
        <v>0</v>
      </c>
      <c r="AY219" s="196">
        <f t="shared" ref="AY219" si="1479">IF($AV$24=1,AS219*$AS$7,0)</f>
        <v>0</v>
      </c>
      <c r="AZ219" s="197">
        <f t="shared" si="1366"/>
        <v>0</v>
      </c>
      <c r="BA219" s="198">
        <f>IFERROR(AZ219/(IF($AT$24&gt;0,$AM$7,0)+IF($AU$24&gt;0,$AP$7,0)+IF($AV$24&gt;0,$AS$7,0)),0)</f>
        <v>0</v>
      </c>
      <c r="BB219" s="198"/>
      <c r="BC219" s="425"/>
      <c r="BD219" s="413"/>
      <c r="BE219" s="413"/>
      <c r="BF219" s="236"/>
      <c r="BG219" s="416"/>
      <c r="BH219" s="416"/>
      <c r="BI219" s="411"/>
      <c r="BJ219" s="411"/>
      <c r="BK219" s="413"/>
      <c r="BL219" s="413"/>
      <c r="BM219" s="413"/>
      <c r="BP219" s="211"/>
      <c r="BQ219" s="211"/>
      <c r="BR219" s="211"/>
      <c r="BS219" s="211"/>
    </row>
    <row r="220" spans="1:71">
      <c r="A220" s="420"/>
      <c r="B220" s="420"/>
      <c r="C220" s="423"/>
      <c r="D220" s="195" t="str">
        <f t="shared" si="1471"/>
        <v>3.15</v>
      </c>
      <c r="E220" s="195"/>
      <c r="F220" s="195"/>
      <c r="G220" s="195"/>
      <c r="H220" s="195"/>
      <c r="I220" s="195"/>
      <c r="J220" s="196">
        <f t="shared" si="1351"/>
        <v>0</v>
      </c>
      <c r="K220" s="197" t="str">
        <f>IF(analis!AF27="","",analis!AF27)</f>
        <v/>
      </c>
      <c r="L220" s="196"/>
      <c r="M220" s="196"/>
      <c r="N220" s="196"/>
      <c r="O220" s="196"/>
      <c r="P220" s="196">
        <f t="shared" si="1352"/>
        <v>0</v>
      </c>
      <c r="Q220" s="8" t="str">
        <f>'rpp15'!$M$272</f>
        <v/>
      </c>
      <c r="R220" s="196"/>
      <c r="S220" s="196">
        <f t="shared" si="1353"/>
        <v>0</v>
      </c>
      <c r="T220" s="196"/>
      <c r="U220" s="196"/>
      <c r="V220" s="196">
        <f t="shared" si="1354"/>
        <v>0</v>
      </c>
      <c r="W220" s="196"/>
      <c r="X220" s="196"/>
      <c r="Y220" s="196"/>
      <c r="Z220" s="196"/>
      <c r="AA220" s="196">
        <f t="shared" ref="AA220" si="1480">IF($W$25=1,J220*$J$7,0)</f>
        <v>0</v>
      </c>
      <c r="AB220" s="196">
        <f t="shared" ref="AB220" si="1481">IF($X$25=1,P220*$P$7,0)</f>
        <v>0</v>
      </c>
      <c r="AC220" s="196">
        <f t="shared" ref="AC220" si="1482">IF($Y$25=1,S220*$S$7,0)</f>
        <v>0</v>
      </c>
      <c r="AD220" s="196">
        <f t="shared" ref="AD220" si="1483">IF($Z$25=1,V220*$V$7,0)</f>
        <v>0</v>
      </c>
      <c r="AE220" s="197">
        <f t="shared" si="1359"/>
        <v>0</v>
      </c>
      <c r="AF220" s="198">
        <f>IFERROR(AE220/(IF($W$25&gt;0,$J$7,0)+IF($X$25&gt;0,$P$7,0)+IF($Y$25&gt;0,$S$7,0)+IF($Z$25&gt;0,$V$7,0)),0)</f>
        <v>0</v>
      </c>
      <c r="AG220" s="198"/>
      <c r="AH220" s="426"/>
      <c r="AI220" s="414"/>
      <c r="AJ220" s="199" t="str">
        <f t="shared" si="1476"/>
        <v>4.15</v>
      </c>
      <c r="AK220" s="8" t="str">
        <f>'rpp15'!$M$329</f>
        <v/>
      </c>
      <c r="AL220" s="199"/>
      <c r="AM220" s="196">
        <f t="shared" si="1360"/>
        <v>0</v>
      </c>
      <c r="AN220" s="196"/>
      <c r="AO220" s="196"/>
      <c r="AP220" s="196">
        <f t="shared" si="1361"/>
        <v>0</v>
      </c>
      <c r="AQ220" s="196"/>
      <c r="AR220" s="196"/>
      <c r="AS220" s="196">
        <f t="shared" si="1362"/>
        <v>0</v>
      </c>
      <c r="AT220" s="196"/>
      <c r="AU220" s="196"/>
      <c r="AV220" s="196"/>
      <c r="AW220" s="196">
        <f t="shared" ref="AW220" si="1484">IF($AT$25=1,AM220*$AM$7,0)</f>
        <v>0</v>
      </c>
      <c r="AX220" s="196">
        <f t="shared" ref="AX220" si="1485">IF($AU$25=1,AP220*$AP$7,0)</f>
        <v>0</v>
      </c>
      <c r="AY220" s="196">
        <f t="shared" ref="AY220" si="1486">IF($AV$25=1,AS220*$AS$7,0)</f>
        <v>0</v>
      </c>
      <c r="AZ220" s="197">
        <f t="shared" si="1366"/>
        <v>0</v>
      </c>
      <c r="BA220" s="198">
        <f>IFERROR(AZ220/(IF($AT$25&gt;0,$AM$7,0)+IF($AU$25&gt;0,$AP$7,0)+IF($AV$25&gt;0,$AS$7,0)),0)</f>
        <v>0</v>
      </c>
      <c r="BB220" s="198"/>
      <c r="BC220" s="426"/>
      <c r="BD220" s="414"/>
      <c r="BE220" s="414"/>
      <c r="BF220" s="237"/>
      <c r="BG220" s="417"/>
      <c r="BH220" s="417"/>
      <c r="BI220" s="316"/>
      <c r="BJ220" s="316"/>
      <c r="BK220" s="414"/>
      <c r="BL220" s="414"/>
      <c r="BM220" s="414"/>
      <c r="BP220" s="211"/>
      <c r="BQ220" s="211"/>
      <c r="BR220" s="211"/>
      <c r="BS220" s="211"/>
    </row>
    <row r="221" spans="1:71">
      <c r="A221" s="418">
        <v>15</v>
      </c>
      <c r="B221" s="418">
        <f>pd!B20</f>
        <v>5483</v>
      </c>
      <c r="C221" s="421" t="str">
        <f>pd!C20</f>
        <v>MUHAMMAD FAUZAN</v>
      </c>
      <c r="D221" s="195" t="str">
        <f t="shared" si="1471"/>
        <v>3.1</v>
      </c>
      <c r="E221" s="195"/>
      <c r="F221" s="195"/>
      <c r="G221" s="195"/>
      <c r="H221" s="195"/>
      <c r="I221" s="195"/>
      <c r="J221" s="196">
        <f t="shared" si="1351"/>
        <v>0</v>
      </c>
      <c r="K221" s="197" t="str">
        <f>IF(analis!D28="","",analis!D28)</f>
        <v/>
      </c>
      <c r="L221" s="196"/>
      <c r="M221" s="196"/>
      <c r="N221" s="196"/>
      <c r="O221" s="196"/>
      <c r="P221" s="196">
        <f t="shared" si="1352"/>
        <v>0</v>
      </c>
      <c r="Q221" s="8" t="str">
        <f>'rpp1'!$M$273</f>
        <v/>
      </c>
      <c r="R221" s="196"/>
      <c r="S221" s="196">
        <f t="shared" si="1353"/>
        <v>0</v>
      </c>
      <c r="T221" s="196"/>
      <c r="U221" s="196"/>
      <c r="V221" s="196">
        <f t="shared" si="1354"/>
        <v>0</v>
      </c>
      <c r="W221" s="196"/>
      <c r="X221" s="196"/>
      <c r="Y221" s="196"/>
      <c r="Z221" s="196"/>
      <c r="AA221" s="196">
        <f t="shared" ref="AA221" si="1487">IF($W$11=1,J221*$J$7,0)</f>
        <v>0</v>
      </c>
      <c r="AB221" s="196">
        <f t="shared" ref="AB221" si="1488">IF($X$11=1,P221*$P$7,0)</f>
        <v>0</v>
      </c>
      <c r="AC221" s="196">
        <f t="shared" ref="AC221" si="1489">IF($Y$11=1,S221*$S$7,0)</f>
        <v>0</v>
      </c>
      <c r="AD221" s="196">
        <f t="shared" ref="AD221" si="1490">IF($Z$11=1,V221*$V$7,0)</f>
        <v>0</v>
      </c>
      <c r="AE221" s="197">
        <f t="shared" si="1359"/>
        <v>0</v>
      </c>
      <c r="AF221" s="198">
        <f>IFERROR(AE221/(IF($W$11&gt;0,$J$7,0)+IF($X$11&gt;0,$P$7,0)+IF($Y$11&gt;0,$S$7,0)+IF($Z$11&gt;0,$V$7,0)),0)</f>
        <v>0</v>
      </c>
      <c r="AG221" s="198"/>
      <c r="AH221" s="424" t="e">
        <f t="shared" ref="AH221" si="1491">ROUND((SUM(AF221:AF235)/SUM($AG$11:$AG$25)),0)</f>
        <v>#DIV/0!</v>
      </c>
      <c r="AI221" s="412" t="e">
        <f>IF(AH221&gt;=$BO$11,"A",IF(AH221&gt;=$BO$12,"B",IF(AH221&gt;=$BO$13,"C",IF(AH221&gt;=$BO$14,"D",""))))</f>
        <v>#DIV/0!</v>
      </c>
      <c r="AJ221" s="199" t="str">
        <f t="shared" si="1476"/>
        <v>4.1</v>
      </c>
      <c r="AK221" s="8" t="str">
        <f>'rpp1'!$M$330</f>
        <v/>
      </c>
      <c r="AL221" s="199"/>
      <c r="AM221" s="196">
        <f t="shared" si="1360"/>
        <v>0</v>
      </c>
      <c r="AN221" s="196"/>
      <c r="AO221" s="196"/>
      <c r="AP221" s="196">
        <f t="shared" si="1361"/>
        <v>0</v>
      </c>
      <c r="AQ221" s="196"/>
      <c r="AR221" s="196"/>
      <c r="AS221" s="196">
        <f t="shared" si="1362"/>
        <v>0</v>
      </c>
      <c r="AT221" s="196"/>
      <c r="AU221" s="196"/>
      <c r="AV221" s="196"/>
      <c r="AW221" s="196">
        <f t="shared" ref="AW221" si="1492">IF($AT$11=1,AM221*$AM$7,0)</f>
        <v>0</v>
      </c>
      <c r="AX221" s="196">
        <f t="shared" ref="AX221" si="1493">IF($AU$11=1,AP221*$AP$7,0)</f>
        <v>0</v>
      </c>
      <c r="AY221" s="196">
        <f t="shared" ref="AY221" si="1494">IF($AV$11=1,AS221*$AS$7,0)</f>
        <v>0</v>
      </c>
      <c r="AZ221" s="197">
        <f t="shared" si="1366"/>
        <v>0</v>
      </c>
      <c r="BA221" s="198">
        <f>IFERROR(AZ221/(IF($AT$11&gt;0,$AM$7,0)+IF($AU$11&gt;0,$AP$7,0)+IF($AV$11&gt;0,$AS$7,0)),0)</f>
        <v>0</v>
      </c>
      <c r="BB221" s="198"/>
      <c r="BC221" s="424" t="e">
        <f t="shared" ref="BC221" si="1495">ROUND((SUM(BA221:BA235)/SUM($BB$11:$BB$25)),0)</f>
        <v>#DIV/0!</v>
      </c>
      <c r="BD221" s="412" t="e">
        <f t="shared" ref="BD221" si="1496">IF(BC221&gt;=$BO$11,"A",IF(BC221&gt;=$BO$12,"B",IF(BC221&gt;=$BO$13,"C",IF(BC221&gt;=$BO$14,"D",""))))</f>
        <v>#DIV/0!</v>
      </c>
      <c r="BE221" s="412"/>
      <c r="BF221" s="235" t="str">
        <f>'rpp1'!G164</f>
        <v/>
      </c>
      <c r="BG221" s="415" t="e">
        <f>IF(AI221=$BP$11,$BQ$11,IF(AI221=$BP$12,$BQ$12,IF(AI221=$BP$13,$BQ$13,IF(AI221=$BP$14,$BQ$14,""))))</f>
        <v>#DIV/0!</v>
      </c>
      <c r="BH221" s="415" t="e">
        <f t="shared" ref="BH221" si="1497">IF(BD221=$BP$11,$BR$11,IF(BD221=$BP$12,$BR$12,IF(BD221=$BP$13,$BR$13,IF(BD221=$BP$14,$BR$14,""))))</f>
        <v>#DIV/0!</v>
      </c>
      <c r="BI221" s="315" t="str">
        <f t="shared" ref="BI221" si="1498">IF(BE221=$BS$11,$BT$11,IF(BE221=$BS$12,$BT$12,IF(BE221=$BS$13,$BT$13,IF(BE221=$BS$14,$BT$14,""))))</f>
        <v/>
      </c>
      <c r="BJ221" s="315" t="str">
        <f t="shared" ref="BJ221" si="1499">IF(BF221=$BS$11,$BU$11,IF(BF221=$BS$12,$BU$12,IF(BF221=$BS$13,$BU$13,IF(BF221=$BS$14,$BU$14,""))))</f>
        <v/>
      </c>
      <c r="BK221" s="412"/>
      <c r="BL221" s="412"/>
      <c r="BM221" s="412"/>
      <c r="BP221" s="211"/>
      <c r="BQ221" s="211"/>
      <c r="BR221" s="211"/>
      <c r="BS221" s="211"/>
    </row>
    <row r="222" spans="1:71">
      <c r="A222" s="419"/>
      <c r="B222" s="419"/>
      <c r="C222" s="422"/>
      <c r="D222" s="195" t="str">
        <f t="shared" si="1471"/>
        <v>3.2</v>
      </c>
      <c r="E222" s="195"/>
      <c r="F222" s="195"/>
      <c r="G222" s="195"/>
      <c r="H222" s="195"/>
      <c r="I222" s="195"/>
      <c r="J222" s="196">
        <f t="shared" si="1351"/>
        <v>0</v>
      </c>
      <c r="K222" s="197" t="str">
        <f>IF(analis!F28="","",analis!F28)</f>
        <v/>
      </c>
      <c r="L222" s="196"/>
      <c r="M222" s="196"/>
      <c r="N222" s="196"/>
      <c r="O222" s="196"/>
      <c r="P222" s="196">
        <f t="shared" si="1352"/>
        <v>0</v>
      </c>
      <c r="Q222" s="8" t="str">
        <f>'rpp2'!$M$273</f>
        <v/>
      </c>
      <c r="R222" s="196"/>
      <c r="S222" s="196">
        <f t="shared" si="1353"/>
        <v>0</v>
      </c>
      <c r="T222" s="196"/>
      <c r="U222" s="196"/>
      <c r="V222" s="196">
        <f t="shared" si="1354"/>
        <v>0</v>
      </c>
      <c r="W222" s="196"/>
      <c r="X222" s="196"/>
      <c r="Y222" s="196"/>
      <c r="Z222" s="196"/>
      <c r="AA222" s="196">
        <f t="shared" ref="AA222" si="1500">IF($W$12=1,J222*$J$7,0)</f>
        <v>0</v>
      </c>
      <c r="AB222" s="196">
        <f t="shared" ref="AB222" si="1501">IF($X$12=1,P222*$P$7,0)</f>
        <v>0</v>
      </c>
      <c r="AC222" s="196">
        <f t="shared" ref="AC222" si="1502">IF($Y$12=1,S222*$S$7,0)</f>
        <v>0</v>
      </c>
      <c r="AD222" s="196">
        <f t="shared" ref="AD222" si="1503">IF($Z$12=1,V222*$V$7,0)</f>
        <v>0</v>
      </c>
      <c r="AE222" s="197">
        <f t="shared" si="1359"/>
        <v>0</v>
      </c>
      <c r="AF222" s="198">
        <f>IFERROR(AE222/(IF($W$12&gt;0,$J$7,0)+IF($X$12&gt;0,$P$7,0)+IF($Y$12&gt;0,$S$7,0)+IF($Z$12&gt;0,$V$7,0)),0)</f>
        <v>0</v>
      </c>
      <c r="AG222" s="198"/>
      <c r="AH222" s="425"/>
      <c r="AI222" s="413"/>
      <c r="AJ222" s="199" t="str">
        <f t="shared" si="1476"/>
        <v>4.2</v>
      </c>
      <c r="AK222" s="8" t="str">
        <f>'rpp2'!$M$330</f>
        <v/>
      </c>
      <c r="AL222" s="199"/>
      <c r="AM222" s="196">
        <f t="shared" si="1360"/>
        <v>0</v>
      </c>
      <c r="AN222" s="196"/>
      <c r="AO222" s="196"/>
      <c r="AP222" s="196">
        <f t="shared" si="1361"/>
        <v>0</v>
      </c>
      <c r="AQ222" s="196"/>
      <c r="AR222" s="196"/>
      <c r="AS222" s="196">
        <f t="shared" si="1362"/>
        <v>0</v>
      </c>
      <c r="AT222" s="196"/>
      <c r="AU222" s="196"/>
      <c r="AV222" s="196"/>
      <c r="AW222" s="196">
        <f t="shared" ref="AW222" si="1504">IF($AT$12=1,AM222*$AM$7,0)</f>
        <v>0</v>
      </c>
      <c r="AX222" s="196">
        <f t="shared" ref="AX222" si="1505">IF($AU$12=1,AP222*$AP$7,0)</f>
        <v>0</v>
      </c>
      <c r="AY222" s="196">
        <f t="shared" ref="AY222" si="1506">IF($AV$12=1,AS222*$AS$7,0)</f>
        <v>0</v>
      </c>
      <c r="AZ222" s="197">
        <f t="shared" si="1366"/>
        <v>0</v>
      </c>
      <c r="BA222" s="198">
        <f>IFERROR(AZ222/(IF($AT$12&gt;0,$AM$7,0)+IF($AU$12&gt;0,$AP$7,0)+IF($AV$12&gt;0,$AS$7,0)),0)</f>
        <v>0</v>
      </c>
      <c r="BB222" s="198"/>
      <c r="BC222" s="425"/>
      <c r="BD222" s="413"/>
      <c r="BE222" s="413"/>
      <c r="BF222" s="236" t="str">
        <f>'rpp2'!G164</f>
        <v/>
      </c>
      <c r="BG222" s="416"/>
      <c r="BH222" s="416"/>
      <c r="BI222" s="411"/>
      <c r="BJ222" s="411"/>
      <c r="BK222" s="413"/>
      <c r="BL222" s="413"/>
      <c r="BM222" s="413"/>
      <c r="BP222" s="211"/>
      <c r="BQ222" s="211"/>
      <c r="BR222" s="211"/>
      <c r="BS222" s="211"/>
    </row>
    <row r="223" spans="1:71">
      <c r="A223" s="419"/>
      <c r="B223" s="419"/>
      <c r="C223" s="422"/>
      <c r="D223" s="195" t="str">
        <f t="shared" si="1471"/>
        <v>3.3</v>
      </c>
      <c r="E223" s="195"/>
      <c r="F223" s="195"/>
      <c r="G223" s="195"/>
      <c r="H223" s="195"/>
      <c r="I223" s="195"/>
      <c r="J223" s="196">
        <f t="shared" si="1351"/>
        <v>0</v>
      </c>
      <c r="K223" s="197" t="str">
        <f>IF(analis!H28="","",analis!H28)</f>
        <v/>
      </c>
      <c r="L223" s="196"/>
      <c r="M223" s="196"/>
      <c r="N223" s="196"/>
      <c r="O223" s="196"/>
      <c r="P223" s="196">
        <f t="shared" si="1352"/>
        <v>0</v>
      </c>
      <c r="Q223" s="8" t="str">
        <f>'rpp3'!$M$273</f>
        <v/>
      </c>
      <c r="R223" s="196"/>
      <c r="S223" s="196">
        <f t="shared" si="1353"/>
        <v>0</v>
      </c>
      <c r="T223" s="196"/>
      <c r="U223" s="196"/>
      <c r="V223" s="196">
        <f t="shared" si="1354"/>
        <v>0</v>
      </c>
      <c r="W223" s="196"/>
      <c r="X223" s="196"/>
      <c r="Y223" s="196"/>
      <c r="Z223" s="196"/>
      <c r="AA223" s="196">
        <f t="shared" ref="AA223" si="1507">IF($W$13=1,J223*$J$7,0)</f>
        <v>0</v>
      </c>
      <c r="AB223" s="196">
        <f t="shared" ref="AB223" si="1508">IF($X$13=1,P223*$P$7,0)</f>
        <v>0</v>
      </c>
      <c r="AC223" s="196">
        <f t="shared" ref="AC223" si="1509">IF($Y$13=1,S223*$S$7,0)</f>
        <v>0</v>
      </c>
      <c r="AD223" s="196">
        <f t="shared" ref="AD223" si="1510">IF($Z$13=1,V223*$V$7,0)</f>
        <v>0</v>
      </c>
      <c r="AE223" s="197">
        <f t="shared" si="1359"/>
        <v>0</v>
      </c>
      <c r="AF223" s="198">
        <f>IFERROR(AE223/(IF($W$13&gt;0,$J$7,0)+IF($X$13&gt;0,$P$7,0)+IF($Y$13&gt;0,$S$7,0)+IF($Z$13&gt;0,$V$7,0)),0)</f>
        <v>0</v>
      </c>
      <c r="AG223" s="198"/>
      <c r="AH223" s="425"/>
      <c r="AI223" s="413"/>
      <c r="AJ223" s="199" t="str">
        <f t="shared" si="1476"/>
        <v>4.3</v>
      </c>
      <c r="AK223" s="8" t="str">
        <f>'rpp3'!$M$330</f>
        <v/>
      </c>
      <c r="AL223" s="199"/>
      <c r="AM223" s="196">
        <f t="shared" si="1360"/>
        <v>0</v>
      </c>
      <c r="AN223" s="196"/>
      <c r="AO223" s="196"/>
      <c r="AP223" s="196">
        <f t="shared" si="1361"/>
        <v>0</v>
      </c>
      <c r="AQ223" s="196"/>
      <c r="AR223" s="196"/>
      <c r="AS223" s="196">
        <f t="shared" si="1362"/>
        <v>0</v>
      </c>
      <c r="AT223" s="196"/>
      <c r="AU223" s="196"/>
      <c r="AV223" s="196"/>
      <c r="AW223" s="196">
        <f t="shared" ref="AW223" si="1511">IF($AT$13=1,AM223*$AM$7,0)</f>
        <v>0</v>
      </c>
      <c r="AX223" s="196">
        <f t="shared" ref="AX223" si="1512">IF($AU$13=1,AP223*$AP$7,0)</f>
        <v>0</v>
      </c>
      <c r="AY223" s="196">
        <f t="shared" ref="AY223" si="1513">IF($AV$13=1,AS223*$AS$7,0)</f>
        <v>0</v>
      </c>
      <c r="AZ223" s="197">
        <f t="shared" si="1366"/>
        <v>0</v>
      </c>
      <c r="BA223" s="198">
        <f>IFERROR(AZ223/(IF($AT$13&gt;0,$AM$7,0)+IF($AU$13&gt;0,$AP$7,0)+IF($AV$13&gt;0,$AS$7,0)),0)</f>
        <v>0</v>
      </c>
      <c r="BB223" s="198"/>
      <c r="BC223" s="425"/>
      <c r="BD223" s="413"/>
      <c r="BE223" s="413"/>
      <c r="BF223" s="236"/>
      <c r="BG223" s="416"/>
      <c r="BH223" s="416"/>
      <c r="BI223" s="411"/>
      <c r="BJ223" s="411"/>
      <c r="BK223" s="413"/>
      <c r="BL223" s="413"/>
      <c r="BM223" s="413"/>
      <c r="BP223" s="211"/>
      <c r="BQ223" s="211"/>
      <c r="BR223" s="211"/>
      <c r="BS223" s="211"/>
    </row>
    <row r="224" spans="1:71">
      <c r="A224" s="419"/>
      <c r="B224" s="419"/>
      <c r="C224" s="422"/>
      <c r="D224" s="195" t="str">
        <f t="shared" si="1471"/>
        <v>3.4</v>
      </c>
      <c r="E224" s="195"/>
      <c r="F224" s="195"/>
      <c r="G224" s="195"/>
      <c r="H224" s="195"/>
      <c r="I224" s="195"/>
      <c r="J224" s="196">
        <f t="shared" si="1351"/>
        <v>0</v>
      </c>
      <c r="K224" s="197" t="str">
        <f>IF(analis!J28="","",analis!J28)</f>
        <v/>
      </c>
      <c r="L224" s="196"/>
      <c r="M224" s="196"/>
      <c r="N224" s="196"/>
      <c r="O224" s="196"/>
      <c r="P224" s="196">
        <f t="shared" si="1352"/>
        <v>0</v>
      </c>
      <c r="Q224" s="8" t="str">
        <f>'rpp4'!$M$273</f>
        <v/>
      </c>
      <c r="R224" s="196"/>
      <c r="S224" s="196">
        <f t="shared" si="1353"/>
        <v>0</v>
      </c>
      <c r="T224" s="196"/>
      <c r="U224" s="196"/>
      <c r="V224" s="196">
        <f t="shared" si="1354"/>
        <v>0</v>
      </c>
      <c r="W224" s="196"/>
      <c r="X224" s="196"/>
      <c r="Y224" s="196"/>
      <c r="Z224" s="196"/>
      <c r="AA224" s="196">
        <f t="shared" ref="AA224" si="1514">IF($W$14=1,J224*$J$7,0)</f>
        <v>0</v>
      </c>
      <c r="AB224" s="196">
        <f t="shared" ref="AB224" si="1515">IF($X$14=1,P224*$P$7,0)</f>
        <v>0</v>
      </c>
      <c r="AC224" s="196">
        <f t="shared" ref="AC224" si="1516">IF($Y$14=1,S224*$S$7,0)</f>
        <v>0</v>
      </c>
      <c r="AD224" s="196">
        <f t="shared" ref="AD224" si="1517">IF($Z$14=1,V224*$V$7,0)</f>
        <v>0</v>
      </c>
      <c r="AE224" s="197">
        <f t="shared" si="1359"/>
        <v>0</v>
      </c>
      <c r="AF224" s="198">
        <f>IFERROR(AE224/(IF($W$14&gt;0,$J$7,0)+IF($X$14&gt;0,$P$7,0)+IF($Y$14&gt;0,$S$7,0)+IF($Z$14&gt;0,$V$7,0)),0)</f>
        <v>0</v>
      </c>
      <c r="AG224" s="198"/>
      <c r="AH224" s="425"/>
      <c r="AI224" s="413"/>
      <c r="AJ224" s="199" t="str">
        <f t="shared" si="1476"/>
        <v>4.4</v>
      </c>
      <c r="AK224" s="8" t="str">
        <f>'rpp4'!$M$330</f>
        <v/>
      </c>
      <c r="AL224" s="199"/>
      <c r="AM224" s="196">
        <f t="shared" si="1360"/>
        <v>0</v>
      </c>
      <c r="AN224" s="196"/>
      <c r="AO224" s="196"/>
      <c r="AP224" s="196">
        <f t="shared" si="1361"/>
        <v>0</v>
      </c>
      <c r="AQ224" s="196"/>
      <c r="AR224" s="196"/>
      <c r="AS224" s="196">
        <f t="shared" si="1362"/>
        <v>0</v>
      </c>
      <c r="AT224" s="196"/>
      <c r="AU224" s="196"/>
      <c r="AV224" s="196"/>
      <c r="AW224" s="196">
        <f t="shared" ref="AW224" si="1518">IF($AT$14=1,AM224*$AM$7,0)</f>
        <v>0</v>
      </c>
      <c r="AX224" s="196">
        <f t="shared" ref="AX224" si="1519">IF($AU$14=1,AP224*$AP$7,0)</f>
        <v>0</v>
      </c>
      <c r="AY224" s="196">
        <f t="shared" ref="AY224" si="1520">IF($AV$14=1,AS224*$AS$7,0)</f>
        <v>0</v>
      </c>
      <c r="AZ224" s="197">
        <f t="shared" si="1366"/>
        <v>0</v>
      </c>
      <c r="BA224" s="198">
        <f>IFERROR(AZ224/(IF($AT$14&gt;0,$AM$7,0)+IF($AU$14&gt;0,$AP$7,0)+IF($AV$14&gt;0,$AS$7,0)),0)</f>
        <v>0</v>
      </c>
      <c r="BB224" s="198"/>
      <c r="BC224" s="425"/>
      <c r="BD224" s="413"/>
      <c r="BE224" s="413"/>
      <c r="BF224" s="236"/>
      <c r="BG224" s="416"/>
      <c r="BH224" s="416"/>
      <c r="BI224" s="411"/>
      <c r="BJ224" s="411"/>
      <c r="BK224" s="413"/>
      <c r="BL224" s="413"/>
      <c r="BM224" s="413"/>
      <c r="BP224" s="211"/>
      <c r="BQ224" s="211"/>
      <c r="BR224" s="211"/>
      <c r="BS224" s="211"/>
    </row>
    <row r="225" spans="1:71">
      <c r="A225" s="419"/>
      <c r="B225" s="419"/>
      <c r="C225" s="422"/>
      <c r="D225" s="195" t="str">
        <f t="shared" si="1471"/>
        <v>3.5</v>
      </c>
      <c r="E225" s="195"/>
      <c r="F225" s="195"/>
      <c r="G225" s="195"/>
      <c r="H225" s="195"/>
      <c r="I225" s="195"/>
      <c r="J225" s="196">
        <f t="shared" si="1351"/>
        <v>0</v>
      </c>
      <c r="K225" s="197" t="str">
        <f>IF(analis!L28="","",analis!L28)</f>
        <v/>
      </c>
      <c r="L225" s="196"/>
      <c r="M225" s="196"/>
      <c r="N225" s="196"/>
      <c r="O225" s="196"/>
      <c r="P225" s="196">
        <f t="shared" si="1352"/>
        <v>0</v>
      </c>
      <c r="Q225" s="8" t="str">
        <f>'rpp5'!$M$273</f>
        <v/>
      </c>
      <c r="R225" s="196"/>
      <c r="S225" s="196">
        <f t="shared" si="1353"/>
        <v>0</v>
      </c>
      <c r="T225" s="196"/>
      <c r="U225" s="196"/>
      <c r="V225" s="196">
        <f t="shared" si="1354"/>
        <v>0</v>
      </c>
      <c r="W225" s="196"/>
      <c r="X225" s="196"/>
      <c r="Y225" s="196"/>
      <c r="Z225" s="196"/>
      <c r="AA225" s="196">
        <f t="shared" ref="AA225" si="1521">IF($W$15=1,J225*$J$7,0)</f>
        <v>0</v>
      </c>
      <c r="AB225" s="196">
        <f t="shared" ref="AB225" si="1522">IF($X$15=1,P225*$P$7,0)</f>
        <v>0</v>
      </c>
      <c r="AC225" s="196">
        <f t="shared" ref="AC225" si="1523">IF($Y$15=1,S225*$S$7,0)</f>
        <v>0</v>
      </c>
      <c r="AD225" s="196">
        <f t="shared" ref="AD225" si="1524">IF($Z$15=1,V225*$V$7,0)</f>
        <v>0</v>
      </c>
      <c r="AE225" s="197">
        <f t="shared" si="1359"/>
        <v>0</v>
      </c>
      <c r="AF225" s="198">
        <f>IFERROR(AE225/(IF($W$15&gt;0,$J$7,0)+IF($X$15&gt;0,$P$7,0)+IF($Y$15&gt;0,$S$7,0)+IF($Z$15&gt;0,$V$7,0)),0)</f>
        <v>0</v>
      </c>
      <c r="AG225" s="198"/>
      <c r="AH225" s="425"/>
      <c r="AI225" s="413"/>
      <c r="AJ225" s="199" t="str">
        <f t="shared" si="1476"/>
        <v>4.5</v>
      </c>
      <c r="AK225" s="8" t="str">
        <f>'rpp5'!$M$330</f>
        <v/>
      </c>
      <c r="AL225" s="199"/>
      <c r="AM225" s="196">
        <f t="shared" si="1360"/>
        <v>0</v>
      </c>
      <c r="AN225" s="196"/>
      <c r="AO225" s="196"/>
      <c r="AP225" s="196">
        <f t="shared" si="1361"/>
        <v>0</v>
      </c>
      <c r="AQ225" s="196"/>
      <c r="AR225" s="196"/>
      <c r="AS225" s="196">
        <f t="shared" si="1362"/>
        <v>0</v>
      </c>
      <c r="AT225" s="196"/>
      <c r="AU225" s="196"/>
      <c r="AV225" s="196"/>
      <c r="AW225" s="196">
        <f t="shared" ref="AW225" si="1525">IF($AT$15=1,AM225*$AM$7,0)</f>
        <v>0</v>
      </c>
      <c r="AX225" s="196">
        <f t="shared" ref="AX225" si="1526">IF($AU$15=1,AP225*$AP$7,0)</f>
        <v>0</v>
      </c>
      <c r="AY225" s="196">
        <f t="shared" ref="AY225" si="1527">IF($AV$15=1,AS225*$AS$7,0)</f>
        <v>0</v>
      </c>
      <c r="AZ225" s="197">
        <f t="shared" si="1366"/>
        <v>0</v>
      </c>
      <c r="BA225" s="198">
        <f>IFERROR(AZ225/(IF($AT$15&gt;0,$AM$7,0)+IF($AU$15&gt;0,$AP$7,0)+IF($AV$15&gt;0,$AS$7,0)),0)</f>
        <v>0</v>
      </c>
      <c r="BB225" s="198"/>
      <c r="BC225" s="425"/>
      <c r="BD225" s="413"/>
      <c r="BE225" s="413"/>
      <c r="BF225" s="236"/>
      <c r="BG225" s="416"/>
      <c r="BH225" s="416"/>
      <c r="BI225" s="411"/>
      <c r="BJ225" s="411"/>
      <c r="BK225" s="413"/>
      <c r="BL225" s="413"/>
      <c r="BM225" s="413"/>
      <c r="BP225" s="211"/>
      <c r="BQ225" s="211"/>
      <c r="BR225" s="211"/>
      <c r="BS225" s="211"/>
    </row>
    <row r="226" spans="1:71">
      <c r="A226" s="419"/>
      <c r="B226" s="419"/>
      <c r="C226" s="422"/>
      <c r="D226" s="195" t="str">
        <f t="shared" si="1471"/>
        <v>3.6</v>
      </c>
      <c r="E226" s="195"/>
      <c r="F226" s="195"/>
      <c r="G226" s="195"/>
      <c r="H226" s="195"/>
      <c r="I226" s="195"/>
      <c r="J226" s="196">
        <f t="shared" si="1351"/>
        <v>0</v>
      </c>
      <c r="K226" s="197" t="str">
        <f>IF(analis!N28="","",analis!N28)</f>
        <v/>
      </c>
      <c r="L226" s="196"/>
      <c r="M226" s="196"/>
      <c r="N226" s="196"/>
      <c r="O226" s="196"/>
      <c r="P226" s="196">
        <f t="shared" si="1352"/>
        <v>0</v>
      </c>
      <c r="Q226" s="8" t="str">
        <f>'rpp16'!$M$273</f>
        <v/>
      </c>
      <c r="R226" s="196"/>
      <c r="S226" s="196">
        <f t="shared" si="1353"/>
        <v>0</v>
      </c>
      <c r="T226" s="196"/>
      <c r="U226" s="196"/>
      <c r="V226" s="196">
        <f t="shared" si="1354"/>
        <v>0</v>
      </c>
      <c r="W226" s="196"/>
      <c r="X226" s="196"/>
      <c r="Y226" s="196"/>
      <c r="Z226" s="196"/>
      <c r="AA226" s="196">
        <f t="shared" ref="AA226" si="1528">IF($W$16=1,J226*$J$7,0)</f>
        <v>0</v>
      </c>
      <c r="AB226" s="196">
        <f t="shared" ref="AB226" si="1529">IF($X$16=1,P226*$P$7,0)</f>
        <v>0</v>
      </c>
      <c r="AC226" s="196">
        <f t="shared" ref="AC226" si="1530">IF($Y$16=1,S226*$S$7,0)</f>
        <v>0</v>
      </c>
      <c r="AD226" s="196">
        <f t="shared" ref="AD226" si="1531">IF($Z$16=1,V226*$V$7,0)</f>
        <v>0</v>
      </c>
      <c r="AE226" s="197">
        <f t="shared" si="1359"/>
        <v>0</v>
      </c>
      <c r="AF226" s="198">
        <f>IFERROR(AE226/(IF($W$16&gt;0,$J$7,0)+IF($X$16&gt;0,$P$7,0)+IF($Y$16&gt;0,$S$7,0)+IF($Z$16&gt;0,$V$7,0)),0)</f>
        <v>0</v>
      </c>
      <c r="AG226" s="198"/>
      <c r="AH226" s="425"/>
      <c r="AI226" s="413"/>
      <c r="AJ226" s="199" t="str">
        <f t="shared" si="1476"/>
        <v>4.6</v>
      </c>
      <c r="AK226" s="8" t="str">
        <f>'rpp16'!$M$330</f>
        <v/>
      </c>
      <c r="AL226" s="199"/>
      <c r="AM226" s="196">
        <f t="shared" si="1360"/>
        <v>0</v>
      </c>
      <c r="AN226" s="196"/>
      <c r="AO226" s="196"/>
      <c r="AP226" s="196">
        <f t="shared" si="1361"/>
        <v>0</v>
      </c>
      <c r="AQ226" s="196"/>
      <c r="AR226" s="196"/>
      <c r="AS226" s="196">
        <f t="shared" si="1362"/>
        <v>0</v>
      </c>
      <c r="AT226" s="196"/>
      <c r="AU226" s="196"/>
      <c r="AV226" s="196"/>
      <c r="AW226" s="196">
        <f t="shared" ref="AW226" si="1532">IF($AT$16=1,AM226*$AM$7,0)</f>
        <v>0</v>
      </c>
      <c r="AX226" s="196">
        <f t="shared" ref="AX226" si="1533">IF($AU$16=1,AP226*$AP$7,0)</f>
        <v>0</v>
      </c>
      <c r="AY226" s="196">
        <f t="shared" ref="AY226" si="1534">IF($AV$16=1,AS226*$AS$7,0)</f>
        <v>0</v>
      </c>
      <c r="AZ226" s="197">
        <f t="shared" si="1366"/>
        <v>0</v>
      </c>
      <c r="BA226" s="198">
        <f>IFERROR(AZ226/(IF($AT$16&gt;0,$AM$7,0)+IF($AU$16&gt;0,$AP$7,0)+IF($AV$16&gt;0,$AS$7,0)),0)</f>
        <v>0</v>
      </c>
      <c r="BB226" s="198"/>
      <c r="BC226" s="425"/>
      <c r="BD226" s="413"/>
      <c r="BE226" s="413"/>
      <c r="BF226" s="236"/>
      <c r="BG226" s="416"/>
      <c r="BH226" s="416"/>
      <c r="BI226" s="411"/>
      <c r="BJ226" s="411"/>
      <c r="BK226" s="413"/>
      <c r="BL226" s="413"/>
      <c r="BM226" s="413"/>
      <c r="BP226" s="211"/>
      <c r="BQ226" s="211"/>
      <c r="BR226" s="211"/>
      <c r="BS226" s="211"/>
    </row>
    <row r="227" spans="1:71">
      <c r="A227" s="419"/>
      <c r="B227" s="419"/>
      <c r="C227" s="422"/>
      <c r="D227" s="195" t="str">
        <f t="shared" si="1471"/>
        <v>3.7</v>
      </c>
      <c r="E227" s="195"/>
      <c r="F227" s="195"/>
      <c r="G227" s="195"/>
      <c r="H227" s="195"/>
      <c r="I227" s="195"/>
      <c r="J227" s="196">
        <f t="shared" si="1351"/>
        <v>0</v>
      </c>
      <c r="K227" s="197" t="str">
        <f>IF(analis!P28="","",analis!P28)</f>
        <v/>
      </c>
      <c r="L227" s="196"/>
      <c r="M227" s="196"/>
      <c r="N227" s="196"/>
      <c r="O227" s="196"/>
      <c r="P227" s="196">
        <f t="shared" si="1352"/>
        <v>0</v>
      </c>
      <c r="Q227" s="8" t="str">
        <f>'rpp17'!$M$273</f>
        <v/>
      </c>
      <c r="R227" s="196"/>
      <c r="S227" s="196">
        <f t="shared" si="1353"/>
        <v>0</v>
      </c>
      <c r="T227" s="196"/>
      <c r="U227" s="196"/>
      <c r="V227" s="196">
        <f t="shared" si="1354"/>
        <v>0</v>
      </c>
      <c r="W227" s="196"/>
      <c r="X227" s="196"/>
      <c r="Y227" s="196"/>
      <c r="Z227" s="196"/>
      <c r="AA227" s="196">
        <f t="shared" ref="AA227" si="1535">IF($W$17=1,J227*$J$7,0)</f>
        <v>0</v>
      </c>
      <c r="AB227" s="196">
        <f t="shared" ref="AB227" si="1536">IF($X$17=1,P227*$P$7,0)</f>
        <v>0</v>
      </c>
      <c r="AC227" s="196">
        <f t="shared" ref="AC227" si="1537">IF($Y$17=1,S227*$S$7,0)</f>
        <v>0</v>
      </c>
      <c r="AD227" s="196">
        <f t="shared" ref="AD227" si="1538">IF($Z$17=1,V227*$V$7,0)</f>
        <v>0</v>
      </c>
      <c r="AE227" s="197">
        <f t="shared" si="1359"/>
        <v>0</v>
      </c>
      <c r="AF227" s="198">
        <f>IFERROR(AE227/(IF($W$17&gt;0,$J$7,0)+IF($X$17&gt;0,$P$7,0)+IF($Y$17&gt;0,$S$7,0)+IF($Z$17&gt;0,$V$7,0)),0)</f>
        <v>0</v>
      </c>
      <c r="AG227" s="198"/>
      <c r="AH227" s="425"/>
      <c r="AI227" s="413"/>
      <c r="AJ227" s="199" t="str">
        <f t="shared" si="1476"/>
        <v>4.7</v>
      </c>
      <c r="AK227" s="8" t="str">
        <f>'rpp17'!$M$330</f>
        <v/>
      </c>
      <c r="AL227" s="199"/>
      <c r="AM227" s="196">
        <f t="shared" si="1360"/>
        <v>0</v>
      </c>
      <c r="AN227" s="196"/>
      <c r="AO227" s="196"/>
      <c r="AP227" s="196">
        <f t="shared" si="1361"/>
        <v>0</v>
      </c>
      <c r="AQ227" s="196"/>
      <c r="AR227" s="196"/>
      <c r="AS227" s="196">
        <f t="shared" si="1362"/>
        <v>0</v>
      </c>
      <c r="AT227" s="196"/>
      <c r="AU227" s="196"/>
      <c r="AV227" s="196"/>
      <c r="AW227" s="196">
        <f t="shared" ref="AW227" si="1539">IF($AT$17=1,AM227*$AM$7,0)</f>
        <v>0</v>
      </c>
      <c r="AX227" s="196">
        <f t="shared" ref="AX227" si="1540">IF($AU$17=1,AP227*$AP$7,0)</f>
        <v>0</v>
      </c>
      <c r="AY227" s="196">
        <f t="shared" ref="AY227" si="1541">IF($AV$17=1,AS227*$AS$7,0)</f>
        <v>0</v>
      </c>
      <c r="AZ227" s="197">
        <f t="shared" si="1366"/>
        <v>0</v>
      </c>
      <c r="BA227" s="198">
        <f>IFERROR(AZ227/(IF($AT$17&gt;0,$AM$7,0)+IF($AU$17&gt;0,$AP$7,0)+IF($AV$17&gt;0,$AS$7,0)),0)</f>
        <v>0</v>
      </c>
      <c r="BB227" s="198"/>
      <c r="BC227" s="425"/>
      <c r="BD227" s="413"/>
      <c r="BE227" s="413"/>
      <c r="BF227" s="236"/>
      <c r="BG227" s="416"/>
      <c r="BH227" s="416"/>
      <c r="BI227" s="411"/>
      <c r="BJ227" s="411"/>
      <c r="BK227" s="413"/>
      <c r="BL227" s="413"/>
      <c r="BM227" s="413"/>
      <c r="BP227" s="211"/>
      <c r="BQ227" s="211"/>
      <c r="BR227" s="211"/>
      <c r="BS227" s="211"/>
    </row>
    <row r="228" spans="1:71">
      <c r="A228" s="419"/>
      <c r="B228" s="419"/>
      <c r="C228" s="422"/>
      <c r="D228" s="195" t="str">
        <f t="shared" si="1471"/>
        <v>3.8</v>
      </c>
      <c r="E228" s="195"/>
      <c r="F228" s="195"/>
      <c r="G228" s="195"/>
      <c r="H228" s="195"/>
      <c r="I228" s="195"/>
      <c r="J228" s="196">
        <f t="shared" si="1351"/>
        <v>0</v>
      </c>
      <c r="K228" s="197" t="str">
        <f>IF(analis!R28="","",analis!R28)</f>
        <v/>
      </c>
      <c r="L228" s="196"/>
      <c r="M228" s="196"/>
      <c r="N228" s="196"/>
      <c r="O228" s="196"/>
      <c r="P228" s="196">
        <f t="shared" si="1352"/>
        <v>0</v>
      </c>
      <c r="Q228" s="8" t="str">
        <f>'rpp18'!$M$273</f>
        <v/>
      </c>
      <c r="R228" s="196"/>
      <c r="S228" s="196">
        <f t="shared" si="1353"/>
        <v>0</v>
      </c>
      <c r="T228" s="196"/>
      <c r="U228" s="196"/>
      <c r="V228" s="196">
        <f t="shared" si="1354"/>
        <v>0</v>
      </c>
      <c r="W228" s="196"/>
      <c r="X228" s="196"/>
      <c r="Y228" s="196"/>
      <c r="Z228" s="196"/>
      <c r="AA228" s="196">
        <f t="shared" ref="AA228" si="1542">IF($W$18=1,J228*$J$7,0)</f>
        <v>0</v>
      </c>
      <c r="AB228" s="196">
        <f t="shared" ref="AB228" si="1543">IF($X$18=1,P228*$P$7,0)</f>
        <v>0</v>
      </c>
      <c r="AC228" s="196">
        <f t="shared" ref="AC228" si="1544">IF($Y$18=1,S228*$S$7,0)</f>
        <v>0</v>
      </c>
      <c r="AD228" s="196">
        <f t="shared" ref="AD228" si="1545">IF($Z$18=1,V228*$V$7,0)</f>
        <v>0</v>
      </c>
      <c r="AE228" s="197">
        <f t="shared" si="1359"/>
        <v>0</v>
      </c>
      <c r="AF228" s="198">
        <f>IFERROR(AE228/(IF($W$18&gt;0,$J$7,0)+IF($X$18&gt;0,$P$7,0)+IF($Y$18&gt;0,$S$7,0)+IF($Z$18&gt;0,$V$7,0)),0)</f>
        <v>0</v>
      </c>
      <c r="AG228" s="198"/>
      <c r="AH228" s="425"/>
      <c r="AI228" s="413"/>
      <c r="AJ228" s="199" t="str">
        <f t="shared" si="1476"/>
        <v>4.8</v>
      </c>
      <c r="AK228" s="8" t="str">
        <f>'rpp18'!$M$330</f>
        <v/>
      </c>
      <c r="AL228" s="199"/>
      <c r="AM228" s="196">
        <f t="shared" si="1360"/>
        <v>0</v>
      </c>
      <c r="AN228" s="196"/>
      <c r="AO228" s="196"/>
      <c r="AP228" s="196">
        <f t="shared" si="1361"/>
        <v>0</v>
      </c>
      <c r="AQ228" s="196"/>
      <c r="AR228" s="196"/>
      <c r="AS228" s="196">
        <f t="shared" si="1362"/>
        <v>0</v>
      </c>
      <c r="AT228" s="196"/>
      <c r="AU228" s="196"/>
      <c r="AV228" s="196"/>
      <c r="AW228" s="196">
        <f t="shared" ref="AW228" si="1546">IF($AT$18=1,AM228*$AM$7,0)</f>
        <v>0</v>
      </c>
      <c r="AX228" s="196">
        <f t="shared" ref="AX228" si="1547">IF($AU$18=1,AP228*$AP$7,0)</f>
        <v>0</v>
      </c>
      <c r="AY228" s="196">
        <f t="shared" ref="AY228" si="1548">IF($AV$18=1,AS228*$AS$7,0)</f>
        <v>0</v>
      </c>
      <c r="AZ228" s="197">
        <f t="shared" si="1366"/>
        <v>0</v>
      </c>
      <c r="BA228" s="198">
        <f>IFERROR(AZ228/(IF($AT$18&gt;0,$AM$7,0)+IF($AU$18&gt;0,$AP$7,0)+IF($AV$18&gt;0,$AS$7,0)),0)</f>
        <v>0</v>
      </c>
      <c r="BB228" s="198"/>
      <c r="BC228" s="425"/>
      <c r="BD228" s="413"/>
      <c r="BE228" s="413"/>
      <c r="BF228" s="236"/>
      <c r="BG228" s="416"/>
      <c r="BH228" s="416"/>
      <c r="BI228" s="411"/>
      <c r="BJ228" s="411"/>
      <c r="BK228" s="413"/>
      <c r="BL228" s="413"/>
      <c r="BM228" s="413"/>
      <c r="BP228" s="211"/>
      <c r="BQ228" s="211"/>
      <c r="BR228" s="211"/>
      <c r="BS228" s="211"/>
    </row>
    <row r="229" spans="1:71">
      <c r="A229" s="419"/>
      <c r="B229" s="419"/>
      <c r="C229" s="422"/>
      <c r="D229" s="195" t="str">
        <f t="shared" si="1471"/>
        <v>3.9</v>
      </c>
      <c r="E229" s="195"/>
      <c r="F229" s="195"/>
      <c r="G229" s="195"/>
      <c r="H229" s="195"/>
      <c r="I229" s="195"/>
      <c r="J229" s="196">
        <f t="shared" si="1351"/>
        <v>0</v>
      </c>
      <c r="K229" s="197" t="str">
        <f>IF(analis!T28="","",analis!T28)</f>
        <v/>
      </c>
      <c r="L229" s="196"/>
      <c r="M229" s="196"/>
      <c r="N229" s="196"/>
      <c r="O229" s="196"/>
      <c r="P229" s="196">
        <f t="shared" si="1352"/>
        <v>0</v>
      </c>
      <c r="Q229" s="8" t="str">
        <f>'rpp19'!$M$273</f>
        <v/>
      </c>
      <c r="R229" s="196"/>
      <c r="S229" s="196">
        <f t="shared" si="1353"/>
        <v>0</v>
      </c>
      <c r="T229" s="196"/>
      <c r="U229" s="196"/>
      <c r="V229" s="196">
        <f t="shared" si="1354"/>
        <v>0</v>
      </c>
      <c r="W229" s="196"/>
      <c r="X229" s="196"/>
      <c r="Y229" s="196"/>
      <c r="Z229" s="196"/>
      <c r="AA229" s="196">
        <f t="shared" ref="AA229" si="1549">IF($W$19=1,J229*$J$7,0)</f>
        <v>0</v>
      </c>
      <c r="AB229" s="196">
        <f t="shared" ref="AB229" si="1550">IF($X$19=1,P229*$P$7,0)</f>
        <v>0</v>
      </c>
      <c r="AC229" s="196">
        <f t="shared" ref="AC229" si="1551">IF($Y$19=1,S229*$S$7,0)</f>
        <v>0</v>
      </c>
      <c r="AD229" s="196">
        <f t="shared" ref="AD229" si="1552">IF($Z$19=1,V229*$V$7,0)</f>
        <v>0</v>
      </c>
      <c r="AE229" s="197">
        <f t="shared" si="1359"/>
        <v>0</v>
      </c>
      <c r="AF229" s="198">
        <f>IFERROR(AE229/(IF($W$19&gt;0,$J$7,0)+IF($X$19&gt;0,$P$7,0)+IF($Y$19&gt;0,$S$7,0)+IF($Z$19&gt;0,$V$7,0)),0)</f>
        <v>0</v>
      </c>
      <c r="AG229" s="198"/>
      <c r="AH229" s="425"/>
      <c r="AI229" s="413"/>
      <c r="AJ229" s="199" t="str">
        <f t="shared" si="1476"/>
        <v>4.9</v>
      </c>
      <c r="AK229" s="8" t="str">
        <f>'rpp19'!$M$330</f>
        <v/>
      </c>
      <c r="AL229" s="199"/>
      <c r="AM229" s="196">
        <f t="shared" si="1360"/>
        <v>0</v>
      </c>
      <c r="AN229" s="196"/>
      <c r="AO229" s="196"/>
      <c r="AP229" s="196">
        <f t="shared" si="1361"/>
        <v>0</v>
      </c>
      <c r="AQ229" s="196"/>
      <c r="AR229" s="196"/>
      <c r="AS229" s="196">
        <f t="shared" si="1362"/>
        <v>0</v>
      </c>
      <c r="AT229" s="196"/>
      <c r="AU229" s="196"/>
      <c r="AV229" s="196"/>
      <c r="AW229" s="196">
        <f t="shared" ref="AW229" si="1553">IF($AT$19=1,AM229*$AM$7,0)</f>
        <v>0</v>
      </c>
      <c r="AX229" s="196">
        <f t="shared" ref="AX229" si="1554">IF($AU$19=1,AP229*$AP$7,0)</f>
        <v>0</v>
      </c>
      <c r="AY229" s="196">
        <f t="shared" ref="AY229" si="1555">IF($AV$19=1,AS229*$AS$7,0)</f>
        <v>0</v>
      </c>
      <c r="AZ229" s="197">
        <f t="shared" si="1366"/>
        <v>0</v>
      </c>
      <c r="BA229" s="198">
        <f>IFERROR(AZ229/(IF($AT$19&gt;0,$AM$7,0)+IF($AU$19&gt;0,$AP$7,0)+IF($AV$19&gt;0,$AS$7,0)),0)</f>
        <v>0</v>
      </c>
      <c r="BB229" s="198"/>
      <c r="BC229" s="425"/>
      <c r="BD229" s="413"/>
      <c r="BE229" s="413"/>
      <c r="BF229" s="236"/>
      <c r="BG229" s="416"/>
      <c r="BH229" s="416"/>
      <c r="BI229" s="411"/>
      <c r="BJ229" s="411"/>
      <c r="BK229" s="413"/>
      <c r="BL229" s="413"/>
      <c r="BM229" s="413"/>
      <c r="BP229" s="211"/>
      <c r="BQ229" s="211"/>
      <c r="BR229" s="211"/>
      <c r="BS229" s="211"/>
    </row>
    <row r="230" spans="1:71">
      <c r="A230" s="419"/>
      <c r="B230" s="419"/>
      <c r="C230" s="422"/>
      <c r="D230" s="195" t="str">
        <f t="shared" si="1471"/>
        <v>3.10</v>
      </c>
      <c r="E230" s="195"/>
      <c r="F230" s="195"/>
      <c r="G230" s="195"/>
      <c r="H230" s="195"/>
      <c r="I230" s="195"/>
      <c r="J230" s="196">
        <f t="shared" si="1351"/>
        <v>0</v>
      </c>
      <c r="K230" s="197" t="str">
        <f>IF(analis!V28="","",analis!V28)</f>
        <v/>
      </c>
      <c r="L230" s="196"/>
      <c r="M230" s="196"/>
      <c r="N230" s="196"/>
      <c r="O230" s="196"/>
      <c r="P230" s="196">
        <f t="shared" si="1352"/>
        <v>0</v>
      </c>
      <c r="Q230" s="8" t="str">
        <f>'rpp20'!$M$273</f>
        <v/>
      </c>
      <c r="R230" s="196"/>
      <c r="S230" s="196">
        <f t="shared" si="1353"/>
        <v>0</v>
      </c>
      <c r="T230" s="196"/>
      <c r="U230" s="196"/>
      <c r="V230" s="196">
        <f t="shared" si="1354"/>
        <v>0</v>
      </c>
      <c r="W230" s="196"/>
      <c r="X230" s="196"/>
      <c r="Y230" s="196"/>
      <c r="Z230" s="196"/>
      <c r="AA230" s="196">
        <f t="shared" ref="AA230" si="1556">IF($W$20=1,J230*$J$7,0)</f>
        <v>0</v>
      </c>
      <c r="AB230" s="196">
        <f t="shared" ref="AB230" si="1557">IF($X$20=1,P230*$P$7,0)</f>
        <v>0</v>
      </c>
      <c r="AC230" s="196">
        <f t="shared" ref="AC230" si="1558">IF($Y$20=1,S230*$S$7,0)</f>
        <v>0</v>
      </c>
      <c r="AD230" s="196">
        <f t="shared" ref="AD230" si="1559">IF($Z$20=1,V230*$V$7,0)</f>
        <v>0</v>
      </c>
      <c r="AE230" s="197">
        <f t="shared" si="1359"/>
        <v>0</v>
      </c>
      <c r="AF230" s="198">
        <f>IFERROR(AE230/(IF($W$20&gt;0,$J$7,0)+IF($X$20&gt;0,$P$7,0)+IF($Y$20&gt;0,$S$7,0)+IF($Z$20&gt;0,$V$7,0)),0)</f>
        <v>0</v>
      </c>
      <c r="AG230" s="198"/>
      <c r="AH230" s="425"/>
      <c r="AI230" s="413"/>
      <c r="AJ230" s="199" t="str">
        <f t="shared" si="1476"/>
        <v>4.10</v>
      </c>
      <c r="AK230" s="8" t="str">
        <f>'rpp20'!$M$330</f>
        <v/>
      </c>
      <c r="AL230" s="199"/>
      <c r="AM230" s="196">
        <f t="shared" si="1360"/>
        <v>0</v>
      </c>
      <c r="AN230" s="196"/>
      <c r="AO230" s="196"/>
      <c r="AP230" s="196">
        <f t="shared" si="1361"/>
        <v>0</v>
      </c>
      <c r="AQ230" s="196"/>
      <c r="AR230" s="196"/>
      <c r="AS230" s="196">
        <f t="shared" si="1362"/>
        <v>0</v>
      </c>
      <c r="AT230" s="196"/>
      <c r="AU230" s="196"/>
      <c r="AV230" s="196"/>
      <c r="AW230" s="196">
        <f t="shared" ref="AW230" si="1560">IF($AT$20=1,AM230*$AM$7,0)</f>
        <v>0</v>
      </c>
      <c r="AX230" s="196">
        <f t="shared" ref="AX230" si="1561">IF($AU$20=1,AP230*$AP$7,0)</f>
        <v>0</v>
      </c>
      <c r="AY230" s="196">
        <f t="shared" ref="AY230" si="1562">IF($AV$20=1,AS230*$AS$7,0)</f>
        <v>0</v>
      </c>
      <c r="AZ230" s="197">
        <f t="shared" si="1366"/>
        <v>0</v>
      </c>
      <c r="BA230" s="198">
        <f>IFERROR(AZ230/(IF($AT$20&gt;0,$AM$7,0)+IF($AU$20&gt;0,$AP$7,0)+IF($AV$20&gt;0,$AS$7,0)),0)</f>
        <v>0</v>
      </c>
      <c r="BB230" s="198"/>
      <c r="BC230" s="425"/>
      <c r="BD230" s="413"/>
      <c r="BE230" s="413"/>
      <c r="BF230" s="236"/>
      <c r="BG230" s="416"/>
      <c r="BH230" s="416"/>
      <c r="BI230" s="411"/>
      <c r="BJ230" s="411"/>
      <c r="BK230" s="413"/>
      <c r="BL230" s="413"/>
      <c r="BM230" s="413"/>
      <c r="BP230" s="211"/>
      <c r="BQ230" s="211"/>
      <c r="BR230" s="211"/>
      <c r="BS230" s="211"/>
    </row>
    <row r="231" spans="1:71">
      <c r="A231" s="419"/>
      <c r="B231" s="419"/>
      <c r="C231" s="422"/>
      <c r="D231" s="195" t="str">
        <f t="shared" si="1471"/>
        <v>3.11</v>
      </c>
      <c r="E231" s="195"/>
      <c r="F231" s="195"/>
      <c r="G231" s="195"/>
      <c r="H231" s="195"/>
      <c r="I231" s="195"/>
      <c r="J231" s="196">
        <f t="shared" si="1351"/>
        <v>0</v>
      </c>
      <c r="K231" s="197" t="str">
        <f>IF(analis!X28="","",analis!X28)</f>
        <v/>
      </c>
      <c r="L231" s="196"/>
      <c r="M231" s="196"/>
      <c r="N231" s="196"/>
      <c r="O231" s="196"/>
      <c r="P231" s="196">
        <f t="shared" si="1352"/>
        <v>0</v>
      </c>
      <c r="Q231" s="8" t="str">
        <f>'rpp11'!$M$273</f>
        <v/>
      </c>
      <c r="R231" s="196"/>
      <c r="S231" s="196">
        <f t="shared" si="1353"/>
        <v>0</v>
      </c>
      <c r="T231" s="196"/>
      <c r="U231" s="196"/>
      <c r="V231" s="196">
        <f t="shared" si="1354"/>
        <v>0</v>
      </c>
      <c r="W231" s="196"/>
      <c r="X231" s="196"/>
      <c r="Y231" s="196"/>
      <c r="Z231" s="196"/>
      <c r="AA231" s="196">
        <f t="shared" ref="AA231" si="1563">IF($W$21=1,J231*$J$7,0)</f>
        <v>0</v>
      </c>
      <c r="AB231" s="196">
        <f t="shared" ref="AB231" si="1564">IF($X$21=1,P231*$P$7,0)</f>
        <v>0</v>
      </c>
      <c r="AC231" s="196">
        <f t="shared" ref="AC231" si="1565">IF($Y$21=1,S231*$S$7,0)</f>
        <v>0</v>
      </c>
      <c r="AD231" s="196">
        <f t="shared" ref="AD231" si="1566">IF($Z$21=1,V231*$V$7,0)</f>
        <v>0</v>
      </c>
      <c r="AE231" s="197">
        <f t="shared" si="1359"/>
        <v>0</v>
      </c>
      <c r="AF231" s="198">
        <f>IFERROR(AE231/(IF($W$21&gt;0,$J$7,0)+IF($X$21&gt;0,$P$7,0)+IF($Y$21&gt;0,$S$7,0)+IF($Z$21&gt;0,$V$7,0)),0)</f>
        <v>0</v>
      </c>
      <c r="AG231" s="198"/>
      <c r="AH231" s="425"/>
      <c r="AI231" s="413"/>
      <c r="AJ231" s="199" t="str">
        <f t="shared" si="1476"/>
        <v>4.11</v>
      </c>
      <c r="AK231" s="8" t="str">
        <f>'rpp11'!$M$330</f>
        <v/>
      </c>
      <c r="AL231" s="199"/>
      <c r="AM231" s="196">
        <f t="shared" si="1360"/>
        <v>0</v>
      </c>
      <c r="AN231" s="196"/>
      <c r="AO231" s="196"/>
      <c r="AP231" s="196">
        <f t="shared" si="1361"/>
        <v>0</v>
      </c>
      <c r="AQ231" s="196"/>
      <c r="AR231" s="196"/>
      <c r="AS231" s="196">
        <f t="shared" si="1362"/>
        <v>0</v>
      </c>
      <c r="AT231" s="196"/>
      <c r="AU231" s="196"/>
      <c r="AV231" s="196"/>
      <c r="AW231" s="196">
        <f t="shared" ref="AW231" si="1567">IF($AT$21=1,AM231*$AM$7,0)</f>
        <v>0</v>
      </c>
      <c r="AX231" s="196">
        <f t="shared" ref="AX231" si="1568">IF($AU$21=1,AP231*$AP$7,0)</f>
        <v>0</v>
      </c>
      <c r="AY231" s="196">
        <f t="shared" ref="AY231" si="1569">IF($AV$21=1,AS231*$AS$7,0)</f>
        <v>0</v>
      </c>
      <c r="AZ231" s="197">
        <f t="shared" si="1366"/>
        <v>0</v>
      </c>
      <c r="BA231" s="198">
        <f>IFERROR(AZ231/(IF($AT$21&gt;0,$AM$7,0)+IF($AU$21&gt;0,$AP$7,0)+IF($AV$21&gt;0,$AS$7,0)),0)</f>
        <v>0</v>
      </c>
      <c r="BB231" s="198"/>
      <c r="BC231" s="425"/>
      <c r="BD231" s="413"/>
      <c r="BE231" s="413"/>
      <c r="BF231" s="236"/>
      <c r="BG231" s="416"/>
      <c r="BH231" s="416"/>
      <c r="BI231" s="411"/>
      <c r="BJ231" s="411"/>
      <c r="BK231" s="413"/>
      <c r="BL231" s="413"/>
      <c r="BM231" s="413"/>
      <c r="BP231" s="211"/>
      <c r="BQ231" s="211"/>
      <c r="BR231" s="211"/>
      <c r="BS231" s="211"/>
    </row>
    <row r="232" spans="1:71">
      <c r="A232" s="419"/>
      <c r="B232" s="419"/>
      <c r="C232" s="422"/>
      <c r="D232" s="195" t="str">
        <f t="shared" si="1471"/>
        <v>3.12</v>
      </c>
      <c r="E232" s="195"/>
      <c r="F232" s="195"/>
      <c r="G232" s="195"/>
      <c r="H232" s="195"/>
      <c r="I232" s="195"/>
      <c r="J232" s="196">
        <f t="shared" si="1351"/>
        <v>0</v>
      </c>
      <c r="K232" s="197" t="str">
        <f>IF(analis!Z28="","",analis!Z28)</f>
        <v/>
      </c>
      <c r="L232" s="196"/>
      <c r="M232" s="196"/>
      <c r="N232" s="196"/>
      <c r="O232" s="196"/>
      <c r="P232" s="196">
        <f t="shared" si="1352"/>
        <v>0</v>
      </c>
      <c r="Q232" s="8" t="str">
        <f>'rpp12'!$M$273</f>
        <v/>
      </c>
      <c r="R232" s="196"/>
      <c r="S232" s="196">
        <f t="shared" si="1353"/>
        <v>0</v>
      </c>
      <c r="T232" s="196"/>
      <c r="U232" s="196"/>
      <c r="V232" s="196">
        <f t="shared" si="1354"/>
        <v>0</v>
      </c>
      <c r="W232" s="196"/>
      <c r="X232" s="196"/>
      <c r="Y232" s="196"/>
      <c r="Z232" s="196"/>
      <c r="AA232" s="196">
        <f t="shared" ref="AA232" si="1570">IF($W$22=1,J232*$J$7,0)</f>
        <v>0</v>
      </c>
      <c r="AB232" s="196">
        <f t="shared" ref="AB232" si="1571">IF($X$22=1,P232*$P$7,0)</f>
        <v>0</v>
      </c>
      <c r="AC232" s="196">
        <f t="shared" ref="AC232" si="1572">IF($Y$22=1,S232*$S$7,0)</f>
        <v>0</v>
      </c>
      <c r="AD232" s="196">
        <f t="shared" ref="AD232" si="1573">IF($Z$22=1,V232*$V$7,0)</f>
        <v>0</v>
      </c>
      <c r="AE232" s="197">
        <f t="shared" si="1359"/>
        <v>0</v>
      </c>
      <c r="AF232" s="198">
        <f>IFERROR(AE232/(IF($W$22&gt;0,$J$7,0)+IF($X$22&gt;0,$P$7,0)+IF($Y$22&gt;0,$S$7,0)+IF($Z$22&gt;0,$V$7,0)),0)</f>
        <v>0</v>
      </c>
      <c r="AG232" s="198"/>
      <c r="AH232" s="425"/>
      <c r="AI232" s="413"/>
      <c r="AJ232" s="199" t="str">
        <f t="shared" si="1476"/>
        <v>4.12</v>
      </c>
      <c r="AK232" s="8" t="str">
        <f>'rpp12'!$M$330</f>
        <v/>
      </c>
      <c r="AL232" s="199"/>
      <c r="AM232" s="196">
        <f t="shared" si="1360"/>
        <v>0</v>
      </c>
      <c r="AN232" s="196"/>
      <c r="AO232" s="196"/>
      <c r="AP232" s="196">
        <f t="shared" si="1361"/>
        <v>0</v>
      </c>
      <c r="AQ232" s="196"/>
      <c r="AR232" s="196"/>
      <c r="AS232" s="196">
        <f t="shared" si="1362"/>
        <v>0</v>
      </c>
      <c r="AT232" s="196"/>
      <c r="AU232" s="196"/>
      <c r="AV232" s="196"/>
      <c r="AW232" s="196">
        <f t="shared" ref="AW232" si="1574">IF($AT$22=1,AM232*$AM$7,0)</f>
        <v>0</v>
      </c>
      <c r="AX232" s="196">
        <f t="shared" ref="AX232" si="1575">IF($AU$22=1,AP232*$AP$7,0)</f>
        <v>0</v>
      </c>
      <c r="AY232" s="196">
        <f t="shared" ref="AY232" si="1576">IF($AV$22=1,AS232*$AS$7,0)</f>
        <v>0</v>
      </c>
      <c r="AZ232" s="197">
        <f t="shared" si="1366"/>
        <v>0</v>
      </c>
      <c r="BA232" s="198">
        <f>IFERROR(AZ232/(IF($AT$22&gt;0,$AM$7,0)+IF($AU$22&gt;0,$AP$7,0)+IF($AV$22&gt;0,$AS$7,0)),0)</f>
        <v>0</v>
      </c>
      <c r="BB232" s="198"/>
      <c r="BC232" s="425"/>
      <c r="BD232" s="413"/>
      <c r="BE232" s="413"/>
      <c r="BF232" s="236"/>
      <c r="BG232" s="416"/>
      <c r="BH232" s="416"/>
      <c r="BI232" s="411"/>
      <c r="BJ232" s="411"/>
      <c r="BK232" s="413"/>
      <c r="BL232" s="413"/>
      <c r="BM232" s="413"/>
      <c r="BP232" s="211"/>
      <c r="BQ232" s="211"/>
      <c r="BR232" s="211"/>
      <c r="BS232" s="211"/>
    </row>
    <row r="233" spans="1:71">
      <c r="A233" s="419"/>
      <c r="B233" s="419"/>
      <c r="C233" s="422"/>
      <c r="D233" s="195" t="str">
        <f t="shared" si="1471"/>
        <v>3.13</v>
      </c>
      <c r="E233" s="195"/>
      <c r="F233" s="195"/>
      <c r="G233" s="195"/>
      <c r="H233" s="195"/>
      <c r="I233" s="195"/>
      <c r="J233" s="196">
        <f t="shared" si="1351"/>
        <v>0</v>
      </c>
      <c r="K233" s="197" t="str">
        <f>IF(analis!AB28="","",analis!AB28)</f>
        <v/>
      </c>
      <c r="L233" s="196"/>
      <c r="M233" s="196"/>
      <c r="N233" s="196"/>
      <c r="O233" s="196"/>
      <c r="P233" s="196">
        <f t="shared" si="1352"/>
        <v>0</v>
      </c>
      <c r="Q233" s="8" t="str">
        <f>'rpp13'!$M$273</f>
        <v/>
      </c>
      <c r="R233" s="196"/>
      <c r="S233" s="196">
        <f t="shared" si="1353"/>
        <v>0</v>
      </c>
      <c r="T233" s="196"/>
      <c r="U233" s="196"/>
      <c r="V233" s="196">
        <f t="shared" si="1354"/>
        <v>0</v>
      </c>
      <c r="W233" s="196"/>
      <c r="X233" s="196"/>
      <c r="Y233" s="196"/>
      <c r="Z233" s="196"/>
      <c r="AA233" s="196">
        <f t="shared" ref="AA233" si="1577">IF($W$23=1,J233*$J$7,0)</f>
        <v>0</v>
      </c>
      <c r="AB233" s="196">
        <f t="shared" ref="AB233" si="1578">IF($X$23=1,P233*$P$7,0)</f>
        <v>0</v>
      </c>
      <c r="AC233" s="196">
        <f t="shared" ref="AC233" si="1579">IF($Y$23=1,S233*$S$7,0)</f>
        <v>0</v>
      </c>
      <c r="AD233" s="196">
        <f t="shared" ref="AD233" si="1580">IF($Z$23=1,V233*$V$7,0)</f>
        <v>0</v>
      </c>
      <c r="AE233" s="197">
        <f t="shared" si="1359"/>
        <v>0</v>
      </c>
      <c r="AF233" s="198">
        <f>IFERROR(AE233/(IF($W$23&gt;0,$J$7,0)+IF($X$23&gt;0,$P$7,0)+IF($Y$23&gt;0,$S$7,0)+IF($Z$23&gt;0,$V$7,0)),0)</f>
        <v>0</v>
      </c>
      <c r="AG233" s="198"/>
      <c r="AH233" s="425"/>
      <c r="AI233" s="413"/>
      <c r="AJ233" s="199" t="str">
        <f t="shared" si="1476"/>
        <v>4.13</v>
      </c>
      <c r="AK233" s="8" t="str">
        <f>'rpp13'!$M$330</f>
        <v/>
      </c>
      <c r="AL233" s="199"/>
      <c r="AM233" s="196">
        <f t="shared" si="1360"/>
        <v>0</v>
      </c>
      <c r="AN233" s="196"/>
      <c r="AO233" s="196"/>
      <c r="AP233" s="196">
        <f t="shared" si="1361"/>
        <v>0</v>
      </c>
      <c r="AQ233" s="196"/>
      <c r="AR233" s="196"/>
      <c r="AS233" s="196">
        <f t="shared" si="1362"/>
        <v>0</v>
      </c>
      <c r="AT233" s="196"/>
      <c r="AU233" s="196"/>
      <c r="AV233" s="196"/>
      <c r="AW233" s="196">
        <f t="shared" ref="AW233" si="1581">IF($AT$23=1,AM233*$AM$7,0)</f>
        <v>0</v>
      </c>
      <c r="AX233" s="196">
        <f t="shared" ref="AX233" si="1582">IF($AU$23=1,AP233*$AP$7,0)</f>
        <v>0</v>
      </c>
      <c r="AY233" s="196">
        <f t="shared" ref="AY233" si="1583">IF($AV$23=1,AS233*$AS$7,0)</f>
        <v>0</v>
      </c>
      <c r="AZ233" s="197">
        <f t="shared" si="1366"/>
        <v>0</v>
      </c>
      <c r="BA233" s="198">
        <f>IFERROR(AZ233/(IF($AT$23&gt;0,$AM$7,0)+IF($AU$23&gt;0,$AP$7,0)+IF($AV$23&gt;0,$AS$7,0)),0)</f>
        <v>0</v>
      </c>
      <c r="BB233" s="198"/>
      <c r="BC233" s="425"/>
      <c r="BD233" s="413"/>
      <c r="BE233" s="413"/>
      <c r="BF233" s="236"/>
      <c r="BG233" s="416"/>
      <c r="BH233" s="416"/>
      <c r="BI233" s="411"/>
      <c r="BJ233" s="411"/>
      <c r="BK233" s="413"/>
      <c r="BL233" s="413"/>
      <c r="BM233" s="413"/>
      <c r="BP233" s="211"/>
      <c r="BQ233" s="211"/>
      <c r="BR233" s="211"/>
      <c r="BS233" s="211"/>
    </row>
    <row r="234" spans="1:71">
      <c r="A234" s="419"/>
      <c r="B234" s="419"/>
      <c r="C234" s="422"/>
      <c r="D234" s="195" t="str">
        <f t="shared" si="1471"/>
        <v>3.14</v>
      </c>
      <c r="E234" s="195"/>
      <c r="F234" s="195"/>
      <c r="G234" s="195"/>
      <c r="H234" s="195"/>
      <c r="I234" s="195"/>
      <c r="J234" s="196">
        <f t="shared" si="1351"/>
        <v>0</v>
      </c>
      <c r="K234" s="197" t="str">
        <f>IF(analis!AD28="","",analis!AD28)</f>
        <v/>
      </c>
      <c r="L234" s="196"/>
      <c r="M234" s="196"/>
      <c r="N234" s="196"/>
      <c r="O234" s="196"/>
      <c r="P234" s="196">
        <f t="shared" si="1352"/>
        <v>0</v>
      </c>
      <c r="Q234" s="8" t="str">
        <f>'rpp14'!$M$273</f>
        <v/>
      </c>
      <c r="R234" s="196"/>
      <c r="S234" s="196">
        <f t="shared" si="1353"/>
        <v>0</v>
      </c>
      <c r="T234" s="196"/>
      <c r="U234" s="196"/>
      <c r="V234" s="196">
        <f t="shared" si="1354"/>
        <v>0</v>
      </c>
      <c r="W234" s="196"/>
      <c r="X234" s="196"/>
      <c r="Y234" s="196"/>
      <c r="Z234" s="196"/>
      <c r="AA234" s="196">
        <f t="shared" ref="AA234" si="1584">IF($W$24=1,J234*$J$7,0)</f>
        <v>0</v>
      </c>
      <c r="AB234" s="196">
        <f t="shared" ref="AB234" si="1585">IF($X$24=1,P234*$P$7,0)</f>
        <v>0</v>
      </c>
      <c r="AC234" s="196">
        <f t="shared" ref="AC234" si="1586">IF($Y$24=1,S234*$S$7,0)</f>
        <v>0</v>
      </c>
      <c r="AD234" s="196">
        <f t="shared" ref="AD234" si="1587">IF($Z$24=1,V234*$V$7,0)</f>
        <v>0</v>
      </c>
      <c r="AE234" s="197">
        <f t="shared" si="1359"/>
        <v>0</v>
      </c>
      <c r="AF234" s="198">
        <f>IFERROR(AE234/(IF($W$24&gt;0,$J$7,0)+IF($X$24&gt;0,$P$7,0)+IF($Y$24&gt;0,$S$7,0)+IF($Z$24&gt;0,$V$7,0)),0)</f>
        <v>0</v>
      </c>
      <c r="AG234" s="198"/>
      <c r="AH234" s="425"/>
      <c r="AI234" s="413"/>
      <c r="AJ234" s="199" t="str">
        <f t="shared" si="1476"/>
        <v>4.14</v>
      </c>
      <c r="AK234" s="8" t="str">
        <f>'rpp14'!$M$330</f>
        <v/>
      </c>
      <c r="AL234" s="199"/>
      <c r="AM234" s="196">
        <f t="shared" si="1360"/>
        <v>0</v>
      </c>
      <c r="AN234" s="196"/>
      <c r="AO234" s="196"/>
      <c r="AP234" s="196">
        <f t="shared" si="1361"/>
        <v>0</v>
      </c>
      <c r="AQ234" s="196"/>
      <c r="AR234" s="196"/>
      <c r="AS234" s="196">
        <f t="shared" si="1362"/>
        <v>0</v>
      </c>
      <c r="AT234" s="196"/>
      <c r="AU234" s="196"/>
      <c r="AV234" s="196"/>
      <c r="AW234" s="196">
        <f t="shared" ref="AW234" si="1588">IF($AT$24=1,AM234*$AM$7,0)</f>
        <v>0</v>
      </c>
      <c r="AX234" s="196">
        <f t="shared" ref="AX234" si="1589">IF($AU$24=1,AP234*$AP$7,0)</f>
        <v>0</v>
      </c>
      <c r="AY234" s="196">
        <f t="shared" ref="AY234" si="1590">IF($AV$24=1,AS234*$AS$7,0)</f>
        <v>0</v>
      </c>
      <c r="AZ234" s="197">
        <f t="shared" si="1366"/>
        <v>0</v>
      </c>
      <c r="BA234" s="198">
        <f>IFERROR(AZ234/(IF($AT$24&gt;0,$AM$7,0)+IF($AU$24&gt;0,$AP$7,0)+IF($AV$24&gt;0,$AS$7,0)),0)</f>
        <v>0</v>
      </c>
      <c r="BB234" s="198"/>
      <c r="BC234" s="425"/>
      <c r="BD234" s="413"/>
      <c r="BE234" s="413"/>
      <c r="BF234" s="236"/>
      <c r="BG234" s="416"/>
      <c r="BH234" s="416"/>
      <c r="BI234" s="411"/>
      <c r="BJ234" s="411"/>
      <c r="BK234" s="413"/>
      <c r="BL234" s="413"/>
      <c r="BM234" s="413"/>
      <c r="BP234" s="211"/>
      <c r="BQ234" s="211"/>
      <c r="BR234" s="211"/>
      <c r="BS234" s="211"/>
    </row>
    <row r="235" spans="1:71">
      <c r="A235" s="420"/>
      <c r="B235" s="420"/>
      <c r="C235" s="423"/>
      <c r="D235" s="195" t="str">
        <f t="shared" si="1471"/>
        <v>3.15</v>
      </c>
      <c r="E235" s="195"/>
      <c r="F235" s="195"/>
      <c r="G235" s="195"/>
      <c r="H235" s="195"/>
      <c r="I235" s="195"/>
      <c r="J235" s="196">
        <f t="shared" si="1351"/>
        <v>0</v>
      </c>
      <c r="K235" s="197" t="str">
        <f>IF(analis!AF28="","",analis!AF28)</f>
        <v/>
      </c>
      <c r="L235" s="196"/>
      <c r="M235" s="196"/>
      <c r="N235" s="196"/>
      <c r="O235" s="196"/>
      <c r="P235" s="196">
        <f t="shared" si="1352"/>
        <v>0</v>
      </c>
      <c r="Q235" s="8" t="str">
        <f>'rpp15'!$M$273</f>
        <v/>
      </c>
      <c r="R235" s="196"/>
      <c r="S235" s="196">
        <f t="shared" si="1353"/>
        <v>0</v>
      </c>
      <c r="T235" s="196"/>
      <c r="U235" s="196"/>
      <c r="V235" s="196">
        <f t="shared" si="1354"/>
        <v>0</v>
      </c>
      <c r="W235" s="196"/>
      <c r="X235" s="196"/>
      <c r="Y235" s="196"/>
      <c r="Z235" s="196"/>
      <c r="AA235" s="196">
        <f t="shared" ref="AA235" si="1591">IF($W$25=1,J235*$J$7,0)</f>
        <v>0</v>
      </c>
      <c r="AB235" s="196">
        <f t="shared" ref="AB235" si="1592">IF($X$25=1,P235*$P$7,0)</f>
        <v>0</v>
      </c>
      <c r="AC235" s="196">
        <f t="shared" ref="AC235" si="1593">IF($Y$25=1,S235*$S$7,0)</f>
        <v>0</v>
      </c>
      <c r="AD235" s="196">
        <f t="shared" ref="AD235" si="1594">IF($Z$25=1,V235*$V$7,0)</f>
        <v>0</v>
      </c>
      <c r="AE235" s="197">
        <f t="shared" si="1359"/>
        <v>0</v>
      </c>
      <c r="AF235" s="198">
        <f>IFERROR(AE235/(IF($W$25&gt;0,$J$7,0)+IF($X$25&gt;0,$P$7,0)+IF($Y$25&gt;0,$S$7,0)+IF($Z$25&gt;0,$V$7,0)),0)</f>
        <v>0</v>
      </c>
      <c r="AG235" s="198"/>
      <c r="AH235" s="426"/>
      <c r="AI235" s="414"/>
      <c r="AJ235" s="199" t="str">
        <f t="shared" si="1476"/>
        <v>4.15</v>
      </c>
      <c r="AK235" s="8" t="str">
        <f>'rpp15'!$M$330</f>
        <v/>
      </c>
      <c r="AL235" s="199"/>
      <c r="AM235" s="196">
        <f t="shared" si="1360"/>
        <v>0</v>
      </c>
      <c r="AN235" s="196"/>
      <c r="AO235" s="196"/>
      <c r="AP235" s="196">
        <f t="shared" si="1361"/>
        <v>0</v>
      </c>
      <c r="AQ235" s="196"/>
      <c r="AR235" s="196"/>
      <c r="AS235" s="196">
        <f t="shared" si="1362"/>
        <v>0</v>
      </c>
      <c r="AT235" s="196"/>
      <c r="AU235" s="196"/>
      <c r="AV235" s="196"/>
      <c r="AW235" s="196">
        <f t="shared" ref="AW235" si="1595">IF($AT$25=1,AM235*$AM$7,0)</f>
        <v>0</v>
      </c>
      <c r="AX235" s="196">
        <f t="shared" ref="AX235" si="1596">IF($AU$25=1,AP235*$AP$7,0)</f>
        <v>0</v>
      </c>
      <c r="AY235" s="196">
        <f t="shared" ref="AY235" si="1597">IF($AV$25=1,AS235*$AS$7,0)</f>
        <v>0</v>
      </c>
      <c r="AZ235" s="197">
        <f t="shared" si="1366"/>
        <v>0</v>
      </c>
      <c r="BA235" s="198">
        <f>IFERROR(AZ235/(IF($AT$25&gt;0,$AM$7,0)+IF($AU$25&gt;0,$AP$7,0)+IF($AV$25&gt;0,$AS$7,0)),0)</f>
        <v>0</v>
      </c>
      <c r="BB235" s="198"/>
      <c r="BC235" s="426"/>
      <c r="BD235" s="414"/>
      <c r="BE235" s="414"/>
      <c r="BF235" s="237"/>
      <c r="BG235" s="417"/>
      <c r="BH235" s="417"/>
      <c r="BI235" s="316"/>
      <c r="BJ235" s="316"/>
      <c r="BK235" s="414"/>
      <c r="BL235" s="414"/>
      <c r="BM235" s="414"/>
      <c r="BP235" s="211"/>
      <c r="BQ235" s="211"/>
      <c r="BR235" s="211"/>
      <c r="BS235" s="211"/>
    </row>
    <row r="236" spans="1:71">
      <c r="A236" s="418">
        <v>16</v>
      </c>
      <c r="B236" s="418">
        <f>pd!B21</f>
        <v>5484</v>
      </c>
      <c r="C236" s="421" t="str">
        <f>pd!C21</f>
        <v>MUHAMMAD FAZAL HAFIZH</v>
      </c>
      <c r="D236" s="195" t="str">
        <f t="shared" si="1471"/>
        <v>3.1</v>
      </c>
      <c r="E236" s="195"/>
      <c r="F236" s="195"/>
      <c r="G236" s="195"/>
      <c r="H236" s="195"/>
      <c r="I236" s="195"/>
      <c r="J236" s="196">
        <f t="shared" si="1351"/>
        <v>0</v>
      </c>
      <c r="K236" s="197" t="str">
        <f>IF(analis!D29="","",analis!D29)</f>
        <v/>
      </c>
      <c r="L236" s="196"/>
      <c r="M236" s="196"/>
      <c r="N236" s="196"/>
      <c r="O236" s="196"/>
      <c r="P236" s="196">
        <f t="shared" si="1352"/>
        <v>0</v>
      </c>
      <c r="Q236" s="8" t="str">
        <f>'rpp1'!$M$274</f>
        <v/>
      </c>
      <c r="R236" s="196"/>
      <c r="S236" s="196">
        <f t="shared" si="1353"/>
        <v>0</v>
      </c>
      <c r="T236" s="196"/>
      <c r="U236" s="196"/>
      <c r="V236" s="196">
        <f t="shared" si="1354"/>
        <v>0</v>
      </c>
      <c r="W236" s="196"/>
      <c r="X236" s="196"/>
      <c r="Y236" s="196"/>
      <c r="Z236" s="196"/>
      <c r="AA236" s="196">
        <f t="shared" ref="AA236" si="1598">IF($W$11=1,J236*$J$7,0)</f>
        <v>0</v>
      </c>
      <c r="AB236" s="196">
        <f t="shared" ref="AB236" si="1599">IF($X$11=1,P236*$P$7,0)</f>
        <v>0</v>
      </c>
      <c r="AC236" s="196">
        <f t="shared" ref="AC236" si="1600">IF($Y$11=1,S236*$S$7,0)</f>
        <v>0</v>
      </c>
      <c r="AD236" s="196">
        <f t="shared" ref="AD236" si="1601">IF($Z$11=1,V236*$V$7,0)</f>
        <v>0</v>
      </c>
      <c r="AE236" s="197">
        <f t="shared" si="1359"/>
        <v>0</v>
      </c>
      <c r="AF236" s="198">
        <f>IFERROR(AE236/(IF($W$11&gt;0,$J$7,0)+IF($X$11&gt;0,$P$7,0)+IF($Y$11&gt;0,$S$7,0)+IF($Z$11&gt;0,$V$7,0)),0)</f>
        <v>0</v>
      </c>
      <c r="AG236" s="198"/>
      <c r="AH236" s="424" t="e">
        <f t="shared" ref="AH236" si="1602">ROUND((SUM(AF236:AF250)/SUM($AG$11:$AG$25)),0)</f>
        <v>#DIV/0!</v>
      </c>
      <c r="AI236" s="412" t="e">
        <f>IF(AH236&gt;=$BO$11,"A",IF(AH236&gt;=$BO$12,"B",IF(AH236&gt;=$BO$13,"C",IF(AH236&gt;=$BO$14,"D",""))))</f>
        <v>#DIV/0!</v>
      </c>
      <c r="AJ236" s="199" t="str">
        <f t="shared" si="1476"/>
        <v>4.1</v>
      </c>
      <c r="AK236" s="8" t="str">
        <f>'rpp1'!$M$331</f>
        <v/>
      </c>
      <c r="AL236" s="199"/>
      <c r="AM236" s="196">
        <f t="shared" si="1360"/>
        <v>0</v>
      </c>
      <c r="AN236" s="196"/>
      <c r="AO236" s="196"/>
      <c r="AP236" s="196">
        <f t="shared" si="1361"/>
        <v>0</v>
      </c>
      <c r="AQ236" s="196"/>
      <c r="AR236" s="196"/>
      <c r="AS236" s="196">
        <f t="shared" si="1362"/>
        <v>0</v>
      </c>
      <c r="AT236" s="196"/>
      <c r="AU236" s="196"/>
      <c r="AV236" s="196"/>
      <c r="AW236" s="196">
        <f t="shared" ref="AW236" si="1603">IF($AT$11=1,AM236*$AM$7,0)</f>
        <v>0</v>
      </c>
      <c r="AX236" s="196">
        <f t="shared" ref="AX236" si="1604">IF($AU$11=1,AP236*$AP$7,0)</f>
        <v>0</v>
      </c>
      <c r="AY236" s="196">
        <f t="shared" ref="AY236" si="1605">IF($AV$11=1,AS236*$AS$7,0)</f>
        <v>0</v>
      </c>
      <c r="AZ236" s="197">
        <f t="shared" si="1366"/>
        <v>0</v>
      </c>
      <c r="BA236" s="198">
        <f>IFERROR(AZ236/(IF($AT$11&gt;0,$AM$7,0)+IF($AU$11&gt;0,$AP$7,0)+IF($AV$11&gt;0,$AS$7,0)),0)</f>
        <v>0</v>
      </c>
      <c r="BB236" s="198"/>
      <c r="BC236" s="424" t="e">
        <f t="shared" ref="BC236" si="1606">ROUND((SUM(BA236:BA250)/SUM($BB$11:$BB$25)),0)</f>
        <v>#DIV/0!</v>
      </c>
      <c r="BD236" s="412" t="e">
        <f t="shared" ref="BD236" si="1607">IF(BC236&gt;=$BO$11,"A",IF(BC236&gt;=$BO$12,"B",IF(BC236&gt;=$BO$13,"C",IF(BC236&gt;=$BO$14,"D",""))))</f>
        <v>#DIV/0!</v>
      </c>
      <c r="BE236" s="412"/>
      <c r="BF236" s="235" t="str">
        <f>'rpp1'!G165</f>
        <v/>
      </c>
      <c r="BG236" s="415" t="e">
        <f>IF(AI236=$BP$11,$BQ$11,IF(AI236=$BP$12,$BQ$12,IF(AI236=$BP$13,$BQ$13,IF(AI236=$BP$14,$BQ$14,""))))</f>
        <v>#DIV/0!</v>
      </c>
      <c r="BH236" s="415" t="e">
        <f t="shared" ref="BH236" si="1608">IF(BD236=$BP$11,$BR$11,IF(BD236=$BP$12,$BR$12,IF(BD236=$BP$13,$BR$13,IF(BD236=$BP$14,$BR$14,""))))</f>
        <v>#DIV/0!</v>
      </c>
      <c r="BI236" s="315" t="str">
        <f t="shared" ref="BI236" si="1609">IF(BE236=$BS$11,$BT$11,IF(BE236=$BS$12,$BT$12,IF(BE236=$BS$13,$BT$13,IF(BE236=$BS$14,$BT$14,""))))</f>
        <v/>
      </c>
      <c r="BJ236" s="315" t="str">
        <f t="shared" ref="BJ236" si="1610">IF(BF236=$BS$11,$BU$11,IF(BF236=$BS$12,$BU$12,IF(BF236=$BS$13,$BU$13,IF(BF236=$BS$14,$BU$14,""))))</f>
        <v/>
      </c>
      <c r="BK236" s="412"/>
      <c r="BL236" s="412"/>
      <c r="BM236" s="412"/>
      <c r="BP236" s="211"/>
      <c r="BQ236" s="211"/>
      <c r="BR236" s="211"/>
      <c r="BS236" s="211"/>
    </row>
    <row r="237" spans="1:71">
      <c r="A237" s="419"/>
      <c r="B237" s="419"/>
      <c r="C237" s="422"/>
      <c r="D237" s="195" t="str">
        <f t="shared" si="1471"/>
        <v>3.2</v>
      </c>
      <c r="E237" s="195"/>
      <c r="F237" s="195"/>
      <c r="G237" s="195"/>
      <c r="H237" s="195"/>
      <c r="I237" s="195"/>
      <c r="J237" s="196">
        <f t="shared" si="1351"/>
        <v>0</v>
      </c>
      <c r="K237" s="197" t="str">
        <f>IF(analis!F29="","",analis!F29)</f>
        <v/>
      </c>
      <c r="L237" s="196"/>
      <c r="M237" s="196"/>
      <c r="N237" s="196"/>
      <c r="O237" s="196"/>
      <c r="P237" s="196">
        <f t="shared" si="1352"/>
        <v>0</v>
      </c>
      <c r="Q237" s="8" t="str">
        <f>'rpp2'!$M$274</f>
        <v/>
      </c>
      <c r="R237" s="196"/>
      <c r="S237" s="196">
        <f t="shared" si="1353"/>
        <v>0</v>
      </c>
      <c r="T237" s="196"/>
      <c r="U237" s="196"/>
      <c r="V237" s="196">
        <f t="shared" si="1354"/>
        <v>0</v>
      </c>
      <c r="W237" s="196"/>
      <c r="X237" s="196"/>
      <c r="Y237" s="196"/>
      <c r="Z237" s="196"/>
      <c r="AA237" s="196">
        <f t="shared" ref="AA237" si="1611">IF($W$12=1,J237*$J$7,0)</f>
        <v>0</v>
      </c>
      <c r="AB237" s="196">
        <f t="shared" ref="AB237" si="1612">IF($X$12=1,P237*$P$7,0)</f>
        <v>0</v>
      </c>
      <c r="AC237" s="196">
        <f t="shared" ref="AC237" si="1613">IF($Y$12=1,S237*$S$7,0)</f>
        <v>0</v>
      </c>
      <c r="AD237" s="196">
        <f t="shared" ref="AD237" si="1614">IF($Z$12=1,V237*$V$7,0)</f>
        <v>0</v>
      </c>
      <c r="AE237" s="197">
        <f t="shared" si="1359"/>
        <v>0</v>
      </c>
      <c r="AF237" s="198">
        <f>IFERROR(AE237/(IF($W$12&gt;0,$J$7,0)+IF($X$12&gt;0,$P$7,0)+IF($Y$12&gt;0,$S$7,0)+IF($Z$12&gt;0,$V$7,0)),0)</f>
        <v>0</v>
      </c>
      <c r="AG237" s="198"/>
      <c r="AH237" s="425"/>
      <c r="AI237" s="413"/>
      <c r="AJ237" s="199" t="str">
        <f t="shared" si="1476"/>
        <v>4.2</v>
      </c>
      <c r="AK237" s="8" t="str">
        <f>'rpp2'!$M$331</f>
        <v/>
      </c>
      <c r="AL237" s="199"/>
      <c r="AM237" s="196">
        <f t="shared" si="1360"/>
        <v>0</v>
      </c>
      <c r="AN237" s="196"/>
      <c r="AO237" s="196"/>
      <c r="AP237" s="196">
        <f t="shared" si="1361"/>
        <v>0</v>
      </c>
      <c r="AQ237" s="196"/>
      <c r="AR237" s="196"/>
      <c r="AS237" s="196">
        <f t="shared" si="1362"/>
        <v>0</v>
      </c>
      <c r="AT237" s="196"/>
      <c r="AU237" s="196"/>
      <c r="AV237" s="196"/>
      <c r="AW237" s="196">
        <f t="shared" ref="AW237" si="1615">IF($AT$12=1,AM237*$AM$7,0)</f>
        <v>0</v>
      </c>
      <c r="AX237" s="196">
        <f t="shared" ref="AX237" si="1616">IF($AU$12=1,AP237*$AP$7,0)</f>
        <v>0</v>
      </c>
      <c r="AY237" s="196">
        <f t="shared" ref="AY237" si="1617">IF($AV$12=1,AS237*$AS$7,0)</f>
        <v>0</v>
      </c>
      <c r="AZ237" s="197">
        <f t="shared" si="1366"/>
        <v>0</v>
      </c>
      <c r="BA237" s="198">
        <f>IFERROR(AZ237/(IF($AT$12&gt;0,$AM$7,0)+IF($AU$12&gt;0,$AP$7,0)+IF($AV$12&gt;0,$AS$7,0)),0)</f>
        <v>0</v>
      </c>
      <c r="BB237" s="198"/>
      <c r="BC237" s="425"/>
      <c r="BD237" s="413"/>
      <c r="BE237" s="413"/>
      <c r="BF237" s="236" t="str">
        <f>'rpp2'!G165</f>
        <v/>
      </c>
      <c r="BG237" s="416"/>
      <c r="BH237" s="416"/>
      <c r="BI237" s="411"/>
      <c r="BJ237" s="411"/>
      <c r="BK237" s="413"/>
      <c r="BL237" s="413"/>
      <c r="BM237" s="413"/>
      <c r="BP237" s="211"/>
      <c r="BQ237" s="211"/>
      <c r="BR237" s="211"/>
      <c r="BS237" s="211"/>
    </row>
    <row r="238" spans="1:71">
      <c r="A238" s="419"/>
      <c r="B238" s="419"/>
      <c r="C238" s="422"/>
      <c r="D238" s="195" t="str">
        <f t="shared" si="1471"/>
        <v>3.3</v>
      </c>
      <c r="E238" s="195"/>
      <c r="F238" s="195"/>
      <c r="G238" s="195"/>
      <c r="H238" s="195"/>
      <c r="I238" s="195"/>
      <c r="J238" s="196">
        <f t="shared" si="1351"/>
        <v>0</v>
      </c>
      <c r="K238" s="197" t="str">
        <f>IF(analis!H29="","",analis!H29)</f>
        <v/>
      </c>
      <c r="L238" s="196"/>
      <c r="M238" s="196"/>
      <c r="N238" s="196"/>
      <c r="O238" s="196"/>
      <c r="P238" s="196">
        <f t="shared" si="1352"/>
        <v>0</v>
      </c>
      <c r="Q238" s="8" t="str">
        <f>'rpp3'!$M$274</f>
        <v/>
      </c>
      <c r="R238" s="196"/>
      <c r="S238" s="196">
        <f t="shared" si="1353"/>
        <v>0</v>
      </c>
      <c r="T238" s="196"/>
      <c r="U238" s="196"/>
      <c r="V238" s="196">
        <f t="shared" si="1354"/>
        <v>0</v>
      </c>
      <c r="W238" s="196"/>
      <c r="X238" s="196"/>
      <c r="Y238" s="196"/>
      <c r="Z238" s="196"/>
      <c r="AA238" s="196">
        <f t="shared" ref="AA238" si="1618">IF($W$13=1,J238*$J$7,0)</f>
        <v>0</v>
      </c>
      <c r="AB238" s="196">
        <f t="shared" ref="AB238" si="1619">IF($X$13=1,P238*$P$7,0)</f>
        <v>0</v>
      </c>
      <c r="AC238" s="196">
        <f t="shared" ref="AC238" si="1620">IF($Y$13=1,S238*$S$7,0)</f>
        <v>0</v>
      </c>
      <c r="AD238" s="196">
        <f t="shared" ref="AD238" si="1621">IF($Z$13=1,V238*$V$7,0)</f>
        <v>0</v>
      </c>
      <c r="AE238" s="197">
        <f t="shared" si="1359"/>
        <v>0</v>
      </c>
      <c r="AF238" s="198">
        <f>IFERROR(AE238/(IF($W$13&gt;0,$J$7,0)+IF($X$13&gt;0,$P$7,0)+IF($Y$13&gt;0,$S$7,0)+IF($Z$13&gt;0,$V$7,0)),0)</f>
        <v>0</v>
      </c>
      <c r="AG238" s="198"/>
      <c r="AH238" s="425"/>
      <c r="AI238" s="413"/>
      <c r="AJ238" s="199" t="str">
        <f t="shared" si="1476"/>
        <v>4.3</v>
      </c>
      <c r="AK238" s="8" t="str">
        <f>'rpp3'!$M$331</f>
        <v/>
      </c>
      <c r="AL238" s="199"/>
      <c r="AM238" s="196">
        <f t="shared" si="1360"/>
        <v>0</v>
      </c>
      <c r="AN238" s="196"/>
      <c r="AO238" s="196"/>
      <c r="AP238" s="196">
        <f t="shared" si="1361"/>
        <v>0</v>
      </c>
      <c r="AQ238" s="196"/>
      <c r="AR238" s="196"/>
      <c r="AS238" s="196">
        <f t="shared" si="1362"/>
        <v>0</v>
      </c>
      <c r="AT238" s="196"/>
      <c r="AU238" s="196"/>
      <c r="AV238" s="196"/>
      <c r="AW238" s="196">
        <f t="shared" ref="AW238" si="1622">IF($AT$13=1,AM238*$AM$7,0)</f>
        <v>0</v>
      </c>
      <c r="AX238" s="196">
        <f t="shared" ref="AX238" si="1623">IF($AU$13=1,AP238*$AP$7,0)</f>
        <v>0</v>
      </c>
      <c r="AY238" s="196">
        <f t="shared" ref="AY238" si="1624">IF($AV$13=1,AS238*$AS$7,0)</f>
        <v>0</v>
      </c>
      <c r="AZ238" s="197">
        <f t="shared" si="1366"/>
        <v>0</v>
      </c>
      <c r="BA238" s="198">
        <f>IFERROR(AZ238/(IF($AT$13&gt;0,$AM$7,0)+IF($AU$13&gt;0,$AP$7,0)+IF($AV$13&gt;0,$AS$7,0)),0)</f>
        <v>0</v>
      </c>
      <c r="BB238" s="198"/>
      <c r="BC238" s="425"/>
      <c r="BD238" s="413"/>
      <c r="BE238" s="413"/>
      <c r="BF238" s="236"/>
      <c r="BG238" s="416"/>
      <c r="BH238" s="416"/>
      <c r="BI238" s="411"/>
      <c r="BJ238" s="411"/>
      <c r="BK238" s="413"/>
      <c r="BL238" s="413"/>
      <c r="BM238" s="413"/>
      <c r="BP238" s="211"/>
      <c r="BQ238" s="211"/>
      <c r="BR238" s="211"/>
      <c r="BS238" s="211"/>
    </row>
    <row r="239" spans="1:71">
      <c r="A239" s="419"/>
      <c r="B239" s="419"/>
      <c r="C239" s="422"/>
      <c r="D239" s="195" t="str">
        <f t="shared" si="1471"/>
        <v>3.4</v>
      </c>
      <c r="E239" s="195"/>
      <c r="F239" s="195"/>
      <c r="G239" s="195"/>
      <c r="H239" s="195"/>
      <c r="I239" s="195"/>
      <c r="J239" s="196">
        <f t="shared" si="1351"/>
        <v>0</v>
      </c>
      <c r="K239" s="197" t="str">
        <f>IF(analis!J29="","",analis!J29)</f>
        <v/>
      </c>
      <c r="L239" s="196"/>
      <c r="M239" s="196"/>
      <c r="N239" s="196"/>
      <c r="O239" s="196"/>
      <c r="P239" s="196">
        <f t="shared" si="1352"/>
        <v>0</v>
      </c>
      <c r="Q239" s="8" t="str">
        <f>'rpp4'!$M$274</f>
        <v/>
      </c>
      <c r="R239" s="196"/>
      <c r="S239" s="196">
        <f t="shared" si="1353"/>
        <v>0</v>
      </c>
      <c r="T239" s="196"/>
      <c r="U239" s="196"/>
      <c r="V239" s="196">
        <f t="shared" si="1354"/>
        <v>0</v>
      </c>
      <c r="W239" s="196"/>
      <c r="X239" s="196"/>
      <c r="Y239" s="196"/>
      <c r="Z239" s="196"/>
      <c r="AA239" s="196">
        <f t="shared" ref="AA239" si="1625">IF($W$14=1,J239*$J$7,0)</f>
        <v>0</v>
      </c>
      <c r="AB239" s="196">
        <f t="shared" ref="AB239" si="1626">IF($X$14=1,P239*$P$7,0)</f>
        <v>0</v>
      </c>
      <c r="AC239" s="196">
        <f t="shared" ref="AC239" si="1627">IF($Y$14=1,S239*$S$7,0)</f>
        <v>0</v>
      </c>
      <c r="AD239" s="196">
        <f t="shared" ref="AD239" si="1628">IF($Z$14=1,V239*$V$7,0)</f>
        <v>0</v>
      </c>
      <c r="AE239" s="197">
        <f t="shared" si="1359"/>
        <v>0</v>
      </c>
      <c r="AF239" s="198">
        <f>IFERROR(AE239/(IF($W$14&gt;0,$J$7,0)+IF($X$14&gt;0,$P$7,0)+IF($Y$14&gt;0,$S$7,0)+IF($Z$14&gt;0,$V$7,0)),0)</f>
        <v>0</v>
      </c>
      <c r="AG239" s="198"/>
      <c r="AH239" s="425"/>
      <c r="AI239" s="413"/>
      <c r="AJ239" s="199" t="str">
        <f t="shared" si="1476"/>
        <v>4.4</v>
      </c>
      <c r="AK239" s="8" t="str">
        <f>'rpp4'!$M$331</f>
        <v/>
      </c>
      <c r="AL239" s="199"/>
      <c r="AM239" s="196">
        <f t="shared" si="1360"/>
        <v>0</v>
      </c>
      <c r="AN239" s="196"/>
      <c r="AO239" s="196"/>
      <c r="AP239" s="196">
        <f t="shared" si="1361"/>
        <v>0</v>
      </c>
      <c r="AQ239" s="196"/>
      <c r="AR239" s="196"/>
      <c r="AS239" s="196">
        <f t="shared" si="1362"/>
        <v>0</v>
      </c>
      <c r="AT239" s="196"/>
      <c r="AU239" s="196"/>
      <c r="AV239" s="196"/>
      <c r="AW239" s="196">
        <f t="shared" ref="AW239" si="1629">IF($AT$14=1,AM239*$AM$7,0)</f>
        <v>0</v>
      </c>
      <c r="AX239" s="196">
        <f t="shared" ref="AX239" si="1630">IF($AU$14=1,AP239*$AP$7,0)</f>
        <v>0</v>
      </c>
      <c r="AY239" s="196">
        <f t="shared" ref="AY239" si="1631">IF($AV$14=1,AS239*$AS$7,0)</f>
        <v>0</v>
      </c>
      <c r="AZ239" s="197">
        <f t="shared" si="1366"/>
        <v>0</v>
      </c>
      <c r="BA239" s="198">
        <f>IFERROR(AZ239/(IF($AT$14&gt;0,$AM$7,0)+IF($AU$14&gt;0,$AP$7,0)+IF($AV$14&gt;0,$AS$7,0)),0)</f>
        <v>0</v>
      </c>
      <c r="BB239" s="198"/>
      <c r="BC239" s="425"/>
      <c r="BD239" s="413"/>
      <c r="BE239" s="413"/>
      <c r="BF239" s="236"/>
      <c r="BG239" s="416"/>
      <c r="BH239" s="416"/>
      <c r="BI239" s="411"/>
      <c r="BJ239" s="411"/>
      <c r="BK239" s="413"/>
      <c r="BL239" s="413"/>
      <c r="BM239" s="413"/>
      <c r="BP239" s="211"/>
      <c r="BQ239" s="211"/>
      <c r="BR239" s="211"/>
      <c r="BS239" s="211"/>
    </row>
    <row r="240" spans="1:71">
      <c r="A240" s="419"/>
      <c r="B240" s="419"/>
      <c r="C240" s="422"/>
      <c r="D240" s="195" t="str">
        <f t="shared" si="1471"/>
        <v>3.5</v>
      </c>
      <c r="E240" s="195"/>
      <c r="F240" s="195"/>
      <c r="G240" s="195"/>
      <c r="H240" s="195"/>
      <c r="I240" s="195"/>
      <c r="J240" s="196">
        <f t="shared" si="1351"/>
        <v>0</v>
      </c>
      <c r="K240" s="197" t="str">
        <f>IF(analis!L29="","",analis!L29)</f>
        <v/>
      </c>
      <c r="L240" s="196"/>
      <c r="M240" s="196"/>
      <c r="N240" s="196"/>
      <c r="O240" s="196"/>
      <c r="P240" s="196">
        <f t="shared" si="1352"/>
        <v>0</v>
      </c>
      <c r="Q240" s="8" t="str">
        <f>'rpp5'!$M$274</f>
        <v/>
      </c>
      <c r="R240" s="196"/>
      <c r="S240" s="196">
        <f t="shared" si="1353"/>
        <v>0</v>
      </c>
      <c r="T240" s="196"/>
      <c r="U240" s="196"/>
      <c r="V240" s="196">
        <f t="shared" si="1354"/>
        <v>0</v>
      </c>
      <c r="W240" s="196"/>
      <c r="X240" s="196"/>
      <c r="Y240" s="196"/>
      <c r="Z240" s="196"/>
      <c r="AA240" s="196">
        <f t="shared" ref="AA240" si="1632">IF($W$15=1,J240*$J$7,0)</f>
        <v>0</v>
      </c>
      <c r="AB240" s="196">
        <f t="shared" ref="AB240" si="1633">IF($X$15=1,P240*$P$7,0)</f>
        <v>0</v>
      </c>
      <c r="AC240" s="196">
        <f t="shared" ref="AC240" si="1634">IF($Y$15=1,S240*$S$7,0)</f>
        <v>0</v>
      </c>
      <c r="AD240" s="196">
        <f t="shared" ref="AD240" si="1635">IF($Z$15=1,V240*$V$7,0)</f>
        <v>0</v>
      </c>
      <c r="AE240" s="197">
        <f t="shared" si="1359"/>
        <v>0</v>
      </c>
      <c r="AF240" s="198">
        <f>IFERROR(AE240/(IF($W$15&gt;0,$J$7,0)+IF($X$15&gt;0,$P$7,0)+IF($Y$15&gt;0,$S$7,0)+IF($Z$15&gt;0,$V$7,0)),0)</f>
        <v>0</v>
      </c>
      <c r="AG240" s="198"/>
      <c r="AH240" s="425"/>
      <c r="AI240" s="413"/>
      <c r="AJ240" s="199" t="str">
        <f t="shared" si="1476"/>
        <v>4.5</v>
      </c>
      <c r="AK240" s="8" t="str">
        <f>'rpp5'!$M$331</f>
        <v/>
      </c>
      <c r="AL240" s="199"/>
      <c r="AM240" s="196">
        <f t="shared" si="1360"/>
        <v>0</v>
      </c>
      <c r="AN240" s="196"/>
      <c r="AO240" s="196"/>
      <c r="AP240" s="196">
        <f t="shared" si="1361"/>
        <v>0</v>
      </c>
      <c r="AQ240" s="196"/>
      <c r="AR240" s="196"/>
      <c r="AS240" s="196">
        <f t="shared" si="1362"/>
        <v>0</v>
      </c>
      <c r="AT240" s="196"/>
      <c r="AU240" s="196"/>
      <c r="AV240" s="196"/>
      <c r="AW240" s="196">
        <f t="shared" ref="AW240" si="1636">IF($AT$15=1,AM240*$AM$7,0)</f>
        <v>0</v>
      </c>
      <c r="AX240" s="196">
        <f t="shared" ref="AX240" si="1637">IF($AU$15=1,AP240*$AP$7,0)</f>
        <v>0</v>
      </c>
      <c r="AY240" s="196">
        <f t="shared" ref="AY240" si="1638">IF($AV$15=1,AS240*$AS$7,0)</f>
        <v>0</v>
      </c>
      <c r="AZ240" s="197">
        <f t="shared" si="1366"/>
        <v>0</v>
      </c>
      <c r="BA240" s="198">
        <f>IFERROR(AZ240/(IF($AT$15&gt;0,$AM$7,0)+IF($AU$15&gt;0,$AP$7,0)+IF($AV$15&gt;0,$AS$7,0)),0)</f>
        <v>0</v>
      </c>
      <c r="BB240" s="198"/>
      <c r="BC240" s="425"/>
      <c r="BD240" s="413"/>
      <c r="BE240" s="413"/>
      <c r="BF240" s="236"/>
      <c r="BG240" s="416"/>
      <c r="BH240" s="416"/>
      <c r="BI240" s="411"/>
      <c r="BJ240" s="411"/>
      <c r="BK240" s="413"/>
      <c r="BL240" s="413"/>
      <c r="BM240" s="413"/>
      <c r="BP240" s="211"/>
      <c r="BQ240" s="211"/>
      <c r="BR240" s="211"/>
      <c r="BS240" s="211"/>
    </row>
    <row r="241" spans="1:71">
      <c r="A241" s="419"/>
      <c r="B241" s="419"/>
      <c r="C241" s="422"/>
      <c r="D241" s="195" t="str">
        <f t="shared" si="1471"/>
        <v>3.6</v>
      </c>
      <c r="E241" s="195"/>
      <c r="F241" s="195"/>
      <c r="G241" s="195"/>
      <c r="H241" s="195"/>
      <c r="I241" s="195"/>
      <c r="J241" s="196">
        <f t="shared" si="1351"/>
        <v>0</v>
      </c>
      <c r="K241" s="197" t="str">
        <f>IF(analis!N29="","",analis!N29)</f>
        <v/>
      </c>
      <c r="L241" s="196"/>
      <c r="M241" s="196"/>
      <c r="N241" s="196"/>
      <c r="O241" s="196"/>
      <c r="P241" s="196">
        <f t="shared" si="1352"/>
        <v>0</v>
      </c>
      <c r="Q241" s="8" t="str">
        <f>'rpp16'!$M$274</f>
        <v/>
      </c>
      <c r="R241" s="196"/>
      <c r="S241" s="196">
        <f t="shared" si="1353"/>
        <v>0</v>
      </c>
      <c r="T241" s="196"/>
      <c r="U241" s="196"/>
      <c r="V241" s="196">
        <f t="shared" si="1354"/>
        <v>0</v>
      </c>
      <c r="W241" s="196"/>
      <c r="X241" s="196"/>
      <c r="Y241" s="196"/>
      <c r="Z241" s="196"/>
      <c r="AA241" s="196">
        <f t="shared" ref="AA241" si="1639">IF($W$16=1,J241*$J$7,0)</f>
        <v>0</v>
      </c>
      <c r="AB241" s="196">
        <f t="shared" ref="AB241" si="1640">IF($X$16=1,P241*$P$7,0)</f>
        <v>0</v>
      </c>
      <c r="AC241" s="196">
        <f t="shared" ref="AC241" si="1641">IF($Y$16=1,S241*$S$7,0)</f>
        <v>0</v>
      </c>
      <c r="AD241" s="196">
        <f t="shared" ref="AD241" si="1642">IF($Z$16=1,V241*$V$7,0)</f>
        <v>0</v>
      </c>
      <c r="AE241" s="197">
        <f t="shared" si="1359"/>
        <v>0</v>
      </c>
      <c r="AF241" s="198">
        <f>IFERROR(AE241/(IF($W$16&gt;0,$J$7,0)+IF($X$16&gt;0,$P$7,0)+IF($Y$16&gt;0,$S$7,0)+IF($Z$16&gt;0,$V$7,0)),0)</f>
        <v>0</v>
      </c>
      <c r="AG241" s="198"/>
      <c r="AH241" s="425"/>
      <c r="AI241" s="413"/>
      <c r="AJ241" s="199" t="str">
        <f t="shared" si="1476"/>
        <v>4.6</v>
      </c>
      <c r="AK241" s="8" t="str">
        <f>'rpp16'!$M$331</f>
        <v/>
      </c>
      <c r="AL241" s="199"/>
      <c r="AM241" s="196">
        <f t="shared" si="1360"/>
        <v>0</v>
      </c>
      <c r="AN241" s="196"/>
      <c r="AO241" s="196"/>
      <c r="AP241" s="196">
        <f t="shared" si="1361"/>
        <v>0</v>
      </c>
      <c r="AQ241" s="196"/>
      <c r="AR241" s="196"/>
      <c r="AS241" s="196">
        <f t="shared" si="1362"/>
        <v>0</v>
      </c>
      <c r="AT241" s="196"/>
      <c r="AU241" s="196"/>
      <c r="AV241" s="196"/>
      <c r="AW241" s="196">
        <f t="shared" ref="AW241" si="1643">IF($AT$16=1,AM241*$AM$7,0)</f>
        <v>0</v>
      </c>
      <c r="AX241" s="196">
        <f t="shared" ref="AX241" si="1644">IF($AU$16=1,AP241*$AP$7,0)</f>
        <v>0</v>
      </c>
      <c r="AY241" s="196">
        <f t="shared" ref="AY241" si="1645">IF($AV$16=1,AS241*$AS$7,0)</f>
        <v>0</v>
      </c>
      <c r="AZ241" s="197">
        <f t="shared" si="1366"/>
        <v>0</v>
      </c>
      <c r="BA241" s="198">
        <f>IFERROR(AZ241/(IF($AT$16&gt;0,$AM$7,0)+IF($AU$16&gt;0,$AP$7,0)+IF($AV$16&gt;0,$AS$7,0)),0)</f>
        <v>0</v>
      </c>
      <c r="BB241" s="198"/>
      <c r="BC241" s="425"/>
      <c r="BD241" s="413"/>
      <c r="BE241" s="413"/>
      <c r="BF241" s="236"/>
      <c r="BG241" s="416"/>
      <c r="BH241" s="416"/>
      <c r="BI241" s="411"/>
      <c r="BJ241" s="411"/>
      <c r="BK241" s="413"/>
      <c r="BL241" s="413"/>
      <c r="BM241" s="413"/>
      <c r="BP241" s="211"/>
      <c r="BQ241" s="211"/>
      <c r="BR241" s="211"/>
      <c r="BS241" s="211"/>
    </row>
    <row r="242" spans="1:71">
      <c r="A242" s="419"/>
      <c r="B242" s="419"/>
      <c r="C242" s="422"/>
      <c r="D242" s="195" t="str">
        <f t="shared" si="1471"/>
        <v>3.7</v>
      </c>
      <c r="E242" s="195"/>
      <c r="F242" s="195"/>
      <c r="G242" s="195"/>
      <c r="H242" s="195"/>
      <c r="I242" s="195"/>
      <c r="J242" s="196">
        <f t="shared" si="1351"/>
        <v>0</v>
      </c>
      <c r="K242" s="197" t="str">
        <f>IF(analis!P29="","",analis!P29)</f>
        <v/>
      </c>
      <c r="L242" s="196"/>
      <c r="M242" s="196"/>
      <c r="N242" s="196"/>
      <c r="O242" s="196"/>
      <c r="P242" s="196">
        <f t="shared" si="1352"/>
        <v>0</v>
      </c>
      <c r="Q242" s="8" t="str">
        <f>'rpp17'!$M$274</f>
        <v/>
      </c>
      <c r="R242" s="196"/>
      <c r="S242" s="196">
        <f t="shared" si="1353"/>
        <v>0</v>
      </c>
      <c r="T242" s="196"/>
      <c r="U242" s="196"/>
      <c r="V242" s="196">
        <f t="shared" si="1354"/>
        <v>0</v>
      </c>
      <c r="W242" s="196"/>
      <c r="X242" s="196"/>
      <c r="Y242" s="196"/>
      <c r="Z242" s="196"/>
      <c r="AA242" s="196">
        <f t="shared" ref="AA242" si="1646">IF($W$17=1,J242*$J$7,0)</f>
        <v>0</v>
      </c>
      <c r="AB242" s="196">
        <f t="shared" ref="AB242" si="1647">IF($X$17=1,P242*$P$7,0)</f>
        <v>0</v>
      </c>
      <c r="AC242" s="196">
        <f t="shared" ref="AC242" si="1648">IF($Y$17=1,S242*$S$7,0)</f>
        <v>0</v>
      </c>
      <c r="AD242" s="196">
        <f t="shared" ref="AD242" si="1649">IF($Z$17=1,V242*$V$7,0)</f>
        <v>0</v>
      </c>
      <c r="AE242" s="197">
        <f t="shared" si="1359"/>
        <v>0</v>
      </c>
      <c r="AF242" s="198">
        <f>IFERROR(AE242/(IF($W$17&gt;0,$J$7,0)+IF($X$17&gt;0,$P$7,0)+IF($Y$17&gt;0,$S$7,0)+IF($Z$17&gt;0,$V$7,0)),0)</f>
        <v>0</v>
      </c>
      <c r="AG242" s="198"/>
      <c r="AH242" s="425"/>
      <c r="AI242" s="413"/>
      <c r="AJ242" s="199" t="str">
        <f t="shared" si="1476"/>
        <v>4.7</v>
      </c>
      <c r="AK242" s="8" t="str">
        <f>'rpp17'!$M$331</f>
        <v/>
      </c>
      <c r="AL242" s="199"/>
      <c r="AM242" s="196">
        <f t="shared" si="1360"/>
        <v>0</v>
      </c>
      <c r="AN242" s="196"/>
      <c r="AO242" s="196"/>
      <c r="AP242" s="196">
        <f t="shared" si="1361"/>
        <v>0</v>
      </c>
      <c r="AQ242" s="196"/>
      <c r="AR242" s="196"/>
      <c r="AS242" s="196">
        <f t="shared" si="1362"/>
        <v>0</v>
      </c>
      <c r="AT242" s="196"/>
      <c r="AU242" s="196"/>
      <c r="AV242" s="196"/>
      <c r="AW242" s="196">
        <f t="shared" ref="AW242" si="1650">IF($AT$17=1,AM242*$AM$7,0)</f>
        <v>0</v>
      </c>
      <c r="AX242" s="196">
        <f t="shared" ref="AX242" si="1651">IF($AU$17=1,AP242*$AP$7,0)</f>
        <v>0</v>
      </c>
      <c r="AY242" s="196">
        <f t="shared" ref="AY242" si="1652">IF($AV$17=1,AS242*$AS$7,0)</f>
        <v>0</v>
      </c>
      <c r="AZ242" s="197">
        <f t="shared" si="1366"/>
        <v>0</v>
      </c>
      <c r="BA242" s="198">
        <f>IFERROR(AZ242/(IF($AT$17&gt;0,$AM$7,0)+IF($AU$17&gt;0,$AP$7,0)+IF($AV$17&gt;0,$AS$7,0)),0)</f>
        <v>0</v>
      </c>
      <c r="BB242" s="198"/>
      <c r="BC242" s="425"/>
      <c r="BD242" s="413"/>
      <c r="BE242" s="413"/>
      <c r="BF242" s="236"/>
      <c r="BG242" s="416"/>
      <c r="BH242" s="416"/>
      <c r="BI242" s="411"/>
      <c r="BJ242" s="411"/>
      <c r="BK242" s="413"/>
      <c r="BL242" s="413"/>
      <c r="BM242" s="413"/>
      <c r="BP242" s="211"/>
      <c r="BQ242" s="211"/>
      <c r="BR242" s="211"/>
      <c r="BS242" s="211"/>
    </row>
    <row r="243" spans="1:71">
      <c r="A243" s="419"/>
      <c r="B243" s="419"/>
      <c r="C243" s="422"/>
      <c r="D243" s="195" t="str">
        <f t="shared" si="1471"/>
        <v>3.8</v>
      </c>
      <c r="E243" s="195"/>
      <c r="F243" s="195"/>
      <c r="G243" s="195"/>
      <c r="H243" s="195"/>
      <c r="I243" s="195"/>
      <c r="J243" s="196">
        <f t="shared" si="1351"/>
        <v>0</v>
      </c>
      <c r="K243" s="197" t="str">
        <f>IF(analis!R29="","",analis!R29)</f>
        <v/>
      </c>
      <c r="L243" s="196"/>
      <c r="M243" s="196"/>
      <c r="N243" s="196"/>
      <c r="O243" s="196"/>
      <c r="P243" s="196">
        <f t="shared" si="1352"/>
        <v>0</v>
      </c>
      <c r="Q243" s="8" t="str">
        <f>'rpp18'!$M$274</f>
        <v/>
      </c>
      <c r="R243" s="196"/>
      <c r="S243" s="196">
        <f t="shared" si="1353"/>
        <v>0</v>
      </c>
      <c r="T243" s="196"/>
      <c r="U243" s="196"/>
      <c r="V243" s="196">
        <f t="shared" si="1354"/>
        <v>0</v>
      </c>
      <c r="W243" s="196"/>
      <c r="X243" s="196"/>
      <c r="Y243" s="196"/>
      <c r="Z243" s="196"/>
      <c r="AA243" s="196">
        <f t="shared" ref="AA243" si="1653">IF($W$18=1,J243*$J$7,0)</f>
        <v>0</v>
      </c>
      <c r="AB243" s="196">
        <f t="shared" ref="AB243" si="1654">IF($X$18=1,P243*$P$7,0)</f>
        <v>0</v>
      </c>
      <c r="AC243" s="196">
        <f t="shared" ref="AC243" si="1655">IF($Y$18=1,S243*$S$7,0)</f>
        <v>0</v>
      </c>
      <c r="AD243" s="196">
        <f t="shared" ref="AD243" si="1656">IF($Z$18=1,V243*$V$7,0)</f>
        <v>0</v>
      </c>
      <c r="AE243" s="197">
        <f t="shared" si="1359"/>
        <v>0</v>
      </c>
      <c r="AF243" s="198">
        <f>IFERROR(AE243/(IF($W$18&gt;0,$J$7,0)+IF($X$18&gt;0,$P$7,0)+IF($Y$18&gt;0,$S$7,0)+IF($Z$18&gt;0,$V$7,0)),0)</f>
        <v>0</v>
      </c>
      <c r="AG243" s="198"/>
      <c r="AH243" s="425"/>
      <c r="AI243" s="413"/>
      <c r="AJ243" s="199" t="str">
        <f t="shared" si="1476"/>
        <v>4.8</v>
      </c>
      <c r="AK243" s="8" t="str">
        <f>'rpp18'!$M$331</f>
        <v/>
      </c>
      <c r="AL243" s="199"/>
      <c r="AM243" s="196">
        <f t="shared" si="1360"/>
        <v>0</v>
      </c>
      <c r="AN243" s="196"/>
      <c r="AO243" s="196"/>
      <c r="AP243" s="196">
        <f t="shared" si="1361"/>
        <v>0</v>
      </c>
      <c r="AQ243" s="196"/>
      <c r="AR243" s="196"/>
      <c r="AS243" s="196">
        <f t="shared" si="1362"/>
        <v>0</v>
      </c>
      <c r="AT243" s="196"/>
      <c r="AU243" s="196"/>
      <c r="AV243" s="196"/>
      <c r="AW243" s="196">
        <f t="shared" ref="AW243" si="1657">IF($AT$18=1,AM243*$AM$7,0)</f>
        <v>0</v>
      </c>
      <c r="AX243" s="196">
        <f t="shared" ref="AX243" si="1658">IF($AU$18=1,AP243*$AP$7,0)</f>
        <v>0</v>
      </c>
      <c r="AY243" s="196">
        <f t="shared" ref="AY243" si="1659">IF($AV$18=1,AS243*$AS$7,0)</f>
        <v>0</v>
      </c>
      <c r="AZ243" s="197">
        <f t="shared" si="1366"/>
        <v>0</v>
      </c>
      <c r="BA243" s="198">
        <f>IFERROR(AZ243/(IF($AT$18&gt;0,$AM$7,0)+IF($AU$18&gt;0,$AP$7,0)+IF($AV$18&gt;0,$AS$7,0)),0)</f>
        <v>0</v>
      </c>
      <c r="BB243" s="198"/>
      <c r="BC243" s="425"/>
      <c r="BD243" s="413"/>
      <c r="BE243" s="413"/>
      <c r="BF243" s="236"/>
      <c r="BG243" s="416"/>
      <c r="BH243" s="416"/>
      <c r="BI243" s="411"/>
      <c r="BJ243" s="411"/>
      <c r="BK243" s="413"/>
      <c r="BL243" s="413"/>
      <c r="BM243" s="413"/>
      <c r="BP243" s="211"/>
      <c r="BQ243" s="211"/>
      <c r="BR243" s="211"/>
      <c r="BS243" s="211"/>
    </row>
    <row r="244" spans="1:71">
      <c r="A244" s="419"/>
      <c r="B244" s="419"/>
      <c r="C244" s="422"/>
      <c r="D244" s="195" t="str">
        <f t="shared" si="1471"/>
        <v>3.9</v>
      </c>
      <c r="E244" s="195"/>
      <c r="F244" s="195"/>
      <c r="G244" s="195"/>
      <c r="H244" s="195"/>
      <c r="I244" s="195"/>
      <c r="J244" s="196">
        <f t="shared" si="1351"/>
        <v>0</v>
      </c>
      <c r="K244" s="197" t="str">
        <f>IF(analis!T29="","",analis!T29)</f>
        <v/>
      </c>
      <c r="L244" s="196"/>
      <c r="M244" s="196"/>
      <c r="N244" s="196"/>
      <c r="O244" s="196"/>
      <c r="P244" s="196">
        <f t="shared" si="1352"/>
        <v>0</v>
      </c>
      <c r="Q244" s="8" t="str">
        <f>'rpp19'!$M$274</f>
        <v/>
      </c>
      <c r="R244" s="196"/>
      <c r="S244" s="196">
        <f t="shared" si="1353"/>
        <v>0</v>
      </c>
      <c r="T244" s="196"/>
      <c r="U244" s="196"/>
      <c r="V244" s="196">
        <f t="shared" si="1354"/>
        <v>0</v>
      </c>
      <c r="W244" s="196"/>
      <c r="X244" s="196"/>
      <c r="Y244" s="196"/>
      <c r="Z244" s="196"/>
      <c r="AA244" s="196">
        <f t="shared" ref="AA244" si="1660">IF($W$19=1,J244*$J$7,0)</f>
        <v>0</v>
      </c>
      <c r="AB244" s="196">
        <f t="shared" ref="AB244" si="1661">IF($X$19=1,P244*$P$7,0)</f>
        <v>0</v>
      </c>
      <c r="AC244" s="196">
        <f t="shared" ref="AC244" si="1662">IF($Y$19=1,S244*$S$7,0)</f>
        <v>0</v>
      </c>
      <c r="AD244" s="196">
        <f t="shared" ref="AD244" si="1663">IF($Z$19=1,V244*$V$7,0)</f>
        <v>0</v>
      </c>
      <c r="AE244" s="197">
        <f t="shared" si="1359"/>
        <v>0</v>
      </c>
      <c r="AF244" s="198">
        <f>IFERROR(AE244/(IF($W$19&gt;0,$J$7,0)+IF($X$19&gt;0,$P$7,0)+IF($Y$19&gt;0,$S$7,0)+IF($Z$19&gt;0,$V$7,0)),0)</f>
        <v>0</v>
      </c>
      <c r="AG244" s="198"/>
      <c r="AH244" s="425"/>
      <c r="AI244" s="413"/>
      <c r="AJ244" s="199" t="str">
        <f t="shared" si="1476"/>
        <v>4.9</v>
      </c>
      <c r="AK244" s="8" t="str">
        <f>'rpp19'!$M$331</f>
        <v/>
      </c>
      <c r="AL244" s="199"/>
      <c r="AM244" s="196">
        <f t="shared" si="1360"/>
        <v>0</v>
      </c>
      <c r="AN244" s="196"/>
      <c r="AO244" s="196"/>
      <c r="AP244" s="196">
        <f t="shared" si="1361"/>
        <v>0</v>
      </c>
      <c r="AQ244" s="196"/>
      <c r="AR244" s="196"/>
      <c r="AS244" s="196">
        <f t="shared" si="1362"/>
        <v>0</v>
      </c>
      <c r="AT244" s="196"/>
      <c r="AU244" s="196"/>
      <c r="AV244" s="196"/>
      <c r="AW244" s="196">
        <f t="shared" ref="AW244" si="1664">IF($AT$19=1,AM244*$AM$7,0)</f>
        <v>0</v>
      </c>
      <c r="AX244" s="196">
        <f t="shared" ref="AX244" si="1665">IF($AU$19=1,AP244*$AP$7,0)</f>
        <v>0</v>
      </c>
      <c r="AY244" s="196">
        <f t="shared" ref="AY244" si="1666">IF($AV$19=1,AS244*$AS$7,0)</f>
        <v>0</v>
      </c>
      <c r="AZ244" s="197">
        <f t="shared" si="1366"/>
        <v>0</v>
      </c>
      <c r="BA244" s="198">
        <f>IFERROR(AZ244/(IF($AT$19&gt;0,$AM$7,0)+IF($AU$19&gt;0,$AP$7,0)+IF($AV$19&gt;0,$AS$7,0)),0)</f>
        <v>0</v>
      </c>
      <c r="BB244" s="198"/>
      <c r="BC244" s="425"/>
      <c r="BD244" s="413"/>
      <c r="BE244" s="413"/>
      <c r="BF244" s="236"/>
      <c r="BG244" s="416"/>
      <c r="BH244" s="416"/>
      <c r="BI244" s="411"/>
      <c r="BJ244" s="411"/>
      <c r="BK244" s="413"/>
      <c r="BL244" s="413"/>
      <c r="BM244" s="413"/>
      <c r="BP244" s="211"/>
      <c r="BQ244" s="211"/>
      <c r="BR244" s="211"/>
      <c r="BS244" s="211"/>
    </row>
    <row r="245" spans="1:71">
      <c r="A245" s="419"/>
      <c r="B245" s="419"/>
      <c r="C245" s="422"/>
      <c r="D245" s="195" t="str">
        <f t="shared" si="1471"/>
        <v>3.10</v>
      </c>
      <c r="E245" s="195"/>
      <c r="F245" s="195"/>
      <c r="G245" s="195"/>
      <c r="H245" s="195"/>
      <c r="I245" s="195"/>
      <c r="J245" s="196">
        <f t="shared" si="1351"/>
        <v>0</v>
      </c>
      <c r="K245" s="197" t="str">
        <f>IF(analis!V29="","",analis!V29)</f>
        <v/>
      </c>
      <c r="L245" s="196"/>
      <c r="M245" s="196"/>
      <c r="N245" s="196"/>
      <c r="O245" s="196"/>
      <c r="P245" s="196">
        <f t="shared" si="1352"/>
        <v>0</v>
      </c>
      <c r="Q245" s="8" t="str">
        <f>'rpp20'!$M$274</f>
        <v/>
      </c>
      <c r="R245" s="196"/>
      <c r="S245" s="196">
        <f t="shared" si="1353"/>
        <v>0</v>
      </c>
      <c r="T245" s="196"/>
      <c r="U245" s="196"/>
      <c r="V245" s="196">
        <f t="shared" si="1354"/>
        <v>0</v>
      </c>
      <c r="W245" s="196"/>
      <c r="X245" s="196"/>
      <c r="Y245" s="196"/>
      <c r="Z245" s="196"/>
      <c r="AA245" s="196">
        <f t="shared" ref="AA245" si="1667">IF($W$20=1,J245*$J$7,0)</f>
        <v>0</v>
      </c>
      <c r="AB245" s="196">
        <f t="shared" ref="AB245" si="1668">IF($X$20=1,P245*$P$7,0)</f>
        <v>0</v>
      </c>
      <c r="AC245" s="196">
        <f t="shared" ref="AC245" si="1669">IF($Y$20=1,S245*$S$7,0)</f>
        <v>0</v>
      </c>
      <c r="AD245" s="196">
        <f t="shared" ref="AD245" si="1670">IF($Z$20=1,V245*$V$7,0)</f>
        <v>0</v>
      </c>
      <c r="AE245" s="197">
        <f t="shared" si="1359"/>
        <v>0</v>
      </c>
      <c r="AF245" s="198">
        <f>IFERROR(AE245/(IF($W$20&gt;0,$J$7,0)+IF($X$20&gt;0,$P$7,0)+IF($Y$20&gt;0,$S$7,0)+IF($Z$20&gt;0,$V$7,0)),0)</f>
        <v>0</v>
      </c>
      <c r="AG245" s="198"/>
      <c r="AH245" s="425"/>
      <c r="AI245" s="413"/>
      <c r="AJ245" s="199" t="str">
        <f t="shared" si="1476"/>
        <v>4.10</v>
      </c>
      <c r="AK245" s="8" t="str">
        <f>'rpp20'!$M$331</f>
        <v/>
      </c>
      <c r="AL245" s="199"/>
      <c r="AM245" s="196">
        <f t="shared" si="1360"/>
        <v>0</v>
      </c>
      <c r="AN245" s="196"/>
      <c r="AO245" s="196"/>
      <c r="AP245" s="196">
        <f t="shared" si="1361"/>
        <v>0</v>
      </c>
      <c r="AQ245" s="196"/>
      <c r="AR245" s="196"/>
      <c r="AS245" s="196">
        <f t="shared" si="1362"/>
        <v>0</v>
      </c>
      <c r="AT245" s="196"/>
      <c r="AU245" s="196"/>
      <c r="AV245" s="196"/>
      <c r="AW245" s="196">
        <f t="shared" ref="AW245" si="1671">IF($AT$20=1,AM245*$AM$7,0)</f>
        <v>0</v>
      </c>
      <c r="AX245" s="196">
        <f t="shared" ref="AX245" si="1672">IF($AU$20=1,AP245*$AP$7,0)</f>
        <v>0</v>
      </c>
      <c r="AY245" s="196">
        <f t="shared" ref="AY245" si="1673">IF($AV$20=1,AS245*$AS$7,0)</f>
        <v>0</v>
      </c>
      <c r="AZ245" s="197">
        <f t="shared" si="1366"/>
        <v>0</v>
      </c>
      <c r="BA245" s="198">
        <f>IFERROR(AZ245/(IF($AT$20&gt;0,$AM$7,0)+IF($AU$20&gt;0,$AP$7,0)+IF($AV$20&gt;0,$AS$7,0)),0)</f>
        <v>0</v>
      </c>
      <c r="BB245" s="198"/>
      <c r="BC245" s="425"/>
      <c r="BD245" s="413"/>
      <c r="BE245" s="413"/>
      <c r="BF245" s="236"/>
      <c r="BG245" s="416"/>
      <c r="BH245" s="416"/>
      <c r="BI245" s="411"/>
      <c r="BJ245" s="411"/>
      <c r="BK245" s="413"/>
      <c r="BL245" s="413"/>
      <c r="BM245" s="413"/>
      <c r="BP245" s="211"/>
      <c r="BQ245" s="211"/>
      <c r="BR245" s="211"/>
      <c r="BS245" s="211"/>
    </row>
    <row r="246" spans="1:71">
      <c r="A246" s="419"/>
      <c r="B246" s="419"/>
      <c r="C246" s="422"/>
      <c r="D246" s="195" t="str">
        <f t="shared" si="1471"/>
        <v>3.11</v>
      </c>
      <c r="E246" s="195"/>
      <c r="F246" s="195"/>
      <c r="G246" s="195"/>
      <c r="H246" s="195"/>
      <c r="I246" s="195"/>
      <c r="J246" s="196">
        <f t="shared" si="1351"/>
        <v>0</v>
      </c>
      <c r="K246" s="197" t="str">
        <f>IF(analis!X29="","",analis!X29)</f>
        <v/>
      </c>
      <c r="L246" s="196"/>
      <c r="M246" s="196"/>
      <c r="N246" s="196"/>
      <c r="O246" s="196"/>
      <c r="P246" s="196">
        <f t="shared" si="1352"/>
        <v>0</v>
      </c>
      <c r="Q246" s="8" t="str">
        <f>'rpp11'!$M$274</f>
        <v/>
      </c>
      <c r="R246" s="196"/>
      <c r="S246" s="196">
        <f t="shared" si="1353"/>
        <v>0</v>
      </c>
      <c r="T246" s="196"/>
      <c r="U246" s="196"/>
      <c r="V246" s="196">
        <f t="shared" si="1354"/>
        <v>0</v>
      </c>
      <c r="W246" s="196"/>
      <c r="X246" s="196"/>
      <c r="Y246" s="196"/>
      <c r="Z246" s="196"/>
      <c r="AA246" s="196">
        <f t="shared" ref="AA246" si="1674">IF($W$21=1,J246*$J$7,0)</f>
        <v>0</v>
      </c>
      <c r="AB246" s="196">
        <f t="shared" ref="AB246" si="1675">IF($X$21=1,P246*$P$7,0)</f>
        <v>0</v>
      </c>
      <c r="AC246" s="196">
        <f t="shared" ref="AC246" si="1676">IF($Y$21=1,S246*$S$7,0)</f>
        <v>0</v>
      </c>
      <c r="AD246" s="196">
        <f t="shared" ref="AD246" si="1677">IF($Z$21=1,V246*$V$7,0)</f>
        <v>0</v>
      </c>
      <c r="AE246" s="197">
        <f t="shared" si="1359"/>
        <v>0</v>
      </c>
      <c r="AF246" s="198">
        <f>IFERROR(AE246/(IF($W$21&gt;0,$J$7,0)+IF($X$21&gt;0,$P$7,0)+IF($Y$21&gt;0,$S$7,0)+IF($Z$21&gt;0,$V$7,0)),0)</f>
        <v>0</v>
      </c>
      <c r="AG246" s="198"/>
      <c r="AH246" s="425"/>
      <c r="AI246" s="413"/>
      <c r="AJ246" s="199" t="str">
        <f t="shared" si="1476"/>
        <v>4.11</v>
      </c>
      <c r="AK246" s="8" t="str">
        <f>'rpp11'!$M$331</f>
        <v/>
      </c>
      <c r="AL246" s="199"/>
      <c r="AM246" s="196">
        <f t="shared" si="1360"/>
        <v>0</v>
      </c>
      <c r="AN246" s="196"/>
      <c r="AO246" s="196"/>
      <c r="AP246" s="196">
        <f t="shared" si="1361"/>
        <v>0</v>
      </c>
      <c r="AQ246" s="196"/>
      <c r="AR246" s="196"/>
      <c r="AS246" s="196">
        <f t="shared" si="1362"/>
        <v>0</v>
      </c>
      <c r="AT246" s="196"/>
      <c r="AU246" s="196"/>
      <c r="AV246" s="196"/>
      <c r="AW246" s="196">
        <f t="shared" ref="AW246" si="1678">IF($AT$21=1,AM246*$AM$7,0)</f>
        <v>0</v>
      </c>
      <c r="AX246" s="196">
        <f t="shared" ref="AX246" si="1679">IF($AU$21=1,AP246*$AP$7,0)</f>
        <v>0</v>
      </c>
      <c r="AY246" s="196">
        <f t="shared" ref="AY246" si="1680">IF($AV$21=1,AS246*$AS$7,0)</f>
        <v>0</v>
      </c>
      <c r="AZ246" s="197">
        <f t="shared" si="1366"/>
        <v>0</v>
      </c>
      <c r="BA246" s="198">
        <f>IFERROR(AZ246/(IF($AT$21&gt;0,$AM$7,0)+IF($AU$21&gt;0,$AP$7,0)+IF($AV$21&gt;0,$AS$7,0)),0)</f>
        <v>0</v>
      </c>
      <c r="BB246" s="198"/>
      <c r="BC246" s="425"/>
      <c r="BD246" s="413"/>
      <c r="BE246" s="413"/>
      <c r="BF246" s="236"/>
      <c r="BG246" s="416"/>
      <c r="BH246" s="416"/>
      <c r="BI246" s="411"/>
      <c r="BJ246" s="411"/>
      <c r="BK246" s="413"/>
      <c r="BL246" s="413"/>
      <c r="BM246" s="413"/>
      <c r="BP246" s="211"/>
      <c r="BQ246" s="211"/>
      <c r="BR246" s="211"/>
      <c r="BS246" s="211"/>
    </row>
    <row r="247" spans="1:71">
      <c r="A247" s="419"/>
      <c r="B247" s="419"/>
      <c r="C247" s="422"/>
      <c r="D247" s="195" t="str">
        <f t="shared" si="1471"/>
        <v>3.12</v>
      </c>
      <c r="E247" s="195"/>
      <c r="F247" s="195"/>
      <c r="G247" s="195"/>
      <c r="H247" s="195"/>
      <c r="I247" s="195"/>
      <c r="J247" s="196">
        <f t="shared" si="1351"/>
        <v>0</v>
      </c>
      <c r="K247" s="197" t="str">
        <f>IF(analis!Z29="","",analis!Z29)</f>
        <v/>
      </c>
      <c r="L247" s="196"/>
      <c r="M247" s="196"/>
      <c r="N247" s="196"/>
      <c r="O247" s="196"/>
      <c r="P247" s="196">
        <f t="shared" si="1352"/>
        <v>0</v>
      </c>
      <c r="Q247" s="8" t="str">
        <f>'rpp12'!$M$274</f>
        <v/>
      </c>
      <c r="R247" s="196"/>
      <c r="S247" s="196">
        <f t="shared" si="1353"/>
        <v>0</v>
      </c>
      <c r="T247" s="196"/>
      <c r="U247" s="196"/>
      <c r="V247" s="196">
        <f t="shared" si="1354"/>
        <v>0</v>
      </c>
      <c r="W247" s="196"/>
      <c r="X247" s="196"/>
      <c r="Y247" s="196"/>
      <c r="Z247" s="196"/>
      <c r="AA247" s="196">
        <f t="shared" ref="AA247" si="1681">IF($W$22=1,J247*$J$7,0)</f>
        <v>0</v>
      </c>
      <c r="AB247" s="196">
        <f t="shared" ref="AB247" si="1682">IF($X$22=1,P247*$P$7,0)</f>
        <v>0</v>
      </c>
      <c r="AC247" s="196">
        <f t="shared" ref="AC247" si="1683">IF($Y$22=1,S247*$S$7,0)</f>
        <v>0</v>
      </c>
      <c r="AD247" s="196">
        <f t="shared" ref="AD247" si="1684">IF($Z$22=1,V247*$V$7,0)</f>
        <v>0</v>
      </c>
      <c r="AE247" s="197">
        <f t="shared" si="1359"/>
        <v>0</v>
      </c>
      <c r="AF247" s="198">
        <f>IFERROR(AE247/(IF($W$22&gt;0,$J$7,0)+IF($X$22&gt;0,$P$7,0)+IF($Y$22&gt;0,$S$7,0)+IF($Z$22&gt;0,$V$7,0)),0)</f>
        <v>0</v>
      </c>
      <c r="AG247" s="198"/>
      <c r="AH247" s="425"/>
      <c r="AI247" s="413"/>
      <c r="AJ247" s="199" t="str">
        <f t="shared" si="1476"/>
        <v>4.12</v>
      </c>
      <c r="AK247" s="8" t="str">
        <f>'rpp12'!$M$331</f>
        <v/>
      </c>
      <c r="AL247" s="199"/>
      <c r="AM247" s="196">
        <f t="shared" si="1360"/>
        <v>0</v>
      </c>
      <c r="AN247" s="196"/>
      <c r="AO247" s="196"/>
      <c r="AP247" s="196">
        <f t="shared" si="1361"/>
        <v>0</v>
      </c>
      <c r="AQ247" s="196"/>
      <c r="AR247" s="196"/>
      <c r="AS247" s="196">
        <f t="shared" si="1362"/>
        <v>0</v>
      </c>
      <c r="AT247" s="196"/>
      <c r="AU247" s="196"/>
      <c r="AV247" s="196"/>
      <c r="AW247" s="196">
        <f t="shared" ref="AW247" si="1685">IF($AT$22=1,AM247*$AM$7,0)</f>
        <v>0</v>
      </c>
      <c r="AX247" s="196">
        <f t="shared" ref="AX247" si="1686">IF($AU$22=1,AP247*$AP$7,0)</f>
        <v>0</v>
      </c>
      <c r="AY247" s="196">
        <f t="shared" ref="AY247" si="1687">IF($AV$22=1,AS247*$AS$7,0)</f>
        <v>0</v>
      </c>
      <c r="AZ247" s="197">
        <f t="shared" si="1366"/>
        <v>0</v>
      </c>
      <c r="BA247" s="198">
        <f>IFERROR(AZ247/(IF($AT$22&gt;0,$AM$7,0)+IF($AU$22&gt;0,$AP$7,0)+IF($AV$22&gt;0,$AS$7,0)),0)</f>
        <v>0</v>
      </c>
      <c r="BB247" s="198"/>
      <c r="BC247" s="425"/>
      <c r="BD247" s="413"/>
      <c r="BE247" s="413"/>
      <c r="BF247" s="236"/>
      <c r="BG247" s="416"/>
      <c r="BH247" s="416"/>
      <c r="BI247" s="411"/>
      <c r="BJ247" s="411"/>
      <c r="BK247" s="413"/>
      <c r="BL247" s="413"/>
      <c r="BM247" s="413"/>
      <c r="BP247" s="211"/>
      <c r="BQ247" s="211"/>
      <c r="BR247" s="211"/>
      <c r="BS247" s="211"/>
    </row>
    <row r="248" spans="1:71">
      <c r="A248" s="419"/>
      <c r="B248" s="419"/>
      <c r="C248" s="422"/>
      <c r="D248" s="195" t="str">
        <f t="shared" si="1471"/>
        <v>3.13</v>
      </c>
      <c r="E248" s="195"/>
      <c r="F248" s="195"/>
      <c r="G248" s="195"/>
      <c r="H248" s="195"/>
      <c r="I248" s="195"/>
      <c r="J248" s="196">
        <f t="shared" si="1351"/>
        <v>0</v>
      </c>
      <c r="K248" s="197" t="str">
        <f>IF(analis!AB29="","",analis!AB29)</f>
        <v/>
      </c>
      <c r="L248" s="196"/>
      <c r="M248" s="196"/>
      <c r="N248" s="196"/>
      <c r="O248" s="196"/>
      <c r="P248" s="196">
        <f t="shared" si="1352"/>
        <v>0</v>
      </c>
      <c r="Q248" s="8" t="str">
        <f>'rpp13'!$M$274</f>
        <v/>
      </c>
      <c r="R248" s="196"/>
      <c r="S248" s="196">
        <f t="shared" si="1353"/>
        <v>0</v>
      </c>
      <c r="T248" s="196"/>
      <c r="U248" s="196"/>
      <c r="V248" s="196">
        <f t="shared" si="1354"/>
        <v>0</v>
      </c>
      <c r="W248" s="196"/>
      <c r="X248" s="196"/>
      <c r="Y248" s="196"/>
      <c r="Z248" s="196"/>
      <c r="AA248" s="196">
        <f t="shared" ref="AA248" si="1688">IF($W$23=1,J248*$J$7,0)</f>
        <v>0</v>
      </c>
      <c r="AB248" s="196">
        <f t="shared" ref="AB248" si="1689">IF($X$23=1,P248*$P$7,0)</f>
        <v>0</v>
      </c>
      <c r="AC248" s="196">
        <f t="shared" ref="AC248" si="1690">IF($Y$23=1,S248*$S$7,0)</f>
        <v>0</v>
      </c>
      <c r="AD248" s="196">
        <f t="shared" ref="AD248" si="1691">IF($Z$23=1,V248*$V$7,0)</f>
        <v>0</v>
      </c>
      <c r="AE248" s="197">
        <f t="shared" si="1359"/>
        <v>0</v>
      </c>
      <c r="AF248" s="198">
        <f>IFERROR(AE248/(IF($W$23&gt;0,$J$7,0)+IF($X$23&gt;0,$P$7,0)+IF($Y$23&gt;0,$S$7,0)+IF($Z$23&gt;0,$V$7,0)),0)</f>
        <v>0</v>
      </c>
      <c r="AG248" s="198"/>
      <c r="AH248" s="425"/>
      <c r="AI248" s="413"/>
      <c r="AJ248" s="199" t="str">
        <f t="shared" si="1476"/>
        <v>4.13</v>
      </c>
      <c r="AK248" s="8" t="str">
        <f>'rpp13'!$M$331</f>
        <v/>
      </c>
      <c r="AL248" s="199"/>
      <c r="AM248" s="196">
        <f t="shared" si="1360"/>
        <v>0</v>
      </c>
      <c r="AN248" s="196"/>
      <c r="AO248" s="196"/>
      <c r="AP248" s="196">
        <f t="shared" si="1361"/>
        <v>0</v>
      </c>
      <c r="AQ248" s="196"/>
      <c r="AR248" s="196"/>
      <c r="AS248" s="196">
        <f t="shared" si="1362"/>
        <v>0</v>
      </c>
      <c r="AT248" s="196"/>
      <c r="AU248" s="196"/>
      <c r="AV248" s="196"/>
      <c r="AW248" s="196">
        <f t="shared" ref="AW248" si="1692">IF($AT$23=1,AM248*$AM$7,0)</f>
        <v>0</v>
      </c>
      <c r="AX248" s="196">
        <f t="shared" ref="AX248" si="1693">IF($AU$23=1,AP248*$AP$7,0)</f>
        <v>0</v>
      </c>
      <c r="AY248" s="196">
        <f t="shared" ref="AY248" si="1694">IF($AV$23=1,AS248*$AS$7,0)</f>
        <v>0</v>
      </c>
      <c r="AZ248" s="197">
        <f t="shared" si="1366"/>
        <v>0</v>
      </c>
      <c r="BA248" s="198">
        <f>IFERROR(AZ248/(IF($AT$23&gt;0,$AM$7,0)+IF($AU$23&gt;0,$AP$7,0)+IF($AV$23&gt;0,$AS$7,0)),0)</f>
        <v>0</v>
      </c>
      <c r="BB248" s="198"/>
      <c r="BC248" s="425"/>
      <c r="BD248" s="413"/>
      <c r="BE248" s="413"/>
      <c r="BF248" s="236"/>
      <c r="BG248" s="416"/>
      <c r="BH248" s="416"/>
      <c r="BI248" s="411"/>
      <c r="BJ248" s="411"/>
      <c r="BK248" s="413"/>
      <c r="BL248" s="413"/>
      <c r="BM248" s="413"/>
      <c r="BP248" s="211"/>
      <c r="BQ248" s="211"/>
      <c r="BR248" s="211"/>
      <c r="BS248" s="211"/>
    </row>
    <row r="249" spans="1:71">
      <c r="A249" s="419"/>
      <c r="B249" s="419"/>
      <c r="C249" s="422"/>
      <c r="D249" s="195" t="str">
        <f t="shared" si="1471"/>
        <v>3.14</v>
      </c>
      <c r="E249" s="195"/>
      <c r="F249" s="195"/>
      <c r="G249" s="195"/>
      <c r="H249" s="195"/>
      <c r="I249" s="195"/>
      <c r="J249" s="196">
        <f t="shared" si="1351"/>
        <v>0</v>
      </c>
      <c r="K249" s="197" t="str">
        <f>IF(analis!AD29="","",analis!AD29)</f>
        <v/>
      </c>
      <c r="L249" s="196"/>
      <c r="M249" s="196"/>
      <c r="N249" s="196"/>
      <c r="O249" s="196"/>
      <c r="P249" s="196">
        <f t="shared" si="1352"/>
        <v>0</v>
      </c>
      <c r="Q249" s="8" t="str">
        <f>'rpp14'!$M$274</f>
        <v/>
      </c>
      <c r="R249" s="196"/>
      <c r="S249" s="196">
        <f t="shared" si="1353"/>
        <v>0</v>
      </c>
      <c r="T249" s="196"/>
      <c r="U249" s="196"/>
      <c r="V249" s="196">
        <f t="shared" si="1354"/>
        <v>0</v>
      </c>
      <c r="W249" s="196"/>
      <c r="X249" s="196"/>
      <c r="Y249" s="196"/>
      <c r="Z249" s="196"/>
      <c r="AA249" s="196">
        <f t="shared" ref="AA249" si="1695">IF($W$24=1,J249*$J$7,0)</f>
        <v>0</v>
      </c>
      <c r="AB249" s="196">
        <f t="shared" ref="AB249" si="1696">IF($X$24=1,P249*$P$7,0)</f>
        <v>0</v>
      </c>
      <c r="AC249" s="196">
        <f t="shared" ref="AC249" si="1697">IF($Y$24=1,S249*$S$7,0)</f>
        <v>0</v>
      </c>
      <c r="AD249" s="196">
        <f t="shared" ref="AD249" si="1698">IF($Z$24=1,V249*$V$7,0)</f>
        <v>0</v>
      </c>
      <c r="AE249" s="197">
        <f t="shared" si="1359"/>
        <v>0</v>
      </c>
      <c r="AF249" s="198">
        <f>IFERROR(AE249/(IF($W$24&gt;0,$J$7,0)+IF($X$24&gt;0,$P$7,0)+IF($Y$24&gt;0,$S$7,0)+IF($Z$24&gt;0,$V$7,0)),0)</f>
        <v>0</v>
      </c>
      <c r="AG249" s="198"/>
      <c r="AH249" s="425"/>
      <c r="AI249" s="413"/>
      <c r="AJ249" s="199" t="str">
        <f t="shared" si="1476"/>
        <v>4.14</v>
      </c>
      <c r="AK249" s="8" t="str">
        <f>'rpp14'!$M$331</f>
        <v/>
      </c>
      <c r="AL249" s="199"/>
      <c r="AM249" s="196">
        <f t="shared" si="1360"/>
        <v>0</v>
      </c>
      <c r="AN249" s="196"/>
      <c r="AO249" s="196"/>
      <c r="AP249" s="196">
        <f t="shared" si="1361"/>
        <v>0</v>
      </c>
      <c r="AQ249" s="196"/>
      <c r="AR249" s="196"/>
      <c r="AS249" s="196">
        <f t="shared" si="1362"/>
        <v>0</v>
      </c>
      <c r="AT249" s="196"/>
      <c r="AU249" s="196"/>
      <c r="AV249" s="196"/>
      <c r="AW249" s="196">
        <f t="shared" ref="AW249" si="1699">IF($AT$24=1,AM249*$AM$7,0)</f>
        <v>0</v>
      </c>
      <c r="AX249" s="196">
        <f t="shared" ref="AX249" si="1700">IF($AU$24=1,AP249*$AP$7,0)</f>
        <v>0</v>
      </c>
      <c r="AY249" s="196">
        <f t="shared" ref="AY249" si="1701">IF($AV$24=1,AS249*$AS$7,0)</f>
        <v>0</v>
      </c>
      <c r="AZ249" s="197">
        <f t="shared" si="1366"/>
        <v>0</v>
      </c>
      <c r="BA249" s="198">
        <f>IFERROR(AZ249/(IF($AT$24&gt;0,$AM$7,0)+IF($AU$24&gt;0,$AP$7,0)+IF($AV$24&gt;0,$AS$7,0)),0)</f>
        <v>0</v>
      </c>
      <c r="BB249" s="198"/>
      <c r="BC249" s="425"/>
      <c r="BD249" s="413"/>
      <c r="BE249" s="413"/>
      <c r="BF249" s="236"/>
      <c r="BG249" s="416"/>
      <c r="BH249" s="416"/>
      <c r="BI249" s="411"/>
      <c r="BJ249" s="411"/>
      <c r="BK249" s="413"/>
      <c r="BL249" s="413"/>
      <c r="BM249" s="413"/>
      <c r="BP249" s="211"/>
      <c r="BQ249" s="211"/>
      <c r="BR249" s="211"/>
      <c r="BS249" s="211"/>
    </row>
    <row r="250" spans="1:71">
      <c r="A250" s="420"/>
      <c r="B250" s="420"/>
      <c r="C250" s="423"/>
      <c r="D250" s="195" t="str">
        <f t="shared" si="1471"/>
        <v>3.15</v>
      </c>
      <c r="E250" s="195"/>
      <c r="F250" s="195"/>
      <c r="G250" s="195"/>
      <c r="H250" s="195"/>
      <c r="I250" s="195"/>
      <c r="J250" s="196">
        <f t="shared" si="1351"/>
        <v>0</v>
      </c>
      <c r="K250" s="197" t="str">
        <f>IF(analis!AF29="","",analis!AF29)</f>
        <v/>
      </c>
      <c r="L250" s="196"/>
      <c r="M250" s="196"/>
      <c r="N250" s="196"/>
      <c r="O250" s="196"/>
      <c r="P250" s="196">
        <f t="shared" si="1352"/>
        <v>0</v>
      </c>
      <c r="Q250" s="8" t="str">
        <f>'rpp15'!$M$274</f>
        <v/>
      </c>
      <c r="R250" s="196"/>
      <c r="S250" s="196">
        <f t="shared" si="1353"/>
        <v>0</v>
      </c>
      <c r="T250" s="196"/>
      <c r="U250" s="196"/>
      <c r="V250" s="196">
        <f t="shared" si="1354"/>
        <v>0</v>
      </c>
      <c r="W250" s="196"/>
      <c r="X250" s="196"/>
      <c r="Y250" s="196"/>
      <c r="Z250" s="196"/>
      <c r="AA250" s="196">
        <f t="shared" ref="AA250" si="1702">IF($W$25=1,J250*$J$7,0)</f>
        <v>0</v>
      </c>
      <c r="AB250" s="196">
        <f t="shared" ref="AB250" si="1703">IF($X$25=1,P250*$P$7,0)</f>
        <v>0</v>
      </c>
      <c r="AC250" s="196">
        <f t="shared" ref="AC250" si="1704">IF($Y$25=1,S250*$S$7,0)</f>
        <v>0</v>
      </c>
      <c r="AD250" s="196">
        <f t="shared" ref="AD250" si="1705">IF($Z$25=1,V250*$V$7,0)</f>
        <v>0</v>
      </c>
      <c r="AE250" s="197">
        <f t="shared" si="1359"/>
        <v>0</v>
      </c>
      <c r="AF250" s="198">
        <f>IFERROR(AE250/(IF($W$25&gt;0,$J$7,0)+IF($X$25&gt;0,$P$7,0)+IF($Y$25&gt;0,$S$7,0)+IF($Z$25&gt;0,$V$7,0)),0)</f>
        <v>0</v>
      </c>
      <c r="AG250" s="198"/>
      <c r="AH250" s="426"/>
      <c r="AI250" s="414"/>
      <c r="AJ250" s="199" t="str">
        <f t="shared" si="1476"/>
        <v>4.15</v>
      </c>
      <c r="AK250" s="8" t="str">
        <f>'rpp15'!$M$331</f>
        <v/>
      </c>
      <c r="AL250" s="199"/>
      <c r="AM250" s="196">
        <f t="shared" si="1360"/>
        <v>0</v>
      </c>
      <c r="AN250" s="196"/>
      <c r="AO250" s="196"/>
      <c r="AP250" s="196">
        <f t="shared" si="1361"/>
        <v>0</v>
      </c>
      <c r="AQ250" s="196"/>
      <c r="AR250" s="196"/>
      <c r="AS250" s="196">
        <f t="shared" si="1362"/>
        <v>0</v>
      </c>
      <c r="AT250" s="196"/>
      <c r="AU250" s="196"/>
      <c r="AV250" s="196"/>
      <c r="AW250" s="196">
        <f t="shared" ref="AW250" si="1706">IF($AT$25=1,AM250*$AM$7,0)</f>
        <v>0</v>
      </c>
      <c r="AX250" s="196">
        <f t="shared" ref="AX250" si="1707">IF($AU$25=1,AP250*$AP$7,0)</f>
        <v>0</v>
      </c>
      <c r="AY250" s="196">
        <f t="shared" ref="AY250" si="1708">IF($AV$25=1,AS250*$AS$7,0)</f>
        <v>0</v>
      </c>
      <c r="AZ250" s="197">
        <f t="shared" si="1366"/>
        <v>0</v>
      </c>
      <c r="BA250" s="198">
        <f>IFERROR(AZ250/(IF($AT$25&gt;0,$AM$7,0)+IF($AU$25&gt;0,$AP$7,0)+IF($AV$25&gt;0,$AS$7,0)),0)</f>
        <v>0</v>
      </c>
      <c r="BB250" s="198"/>
      <c r="BC250" s="426"/>
      <c r="BD250" s="414"/>
      <c r="BE250" s="414"/>
      <c r="BF250" s="237"/>
      <c r="BG250" s="417"/>
      <c r="BH250" s="417"/>
      <c r="BI250" s="316"/>
      <c r="BJ250" s="316"/>
      <c r="BK250" s="414"/>
      <c r="BL250" s="414"/>
      <c r="BM250" s="414"/>
      <c r="BP250" s="211"/>
      <c r="BQ250" s="211"/>
      <c r="BR250" s="211"/>
      <c r="BS250" s="211"/>
    </row>
    <row r="251" spans="1:71">
      <c r="A251" s="418">
        <v>17</v>
      </c>
      <c r="B251" s="418">
        <f>pd!B22</f>
        <v>5485</v>
      </c>
      <c r="C251" s="421" t="str">
        <f>pd!C22</f>
        <v>MUHAMMAD FIKRI</v>
      </c>
      <c r="D251" s="195" t="str">
        <f t="shared" si="1471"/>
        <v>3.1</v>
      </c>
      <c r="E251" s="195"/>
      <c r="F251" s="195"/>
      <c r="G251" s="195"/>
      <c r="H251" s="195"/>
      <c r="I251" s="195"/>
      <c r="J251" s="196">
        <f t="shared" si="1351"/>
        <v>0</v>
      </c>
      <c r="K251" s="197" t="str">
        <f>IF(analis!D30="","",analis!D30)</f>
        <v/>
      </c>
      <c r="L251" s="196"/>
      <c r="M251" s="196"/>
      <c r="N251" s="196"/>
      <c r="O251" s="196"/>
      <c r="P251" s="196">
        <f t="shared" si="1352"/>
        <v>0</v>
      </c>
      <c r="Q251" s="8" t="str">
        <f>'rpp1'!$M$275</f>
        <v/>
      </c>
      <c r="R251" s="196"/>
      <c r="S251" s="196">
        <f t="shared" si="1353"/>
        <v>0</v>
      </c>
      <c r="T251" s="196"/>
      <c r="U251" s="196"/>
      <c r="V251" s="196">
        <f t="shared" si="1354"/>
        <v>0</v>
      </c>
      <c r="W251" s="196"/>
      <c r="X251" s="196"/>
      <c r="Y251" s="196"/>
      <c r="Z251" s="196"/>
      <c r="AA251" s="196">
        <f t="shared" ref="AA251" si="1709">IF($W$11=1,J251*$J$7,0)</f>
        <v>0</v>
      </c>
      <c r="AB251" s="196">
        <f t="shared" ref="AB251" si="1710">IF($X$11=1,P251*$P$7,0)</f>
        <v>0</v>
      </c>
      <c r="AC251" s="196">
        <f t="shared" ref="AC251" si="1711">IF($Y$11=1,S251*$S$7,0)</f>
        <v>0</v>
      </c>
      <c r="AD251" s="196">
        <f t="shared" ref="AD251" si="1712">IF($Z$11=1,V251*$V$7,0)</f>
        <v>0</v>
      </c>
      <c r="AE251" s="197">
        <f t="shared" si="1359"/>
        <v>0</v>
      </c>
      <c r="AF251" s="198">
        <f>IFERROR(AE251/(IF($W$11&gt;0,$J$7,0)+IF($X$11&gt;0,$P$7,0)+IF($Y$11&gt;0,$S$7,0)+IF($Z$11&gt;0,$V$7,0)),0)</f>
        <v>0</v>
      </c>
      <c r="AG251" s="198"/>
      <c r="AH251" s="424" t="e">
        <f t="shared" ref="AH251" si="1713">ROUND((SUM(AF251:AF265)/SUM($AG$11:$AG$25)),0)</f>
        <v>#DIV/0!</v>
      </c>
      <c r="AI251" s="412" t="e">
        <f>IF(AH251&gt;=$BO$11,"A",IF(AH251&gt;=$BO$12,"B",IF(AH251&gt;=$BO$13,"C",IF(AH251&gt;=$BO$14,"D",""))))</f>
        <v>#DIV/0!</v>
      </c>
      <c r="AJ251" s="199" t="str">
        <f t="shared" si="1476"/>
        <v>4.1</v>
      </c>
      <c r="AK251" s="8" t="str">
        <f>'rpp1'!$M$332</f>
        <v/>
      </c>
      <c r="AL251" s="199"/>
      <c r="AM251" s="196">
        <f t="shared" si="1360"/>
        <v>0</v>
      </c>
      <c r="AN251" s="196"/>
      <c r="AO251" s="196"/>
      <c r="AP251" s="196">
        <f t="shared" si="1361"/>
        <v>0</v>
      </c>
      <c r="AQ251" s="196"/>
      <c r="AR251" s="196"/>
      <c r="AS251" s="196">
        <f t="shared" si="1362"/>
        <v>0</v>
      </c>
      <c r="AT251" s="196"/>
      <c r="AU251" s="196"/>
      <c r="AV251" s="196"/>
      <c r="AW251" s="196">
        <f t="shared" ref="AW251" si="1714">IF($AT$11=1,AM251*$AM$7,0)</f>
        <v>0</v>
      </c>
      <c r="AX251" s="196">
        <f t="shared" ref="AX251" si="1715">IF($AU$11=1,AP251*$AP$7,0)</f>
        <v>0</v>
      </c>
      <c r="AY251" s="196">
        <f t="shared" ref="AY251" si="1716">IF($AV$11=1,AS251*$AS$7,0)</f>
        <v>0</v>
      </c>
      <c r="AZ251" s="197">
        <f t="shared" si="1366"/>
        <v>0</v>
      </c>
      <c r="BA251" s="198">
        <f>IFERROR(AZ251/(IF($AT$11&gt;0,$AM$7,0)+IF($AU$11&gt;0,$AP$7,0)+IF($AV$11&gt;0,$AS$7,0)),0)</f>
        <v>0</v>
      </c>
      <c r="BB251" s="198"/>
      <c r="BC251" s="424" t="e">
        <f t="shared" ref="BC251" si="1717">ROUND((SUM(BA251:BA265)/SUM($BB$11:$BB$25)),0)</f>
        <v>#DIV/0!</v>
      </c>
      <c r="BD251" s="412" t="e">
        <f t="shared" ref="BD251" si="1718">IF(BC251&gt;=$BO$11,"A",IF(BC251&gt;=$BO$12,"B",IF(BC251&gt;=$BO$13,"C",IF(BC251&gt;=$BO$14,"D",""))))</f>
        <v>#DIV/0!</v>
      </c>
      <c r="BE251" s="412"/>
      <c r="BF251" s="235" t="str">
        <f>'rpp1'!G166</f>
        <v/>
      </c>
      <c r="BG251" s="415" t="e">
        <f>IF(AI251=$BP$11,$BQ$11,IF(AI251=$BP$12,$BQ$12,IF(AI251=$BP$13,$BQ$13,IF(AI251=$BP$14,$BQ$14,""))))</f>
        <v>#DIV/0!</v>
      </c>
      <c r="BH251" s="415" t="e">
        <f t="shared" ref="BH251" si="1719">IF(BD251=$BP$11,$BR$11,IF(BD251=$BP$12,$BR$12,IF(BD251=$BP$13,$BR$13,IF(BD251=$BP$14,$BR$14,""))))</f>
        <v>#DIV/0!</v>
      </c>
      <c r="BI251" s="315" t="str">
        <f t="shared" ref="BI251" si="1720">IF(BE251=$BS$11,$BT$11,IF(BE251=$BS$12,$BT$12,IF(BE251=$BS$13,$BT$13,IF(BE251=$BS$14,$BT$14,""))))</f>
        <v/>
      </c>
      <c r="BJ251" s="315" t="str">
        <f t="shared" ref="BJ251" si="1721">IF(BF251=$BS$11,$BU$11,IF(BF251=$BS$12,$BU$12,IF(BF251=$BS$13,$BU$13,IF(BF251=$BS$14,$BU$14,""))))</f>
        <v/>
      </c>
      <c r="BK251" s="412"/>
      <c r="BL251" s="412"/>
      <c r="BM251" s="412"/>
      <c r="BP251" s="211"/>
      <c r="BQ251" s="211"/>
      <c r="BR251" s="211"/>
      <c r="BS251" s="211"/>
    </row>
    <row r="252" spans="1:71">
      <c r="A252" s="419"/>
      <c r="B252" s="419"/>
      <c r="C252" s="422"/>
      <c r="D252" s="195" t="str">
        <f t="shared" si="1471"/>
        <v>3.2</v>
      </c>
      <c r="E252" s="195"/>
      <c r="F252" s="195"/>
      <c r="G252" s="195"/>
      <c r="H252" s="195"/>
      <c r="I252" s="195"/>
      <c r="J252" s="196">
        <f t="shared" si="1351"/>
        <v>0</v>
      </c>
      <c r="K252" s="197" t="str">
        <f>IF(analis!F30="","",analis!F30)</f>
        <v/>
      </c>
      <c r="L252" s="196"/>
      <c r="M252" s="196"/>
      <c r="N252" s="196"/>
      <c r="O252" s="196"/>
      <c r="P252" s="196">
        <f t="shared" si="1352"/>
        <v>0</v>
      </c>
      <c r="Q252" s="8" t="str">
        <f>'rpp2'!$M$275</f>
        <v/>
      </c>
      <c r="R252" s="196"/>
      <c r="S252" s="196">
        <f t="shared" si="1353"/>
        <v>0</v>
      </c>
      <c r="T252" s="196"/>
      <c r="U252" s="196"/>
      <c r="V252" s="196">
        <f t="shared" si="1354"/>
        <v>0</v>
      </c>
      <c r="W252" s="196"/>
      <c r="X252" s="196"/>
      <c r="Y252" s="196"/>
      <c r="Z252" s="196"/>
      <c r="AA252" s="196">
        <f t="shared" ref="AA252" si="1722">IF($W$12=1,J252*$J$7,0)</f>
        <v>0</v>
      </c>
      <c r="AB252" s="196">
        <f t="shared" ref="AB252" si="1723">IF($X$12=1,P252*$P$7,0)</f>
        <v>0</v>
      </c>
      <c r="AC252" s="196">
        <f t="shared" ref="AC252" si="1724">IF($Y$12=1,S252*$S$7,0)</f>
        <v>0</v>
      </c>
      <c r="AD252" s="196">
        <f t="shared" ref="AD252" si="1725">IF($Z$12=1,V252*$V$7,0)</f>
        <v>0</v>
      </c>
      <c r="AE252" s="197">
        <f t="shared" si="1359"/>
        <v>0</v>
      </c>
      <c r="AF252" s="198">
        <f>IFERROR(AE252/(IF($W$12&gt;0,$J$7,0)+IF($X$12&gt;0,$P$7,0)+IF($Y$12&gt;0,$S$7,0)+IF($Z$12&gt;0,$V$7,0)),0)</f>
        <v>0</v>
      </c>
      <c r="AG252" s="198"/>
      <c r="AH252" s="425"/>
      <c r="AI252" s="413"/>
      <c r="AJ252" s="199" t="str">
        <f t="shared" si="1476"/>
        <v>4.2</v>
      </c>
      <c r="AK252" s="8" t="str">
        <f>'rpp2'!$M$332</f>
        <v/>
      </c>
      <c r="AL252" s="199"/>
      <c r="AM252" s="196">
        <f t="shared" si="1360"/>
        <v>0</v>
      </c>
      <c r="AN252" s="196"/>
      <c r="AO252" s="196"/>
      <c r="AP252" s="196">
        <f t="shared" si="1361"/>
        <v>0</v>
      </c>
      <c r="AQ252" s="196"/>
      <c r="AR252" s="196"/>
      <c r="AS252" s="196">
        <f t="shared" si="1362"/>
        <v>0</v>
      </c>
      <c r="AT252" s="196"/>
      <c r="AU252" s="196"/>
      <c r="AV252" s="196"/>
      <c r="AW252" s="196">
        <f t="shared" ref="AW252" si="1726">IF($AT$12=1,AM252*$AM$7,0)</f>
        <v>0</v>
      </c>
      <c r="AX252" s="196">
        <f t="shared" ref="AX252" si="1727">IF($AU$12=1,AP252*$AP$7,0)</f>
        <v>0</v>
      </c>
      <c r="AY252" s="196">
        <f t="shared" ref="AY252" si="1728">IF($AV$12=1,AS252*$AS$7,0)</f>
        <v>0</v>
      </c>
      <c r="AZ252" s="197">
        <f t="shared" si="1366"/>
        <v>0</v>
      </c>
      <c r="BA252" s="198">
        <f>IFERROR(AZ252/(IF($AT$12&gt;0,$AM$7,0)+IF($AU$12&gt;0,$AP$7,0)+IF($AV$12&gt;0,$AS$7,0)),0)</f>
        <v>0</v>
      </c>
      <c r="BB252" s="198"/>
      <c r="BC252" s="425"/>
      <c r="BD252" s="413"/>
      <c r="BE252" s="413"/>
      <c r="BF252" s="236" t="str">
        <f>'rpp2'!G166</f>
        <v/>
      </c>
      <c r="BG252" s="416"/>
      <c r="BH252" s="416"/>
      <c r="BI252" s="411"/>
      <c r="BJ252" s="411"/>
      <c r="BK252" s="413"/>
      <c r="BL252" s="413"/>
      <c r="BM252" s="413"/>
      <c r="BP252" s="211"/>
      <c r="BQ252" s="211"/>
      <c r="BR252" s="211"/>
      <c r="BS252" s="211"/>
    </row>
    <row r="253" spans="1:71">
      <c r="A253" s="419"/>
      <c r="B253" s="419"/>
      <c r="C253" s="422"/>
      <c r="D253" s="195" t="str">
        <f t="shared" si="1471"/>
        <v>3.3</v>
      </c>
      <c r="E253" s="195"/>
      <c r="F253" s="195"/>
      <c r="G253" s="195"/>
      <c r="H253" s="195"/>
      <c r="I253" s="195"/>
      <c r="J253" s="196">
        <f t="shared" si="1351"/>
        <v>0</v>
      </c>
      <c r="K253" s="197" t="str">
        <f>IF(analis!H30="","",analis!H30)</f>
        <v/>
      </c>
      <c r="L253" s="196"/>
      <c r="M253" s="196"/>
      <c r="N253" s="196"/>
      <c r="O253" s="196"/>
      <c r="P253" s="196">
        <f t="shared" si="1352"/>
        <v>0</v>
      </c>
      <c r="Q253" s="8" t="str">
        <f>'rpp3'!$M$275</f>
        <v/>
      </c>
      <c r="R253" s="196"/>
      <c r="S253" s="196">
        <f t="shared" si="1353"/>
        <v>0</v>
      </c>
      <c r="T253" s="196"/>
      <c r="U253" s="196"/>
      <c r="V253" s="196">
        <f t="shared" si="1354"/>
        <v>0</v>
      </c>
      <c r="W253" s="196"/>
      <c r="X253" s="196"/>
      <c r="Y253" s="196"/>
      <c r="Z253" s="196"/>
      <c r="AA253" s="196">
        <f t="shared" ref="AA253" si="1729">IF($W$13=1,J253*$J$7,0)</f>
        <v>0</v>
      </c>
      <c r="AB253" s="196">
        <f t="shared" ref="AB253" si="1730">IF($X$13=1,P253*$P$7,0)</f>
        <v>0</v>
      </c>
      <c r="AC253" s="196">
        <f t="shared" ref="AC253" si="1731">IF($Y$13=1,S253*$S$7,0)</f>
        <v>0</v>
      </c>
      <c r="AD253" s="196">
        <f t="shared" ref="AD253" si="1732">IF($Z$13=1,V253*$V$7,0)</f>
        <v>0</v>
      </c>
      <c r="AE253" s="197">
        <f t="shared" si="1359"/>
        <v>0</v>
      </c>
      <c r="AF253" s="198">
        <f>IFERROR(AE253/(IF($W$13&gt;0,$J$7,0)+IF($X$13&gt;0,$P$7,0)+IF($Y$13&gt;0,$S$7,0)+IF($Z$13&gt;0,$V$7,0)),0)</f>
        <v>0</v>
      </c>
      <c r="AG253" s="198"/>
      <c r="AH253" s="425"/>
      <c r="AI253" s="413"/>
      <c r="AJ253" s="199" t="str">
        <f t="shared" si="1476"/>
        <v>4.3</v>
      </c>
      <c r="AK253" s="8" t="str">
        <f>'rpp3'!$M$332</f>
        <v/>
      </c>
      <c r="AL253" s="199"/>
      <c r="AM253" s="196">
        <f t="shared" si="1360"/>
        <v>0</v>
      </c>
      <c r="AN253" s="196"/>
      <c r="AO253" s="196"/>
      <c r="AP253" s="196">
        <f t="shared" si="1361"/>
        <v>0</v>
      </c>
      <c r="AQ253" s="196"/>
      <c r="AR253" s="196"/>
      <c r="AS253" s="196">
        <f t="shared" si="1362"/>
        <v>0</v>
      </c>
      <c r="AT253" s="196"/>
      <c r="AU253" s="196"/>
      <c r="AV253" s="196"/>
      <c r="AW253" s="196">
        <f t="shared" ref="AW253" si="1733">IF($AT$13=1,AM253*$AM$7,0)</f>
        <v>0</v>
      </c>
      <c r="AX253" s="196">
        <f t="shared" ref="AX253" si="1734">IF($AU$13=1,AP253*$AP$7,0)</f>
        <v>0</v>
      </c>
      <c r="AY253" s="196">
        <f t="shared" ref="AY253" si="1735">IF($AV$13=1,AS253*$AS$7,0)</f>
        <v>0</v>
      </c>
      <c r="AZ253" s="197">
        <f t="shared" si="1366"/>
        <v>0</v>
      </c>
      <c r="BA253" s="198">
        <f>IFERROR(AZ253/(IF($AT$13&gt;0,$AM$7,0)+IF($AU$13&gt;0,$AP$7,0)+IF($AV$13&gt;0,$AS$7,0)),0)</f>
        <v>0</v>
      </c>
      <c r="BB253" s="198"/>
      <c r="BC253" s="425"/>
      <c r="BD253" s="413"/>
      <c r="BE253" s="413"/>
      <c r="BF253" s="236"/>
      <c r="BG253" s="416"/>
      <c r="BH253" s="416"/>
      <c r="BI253" s="411"/>
      <c r="BJ253" s="411"/>
      <c r="BK253" s="413"/>
      <c r="BL253" s="413"/>
      <c r="BM253" s="413"/>
      <c r="BP253" s="211"/>
      <c r="BQ253" s="211"/>
      <c r="BR253" s="211"/>
      <c r="BS253" s="211"/>
    </row>
    <row r="254" spans="1:71">
      <c r="A254" s="419"/>
      <c r="B254" s="419"/>
      <c r="C254" s="422"/>
      <c r="D254" s="195" t="str">
        <f t="shared" si="1471"/>
        <v>3.4</v>
      </c>
      <c r="E254" s="195"/>
      <c r="F254" s="195"/>
      <c r="G254" s="195"/>
      <c r="H254" s="195"/>
      <c r="I254" s="195"/>
      <c r="J254" s="196">
        <f t="shared" si="1351"/>
        <v>0</v>
      </c>
      <c r="K254" s="197" t="str">
        <f>IF(analis!J30="","",analis!J30)</f>
        <v/>
      </c>
      <c r="L254" s="196"/>
      <c r="M254" s="196"/>
      <c r="N254" s="196"/>
      <c r="O254" s="196"/>
      <c r="P254" s="196">
        <f t="shared" si="1352"/>
        <v>0</v>
      </c>
      <c r="Q254" s="8" t="str">
        <f>'rpp4'!$M$275</f>
        <v/>
      </c>
      <c r="R254" s="196"/>
      <c r="S254" s="196">
        <f t="shared" si="1353"/>
        <v>0</v>
      </c>
      <c r="T254" s="196"/>
      <c r="U254" s="196"/>
      <c r="V254" s="196">
        <f t="shared" si="1354"/>
        <v>0</v>
      </c>
      <c r="W254" s="196"/>
      <c r="X254" s="196"/>
      <c r="Y254" s="196"/>
      <c r="Z254" s="196"/>
      <c r="AA254" s="196">
        <f t="shared" ref="AA254" si="1736">IF($W$14=1,J254*$J$7,0)</f>
        <v>0</v>
      </c>
      <c r="AB254" s="196">
        <f t="shared" ref="AB254" si="1737">IF($X$14=1,P254*$P$7,0)</f>
        <v>0</v>
      </c>
      <c r="AC254" s="196">
        <f t="shared" ref="AC254" si="1738">IF($Y$14=1,S254*$S$7,0)</f>
        <v>0</v>
      </c>
      <c r="AD254" s="196">
        <f t="shared" ref="AD254" si="1739">IF($Z$14=1,V254*$V$7,0)</f>
        <v>0</v>
      </c>
      <c r="AE254" s="197">
        <f t="shared" si="1359"/>
        <v>0</v>
      </c>
      <c r="AF254" s="198">
        <f>IFERROR(AE254/(IF($W$14&gt;0,$J$7,0)+IF($X$14&gt;0,$P$7,0)+IF($Y$14&gt;0,$S$7,0)+IF($Z$14&gt;0,$V$7,0)),0)</f>
        <v>0</v>
      </c>
      <c r="AG254" s="198"/>
      <c r="AH254" s="425"/>
      <c r="AI254" s="413"/>
      <c r="AJ254" s="199" t="str">
        <f t="shared" si="1476"/>
        <v>4.4</v>
      </c>
      <c r="AK254" s="8" t="str">
        <f>'rpp4'!$M$332</f>
        <v/>
      </c>
      <c r="AL254" s="199"/>
      <c r="AM254" s="196">
        <f t="shared" si="1360"/>
        <v>0</v>
      </c>
      <c r="AN254" s="196"/>
      <c r="AO254" s="196"/>
      <c r="AP254" s="196">
        <f t="shared" si="1361"/>
        <v>0</v>
      </c>
      <c r="AQ254" s="196"/>
      <c r="AR254" s="196"/>
      <c r="AS254" s="196">
        <f t="shared" si="1362"/>
        <v>0</v>
      </c>
      <c r="AT254" s="196"/>
      <c r="AU254" s="196"/>
      <c r="AV254" s="196"/>
      <c r="AW254" s="196">
        <f t="shared" ref="AW254" si="1740">IF($AT$14=1,AM254*$AM$7,0)</f>
        <v>0</v>
      </c>
      <c r="AX254" s="196">
        <f t="shared" ref="AX254" si="1741">IF($AU$14=1,AP254*$AP$7,0)</f>
        <v>0</v>
      </c>
      <c r="AY254" s="196">
        <f t="shared" ref="AY254" si="1742">IF($AV$14=1,AS254*$AS$7,0)</f>
        <v>0</v>
      </c>
      <c r="AZ254" s="197">
        <f t="shared" si="1366"/>
        <v>0</v>
      </c>
      <c r="BA254" s="198">
        <f>IFERROR(AZ254/(IF($AT$14&gt;0,$AM$7,0)+IF($AU$14&gt;0,$AP$7,0)+IF($AV$14&gt;0,$AS$7,0)),0)</f>
        <v>0</v>
      </c>
      <c r="BB254" s="198"/>
      <c r="BC254" s="425"/>
      <c r="BD254" s="413"/>
      <c r="BE254" s="413"/>
      <c r="BF254" s="236"/>
      <c r="BG254" s="416"/>
      <c r="BH254" s="416"/>
      <c r="BI254" s="411"/>
      <c r="BJ254" s="411"/>
      <c r="BK254" s="413"/>
      <c r="BL254" s="413"/>
      <c r="BM254" s="413"/>
      <c r="BP254" s="211"/>
      <c r="BQ254" s="211"/>
      <c r="BR254" s="211"/>
      <c r="BS254" s="211"/>
    </row>
    <row r="255" spans="1:71">
      <c r="A255" s="419"/>
      <c r="B255" s="419"/>
      <c r="C255" s="422"/>
      <c r="D255" s="195" t="str">
        <f t="shared" si="1471"/>
        <v>3.5</v>
      </c>
      <c r="E255" s="195"/>
      <c r="F255" s="195"/>
      <c r="G255" s="195"/>
      <c r="H255" s="195"/>
      <c r="I255" s="195"/>
      <c r="J255" s="196">
        <f t="shared" si="1351"/>
        <v>0</v>
      </c>
      <c r="K255" s="197" t="str">
        <f>IF(analis!L30="","",analis!L30)</f>
        <v/>
      </c>
      <c r="L255" s="196"/>
      <c r="M255" s="196"/>
      <c r="N255" s="196"/>
      <c r="O255" s="196"/>
      <c r="P255" s="196">
        <f t="shared" si="1352"/>
        <v>0</v>
      </c>
      <c r="Q255" s="8" t="str">
        <f>'rpp5'!$M$275</f>
        <v/>
      </c>
      <c r="R255" s="196"/>
      <c r="S255" s="196">
        <f t="shared" si="1353"/>
        <v>0</v>
      </c>
      <c r="T255" s="196"/>
      <c r="U255" s="196"/>
      <c r="V255" s="196">
        <f t="shared" si="1354"/>
        <v>0</v>
      </c>
      <c r="W255" s="196"/>
      <c r="X255" s="196"/>
      <c r="Y255" s="196"/>
      <c r="Z255" s="196"/>
      <c r="AA255" s="196">
        <f t="shared" ref="AA255" si="1743">IF($W$15=1,J255*$J$7,0)</f>
        <v>0</v>
      </c>
      <c r="AB255" s="196">
        <f t="shared" ref="AB255" si="1744">IF($X$15=1,P255*$P$7,0)</f>
        <v>0</v>
      </c>
      <c r="AC255" s="196">
        <f t="shared" ref="AC255" si="1745">IF($Y$15=1,S255*$S$7,0)</f>
        <v>0</v>
      </c>
      <c r="AD255" s="196">
        <f t="shared" ref="AD255" si="1746">IF($Z$15=1,V255*$V$7,0)</f>
        <v>0</v>
      </c>
      <c r="AE255" s="197">
        <f t="shared" si="1359"/>
        <v>0</v>
      </c>
      <c r="AF255" s="198">
        <f>IFERROR(AE255/(IF($W$15&gt;0,$J$7,0)+IF($X$15&gt;0,$P$7,0)+IF($Y$15&gt;0,$S$7,0)+IF($Z$15&gt;0,$V$7,0)),0)</f>
        <v>0</v>
      </c>
      <c r="AG255" s="198"/>
      <c r="AH255" s="425"/>
      <c r="AI255" s="413"/>
      <c r="AJ255" s="199" t="str">
        <f t="shared" si="1476"/>
        <v>4.5</v>
      </c>
      <c r="AK255" s="8" t="str">
        <f>'rpp5'!$M$332</f>
        <v/>
      </c>
      <c r="AL255" s="199"/>
      <c r="AM255" s="196">
        <f t="shared" si="1360"/>
        <v>0</v>
      </c>
      <c r="AN255" s="196"/>
      <c r="AO255" s="196"/>
      <c r="AP255" s="196">
        <f t="shared" si="1361"/>
        <v>0</v>
      </c>
      <c r="AQ255" s="196"/>
      <c r="AR255" s="196"/>
      <c r="AS255" s="196">
        <f t="shared" si="1362"/>
        <v>0</v>
      </c>
      <c r="AT255" s="196"/>
      <c r="AU255" s="196"/>
      <c r="AV255" s="196"/>
      <c r="AW255" s="196">
        <f t="shared" ref="AW255" si="1747">IF($AT$15=1,AM255*$AM$7,0)</f>
        <v>0</v>
      </c>
      <c r="AX255" s="196">
        <f t="shared" ref="AX255" si="1748">IF($AU$15=1,AP255*$AP$7,0)</f>
        <v>0</v>
      </c>
      <c r="AY255" s="196">
        <f t="shared" ref="AY255" si="1749">IF($AV$15=1,AS255*$AS$7,0)</f>
        <v>0</v>
      </c>
      <c r="AZ255" s="197">
        <f t="shared" si="1366"/>
        <v>0</v>
      </c>
      <c r="BA255" s="198">
        <f>IFERROR(AZ255/(IF($AT$15&gt;0,$AM$7,0)+IF($AU$15&gt;0,$AP$7,0)+IF($AV$15&gt;0,$AS$7,0)),0)</f>
        <v>0</v>
      </c>
      <c r="BB255" s="198"/>
      <c r="BC255" s="425"/>
      <c r="BD255" s="413"/>
      <c r="BE255" s="413"/>
      <c r="BF255" s="236"/>
      <c r="BG255" s="416"/>
      <c r="BH255" s="416"/>
      <c r="BI255" s="411"/>
      <c r="BJ255" s="411"/>
      <c r="BK255" s="413"/>
      <c r="BL255" s="413"/>
      <c r="BM255" s="413"/>
      <c r="BP255" s="211"/>
      <c r="BQ255" s="211"/>
      <c r="BR255" s="211"/>
      <c r="BS255" s="211"/>
    </row>
    <row r="256" spans="1:71">
      <c r="A256" s="419"/>
      <c r="B256" s="419"/>
      <c r="C256" s="422"/>
      <c r="D256" s="195" t="str">
        <f t="shared" si="1471"/>
        <v>3.6</v>
      </c>
      <c r="E256" s="195"/>
      <c r="F256" s="195"/>
      <c r="G256" s="195"/>
      <c r="H256" s="195"/>
      <c r="I256" s="195"/>
      <c r="J256" s="196">
        <f t="shared" si="1351"/>
        <v>0</v>
      </c>
      <c r="K256" s="197" t="str">
        <f>IF(analis!N30="","",analis!N30)</f>
        <v/>
      </c>
      <c r="L256" s="196"/>
      <c r="M256" s="196"/>
      <c r="N256" s="196"/>
      <c r="O256" s="196"/>
      <c r="P256" s="196">
        <f t="shared" si="1352"/>
        <v>0</v>
      </c>
      <c r="Q256" s="8" t="str">
        <f>'rpp16'!$M$275</f>
        <v/>
      </c>
      <c r="R256" s="196"/>
      <c r="S256" s="196">
        <f t="shared" si="1353"/>
        <v>0</v>
      </c>
      <c r="T256" s="196"/>
      <c r="U256" s="196"/>
      <c r="V256" s="196">
        <f t="shared" si="1354"/>
        <v>0</v>
      </c>
      <c r="W256" s="196"/>
      <c r="X256" s="196"/>
      <c r="Y256" s="196"/>
      <c r="Z256" s="196"/>
      <c r="AA256" s="196">
        <f t="shared" ref="AA256" si="1750">IF($W$16=1,J256*$J$7,0)</f>
        <v>0</v>
      </c>
      <c r="AB256" s="196">
        <f t="shared" ref="AB256" si="1751">IF($X$16=1,P256*$P$7,0)</f>
        <v>0</v>
      </c>
      <c r="AC256" s="196">
        <f t="shared" ref="AC256" si="1752">IF($Y$16=1,S256*$S$7,0)</f>
        <v>0</v>
      </c>
      <c r="AD256" s="196">
        <f t="shared" ref="AD256" si="1753">IF($Z$16=1,V256*$V$7,0)</f>
        <v>0</v>
      </c>
      <c r="AE256" s="197">
        <f t="shared" si="1359"/>
        <v>0</v>
      </c>
      <c r="AF256" s="198">
        <f>IFERROR(AE256/(IF($W$16&gt;0,$J$7,0)+IF($X$16&gt;0,$P$7,0)+IF($Y$16&gt;0,$S$7,0)+IF($Z$16&gt;0,$V$7,0)),0)</f>
        <v>0</v>
      </c>
      <c r="AG256" s="198"/>
      <c r="AH256" s="425"/>
      <c r="AI256" s="413"/>
      <c r="AJ256" s="199" t="str">
        <f t="shared" si="1476"/>
        <v>4.6</v>
      </c>
      <c r="AK256" s="8" t="str">
        <f>'rpp16'!$M$332</f>
        <v/>
      </c>
      <c r="AL256" s="199"/>
      <c r="AM256" s="196">
        <f t="shared" si="1360"/>
        <v>0</v>
      </c>
      <c r="AN256" s="196"/>
      <c r="AO256" s="196"/>
      <c r="AP256" s="196">
        <f t="shared" si="1361"/>
        <v>0</v>
      </c>
      <c r="AQ256" s="196"/>
      <c r="AR256" s="196"/>
      <c r="AS256" s="196">
        <f t="shared" si="1362"/>
        <v>0</v>
      </c>
      <c r="AT256" s="196"/>
      <c r="AU256" s="196"/>
      <c r="AV256" s="196"/>
      <c r="AW256" s="196">
        <f t="shared" ref="AW256" si="1754">IF($AT$16=1,AM256*$AM$7,0)</f>
        <v>0</v>
      </c>
      <c r="AX256" s="196">
        <f t="shared" ref="AX256" si="1755">IF($AU$16=1,AP256*$AP$7,0)</f>
        <v>0</v>
      </c>
      <c r="AY256" s="196">
        <f t="shared" ref="AY256" si="1756">IF($AV$16=1,AS256*$AS$7,0)</f>
        <v>0</v>
      </c>
      <c r="AZ256" s="197">
        <f t="shared" si="1366"/>
        <v>0</v>
      </c>
      <c r="BA256" s="198">
        <f>IFERROR(AZ256/(IF($AT$16&gt;0,$AM$7,0)+IF($AU$16&gt;0,$AP$7,0)+IF($AV$16&gt;0,$AS$7,0)),0)</f>
        <v>0</v>
      </c>
      <c r="BB256" s="198"/>
      <c r="BC256" s="425"/>
      <c r="BD256" s="413"/>
      <c r="BE256" s="413"/>
      <c r="BF256" s="236"/>
      <c r="BG256" s="416"/>
      <c r="BH256" s="416"/>
      <c r="BI256" s="411"/>
      <c r="BJ256" s="411"/>
      <c r="BK256" s="413"/>
      <c r="BL256" s="413"/>
      <c r="BM256" s="413"/>
      <c r="BP256" s="211"/>
      <c r="BQ256" s="211"/>
      <c r="BR256" s="211"/>
      <c r="BS256" s="211"/>
    </row>
    <row r="257" spans="1:71">
      <c r="A257" s="419"/>
      <c r="B257" s="419"/>
      <c r="C257" s="422"/>
      <c r="D257" s="195" t="str">
        <f t="shared" si="1471"/>
        <v>3.7</v>
      </c>
      <c r="E257" s="195"/>
      <c r="F257" s="195"/>
      <c r="G257" s="195"/>
      <c r="H257" s="195"/>
      <c r="I257" s="195"/>
      <c r="J257" s="196">
        <f t="shared" si="1351"/>
        <v>0</v>
      </c>
      <c r="K257" s="197" t="str">
        <f>IF(analis!P30="","",analis!P30)</f>
        <v/>
      </c>
      <c r="L257" s="196"/>
      <c r="M257" s="196"/>
      <c r="N257" s="196"/>
      <c r="O257" s="196"/>
      <c r="P257" s="196">
        <f t="shared" si="1352"/>
        <v>0</v>
      </c>
      <c r="Q257" s="8" t="str">
        <f>'rpp17'!$M$275</f>
        <v/>
      </c>
      <c r="R257" s="196"/>
      <c r="S257" s="196">
        <f t="shared" si="1353"/>
        <v>0</v>
      </c>
      <c r="T257" s="196"/>
      <c r="U257" s="196"/>
      <c r="V257" s="196">
        <f t="shared" si="1354"/>
        <v>0</v>
      </c>
      <c r="W257" s="196"/>
      <c r="X257" s="196"/>
      <c r="Y257" s="196"/>
      <c r="Z257" s="196"/>
      <c r="AA257" s="196">
        <f t="shared" ref="AA257" si="1757">IF($W$17=1,J257*$J$7,0)</f>
        <v>0</v>
      </c>
      <c r="AB257" s="196">
        <f t="shared" ref="AB257" si="1758">IF($X$17=1,P257*$P$7,0)</f>
        <v>0</v>
      </c>
      <c r="AC257" s="196">
        <f t="shared" ref="AC257" si="1759">IF($Y$17=1,S257*$S$7,0)</f>
        <v>0</v>
      </c>
      <c r="AD257" s="196">
        <f t="shared" ref="AD257" si="1760">IF($Z$17=1,V257*$V$7,0)</f>
        <v>0</v>
      </c>
      <c r="AE257" s="197">
        <f t="shared" si="1359"/>
        <v>0</v>
      </c>
      <c r="AF257" s="198">
        <f>IFERROR(AE257/(IF($W$17&gt;0,$J$7,0)+IF($X$17&gt;0,$P$7,0)+IF($Y$17&gt;0,$S$7,0)+IF($Z$17&gt;0,$V$7,0)),0)</f>
        <v>0</v>
      </c>
      <c r="AG257" s="198"/>
      <c r="AH257" s="425"/>
      <c r="AI257" s="413"/>
      <c r="AJ257" s="199" t="str">
        <f t="shared" si="1476"/>
        <v>4.7</v>
      </c>
      <c r="AK257" s="8" t="str">
        <f>'rpp17'!$M$332</f>
        <v/>
      </c>
      <c r="AL257" s="199"/>
      <c r="AM257" s="196">
        <f t="shared" si="1360"/>
        <v>0</v>
      </c>
      <c r="AN257" s="196"/>
      <c r="AO257" s="196"/>
      <c r="AP257" s="196">
        <f t="shared" si="1361"/>
        <v>0</v>
      </c>
      <c r="AQ257" s="196"/>
      <c r="AR257" s="196"/>
      <c r="AS257" s="196">
        <f t="shared" si="1362"/>
        <v>0</v>
      </c>
      <c r="AT257" s="196"/>
      <c r="AU257" s="196"/>
      <c r="AV257" s="196"/>
      <c r="AW257" s="196">
        <f t="shared" ref="AW257" si="1761">IF($AT$17=1,AM257*$AM$7,0)</f>
        <v>0</v>
      </c>
      <c r="AX257" s="196">
        <f t="shared" ref="AX257" si="1762">IF($AU$17=1,AP257*$AP$7,0)</f>
        <v>0</v>
      </c>
      <c r="AY257" s="196">
        <f t="shared" ref="AY257" si="1763">IF($AV$17=1,AS257*$AS$7,0)</f>
        <v>0</v>
      </c>
      <c r="AZ257" s="197">
        <f t="shared" si="1366"/>
        <v>0</v>
      </c>
      <c r="BA257" s="198">
        <f>IFERROR(AZ257/(IF($AT$17&gt;0,$AM$7,0)+IF($AU$17&gt;0,$AP$7,0)+IF($AV$17&gt;0,$AS$7,0)),0)</f>
        <v>0</v>
      </c>
      <c r="BB257" s="198"/>
      <c r="BC257" s="425"/>
      <c r="BD257" s="413"/>
      <c r="BE257" s="413"/>
      <c r="BF257" s="236"/>
      <c r="BG257" s="416"/>
      <c r="BH257" s="416"/>
      <c r="BI257" s="411"/>
      <c r="BJ257" s="411"/>
      <c r="BK257" s="413"/>
      <c r="BL257" s="413"/>
      <c r="BM257" s="413"/>
      <c r="BP257" s="211"/>
      <c r="BQ257" s="211"/>
      <c r="BR257" s="211"/>
      <c r="BS257" s="211"/>
    </row>
    <row r="258" spans="1:71">
      <c r="A258" s="419"/>
      <c r="B258" s="419"/>
      <c r="C258" s="422"/>
      <c r="D258" s="195" t="str">
        <f t="shared" si="1471"/>
        <v>3.8</v>
      </c>
      <c r="E258" s="195"/>
      <c r="F258" s="195"/>
      <c r="G258" s="195"/>
      <c r="H258" s="195"/>
      <c r="I258" s="195"/>
      <c r="J258" s="196">
        <f t="shared" si="1351"/>
        <v>0</v>
      </c>
      <c r="K258" s="197" t="str">
        <f>IF(analis!R30="","",analis!R30)</f>
        <v/>
      </c>
      <c r="L258" s="196"/>
      <c r="M258" s="196"/>
      <c r="N258" s="196"/>
      <c r="O258" s="196"/>
      <c r="P258" s="196">
        <f t="shared" si="1352"/>
        <v>0</v>
      </c>
      <c r="Q258" s="8" t="str">
        <f>'rpp18'!$M$275</f>
        <v/>
      </c>
      <c r="R258" s="196"/>
      <c r="S258" s="196">
        <f t="shared" si="1353"/>
        <v>0</v>
      </c>
      <c r="T258" s="196"/>
      <c r="U258" s="196"/>
      <c r="V258" s="196">
        <f t="shared" si="1354"/>
        <v>0</v>
      </c>
      <c r="W258" s="196"/>
      <c r="X258" s="196"/>
      <c r="Y258" s="196"/>
      <c r="Z258" s="196"/>
      <c r="AA258" s="196">
        <f t="shared" ref="AA258" si="1764">IF($W$18=1,J258*$J$7,0)</f>
        <v>0</v>
      </c>
      <c r="AB258" s="196">
        <f t="shared" ref="AB258" si="1765">IF($X$18=1,P258*$P$7,0)</f>
        <v>0</v>
      </c>
      <c r="AC258" s="196">
        <f t="shared" ref="AC258" si="1766">IF($Y$18=1,S258*$S$7,0)</f>
        <v>0</v>
      </c>
      <c r="AD258" s="196">
        <f t="shared" ref="AD258" si="1767">IF($Z$18=1,V258*$V$7,0)</f>
        <v>0</v>
      </c>
      <c r="AE258" s="197">
        <f t="shared" si="1359"/>
        <v>0</v>
      </c>
      <c r="AF258" s="198">
        <f>IFERROR(AE258/(IF($W$18&gt;0,$J$7,0)+IF($X$18&gt;0,$P$7,0)+IF($Y$18&gt;0,$S$7,0)+IF($Z$18&gt;0,$V$7,0)),0)</f>
        <v>0</v>
      </c>
      <c r="AG258" s="198"/>
      <c r="AH258" s="425"/>
      <c r="AI258" s="413"/>
      <c r="AJ258" s="199" t="str">
        <f t="shared" si="1476"/>
        <v>4.8</v>
      </c>
      <c r="AK258" s="8" t="str">
        <f>'rpp18'!$M$332</f>
        <v/>
      </c>
      <c r="AL258" s="199"/>
      <c r="AM258" s="196">
        <f t="shared" si="1360"/>
        <v>0</v>
      </c>
      <c r="AN258" s="196"/>
      <c r="AO258" s="196"/>
      <c r="AP258" s="196">
        <f t="shared" si="1361"/>
        <v>0</v>
      </c>
      <c r="AQ258" s="196"/>
      <c r="AR258" s="196"/>
      <c r="AS258" s="196">
        <f t="shared" si="1362"/>
        <v>0</v>
      </c>
      <c r="AT258" s="196"/>
      <c r="AU258" s="196"/>
      <c r="AV258" s="196"/>
      <c r="AW258" s="196">
        <f t="shared" ref="AW258" si="1768">IF($AT$18=1,AM258*$AM$7,0)</f>
        <v>0</v>
      </c>
      <c r="AX258" s="196">
        <f t="shared" ref="AX258" si="1769">IF($AU$18=1,AP258*$AP$7,0)</f>
        <v>0</v>
      </c>
      <c r="AY258" s="196">
        <f t="shared" ref="AY258" si="1770">IF($AV$18=1,AS258*$AS$7,0)</f>
        <v>0</v>
      </c>
      <c r="AZ258" s="197">
        <f t="shared" si="1366"/>
        <v>0</v>
      </c>
      <c r="BA258" s="198">
        <f>IFERROR(AZ258/(IF($AT$18&gt;0,$AM$7,0)+IF($AU$18&gt;0,$AP$7,0)+IF($AV$18&gt;0,$AS$7,0)),0)</f>
        <v>0</v>
      </c>
      <c r="BB258" s="198"/>
      <c r="BC258" s="425"/>
      <c r="BD258" s="413"/>
      <c r="BE258" s="413"/>
      <c r="BF258" s="236"/>
      <c r="BG258" s="416"/>
      <c r="BH258" s="416"/>
      <c r="BI258" s="411"/>
      <c r="BJ258" s="411"/>
      <c r="BK258" s="413"/>
      <c r="BL258" s="413"/>
      <c r="BM258" s="413"/>
      <c r="BP258" s="211"/>
      <c r="BQ258" s="211"/>
      <c r="BR258" s="211"/>
      <c r="BS258" s="211"/>
    </row>
    <row r="259" spans="1:71">
      <c r="A259" s="419"/>
      <c r="B259" s="419"/>
      <c r="C259" s="422"/>
      <c r="D259" s="195" t="str">
        <f t="shared" si="1471"/>
        <v>3.9</v>
      </c>
      <c r="E259" s="195"/>
      <c r="F259" s="195"/>
      <c r="G259" s="195"/>
      <c r="H259" s="195"/>
      <c r="I259" s="195"/>
      <c r="J259" s="196">
        <f t="shared" si="1351"/>
        <v>0</v>
      </c>
      <c r="K259" s="197" t="str">
        <f>IF(analis!T30="","",analis!T30)</f>
        <v/>
      </c>
      <c r="L259" s="196"/>
      <c r="M259" s="196"/>
      <c r="N259" s="196"/>
      <c r="O259" s="196"/>
      <c r="P259" s="196">
        <f t="shared" si="1352"/>
        <v>0</v>
      </c>
      <c r="Q259" s="8" t="str">
        <f>'rpp19'!$M$275</f>
        <v/>
      </c>
      <c r="R259" s="196"/>
      <c r="S259" s="196">
        <f t="shared" si="1353"/>
        <v>0</v>
      </c>
      <c r="T259" s="196"/>
      <c r="U259" s="196"/>
      <c r="V259" s="196">
        <f t="shared" si="1354"/>
        <v>0</v>
      </c>
      <c r="W259" s="196"/>
      <c r="X259" s="196"/>
      <c r="Y259" s="196"/>
      <c r="Z259" s="196"/>
      <c r="AA259" s="196">
        <f t="shared" ref="AA259" si="1771">IF($W$19=1,J259*$J$7,0)</f>
        <v>0</v>
      </c>
      <c r="AB259" s="196">
        <f t="shared" ref="AB259" si="1772">IF($X$19=1,P259*$P$7,0)</f>
        <v>0</v>
      </c>
      <c r="AC259" s="196">
        <f t="shared" ref="AC259" si="1773">IF($Y$19=1,S259*$S$7,0)</f>
        <v>0</v>
      </c>
      <c r="AD259" s="196">
        <f t="shared" ref="AD259" si="1774">IF($Z$19=1,V259*$V$7,0)</f>
        <v>0</v>
      </c>
      <c r="AE259" s="197">
        <f t="shared" si="1359"/>
        <v>0</v>
      </c>
      <c r="AF259" s="198">
        <f>IFERROR(AE259/(IF($W$19&gt;0,$J$7,0)+IF($X$19&gt;0,$P$7,0)+IF($Y$19&gt;0,$S$7,0)+IF($Z$19&gt;0,$V$7,0)),0)</f>
        <v>0</v>
      </c>
      <c r="AG259" s="198"/>
      <c r="AH259" s="425"/>
      <c r="AI259" s="413"/>
      <c r="AJ259" s="199" t="str">
        <f t="shared" si="1476"/>
        <v>4.9</v>
      </c>
      <c r="AK259" s="8" t="str">
        <f>'rpp19'!$M$332</f>
        <v/>
      </c>
      <c r="AL259" s="199"/>
      <c r="AM259" s="196">
        <f t="shared" si="1360"/>
        <v>0</v>
      </c>
      <c r="AN259" s="196"/>
      <c r="AO259" s="196"/>
      <c r="AP259" s="196">
        <f t="shared" si="1361"/>
        <v>0</v>
      </c>
      <c r="AQ259" s="196"/>
      <c r="AR259" s="196"/>
      <c r="AS259" s="196">
        <f t="shared" si="1362"/>
        <v>0</v>
      </c>
      <c r="AT259" s="196"/>
      <c r="AU259" s="196"/>
      <c r="AV259" s="196"/>
      <c r="AW259" s="196">
        <f t="shared" ref="AW259" si="1775">IF($AT$19=1,AM259*$AM$7,0)</f>
        <v>0</v>
      </c>
      <c r="AX259" s="196">
        <f t="shared" ref="AX259" si="1776">IF($AU$19=1,AP259*$AP$7,0)</f>
        <v>0</v>
      </c>
      <c r="AY259" s="196">
        <f t="shared" ref="AY259" si="1777">IF($AV$19=1,AS259*$AS$7,0)</f>
        <v>0</v>
      </c>
      <c r="AZ259" s="197">
        <f t="shared" si="1366"/>
        <v>0</v>
      </c>
      <c r="BA259" s="198">
        <f>IFERROR(AZ259/(IF($AT$19&gt;0,$AM$7,0)+IF($AU$19&gt;0,$AP$7,0)+IF($AV$19&gt;0,$AS$7,0)),0)</f>
        <v>0</v>
      </c>
      <c r="BB259" s="198"/>
      <c r="BC259" s="425"/>
      <c r="BD259" s="413"/>
      <c r="BE259" s="413"/>
      <c r="BF259" s="236"/>
      <c r="BG259" s="416"/>
      <c r="BH259" s="416"/>
      <c r="BI259" s="411"/>
      <c r="BJ259" s="411"/>
      <c r="BK259" s="413"/>
      <c r="BL259" s="413"/>
      <c r="BM259" s="413"/>
      <c r="BP259" s="211"/>
      <c r="BQ259" s="211"/>
      <c r="BR259" s="211"/>
      <c r="BS259" s="211"/>
    </row>
    <row r="260" spans="1:71">
      <c r="A260" s="419"/>
      <c r="B260" s="419"/>
      <c r="C260" s="422"/>
      <c r="D260" s="195" t="str">
        <f t="shared" si="1471"/>
        <v>3.10</v>
      </c>
      <c r="E260" s="195"/>
      <c r="F260" s="195"/>
      <c r="G260" s="195"/>
      <c r="H260" s="195"/>
      <c r="I260" s="195"/>
      <c r="J260" s="196">
        <f t="shared" si="1351"/>
        <v>0</v>
      </c>
      <c r="K260" s="197" t="str">
        <f>IF(analis!V30="","",analis!V30)</f>
        <v/>
      </c>
      <c r="L260" s="196"/>
      <c r="M260" s="196"/>
      <c r="N260" s="196"/>
      <c r="O260" s="196"/>
      <c r="P260" s="196">
        <f t="shared" si="1352"/>
        <v>0</v>
      </c>
      <c r="Q260" s="8" t="str">
        <f>'rpp20'!$M$275</f>
        <v/>
      </c>
      <c r="R260" s="196"/>
      <c r="S260" s="196">
        <f t="shared" si="1353"/>
        <v>0</v>
      </c>
      <c r="T260" s="196"/>
      <c r="U260" s="196"/>
      <c r="V260" s="196">
        <f t="shared" si="1354"/>
        <v>0</v>
      </c>
      <c r="W260" s="196"/>
      <c r="X260" s="196"/>
      <c r="Y260" s="196"/>
      <c r="Z260" s="196"/>
      <c r="AA260" s="196">
        <f t="shared" ref="AA260" si="1778">IF($W$20=1,J260*$J$7,0)</f>
        <v>0</v>
      </c>
      <c r="AB260" s="196">
        <f t="shared" ref="AB260" si="1779">IF($X$20=1,P260*$P$7,0)</f>
        <v>0</v>
      </c>
      <c r="AC260" s="196">
        <f t="shared" ref="AC260" si="1780">IF($Y$20=1,S260*$S$7,0)</f>
        <v>0</v>
      </c>
      <c r="AD260" s="196">
        <f t="shared" ref="AD260" si="1781">IF($Z$20=1,V260*$V$7,0)</f>
        <v>0</v>
      </c>
      <c r="AE260" s="197">
        <f t="shared" si="1359"/>
        <v>0</v>
      </c>
      <c r="AF260" s="198">
        <f>IFERROR(AE260/(IF($W$20&gt;0,$J$7,0)+IF($X$20&gt;0,$P$7,0)+IF($Y$20&gt;0,$S$7,0)+IF($Z$20&gt;0,$V$7,0)),0)</f>
        <v>0</v>
      </c>
      <c r="AG260" s="198"/>
      <c r="AH260" s="425"/>
      <c r="AI260" s="413"/>
      <c r="AJ260" s="199" t="str">
        <f t="shared" si="1476"/>
        <v>4.10</v>
      </c>
      <c r="AK260" s="8" t="str">
        <f>'rpp20'!$M$332</f>
        <v/>
      </c>
      <c r="AL260" s="199"/>
      <c r="AM260" s="196">
        <f t="shared" si="1360"/>
        <v>0</v>
      </c>
      <c r="AN260" s="196"/>
      <c r="AO260" s="196"/>
      <c r="AP260" s="196">
        <f t="shared" si="1361"/>
        <v>0</v>
      </c>
      <c r="AQ260" s="196"/>
      <c r="AR260" s="196"/>
      <c r="AS260" s="196">
        <f t="shared" si="1362"/>
        <v>0</v>
      </c>
      <c r="AT260" s="196"/>
      <c r="AU260" s="196"/>
      <c r="AV260" s="196"/>
      <c r="AW260" s="196">
        <f t="shared" ref="AW260" si="1782">IF($AT$20=1,AM260*$AM$7,0)</f>
        <v>0</v>
      </c>
      <c r="AX260" s="196">
        <f t="shared" ref="AX260" si="1783">IF($AU$20=1,AP260*$AP$7,0)</f>
        <v>0</v>
      </c>
      <c r="AY260" s="196">
        <f t="shared" ref="AY260" si="1784">IF($AV$20=1,AS260*$AS$7,0)</f>
        <v>0</v>
      </c>
      <c r="AZ260" s="197">
        <f t="shared" si="1366"/>
        <v>0</v>
      </c>
      <c r="BA260" s="198">
        <f>IFERROR(AZ260/(IF($AT$20&gt;0,$AM$7,0)+IF($AU$20&gt;0,$AP$7,0)+IF($AV$20&gt;0,$AS$7,0)),0)</f>
        <v>0</v>
      </c>
      <c r="BB260" s="198"/>
      <c r="BC260" s="425"/>
      <c r="BD260" s="413"/>
      <c r="BE260" s="413"/>
      <c r="BF260" s="236"/>
      <c r="BG260" s="416"/>
      <c r="BH260" s="416"/>
      <c r="BI260" s="411"/>
      <c r="BJ260" s="411"/>
      <c r="BK260" s="413"/>
      <c r="BL260" s="413"/>
      <c r="BM260" s="413"/>
      <c r="BP260" s="211"/>
      <c r="BQ260" s="211"/>
      <c r="BR260" s="211"/>
      <c r="BS260" s="211"/>
    </row>
    <row r="261" spans="1:71">
      <c r="A261" s="419"/>
      <c r="B261" s="419"/>
      <c r="C261" s="422"/>
      <c r="D261" s="195" t="str">
        <f t="shared" si="1471"/>
        <v>3.11</v>
      </c>
      <c r="E261" s="195"/>
      <c r="F261" s="195"/>
      <c r="G261" s="195"/>
      <c r="H261" s="195"/>
      <c r="I261" s="195"/>
      <c r="J261" s="196">
        <f t="shared" si="1351"/>
        <v>0</v>
      </c>
      <c r="K261" s="197" t="str">
        <f>IF(analis!X30="","",analis!X30)</f>
        <v/>
      </c>
      <c r="L261" s="196"/>
      <c r="M261" s="196"/>
      <c r="N261" s="196"/>
      <c r="O261" s="196"/>
      <c r="P261" s="196">
        <f t="shared" si="1352"/>
        <v>0</v>
      </c>
      <c r="Q261" s="8" t="str">
        <f>'rpp11'!$M$275</f>
        <v/>
      </c>
      <c r="R261" s="196"/>
      <c r="S261" s="196">
        <f t="shared" si="1353"/>
        <v>0</v>
      </c>
      <c r="T261" s="196"/>
      <c r="U261" s="196"/>
      <c r="V261" s="196">
        <f t="shared" si="1354"/>
        <v>0</v>
      </c>
      <c r="W261" s="196"/>
      <c r="X261" s="196"/>
      <c r="Y261" s="196"/>
      <c r="Z261" s="196"/>
      <c r="AA261" s="196">
        <f t="shared" ref="AA261" si="1785">IF($W$21=1,J261*$J$7,0)</f>
        <v>0</v>
      </c>
      <c r="AB261" s="196">
        <f t="shared" ref="AB261" si="1786">IF($X$21=1,P261*$P$7,0)</f>
        <v>0</v>
      </c>
      <c r="AC261" s="196">
        <f t="shared" ref="AC261" si="1787">IF($Y$21=1,S261*$S$7,0)</f>
        <v>0</v>
      </c>
      <c r="AD261" s="196">
        <f t="shared" ref="AD261" si="1788">IF($Z$21=1,V261*$V$7,0)</f>
        <v>0</v>
      </c>
      <c r="AE261" s="197">
        <f t="shared" si="1359"/>
        <v>0</v>
      </c>
      <c r="AF261" s="198">
        <f>IFERROR(AE261/(IF($W$21&gt;0,$J$7,0)+IF($X$21&gt;0,$P$7,0)+IF($Y$21&gt;0,$S$7,0)+IF($Z$21&gt;0,$V$7,0)),0)</f>
        <v>0</v>
      </c>
      <c r="AG261" s="198"/>
      <c r="AH261" s="425"/>
      <c r="AI261" s="413"/>
      <c r="AJ261" s="199" t="str">
        <f t="shared" si="1476"/>
        <v>4.11</v>
      </c>
      <c r="AK261" s="8" t="str">
        <f>'rpp11'!$M$332</f>
        <v/>
      </c>
      <c r="AL261" s="199"/>
      <c r="AM261" s="196">
        <f t="shared" si="1360"/>
        <v>0</v>
      </c>
      <c r="AN261" s="196"/>
      <c r="AO261" s="196"/>
      <c r="AP261" s="196">
        <f t="shared" si="1361"/>
        <v>0</v>
      </c>
      <c r="AQ261" s="196"/>
      <c r="AR261" s="196"/>
      <c r="AS261" s="196">
        <f t="shared" si="1362"/>
        <v>0</v>
      </c>
      <c r="AT261" s="196"/>
      <c r="AU261" s="196"/>
      <c r="AV261" s="196"/>
      <c r="AW261" s="196">
        <f t="shared" ref="AW261" si="1789">IF($AT$21=1,AM261*$AM$7,0)</f>
        <v>0</v>
      </c>
      <c r="AX261" s="196">
        <f t="shared" ref="AX261" si="1790">IF($AU$21=1,AP261*$AP$7,0)</f>
        <v>0</v>
      </c>
      <c r="AY261" s="196">
        <f t="shared" ref="AY261" si="1791">IF($AV$21=1,AS261*$AS$7,0)</f>
        <v>0</v>
      </c>
      <c r="AZ261" s="197">
        <f t="shared" si="1366"/>
        <v>0</v>
      </c>
      <c r="BA261" s="198">
        <f>IFERROR(AZ261/(IF($AT$21&gt;0,$AM$7,0)+IF($AU$21&gt;0,$AP$7,0)+IF($AV$21&gt;0,$AS$7,0)),0)</f>
        <v>0</v>
      </c>
      <c r="BB261" s="198"/>
      <c r="BC261" s="425"/>
      <c r="BD261" s="413"/>
      <c r="BE261" s="413"/>
      <c r="BF261" s="236"/>
      <c r="BG261" s="416"/>
      <c r="BH261" s="416"/>
      <c r="BI261" s="411"/>
      <c r="BJ261" s="411"/>
      <c r="BK261" s="413"/>
      <c r="BL261" s="413"/>
      <c r="BM261" s="413"/>
      <c r="BP261" s="211"/>
      <c r="BQ261" s="211"/>
      <c r="BR261" s="211"/>
      <c r="BS261" s="211"/>
    </row>
    <row r="262" spans="1:71">
      <c r="A262" s="419"/>
      <c r="B262" s="419"/>
      <c r="C262" s="422"/>
      <c r="D262" s="195" t="str">
        <f t="shared" si="1471"/>
        <v>3.12</v>
      </c>
      <c r="E262" s="195"/>
      <c r="F262" s="195"/>
      <c r="G262" s="195"/>
      <c r="H262" s="195"/>
      <c r="I262" s="195"/>
      <c r="J262" s="196">
        <f t="shared" si="1351"/>
        <v>0</v>
      </c>
      <c r="K262" s="197" t="str">
        <f>IF(analis!Z30="","",analis!Z30)</f>
        <v/>
      </c>
      <c r="L262" s="196"/>
      <c r="M262" s="196"/>
      <c r="N262" s="196"/>
      <c r="O262" s="196"/>
      <c r="P262" s="196">
        <f t="shared" si="1352"/>
        <v>0</v>
      </c>
      <c r="Q262" s="8" t="str">
        <f>'rpp12'!$M$275</f>
        <v/>
      </c>
      <c r="R262" s="196"/>
      <c r="S262" s="196">
        <f t="shared" si="1353"/>
        <v>0</v>
      </c>
      <c r="T262" s="196"/>
      <c r="U262" s="196"/>
      <c r="V262" s="196">
        <f t="shared" si="1354"/>
        <v>0</v>
      </c>
      <c r="W262" s="196"/>
      <c r="X262" s="196"/>
      <c r="Y262" s="196"/>
      <c r="Z262" s="196"/>
      <c r="AA262" s="196">
        <f t="shared" ref="AA262" si="1792">IF($W$22=1,J262*$J$7,0)</f>
        <v>0</v>
      </c>
      <c r="AB262" s="196">
        <f t="shared" ref="AB262" si="1793">IF($X$22=1,P262*$P$7,0)</f>
        <v>0</v>
      </c>
      <c r="AC262" s="196">
        <f t="shared" ref="AC262" si="1794">IF($Y$22=1,S262*$S$7,0)</f>
        <v>0</v>
      </c>
      <c r="AD262" s="196">
        <f t="shared" ref="AD262" si="1795">IF($Z$22=1,V262*$V$7,0)</f>
        <v>0</v>
      </c>
      <c r="AE262" s="197">
        <f t="shared" si="1359"/>
        <v>0</v>
      </c>
      <c r="AF262" s="198">
        <f>IFERROR(AE262/(IF($W$22&gt;0,$J$7,0)+IF($X$22&gt;0,$P$7,0)+IF($Y$22&gt;0,$S$7,0)+IF($Z$22&gt;0,$V$7,0)),0)</f>
        <v>0</v>
      </c>
      <c r="AG262" s="198"/>
      <c r="AH262" s="425"/>
      <c r="AI262" s="413"/>
      <c r="AJ262" s="199" t="str">
        <f t="shared" si="1476"/>
        <v>4.12</v>
      </c>
      <c r="AK262" s="8" t="str">
        <f>'rpp12'!$M$332</f>
        <v/>
      </c>
      <c r="AL262" s="199"/>
      <c r="AM262" s="196">
        <f t="shared" si="1360"/>
        <v>0</v>
      </c>
      <c r="AN262" s="196"/>
      <c r="AO262" s="196"/>
      <c r="AP262" s="196">
        <f t="shared" si="1361"/>
        <v>0</v>
      </c>
      <c r="AQ262" s="196"/>
      <c r="AR262" s="196"/>
      <c r="AS262" s="196">
        <f t="shared" si="1362"/>
        <v>0</v>
      </c>
      <c r="AT262" s="196"/>
      <c r="AU262" s="196"/>
      <c r="AV262" s="196"/>
      <c r="AW262" s="196">
        <f t="shared" ref="AW262" si="1796">IF($AT$22=1,AM262*$AM$7,0)</f>
        <v>0</v>
      </c>
      <c r="AX262" s="196">
        <f t="shared" ref="AX262" si="1797">IF($AU$22=1,AP262*$AP$7,0)</f>
        <v>0</v>
      </c>
      <c r="AY262" s="196">
        <f t="shared" ref="AY262" si="1798">IF($AV$22=1,AS262*$AS$7,0)</f>
        <v>0</v>
      </c>
      <c r="AZ262" s="197">
        <f t="shared" si="1366"/>
        <v>0</v>
      </c>
      <c r="BA262" s="198">
        <f>IFERROR(AZ262/(IF($AT$22&gt;0,$AM$7,0)+IF($AU$22&gt;0,$AP$7,0)+IF($AV$22&gt;0,$AS$7,0)),0)</f>
        <v>0</v>
      </c>
      <c r="BB262" s="198"/>
      <c r="BC262" s="425"/>
      <c r="BD262" s="413"/>
      <c r="BE262" s="413"/>
      <c r="BF262" s="236"/>
      <c r="BG262" s="416"/>
      <c r="BH262" s="416"/>
      <c r="BI262" s="411"/>
      <c r="BJ262" s="411"/>
      <c r="BK262" s="413"/>
      <c r="BL262" s="413"/>
      <c r="BM262" s="413"/>
      <c r="BP262" s="211"/>
      <c r="BQ262" s="211"/>
      <c r="BR262" s="211"/>
      <c r="BS262" s="211"/>
    </row>
    <row r="263" spans="1:71">
      <c r="A263" s="419"/>
      <c r="B263" s="419"/>
      <c r="C263" s="422"/>
      <c r="D263" s="195" t="str">
        <f t="shared" si="1471"/>
        <v>3.13</v>
      </c>
      <c r="E263" s="195"/>
      <c r="F263" s="195"/>
      <c r="G263" s="195"/>
      <c r="H263" s="195"/>
      <c r="I263" s="195"/>
      <c r="J263" s="196">
        <f t="shared" si="1351"/>
        <v>0</v>
      </c>
      <c r="K263" s="197" t="str">
        <f>IF(analis!AB30="","",analis!AB30)</f>
        <v/>
      </c>
      <c r="L263" s="196"/>
      <c r="M263" s="196"/>
      <c r="N263" s="196"/>
      <c r="O263" s="196"/>
      <c r="P263" s="196">
        <f t="shared" si="1352"/>
        <v>0</v>
      </c>
      <c r="Q263" s="8" t="str">
        <f>'rpp13'!$M$275</f>
        <v/>
      </c>
      <c r="R263" s="196"/>
      <c r="S263" s="196">
        <f t="shared" si="1353"/>
        <v>0</v>
      </c>
      <c r="T263" s="196"/>
      <c r="U263" s="196"/>
      <c r="V263" s="196">
        <f t="shared" si="1354"/>
        <v>0</v>
      </c>
      <c r="W263" s="196"/>
      <c r="X263" s="196"/>
      <c r="Y263" s="196"/>
      <c r="Z263" s="196"/>
      <c r="AA263" s="196">
        <f t="shared" ref="AA263" si="1799">IF($W$23=1,J263*$J$7,0)</f>
        <v>0</v>
      </c>
      <c r="AB263" s="196">
        <f t="shared" ref="AB263" si="1800">IF($X$23=1,P263*$P$7,0)</f>
        <v>0</v>
      </c>
      <c r="AC263" s="196">
        <f t="shared" ref="AC263" si="1801">IF($Y$23=1,S263*$S$7,0)</f>
        <v>0</v>
      </c>
      <c r="AD263" s="196">
        <f t="shared" ref="AD263" si="1802">IF($Z$23=1,V263*$V$7,0)</f>
        <v>0</v>
      </c>
      <c r="AE263" s="197">
        <f t="shared" si="1359"/>
        <v>0</v>
      </c>
      <c r="AF263" s="198">
        <f>IFERROR(AE263/(IF($W$23&gt;0,$J$7,0)+IF($X$23&gt;0,$P$7,0)+IF($Y$23&gt;0,$S$7,0)+IF($Z$23&gt;0,$V$7,0)),0)</f>
        <v>0</v>
      </c>
      <c r="AG263" s="198"/>
      <c r="AH263" s="425"/>
      <c r="AI263" s="413"/>
      <c r="AJ263" s="199" t="str">
        <f t="shared" si="1476"/>
        <v>4.13</v>
      </c>
      <c r="AK263" s="8" t="str">
        <f>'rpp13'!$M$332</f>
        <v/>
      </c>
      <c r="AL263" s="199"/>
      <c r="AM263" s="196">
        <f t="shared" si="1360"/>
        <v>0</v>
      </c>
      <c r="AN263" s="196"/>
      <c r="AO263" s="196"/>
      <c r="AP263" s="196">
        <f t="shared" si="1361"/>
        <v>0</v>
      </c>
      <c r="AQ263" s="196"/>
      <c r="AR263" s="196"/>
      <c r="AS263" s="196">
        <f t="shared" si="1362"/>
        <v>0</v>
      </c>
      <c r="AT263" s="196"/>
      <c r="AU263" s="196"/>
      <c r="AV263" s="196"/>
      <c r="AW263" s="196">
        <f t="shared" ref="AW263" si="1803">IF($AT$23=1,AM263*$AM$7,0)</f>
        <v>0</v>
      </c>
      <c r="AX263" s="196">
        <f t="shared" ref="AX263" si="1804">IF($AU$23=1,AP263*$AP$7,0)</f>
        <v>0</v>
      </c>
      <c r="AY263" s="196">
        <f t="shared" ref="AY263" si="1805">IF($AV$23=1,AS263*$AS$7,0)</f>
        <v>0</v>
      </c>
      <c r="AZ263" s="197">
        <f t="shared" si="1366"/>
        <v>0</v>
      </c>
      <c r="BA263" s="198">
        <f>IFERROR(AZ263/(IF($AT$23&gt;0,$AM$7,0)+IF($AU$23&gt;0,$AP$7,0)+IF($AV$23&gt;0,$AS$7,0)),0)</f>
        <v>0</v>
      </c>
      <c r="BB263" s="198"/>
      <c r="BC263" s="425"/>
      <c r="BD263" s="413"/>
      <c r="BE263" s="413"/>
      <c r="BF263" s="236"/>
      <c r="BG263" s="416"/>
      <c r="BH263" s="416"/>
      <c r="BI263" s="411"/>
      <c r="BJ263" s="411"/>
      <c r="BK263" s="413"/>
      <c r="BL263" s="413"/>
      <c r="BM263" s="413"/>
      <c r="BP263" s="211"/>
      <c r="BQ263" s="211"/>
      <c r="BR263" s="211"/>
      <c r="BS263" s="211"/>
    </row>
    <row r="264" spans="1:71">
      <c r="A264" s="419"/>
      <c r="B264" s="419"/>
      <c r="C264" s="422"/>
      <c r="D264" s="195" t="str">
        <f t="shared" si="1471"/>
        <v>3.14</v>
      </c>
      <c r="E264" s="195"/>
      <c r="F264" s="195"/>
      <c r="G264" s="195"/>
      <c r="H264" s="195"/>
      <c r="I264" s="195"/>
      <c r="J264" s="196">
        <f t="shared" si="1351"/>
        <v>0</v>
      </c>
      <c r="K264" s="197" t="str">
        <f>IF(analis!AD30="","",analis!AD30)</f>
        <v/>
      </c>
      <c r="L264" s="196"/>
      <c r="M264" s="196"/>
      <c r="N264" s="196"/>
      <c r="O264" s="196"/>
      <c r="P264" s="196">
        <f t="shared" si="1352"/>
        <v>0</v>
      </c>
      <c r="Q264" s="8" t="str">
        <f>'rpp14'!$M$275</f>
        <v/>
      </c>
      <c r="R264" s="196"/>
      <c r="S264" s="196">
        <f t="shared" si="1353"/>
        <v>0</v>
      </c>
      <c r="T264" s="196"/>
      <c r="U264" s="196"/>
      <c r="V264" s="196">
        <f t="shared" si="1354"/>
        <v>0</v>
      </c>
      <c r="W264" s="196"/>
      <c r="X264" s="196"/>
      <c r="Y264" s="196"/>
      <c r="Z264" s="196"/>
      <c r="AA264" s="196">
        <f t="shared" ref="AA264" si="1806">IF($W$24=1,J264*$J$7,0)</f>
        <v>0</v>
      </c>
      <c r="AB264" s="196">
        <f t="shared" ref="AB264" si="1807">IF($X$24=1,P264*$P$7,0)</f>
        <v>0</v>
      </c>
      <c r="AC264" s="196">
        <f t="shared" ref="AC264" si="1808">IF($Y$24=1,S264*$S$7,0)</f>
        <v>0</v>
      </c>
      <c r="AD264" s="196">
        <f t="shared" ref="AD264" si="1809">IF($Z$24=1,V264*$V$7,0)</f>
        <v>0</v>
      </c>
      <c r="AE264" s="197">
        <f t="shared" si="1359"/>
        <v>0</v>
      </c>
      <c r="AF264" s="198">
        <f>IFERROR(AE264/(IF($W$24&gt;0,$J$7,0)+IF($X$24&gt;0,$P$7,0)+IF($Y$24&gt;0,$S$7,0)+IF($Z$24&gt;0,$V$7,0)),0)</f>
        <v>0</v>
      </c>
      <c r="AG264" s="198"/>
      <c r="AH264" s="425"/>
      <c r="AI264" s="413"/>
      <c r="AJ264" s="199" t="str">
        <f t="shared" si="1476"/>
        <v>4.14</v>
      </c>
      <c r="AK264" s="8" t="str">
        <f>'rpp14'!$M$332</f>
        <v/>
      </c>
      <c r="AL264" s="199"/>
      <c r="AM264" s="196">
        <f t="shared" si="1360"/>
        <v>0</v>
      </c>
      <c r="AN264" s="196"/>
      <c r="AO264" s="196"/>
      <c r="AP264" s="196">
        <f t="shared" si="1361"/>
        <v>0</v>
      </c>
      <c r="AQ264" s="196"/>
      <c r="AR264" s="196"/>
      <c r="AS264" s="196">
        <f t="shared" si="1362"/>
        <v>0</v>
      </c>
      <c r="AT264" s="196"/>
      <c r="AU264" s="196"/>
      <c r="AV264" s="196"/>
      <c r="AW264" s="196">
        <f t="shared" ref="AW264" si="1810">IF($AT$24=1,AM264*$AM$7,0)</f>
        <v>0</v>
      </c>
      <c r="AX264" s="196">
        <f t="shared" ref="AX264" si="1811">IF($AU$24=1,AP264*$AP$7,0)</f>
        <v>0</v>
      </c>
      <c r="AY264" s="196">
        <f t="shared" ref="AY264" si="1812">IF($AV$24=1,AS264*$AS$7,0)</f>
        <v>0</v>
      </c>
      <c r="AZ264" s="197">
        <f t="shared" si="1366"/>
        <v>0</v>
      </c>
      <c r="BA264" s="198">
        <f>IFERROR(AZ264/(IF($AT$24&gt;0,$AM$7,0)+IF($AU$24&gt;0,$AP$7,0)+IF($AV$24&gt;0,$AS$7,0)),0)</f>
        <v>0</v>
      </c>
      <c r="BB264" s="198"/>
      <c r="BC264" s="425"/>
      <c r="BD264" s="413"/>
      <c r="BE264" s="413"/>
      <c r="BF264" s="236"/>
      <c r="BG264" s="416"/>
      <c r="BH264" s="416"/>
      <c r="BI264" s="411"/>
      <c r="BJ264" s="411"/>
      <c r="BK264" s="413"/>
      <c r="BL264" s="413"/>
      <c r="BM264" s="413"/>
      <c r="BP264" s="211"/>
      <c r="BQ264" s="211"/>
      <c r="BR264" s="211"/>
      <c r="BS264" s="211"/>
    </row>
    <row r="265" spans="1:71">
      <c r="A265" s="420"/>
      <c r="B265" s="420"/>
      <c r="C265" s="423"/>
      <c r="D265" s="195" t="str">
        <f t="shared" si="1471"/>
        <v>3.15</v>
      </c>
      <c r="E265" s="195"/>
      <c r="F265" s="195"/>
      <c r="G265" s="195"/>
      <c r="H265" s="195"/>
      <c r="I265" s="195"/>
      <c r="J265" s="196">
        <f t="shared" si="1351"/>
        <v>0</v>
      </c>
      <c r="K265" s="197" t="str">
        <f>IF(analis!AF30="","",analis!AF30)</f>
        <v/>
      </c>
      <c r="L265" s="196"/>
      <c r="M265" s="196"/>
      <c r="N265" s="196"/>
      <c r="O265" s="196"/>
      <c r="P265" s="196">
        <f t="shared" si="1352"/>
        <v>0</v>
      </c>
      <c r="Q265" s="8" t="str">
        <f>'rpp15'!$M$275</f>
        <v/>
      </c>
      <c r="R265" s="196"/>
      <c r="S265" s="196">
        <f t="shared" si="1353"/>
        <v>0</v>
      </c>
      <c r="T265" s="196"/>
      <c r="U265" s="196"/>
      <c r="V265" s="196">
        <f t="shared" si="1354"/>
        <v>0</v>
      </c>
      <c r="W265" s="196"/>
      <c r="X265" s="196"/>
      <c r="Y265" s="196"/>
      <c r="Z265" s="196"/>
      <c r="AA265" s="196">
        <f t="shared" ref="AA265" si="1813">IF($W$25=1,J265*$J$7,0)</f>
        <v>0</v>
      </c>
      <c r="AB265" s="196">
        <f t="shared" ref="AB265" si="1814">IF($X$25=1,P265*$P$7,0)</f>
        <v>0</v>
      </c>
      <c r="AC265" s="196">
        <f t="shared" ref="AC265" si="1815">IF($Y$25=1,S265*$S$7,0)</f>
        <v>0</v>
      </c>
      <c r="AD265" s="196">
        <f t="shared" ref="AD265" si="1816">IF($Z$25=1,V265*$V$7,0)</f>
        <v>0</v>
      </c>
      <c r="AE265" s="197">
        <f t="shared" si="1359"/>
        <v>0</v>
      </c>
      <c r="AF265" s="198">
        <f>IFERROR(AE265/(IF($W$25&gt;0,$J$7,0)+IF($X$25&gt;0,$P$7,0)+IF($Y$25&gt;0,$S$7,0)+IF($Z$25&gt;0,$V$7,0)),0)</f>
        <v>0</v>
      </c>
      <c r="AG265" s="198"/>
      <c r="AH265" s="426"/>
      <c r="AI265" s="414"/>
      <c r="AJ265" s="199" t="str">
        <f t="shared" si="1476"/>
        <v>4.15</v>
      </c>
      <c r="AK265" s="8" t="str">
        <f>'rpp15'!$M$332</f>
        <v/>
      </c>
      <c r="AL265" s="199"/>
      <c r="AM265" s="196">
        <f t="shared" si="1360"/>
        <v>0</v>
      </c>
      <c r="AN265" s="196"/>
      <c r="AO265" s="196"/>
      <c r="AP265" s="196">
        <f t="shared" si="1361"/>
        <v>0</v>
      </c>
      <c r="AQ265" s="196"/>
      <c r="AR265" s="196"/>
      <c r="AS265" s="196">
        <f t="shared" si="1362"/>
        <v>0</v>
      </c>
      <c r="AT265" s="196"/>
      <c r="AU265" s="196"/>
      <c r="AV265" s="196"/>
      <c r="AW265" s="196">
        <f t="shared" ref="AW265" si="1817">IF($AT$25=1,AM265*$AM$7,0)</f>
        <v>0</v>
      </c>
      <c r="AX265" s="196">
        <f t="shared" ref="AX265" si="1818">IF($AU$25=1,AP265*$AP$7,0)</f>
        <v>0</v>
      </c>
      <c r="AY265" s="196">
        <f t="shared" ref="AY265" si="1819">IF($AV$25=1,AS265*$AS$7,0)</f>
        <v>0</v>
      </c>
      <c r="AZ265" s="197">
        <f t="shared" si="1366"/>
        <v>0</v>
      </c>
      <c r="BA265" s="198">
        <f>IFERROR(AZ265/(IF($AT$25&gt;0,$AM$7,0)+IF($AU$25&gt;0,$AP$7,0)+IF($AV$25&gt;0,$AS$7,0)),0)</f>
        <v>0</v>
      </c>
      <c r="BB265" s="198"/>
      <c r="BC265" s="426"/>
      <c r="BD265" s="414"/>
      <c r="BE265" s="414"/>
      <c r="BF265" s="237"/>
      <c r="BG265" s="417"/>
      <c r="BH265" s="417"/>
      <c r="BI265" s="316"/>
      <c r="BJ265" s="316"/>
      <c r="BK265" s="414"/>
      <c r="BL265" s="414"/>
      <c r="BM265" s="414"/>
      <c r="BP265" s="211"/>
      <c r="BQ265" s="211"/>
      <c r="BR265" s="211"/>
      <c r="BS265" s="211"/>
    </row>
    <row r="266" spans="1:71">
      <c r="A266" s="418">
        <v>18</v>
      </c>
      <c r="B266" s="418">
        <f>pd!B23</f>
        <v>5486</v>
      </c>
      <c r="C266" s="421" t="str">
        <f>pd!C23</f>
        <v>MUHAMMAD IHWAN</v>
      </c>
      <c r="D266" s="195" t="str">
        <f t="shared" si="1471"/>
        <v>3.1</v>
      </c>
      <c r="E266" s="195"/>
      <c r="F266" s="195"/>
      <c r="G266" s="195"/>
      <c r="H266" s="195"/>
      <c r="I266" s="195"/>
      <c r="J266" s="196">
        <f t="shared" si="1351"/>
        <v>0</v>
      </c>
      <c r="K266" s="197" t="str">
        <f>IF(analis!D31="","",analis!D31)</f>
        <v/>
      </c>
      <c r="L266" s="196"/>
      <c r="M266" s="196"/>
      <c r="N266" s="196"/>
      <c r="O266" s="196"/>
      <c r="P266" s="196">
        <f t="shared" si="1352"/>
        <v>0</v>
      </c>
      <c r="Q266" s="8" t="str">
        <f>'rpp1'!$M$276</f>
        <v/>
      </c>
      <c r="R266" s="196"/>
      <c r="S266" s="196">
        <f t="shared" si="1353"/>
        <v>0</v>
      </c>
      <c r="T266" s="196"/>
      <c r="U266" s="196"/>
      <c r="V266" s="196">
        <f t="shared" si="1354"/>
        <v>0</v>
      </c>
      <c r="W266" s="196"/>
      <c r="X266" s="196"/>
      <c r="Y266" s="196"/>
      <c r="Z266" s="196"/>
      <c r="AA266" s="196">
        <f t="shared" ref="AA266" si="1820">IF($W$11=1,J266*$J$7,0)</f>
        <v>0</v>
      </c>
      <c r="AB266" s="196">
        <f t="shared" ref="AB266" si="1821">IF($X$11=1,P266*$P$7,0)</f>
        <v>0</v>
      </c>
      <c r="AC266" s="196">
        <f t="shared" ref="AC266" si="1822">IF($Y$11=1,S266*$S$7,0)</f>
        <v>0</v>
      </c>
      <c r="AD266" s="196">
        <f t="shared" ref="AD266" si="1823">IF($Z$11=1,V266*$V$7,0)</f>
        <v>0</v>
      </c>
      <c r="AE266" s="197">
        <f t="shared" si="1359"/>
        <v>0</v>
      </c>
      <c r="AF266" s="198">
        <f>IFERROR(AE266/(IF($W$11&gt;0,$J$7,0)+IF($X$11&gt;0,$P$7,0)+IF($Y$11&gt;0,$S$7,0)+IF($Z$11&gt;0,$V$7,0)),0)</f>
        <v>0</v>
      </c>
      <c r="AG266" s="198"/>
      <c r="AH266" s="424" t="e">
        <f t="shared" ref="AH266" si="1824">ROUND((SUM(AF266:AF280)/SUM($AG$11:$AG$25)),0)</f>
        <v>#DIV/0!</v>
      </c>
      <c r="AI266" s="412" t="e">
        <f>IF(AH266&gt;=$BO$11,"A",IF(AH266&gt;=$BO$12,"B",IF(AH266&gt;=$BO$13,"C",IF(AH266&gt;=$BO$14,"D",""))))</f>
        <v>#DIV/0!</v>
      </c>
      <c r="AJ266" s="199" t="str">
        <f t="shared" si="1476"/>
        <v>4.1</v>
      </c>
      <c r="AK266" s="8" t="str">
        <f>'rpp1'!$M$333</f>
        <v/>
      </c>
      <c r="AL266" s="199"/>
      <c r="AM266" s="196">
        <f t="shared" si="1360"/>
        <v>0</v>
      </c>
      <c r="AN266" s="196"/>
      <c r="AO266" s="196"/>
      <c r="AP266" s="196">
        <f t="shared" si="1361"/>
        <v>0</v>
      </c>
      <c r="AQ266" s="196"/>
      <c r="AR266" s="196"/>
      <c r="AS266" s="196">
        <f t="shared" si="1362"/>
        <v>0</v>
      </c>
      <c r="AT266" s="196"/>
      <c r="AU266" s="196"/>
      <c r="AV266" s="196"/>
      <c r="AW266" s="196">
        <f t="shared" ref="AW266" si="1825">IF($AT$11=1,AM266*$AM$7,0)</f>
        <v>0</v>
      </c>
      <c r="AX266" s="196">
        <f t="shared" ref="AX266" si="1826">IF($AU$11=1,AP266*$AP$7,0)</f>
        <v>0</v>
      </c>
      <c r="AY266" s="196">
        <f t="shared" ref="AY266" si="1827">IF($AV$11=1,AS266*$AS$7,0)</f>
        <v>0</v>
      </c>
      <c r="AZ266" s="197">
        <f t="shared" si="1366"/>
        <v>0</v>
      </c>
      <c r="BA266" s="198">
        <f>IFERROR(AZ266/(IF($AT$11&gt;0,$AM$7,0)+IF($AU$11&gt;0,$AP$7,0)+IF($AV$11&gt;0,$AS$7,0)),0)</f>
        <v>0</v>
      </c>
      <c r="BB266" s="198"/>
      <c r="BC266" s="424" t="e">
        <f t="shared" ref="BC266" si="1828">ROUND((SUM(BA266:BA280)/SUM($BB$11:$BB$25)),0)</f>
        <v>#DIV/0!</v>
      </c>
      <c r="BD266" s="412" t="e">
        <f t="shared" ref="BD266" si="1829">IF(BC266&gt;=$BO$11,"A",IF(BC266&gt;=$BO$12,"B",IF(BC266&gt;=$BO$13,"C",IF(BC266&gt;=$BO$14,"D",""))))</f>
        <v>#DIV/0!</v>
      </c>
      <c r="BE266" s="412"/>
      <c r="BF266" s="235" t="str">
        <f>'rpp1'!G167</f>
        <v/>
      </c>
      <c r="BG266" s="415" t="e">
        <f>IF(AI266=$BP$11,$BQ$11,IF(AI266=$BP$12,$BQ$12,IF(AI266=$BP$13,$BQ$13,IF(AI266=$BP$14,$BQ$14,""))))</f>
        <v>#DIV/0!</v>
      </c>
      <c r="BH266" s="415" t="e">
        <f t="shared" ref="BH266" si="1830">IF(BD266=$BP$11,$BR$11,IF(BD266=$BP$12,$BR$12,IF(BD266=$BP$13,$BR$13,IF(BD266=$BP$14,$BR$14,""))))</f>
        <v>#DIV/0!</v>
      </c>
      <c r="BI266" s="315" t="str">
        <f t="shared" ref="BI266" si="1831">IF(BE266=$BS$11,$BT$11,IF(BE266=$BS$12,$BT$12,IF(BE266=$BS$13,$BT$13,IF(BE266=$BS$14,$BT$14,""))))</f>
        <v/>
      </c>
      <c r="BJ266" s="315" t="str">
        <f t="shared" ref="BJ266" si="1832">IF(BF266=$BS$11,$BU$11,IF(BF266=$BS$12,$BU$12,IF(BF266=$BS$13,$BU$13,IF(BF266=$BS$14,$BU$14,""))))</f>
        <v/>
      </c>
      <c r="BK266" s="412"/>
      <c r="BL266" s="412"/>
      <c r="BM266" s="412"/>
      <c r="BP266" s="211"/>
      <c r="BQ266" s="211"/>
      <c r="BR266" s="211"/>
      <c r="BS266" s="211"/>
    </row>
    <row r="267" spans="1:71">
      <c r="A267" s="419"/>
      <c r="B267" s="419"/>
      <c r="C267" s="422"/>
      <c r="D267" s="195" t="str">
        <f t="shared" si="1471"/>
        <v>3.2</v>
      </c>
      <c r="E267" s="195"/>
      <c r="F267" s="195"/>
      <c r="G267" s="195"/>
      <c r="H267" s="195"/>
      <c r="I267" s="195"/>
      <c r="J267" s="196">
        <f t="shared" si="1351"/>
        <v>0</v>
      </c>
      <c r="K267" s="197" t="str">
        <f>IF(analis!F31="","",analis!F31)</f>
        <v/>
      </c>
      <c r="L267" s="196"/>
      <c r="M267" s="196"/>
      <c r="N267" s="196"/>
      <c r="O267" s="196"/>
      <c r="P267" s="196">
        <f t="shared" si="1352"/>
        <v>0</v>
      </c>
      <c r="Q267" s="8" t="str">
        <f>'rpp2'!$M$276</f>
        <v/>
      </c>
      <c r="R267" s="196"/>
      <c r="S267" s="196">
        <f t="shared" si="1353"/>
        <v>0</v>
      </c>
      <c r="T267" s="196"/>
      <c r="U267" s="196"/>
      <c r="V267" s="196">
        <f t="shared" si="1354"/>
        <v>0</v>
      </c>
      <c r="W267" s="196"/>
      <c r="X267" s="196"/>
      <c r="Y267" s="196"/>
      <c r="Z267" s="196"/>
      <c r="AA267" s="196">
        <f t="shared" ref="AA267" si="1833">IF($W$12=1,J267*$J$7,0)</f>
        <v>0</v>
      </c>
      <c r="AB267" s="196">
        <f t="shared" ref="AB267" si="1834">IF($X$12=1,P267*$P$7,0)</f>
        <v>0</v>
      </c>
      <c r="AC267" s="196">
        <f t="shared" ref="AC267" si="1835">IF($Y$12=1,S267*$S$7,0)</f>
        <v>0</v>
      </c>
      <c r="AD267" s="196">
        <f t="shared" ref="AD267" si="1836">IF($Z$12=1,V267*$V$7,0)</f>
        <v>0</v>
      </c>
      <c r="AE267" s="197">
        <f t="shared" si="1359"/>
        <v>0</v>
      </c>
      <c r="AF267" s="198">
        <f>IFERROR(AE267/(IF($W$12&gt;0,$J$7,0)+IF($X$12&gt;0,$P$7,0)+IF($Y$12&gt;0,$S$7,0)+IF($Z$12&gt;0,$V$7,0)),0)</f>
        <v>0</v>
      </c>
      <c r="AG267" s="198"/>
      <c r="AH267" s="425"/>
      <c r="AI267" s="413"/>
      <c r="AJ267" s="199" t="str">
        <f t="shared" si="1476"/>
        <v>4.2</v>
      </c>
      <c r="AK267" s="8" t="str">
        <f>'rpp2'!$M$333</f>
        <v/>
      </c>
      <c r="AL267" s="199"/>
      <c r="AM267" s="196">
        <f t="shared" si="1360"/>
        <v>0</v>
      </c>
      <c r="AN267" s="196"/>
      <c r="AO267" s="196"/>
      <c r="AP267" s="196">
        <f t="shared" si="1361"/>
        <v>0</v>
      </c>
      <c r="AQ267" s="196"/>
      <c r="AR267" s="196"/>
      <c r="AS267" s="196">
        <f t="shared" si="1362"/>
        <v>0</v>
      </c>
      <c r="AT267" s="196"/>
      <c r="AU267" s="196"/>
      <c r="AV267" s="196"/>
      <c r="AW267" s="196">
        <f t="shared" ref="AW267" si="1837">IF($AT$12=1,AM267*$AM$7,0)</f>
        <v>0</v>
      </c>
      <c r="AX267" s="196">
        <f t="shared" ref="AX267" si="1838">IF($AU$12=1,AP267*$AP$7,0)</f>
        <v>0</v>
      </c>
      <c r="AY267" s="196">
        <f t="shared" ref="AY267" si="1839">IF($AV$12=1,AS267*$AS$7,0)</f>
        <v>0</v>
      </c>
      <c r="AZ267" s="197">
        <f t="shared" si="1366"/>
        <v>0</v>
      </c>
      <c r="BA267" s="198">
        <f>IFERROR(AZ267/(IF($AT$12&gt;0,$AM$7,0)+IF($AU$12&gt;0,$AP$7,0)+IF($AV$12&gt;0,$AS$7,0)),0)</f>
        <v>0</v>
      </c>
      <c r="BB267" s="198"/>
      <c r="BC267" s="425"/>
      <c r="BD267" s="413"/>
      <c r="BE267" s="413"/>
      <c r="BF267" s="236" t="str">
        <f>'rpp2'!G167</f>
        <v/>
      </c>
      <c r="BG267" s="416"/>
      <c r="BH267" s="416"/>
      <c r="BI267" s="411"/>
      <c r="BJ267" s="411"/>
      <c r="BK267" s="413"/>
      <c r="BL267" s="413"/>
      <c r="BM267" s="413"/>
      <c r="BP267" s="211"/>
      <c r="BQ267" s="211"/>
      <c r="BR267" s="211"/>
      <c r="BS267" s="211"/>
    </row>
    <row r="268" spans="1:71">
      <c r="A268" s="419"/>
      <c r="B268" s="419"/>
      <c r="C268" s="422"/>
      <c r="D268" s="195" t="str">
        <f t="shared" si="1471"/>
        <v>3.3</v>
      </c>
      <c r="E268" s="195"/>
      <c r="F268" s="195"/>
      <c r="G268" s="195"/>
      <c r="H268" s="195"/>
      <c r="I268" s="195"/>
      <c r="J268" s="196">
        <f t="shared" ref="J268:J331" si="1840">IF(SUM(E268:I268)&gt;0,AVERAGE(E268:I268),0)</f>
        <v>0</v>
      </c>
      <c r="K268" s="197" t="str">
        <f>IF(analis!H31="","",analis!H31)</f>
        <v/>
      </c>
      <c r="L268" s="196"/>
      <c r="M268" s="196"/>
      <c r="N268" s="196"/>
      <c r="O268" s="196"/>
      <c r="P268" s="196">
        <f t="shared" ref="P268:P331" si="1841">IF(SUM(K268:O268)&gt;0,AVERAGE(K268:O268),0)</f>
        <v>0</v>
      </c>
      <c r="Q268" s="8" t="str">
        <f>'rpp3'!$M$276</f>
        <v/>
      </c>
      <c r="R268" s="196"/>
      <c r="S268" s="196">
        <f t="shared" ref="S268:S331" si="1842">IF(SUM(Q268:R268)&gt;0,MAX(Q268:R268),0)</f>
        <v>0</v>
      </c>
      <c r="T268" s="196"/>
      <c r="U268" s="196"/>
      <c r="V268" s="196">
        <f t="shared" ref="V268:V331" si="1843">IF(SUM(T268:U268)&gt;0,MAX(T268:U268),0)</f>
        <v>0</v>
      </c>
      <c r="W268" s="196"/>
      <c r="X268" s="196"/>
      <c r="Y268" s="196"/>
      <c r="Z268" s="196"/>
      <c r="AA268" s="196">
        <f t="shared" ref="AA268" si="1844">IF($W$13=1,J268*$J$7,0)</f>
        <v>0</v>
      </c>
      <c r="AB268" s="196">
        <f t="shared" ref="AB268" si="1845">IF($X$13=1,P268*$P$7,0)</f>
        <v>0</v>
      </c>
      <c r="AC268" s="196">
        <f t="shared" ref="AC268" si="1846">IF($Y$13=1,S268*$S$7,0)</f>
        <v>0</v>
      </c>
      <c r="AD268" s="196">
        <f t="shared" ref="AD268" si="1847">IF($Z$13=1,V268*$V$7,0)</f>
        <v>0</v>
      </c>
      <c r="AE268" s="197">
        <f t="shared" ref="AE268:AE331" si="1848">SUM(AA268:AD268)</f>
        <v>0</v>
      </c>
      <c r="AF268" s="198">
        <f>IFERROR(AE268/(IF($W$13&gt;0,$J$7,0)+IF($X$13&gt;0,$P$7,0)+IF($Y$13&gt;0,$S$7,0)+IF($Z$13&gt;0,$V$7,0)),0)</f>
        <v>0</v>
      </c>
      <c r="AG268" s="198"/>
      <c r="AH268" s="425"/>
      <c r="AI268" s="413"/>
      <c r="AJ268" s="199" t="str">
        <f t="shared" si="1476"/>
        <v>4.3</v>
      </c>
      <c r="AK268" s="8" t="str">
        <f>'rpp3'!$M$333</f>
        <v/>
      </c>
      <c r="AL268" s="199"/>
      <c r="AM268" s="196">
        <f t="shared" ref="AM268:AM331" si="1849">MAX(AK268:AL268)</f>
        <v>0</v>
      </c>
      <c r="AN268" s="196"/>
      <c r="AO268" s="196"/>
      <c r="AP268" s="196">
        <f t="shared" ref="AP268:AP331" si="1850">MAX(AN268:AO268)</f>
        <v>0</v>
      </c>
      <c r="AQ268" s="196"/>
      <c r="AR268" s="196"/>
      <c r="AS268" s="196">
        <f t="shared" ref="AS268:AS331" si="1851">MAX(AQ268:AR268)</f>
        <v>0</v>
      </c>
      <c r="AT268" s="196"/>
      <c r="AU268" s="196"/>
      <c r="AV268" s="196"/>
      <c r="AW268" s="196">
        <f t="shared" ref="AW268" si="1852">IF($AT$13=1,AM268*$AM$7,0)</f>
        <v>0</v>
      </c>
      <c r="AX268" s="196">
        <f t="shared" ref="AX268" si="1853">IF($AU$13=1,AP268*$AP$7,0)</f>
        <v>0</v>
      </c>
      <c r="AY268" s="196">
        <f t="shared" ref="AY268" si="1854">IF($AV$13=1,AS268*$AS$7,0)</f>
        <v>0</v>
      </c>
      <c r="AZ268" s="197">
        <f t="shared" ref="AZ268:AZ331" si="1855">SUM(AW268:AY268)</f>
        <v>0</v>
      </c>
      <c r="BA268" s="198">
        <f>IFERROR(AZ268/(IF($AT$13&gt;0,$AM$7,0)+IF($AU$13&gt;0,$AP$7,0)+IF($AV$13&gt;0,$AS$7,0)),0)</f>
        <v>0</v>
      </c>
      <c r="BB268" s="198"/>
      <c r="BC268" s="425"/>
      <c r="BD268" s="413"/>
      <c r="BE268" s="413"/>
      <c r="BF268" s="236"/>
      <c r="BG268" s="416"/>
      <c r="BH268" s="416"/>
      <c r="BI268" s="411"/>
      <c r="BJ268" s="411"/>
      <c r="BK268" s="413"/>
      <c r="BL268" s="413"/>
      <c r="BM268" s="413"/>
      <c r="BP268" s="211"/>
      <c r="BQ268" s="211"/>
      <c r="BR268" s="211"/>
      <c r="BS268" s="211"/>
    </row>
    <row r="269" spans="1:71">
      <c r="A269" s="419"/>
      <c r="B269" s="419"/>
      <c r="C269" s="422"/>
      <c r="D269" s="195" t="str">
        <f t="shared" si="1471"/>
        <v>3.4</v>
      </c>
      <c r="E269" s="195"/>
      <c r="F269" s="195"/>
      <c r="G269" s="195"/>
      <c r="H269" s="195"/>
      <c r="I269" s="195"/>
      <c r="J269" s="196">
        <f t="shared" si="1840"/>
        <v>0</v>
      </c>
      <c r="K269" s="197" t="str">
        <f>IF(analis!J31="","",analis!J31)</f>
        <v/>
      </c>
      <c r="L269" s="196"/>
      <c r="M269" s="196"/>
      <c r="N269" s="196"/>
      <c r="O269" s="196"/>
      <c r="P269" s="196">
        <f t="shared" si="1841"/>
        <v>0</v>
      </c>
      <c r="Q269" s="8" t="str">
        <f>'rpp4'!$M$276</f>
        <v/>
      </c>
      <c r="R269" s="196"/>
      <c r="S269" s="196">
        <f t="shared" si="1842"/>
        <v>0</v>
      </c>
      <c r="T269" s="196"/>
      <c r="U269" s="196"/>
      <c r="V269" s="196">
        <f t="shared" si="1843"/>
        <v>0</v>
      </c>
      <c r="W269" s="196"/>
      <c r="X269" s="196"/>
      <c r="Y269" s="196"/>
      <c r="Z269" s="196"/>
      <c r="AA269" s="196">
        <f t="shared" ref="AA269" si="1856">IF($W$14=1,J269*$J$7,0)</f>
        <v>0</v>
      </c>
      <c r="AB269" s="196">
        <f t="shared" ref="AB269" si="1857">IF($X$14=1,P269*$P$7,0)</f>
        <v>0</v>
      </c>
      <c r="AC269" s="196">
        <f t="shared" ref="AC269" si="1858">IF($Y$14=1,S269*$S$7,0)</f>
        <v>0</v>
      </c>
      <c r="AD269" s="196">
        <f t="shared" ref="AD269" si="1859">IF($Z$14=1,V269*$V$7,0)</f>
        <v>0</v>
      </c>
      <c r="AE269" s="197">
        <f t="shared" si="1848"/>
        <v>0</v>
      </c>
      <c r="AF269" s="198">
        <f>IFERROR(AE269/(IF($W$14&gt;0,$J$7,0)+IF($X$14&gt;0,$P$7,0)+IF($Y$14&gt;0,$S$7,0)+IF($Z$14&gt;0,$V$7,0)),0)</f>
        <v>0</v>
      </c>
      <c r="AG269" s="198"/>
      <c r="AH269" s="425"/>
      <c r="AI269" s="413"/>
      <c r="AJ269" s="199" t="str">
        <f t="shared" si="1476"/>
        <v>4.4</v>
      </c>
      <c r="AK269" s="8" t="str">
        <f>'rpp4'!$M$333</f>
        <v/>
      </c>
      <c r="AL269" s="199"/>
      <c r="AM269" s="196">
        <f t="shared" si="1849"/>
        <v>0</v>
      </c>
      <c r="AN269" s="196"/>
      <c r="AO269" s="196"/>
      <c r="AP269" s="196">
        <f t="shared" si="1850"/>
        <v>0</v>
      </c>
      <c r="AQ269" s="196"/>
      <c r="AR269" s="196"/>
      <c r="AS269" s="196">
        <f t="shared" si="1851"/>
        <v>0</v>
      </c>
      <c r="AT269" s="196"/>
      <c r="AU269" s="196"/>
      <c r="AV269" s="196"/>
      <c r="AW269" s="196">
        <f t="shared" ref="AW269" si="1860">IF($AT$14=1,AM269*$AM$7,0)</f>
        <v>0</v>
      </c>
      <c r="AX269" s="196">
        <f t="shared" ref="AX269" si="1861">IF($AU$14=1,AP269*$AP$7,0)</f>
        <v>0</v>
      </c>
      <c r="AY269" s="196">
        <f t="shared" ref="AY269" si="1862">IF($AV$14=1,AS269*$AS$7,0)</f>
        <v>0</v>
      </c>
      <c r="AZ269" s="197">
        <f t="shared" si="1855"/>
        <v>0</v>
      </c>
      <c r="BA269" s="198">
        <f>IFERROR(AZ269/(IF($AT$14&gt;0,$AM$7,0)+IF($AU$14&gt;0,$AP$7,0)+IF($AV$14&gt;0,$AS$7,0)),0)</f>
        <v>0</v>
      </c>
      <c r="BB269" s="198"/>
      <c r="BC269" s="425"/>
      <c r="BD269" s="413"/>
      <c r="BE269" s="413"/>
      <c r="BF269" s="236"/>
      <c r="BG269" s="416"/>
      <c r="BH269" s="416"/>
      <c r="BI269" s="411"/>
      <c r="BJ269" s="411"/>
      <c r="BK269" s="413"/>
      <c r="BL269" s="413"/>
      <c r="BM269" s="413"/>
      <c r="BP269" s="211"/>
      <c r="BQ269" s="211"/>
      <c r="BR269" s="211"/>
      <c r="BS269" s="211"/>
    </row>
    <row r="270" spans="1:71">
      <c r="A270" s="419"/>
      <c r="B270" s="419"/>
      <c r="C270" s="422"/>
      <c r="D270" s="195" t="str">
        <f t="shared" si="1471"/>
        <v>3.5</v>
      </c>
      <c r="E270" s="195"/>
      <c r="F270" s="195"/>
      <c r="G270" s="195"/>
      <c r="H270" s="195"/>
      <c r="I270" s="195"/>
      <c r="J270" s="196">
        <f t="shared" si="1840"/>
        <v>0</v>
      </c>
      <c r="K270" s="197" t="str">
        <f>IF(analis!L31="","",analis!L31)</f>
        <v/>
      </c>
      <c r="L270" s="196"/>
      <c r="M270" s="196"/>
      <c r="N270" s="196"/>
      <c r="O270" s="196"/>
      <c r="P270" s="196">
        <f t="shared" si="1841"/>
        <v>0</v>
      </c>
      <c r="Q270" s="8" t="str">
        <f>'rpp5'!$M$276</f>
        <v/>
      </c>
      <c r="R270" s="196"/>
      <c r="S270" s="196">
        <f t="shared" si="1842"/>
        <v>0</v>
      </c>
      <c r="T270" s="196"/>
      <c r="U270" s="196"/>
      <c r="V270" s="196">
        <f t="shared" si="1843"/>
        <v>0</v>
      </c>
      <c r="W270" s="196"/>
      <c r="X270" s="196"/>
      <c r="Y270" s="196"/>
      <c r="Z270" s="196"/>
      <c r="AA270" s="196">
        <f t="shared" ref="AA270" si="1863">IF($W$15=1,J270*$J$7,0)</f>
        <v>0</v>
      </c>
      <c r="AB270" s="196">
        <f t="shared" ref="AB270" si="1864">IF($X$15=1,P270*$P$7,0)</f>
        <v>0</v>
      </c>
      <c r="AC270" s="196">
        <f t="shared" ref="AC270" si="1865">IF($Y$15=1,S270*$S$7,0)</f>
        <v>0</v>
      </c>
      <c r="AD270" s="196">
        <f t="shared" ref="AD270" si="1866">IF($Z$15=1,V270*$V$7,0)</f>
        <v>0</v>
      </c>
      <c r="AE270" s="197">
        <f t="shared" si="1848"/>
        <v>0</v>
      </c>
      <c r="AF270" s="198">
        <f>IFERROR(AE270/(IF($W$15&gt;0,$J$7,0)+IF($X$15&gt;0,$P$7,0)+IF($Y$15&gt;0,$S$7,0)+IF($Z$15&gt;0,$V$7,0)),0)</f>
        <v>0</v>
      </c>
      <c r="AG270" s="198"/>
      <c r="AH270" s="425"/>
      <c r="AI270" s="413"/>
      <c r="AJ270" s="199" t="str">
        <f t="shared" si="1476"/>
        <v>4.5</v>
      </c>
      <c r="AK270" s="8" t="str">
        <f>'rpp5'!$M$333</f>
        <v/>
      </c>
      <c r="AL270" s="199"/>
      <c r="AM270" s="196">
        <f t="shared" si="1849"/>
        <v>0</v>
      </c>
      <c r="AN270" s="196"/>
      <c r="AO270" s="196"/>
      <c r="AP270" s="196">
        <f t="shared" si="1850"/>
        <v>0</v>
      </c>
      <c r="AQ270" s="196"/>
      <c r="AR270" s="196"/>
      <c r="AS270" s="196">
        <f t="shared" si="1851"/>
        <v>0</v>
      </c>
      <c r="AT270" s="196"/>
      <c r="AU270" s="196"/>
      <c r="AV270" s="196"/>
      <c r="AW270" s="196">
        <f t="shared" ref="AW270" si="1867">IF($AT$15=1,AM270*$AM$7,0)</f>
        <v>0</v>
      </c>
      <c r="AX270" s="196">
        <f t="shared" ref="AX270" si="1868">IF($AU$15=1,AP270*$AP$7,0)</f>
        <v>0</v>
      </c>
      <c r="AY270" s="196">
        <f t="shared" ref="AY270" si="1869">IF($AV$15=1,AS270*$AS$7,0)</f>
        <v>0</v>
      </c>
      <c r="AZ270" s="197">
        <f t="shared" si="1855"/>
        <v>0</v>
      </c>
      <c r="BA270" s="198">
        <f>IFERROR(AZ270/(IF($AT$15&gt;0,$AM$7,0)+IF($AU$15&gt;0,$AP$7,0)+IF($AV$15&gt;0,$AS$7,0)),0)</f>
        <v>0</v>
      </c>
      <c r="BB270" s="198"/>
      <c r="BC270" s="425"/>
      <c r="BD270" s="413"/>
      <c r="BE270" s="413"/>
      <c r="BF270" s="236"/>
      <c r="BG270" s="416"/>
      <c r="BH270" s="416"/>
      <c r="BI270" s="411"/>
      <c r="BJ270" s="411"/>
      <c r="BK270" s="413"/>
      <c r="BL270" s="413"/>
      <c r="BM270" s="413"/>
      <c r="BP270" s="211"/>
      <c r="BQ270" s="211"/>
      <c r="BR270" s="211"/>
      <c r="BS270" s="211"/>
    </row>
    <row r="271" spans="1:71">
      <c r="A271" s="419"/>
      <c r="B271" s="419"/>
      <c r="C271" s="422"/>
      <c r="D271" s="195" t="str">
        <f t="shared" si="1471"/>
        <v>3.6</v>
      </c>
      <c r="E271" s="195"/>
      <c r="F271" s="195"/>
      <c r="G271" s="195"/>
      <c r="H271" s="195"/>
      <c r="I271" s="195"/>
      <c r="J271" s="196">
        <f t="shared" si="1840"/>
        <v>0</v>
      </c>
      <c r="K271" s="197" t="str">
        <f>IF(analis!N31="","",analis!N31)</f>
        <v/>
      </c>
      <c r="L271" s="196"/>
      <c r="M271" s="196"/>
      <c r="N271" s="196"/>
      <c r="O271" s="196"/>
      <c r="P271" s="196">
        <f t="shared" si="1841"/>
        <v>0</v>
      </c>
      <c r="Q271" s="8" t="str">
        <f>'rpp16'!$M$276</f>
        <v/>
      </c>
      <c r="R271" s="196"/>
      <c r="S271" s="196">
        <f t="shared" si="1842"/>
        <v>0</v>
      </c>
      <c r="T271" s="196"/>
      <c r="U271" s="196"/>
      <c r="V271" s="196">
        <f t="shared" si="1843"/>
        <v>0</v>
      </c>
      <c r="W271" s="196"/>
      <c r="X271" s="196"/>
      <c r="Y271" s="196"/>
      <c r="Z271" s="196"/>
      <c r="AA271" s="196">
        <f t="shared" ref="AA271" si="1870">IF($W$16=1,J271*$J$7,0)</f>
        <v>0</v>
      </c>
      <c r="AB271" s="196">
        <f t="shared" ref="AB271" si="1871">IF($X$16=1,P271*$P$7,0)</f>
        <v>0</v>
      </c>
      <c r="AC271" s="196">
        <f t="shared" ref="AC271" si="1872">IF($Y$16=1,S271*$S$7,0)</f>
        <v>0</v>
      </c>
      <c r="AD271" s="196">
        <f t="shared" ref="AD271" si="1873">IF($Z$16=1,V271*$V$7,0)</f>
        <v>0</v>
      </c>
      <c r="AE271" s="197">
        <f t="shared" si="1848"/>
        <v>0</v>
      </c>
      <c r="AF271" s="198">
        <f>IFERROR(AE271/(IF($W$16&gt;0,$J$7,0)+IF($X$16&gt;0,$P$7,0)+IF($Y$16&gt;0,$S$7,0)+IF($Z$16&gt;0,$V$7,0)),0)</f>
        <v>0</v>
      </c>
      <c r="AG271" s="198"/>
      <c r="AH271" s="425"/>
      <c r="AI271" s="413"/>
      <c r="AJ271" s="199" t="str">
        <f t="shared" si="1476"/>
        <v>4.6</v>
      </c>
      <c r="AK271" s="8" t="str">
        <f>'rpp16'!$M$333</f>
        <v/>
      </c>
      <c r="AL271" s="199"/>
      <c r="AM271" s="196">
        <f t="shared" si="1849"/>
        <v>0</v>
      </c>
      <c r="AN271" s="196"/>
      <c r="AO271" s="196"/>
      <c r="AP271" s="196">
        <f t="shared" si="1850"/>
        <v>0</v>
      </c>
      <c r="AQ271" s="196"/>
      <c r="AR271" s="196"/>
      <c r="AS271" s="196">
        <f t="shared" si="1851"/>
        <v>0</v>
      </c>
      <c r="AT271" s="196"/>
      <c r="AU271" s="196"/>
      <c r="AV271" s="196"/>
      <c r="AW271" s="196">
        <f t="shared" ref="AW271" si="1874">IF($AT$16=1,AM271*$AM$7,0)</f>
        <v>0</v>
      </c>
      <c r="AX271" s="196">
        <f t="shared" ref="AX271" si="1875">IF($AU$16=1,AP271*$AP$7,0)</f>
        <v>0</v>
      </c>
      <c r="AY271" s="196">
        <f t="shared" ref="AY271" si="1876">IF($AV$16=1,AS271*$AS$7,0)</f>
        <v>0</v>
      </c>
      <c r="AZ271" s="197">
        <f t="shared" si="1855"/>
        <v>0</v>
      </c>
      <c r="BA271" s="198">
        <f>IFERROR(AZ271/(IF($AT$16&gt;0,$AM$7,0)+IF($AU$16&gt;0,$AP$7,0)+IF($AV$16&gt;0,$AS$7,0)),0)</f>
        <v>0</v>
      </c>
      <c r="BB271" s="198"/>
      <c r="BC271" s="425"/>
      <c r="BD271" s="413"/>
      <c r="BE271" s="413"/>
      <c r="BF271" s="236"/>
      <c r="BG271" s="416"/>
      <c r="BH271" s="416"/>
      <c r="BI271" s="411"/>
      <c r="BJ271" s="411"/>
      <c r="BK271" s="413"/>
      <c r="BL271" s="413"/>
      <c r="BM271" s="413"/>
      <c r="BP271" s="211"/>
      <c r="BQ271" s="211"/>
      <c r="BR271" s="211"/>
      <c r="BS271" s="211"/>
    </row>
    <row r="272" spans="1:71">
      <c r="A272" s="419"/>
      <c r="B272" s="419"/>
      <c r="C272" s="422"/>
      <c r="D272" s="195" t="str">
        <f t="shared" si="1471"/>
        <v>3.7</v>
      </c>
      <c r="E272" s="195"/>
      <c r="F272" s="195"/>
      <c r="G272" s="195"/>
      <c r="H272" s="195"/>
      <c r="I272" s="195"/>
      <c r="J272" s="196">
        <f t="shared" si="1840"/>
        <v>0</v>
      </c>
      <c r="K272" s="197" t="str">
        <f>IF(analis!P31="","",analis!P31)</f>
        <v/>
      </c>
      <c r="L272" s="196"/>
      <c r="M272" s="196"/>
      <c r="N272" s="196"/>
      <c r="O272" s="196"/>
      <c r="P272" s="196">
        <f t="shared" si="1841"/>
        <v>0</v>
      </c>
      <c r="Q272" s="8" t="str">
        <f>'rpp17'!$M$276</f>
        <v/>
      </c>
      <c r="R272" s="196"/>
      <c r="S272" s="196">
        <f t="shared" si="1842"/>
        <v>0</v>
      </c>
      <c r="T272" s="196"/>
      <c r="U272" s="196"/>
      <c r="V272" s="196">
        <f t="shared" si="1843"/>
        <v>0</v>
      </c>
      <c r="W272" s="196"/>
      <c r="X272" s="196"/>
      <c r="Y272" s="196"/>
      <c r="Z272" s="196"/>
      <c r="AA272" s="196">
        <f t="shared" ref="AA272" si="1877">IF($W$17=1,J272*$J$7,0)</f>
        <v>0</v>
      </c>
      <c r="AB272" s="196">
        <f t="shared" ref="AB272" si="1878">IF($X$17=1,P272*$P$7,0)</f>
        <v>0</v>
      </c>
      <c r="AC272" s="196">
        <f t="shared" ref="AC272" si="1879">IF($Y$17=1,S272*$S$7,0)</f>
        <v>0</v>
      </c>
      <c r="AD272" s="196">
        <f t="shared" ref="AD272" si="1880">IF($Z$17=1,V272*$V$7,0)</f>
        <v>0</v>
      </c>
      <c r="AE272" s="197">
        <f t="shared" si="1848"/>
        <v>0</v>
      </c>
      <c r="AF272" s="198">
        <f>IFERROR(AE272/(IF($W$17&gt;0,$J$7,0)+IF($X$17&gt;0,$P$7,0)+IF($Y$17&gt;0,$S$7,0)+IF($Z$17&gt;0,$V$7,0)),0)</f>
        <v>0</v>
      </c>
      <c r="AG272" s="198"/>
      <c r="AH272" s="425"/>
      <c r="AI272" s="413"/>
      <c r="AJ272" s="199" t="str">
        <f t="shared" si="1476"/>
        <v>4.7</v>
      </c>
      <c r="AK272" s="8" t="str">
        <f>'rpp17'!$M$333</f>
        <v/>
      </c>
      <c r="AL272" s="199"/>
      <c r="AM272" s="196">
        <f t="shared" si="1849"/>
        <v>0</v>
      </c>
      <c r="AN272" s="196"/>
      <c r="AO272" s="196"/>
      <c r="AP272" s="196">
        <f t="shared" si="1850"/>
        <v>0</v>
      </c>
      <c r="AQ272" s="196"/>
      <c r="AR272" s="196"/>
      <c r="AS272" s="196">
        <f t="shared" si="1851"/>
        <v>0</v>
      </c>
      <c r="AT272" s="196"/>
      <c r="AU272" s="196"/>
      <c r="AV272" s="196"/>
      <c r="AW272" s="196">
        <f t="shared" ref="AW272" si="1881">IF($AT$17=1,AM272*$AM$7,0)</f>
        <v>0</v>
      </c>
      <c r="AX272" s="196">
        <f t="shared" ref="AX272" si="1882">IF($AU$17=1,AP272*$AP$7,0)</f>
        <v>0</v>
      </c>
      <c r="AY272" s="196">
        <f t="shared" ref="AY272" si="1883">IF($AV$17=1,AS272*$AS$7,0)</f>
        <v>0</v>
      </c>
      <c r="AZ272" s="197">
        <f t="shared" si="1855"/>
        <v>0</v>
      </c>
      <c r="BA272" s="198">
        <f>IFERROR(AZ272/(IF($AT$17&gt;0,$AM$7,0)+IF($AU$17&gt;0,$AP$7,0)+IF($AV$17&gt;0,$AS$7,0)),0)</f>
        <v>0</v>
      </c>
      <c r="BB272" s="198"/>
      <c r="BC272" s="425"/>
      <c r="BD272" s="413"/>
      <c r="BE272" s="413"/>
      <c r="BF272" s="236"/>
      <c r="BG272" s="416"/>
      <c r="BH272" s="416"/>
      <c r="BI272" s="411"/>
      <c r="BJ272" s="411"/>
      <c r="BK272" s="413"/>
      <c r="BL272" s="413"/>
      <c r="BM272" s="413"/>
      <c r="BP272" s="211"/>
      <c r="BQ272" s="211"/>
      <c r="BR272" s="211"/>
      <c r="BS272" s="211"/>
    </row>
    <row r="273" spans="1:71">
      <c r="A273" s="419"/>
      <c r="B273" s="419"/>
      <c r="C273" s="422"/>
      <c r="D273" s="195" t="str">
        <f t="shared" si="1471"/>
        <v>3.8</v>
      </c>
      <c r="E273" s="195"/>
      <c r="F273" s="195"/>
      <c r="G273" s="195"/>
      <c r="H273" s="195"/>
      <c r="I273" s="195"/>
      <c r="J273" s="196">
        <f t="shared" si="1840"/>
        <v>0</v>
      </c>
      <c r="K273" s="197" t="str">
        <f>IF(analis!R31="","",analis!R31)</f>
        <v/>
      </c>
      <c r="L273" s="196"/>
      <c r="M273" s="196"/>
      <c r="N273" s="196"/>
      <c r="O273" s="196"/>
      <c r="P273" s="196">
        <f t="shared" si="1841"/>
        <v>0</v>
      </c>
      <c r="Q273" s="8" t="str">
        <f>'rpp18'!$M$276</f>
        <v/>
      </c>
      <c r="R273" s="196"/>
      <c r="S273" s="196">
        <f t="shared" si="1842"/>
        <v>0</v>
      </c>
      <c r="T273" s="196"/>
      <c r="U273" s="196"/>
      <c r="V273" s="196">
        <f t="shared" si="1843"/>
        <v>0</v>
      </c>
      <c r="W273" s="196"/>
      <c r="X273" s="196"/>
      <c r="Y273" s="196"/>
      <c r="Z273" s="196"/>
      <c r="AA273" s="196">
        <f t="shared" ref="AA273" si="1884">IF($W$18=1,J273*$J$7,0)</f>
        <v>0</v>
      </c>
      <c r="AB273" s="196">
        <f t="shared" ref="AB273" si="1885">IF($X$18=1,P273*$P$7,0)</f>
        <v>0</v>
      </c>
      <c r="AC273" s="196">
        <f t="shared" ref="AC273" si="1886">IF($Y$18=1,S273*$S$7,0)</f>
        <v>0</v>
      </c>
      <c r="AD273" s="196">
        <f t="shared" ref="AD273" si="1887">IF($Z$18=1,V273*$V$7,0)</f>
        <v>0</v>
      </c>
      <c r="AE273" s="197">
        <f t="shared" si="1848"/>
        <v>0</v>
      </c>
      <c r="AF273" s="198">
        <f>IFERROR(AE273/(IF($W$18&gt;0,$J$7,0)+IF($X$18&gt;0,$P$7,0)+IF($Y$18&gt;0,$S$7,0)+IF($Z$18&gt;0,$V$7,0)),0)</f>
        <v>0</v>
      </c>
      <c r="AG273" s="198"/>
      <c r="AH273" s="425"/>
      <c r="AI273" s="413"/>
      <c r="AJ273" s="199" t="str">
        <f t="shared" si="1476"/>
        <v>4.8</v>
      </c>
      <c r="AK273" s="8" t="str">
        <f>'rpp18'!$M$333</f>
        <v/>
      </c>
      <c r="AL273" s="199"/>
      <c r="AM273" s="196">
        <f t="shared" si="1849"/>
        <v>0</v>
      </c>
      <c r="AN273" s="196"/>
      <c r="AO273" s="196"/>
      <c r="AP273" s="196">
        <f t="shared" si="1850"/>
        <v>0</v>
      </c>
      <c r="AQ273" s="196"/>
      <c r="AR273" s="196"/>
      <c r="AS273" s="196">
        <f t="shared" si="1851"/>
        <v>0</v>
      </c>
      <c r="AT273" s="196"/>
      <c r="AU273" s="196"/>
      <c r="AV273" s="196"/>
      <c r="AW273" s="196">
        <f t="shared" ref="AW273" si="1888">IF($AT$18=1,AM273*$AM$7,0)</f>
        <v>0</v>
      </c>
      <c r="AX273" s="196">
        <f t="shared" ref="AX273" si="1889">IF($AU$18=1,AP273*$AP$7,0)</f>
        <v>0</v>
      </c>
      <c r="AY273" s="196">
        <f t="shared" ref="AY273" si="1890">IF($AV$18=1,AS273*$AS$7,0)</f>
        <v>0</v>
      </c>
      <c r="AZ273" s="197">
        <f t="shared" si="1855"/>
        <v>0</v>
      </c>
      <c r="BA273" s="198">
        <f>IFERROR(AZ273/(IF($AT$18&gt;0,$AM$7,0)+IF($AU$18&gt;0,$AP$7,0)+IF($AV$18&gt;0,$AS$7,0)),0)</f>
        <v>0</v>
      </c>
      <c r="BB273" s="198"/>
      <c r="BC273" s="425"/>
      <c r="BD273" s="413"/>
      <c r="BE273" s="413"/>
      <c r="BF273" s="236"/>
      <c r="BG273" s="416"/>
      <c r="BH273" s="416"/>
      <c r="BI273" s="411"/>
      <c r="BJ273" s="411"/>
      <c r="BK273" s="413"/>
      <c r="BL273" s="413"/>
      <c r="BM273" s="413"/>
      <c r="BP273" s="211"/>
      <c r="BQ273" s="211"/>
      <c r="BR273" s="211"/>
      <c r="BS273" s="211"/>
    </row>
    <row r="274" spans="1:71">
      <c r="A274" s="419"/>
      <c r="B274" s="419"/>
      <c r="C274" s="422"/>
      <c r="D274" s="195" t="str">
        <f t="shared" si="1471"/>
        <v>3.9</v>
      </c>
      <c r="E274" s="195"/>
      <c r="F274" s="195"/>
      <c r="G274" s="195"/>
      <c r="H274" s="195"/>
      <c r="I274" s="195"/>
      <c r="J274" s="196">
        <f t="shared" si="1840"/>
        <v>0</v>
      </c>
      <c r="K274" s="197" t="str">
        <f>IF(analis!T31="","",analis!T31)</f>
        <v/>
      </c>
      <c r="L274" s="196"/>
      <c r="M274" s="196"/>
      <c r="N274" s="196"/>
      <c r="O274" s="196"/>
      <c r="P274" s="196">
        <f t="shared" si="1841"/>
        <v>0</v>
      </c>
      <c r="Q274" s="8" t="str">
        <f>'rpp19'!$M$276</f>
        <v/>
      </c>
      <c r="R274" s="196"/>
      <c r="S274" s="196">
        <f t="shared" si="1842"/>
        <v>0</v>
      </c>
      <c r="T274" s="196"/>
      <c r="U274" s="196"/>
      <c r="V274" s="196">
        <f t="shared" si="1843"/>
        <v>0</v>
      </c>
      <c r="W274" s="196"/>
      <c r="X274" s="196"/>
      <c r="Y274" s="196"/>
      <c r="Z274" s="196"/>
      <c r="AA274" s="196">
        <f t="shared" ref="AA274" si="1891">IF($W$19=1,J274*$J$7,0)</f>
        <v>0</v>
      </c>
      <c r="AB274" s="196">
        <f t="shared" ref="AB274" si="1892">IF($X$19=1,P274*$P$7,0)</f>
        <v>0</v>
      </c>
      <c r="AC274" s="196">
        <f t="shared" ref="AC274" si="1893">IF($Y$19=1,S274*$S$7,0)</f>
        <v>0</v>
      </c>
      <c r="AD274" s="196">
        <f t="shared" ref="AD274" si="1894">IF($Z$19=1,V274*$V$7,0)</f>
        <v>0</v>
      </c>
      <c r="AE274" s="197">
        <f t="shared" si="1848"/>
        <v>0</v>
      </c>
      <c r="AF274" s="198">
        <f>IFERROR(AE274/(IF($W$19&gt;0,$J$7,0)+IF($X$19&gt;0,$P$7,0)+IF($Y$19&gt;0,$S$7,0)+IF($Z$19&gt;0,$V$7,0)),0)</f>
        <v>0</v>
      </c>
      <c r="AG274" s="198"/>
      <c r="AH274" s="425"/>
      <c r="AI274" s="413"/>
      <c r="AJ274" s="199" t="str">
        <f t="shared" si="1476"/>
        <v>4.9</v>
      </c>
      <c r="AK274" s="8" t="str">
        <f>'rpp19'!$M$333</f>
        <v/>
      </c>
      <c r="AL274" s="199"/>
      <c r="AM274" s="196">
        <f t="shared" si="1849"/>
        <v>0</v>
      </c>
      <c r="AN274" s="196"/>
      <c r="AO274" s="196"/>
      <c r="AP274" s="196">
        <f t="shared" si="1850"/>
        <v>0</v>
      </c>
      <c r="AQ274" s="196"/>
      <c r="AR274" s="196"/>
      <c r="AS274" s="196">
        <f t="shared" si="1851"/>
        <v>0</v>
      </c>
      <c r="AT274" s="196"/>
      <c r="AU274" s="196"/>
      <c r="AV274" s="196"/>
      <c r="AW274" s="196">
        <f t="shared" ref="AW274" si="1895">IF($AT$19=1,AM274*$AM$7,0)</f>
        <v>0</v>
      </c>
      <c r="AX274" s="196">
        <f t="shared" ref="AX274" si="1896">IF($AU$19=1,AP274*$AP$7,0)</f>
        <v>0</v>
      </c>
      <c r="AY274" s="196">
        <f t="shared" ref="AY274" si="1897">IF($AV$19=1,AS274*$AS$7,0)</f>
        <v>0</v>
      </c>
      <c r="AZ274" s="197">
        <f t="shared" si="1855"/>
        <v>0</v>
      </c>
      <c r="BA274" s="198">
        <f>IFERROR(AZ274/(IF($AT$19&gt;0,$AM$7,0)+IF($AU$19&gt;0,$AP$7,0)+IF($AV$19&gt;0,$AS$7,0)),0)</f>
        <v>0</v>
      </c>
      <c r="BB274" s="198"/>
      <c r="BC274" s="425"/>
      <c r="BD274" s="413"/>
      <c r="BE274" s="413"/>
      <c r="BF274" s="236"/>
      <c r="BG274" s="416"/>
      <c r="BH274" s="416"/>
      <c r="BI274" s="411"/>
      <c r="BJ274" s="411"/>
      <c r="BK274" s="413"/>
      <c r="BL274" s="413"/>
      <c r="BM274" s="413"/>
      <c r="BP274" s="211"/>
      <c r="BQ274" s="211"/>
      <c r="BR274" s="211"/>
      <c r="BS274" s="211"/>
    </row>
    <row r="275" spans="1:71">
      <c r="A275" s="419"/>
      <c r="B275" s="419"/>
      <c r="C275" s="422"/>
      <c r="D275" s="195" t="str">
        <f t="shared" si="1471"/>
        <v>3.10</v>
      </c>
      <c r="E275" s="195"/>
      <c r="F275" s="195"/>
      <c r="G275" s="195"/>
      <c r="H275" s="195"/>
      <c r="I275" s="195"/>
      <c r="J275" s="196">
        <f t="shared" si="1840"/>
        <v>0</v>
      </c>
      <c r="K275" s="197" t="str">
        <f>IF(analis!V31="","",analis!V31)</f>
        <v/>
      </c>
      <c r="L275" s="196"/>
      <c r="M275" s="196"/>
      <c r="N275" s="196"/>
      <c r="O275" s="196"/>
      <c r="P275" s="196">
        <f t="shared" si="1841"/>
        <v>0</v>
      </c>
      <c r="Q275" s="8" t="str">
        <f>'rpp20'!$M$276</f>
        <v/>
      </c>
      <c r="R275" s="196"/>
      <c r="S275" s="196">
        <f t="shared" si="1842"/>
        <v>0</v>
      </c>
      <c r="T275" s="196"/>
      <c r="U275" s="196"/>
      <c r="V275" s="196">
        <f t="shared" si="1843"/>
        <v>0</v>
      </c>
      <c r="W275" s="196"/>
      <c r="X275" s="196"/>
      <c r="Y275" s="196"/>
      <c r="Z275" s="196"/>
      <c r="AA275" s="196">
        <f t="shared" ref="AA275" si="1898">IF($W$20=1,J275*$J$7,0)</f>
        <v>0</v>
      </c>
      <c r="AB275" s="196">
        <f t="shared" ref="AB275" si="1899">IF($X$20=1,P275*$P$7,0)</f>
        <v>0</v>
      </c>
      <c r="AC275" s="196">
        <f t="shared" ref="AC275" si="1900">IF($Y$20=1,S275*$S$7,0)</f>
        <v>0</v>
      </c>
      <c r="AD275" s="196">
        <f t="shared" ref="AD275" si="1901">IF($Z$20=1,V275*$V$7,0)</f>
        <v>0</v>
      </c>
      <c r="AE275" s="197">
        <f t="shared" si="1848"/>
        <v>0</v>
      </c>
      <c r="AF275" s="198">
        <f>IFERROR(AE275/(IF($W$20&gt;0,$J$7,0)+IF($X$20&gt;0,$P$7,0)+IF($Y$20&gt;0,$S$7,0)+IF($Z$20&gt;0,$V$7,0)),0)</f>
        <v>0</v>
      </c>
      <c r="AG275" s="198"/>
      <c r="AH275" s="425"/>
      <c r="AI275" s="413"/>
      <c r="AJ275" s="199" t="str">
        <f t="shared" si="1476"/>
        <v>4.10</v>
      </c>
      <c r="AK275" s="8" t="str">
        <f>'rpp20'!$M$333</f>
        <v/>
      </c>
      <c r="AL275" s="199"/>
      <c r="AM275" s="196">
        <f t="shared" si="1849"/>
        <v>0</v>
      </c>
      <c r="AN275" s="196"/>
      <c r="AO275" s="196"/>
      <c r="AP275" s="196">
        <f t="shared" si="1850"/>
        <v>0</v>
      </c>
      <c r="AQ275" s="196"/>
      <c r="AR275" s="196"/>
      <c r="AS275" s="196">
        <f t="shared" si="1851"/>
        <v>0</v>
      </c>
      <c r="AT275" s="196"/>
      <c r="AU275" s="196"/>
      <c r="AV275" s="196"/>
      <c r="AW275" s="196">
        <f t="shared" ref="AW275" si="1902">IF($AT$20=1,AM275*$AM$7,0)</f>
        <v>0</v>
      </c>
      <c r="AX275" s="196">
        <f t="shared" ref="AX275" si="1903">IF($AU$20=1,AP275*$AP$7,0)</f>
        <v>0</v>
      </c>
      <c r="AY275" s="196">
        <f t="shared" ref="AY275" si="1904">IF($AV$20=1,AS275*$AS$7,0)</f>
        <v>0</v>
      </c>
      <c r="AZ275" s="197">
        <f t="shared" si="1855"/>
        <v>0</v>
      </c>
      <c r="BA275" s="198">
        <f>IFERROR(AZ275/(IF($AT$20&gt;0,$AM$7,0)+IF($AU$20&gt;0,$AP$7,0)+IF($AV$20&gt;0,$AS$7,0)),0)</f>
        <v>0</v>
      </c>
      <c r="BB275" s="198"/>
      <c r="BC275" s="425"/>
      <c r="BD275" s="413"/>
      <c r="BE275" s="413"/>
      <c r="BF275" s="236"/>
      <c r="BG275" s="416"/>
      <c r="BH275" s="416"/>
      <c r="BI275" s="411"/>
      <c r="BJ275" s="411"/>
      <c r="BK275" s="413"/>
      <c r="BL275" s="413"/>
      <c r="BM275" s="413"/>
      <c r="BP275" s="211"/>
      <c r="BQ275" s="211"/>
      <c r="BR275" s="211"/>
      <c r="BS275" s="211"/>
    </row>
    <row r="276" spans="1:71">
      <c r="A276" s="419"/>
      <c r="B276" s="419"/>
      <c r="C276" s="422"/>
      <c r="D276" s="195" t="str">
        <f t="shared" si="1471"/>
        <v>3.11</v>
      </c>
      <c r="E276" s="195"/>
      <c r="F276" s="195"/>
      <c r="G276" s="195"/>
      <c r="H276" s="195"/>
      <c r="I276" s="195"/>
      <c r="J276" s="196">
        <f t="shared" si="1840"/>
        <v>0</v>
      </c>
      <c r="K276" s="197" t="str">
        <f>IF(analis!X31="","",analis!X31)</f>
        <v/>
      </c>
      <c r="L276" s="196"/>
      <c r="M276" s="196"/>
      <c r="N276" s="196"/>
      <c r="O276" s="196"/>
      <c r="P276" s="196">
        <f t="shared" si="1841"/>
        <v>0</v>
      </c>
      <c r="Q276" s="8" t="str">
        <f>'rpp11'!$M$276</f>
        <v/>
      </c>
      <c r="R276" s="196"/>
      <c r="S276" s="196">
        <f t="shared" si="1842"/>
        <v>0</v>
      </c>
      <c r="T276" s="196"/>
      <c r="U276" s="196"/>
      <c r="V276" s="196">
        <f t="shared" si="1843"/>
        <v>0</v>
      </c>
      <c r="W276" s="196"/>
      <c r="X276" s="196"/>
      <c r="Y276" s="196"/>
      <c r="Z276" s="196"/>
      <c r="AA276" s="196">
        <f t="shared" ref="AA276" si="1905">IF($W$21=1,J276*$J$7,0)</f>
        <v>0</v>
      </c>
      <c r="AB276" s="196">
        <f t="shared" ref="AB276" si="1906">IF($X$21=1,P276*$P$7,0)</f>
        <v>0</v>
      </c>
      <c r="AC276" s="196">
        <f t="shared" ref="AC276" si="1907">IF($Y$21=1,S276*$S$7,0)</f>
        <v>0</v>
      </c>
      <c r="AD276" s="196">
        <f t="shared" ref="AD276" si="1908">IF($Z$21=1,V276*$V$7,0)</f>
        <v>0</v>
      </c>
      <c r="AE276" s="197">
        <f t="shared" si="1848"/>
        <v>0</v>
      </c>
      <c r="AF276" s="198">
        <f>IFERROR(AE276/(IF($W$21&gt;0,$J$7,0)+IF($X$21&gt;0,$P$7,0)+IF($Y$21&gt;0,$S$7,0)+IF($Z$21&gt;0,$V$7,0)),0)</f>
        <v>0</v>
      </c>
      <c r="AG276" s="198"/>
      <c r="AH276" s="425"/>
      <c r="AI276" s="413"/>
      <c r="AJ276" s="199" t="str">
        <f t="shared" si="1476"/>
        <v>4.11</v>
      </c>
      <c r="AK276" s="8" t="str">
        <f>'rpp11'!$M$333</f>
        <v/>
      </c>
      <c r="AL276" s="199"/>
      <c r="AM276" s="196">
        <f t="shared" si="1849"/>
        <v>0</v>
      </c>
      <c r="AN276" s="196"/>
      <c r="AO276" s="196"/>
      <c r="AP276" s="196">
        <f t="shared" si="1850"/>
        <v>0</v>
      </c>
      <c r="AQ276" s="196"/>
      <c r="AR276" s="196"/>
      <c r="AS276" s="196">
        <f t="shared" si="1851"/>
        <v>0</v>
      </c>
      <c r="AT276" s="196"/>
      <c r="AU276" s="196"/>
      <c r="AV276" s="196"/>
      <c r="AW276" s="196">
        <f t="shared" ref="AW276" si="1909">IF($AT$21=1,AM276*$AM$7,0)</f>
        <v>0</v>
      </c>
      <c r="AX276" s="196">
        <f t="shared" ref="AX276" si="1910">IF($AU$21=1,AP276*$AP$7,0)</f>
        <v>0</v>
      </c>
      <c r="AY276" s="196">
        <f t="shared" ref="AY276" si="1911">IF($AV$21=1,AS276*$AS$7,0)</f>
        <v>0</v>
      </c>
      <c r="AZ276" s="197">
        <f t="shared" si="1855"/>
        <v>0</v>
      </c>
      <c r="BA276" s="198">
        <f>IFERROR(AZ276/(IF($AT$21&gt;0,$AM$7,0)+IF($AU$21&gt;0,$AP$7,0)+IF($AV$21&gt;0,$AS$7,0)),0)</f>
        <v>0</v>
      </c>
      <c r="BB276" s="198"/>
      <c r="BC276" s="425"/>
      <c r="BD276" s="413"/>
      <c r="BE276" s="413"/>
      <c r="BF276" s="236"/>
      <c r="BG276" s="416"/>
      <c r="BH276" s="416"/>
      <c r="BI276" s="411"/>
      <c r="BJ276" s="411"/>
      <c r="BK276" s="413"/>
      <c r="BL276" s="413"/>
      <c r="BM276" s="413"/>
      <c r="BP276" s="211"/>
      <c r="BQ276" s="211"/>
      <c r="BR276" s="211"/>
      <c r="BS276" s="211"/>
    </row>
    <row r="277" spans="1:71">
      <c r="A277" s="419"/>
      <c r="B277" s="419"/>
      <c r="C277" s="422"/>
      <c r="D277" s="195" t="str">
        <f t="shared" si="1471"/>
        <v>3.12</v>
      </c>
      <c r="E277" s="195"/>
      <c r="F277" s="195"/>
      <c r="G277" s="195"/>
      <c r="H277" s="195"/>
      <c r="I277" s="195"/>
      <c r="J277" s="196">
        <f t="shared" si="1840"/>
        <v>0</v>
      </c>
      <c r="K277" s="197" t="str">
        <f>IF(analis!Z31="","",analis!Z31)</f>
        <v/>
      </c>
      <c r="L277" s="196"/>
      <c r="M277" s="196"/>
      <c r="N277" s="196"/>
      <c r="O277" s="196"/>
      <c r="P277" s="196">
        <f t="shared" si="1841"/>
        <v>0</v>
      </c>
      <c r="Q277" s="8" t="str">
        <f>'rpp12'!$M$276</f>
        <v/>
      </c>
      <c r="R277" s="196"/>
      <c r="S277" s="196">
        <f t="shared" si="1842"/>
        <v>0</v>
      </c>
      <c r="T277" s="196"/>
      <c r="U277" s="196"/>
      <c r="V277" s="196">
        <f t="shared" si="1843"/>
        <v>0</v>
      </c>
      <c r="W277" s="196"/>
      <c r="X277" s="196"/>
      <c r="Y277" s="196"/>
      <c r="Z277" s="196"/>
      <c r="AA277" s="196">
        <f t="shared" ref="AA277" si="1912">IF($W$22=1,J277*$J$7,0)</f>
        <v>0</v>
      </c>
      <c r="AB277" s="196">
        <f t="shared" ref="AB277" si="1913">IF($X$22=1,P277*$P$7,0)</f>
        <v>0</v>
      </c>
      <c r="AC277" s="196">
        <f t="shared" ref="AC277" si="1914">IF($Y$22=1,S277*$S$7,0)</f>
        <v>0</v>
      </c>
      <c r="AD277" s="196">
        <f t="shared" ref="AD277" si="1915">IF($Z$22=1,V277*$V$7,0)</f>
        <v>0</v>
      </c>
      <c r="AE277" s="197">
        <f t="shared" si="1848"/>
        <v>0</v>
      </c>
      <c r="AF277" s="198">
        <f>IFERROR(AE277/(IF($W$22&gt;0,$J$7,0)+IF($X$22&gt;0,$P$7,0)+IF($Y$22&gt;0,$S$7,0)+IF($Z$22&gt;0,$V$7,0)),0)</f>
        <v>0</v>
      </c>
      <c r="AG277" s="198"/>
      <c r="AH277" s="425"/>
      <c r="AI277" s="413"/>
      <c r="AJ277" s="199" t="str">
        <f t="shared" si="1476"/>
        <v>4.12</v>
      </c>
      <c r="AK277" s="8" t="str">
        <f>'rpp12'!$M$333</f>
        <v/>
      </c>
      <c r="AL277" s="199"/>
      <c r="AM277" s="196">
        <f t="shared" si="1849"/>
        <v>0</v>
      </c>
      <c r="AN277" s="196"/>
      <c r="AO277" s="196"/>
      <c r="AP277" s="196">
        <f t="shared" si="1850"/>
        <v>0</v>
      </c>
      <c r="AQ277" s="196"/>
      <c r="AR277" s="196"/>
      <c r="AS277" s="196">
        <f t="shared" si="1851"/>
        <v>0</v>
      </c>
      <c r="AT277" s="196"/>
      <c r="AU277" s="196"/>
      <c r="AV277" s="196"/>
      <c r="AW277" s="196">
        <f t="shared" ref="AW277" si="1916">IF($AT$22=1,AM277*$AM$7,0)</f>
        <v>0</v>
      </c>
      <c r="AX277" s="196">
        <f t="shared" ref="AX277" si="1917">IF($AU$22=1,AP277*$AP$7,0)</f>
        <v>0</v>
      </c>
      <c r="AY277" s="196">
        <f t="shared" ref="AY277" si="1918">IF($AV$22=1,AS277*$AS$7,0)</f>
        <v>0</v>
      </c>
      <c r="AZ277" s="197">
        <f t="shared" si="1855"/>
        <v>0</v>
      </c>
      <c r="BA277" s="198">
        <f>IFERROR(AZ277/(IF($AT$22&gt;0,$AM$7,0)+IF($AU$22&gt;0,$AP$7,0)+IF($AV$22&gt;0,$AS$7,0)),0)</f>
        <v>0</v>
      </c>
      <c r="BB277" s="198"/>
      <c r="BC277" s="425"/>
      <c r="BD277" s="413"/>
      <c r="BE277" s="413"/>
      <c r="BF277" s="236"/>
      <c r="BG277" s="416"/>
      <c r="BH277" s="416"/>
      <c r="BI277" s="411"/>
      <c r="BJ277" s="411"/>
      <c r="BK277" s="413"/>
      <c r="BL277" s="413"/>
      <c r="BM277" s="413"/>
      <c r="BP277" s="211"/>
      <c r="BQ277" s="211"/>
      <c r="BR277" s="211"/>
      <c r="BS277" s="211"/>
    </row>
    <row r="278" spans="1:71">
      <c r="A278" s="419"/>
      <c r="B278" s="419"/>
      <c r="C278" s="422"/>
      <c r="D278" s="195" t="str">
        <f t="shared" si="1471"/>
        <v>3.13</v>
      </c>
      <c r="E278" s="195"/>
      <c r="F278" s="195"/>
      <c r="G278" s="195"/>
      <c r="H278" s="195"/>
      <c r="I278" s="195"/>
      <c r="J278" s="196">
        <f t="shared" si="1840"/>
        <v>0</v>
      </c>
      <c r="K278" s="197" t="str">
        <f>IF(analis!AB31="","",analis!AB31)</f>
        <v/>
      </c>
      <c r="L278" s="196"/>
      <c r="M278" s="196"/>
      <c r="N278" s="196"/>
      <c r="O278" s="196"/>
      <c r="P278" s="196">
        <f t="shared" si="1841"/>
        <v>0</v>
      </c>
      <c r="Q278" s="8" t="str">
        <f>'rpp13'!$M$276</f>
        <v/>
      </c>
      <c r="R278" s="196"/>
      <c r="S278" s="196">
        <f t="shared" si="1842"/>
        <v>0</v>
      </c>
      <c r="T278" s="196"/>
      <c r="U278" s="196"/>
      <c r="V278" s="196">
        <f t="shared" si="1843"/>
        <v>0</v>
      </c>
      <c r="W278" s="196"/>
      <c r="X278" s="196"/>
      <c r="Y278" s="196"/>
      <c r="Z278" s="196"/>
      <c r="AA278" s="196">
        <f t="shared" ref="AA278" si="1919">IF($W$23=1,J278*$J$7,0)</f>
        <v>0</v>
      </c>
      <c r="AB278" s="196">
        <f t="shared" ref="AB278" si="1920">IF($X$23=1,P278*$P$7,0)</f>
        <v>0</v>
      </c>
      <c r="AC278" s="196">
        <f t="shared" ref="AC278" si="1921">IF($Y$23=1,S278*$S$7,0)</f>
        <v>0</v>
      </c>
      <c r="AD278" s="196">
        <f t="shared" ref="AD278" si="1922">IF($Z$23=1,V278*$V$7,0)</f>
        <v>0</v>
      </c>
      <c r="AE278" s="197">
        <f t="shared" si="1848"/>
        <v>0</v>
      </c>
      <c r="AF278" s="198">
        <f>IFERROR(AE278/(IF($W$23&gt;0,$J$7,0)+IF($X$23&gt;0,$P$7,0)+IF($Y$23&gt;0,$S$7,0)+IF($Z$23&gt;0,$V$7,0)),0)</f>
        <v>0</v>
      </c>
      <c r="AG278" s="198"/>
      <c r="AH278" s="425"/>
      <c r="AI278" s="413"/>
      <c r="AJ278" s="199" t="str">
        <f t="shared" si="1476"/>
        <v>4.13</v>
      </c>
      <c r="AK278" s="8" t="str">
        <f>'rpp13'!$M$333</f>
        <v/>
      </c>
      <c r="AL278" s="199"/>
      <c r="AM278" s="196">
        <f t="shared" si="1849"/>
        <v>0</v>
      </c>
      <c r="AN278" s="196"/>
      <c r="AO278" s="196"/>
      <c r="AP278" s="196">
        <f t="shared" si="1850"/>
        <v>0</v>
      </c>
      <c r="AQ278" s="196"/>
      <c r="AR278" s="196"/>
      <c r="AS278" s="196">
        <f t="shared" si="1851"/>
        <v>0</v>
      </c>
      <c r="AT278" s="196"/>
      <c r="AU278" s="196"/>
      <c r="AV278" s="196"/>
      <c r="AW278" s="196">
        <f t="shared" ref="AW278" si="1923">IF($AT$23=1,AM278*$AM$7,0)</f>
        <v>0</v>
      </c>
      <c r="AX278" s="196">
        <f t="shared" ref="AX278" si="1924">IF($AU$23=1,AP278*$AP$7,0)</f>
        <v>0</v>
      </c>
      <c r="AY278" s="196">
        <f t="shared" ref="AY278" si="1925">IF($AV$23=1,AS278*$AS$7,0)</f>
        <v>0</v>
      </c>
      <c r="AZ278" s="197">
        <f t="shared" si="1855"/>
        <v>0</v>
      </c>
      <c r="BA278" s="198">
        <f>IFERROR(AZ278/(IF($AT$23&gt;0,$AM$7,0)+IF($AU$23&gt;0,$AP$7,0)+IF($AV$23&gt;0,$AS$7,0)),0)</f>
        <v>0</v>
      </c>
      <c r="BB278" s="198"/>
      <c r="BC278" s="425"/>
      <c r="BD278" s="413"/>
      <c r="BE278" s="413"/>
      <c r="BF278" s="236"/>
      <c r="BG278" s="416"/>
      <c r="BH278" s="416"/>
      <c r="BI278" s="411"/>
      <c r="BJ278" s="411"/>
      <c r="BK278" s="413"/>
      <c r="BL278" s="413"/>
      <c r="BM278" s="413"/>
      <c r="BP278" s="211"/>
      <c r="BQ278" s="211"/>
      <c r="BR278" s="211"/>
      <c r="BS278" s="211"/>
    </row>
    <row r="279" spans="1:71">
      <c r="A279" s="419"/>
      <c r="B279" s="419"/>
      <c r="C279" s="422"/>
      <c r="D279" s="195" t="str">
        <f t="shared" si="1471"/>
        <v>3.14</v>
      </c>
      <c r="E279" s="195"/>
      <c r="F279" s="195"/>
      <c r="G279" s="195"/>
      <c r="H279" s="195"/>
      <c r="I279" s="195"/>
      <c r="J279" s="196">
        <f t="shared" si="1840"/>
        <v>0</v>
      </c>
      <c r="K279" s="197" t="str">
        <f>IF(analis!AD31="","",analis!AD31)</f>
        <v/>
      </c>
      <c r="L279" s="196"/>
      <c r="M279" s="196"/>
      <c r="N279" s="196"/>
      <c r="O279" s="196"/>
      <c r="P279" s="196">
        <f t="shared" si="1841"/>
        <v>0</v>
      </c>
      <c r="Q279" s="8" t="str">
        <f>'rpp14'!$M$276</f>
        <v/>
      </c>
      <c r="R279" s="196"/>
      <c r="S279" s="196">
        <f t="shared" si="1842"/>
        <v>0</v>
      </c>
      <c r="T279" s="196"/>
      <c r="U279" s="196"/>
      <c r="V279" s="196">
        <f t="shared" si="1843"/>
        <v>0</v>
      </c>
      <c r="W279" s="196"/>
      <c r="X279" s="196"/>
      <c r="Y279" s="196"/>
      <c r="Z279" s="196"/>
      <c r="AA279" s="196">
        <f t="shared" ref="AA279" si="1926">IF($W$24=1,J279*$J$7,0)</f>
        <v>0</v>
      </c>
      <c r="AB279" s="196">
        <f t="shared" ref="AB279" si="1927">IF($X$24=1,P279*$P$7,0)</f>
        <v>0</v>
      </c>
      <c r="AC279" s="196">
        <f t="shared" ref="AC279" si="1928">IF($Y$24=1,S279*$S$7,0)</f>
        <v>0</v>
      </c>
      <c r="AD279" s="196">
        <f t="shared" ref="AD279" si="1929">IF($Z$24=1,V279*$V$7,0)</f>
        <v>0</v>
      </c>
      <c r="AE279" s="197">
        <f t="shared" si="1848"/>
        <v>0</v>
      </c>
      <c r="AF279" s="198">
        <f>IFERROR(AE279/(IF($W$24&gt;0,$J$7,0)+IF($X$24&gt;0,$P$7,0)+IF($Y$24&gt;0,$S$7,0)+IF($Z$24&gt;0,$V$7,0)),0)</f>
        <v>0</v>
      </c>
      <c r="AG279" s="198"/>
      <c r="AH279" s="425"/>
      <c r="AI279" s="413"/>
      <c r="AJ279" s="199" t="str">
        <f t="shared" si="1476"/>
        <v>4.14</v>
      </c>
      <c r="AK279" s="8" t="str">
        <f>'rpp14'!$M$333</f>
        <v/>
      </c>
      <c r="AL279" s="199"/>
      <c r="AM279" s="196">
        <f t="shared" si="1849"/>
        <v>0</v>
      </c>
      <c r="AN279" s="196"/>
      <c r="AO279" s="196"/>
      <c r="AP279" s="196">
        <f t="shared" si="1850"/>
        <v>0</v>
      </c>
      <c r="AQ279" s="196"/>
      <c r="AR279" s="196"/>
      <c r="AS279" s="196">
        <f t="shared" si="1851"/>
        <v>0</v>
      </c>
      <c r="AT279" s="196"/>
      <c r="AU279" s="196"/>
      <c r="AV279" s="196"/>
      <c r="AW279" s="196">
        <f t="shared" ref="AW279" si="1930">IF($AT$24=1,AM279*$AM$7,0)</f>
        <v>0</v>
      </c>
      <c r="AX279" s="196">
        <f t="shared" ref="AX279" si="1931">IF($AU$24=1,AP279*$AP$7,0)</f>
        <v>0</v>
      </c>
      <c r="AY279" s="196">
        <f t="shared" ref="AY279" si="1932">IF($AV$24=1,AS279*$AS$7,0)</f>
        <v>0</v>
      </c>
      <c r="AZ279" s="197">
        <f t="shared" si="1855"/>
        <v>0</v>
      </c>
      <c r="BA279" s="198">
        <f>IFERROR(AZ279/(IF($AT$24&gt;0,$AM$7,0)+IF($AU$24&gt;0,$AP$7,0)+IF($AV$24&gt;0,$AS$7,0)),0)</f>
        <v>0</v>
      </c>
      <c r="BB279" s="198"/>
      <c r="BC279" s="425"/>
      <c r="BD279" s="413"/>
      <c r="BE279" s="413"/>
      <c r="BF279" s="236"/>
      <c r="BG279" s="416"/>
      <c r="BH279" s="416"/>
      <c r="BI279" s="411"/>
      <c r="BJ279" s="411"/>
      <c r="BK279" s="413"/>
      <c r="BL279" s="413"/>
      <c r="BM279" s="413"/>
      <c r="BP279" s="211"/>
      <c r="BQ279" s="211"/>
      <c r="BR279" s="211"/>
      <c r="BS279" s="211"/>
    </row>
    <row r="280" spans="1:71">
      <c r="A280" s="420"/>
      <c r="B280" s="420"/>
      <c r="C280" s="423"/>
      <c r="D280" s="195" t="str">
        <f t="shared" si="1471"/>
        <v>3.15</v>
      </c>
      <c r="E280" s="195"/>
      <c r="F280" s="195"/>
      <c r="G280" s="195"/>
      <c r="H280" s="195"/>
      <c r="I280" s="195"/>
      <c r="J280" s="196">
        <f t="shared" si="1840"/>
        <v>0</v>
      </c>
      <c r="K280" s="197" t="str">
        <f>IF(analis!AF31="","",analis!AF31)</f>
        <v/>
      </c>
      <c r="L280" s="196"/>
      <c r="M280" s="196"/>
      <c r="N280" s="196"/>
      <c r="O280" s="196"/>
      <c r="P280" s="196">
        <f t="shared" si="1841"/>
        <v>0</v>
      </c>
      <c r="Q280" s="8" t="str">
        <f>'rpp15'!$M$276</f>
        <v/>
      </c>
      <c r="R280" s="196"/>
      <c r="S280" s="196">
        <f t="shared" si="1842"/>
        <v>0</v>
      </c>
      <c r="T280" s="196"/>
      <c r="U280" s="196"/>
      <c r="V280" s="196">
        <f t="shared" si="1843"/>
        <v>0</v>
      </c>
      <c r="W280" s="196"/>
      <c r="X280" s="196"/>
      <c r="Y280" s="196"/>
      <c r="Z280" s="196"/>
      <c r="AA280" s="196">
        <f t="shared" ref="AA280" si="1933">IF($W$25=1,J280*$J$7,0)</f>
        <v>0</v>
      </c>
      <c r="AB280" s="196">
        <f t="shared" ref="AB280" si="1934">IF($X$25=1,P280*$P$7,0)</f>
        <v>0</v>
      </c>
      <c r="AC280" s="196">
        <f t="shared" ref="AC280" si="1935">IF($Y$25=1,S280*$S$7,0)</f>
        <v>0</v>
      </c>
      <c r="AD280" s="196">
        <f t="shared" ref="AD280" si="1936">IF($Z$25=1,V280*$V$7,0)</f>
        <v>0</v>
      </c>
      <c r="AE280" s="197">
        <f t="shared" si="1848"/>
        <v>0</v>
      </c>
      <c r="AF280" s="198">
        <f>IFERROR(AE280/(IF($W$25&gt;0,$J$7,0)+IF($X$25&gt;0,$P$7,0)+IF($Y$25&gt;0,$S$7,0)+IF($Z$25&gt;0,$V$7,0)),0)</f>
        <v>0</v>
      </c>
      <c r="AG280" s="198"/>
      <c r="AH280" s="426"/>
      <c r="AI280" s="414"/>
      <c r="AJ280" s="199" t="str">
        <f t="shared" si="1476"/>
        <v>4.15</v>
      </c>
      <c r="AK280" s="8" t="str">
        <f>'rpp15'!$M$333</f>
        <v/>
      </c>
      <c r="AL280" s="199"/>
      <c r="AM280" s="196">
        <f t="shared" si="1849"/>
        <v>0</v>
      </c>
      <c r="AN280" s="196"/>
      <c r="AO280" s="196"/>
      <c r="AP280" s="196">
        <f t="shared" si="1850"/>
        <v>0</v>
      </c>
      <c r="AQ280" s="196"/>
      <c r="AR280" s="196"/>
      <c r="AS280" s="196">
        <f t="shared" si="1851"/>
        <v>0</v>
      </c>
      <c r="AT280" s="196"/>
      <c r="AU280" s="196"/>
      <c r="AV280" s="196"/>
      <c r="AW280" s="196">
        <f t="shared" ref="AW280" si="1937">IF($AT$25=1,AM280*$AM$7,0)</f>
        <v>0</v>
      </c>
      <c r="AX280" s="196">
        <f t="shared" ref="AX280" si="1938">IF($AU$25=1,AP280*$AP$7,0)</f>
        <v>0</v>
      </c>
      <c r="AY280" s="196">
        <f t="shared" ref="AY280" si="1939">IF($AV$25=1,AS280*$AS$7,0)</f>
        <v>0</v>
      </c>
      <c r="AZ280" s="197">
        <f t="shared" si="1855"/>
        <v>0</v>
      </c>
      <c r="BA280" s="198">
        <f>IFERROR(AZ280/(IF($AT$25&gt;0,$AM$7,0)+IF($AU$25&gt;0,$AP$7,0)+IF($AV$25&gt;0,$AS$7,0)),0)</f>
        <v>0</v>
      </c>
      <c r="BB280" s="198"/>
      <c r="BC280" s="426"/>
      <c r="BD280" s="414"/>
      <c r="BE280" s="414"/>
      <c r="BF280" s="237"/>
      <c r="BG280" s="417"/>
      <c r="BH280" s="417"/>
      <c r="BI280" s="316"/>
      <c r="BJ280" s="316"/>
      <c r="BK280" s="414"/>
      <c r="BL280" s="414"/>
      <c r="BM280" s="414"/>
      <c r="BP280" s="211"/>
      <c r="BQ280" s="211"/>
      <c r="BR280" s="211"/>
      <c r="BS280" s="211"/>
    </row>
    <row r="281" spans="1:71">
      <c r="A281" s="418">
        <v>19</v>
      </c>
      <c r="B281" s="418">
        <f>pd!B24</f>
        <v>5487</v>
      </c>
      <c r="C281" s="421" t="str">
        <f>pd!C24</f>
        <v>MUHAMMAD IQBAL FIRDAUS</v>
      </c>
      <c r="D281" s="195" t="str">
        <f t="shared" si="1471"/>
        <v>3.1</v>
      </c>
      <c r="E281" s="195"/>
      <c r="F281" s="195"/>
      <c r="G281" s="195"/>
      <c r="H281" s="195"/>
      <c r="I281" s="195"/>
      <c r="J281" s="196">
        <f t="shared" si="1840"/>
        <v>0</v>
      </c>
      <c r="K281" s="197" t="str">
        <f>IF(analis!D32="","",analis!D32)</f>
        <v/>
      </c>
      <c r="L281" s="196"/>
      <c r="M281" s="196"/>
      <c r="N281" s="196"/>
      <c r="O281" s="196"/>
      <c r="P281" s="196">
        <f t="shared" si="1841"/>
        <v>0</v>
      </c>
      <c r="Q281" s="8" t="str">
        <f>'rpp1'!$M$277</f>
        <v/>
      </c>
      <c r="R281" s="196"/>
      <c r="S281" s="196">
        <f t="shared" si="1842"/>
        <v>0</v>
      </c>
      <c r="T281" s="196"/>
      <c r="U281" s="196"/>
      <c r="V281" s="196">
        <f t="shared" si="1843"/>
        <v>0</v>
      </c>
      <c r="W281" s="196"/>
      <c r="X281" s="196"/>
      <c r="Y281" s="196"/>
      <c r="Z281" s="196"/>
      <c r="AA281" s="196">
        <f t="shared" ref="AA281" si="1940">IF($W$11=1,J281*$J$7,0)</f>
        <v>0</v>
      </c>
      <c r="AB281" s="196">
        <f t="shared" ref="AB281" si="1941">IF($X$11=1,P281*$P$7,0)</f>
        <v>0</v>
      </c>
      <c r="AC281" s="196">
        <f t="shared" ref="AC281" si="1942">IF($Y$11=1,S281*$S$7,0)</f>
        <v>0</v>
      </c>
      <c r="AD281" s="196">
        <f t="shared" ref="AD281" si="1943">IF($Z$11=1,V281*$V$7,0)</f>
        <v>0</v>
      </c>
      <c r="AE281" s="197">
        <f t="shared" si="1848"/>
        <v>0</v>
      </c>
      <c r="AF281" s="198">
        <f>IFERROR(AE281/(IF($W$11&gt;0,$J$7,0)+IF($X$11&gt;0,$P$7,0)+IF($Y$11&gt;0,$S$7,0)+IF($Z$11&gt;0,$V$7,0)),0)</f>
        <v>0</v>
      </c>
      <c r="AG281" s="198"/>
      <c r="AH281" s="424" t="e">
        <f t="shared" ref="AH281" si="1944">ROUND((SUM(AF281:AF295)/SUM($AG$11:$AG$25)),0)</f>
        <v>#DIV/0!</v>
      </c>
      <c r="AI281" s="412" t="e">
        <f>IF(AH281&gt;=$BO$11,"A",IF(AH281&gt;=$BO$12,"B",IF(AH281&gt;=$BO$13,"C",IF(AH281&gt;=$BO$14,"D",""))))</f>
        <v>#DIV/0!</v>
      </c>
      <c r="AJ281" s="199" t="str">
        <f t="shared" si="1476"/>
        <v>4.1</v>
      </c>
      <c r="AK281" s="8" t="str">
        <f>'rpp1'!$M$334</f>
        <v/>
      </c>
      <c r="AL281" s="199"/>
      <c r="AM281" s="196">
        <f t="shared" si="1849"/>
        <v>0</v>
      </c>
      <c r="AN281" s="196"/>
      <c r="AO281" s="196"/>
      <c r="AP281" s="196">
        <f t="shared" si="1850"/>
        <v>0</v>
      </c>
      <c r="AQ281" s="196"/>
      <c r="AR281" s="196"/>
      <c r="AS281" s="196">
        <f t="shared" si="1851"/>
        <v>0</v>
      </c>
      <c r="AT281" s="196"/>
      <c r="AU281" s="196"/>
      <c r="AV281" s="196"/>
      <c r="AW281" s="196">
        <f t="shared" ref="AW281" si="1945">IF($AT$11=1,AM281*$AM$7,0)</f>
        <v>0</v>
      </c>
      <c r="AX281" s="196">
        <f t="shared" ref="AX281" si="1946">IF($AU$11=1,AP281*$AP$7,0)</f>
        <v>0</v>
      </c>
      <c r="AY281" s="196">
        <f t="shared" ref="AY281" si="1947">IF($AV$11=1,AS281*$AS$7,0)</f>
        <v>0</v>
      </c>
      <c r="AZ281" s="197">
        <f t="shared" si="1855"/>
        <v>0</v>
      </c>
      <c r="BA281" s="198">
        <f>IFERROR(AZ281/(IF($AT$11&gt;0,$AM$7,0)+IF($AU$11&gt;0,$AP$7,0)+IF($AV$11&gt;0,$AS$7,0)),0)</f>
        <v>0</v>
      </c>
      <c r="BB281" s="198"/>
      <c r="BC281" s="424" t="e">
        <f t="shared" ref="BC281" si="1948">ROUND((SUM(BA281:BA295)/SUM($BB$11:$BB$25)),0)</f>
        <v>#DIV/0!</v>
      </c>
      <c r="BD281" s="412" t="e">
        <f t="shared" ref="BD281" si="1949">IF(BC281&gt;=$BO$11,"A",IF(BC281&gt;=$BO$12,"B",IF(BC281&gt;=$BO$13,"C",IF(BC281&gt;=$BO$14,"D",""))))</f>
        <v>#DIV/0!</v>
      </c>
      <c r="BE281" s="412"/>
      <c r="BF281" s="235" t="str">
        <f>'rpp1'!G168</f>
        <v/>
      </c>
      <c r="BG281" s="415" t="e">
        <f>IF(AI281=$BP$11,$BQ$11,IF(AI281=$BP$12,$BQ$12,IF(AI281=$BP$13,$BQ$13,IF(AI281=$BP$14,$BQ$14,""))))</f>
        <v>#DIV/0!</v>
      </c>
      <c r="BH281" s="415" t="e">
        <f t="shared" ref="BH281" si="1950">IF(BD281=$BP$11,$BR$11,IF(BD281=$BP$12,$BR$12,IF(BD281=$BP$13,$BR$13,IF(BD281=$BP$14,$BR$14,""))))</f>
        <v>#DIV/0!</v>
      </c>
      <c r="BI281" s="315" t="str">
        <f t="shared" ref="BI281" si="1951">IF(BE281=$BS$11,$BT$11,IF(BE281=$BS$12,$BT$12,IF(BE281=$BS$13,$BT$13,IF(BE281=$BS$14,$BT$14,""))))</f>
        <v/>
      </c>
      <c r="BJ281" s="315" t="str">
        <f t="shared" ref="BJ281" si="1952">IF(BF281=$BS$11,$BU$11,IF(BF281=$BS$12,$BU$12,IF(BF281=$BS$13,$BU$13,IF(BF281=$BS$14,$BU$14,""))))</f>
        <v/>
      </c>
      <c r="BK281" s="412"/>
      <c r="BL281" s="412"/>
      <c r="BM281" s="412"/>
      <c r="BP281" s="211"/>
      <c r="BQ281" s="211"/>
      <c r="BR281" s="211"/>
      <c r="BS281" s="211"/>
    </row>
    <row r="282" spans="1:71">
      <c r="A282" s="419"/>
      <c r="B282" s="419"/>
      <c r="C282" s="422"/>
      <c r="D282" s="195" t="str">
        <f t="shared" si="1471"/>
        <v>3.2</v>
      </c>
      <c r="E282" s="195"/>
      <c r="F282" s="195"/>
      <c r="G282" s="195"/>
      <c r="H282" s="195"/>
      <c r="I282" s="195"/>
      <c r="J282" s="196">
        <f t="shared" si="1840"/>
        <v>0</v>
      </c>
      <c r="K282" s="197" t="str">
        <f>IF(analis!F32="","",analis!F32)</f>
        <v/>
      </c>
      <c r="L282" s="196"/>
      <c r="M282" s="196"/>
      <c r="N282" s="196"/>
      <c r="O282" s="196"/>
      <c r="P282" s="196">
        <f t="shared" si="1841"/>
        <v>0</v>
      </c>
      <c r="Q282" s="8" t="str">
        <f>'rpp2'!$M$277</f>
        <v/>
      </c>
      <c r="R282" s="196"/>
      <c r="S282" s="196">
        <f t="shared" si="1842"/>
        <v>0</v>
      </c>
      <c r="T282" s="196"/>
      <c r="U282" s="196"/>
      <c r="V282" s="196">
        <f t="shared" si="1843"/>
        <v>0</v>
      </c>
      <c r="W282" s="196"/>
      <c r="X282" s="196"/>
      <c r="Y282" s="196"/>
      <c r="Z282" s="196"/>
      <c r="AA282" s="196">
        <f t="shared" ref="AA282" si="1953">IF($W$12=1,J282*$J$7,0)</f>
        <v>0</v>
      </c>
      <c r="AB282" s="196">
        <f t="shared" ref="AB282" si="1954">IF($X$12=1,P282*$P$7,0)</f>
        <v>0</v>
      </c>
      <c r="AC282" s="196">
        <f t="shared" ref="AC282" si="1955">IF($Y$12=1,S282*$S$7,0)</f>
        <v>0</v>
      </c>
      <c r="AD282" s="196">
        <f t="shared" ref="AD282" si="1956">IF($Z$12=1,V282*$V$7,0)</f>
        <v>0</v>
      </c>
      <c r="AE282" s="197">
        <f t="shared" si="1848"/>
        <v>0</v>
      </c>
      <c r="AF282" s="198">
        <f>IFERROR(AE282/(IF($W$12&gt;0,$J$7,0)+IF($X$12&gt;0,$P$7,0)+IF($Y$12&gt;0,$S$7,0)+IF($Z$12&gt;0,$V$7,0)),0)</f>
        <v>0</v>
      </c>
      <c r="AG282" s="198"/>
      <c r="AH282" s="425"/>
      <c r="AI282" s="413"/>
      <c r="AJ282" s="199" t="str">
        <f t="shared" si="1476"/>
        <v>4.2</v>
      </c>
      <c r="AK282" s="8" t="str">
        <f>'rpp2'!$M$334</f>
        <v/>
      </c>
      <c r="AL282" s="199"/>
      <c r="AM282" s="196">
        <f t="shared" si="1849"/>
        <v>0</v>
      </c>
      <c r="AN282" s="196"/>
      <c r="AO282" s="196"/>
      <c r="AP282" s="196">
        <f t="shared" si="1850"/>
        <v>0</v>
      </c>
      <c r="AQ282" s="196"/>
      <c r="AR282" s="196"/>
      <c r="AS282" s="196">
        <f t="shared" si="1851"/>
        <v>0</v>
      </c>
      <c r="AT282" s="196"/>
      <c r="AU282" s="196"/>
      <c r="AV282" s="196"/>
      <c r="AW282" s="196">
        <f t="shared" ref="AW282" si="1957">IF($AT$12=1,AM282*$AM$7,0)</f>
        <v>0</v>
      </c>
      <c r="AX282" s="196">
        <f t="shared" ref="AX282" si="1958">IF($AU$12=1,AP282*$AP$7,0)</f>
        <v>0</v>
      </c>
      <c r="AY282" s="196">
        <f t="shared" ref="AY282" si="1959">IF($AV$12=1,AS282*$AS$7,0)</f>
        <v>0</v>
      </c>
      <c r="AZ282" s="197">
        <f t="shared" si="1855"/>
        <v>0</v>
      </c>
      <c r="BA282" s="198">
        <f>IFERROR(AZ282/(IF($AT$12&gt;0,$AM$7,0)+IF($AU$12&gt;0,$AP$7,0)+IF($AV$12&gt;0,$AS$7,0)),0)</f>
        <v>0</v>
      </c>
      <c r="BB282" s="198"/>
      <c r="BC282" s="425"/>
      <c r="BD282" s="413"/>
      <c r="BE282" s="413"/>
      <c r="BF282" s="236" t="str">
        <f>'rpp2'!G168</f>
        <v/>
      </c>
      <c r="BG282" s="416"/>
      <c r="BH282" s="416"/>
      <c r="BI282" s="411"/>
      <c r="BJ282" s="411"/>
      <c r="BK282" s="413"/>
      <c r="BL282" s="413"/>
      <c r="BM282" s="413"/>
      <c r="BP282" s="211"/>
      <c r="BQ282" s="211"/>
      <c r="BR282" s="211"/>
      <c r="BS282" s="211"/>
    </row>
    <row r="283" spans="1:71">
      <c r="A283" s="419"/>
      <c r="B283" s="419"/>
      <c r="C283" s="422"/>
      <c r="D283" s="195" t="str">
        <f t="shared" ref="D283:D346" si="1960">D268</f>
        <v>3.3</v>
      </c>
      <c r="E283" s="195"/>
      <c r="F283" s="195"/>
      <c r="G283" s="195"/>
      <c r="H283" s="195"/>
      <c r="I283" s="195"/>
      <c r="J283" s="196">
        <f t="shared" si="1840"/>
        <v>0</v>
      </c>
      <c r="K283" s="197" t="str">
        <f>IF(analis!H32="","",analis!H32)</f>
        <v/>
      </c>
      <c r="L283" s="196"/>
      <c r="M283" s="196"/>
      <c r="N283" s="196"/>
      <c r="O283" s="196"/>
      <c r="P283" s="196">
        <f t="shared" si="1841"/>
        <v>0</v>
      </c>
      <c r="Q283" s="8" t="str">
        <f>'rpp3'!$M$277</f>
        <v/>
      </c>
      <c r="R283" s="196"/>
      <c r="S283" s="196">
        <f t="shared" si="1842"/>
        <v>0</v>
      </c>
      <c r="T283" s="196"/>
      <c r="U283" s="196"/>
      <c r="V283" s="196">
        <f t="shared" si="1843"/>
        <v>0</v>
      </c>
      <c r="W283" s="196"/>
      <c r="X283" s="196"/>
      <c r="Y283" s="196"/>
      <c r="Z283" s="196"/>
      <c r="AA283" s="196">
        <f t="shared" ref="AA283" si="1961">IF($W$13=1,J283*$J$7,0)</f>
        <v>0</v>
      </c>
      <c r="AB283" s="196">
        <f t="shared" ref="AB283" si="1962">IF($X$13=1,P283*$P$7,0)</f>
        <v>0</v>
      </c>
      <c r="AC283" s="196">
        <f t="shared" ref="AC283" si="1963">IF($Y$13=1,S283*$S$7,0)</f>
        <v>0</v>
      </c>
      <c r="AD283" s="196">
        <f t="shared" ref="AD283" si="1964">IF($Z$13=1,V283*$V$7,0)</f>
        <v>0</v>
      </c>
      <c r="AE283" s="197">
        <f t="shared" si="1848"/>
        <v>0</v>
      </c>
      <c r="AF283" s="198">
        <f>IFERROR(AE283/(IF($W$13&gt;0,$J$7,0)+IF($X$13&gt;0,$P$7,0)+IF($Y$13&gt;0,$S$7,0)+IF($Z$13&gt;0,$V$7,0)),0)</f>
        <v>0</v>
      </c>
      <c r="AG283" s="198"/>
      <c r="AH283" s="425"/>
      <c r="AI283" s="413"/>
      <c r="AJ283" s="199" t="str">
        <f t="shared" ref="AJ283:AJ346" si="1965">AJ268</f>
        <v>4.3</v>
      </c>
      <c r="AK283" s="8" t="str">
        <f>'rpp3'!$M$334</f>
        <v/>
      </c>
      <c r="AL283" s="199"/>
      <c r="AM283" s="196">
        <f t="shared" si="1849"/>
        <v>0</v>
      </c>
      <c r="AN283" s="196"/>
      <c r="AO283" s="196"/>
      <c r="AP283" s="196">
        <f t="shared" si="1850"/>
        <v>0</v>
      </c>
      <c r="AQ283" s="196"/>
      <c r="AR283" s="196"/>
      <c r="AS283" s="196">
        <f t="shared" si="1851"/>
        <v>0</v>
      </c>
      <c r="AT283" s="196"/>
      <c r="AU283" s="196"/>
      <c r="AV283" s="196"/>
      <c r="AW283" s="196">
        <f t="shared" ref="AW283" si="1966">IF($AT$13=1,AM283*$AM$7,0)</f>
        <v>0</v>
      </c>
      <c r="AX283" s="196">
        <f t="shared" ref="AX283" si="1967">IF($AU$13=1,AP283*$AP$7,0)</f>
        <v>0</v>
      </c>
      <c r="AY283" s="196">
        <f t="shared" ref="AY283" si="1968">IF($AV$13=1,AS283*$AS$7,0)</f>
        <v>0</v>
      </c>
      <c r="AZ283" s="197">
        <f t="shared" si="1855"/>
        <v>0</v>
      </c>
      <c r="BA283" s="198">
        <f>IFERROR(AZ283/(IF($AT$13&gt;0,$AM$7,0)+IF($AU$13&gt;0,$AP$7,0)+IF($AV$13&gt;0,$AS$7,0)),0)</f>
        <v>0</v>
      </c>
      <c r="BB283" s="198"/>
      <c r="BC283" s="425"/>
      <c r="BD283" s="413"/>
      <c r="BE283" s="413"/>
      <c r="BF283" s="236"/>
      <c r="BG283" s="416"/>
      <c r="BH283" s="416"/>
      <c r="BI283" s="411"/>
      <c r="BJ283" s="411"/>
      <c r="BK283" s="413"/>
      <c r="BL283" s="413"/>
      <c r="BM283" s="413"/>
      <c r="BP283" s="211"/>
      <c r="BQ283" s="211"/>
      <c r="BR283" s="211"/>
      <c r="BS283" s="211"/>
    </row>
    <row r="284" spans="1:71">
      <c r="A284" s="419"/>
      <c r="B284" s="419"/>
      <c r="C284" s="422"/>
      <c r="D284" s="195" t="str">
        <f t="shared" si="1960"/>
        <v>3.4</v>
      </c>
      <c r="E284" s="195"/>
      <c r="F284" s="195"/>
      <c r="G284" s="195"/>
      <c r="H284" s="195"/>
      <c r="I284" s="195"/>
      <c r="J284" s="196">
        <f t="shared" si="1840"/>
        <v>0</v>
      </c>
      <c r="K284" s="197" t="str">
        <f>IF(analis!J32="","",analis!J32)</f>
        <v/>
      </c>
      <c r="L284" s="196"/>
      <c r="M284" s="196"/>
      <c r="N284" s="196"/>
      <c r="O284" s="196"/>
      <c r="P284" s="196">
        <f t="shared" si="1841"/>
        <v>0</v>
      </c>
      <c r="Q284" s="8" t="str">
        <f>'rpp4'!$M$277</f>
        <v/>
      </c>
      <c r="R284" s="196"/>
      <c r="S284" s="196">
        <f t="shared" si="1842"/>
        <v>0</v>
      </c>
      <c r="T284" s="196"/>
      <c r="U284" s="196"/>
      <c r="V284" s="196">
        <f t="shared" si="1843"/>
        <v>0</v>
      </c>
      <c r="W284" s="196"/>
      <c r="X284" s="196"/>
      <c r="Y284" s="196"/>
      <c r="Z284" s="196"/>
      <c r="AA284" s="196">
        <f t="shared" ref="AA284" si="1969">IF($W$14=1,J284*$J$7,0)</f>
        <v>0</v>
      </c>
      <c r="AB284" s="196">
        <f t="shared" ref="AB284" si="1970">IF($X$14=1,P284*$P$7,0)</f>
        <v>0</v>
      </c>
      <c r="AC284" s="196">
        <f t="shared" ref="AC284" si="1971">IF($Y$14=1,S284*$S$7,0)</f>
        <v>0</v>
      </c>
      <c r="AD284" s="196">
        <f t="shared" ref="AD284" si="1972">IF($Z$14=1,V284*$V$7,0)</f>
        <v>0</v>
      </c>
      <c r="AE284" s="197">
        <f t="shared" si="1848"/>
        <v>0</v>
      </c>
      <c r="AF284" s="198">
        <f>IFERROR(AE284/(IF($W$14&gt;0,$J$7,0)+IF($X$14&gt;0,$P$7,0)+IF($Y$14&gt;0,$S$7,0)+IF($Z$14&gt;0,$V$7,0)),0)</f>
        <v>0</v>
      </c>
      <c r="AG284" s="198"/>
      <c r="AH284" s="425"/>
      <c r="AI284" s="413"/>
      <c r="AJ284" s="199" t="str">
        <f t="shared" si="1965"/>
        <v>4.4</v>
      </c>
      <c r="AK284" s="8" t="str">
        <f>'rpp4'!$M$334</f>
        <v/>
      </c>
      <c r="AL284" s="199"/>
      <c r="AM284" s="196">
        <f t="shared" si="1849"/>
        <v>0</v>
      </c>
      <c r="AN284" s="196"/>
      <c r="AO284" s="196"/>
      <c r="AP284" s="196">
        <f t="shared" si="1850"/>
        <v>0</v>
      </c>
      <c r="AQ284" s="196"/>
      <c r="AR284" s="196"/>
      <c r="AS284" s="196">
        <f t="shared" si="1851"/>
        <v>0</v>
      </c>
      <c r="AT284" s="196"/>
      <c r="AU284" s="196"/>
      <c r="AV284" s="196"/>
      <c r="AW284" s="196">
        <f t="shared" ref="AW284" si="1973">IF($AT$14=1,AM284*$AM$7,0)</f>
        <v>0</v>
      </c>
      <c r="AX284" s="196">
        <f t="shared" ref="AX284" si="1974">IF($AU$14=1,AP284*$AP$7,0)</f>
        <v>0</v>
      </c>
      <c r="AY284" s="196">
        <f t="shared" ref="AY284" si="1975">IF($AV$14=1,AS284*$AS$7,0)</f>
        <v>0</v>
      </c>
      <c r="AZ284" s="197">
        <f t="shared" si="1855"/>
        <v>0</v>
      </c>
      <c r="BA284" s="198">
        <f>IFERROR(AZ284/(IF($AT$14&gt;0,$AM$7,0)+IF($AU$14&gt;0,$AP$7,0)+IF($AV$14&gt;0,$AS$7,0)),0)</f>
        <v>0</v>
      </c>
      <c r="BB284" s="198"/>
      <c r="BC284" s="425"/>
      <c r="BD284" s="413"/>
      <c r="BE284" s="413"/>
      <c r="BF284" s="236"/>
      <c r="BG284" s="416"/>
      <c r="BH284" s="416"/>
      <c r="BI284" s="411"/>
      <c r="BJ284" s="411"/>
      <c r="BK284" s="413"/>
      <c r="BL284" s="413"/>
      <c r="BM284" s="413"/>
      <c r="BP284" s="211"/>
      <c r="BQ284" s="211"/>
      <c r="BR284" s="211"/>
      <c r="BS284" s="211"/>
    </row>
    <row r="285" spans="1:71">
      <c r="A285" s="419"/>
      <c r="B285" s="419"/>
      <c r="C285" s="422"/>
      <c r="D285" s="195" t="str">
        <f t="shared" si="1960"/>
        <v>3.5</v>
      </c>
      <c r="E285" s="195"/>
      <c r="F285" s="195"/>
      <c r="G285" s="195"/>
      <c r="H285" s="195"/>
      <c r="I285" s="195"/>
      <c r="J285" s="196">
        <f t="shared" si="1840"/>
        <v>0</v>
      </c>
      <c r="K285" s="197" t="str">
        <f>IF(analis!L32="","",analis!L32)</f>
        <v/>
      </c>
      <c r="L285" s="196"/>
      <c r="M285" s="196"/>
      <c r="N285" s="196"/>
      <c r="O285" s="196"/>
      <c r="P285" s="196">
        <f t="shared" si="1841"/>
        <v>0</v>
      </c>
      <c r="Q285" s="8" t="str">
        <f>'rpp5'!$M$277</f>
        <v/>
      </c>
      <c r="R285" s="196"/>
      <c r="S285" s="196">
        <f t="shared" si="1842"/>
        <v>0</v>
      </c>
      <c r="T285" s="196"/>
      <c r="U285" s="196"/>
      <c r="V285" s="196">
        <f t="shared" si="1843"/>
        <v>0</v>
      </c>
      <c r="W285" s="196"/>
      <c r="X285" s="196"/>
      <c r="Y285" s="196"/>
      <c r="Z285" s="196"/>
      <c r="AA285" s="196">
        <f t="shared" ref="AA285" si="1976">IF($W$15=1,J285*$J$7,0)</f>
        <v>0</v>
      </c>
      <c r="AB285" s="196">
        <f t="shared" ref="AB285" si="1977">IF($X$15=1,P285*$P$7,0)</f>
        <v>0</v>
      </c>
      <c r="AC285" s="196">
        <f t="shared" ref="AC285" si="1978">IF($Y$15=1,S285*$S$7,0)</f>
        <v>0</v>
      </c>
      <c r="AD285" s="196">
        <f t="shared" ref="AD285" si="1979">IF($Z$15=1,V285*$V$7,0)</f>
        <v>0</v>
      </c>
      <c r="AE285" s="197">
        <f t="shared" si="1848"/>
        <v>0</v>
      </c>
      <c r="AF285" s="198">
        <f>IFERROR(AE285/(IF($W$15&gt;0,$J$7,0)+IF($X$15&gt;0,$P$7,0)+IF($Y$15&gt;0,$S$7,0)+IF($Z$15&gt;0,$V$7,0)),0)</f>
        <v>0</v>
      </c>
      <c r="AG285" s="198"/>
      <c r="AH285" s="425"/>
      <c r="AI285" s="413"/>
      <c r="AJ285" s="199" t="str">
        <f t="shared" si="1965"/>
        <v>4.5</v>
      </c>
      <c r="AK285" s="8" t="str">
        <f>'rpp5'!$M$334</f>
        <v/>
      </c>
      <c r="AL285" s="199"/>
      <c r="AM285" s="196">
        <f t="shared" si="1849"/>
        <v>0</v>
      </c>
      <c r="AN285" s="196"/>
      <c r="AO285" s="196"/>
      <c r="AP285" s="196">
        <f t="shared" si="1850"/>
        <v>0</v>
      </c>
      <c r="AQ285" s="196"/>
      <c r="AR285" s="196"/>
      <c r="AS285" s="196">
        <f t="shared" si="1851"/>
        <v>0</v>
      </c>
      <c r="AT285" s="196"/>
      <c r="AU285" s="196"/>
      <c r="AV285" s="196"/>
      <c r="AW285" s="196">
        <f t="shared" ref="AW285" si="1980">IF($AT$15=1,AM285*$AM$7,0)</f>
        <v>0</v>
      </c>
      <c r="AX285" s="196">
        <f t="shared" ref="AX285" si="1981">IF($AU$15=1,AP285*$AP$7,0)</f>
        <v>0</v>
      </c>
      <c r="AY285" s="196">
        <f t="shared" ref="AY285" si="1982">IF($AV$15=1,AS285*$AS$7,0)</f>
        <v>0</v>
      </c>
      <c r="AZ285" s="197">
        <f t="shared" si="1855"/>
        <v>0</v>
      </c>
      <c r="BA285" s="198">
        <f>IFERROR(AZ285/(IF($AT$15&gt;0,$AM$7,0)+IF($AU$15&gt;0,$AP$7,0)+IF($AV$15&gt;0,$AS$7,0)),0)</f>
        <v>0</v>
      </c>
      <c r="BB285" s="198"/>
      <c r="BC285" s="425"/>
      <c r="BD285" s="413"/>
      <c r="BE285" s="413"/>
      <c r="BF285" s="236"/>
      <c r="BG285" s="416"/>
      <c r="BH285" s="416"/>
      <c r="BI285" s="411"/>
      <c r="BJ285" s="411"/>
      <c r="BK285" s="413"/>
      <c r="BL285" s="413"/>
      <c r="BM285" s="413"/>
      <c r="BP285" s="211"/>
      <c r="BQ285" s="211"/>
      <c r="BR285" s="211"/>
      <c r="BS285" s="211"/>
    </row>
    <row r="286" spans="1:71">
      <c r="A286" s="419"/>
      <c r="B286" s="419"/>
      <c r="C286" s="422"/>
      <c r="D286" s="195" t="str">
        <f t="shared" si="1960"/>
        <v>3.6</v>
      </c>
      <c r="E286" s="195"/>
      <c r="F286" s="195"/>
      <c r="G286" s="195"/>
      <c r="H286" s="195"/>
      <c r="I286" s="195"/>
      <c r="J286" s="196">
        <f t="shared" si="1840"/>
        <v>0</v>
      </c>
      <c r="K286" s="197" t="str">
        <f>IF(analis!N32="","",analis!N32)</f>
        <v/>
      </c>
      <c r="L286" s="196"/>
      <c r="M286" s="196"/>
      <c r="N286" s="196"/>
      <c r="O286" s="196"/>
      <c r="P286" s="196">
        <f t="shared" si="1841"/>
        <v>0</v>
      </c>
      <c r="Q286" s="8" t="str">
        <f>'rpp16'!$M$277</f>
        <v/>
      </c>
      <c r="R286" s="196"/>
      <c r="S286" s="196">
        <f t="shared" si="1842"/>
        <v>0</v>
      </c>
      <c r="T286" s="196"/>
      <c r="U286" s="196"/>
      <c r="V286" s="196">
        <f t="shared" si="1843"/>
        <v>0</v>
      </c>
      <c r="W286" s="196"/>
      <c r="X286" s="196"/>
      <c r="Y286" s="196"/>
      <c r="Z286" s="196"/>
      <c r="AA286" s="196">
        <f t="shared" ref="AA286" si="1983">IF($W$16=1,J286*$J$7,0)</f>
        <v>0</v>
      </c>
      <c r="AB286" s="196">
        <f t="shared" ref="AB286" si="1984">IF($X$16=1,P286*$P$7,0)</f>
        <v>0</v>
      </c>
      <c r="AC286" s="196">
        <f t="shared" ref="AC286" si="1985">IF($Y$16=1,S286*$S$7,0)</f>
        <v>0</v>
      </c>
      <c r="AD286" s="196">
        <f t="shared" ref="AD286" si="1986">IF($Z$16=1,V286*$V$7,0)</f>
        <v>0</v>
      </c>
      <c r="AE286" s="197">
        <f t="shared" si="1848"/>
        <v>0</v>
      </c>
      <c r="AF286" s="198">
        <f>IFERROR(AE286/(IF($W$16&gt;0,$J$7,0)+IF($X$16&gt;0,$P$7,0)+IF($Y$16&gt;0,$S$7,0)+IF($Z$16&gt;0,$V$7,0)),0)</f>
        <v>0</v>
      </c>
      <c r="AG286" s="198"/>
      <c r="AH286" s="425"/>
      <c r="AI286" s="413"/>
      <c r="AJ286" s="199" t="str">
        <f t="shared" si="1965"/>
        <v>4.6</v>
      </c>
      <c r="AK286" s="8" t="str">
        <f>'rpp16'!$M$334</f>
        <v/>
      </c>
      <c r="AL286" s="199"/>
      <c r="AM286" s="196">
        <f t="shared" si="1849"/>
        <v>0</v>
      </c>
      <c r="AN286" s="196"/>
      <c r="AO286" s="196"/>
      <c r="AP286" s="196">
        <f t="shared" si="1850"/>
        <v>0</v>
      </c>
      <c r="AQ286" s="196"/>
      <c r="AR286" s="196"/>
      <c r="AS286" s="196">
        <f t="shared" si="1851"/>
        <v>0</v>
      </c>
      <c r="AT286" s="196"/>
      <c r="AU286" s="196"/>
      <c r="AV286" s="196"/>
      <c r="AW286" s="196">
        <f t="shared" ref="AW286" si="1987">IF($AT$16=1,AM286*$AM$7,0)</f>
        <v>0</v>
      </c>
      <c r="AX286" s="196">
        <f t="shared" ref="AX286" si="1988">IF($AU$16=1,AP286*$AP$7,0)</f>
        <v>0</v>
      </c>
      <c r="AY286" s="196">
        <f t="shared" ref="AY286" si="1989">IF($AV$16=1,AS286*$AS$7,0)</f>
        <v>0</v>
      </c>
      <c r="AZ286" s="197">
        <f t="shared" si="1855"/>
        <v>0</v>
      </c>
      <c r="BA286" s="198">
        <f>IFERROR(AZ286/(IF($AT$16&gt;0,$AM$7,0)+IF($AU$16&gt;0,$AP$7,0)+IF($AV$16&gt;0,$AS$7,0)),0)</f>
        <v>0</v>
      </c>
      <c r="BB286" s="198"/>
      <c r="BC286" s="425"/>
      <c r="BD286" s="413"/>
      <c r="BE286" s="413"/>
      <c r="BF286" s="236"/>
      <c r="BG286" s="416"/>
      <c r="BH286" s="416"/>
      <c r="BI286" s="411"/>
      <c r="BJ286" s="411"/>
      <c r="BK286" s="413"/>
      <c r="BL286" s="413"/>
      <c r="BM286" s="413"/>
      <c r="BP286" s="211"/>
      <c r="BQ286" s="211"/>
      <c r="BR286" s="211"/>
      <c r="BS286" s="211"/>
    </row>
    <row r="287" spans="1:71">
      <c r="A287" s="419"/>
      <c r="B287" s="419"/>
      <c r="C287" s="422"/>
      <c r="D287" s="195" t="str">
        <f t="shared" si="1960"/>
        <v>3.7</v>
      </c>
      <c r="E287" s="195"/>
      <c r="F287" s="195"/>
      <c r="G287" s="195"/>
      <c r="H287" s="195"/>
      <c r="I287" s="195"/>
      <c r="J287" s="196">
        <f t="shared" si="1840"/>
        <v>0</v>
      </c>
      <c r="K287" s="197" t="str">
        <f>IF(analis!P32="","",analis!P32)</f>
        <v/>
      </c>
      <c r="L287" s="196"/>
      <c r="M287" s="196"/>
      <c r="N287" s="196"/>
      <c r="O287" s="196"/>
      <c r="P287" s="196">
        <f t="shared" si="1841"/>
        <v>0</v>
      </c>
      <c r="Q287" s="8" t="str">
        <f>'rpp17'!$M$277</f>
        <v/>
      </c>
      <c r="R287" s="196"/>
      <c r="S287" s="196">
        <f t="shared" si="1842"/>
        <v>0</v>
      </c>
      <c r="T287" s="196"/>
      <c r="U287" s="196"/>
      <c r="V287" s="196">
        <f t="shared" si="1843"/>
        <v>0</v>
      </c>
      <c r="W287" s="196"/>
      <c r="X287" s="196"/>
      <c r="Y287" s="196"/>
      <c r="Z287" s="196"/>
      <c r="AA287" s="196">
        <f t="shared" ref="AA287" si="1990">IF($W$17=1,J287*$J$7,0)</f>
        <v>0</v>
      </c>
      <c r="AB287" s="196">
        <f t="shared" ref="AB287" si="1991">IF($X$17=1,P287*$P$7,0)</f>
        <v>0</v>
      </c>
      <c r="AC287" s="196">
        <f t="shared" ref="AC287" si="1992">IF($Y$17=1,S287*$S$7,0)</f>
        <v>0</v>
      </c>
      <c r="AD287" s="196">
        <f t="shared" ref="AD287" si="1993">IF($Z$17=1,V287*$V$7,0)</f>
        <v>0</v>
      </c>
      <c r="AE287" s="197">
        <f t="shared" si="1848"/>
        <v>0</v>
      </c>
      <c r="AF287" s="198">
        <f>IFERROR(AE287/(IF($W$17&gt;0,$J$7,0)+IF($X$17&gt;0,$P$7,0)+IF($Y$17&gt;0,$S$7,0)+IF($Z$17&gt;0,$V$7,0)),0)</f>
        <v>0</v>
      </c>
      <c r="AG287" s="198"/>
      <c r="AH287" s="425"/>
      <c r="AI287" s="413"/>
      <c r="AJ287" s="199" t="str">
        <f t="shared" si="1965"/>
        <v>4.7</v>
      </c>
      <c r="AK287" s="8" t="str">
        <f>'rpp17'!$M$334</f>
        <v/>
      </c>
      <c r="AL287" s="199"/>
      <c r="AM287" s="196">
        <f t="shared" si="1849"/>
        <v>0</v>
      </c>
      <c r="AN287" s="196"/>
      <c r="AO287" s="196"/>
      <c r="AP287" s="196">
        <f t="shared" si="1850"/>
        <v>0</v>
      </c>
      <c r="AQ287" s="196"/>
      <c r="AR287" s="196"/>
      <c r="AS287" s="196">
        <f t="shared" si="1851"/>
        <v>0</v>
      </c>
      <c r="AT287" s="196"/>
      <c r="AU287" s="196"/>
      <c r="AV287" s="196"/>
      <c r="AW287" s="196">
        <f t="shared" ref="AW287" si="1994">IF($AT$17=1,AM287*$AM$7,0)</f>
        <v>0</v>
      </c>
      <c r="AX287" s="196">
        <f t="shared" ref="AX287" si="1995">IF($AU$17=1,AP287*$AP$7,0)</f>
        <v>0</v>
      </c>
      <c r="AY287" s="196">
        <f t="shared" ref="AY287" si="1996">IF($AV$17=1,AS287*$AS$7,0)</f>
        <v>0</v>
      </c>
      <c r="AZ287" s="197">
        <f t="shared" si="1855"/>
        <v>0</v>
      </c>
      <c r="BA287" s="198">
        <f>IFERROR(AZ287/(IF($AT$17&gt;0,$AM$7,0)+IF($AU$17&gt;0,$AP$7,0)+IF($AV$17&gt;0,$AS$7,0)),0)</f>
        <v>0</v>
      </c>
      <c r="BB287" s="198"/>
      <c r="BC287" s="425"/>
      <c r="BD287" s="413"/>
      <c r="BE287" s="413"/>
      <c r="BF287" s="236"/>
      <c r="BG287" s="416"/>
      <c r="BH287" s="416"/>
      <c r="BI287" s="411"/>
      <c r="BJ287" s="411"/>
      <c r="BK287" s="413"/>
      <c r="BL287" s="413"/>
      <c r="BM287" s="413"/>
      <c r="BP287" s="211"/>
      <c r="BQ287" s="211"/>
      <c r="BR287" s="211"/>
      <c r="BS287" s="211"/>
    </row>
    <row r="288" spans="1:71">
      <c r="A288" s="419"/>
      <c r="B288" s="419"/>
      <c r="C288" s="422"/>
      <c r="D288" s="195" t="str">
        <f t="shared" si="1960"/>
        <v>3.8</v>
      </c>
      <c r="E288" s="195"/>
      <c r="F288" s="195"/>
      <c r="G288" s="195"/>
      <c r="H288" s="195"/>
      <c r="I288" s="195"/>
      <c r="J288" s="196">
        <f t="shared" si="1840"/>
        <v>0</v>
      </c>
      <c r="K288" s="197" t="str">
        <f>IF(analis!R32="","",analis!R32)</f>
        <v/>
      </c>
      <c r="L288" s="196"/>
      <c r="M288" s="196"/>
      <c r="N288" s="196"/>
      <c r="O288" s="196"/>
      <c r="P288" s="196">
        <f t="shared" si="1841"/>
        <v>0</v>
      </c>
      <c r="Q288" s="8" t="str">
        <f>'rpp18'!$M$277</f>
        <v/>
      </c>
      <c r="R288" s="196"/>
      <c r="S288" s="196">
        <f t="shared" si="1842"/>
        <v>0</v>
      </c>
      <c r="T288" s="196"/>
      <c r="U288" s="196"/>
      <c r="V288" s="196">
        <f t="shared" si="1843"/>
        <v>0</v>
      </c>
      <c r="W288" s="196"/>
      <c r="X288" s="196"/>
      <c r="Y288" s="196"/>
      <c r="Z288" s="196"/>
      <c r="AA288" s="196">
        <f t="shared" ref="AA288" si="1997">IF($W$18=1,J288*$J$7,0)</f>
        <v>0</v>
      </c>
      <c r="AB288" s="196">
        <f t="shared" ref="AB288" si="1998">IF($X$18=1,P288*$P$7,0)</f>
        <v>0</v>
      </c>
      <c r="AC288" s="196">
        <f t="shared" ref="AC288" si="1999">IF($Y$18=1,S288*$S$7,0)</f>
        <v>0</v>
      </c>
      <c r="AD288" s="196">
        <f t="shared" ref="AD288" si="2000">IF($Z$18=1,V288*$V$7,0)</f>
        <v>0</v>
      </c>
      <c r="AE288" s="197">
        <f t="shared" si="1848"/>
        <v>0</v>
      </c>
      <c r="AF288" s="198">
        <f>IFERROR(AE288/(IF($W$18&gt;0,$J$7,0)+IF($X$18&gt;0,$P$7,0)+IF($Y$18&gt;0,$S$7,0)+IF($Z$18&gt;0,$V$7,0)),0)</f>
        <v>0</v>
      </c>
      <c r="AG288" s="198"/>
      <c r="AH288" s="425"/>
      <c r="AI288" s="413"/>
      <c r="AJ288" s="199" t="str">
        <f t="shared" si="1965"/>
        <v>4.8</v>
      </c>
      <c r="AK288" s="8" t="str">
        <f>'rpp18'!$M$334</f>
        <v/>
      </c>
      <c r="AL288" s="199"/>
      <c r="AM288" s="196">
        <f t="shared" si="1849"/>
        <v>0</v>
      </c>
      <c r="AN288" s="196"/>
      <c r="AO288" s="196"/>
      <c r="AP288" s="196">
        <f t="shared" si="1850"/>
        <v>0</v>
      </c>
      <c r="AQ288" s="196"/>
      <c r="AR288" s="196"/>
      <c r="AS288" s="196">
        <f t="shared" si="1851"/>
        <v>0</v>
      </c>
      <c r="AT288" s="196"/>
      <c r="AU288" s="196"/>
      <c r="AV288" s="196"/>
      <c r="AW288" s="196">
        <f t="shared" ref="AW288" si="2001">IF($AT$18=1,AM288*$AM$7,0)</f>
        <v>0</v>
      </c>
      <c r="AX288" s="196">
        <f t="shared" ref="AX288" si="2002">IF($AU$18=1,AP288*$AP$7,0)</f>
        <v>0</v>
      </c>
      <c r="AY288" s="196">
        <f t="shared" ref="AY288" si="2003">IF($AV$18=1,AS288*$AS$7,0)</f>
        <v>0</v>
      </c>
      <c r="AZ288" s="197">
        <f t="shared" si="1855"/>
        <v>0</v>
      </c>
      <c r="BA288" s="198">
        <f>IFERROR(AZ288/(IF($AT$18&gt;0,$AM$7,0)+IF($AU$18&gt;0,$AP$7,0)+IF($AV$18&gt;0,$AS$7,0)),0)</f>
        <v>0</v>
      </c>
      <c r="BB288" s="198"/>
      <c r="BC288" s="425"/>
      <c r="BD288" s="413"/>
      <c r="BE288" s="413"/>
      <c r="BF288" s="236"/>
      <c r="BG288" s="416"/>
      <c r="BH288" s="416"/>
      <c r="BI288" s="411"/>
      <c r="BJ288" s="411"/>
      <c r="BK288" s="413"/>
      <c r="BL288" s="413"/>
      <c r="BM288" s="413"/>
      <c r="BP288" s="211"/>
      <c r="BQ288" s="211"/>
      <c r="BR288" s="211"/>
      <c r="BS288" s="211"/>
    </row>
    <row r="289" spans="1:71">
      <c r="A289" s="419"/>
      <c r="B289" s="419"/>
      <c r="C289" s="422"/>
      <c r="D289" s="195" t="str">
        <f t="shared" si="1960"/>
        <v>3.9</v>
      </c>
      <c r="E289" s="195"/>
      <c r="F289" s="195"/>
      <c r="G289" s="195"/>
      <c r="H289" s="195"/>
      <c r="I289" s="195"/>
      <c r="J289" s="196">
        <f t="shared" si="1840"/>
        <v>0</v>
      </c>
      <c r="K289" s="197" t="str">
        <f>IF(analis!T32="","",analis!T32)</f>
        <v/>
      </c>
      <c r="L289" s="196"/>
      <c r="M289" s="196"/>
      <c r="N289" s="196"/>
      <c r="O289" s="196"/>
      <c r="P289" s="196">
        <f t="shared" si="1841"/>
        <v>0</v>
      </c>
      <c r="Q289" s="8" t="str">
        <f>'rpp19'!$M$277</f>
        <v/>
      </c>
      <c r="R289" s="196"/>
      <c r="S289" s="196">
        <f t="shared" si="1842"/>
        <v>0</v>
      </c>
      <c r="T289" s="196"/>
      <c r="U289" s="196"/>
      <c r="V289" s="196">
        <f t="shared" si="1843"/>
        <v>0</v>
      </c>
      <c r="W289" s="196"/>
      <c r="X289" s="196"/>
      <c r="Y289" s="196"/>
      <c r="Z289" s="196"/>
      <c r="AA289" s="196">
        <f t="shared" ref="AA289" si="2004">IF($W$19=1,J289*$J$7,0)</f>
        <v>0</v>
      </c>
      <c r="AB289" s="196">
        <f t="shared" ref="AB289" si="2005">IF($X$19=1,P289*$P$7,0)</f>
        <v>0</v>
      </c>
      <c r="AC289" s="196">
        <f t="shared" ref="AC289" si="2006">IF($Y$19=1,S289*$S$7,0)</f>
        <v>0</v>
      </c>
      <c r="AD289" s="196">
        <f t="shared" ref="AD289" si="2007">IF($Z$19=1,V289*$V$7,0)</f>
        <v>0</v>
      </c>
      <c r="AE289" s="197">
        <f t="shared" si="1848"/>
        <v>0</v>
      </c>
      <c r="AF289" s="198">
        <f>IFERROR(AE289/(IF($W$19&gt;0,$J$7,0)+IF($X$19&gt;0,$P$7,0)+IF($Y$19&gt;0,$S$7,0)+IF($Z$19&gt;0,$V$7,0)),0)</f>
        <v>0</v>
      </c>
      <c r="AG289" s="198"/>
      <c r="AH289" s="425"/>
      <c r="AI289" s="413"/>
      <c r="AJ289" s="199" t="str">
        <f t="shared" si="1965"/>
        <v>4.9</v>
      </c>
      <c r="AK289" s="8" t="str">
        <f>'rpp19'!$M$334</f>
        <v/>
      </c>
      <c r="AL289" s="199"/>
      <c r="AM289" s="196">
        <f t="shared" si="1849"/>
        <v>0</v>
      </c>
      <c r="AN289" s="196"/>
      <c r="AO289" s="196"/>
      <c r="AP289" s="196">
        <f t="shared" si="1850"/>
        <v>0</v>
      </c>
      <c r="AQ289" s="196"/>
      <c r="AR289" s="196"/>
      <c r="AS289" s="196">
        <f t="shared" si="1851"/>
        <v>0</v>
      </c>
      <c r="AT289" s="196"/>
      <c r="AU289" s="196"/>
      <c r="AV289" s="196"/>
      <c r="AW289" s="196">
        <f t="shared" ref="AW289" si="2008">IF($AT$19=1,AM289*$AM$7,0)</f>
        <v>0</v>
      </c>
      <c r="AX289" s="196">
        <f t="shared" ref="AX289" si="2009">IF($AU$19=1,AP289*$AP$7,0)</f>
        <v>0</v>
      </c>
      <c r="AY289" s="196">
        <f t="shared" ref="AY289" si="2010">IF($AV$19=1,AS289*$AS$7,0)</f>
        <v>0</v>
      </c>
      <c r="AZ289" s="197">
        <f t="shared" si="1855"/>
        <v>0</v>
      </c>
      <c r="BA289" s="198">
        <f>IFERROR(AZ289/(IF($AT$19&gt;0,$AM$7,0)+IF($AU$19&gt;0,$AP$7,0)+IF($AV$19&gt;0,$AS$7,0)),0)</f>
        <v>0</v>
      </c>
      <c r="BB289" s="198"/>
      <c r="BC289" s="425"/>
      <c r="BD289" s="413"/>
      <c r="BE289" s="413"/>
      <c r="BF289" s="236"/>
      <c r="BG289" s="416"/>
      <c r="BH289" s="416"/>
      <c r="BI289" s="411"/>
      <c r="BJ289" s="411"/>
      <c r="BK289" s="413"/>
      <c r="BL289" s="413"/>
      <c r="BM289" s="413"/>
      <c r="BP289" s="211"/>
      <c r="BQ289" s="211"/>
      <c r="BR289" s="211"/>
      <c r="BS289" s="211"/>
    </row>
    <row r="290" spans="1:71">
      <c r="A290" s="419"/>
      <c r="B290" s="419"/>
      <c r="C290" s="422"/>
      <c r="D290" s="195" t="str">
        <f t="shared" si="1960"/>
        <v>3.10</v>
      </c>
      <c r="E290" s="195"/>
      <c r="F290" s="195"/>
      <c r="G290" s="195"/>
      <c r="H290" s="195"/>
      <c r="I290" s="195"/>
      <c r="J290" s="196">
        <f t="shared" si="1840"/>
        <v>0</v>
      </c>
      <c r="K290" s="197" t="str">
        <f>IF(analis!V32="","",analis!V32)</f>
        <v/>
      </c>
      <c r="L290" s="196"/>
      <c r="M290" s="196"/>
      <c r="N290" s="196"/>
      <c r="O290" s="196"/>
      <c r="P290" s="196">
        <f t="shared" si="1841"/>
        <v>0</v>
      </c>
      <c r="Q290" s="8" t="str">
        <f>'rpp20'!$M$277</f>
        <v/>
      </c>
      <c r="R290" s="196"/>
      <c r="S290" s="196">
        <f t="shared" si="1842"/>
        <v>0</v>
      </c>
      <c r="T290" s="196"/>
      <c r="U290" s="196"/>
      <c r="V290" s="196">
        <f t="shared" si="1843"/>
        <v>0</v>
      </c>
      <c r="W290" s="196"/>
      <c r="X290" s="196"/>
      <c r="Y290" s="196"/>
      <c r="Z290" s="196"/>
      <c r="AA290" s="196">
        <f t="shared" ref="AA290" si="2011">IF($W$20=1,J290*$J$7,0)</f>
        <v>0</v>
      </c>
      <c r="AB290" s="196">
        <f t="shared" ref="AB290" si="2012">IF($X$20=1,P290*$P$7,0)</f>
        <v>0</v>
      </c>
      <c r="AC290" s="196">
        <f t="shared" ref="AC290" si="2013">IF($Y$20=1,S290*$S$7,0)</f>
        <v>0</v>
      </c>
      <c r="AD290" s="196">
        <f t="shared" ref="AD290" si="2014">IF($Z$20=1,V290*$V$7,0)</f>
        <v>0</v>
      </c>
      <c r="AE290" s="197">
        <f t="shared" si="1848"/>
        <v>0</v>
      </c>
      <c r="AF290" s="198">
        <f>IFERROR(AE290/(IF($W$20&gt;0,$J$7,0)+IF($X$20&gt;0,$P$7,0)+IF($Y$20&gt;0,$S$7,0)+IF($Z$20&gt;0,$V$7,0)),0)</f>
        <v>0</v>
      </c>
      <c r="AG290" s="198"/>
      <c r="AH290" s="425"/>
      <c r="AI290" s="413"/>
      <c r="AJ290" s="199" t="str">
        <f t="shared" si="1965"/>
        <v>4.10</v>
      </c>
      <c r="AK290" s="8" t="str">
        <f>'rpp20'!$M$334</f>
        <v/>
      </c>
      <c r="AL290" s="199"/>
      <c r="AM290" s="196">
        <f t="shared" si="1849"/>
        <v>0</v>
      </c>
      <c r="AN290" s="196"/>
      <c r="AO290" s="196"/>
      <c r="AP290" s="196">
        <f t="shared" si="1850"/>
        <v>0</v>
      </c>
      <c r="AQ290" s="196"/>
      <c r="AR290" s="196"/>
      <c r="AS290" s="196">
        <f t="shared" si="1851"/>
        <v>0</v>
      </c>
      <c r="AT290" s="196"/>
      <c r="AU290" s="196"/>
      <c r="AV290" s="196"/>
      <c r="AW290" s="196">
        <f t="shared" ref="AW290" si="2015">IF($AT$20=1,AM290*$AM$7,0)</f>
        <v>0</v>
      </c>
      <c r="AX290" s="196">
        <f t="shared" ref="AX290" si="2016">IF($AU$20=1,AP290*$AP$7,0)</f>
        <v>0</v>
      </c>
      <c r="AY290" s="196">
        <f t="shared" ref="AY290" si="2017">IF($AV$20=1,AS290*$AS$7,0)</f>
        <v>0</v>
      </c>
      <c r="AZ290" s="197">
        <f t="shared" si="1855"/>
        <v>0</v>
      </c>
      <c r="BA290" s="198">
        <f>IFERROR(AZ290/(IF($AT$20&gt;0,$AM$7,0)+IF($AU$20&gt;0,$AP$7,0)+IF($AV$20&gt;0,$AS$7,0)),0)</f>
        <v>0</v>
      </c>
      <c r="BB290" s="198"/>
      <c r="BC290" s="425"/>
      <c r="BD290" s="413"/>
      <c r="BE290" s="413"/>
      <c r="BF290" s="236"/>
      <c r="BG290" s="416"/>
      <c r="BH290" s="416"/>
      <c r="BI290" s="411"/>
      <c r="BJ290" s="411"/>
      <c r="BK290" s="413"/>
      <c r="BL290" s="413"/>
      <c r="BM290" s="413"/>
      <c r="BP290" s="211"/>
      <c r="BQ290" s="211"/>
      <c r="BR290" s="211"/>
      <c r="BS290" s="211"/>
    </row>
    <row r="291" spans="1:71">
      <c r="A291" s="419"/>
      <c r="B291" s="419"/>
      <c r="C291" s="422"/>
      <c r="D291" s="195" t="str">
        <f t="shared" si="1960"/>
        <v>3.11</v>
      </c>
      <c r="E291" s="195"/>
      <c r="F291" s="195"/>
      <c r="G291" s="195"/>
      <c r="H291" s="195"/>
      <c r="I291" s="195"/>
      <c r="J291" s="196">
        <f t="shared" si="1840"/>
        <v>0</v>
      </c>
      <c r="K291" s="197" t="str">
        <f>IF(analis!X32="","",analis!X32)</f>
        <v/>
      </c>
      <c r="L291" s="196"/>
      <c r="M291" s="196"/>
      <c r="N291" s="196"/>
      <c r="O291" s="196"/>
      <c r="P291" s="196">
        <f t="shared" si="1841"/>
        <v>0</v>
      </c>
      <c r="Q291" s="8" t="str">
        <f>'rpp11'!$M$277</f>
        <v/>
      </c>
      <c r="R291" s="196"/>
      <c r="S291" s="196">
        <f t="shared" si="1842"/>
        <v>0</v>
      </c>
      <c r="T291" s="196"/>
      <c r="U291" s="196"/>
      <c r="V291" s="196">
        <f t="shared" si="1843"/>
        <v>0</v>
      </c>
      <c r="W291" s="196"/>
      <c r="X291" s="196"/>
      <c r="Y291" s="196"/>
      <c r="Z291" s="196"/>
      <c r="AA291" s="196">
        <f t="shared" ref="AA291" si="2018">IF($W$21=1,J291*$J$7,0)</f>
        <v>0</v>
      </c>
      <c r="AB291" s="196">
        <f t="shared" ref="AB291" si="2019">IF($X$21=1,P291*$P$7,0)</f>
        <v>0</v>
      </c>
      <c r="AC291" s="196">
        <f t="shared" ref="AC291" si="2020">IF($Y$21=1,S291*$S$7,0)</f>
        <v>0</v>
      </c>
      <c r="AD291" s="196">
        <f t="shared" ref="AD291" si="2021">IF($Z$21=1,V291*$V$7,0)</f>
        <v>0</v>
      </c>
      <c r="AE291" s="197">
        <f t="shared" si="1848"/>
        <v>0</v>
      </c>
      <c r="AF291" s="198">
        <f>IFERROR(AE291/(IF($W$21&gt;0,$J$7,0)+IF($X$21&gt;0,$P$7,0)+IF($Y$21&gt;0,$S$7,0)+IF($Z$21&gt;0,$V$7,0)),0)</f>
        <v>0</v>
      </c>
      <c r="AG291" s="198"/>
      <c r="AH291" s="425"/>
      <c r="AI291" s="413"/>
      <c r="AJ291" s="199" t="str">
        <f t="shared" si="1965"/>
        <v>4.11</v>
      </c>
      <c r="AK291" s="8" t="str">
        <f>'rpp11'!$M$334</f>
        <v/>
      </c>
      <c r="AL291" s="199"/>
      <c r="AM291" s="196">
        <f t="shared" si="1849"/>
        <v>0</v>
      </c>
      <c r="AN291" s="196"/>
      <c r="AO291" s="196"/>
      <c r="AP291" s="196">
        <f t="shared" si="1850"/>
        <v>0</v>
      </c>
      <c r="AQ291" s="196"/>
      <c r="AR291" s="196"/>
      <c r="AS291" s="196">
        <f t="shared" si="1851"/>
        <v>0</v>
      </c>
      <c r="AT291" s="196"/>
      <c r="AU291" s="196"/>
      <c r="AV291" s="196"/>
      <c r="AW291" s="196">
        <f t="shared" ref="AW291" si="2022">IF($AT$21=1,AM291*$AM$7,0)</f>
        <v>0</v>
      </c>
      <c r="AX291" s="196">
        <f t="shared" ref="AX291" si="2023">IF($AU$21=1,AP291*$AP$7,0)</f>
        <v>0</v>
      </c>
      <c r="AY291" s="196">
        <f t="shared" ref="AY291" si="2024">IF($AV$21=1,AS291*$AS$7,0)</f>
        <v>0</v>
      </c>
      <c r="AZ291" s="197">
        <f t="shared" si="1855"/>
        <v>0</v>
      </c>
      <c r="BA291" s="198">
        <f>IFERROR(AZ291/(IF($AT$21&gt;0,$AM$7,0)+IF($AU$21&gt;0,$AP$7,0)+IF($AV$21&gt;0,$AS$7,0)),0)</f>
        <v>0</v>
      </c>
      <c r="BB291" s="198"/>
      <c r="BC291" s="425"/>
      <c r="BD291" s="413"/>
      <c r="BE291" s="413"/>
      <c r="BF291" s="236"/>
      <c r="BG291" s="416"/>
      <c r="BH291" s="416"/>
      <c r="BI291" s="411"/>
      <c r="BJ291" s="411"/>
      <c r="BK291" s="413"/>
      <c r="BL291" s="413"/>
      <c r="BM291" s="413"/>
      <c r="BP291" s="211"/>
      <c r="BQ291" s="211"/>
      <c r="BR291" s="211"/>
      <c r="BS291" s="211"/>
    </row>
    <row r="292" spans="1:71">
      <c r="A292" s="419"/>
      <c r="B292" s="419"/>
      <c r="C292" s="422"/>
      <c r="D292" s="195" t="str">
        <f t="shared" si="1960"/>
        <v>3.12</v>
      </c>
      <c r="E292" s="195"/>
      <c r="F292" s="195"/>
      <c r="G292" s="195"/>
      <c r="H292" s="195"/>
      <c r="I292" s="195"/>
      <c r="J292" s="196">
        <f t="shared" si="1840"/>
        <v>0</v>
      </c>
      <c r="K292" s="197" t="str">
        <f>IF(analis!Z32="","",analis!Z32)</f>
        <v/>
      </c>
      <c r="L292" s="196"/>
      <c r="M292" s="196"/>
      <c r="N292" s="196"/>
      <c r="O292" s="196"/>
      <c r="P292" s="196">
        <f t="shared" si="1841"/>
        <v>0</v>
      </c>
      <c r="Q292" s="8" t="str">
        <f>'rpp12'!$M$277</f>
        <v/>
      </c>
      <c r="R292" s="196"/>
      <c r="S292" s="196">
        <f t="shared" si="1842"/>
        <v>0</v>
      </c>
      <c r="T292" s="196"/>
      <c r="U292" s="196"/>
      <c r="V292" s="196">
        <f t="shared" si="1843"/>
        <v>0</v>
      </c>
      <c r="W292" s="196"/>
      <c r="X292" s="196"/>
      <c r="Y292" s="196"/>
      <c r="Z292" s="196"/>
      <c r="AA292" s="196">
        <f t="shared" ref="AA292" si="2025">IF($W$22=1,J292*$J$7,0)</f>
        <v>0</v>
      </c>
      <c r="AB292" s="196">
        <f t="shared" ref="AB292" si="2026">IF($X$22=1,P292*$P$7,0)</f>
        <v>0</v>
      </c>
      <c r="AC292" s="196">
        <f t="shared" ref="AC292" si="2027">IF($Y$22=1,S292*$S$7,0)</f>
        <v>0</v>
      </c>
      <c r="AD292" s="196">
        <f t="shared" ref="AD292" si="2028">IF($Z$22=1,V292*$V$7,0)</f>
        <v>0</v>
      </c>
      <c r="AE292" s="197">
        <f t="shared" si="1848"/>
        <v>0</v>
      </c>
      <c r="AF292" s="198">
        <f>IFERROR(AE292/(IF($W$22&gt;0,$J$7,0)+IF($X$22&gt;0,$P$7,0)+IF($Y$22&gt;0,$S$7,0)+IF($Z$22&gt;0,$V$7,0)),0)</f>
        <v>0</v>
      </c>
      <c r="AG292" s="198"/>
      <c r="AH292" s="425"/>
      <c r="AI292" s="413"/>
      <c r="AJ292" s="199" t="str">
        <f t="shared" si="1965"/>
        <v>4.12</v>
      </c>
      <c r="AK292" s="8" t="str">
        <f>'rpp12'!$M$334</f>
        <v/>
      </c>
      <c r="AL292" s="199"/>
      <c r="AM292" s="196">
        <f t="shared" si="1849"/>
        <v>0</v>
      </c>
      <c r="AN292" s="196"/>
      <c r="AO292" s="196"/>
      <c r="AP292" s="196">
        <f t="shared" si="1850"/>
        <v>0</v>
      </c>
      <c r="AQ292" s="196"/>
      <c r="AR292" s="196"/>
      <c r="AS292" s="196">
        <f t="shared" si="1851"/>
        <v>0</v>
      </c>
      <c r="AT292" s="196"/>
      <c r="AU292" s="196"/>
      <c r="AV292" s="196"/>
      <c r="AW292" s="196">
        <f t="shared" ref="AW292" si="2029">IF($AT$22=1,AM292*$AM$7,0)</f>
        <v>0</v>
      </c>
      <c r="AX292" s="196">
        <f t="shared" ref="AX292" si="2030">IF($AU$22=1,AP292*$AP$7,0)</f>
        <v>0</v>
      </c>
      <c r="AY292" s="196">
        <f t="shared" ref="AY292" si="2031">IF($AV$22=1,AS292*$AS$7,0)</f>
        <v>0</v>
      </c>
      <c r="AZ292" s="197">
        <f t="shared" si="1855"/>
        <v>0</v>
      </c>
      <c r="BA292" s="198">
        <f>IFERROR(AZ292/(IF($AT$22&gt;0,$AM$7,0)+IF($AU$22&gt;0,$AP$7,0)+IF($AV$22&gt;0,$AS$7,0)),0)</f>
        <v>0</v>
      </c>
      <c r="BB292" s="198"/>
      <c r="BC292" s="425"/>
      <c r="BD292" s="413"/>
      <c r="BE292" s="413"/>
      <c r="BF292" s="236"/>
      <c r="BG292" s="416"/>
      <c r="BH292" s="416"/>
      <c r="BI292" s="411"/>
      <c r="BJ292" s="411"/>
      <c r="BK292" s="413"/>
      <c r="BL292" s="413"/>
      <c r="BM292" s="413"/>
      <c r="BP292" s="211"/>
      <c r="BQ292" s="211"/>
      <c r="BR292" s="211"/>
      <c r="BS292" s="211"/>
    </row>
    <row r="293" spans="1:71">
      <c r="A293" s="419"/>
      <c r="B293" s="419"/>
      <c r="C293" s="422"/>
      <c r="D293" s="195" t="str">
        <f t="shared" si="1960"/>
        <v>3.13</v>
      </c>
      <c r="E293" s="195"/>
      <c r="F293" s="195"/>
      <c r="G293" s="195"/>
      <c r="H293" s="195"/>
      <c r="I293" s="195"/>
      <c r="J293" s="196">
        <f t="shared" si="1840"/>
        <v>0</v>
      </c>
      <c r="K293" s="197" t="str">
        <f>IF(analis!AB32="","",analis!AB32)</f>
        <v/>
      </c>
      <c r="L293" s="196"/>
      <c r="M293" s="196"/>
      <c r="N293" s="196"/>
      <c r="O293" s="196"/>
      <c r="P293" s="196">
        <f t="shared" si="1841"/>
        <v>0</v>
      </c>
      <c r="Q293" s="8" t="str">
        <f>'rpp13'!$M$277</f>
        <v/>
      </c>
      <c r="R293" s="196"/>
      <c r="S293" s="196">
        <f t="shared" si="1842"/>
        <v>0</v>
      </c>
      <c r="T293" s="196"/>
      <c r="U293" s="196"/>
      <c r="V293" s="196">
        <f t="shared" si="1843"/>
        <v>0</v>
      </c>
      <c r="W293" s="196"/>
      <c r="X293" s="196"/>
      <c r="Y293" s="196"/>
      <c r="Z293" s="196"/>
      <c r="AA293" s="196">
        <f t="shared" ref="AA293" si="2032">IF($W$23=1,J293*$J$7,0)</f>
        <v>0</v>
      </c>
      <c r="AB293" s="196">
        <f t="shared" ref="AB293" si="2033">IF($X$23=1,P293*$P$7,0)</f>
        <v>0</v>
      </c>
      <c r="AC293" s="196">
        <f t="shared" ref="AC293" si="2034">IF($Y$23=1,S293*$S$7,0)</f>
        <v>0</v>
      </c>
      <c r="AD293" s="196">
        <f t="shared" ref="AD293" si="2035">IF($Z$23=1,V293*$V$7,0)</f>
        <v>0</v>
      </c>
      <c r="AE293" s="197">
        <f t="shared" si="1848"/>
        <v>0</v>
      </c>
      <c r="AF293" s="198">
        <f>IFERROR(AE293/(IF($W$23&gt;0,$J$7,0)+IF($X$23&gt;0,$P$7,0)+IF($Y$23&gt;0,$S$7,0)+IF($Z$23&gt;0,$V$7,0)),0)</f>
        <v>0</v>
      </c>
      <c r="AG293" s="198"/>
      <c r="AH293" s="425"/>
      <c r="AI293" s="413"/>
      <c r="AJ293" s="199" t="str">
        <f t="shared" si="1965"/>
        <v>4.13</v>
      </c>
      <c r="AK293" s="8" t="str">
        <f>'rpp13'!$M$334</f>
        <v/>
      </c>
      <c r="AL293" s="199"/>
      <c r="AM293" s="196">
        <f t="shared" si="1849"/>
        <v>0</v>
      </c>
      <c r="AN293" s="196"/>
      <c r="AO293" s="196"/>
      <c r="AP293" s="196">
        <f t="shared" si="1850"/>
        <v>0</v>
      </c>
      <c r="AQ293" s="196"/>
      <c r="AR293" s="196"/>
      <c r="AS293" s="196">
        <f t="shared" si="1851"/>
        <v>0</v>
      </c>
      <c r="AT293" s="196"/>
      <c r="AU293" s="196"/>
      <c r="AV293" s="196"/>
      <c r="AW293" s="196">
        <f t="shared" ref="AW293" si="2036">IF($AT$23=1,AM293*$AM$7,0)</f>
        <v>0</v>
      </c>
      <c r="AX293" s="196">
        <f t="shared" ref="AX293" si="2037">IF($AU$23=1,AP293*$AP$7,0)</f>
        <v>0</v>
      </c>
      <c r="AY293" s="196">
        <f t="shared" ref="AY293" si="2038">IF($AV$23=1,AS293*$AS$7,0)</f>
        <v>0</v>
      </c>
      <c r="AZ293" s="197">
        <f t="shared" si="1855"/>
        <v>0</v>
      </c>
      <c r="BA293" s="198">
        <f>IFERROR(AZ293/(IF($AT$23&gt;0,$AM$7,0)+IF($AU$23&gt;0,$AP$7,0)+IF($AV$23&gt;0,$AS$7,0)),0)</f>
        <v>0</v>
      </c>
      <c r="BB293" s="198"/>
      <c r="BC293" s="425"/>
      <c r="BD293" s="413"/>
      <c r="BE293" s="413"/>
      <c r="BF293" s="236"/>
      <c r="BG293" s="416"/>
      <c r="BH293" s="416"/>
      <c r="BI293" s="411"/>
      <c r="BJ293" s="411"/>
      <c r="BK293" s="413"/>
      <c r="BL293" s="413"/>
      <c r="BM293" s="413"/>
      <c r="BP293" s="211"/>
      <c r="BQ293" s="211"/>
      <c r="BR293" s="211"/>
      <c r="BS293" s="211"/>
    </row>
    <row r="294" spans="1:71">
      <c r="A294" s="419"/>
      <c r="B294" s="419"/>
      <c r="C294" s="422"/>
      <c r="D294" s="195" t="str">
        <f t="shared" si="1960"/>
        <v>3.14</v>
      </c>
      <c r="E294" s="195"/>
      <c r="F294" s="195"/>
      <c r="G294" s="195"/>
      <c r="H294" s="195"/>
      <c r="I294" s="195"/>
      <c r="J294" s="196">
        <f t="shared" si="1840"/>
        <v>0</v>
      </c>
      <c r="K294" s="197" t="str">
        <f>IF(analis!AD32="","",analis!AD32)</f>
        <v/>
      </c>
      <c r="L294" s="196"/>
      <c r="M294" s="196"/>
      <c r="N294" s="196"/>
      <c r="O294" s="196"/>
      <c r="P294" s="196">
        <f t="shared" si="1841"/>
        <v>0</v>
      </c>
      <c r="Q294" s="8" t="str">
        <f>'rpp14'!$M$277</f>
        <v/>
      </c>
      <c r="R294" s="196"/>
      <c r="S294" s="196">
        <f t="shared" si="1842"/>
        <v>0</v>
      </c>
      <c r="T294" s="196"/>
      <c r="U294" s="196"/>
      <c r="V294" s="196">
        <f t="shared" si="1843"/>
        <v>0</v>
      </c>
      <c r="W294" s="196"/>
      <c r="X294" s="196"/>
      <c r="Y294" s="196"/>
      <c r="Z294" s="196"/>
      <c r="AA294" s="196">
        <f t="shared" ref="AA294" si="2039">IF($W$24=1,J294*$J$7,0)</f>
        <v>0</v>
      </c>
      <c r="AB294" s="196">
        <f t="shared" ref="AB294" si="2040">IF($X$24=1,P294*$P$7,0)</f>
        <v>0</v>
      </c>
      <c r="AC294" s="196">
        <f t="shared" ref="AC294" si="2041">IF($Y$24=1,S294*$S$7,0)</f>
        <v>0</v>
      </c>
      <c r="AD294" s="196">
        <f t="shared" ref="AD294" si="2042">IF($Z$24=1,V294*$V$7,0)</f>
        <v>0</v>
      </c>
      <c r="AE294" s="197">
        <f t="shared" si="1848"/>
        <v>0</v>
      </c>
      <c r="AF294" s="198">
        <f>IFERROR(AE294/(IF($W$24&gt;0,$J$7,0)+IF($X$24&gt;0,$P$7,0)+IF($Y$24&gt;0,$S$7,0)+IF($Z$24&gt;0,$V$7,0)),0)</f>
        <v>0</v>
      </c>
      <c r="AG294" s="198"/>
      <c r="AH294" s="425"/>
      <c r="AI294" s="413"/>
      <c r="AJ294" s="199" t="str">
        <f t="shared" si="1965"/>
        <v>4.14</v>
      </c>
      <c r="AK294" s="8" t="str">
        <f>'rpp14'!$M$334</f>
        <v/>
      </c>
      <c r="AL294" s="199"/>
      <c r="AM294" s="196">
        <f t="shared" si="1849"/>
        <v>0</v>
      </c>
      <c r="AN294" s="196"/>
      <c r="AO294" s="196"/>
      <c r="AP294" s="196">
        <f t="shared" si="1850"/>
        <v>0</v>
      </c>
      <c r="AQ294" s="196"/>
      <c r="AR294" s="196"/>
      <c r="AS294" s="196">
        <f t="shared" si="1851"/>
        <v>0</v>
      </c>
      <c r="AT294" s="196"/>
      <c r="AU294" s="196"/>
      <c r="AV294" s="196"/>
      <c r="AW294" s="196">
        <f t="shared" ref="AW294" si="2043">IF($AT$24=1,AM294*$AM$7,0)</f>
        <v>0</v>
      </c>
      <c r="AX294" s="196">
        <f t="shared" ref="AX294" si="2044">IF($AU$24=1,AP294*$AP$7,0)</f>
        <v>0</v>
      </c>
      <c r="AY294" s="196">
        <f t="shared" ref="AY294" si="2045">IF($AV$24=1,AS294*$AS$7,0)</f>
        <v>0</v>
      </c>
      <c r="AZ294" s="197">
        <f t="shared" si="1855"/>
        <v>0</v>
      </c>
      <c r="BA294" s="198">
        <f>IFERROR(AZ294/(IF($AT$24&gt;0,$AM$7,0)+IF($AU$24&gt;0,$AP$7,0)+IF($AV$24&gt;0,$AS$7,0)),0)</f>
        <v>0</v>
      </c>
      <c r="BB294" s="198"/>
      <c r="BC294" s="425"/>
      <c r="BD294" s="413"/>
      <c r="BE294" s="413"/>
      <c r="BF294" s="236"/>
      <c r="BG294" s="416"/>
      <c r="BH294" s="416"/>
      <c r="BI294" s="411"/>
      <c r="BJ294" s="411"/>
      <c r="BK294" s="413"/>
      <c r="BL294" s="413"/>
      <c r="BM294" s="413"/>
      <c r="BP294" s="211"/>
      <c r="BQ294" s="211"/>
      <c r="BR294" s="211"/>
      <c r="BS294" s="211"/>
    </row>
    <row r="295" spans="1:71">
      <c r="A295" s="420"/>
      <c r="B295" s="420"/>
      <c r="C295" s="423"/>
      <c r="D295" s="195" t="str">
        <f t="shared" si="1960"/>
        <v>3.15</v>
      </c>
      <c r="E295" s="195"/>
      <c r="F295" s="195"/>
      <c r="G295" s="195"/>
      <c r="H295" s="195"/>
      <c r="I295" s="195"/>
      <c r="J295" s="196">
        <f t="shared" si="1840"/>
        <v>0</v>
      </c>
      <c r="K295" s="197" t="str">
        <f>IF(analis!AF32="","",analis!AF32)</f>
        <v/>
      </c>
      <c r="L295" s="196"/>
      <c r="M295" s="196"/>
      <c r="N295" s="196"/>
      <c r="O295" s="196"/>
      <c r="P295" s="196">
        <f t="shared" si="1841"/>
        <v>0</v>
      </c>
      <c r="Q295" s="8" t="str">
        <f>'rpp15'!$M$277</f>
        <v/>
      </c>
      <c r="R295" s="196"/>
      <c r="S295" s="196">
        <f t="shared" si="1842"/>
        <v>0</v>
      </c>
      <c r="T295" s="196"/>
      <c r="U295" s="196"/>
      <c r="V295" s="196">
        <f t="shared" si="1843"/>
        <v>0</v>
      </c>
      <c r="W295" s="196"/>
      <c r="X295" s="196"/>
      <c r="Y295" s="196"/>
      <c r="Z295" s="196"/>
      <c r="AA295" s="196">
        <f t="shared" ref="AA295" si="2046">IF($W$25=1,J295*$J$7,0)</f>
        <v>0</v>
      </c>
      <c r="AB295" s="196">
        <f t="shared" ref="AB295" si="2047">IF($X$25=1,P295*$P$7,0)</f>
        <v>0</v>
      </c>
      <c r="AC295" s="196">
        <f t="shared" ref="AC295" si="2048">IF($Y$25=1,S295*$S$7,0)</f>
        <v>0</v>
      </c>
      <c r="AD295" s="196">
        <f t="shared" ref="AD295" si="2049">IF($Z$25=1,V295*$V$7,0)</f>
        <v>0</v>
      </c>
      <c r="AE295" s="197">
        <f t="shared" si="1848"/>
        <v>0</v>
      </c>
      <c r="AF295" s="198">
        <f>IFERROR(AE295/(IF($W$25&gt;0,$J$7,0)+IF($X$25&gt;0,$P$7,0)+IF($Y$25&gt;0,$S$7,0)+IF($Z$25&gt;0,$V$7,0)),0)</f>
        <v>0</v>
      </c>
      <c r="AG295" s="198"/>
      <c r="AH295" s="426"/>
      <c r="AI295" s="414"/>
      <c r="AJ295" s="199" t="str">
        <f t="shared" si="1965"/>
        <v>4.15</v>
      </c>
      <c r="AK295" s="8" t="str">
        <f>'rpp15'!$M$334</f>
        <v/>
      </c>
      <c r="AL295" s="199"/>
      <c r="AM295" s="196">
        <f t="shared" si="1849"/>
        <v>0</v>
      </c>
      <c r="AN295" s="196"/>
      <c r="AO295" s="196"/>
      <c r="AP295" s="196">
        <f t="shared" si="1850"/>
        <v>0</v>
      </c>
      <c r="AQ295" s="196"/>
      <c r="AR295" s="196"/>
      <c r="AS295" s="196">
        <f t="shared" si="1851"/>
        <v>0</v>
      </c>
      <c r="AT295" s="196"/>
      <c r="AU295" s="196"/>
      <c r="AV295" s="196"/>
      <c r="AW295" s="196">
        <f t="shared" ref="AW295" si="2050">IF($AT$25=1,AM295*$AM$7,0)</f>
        <v>0</v>
      </c>
      <c r="AX295" s="196">
        <f t="shared" ref="AX295" si="2051">IF($AU$25=1,AP295*$AP$7,0)</f>
        <v>0</v>
      </c>
      <c r="AY295" s="196">
        <f t="shared" ref="AY295" si="2052">IF($AV$25=1,AS295*$AS$7,0)</f>
        <v>0</v>
      </c>
      <c r="AZ295" s="197">
        <f t="shared" si="1855"/>
        <v>0</v>
      </c>
      <c r="BA295" s="198">
        <f>IFERROR(AZ295/(IF($AT$25&gt;0,$AM$7,0)+IF($AU$25&gt;0,$AP$7,0)+IF($AV$25&gt;0,$AS$7,0)),0)</f>
        <v>0</v>
      </c>
      <c r="BB295" s="198"/>
      <c r="BC295" s="426"/>
      <c r="BD295" s="414"/>
      <c r="BE295" s="414"/>
      <c r="BF295" s="237"/>
      <c r="BG295" s="417"/>
      <c r="BH295" s="417"/>
      <c r="BI295" s="316"/>
      <c r="BJ295" s="316"/>
      <c r="BK295" s="414"/>
      <c r="BL295" s="414"/>
      <c r="BM295" s="414"/>
      <c r="BP295" s="211"/>
      <c r="BQ295" s="211"/>
      <c r="BR295" s="211"/>
      <c r="BS295" s="211"/>
    </row>
    <row r="296" spans="1:71">
      <c r="A296" s="418">
        <v>20</v>
      </c>
      <c r="B296" s="418">
        <f>pd!B25</f>
        <v>5488</v>
      </c>
      <c r="C296" s="421" t="str">
        <f>pd!C25</f>
        <v>MUHAMMAD IZZA ARRAFI</v>
      </c>
      <c r="D296" s="195" t="str">
        <f t="shared" si="1960"/>
        <v>3.1</v>
      </c>
      <c r="E296" s="195"/>
      <c r="F296" s="195"/>
      <c r="G296" s="195"/>
      <c r="H296" s="195"/>
      <c r="I296" s="195"/>
      <c r="J296" s="196">
        <f t="shared" si="1840"/>
        <v>0</v>
      </c>
      <c r="K296" s="197" t="str">
        <f>IF(analis!D33="","",analis!D33)</f>
        <v/>
      </c>
      <c r="L296" s="196"/>
      <c r="M296" s="196"/>
      <c r="N296" s="196"/>
      <c r="O296" s="196"/>
      <c r="P296" s="196">
        <f t="shared" si="1841"/>
        <v>0</v>
      </c>
      <c r="Q296" s="8" t="str">
        <f>'rpp1'!$M$278</f>
        <v/>
      </c>
      <c r="R296" s="196"/>
      <c r="S296" s="196">
        <f t="shared" si="1842"/>
        <v>0</v>
      </c>
      <c r="T296" s="196"/>
      <c r="U296" s="196"/>
      <c r="V296" s="196">
        <f t="shared" si="1843"/>
        <v>0</v>
      </c>
      <c r="W296" s="196"/>
      <c r="X296" s="196"/>
      <c r="Y296" s="196"/>
      <c r="Z296" s="196"/>
      <c r="AA296" s="196">
        <f t="shared" ref="AA296" si="2053">IF($W$11=1,J296*$J$7,0)</f>
        <v>0</v>
      </c>
      <c r="AB296" s="196">
        <f t="shared" ref="AB296" si="2054">IF($X$11=1,P296*$P$7,0)</f>
        <v>0</v>
      </c>
      <c r="AC296" s="196">
        <f t="shared" ref="AC296" si="2055">IF($Y$11=1,S296*$S$7,0)</f>
        <v>0</v>
      </c>
      <c r="AD296" s="196">
        <f t="shared" ref="AD296" si="2056">IF($Z$11=1,V296*$V$7,0)</f>
        <v>0</v>
      </c>
      <c r="AE296" s="197">
        <f t="shared" si="1848"/>
        <v>0</v>
      </c>
      <c r="AF296" s="198">
        <f>IFERROR(AE296/(IF($W$11&gt;0,$J$7,0)+IF($X$11&gt;0,$P$7,0)+IF($Y$11&gt;0,$S$7,0)+IF($Z$11&gt;0,$V$7,0)),0)</f>
        <v>0</v>
      </c>
      <c r="AG296" s="198"/>
      <c r="AH296" s="424" t="e">
        <f t="shared" ref="AH296" si="2057">ROUND((SUM(AF296:AF310)/SUM($AG$11:$AG$25)),0)</f>
        <v>#DIV/0!</v>
      </c>
      <c r="AI296" s="412" t="e">
        <f>IF(AH296&gt;=$BO$11,"A",IF(AH296&gt;=$BO$12,"B",IF(AH296&gt;=$BO$13,"C",IF(AH296&gt;=$BO$14,"D",""))))</f>
        <v>#DIV/0!</v>
      </c>
      <c r="AJ296" s="199" t="str">
        <f t="shared" si="1965"/>
        <v>4.1</v>
      </c>
      <c r="AK296" s="8" t="str">
        <f>'rpp1'!$M$335</f>
        <v/>
      </c>
      <c r="AL296" s="199"/>
      <c r="AM296" s="196">
        <f t="shared" si="1849"/>
        <v>0</v>
      </c>
      <c r="AN296" s="196"/>
      <c r="AO296" s="196"/>
      <c r="AP296" s="196">
        <f t="shared" si="1850"/>
        <v>0</v>
      </c>
      <c r="AQ296" s="196"/>
      <c r="AR296" s="196"/>
      <c r="AS296" s="196">
        <f t="shared" si="1851"/>
        <v>0</v>
      </c>
      <c r="AT296" s="196"/>
      <c r="AU296" s="196"/>
      <c r="AV296" s="196"/>
      <c r="AW296" s="196">
        <f t="shared" ref="AW296" si="2058">IF($AT$11=1,AM296*$AM$7,0)</f>
        <v>0</v>
      </c>
      <c r="AX296" s="196">
        <f t="shared" ref="AX296" si="2059">IF($AU$11=1,AP296*$AP$7,0)</f>
        <v>0</v>
      </c>
      <c r="AY296" s="196">
        <f t="shared" ref="AY296" si="2060">IF($AV$11=1,AS296*$AS$7,0)</f>
        <v>0</v>
      </c>
      <c r="AZ296" s="197">
        <f t="shared" si="1855"/>
        <v>0</v>
      </c>
      <c r="BA296" s="198">
        <f>IFERROR(AZ296/(IF($AT$11&gt;0,$AM$7,0)+IF($AU$11&gt;0,$AP$7,0)+IF($AV$11&gt;0,$AS$7,0)),0)</f>
        <v>0</v>
      </c>
      <c r="BB296" s="198"/>
      <c r="BC296" s="424" t="e">
        <f t="shared" ref="BC296" si="2061">ROUND((SUM(BA296:BA310)/SUM($BB$11:$BB$25)),0)</f>
        <v>#DIV/0!</v>
      </c>
      <c r="BD296" s="412" t="e">
        <f t="shared" ref="BD296" si="2062">IF(BC296&gt;=$BO$11,"A",IF(BC296&gt;=$BO$12,"B",IF(BC296&gt;=$BO$13,"C",IF(BC296&gt;=$BO$14,"D",""))))</f>
        <v>#DIV/0!</v>
      </c>
      <c r="BE296" s="412"/>
      <c r="BF296" s="235" t="str">
        <f>'rpp1'!G169</f>
        <v/>
      </c>
      <c r="BG296" s="415" t="e">
        <f>IF(AI296=$BP$11,$BQ$11,IF(AI296=$BP$12,$BQ$12,IF(AI296=$BP$13,$BQ$13,IF(AI296=$BP$14,$BQ$14,""))))</f>
        <v>#DIV/0!</v>
      </c>
      <c r="BH296" s="415" t="e">
        <f t="shared" ref="BH296" si="2063">IF(BD296=$BP$11,$BR$11,IF(BD296=$BP$12,$BR$12,IF(BD296=$BP$13,$BR$13,IF(BD296=$BP$14,$BR$14,""))))</f>
        <v>#DIV/0!</v>
      </c>
      <c r="BI296" s="315" t="str">
        <f t="shared" ref="BI296" si="2064">IF(BE296=$BS$11,$BT$11,IF(BE296=$BS$12,$BT$12,IF(BE296=$BS$13,$BT$13,IF(BE296=$BS$14,$BT$14,""))))</f>
        <v/>
      </c>
      <c r="BJ296" s="315" t="str">
        <f t="shared" ref="BJ296" si="2065">IF(BF296=$BS$11,$BU$11,IF(BF296=$BS$12,$BU$12,IF(BF296=$BS$13,$BU$13,IF(BF296=$BS$14,$BU$14,""))))</f>
        <v/>
      </c>
      <c r="BK296" s="412"/>
      <c r="BL296" s="412"/>
      <c r="BM296" s="412"/>
      <c r="BP296" s="211"/>
      <c r="BQ296" s="211"/>
      <c r="BR296" s="211"/>
      <c r="BS296" s="211"/>
    </row>
    <row r="297" spans="1:71">
      <c r="A297" s="419"/>
      <c r="B297" s="419"/>
      <c r="C297" s="422"/>
      <c r="D297" s="195" t="str">
        <f t="shared" si="1960"/>
        <v>3.2</v>
      </c>
      <c r="E297" s="195"/>
      <c r="F297" s="195"/>
      <c r="G297" s="195"/>
      <c r="H297" s="195"/>
      <c r="I297" s="195"/>
      <c r="J297" s="196">
        <f t="shared" si="1840"/>
        <v>0</v>
      </c>
      <c r="K297" s="197" t="str">
        <f>IF(analis!F33="","",analis!F33)</f>
        <v/>
      </c>
      <c r="L297" s="196"/>
      <c r="M297" s="196"/>
      <c r="N297" s="196"/>
      <c r="O297" s="196"/>
      <c r="P297" s="196">
        <f t="shared" si="1841"/>
        <v>0</v>
      </c>
      <c r="Q297" s="8" t="str">
        <f>'rpp2'!$M$278</f>
        <v/>
      </c>
      <c r="R297" s="196"/>
      <c r="S297" s="196">
        <f t="shared" si="1842"/>
        <v>0</v>
      </c>
      <c r="T297" s="196"/>
      <c r="U297" s="196"/>
      <c r="V297" s="196">
        <f t="shared" si="1843"/>
        <v>0</v>
      </c>
      <c r="W297" s="196"/>
      <c r="X297" s="196"/>
      <c r="Y297" s="196"/>
      <c r="Z297" s="196"/>
      <c r="AA297" s="196">
        <f t="shared" ref="AA297" si="2066">IF($W$12=1,J297*$J$7,0)</f>
        <v>0</v>
      </c>
      <c r="AB297" s="196">
        <f t="shared" ref="AB297" si="2067">IF($X$12=1,P297*$P$7,0)</f>
        <v>0</v>
      </c>
      <c r="AC297" s="196">
        <f t="shared" ref="AC297" si="2068">IF($Y$12=1,S297*$S$7,0)</f>
        <v>0</v>
      </c>
      <c r="AD297" s="196">
        <f t="shared" ref="AD297" si="2069">IF($Z$12=1,V297*$V$7,0)</f>
        <v>0</v>
      </c>
      <c r="AE297" s="197">
        <f t="shared" si="1848"/>
        <v>0</v>
      </c>
      <c r="AF297" s="198">
        <f>IFERROR(AE297/(IF($W$12&gt;0,$J$7,0)+IF($X$12&gt;0,$P$7,0)+IF($Y$12&gt;0,$S$7,0)+IF($Z$12&gt;0,$V$7,0)),0)</f>
        <v>0</v>
      </c>
      <c r="AG297" s="198"/>
      <c r="AH297" s="425"/>
      <c r="AI297" s="413"/>
      <c r="AJ297" s="199" t="str">
        <f t="shared" si="1965"/>
        <v>4.2</v>
      </c>
      <c r="AK297" s="8" t="str">
        <f>'rpp2'!$M$335</f>
        <v/>
      </c>
      <c r="AL297" s="199"/>
      <c r="AM297" s="196">
        <f t="shared" si="1849"/>
        <v>0</v>
      </c>
      <c r="AN297" s="196"/>
      <c r="AO297" s="196"/>
      <c r="AP297" s="196">
        <f t="shared" si="1850"/>
        <v>0</v>
      </c>
      <c r="AQ297" s="196"/>
      <c r="AR297" s="196"/>
      <c r="AS297" s="196">
        <f t="shared" si="1851"/>
        <v>0</v>
      </c>
      <c r="AT297" s="196"/>
      <c r="AU297" s="196"/>
      <c r="AV297" s="196"/>
      <c r="AW297" s="196">
        <f t="shared" ref="AW297" si="2070">IF($AT$12=1,AM297*$AM$7,0)</f>
        <v>0</v>
      </c>
      <c r="AX297" s="196">
        <f t="shared" ref="AX297" si="2071">IF($AU$12=1,AP297*$AP$7,0)</f>
        <v>0</v>
      </c>
      <c r="AY297" s="196">
        <f t="shared" ref="AY297" si="2072">IF($AV$12=1,AS297*$AS$7,0)</f>
        <v>0</v>
      </c>
      <c r="AZ297" s="197">
        <f t="shared" si="1855"/>
        <v>0</v>
      </c>
      <c r="BA297" s="198">
        <f>IFERROR(AZ297/(IF($AT$12&gt;0,$AM$7,0)+IF($AU$12&gt;0,$AP$7,0)+IF($AV$12&gt;0,$AS$7,0)),0)</f>
        <v>0</v>
      </c>
      <c r="BB297" s="198"/>
      <c r="BC297" s="425"/>
      <c r="BD297" s="413"/>
      <c r="BE297" s="413"/>
      <c r="BF297" s="236" t="str">
        <f>'rpp2'!G169</f>
        <v/>
      </c>
      <c r="BG297" s="416"/>
      <c r="BH297" s="416"/>
      <c r="BI297" s="411"/>
      <c r="BJ297" s="411"/>
      <c r="BK297" s="413"/>
      <c r="BL297" s="413"/>
      <c r="BM297" s="413"/>
      <c r="BP297" s="211"/>
      <c r="BQ297" s="211"/>
      <c r="BR297" s="211"/>
      <c r="BS297" s="211"/>
    </row>
    <row r="298" spans="1:71">
      <c r="A298" s="419"/>
      <c r="B298" s="419"/>
      <c r="C298" s="422"/>
      <c r="D298" s="195" t="str">
        <f t="shared" si="1960"/>
        <v>3.3</v>
      </c>
      <c r="E298" s="195"/>
      <c r="F298" s="195"/>
      <c r="G298" s="195"/>
      <c r="H298" s="195"/>
      <c r="I298" s="195"/>
      <c r="J298" s="196">
        <f t="shared" si="1840"/>
        <v>0</v>
      </c>
      <c r="K298" s="197" t="str">
        <f>IF(analis!H33="","",analis!H33)</f>
        <v/>
      </c>
      <c r="L298" s="196"/>
      <c r="M298" s="196"/>
      <c r="N298" s="196"/>
      <c r="O298" s="196"/>
      <c r="P298" s="196">
        <f t="shared" si="1841"/>
        <v>0</v>
      </c>
      <c r="Q298" s="8" t="str">
        <f>'rpp3'!$M$278</f>
        <v/>
      </c>
      <c r="R298" s="196"/>
      <c r="S298" s="196">
        <f t="shared" si="1842"/>
        <v>0</v>
      </c>
      <c r="T298" s="196"/>
      <c r="U298" s="196"/>
      <c r="V298" s="196">
        <f t="shared" si="1843"/>
        <v>0</v>
      </c>
      <c r="W298" s="196"/>
      <c r="X298" s="196"/>
      <c r="Y298" s="196"/>
      <c r="Z298" s="196"/>
      <c r="AA298" s="196">
        <f t="shared" ref="AA298" si="2073">IF($W$13=1,J298*$J$7,0)</f>
        <v>0</v>
      </c>
      <c r="AB298" s="196">
        <f t="shared" ref="AB298" si="2074">IF($X$13=1,P298*$P$7,0)</f>
        <v>0</v>
      </c>
      <c r="AC298" s="196">
        <f t="shared" ref="AC298" si="2075">IF($Y$13=1,S298*$S$7,0)</f>
        <v>0</v>
      </c>
      <c r="AD298" s="196">
        <f t="shared" ref="AD298" si="2076">IF($Z$13=1,V298*$V$7,0)</f>
        <v>0</v>
      </c>
      <c r="AE298" s="197">
        <f t="shared" si="1848"/>
        <v>0</v>
      </c>
      <c r="AF298" s="198">
        <f>IFERROR(AE298/(IF($W$13&gt;0,$J$7,0)+IF($X$13&gt;0,$P$7,0)+IF($Y$13&gt;0,$S$7,0)+IF($Z$13&gt;0,$V$7,0)),0)</f>
        <v>0</v>
      </c>
      <c r="AG298" s="198"/>
      <c r="AH298" s="425"/>
      <c r="AI298" s="413"/>
      <c r="AJ298" s="199" t="str">
        <f t="shared" si="1965"/>
        <v>4.3</v>
      </c>
      <c r="AK298" s="8" t="str">
        <f>'rpp3'!$M$335</f>
        <v/>
      </c>
      <c r="AL298" s="199"/>
      <c r="AM298" s="196">
        <f t="shared" si="1849"/>
        <v>0</v>
      </c>
      <c r="AN298" s="196"/>
      <c r="AO298" s="196"/>
      <c r="AP298" s="196">
        <f t="shared" si="1850"/>
        <v>0</v>
      </c>
      <c r="AQ298" s="196"/>
      <c r="AR298" s="196"/>
      <c r="AS298" s="196">
        <f t="shared" si="1851"/>
        <v>0</v>
      </c>
      <c r="AT298" s="196"/>
      <c r="AU298" s="196"/>
      <c r="AV298" s="196"/>
      <c r="AW298" s="196">
        <f t="shared" ref="AW298" si="2077">IF($AT$13=1,AM298*$AM$7,0)</f>
        <v>0</v>
      </c>
      <c r="AX298" s="196">
        <f t="shared" ref="AX298" si="2078">IF($AU$13=1,AP298*$AP$7,0)</f>
        <v>0</v>
      </c>
      <c r="AY298" s="196">
        <f t="shared" ref="AY298" si="2079">IF($AV$13=1,AS298*$AS$7,0)</f>
        <v>0</v>
      </c>
      <c r="AZ298" s="197">
        <f t="shared" si="1855"/>
        <v>0</v>
      </c>
      <c r="BA298" s="198">
        <f>IFERROR(AZ298/(IF($AT$13&gt;0,$AM$7,0)+IF($AU$13&gt;0,$AP$7,0)+IF($AV$13&gt;0,$AS$7,0)),0)</f>
        <v>0</v>
      </c>
      <c r="BB298" s="198"/>
      <c r="BC298" s="425"/>
      <c r="BD298" s="413"/>
      <c r="BE298" s="413"/>
      <c r="BF298" s="236"/>
      <c r="BG298" s="416"/>
      <c r="BH298" s="416"/>
      <c r="BI298" s="411"/>
      <c r="BJ298" s="411"/>
      <c r="BK298" s="413"/>
      <c r="BL298" s="413"/>
      <c r="BM298" s="413"/>
      <c r="BP298" s="211"/>
      <c r="BQ298" s="211"/>
      <c r="BR298" s="211"/>
      <c r="BS298" s="211"/>
    </row>
    <row r="299" spans="1:71">
      <c r="A299" s="419"/>
      <c r="B299" s="419"/>
      <c r="C299" s="422"/>
      <c r="D299" s="195" t="str">
        <f t="shared" si="1960"/>
        <v>3.4</v>
      </c>
      <c r="E299" s="195"/>
      <c r="F299" s="195"/>
      <c r="G299" s="195"/>
      <c r="H299" s="195"/>
      <c r="I299" s="195"/>
      <c r="J299" s="196">
        <f t="shared" si="1840"/>
        <v>0</v>
      </c>
      <c r="K299" s="197" t="str">
        <f>IF(analis!J33="","",analis!J33)</f>
        <v/>
      </c>
      <c r="L299" s="196"/>
      <c r="M299" s="196"/>
      <c r="N299" s="196"/>
      <c r="O299" s="196"/>
      <c r="P299" s="196">
        <f t="shared" si="1841"/>
        <v>0</v>
      </c>
      <c r="Q299" s="8" t="str">
        <f>'rpp4'!$M$278</f>
        <v/>
      </c>
      <c r="R299" s="196"/>
      <c r="S299" s="196">
        <f t="shared" si="1842"/>
        <v>0</v>
      </c>
      <c r="T299" s="196"/>
      <c r="U299" s="196"/>
      <c r="V299" s="196">
        <f t="shared" si="1843"/>
        <v>0</v>
      </c>
      <c r="W299" s="196"/>
      <c r="X299" s="196"/>
      <c r="Y299" s="196"/>
      <c r="Z299" s="196"/>
      <c r="AA299" s="196">
        <f t="shared" ref="AA299" si="2080">IF($W$14=1,J299*$J$7,0)</f>
        <v>0</v>
      </c>
      <c r="AB299" s="196">
        <f t="shared" ref="AB299" si="2081">IF($X$14=1,P299*$P$7,0)</f>
        <v>0</v>
      </c>
      <c r="AC299" s="196">
        <f t="shared" ref="AC299" si="2082">IF($Y$14=1,S299*$S$7,0)</f>
        <v>0</v>
      </c>
      <c r="AD299" s="196">
        <f t="shared" ref="AD299" si="2083">IF($Z$14=1,V299*$V$7,0)</f>
        <v>0</v>
      </c>
      <c r="AE299" s="197">
        <f t="shared" si="1848"/>
        <v>0</v>
      </c>
      <c r="AF299" s="198">
        <f>IFERROR(AE299/(IF($W$14&gt;0,$J$7,0)+IF($X$14&gt;0,$P$7,0)+IF($Y$14&gt;0,$S$7,0)+IF($Z$14&gt;0,$V$7,0)),0)</f>
        <v>0</v>
      </c>
      <c r="AG299" s="198"/>
      <c r="AH299" s="425"/>
      <c r="AI299" s="413"/>
      <c r="AJ299" s="199" t="str">
        <f t="shared" si="1965"/>
        <v>4.4</v>
      </c>
      <c r="AK299" s="8" t="str">
        <f>'rpp4'!$M$335</f>
        <v/>
      </c>
      <c r="AL299" s="199"/>
      <c r="AM299" s="196">
        <f t="shared" si="1849"/>
        <v>0</v>
      </c>
      <c r="AN299" s="196"/>
      <c r="AO299" s="196"/>
      <c r="AP299" s="196">
        <f t="shared" si="1850"/>
        <v>0</v>
      </c>
      <c r="AQ299" s="196"/>
      <c r="AR299" s="196"/>
      <c r="AS299" s="196">
        <f t="shared" si="1851"/>
        <v>0</v>
      </c>
      <c r="AT299" s="196"/>
      <c r="AU299" s="196"/>
      <c r="AV299" s="196"/>
      <c r="AW299" s="196">
        <f t="shared" ref="AW299" si="2084">IF($AT$14=1,AM299*$AM$7,0)</f>
        <v>0</v>
      </c>
      <c r="AX299" s="196">
        <f t="shared" ref="AX299" si="2085">IF($AU$14=1,AP299*$AP$7,0)</f>
        <v>0</v>
      </c>
      <c r="AY299" s="196">
        <f t="shared" ref="AY299" si="2086">IF($AV$14=1,AS299*$AS$7,0)</f>
        <v>0</v>
      </c>
      <c r="AZ299" s="197">
        <f t="shared" si="1855"/>
        <v>0</v>
      </c>
      <c r="BA299" s="198">
        <f>IFERROR(AZ299/(IF($AT$14&gt;0,$AM$7,0)+IF($AU$14&gt;0,$AP$7,0)+IF($AV$14&gt;0,$AS$7,0)),0)</f>
        <v>0</v>
      </c>
      <c r="BB299" s="198"/>
      <c r="BC299" s="425"/>
      <c r="BD299" s="413"/>
      <c r="BE299" s="413"/>
      <c r="BF299" s="236"/>
      <c r="BG299" s="416"/>
      <c r="BH299" s="416"/>
      <c r="BI299" s="411"/>
      <c r="BJ299" s="411"/>
      <c r="BK299" s="413"/>
      <c r="BL299" s="413"/>
      <c r="BM299" s="413"/>
      <c r="BP299" s="211"/>
      <c r="BQ299" s="211"/>
      <c r="BR299" s="211"/>
      <c r="BS299" s="211"/>
    </row>
    <row r="300" spans="1:71">
      <c r="A300" s="419"/>
      <c r="B300" s="419"/>
      <c r="C300" s="422"/>
      <c r="D300" s="195" t="str">
        <f t="shared" si="1960"/>
        <v>3.5</v>
      </c>
      <c r="E300" s="195"/>
      <c r="F300" s="195"/>
      <c r="G300" s="195"/>
      <c r="H300" s="195"/>
      <c r="I300" s="195"/>
      <c r="J300" s="196">
        <f t="shared" si="1840"/>
        <v>0</v>
      </c>
      <c r="K300" s="197" t="str">
        <f>IF(analis!L33="","",analis!L33)</f>
        <v/>
      </c>
      <c r="L300" s="196"/>
      <c r="M300" s="196"/>
      <c r="N300" s="196"/>
      <c r="O300" s="196"/>
      <c r="P300" s="196">
        <f t="shared" si="1841"/>
        <v>0</v>
      </c>
      <c r="Q300" s="8" t="str">
        <f>'rpp5'!$M$278</f>
        <v/>
      </c>
      <c r="R300" s="196"/>
      <c r="S300" s="196">
        <f t="shared" si="1842"/>
        <v>0</v>
      </c>
      <c r="T300" s="196"/>
      <c r="U300" s="196"/>
      <c r="V300" s="196">
        <f t="shared" si="1843"/>
        <v>0</v>
      </c>
      <c r="W300" s="196"/>
      <c r="X300" s="196"/>
      <c r="Y300" s="196"/>
      <c r="Z300" s="196"/>
      <c r="AA300" s="196">
        <f t="shared" ref="AA300" si="2087">IF($W$15=1,J300*$J$7,0)</f>
        <v>0</v>
      </c>
      <c r="AB300" s="196">
        <f t="shared" ref="AB300" si="2088">IF($X$15=1,P300*$P$7,0)</f>
        <v>0</v>
      </c>
      <c r="AC300" s="196">
        <f t="shared" ref="AC300" si="2089">IF($Y$15=1,S300*$S$7,0)</f>
        <v>0</v>
      </c>
      <c r="AD300" s="196">
        <f t="shared" ref="AD300" si="2090">IF($Z$15=1,V300*$V$7,0)</f>
        <v>0</v>
      </c>
      <c r="AE300" s="197">
        <f t="shared" si="1848"/>
        <v>0</v>
      </c>
      <c r="AF300" s="198">
        <f>IFERROR(AE300/(IF($W$15&gt;0,$J$7,0)+IF($X$15&gt;0,$P$7,0)+IF($Y$15&gt;0,$S$7,0)+IF($Z$15&gt;0,$V$7,0)),0)</f>
        <v>0</v>
      </c>
      <c r="AG300" s="198"/>
      <c r="AH300" s="425"/>
      <c r="AI300" s="413"/>
      <c r="AJ300" s="199" t="str">
        <f t="shared" si="1965"/>
        <v>4.5</v>
      </c>
      <c r="AK300" s="8" t="str">
        <f>'rpp5'!$M$335</f>
        <v/>
      </c>
      <c r="AL300" s="199"/>
      <c r="AM300" s="196">
        <f t="shared" si="1849"/>
        <v>0</v>
      </c>
      <c r="AN300" s="196"/>
      <c r="AO300" s="196"/>
      <c r="AP300" s="196">
        <f t="shared" si="1850"/>
        <v>0</v>
      </c>
      <c r="AQ300" s="196"/>
      <c r="AR300" s="196"/>
      <c r="AS300" s="196">
        <f t="shared" si="1851"/>
        <v>0</v>
      </c>
      <c r="AT300" s="196"/>
      <c r="AU300" s="196"/>
      <c r="AV300" s="196"/>
      <c r="AW300" s="196">
        <f t="shared" ref="AW300" si="2091">IF($AT$15=1,AM300*$AM$7,0)</f>
        <v>0</v>
      </c>
      <c r="AX300" s="196">
        <f t="shared" ref="AX300" si="2092">IF($AU$15=1,AP300*$AP$7,0)</f>
        <v>0</v>
      </c>
      <c r="AY300" s="196">
        <f t="shared" ref="AY300" si="2093">IF($AV$15=1,AS300*$AS$7,0)</f>
        <v>0</v>
      </c>
      <c r="AZ300" s="197">
        <f t="shared" si="1855"/>
        <v>0</v>
      </c>
      <c r="BA300" s="198">
        <f>IFERROR(AZ300/(IF($AT$15&gt;0,$AM$7,0)+IF($AU$15&gt;0,$AP$7,0)+IF($AV$15&gt;0,$AS$7,0)),0)</f>
        <v>0</v>
      </c>
      <c r="BB300" s="198"/>
      <c r="BC300" s="425"/>
      <c r="BD300" s="413"/>
      <c r="BE300" s="413"/>
      <c r="BF300" s="236"/>
      <c r="BG300" s="416"/>
      <c r="BH300" s="416"/>
      <c r="BI300" s="411"/>
      <c r="BJ300" s="411"/>
      <c r="BK300" s="413"/>
      <c r="BL300" s="413"/>
      <c r="BM300" s="413"/>
      <c r="BP300" s="211"/>
      <c r="BQ300" s="211"/>
      <c r="BR300" s="211"/>
      <c r="BS300" s="211"/>
    </row>
    <row r="301" spans="1:71">
      <c r="A301" s="419"/>
      <c r="B301" s="419"/>
      <c r="C301" s="422"/>
      <c r="D301" s="195" t="str">
        <f t="shared" si="1960"/>
        <v>3.6</v>
      </c>
      <c r="E301" s="195"/>
      <c r="F301" s="195"/>
      <c r="G301" s="195"/>
      <c r="H301" s="195"/>
      <c r="I301" s="195"/>
      <c r="J301" s="196">
        <f t="shared" si="1840"/>
        <v>0</v>
      </c>
      <c r="K301" s="197" t="str">
        <f>IF(analis!N33="","",analis!N33)</f>
        <v/>
      </c>
      <c r="L301" s="196"/>
      <c r="M301" s="196"/>
      <c r="N301" s="196"/>
      <c r="O301" s="196"/>
      <c r="P301" s="196">
        <f t="shared" si="1841"/>
        <v>0</v>
      </c>
      <c r="Q301" s="8" t="str">
        <f>'rpp16'!$M$278</f>
        <v/>
      </c>
      <c r="R301" s="196"/>
      <c r="S301" s="196">
        <f t="shared" si="1842"/>
        <v>0</v>
      </c>
      <c r="T301" s="196"/>
      <c r="U301" s="196"/>
      <c r="V301" s="196">
        <f t="shared" si="1843"/>
        <v>0</v>
      </c>
      <c r="W301" s="196"/>
      <c r="X301" s="196"/>
      <c r="Y301" s="196"/>
      <c r="Z301" s="196"/>
      <c r="AA301" s="196">
        <f t="shared" ref="AA301" si="2094">IF($W$16=1,J301*$J$7,0)</f>
        <v>0</v>
      </c>
      <c r="AB301" s="196">
        <f t="shared" ref="AB301" si="2095">IF($X$16=1,P301*$P$7,0)</f>
        <v>0</v>
      </c>
      <c r="AC301" s="196">
        <f t="shared" ref="AC301" si="2096">IF($Y$16=1,S301*$S$7,0)</f>
        <v>0</v>
      </c>
      <c r="AD301" s="196">
        <f t="shared" ref="AD301" si="2097">IF($Z$16=1,V301*$V$7,0)</f>
        <v>0</v>
      </c>
      <c r="AE301" s="197">
        <f t="shared" si="1848"/>
        <v>0</v>
      </c>
      <c r="AF301" s="198">
        <f>IFERROR(AE301/(IF($W$16&gt;0,$J$7,0)+IF($X$16&gt;0,$P$7,0)+IF($Y$16&gt;0,$S$7,0)+IF($Z$16&gt;0,$V$7,0)),0)</f>
        <v>0</v>
      </c>
      <c r="AG301" s="198"/>
      <c r="AH301" s="425"/>
      <c r="AI301" s="413"/>
      <c r="AJ301" s="199" t="str">
        <f t="shared" si="1965"/>
        <v>4.6</v>
      </c>
      <c r="AK301" s="8" t="str">
        <f>'rpp16'!$M$335</f>
        <v/>
      </c>
      <c r="AL301" s="199"/>
      <c r="AM301" s="196">
        <f t="shared" si="1849"/>
        <v>0</v>
      </c>
      <c r="AN301" s="196"/>
      <c r="AO301" s="196"/>
      <c r="AP301" s="196">
        <f t="shared" si="1850"/>
        <v>0</v>
      </c>
      <c r="AQ301" s="196"/>
      <c r="AR301" s="196"/>
      <c r="AS301" s="196">
        <f t="shared" si="1851"/>
        <v>0</v>
      </c>
      <c r="AT301" s="196"/>
      <c r="AU301" s="196"/>
      <c r="AV301" s="196"/>
      <c r="AW301" s="196">
        <f t="shared" ref="AW301" si="2098">IF($AT$16=1,AM301*$AM$7,0)</f>
        <v>0</v>
      </c>
      <c r="AX301" s="196">
        <f t="shared" ref="AX301" si="2099">IF($AU$16=1,AP301*$AP$7,0)</f>
        <v>0</v>
      </c>
      <c r="AY301" s="196">
        <f t="shared" ref="AY301" si="2100">IF($AV$16=1,AS301*$AS$7,0)</f>
        <v>0</v>
      </c>
      <c r="AZ301" s="197">
        <f t="shared" si="1855"/>
        <v>0</v>
      </c>
      <c r="BA301" s="198">
        <f>IFERROR(AZ301/(IF($AT$16&gt;0,$AM$7,0)+IF($AU$16&gt;0,$AP$7,0)+IF($AV$16&gt;0,$AS$7,0)),0)</f>
        <v>0</v>
      </c>
      <c r="BB301" s="198"/>
      <c r="BC301" s="425"/>
      <c r="BD301" s="413"/>
      <c r="BE301" s="413"/>
      <c r="BF301" s="236"/>
      <c r="BG301" s="416"/>
      <c r="BH301" s="416"/>
      <c r="BI301" s="411"/>
      <c r="BJ301" s="411"/>
      <c r="BK301" s="413"/>
      <c r="BL301" s="413"/>
      <c r="BM301" s="413"/>
      <c r="BP301" s="211"/>
      <c r="BQ301" s="211"/>
      <c r="BR301" s="211"/>
      <c r="BS301" s="211"/>
    </row>
    <row r="302" spans="1:71">
      <c r="A302" s="419"/>
      <c r="B302" s="419"/>
      <c r="C302" s="422"/>
      <c r="D302" s="195" t="str">
        <f t="shared" si="1960"/>
        <v>3.7</v>
      </c>
      <c r="E302" s="195"/>
      <c r="F302" s="195"/>
      <c r="G302" s="195"/>
      <c r="H302" s="195"/>
      <c r="I302" s="195"/>
      <c r="J302" s="196">
        <f t="shared" si="1840"/>
        <v>0</v>
      </c>
      <c r="K302" s="197" t="str">
        <f>IF(analis!P33="","",analis!P33)</f>
        <v/>
      </c>
      <c r="L302" s="196"/>
      <c r="M302" s="196"/>
      <c r="N302" s="196"/>
      <c r="O302" s="196"/>
      <c r="P302" s="196">
        <f t="shared" si="1841"/>
        <v>0</v>
      </c>
      <c r="Q302" s="8" t="str">
        <f>'rpp17'!$M$278</f>
        <v/>
      </c>
      <c r="R302" s="196"/>
      <c r="S302" s="196">
        <f t="shared" si="1842"/>
        <v>0</v>
      </c>
      <c r="T302" s="196"/>
      <c r="U302" s="196"/>
      <c r="V302" s="196">
        <f t="shared" si="1843"/>
        <v>0</v>
      </c>
      <c r="W302" s="196"/>
      <c r="X302" s="196"/>
      <c r="Y302" s="196"/>
      <c r="Z302" s="196"/>
      <c r="AA302" s="196">
        <f t="shared" ref="AA302" si="2101">IF($W$17=1,J302*$J$7,0)</f>
        <v>0</v>
      </c>
      <c r="AB302" s="196">
        <f t="shared" ref="AB302" si="2102">IF($X$17=1,P302*$P$7,0)</f>
        <v>0</v>
      </c>
      <c r="AC302" s="196">
        <f t="shared" ref="AC302" si="2103">IF($Y$17=1,S302*$S$7,0)</f>
        <v>0</v>
      </c>
      <c r="AD302" s="196">
        <f t="shared" ref="AD302" si="2104">IF($Z$17=1,V302*$V$7,0)</f>
        <v>0</v>
      </c>
      <c r="AE302" s="197">
        <f t="shared" si="1848"/>
        <v>0</v>
      </c>
      <c r="AF302" s="198">
        <f>IFERROR(AE302/(IF($W$17&gt;0,$J$7,0)+IF($X$17&gt;0,$P$7,0)+IF($Y$17&gt;0,$S$7,0)+IF($Z$17&gt;0,$V$7,0)),0)</f>
        <v>0</v>
      </c>
      <c r="AG302" s="198"/>
      <c r="AH302" s="425"/>
      <c r="AI302" s="413"/>
      <c r="AJ302" s="199" t="str">
        <f t="shared" si="1965"/>
        <v>4.7</v>
      </c>
      <c r="AK302" s="8" t="str">
        <f>'rpp17'!$M$335</f>
        <v/>
      </c>
      <c r="AL302" s="199"/>
      <c r="AM302" s="196">
        <f t="shared" si="1849"/>
        <v>0</v>
      </c>
      <c r="AN302" s="196"/>
      <c r="AO302" s="196"/>
      <c r="AP302" s="196">
        <f t="shared" si="1850"/>
        <v>0</v>
      </c>
      <c r="AQ302" s="196"/>
      <c r="AR302" s="196"/>
      <c r="AS302" s="196">
        <f t="shared" si="1851"/>
        <v>0</v>
      </c>
      <c r="AT302" s="196"/>
      <c r="AU302" s="196"/>
      <c r="AV302" s="196"/>
      <c r="AW302" s="196">
        <f t="shared" ref="AW302" si="2105">IF($AT$17=1,AM302*$AM$7,0)</f>
        <v>0</v>
      </c>
      <c r="AX302" s="196">
        <f t="shared" ref="AX302" si="2106">IF($AU$17=1,AP302*$AP$7,0)</f>
        <v>0</v>
      </c>
      <c r="AY302" s="196">
        <f t="shared" ref="AY302" si="2107">IF($AV$17=1,AS302*$AS$7,0)</f>
        <v>0</v>
      </c>
      <c r="AZ302" s="197">
        <f t="shared" si="1855"/>
        <v>0</v>
      </c>
      <c r="BA302" s="198">
        <f>IFERROR(AZ302/(IF($AT$17&gt;0,$AM$7,0)+IF($AU$17&gt;0,$AP$7,0)+IF($AV$17&gt;0,$AS$7,0)),0)</f>
        <v>0</v>
      </c>
      <c r="BB302" s="198"/>
      <c r="BC302" s="425"/>
      <c r="BD302" s="413"/>
      <c r="BE302" s="413"/>
      <c r="BF302" s="236"/>
      <c r="BG302" s="416"/>
      <c r="BH302" s="416"/>
      <c r="BI302" s="411"/>
      <c r="BJ302" s="411"/>
      <c r="BK302" s="413"/>
      <c r="BL302" s="413"/>
      <c r="BM302" s="413"/>
      <c r="BP302" s="211"/>
      <c r="BQ302" s="211"/>
      <c r="BR302" s="211"/>
      <c r="BS302" s="211"/>
    </row>
    <row r="303" spans="1:71">
      <c r="A303" s="419"/>
      <c r="B303" s="419"/>
      <c r="C303" s="422"/>
      <c r="D303" s="195" t="str">
        <f t="shared" si="1960"/>
        <v>3.8</v>
      </c>
      <c r="E303" s="195"/>
      <c r="F303" s="195"/>
      <c r="G303" s="195"/>
      <c r="H303" s="195"/>
      <c r="I303" s="195"/>
      <c r="J303" s="196">
        <f t="shared" si="1840"/>
        <v>0</v>
      </c>
      <c r="K303" s="197" t="str">
        <f>IF(analis!R33="","",analis!R33)</f>
        <v/>
      </c>
      <c r="L303" s="196"/>
      <c r="M303" s="196"/>
      <c r="N303" s="196"/>
      <c r="O303" s="196"/>
      <c r="P303" s="196">
        <f t="shared" si="1841"/>
        <v>0</v>
      </c>
      <c r="Q303" s="8" t="str">
        <f>'rpp18'!$M$278</f>
        <v/>
      </c>
      <c r="R303" s="196"/>
      <c r="S303" s="196">
        <f t="shared" si="1842"/>
        <v>0</v>
      </c>
      <c r="T303" s="196"/>
      <c r="U303" s="196"/>
      <c r="V303" s="196">
        <f t="shared" si="1843"/>
        <v>0</v>
      </c>
      <c r="W303" s="196"/>
      <c r="X303" s="196"/>
      <c r="Y303" s="196"/>
      <c r="Z303" s="196"/>
      <c r="AA303" s="196">
        <f t="shared" ref="AA303" si="2108">IF($W$18=1,J303*$J$7,0)</f>
        <v>0</v>
      </c>
      <c r="AB303" s="196">
        <f t="shared" ref="AB303" si="2109">IF($X$18=1,P303*$P$7,0)</f>
        <v>0</v>
      </c>
      <c r="AC303" s="196">
        <f t="shared" ref="AC303" si="2110">IF($Y$18=1,S303*$S$7,0)</f>
        <v>0</v>
      </c>
      <c r="AD303" s="196">
        <f t="shared" ref="AD303" si="2111">IF($Z$18=1,V303*$V$7,0)</f>
        <v>0</v>
      </c>
      <c r="AE303" s="197">
        <f t="shared" si="1848"/>
        <v>0</v>
      </c>
      <c r="AF303" s="198">
        <f>IFERROR(AE303/(IF($W$18&gt;0,$J$7,0)+IF($X$18&gt;0,$P$7,0)+IF($Y$18&gt;0,$S$7,0)+IF($Z$18&gt;0,$V$7,0)),0)</f>
        <v>0</v>
      </c>
      <c r="AG303" s="198"/>
      <c r="AH303" s="425"/>
      <c r="AI303" s="413"/>
      <c r="AJ303" s="199" t="str">
        <f t="shared" si="1965"/>
        <v>4.8</v>
      </c>
      <c r="AK303" s="8" t="str">
        <f>'rpp18'!$M$335</f>
        <v/>
      </c>
      <c r="AL303" s="199"/>
      <c r="AM303" s="196">
        <f t="shared" si="1849"/>
        <v>0</v>
      </c>
      <c r="AN303" s="196"/>
      <c r="AO303" s="196"/>
      <c r="AP303" s="196">
        <f t="shared" si="1850"/>
        <v>0</v>
      </c>
      <c r="AQ303" s="196"/>
      <c r="AR303" s="196"/>
      <c r="AS303" s="196">
        <f t="shared" si="1851"/>
        <v>0</v>
      </c>
      <c r="AT303" s="196"/>
      <c r="AU303" s="196"/>
      <c r="AV303" s="196"/>
      <c r="AW303" s="196">
        <f t="shared" ref="AW303" si="2112">IF($AT$18=1,AM303*$AM$7,0)</f>
        <v>0</v>
      </c>
      <c r="AX303" s="196">
        <f t="shared" ref="AX303" si="2113">IF($AU$18=1,AP303*$AP$7,0)</f>
        <v>0</v>
      </c>
      <c r="AY303" s="196">
        <f t="shared" ref="AY303" si="2114">IF($AV$18=1,AS303*$AS$7,0)</f>
        <v>0</v>
      </c>
      <c r="AZ303" s="197">
        <f t="shared" si="1855"/>
        <v>0</v>
      </c>
      <c r="BA303" s="198">
        <f>IFERROR(AZ303/(IF($AT$18&gt;0,$AM$7,0)+IF($AU$18&gt;0,$AP$7,0)+IF($AV$18&gt;0,$AS$7,0)),0)</f>
        <v>0</v>
      </c>
      <c r="BB303" s="198"/>
      <c r="BC303" s="425"/>
      <c r="BD303" s="413"/>
      <c r="BE303" s="413"/>
      <c r="BF303" s="236"/>
      <c r="BG303" s="416"/>
      <c r="BH303" s="416"/>
      <c r="BI303" s="411"/>
      <c r="BJ303" s="411"/>
      <c r="BK303" s="413"/>
      <c r="BL303" s="413"/>
      <c r="BM303" s="413"/>
      <c r="BP303" s="211"/>
      <c r="BQ303" s="211"/>
      <c r="BR303" s="211"/>
      <c r="BS303" s="211"/>
    </row>
    <row r="304" spans="1:71">
      <c r="A304" s="419"/>
      <c r="B304" s="419"/>
      <c r="C304" s="422"/>
      <c r="D304" s="195" t="str">
        <f t="shared" si="1960"/>
        <v>3.9</v>
      </c>
      <c r="E304" s="195"/>
      <c r="F304" s="195"/>
      <c r="G304" s="195"/>
      <c r="H304" s="195"/>
      <c r="I304" s="195"/>
      <c r="J304" s="196">
        <f t="shared" si="1840"/>
        <v>0</v>
      </c>
      <c r="K304" s="197" t="str">
        <f>IF(analis!T33="","",analis!T33)</f>
        <v/>
      </c>
      <c r="L304" s="196"/>
      <c r="M304" s="196"/>
      <c r="N304" s="196"/>
      <c r="O304" s="196"/>
      <c r="P304" s="196">
        <f t="shared" si="1841"/>
        <v>0</v>
      </c>
      <c r="Q304" s="8" t="str">
        <f>'rpp19'!$M$278</f>
        <v/>
      </c>
      <c r="R304" s="196"/>
      <c r="S304" s="196">
        <f t="shared" si="1842"/>
        <v>0</v>
      </c>
      <c r="T304" s="196"/>
      <c r="U304" s="196"/>
      <c r="V304" s="196">
        <f t="shared" si="1843"/>
        <v>0</v>
      </c>
      <c r="W304" s="196"/>
      <c r="X304" s="196"/>
      <c r="Y304" s="196"/>
      <c r="Z304" s="196"/>
      <c r="AA304" s="196">
        <f t="shared" ref="AA304" si="2115">IF($W$19=1,J304*$J$7,0)</f>
        <v>0</v>
      </c>
      <c r="AB304" s="196">
        <f t="shared" ref="AB304" si="2116">IF($X$19=1,P304*$P$7,0)</f>
        <v>0</v>
      </c>
      <c r="AC304" s="196">
        <f t="shared" ref="AC304" si="2117">IF($Y$19=1,S304*$S$7,0)</f>
        <v>0</v>
      </c>
      <c r="AD304" s="196">
        <f t="shared" ref="AD304" si="2118">IF($Z$19=1,V304*$V$7,0)</f>
        <v>0</v>
      </c>
      <c r="AE304" s="197">
        <f t="shared" si="1848"/>
        <v>0</v>
      </c>
      <c r="AF304" s="198">
        <f>IFERROR(AE304/(IF($W$19&gt;0,$J$7,0)+IF($X$19&gt;0,$P$7,0)+IF($Y$19&gt;0,$S$7,0)+IF($Z$19&gt;0,$V$7,0)),0)</f>
        <v>0</v>
      </c>
      <c r="AG304" s="198"/>
      <c r="AH304" s="425"/>
      <c r="AI304" s="413"/>
      <c r="AJ304" s="199" t="str">
        <f t="shared" si="1965"/>
        <v>4.9</v>
      </c>
      <c r="AK304" s="8" t="str">
        <f>'rpp19'!$M$335</f>
        <v/>
      </c>
      <c r="AL304" s="199"/>
      <c r="AM304" s="196">
        <f t="shared" si="1849"/>
        <v>0</v>
      </c>
      <c r="AN304" s="196"/>
      <c r="AO304" s="196"/>
      <c r="AP304" s="196">
        <f t="shared" si="1850"/>
        <v>0</v>
      </c>
      <c r="AQ304" s="196"/>
      <c r="AR304" s="196"/>
      <c r="AS304" s="196">
        <f t="shared" si="1851"/>
        <v>0</v>
      </c>
      <c r="AT304" s="196"/>
      <c r="AU304" s="196"/>
      <c r="AV304" s="196"/>
      <c r="AW304" s="196">
        <f t="shared" ref="AW304" si="2119">IF($AT$19=1,AM304*$AM$7,0)</f>
        <v>0</v>
      </c>
      <c r="AX304" s="196">
        <f t="shared" ref="AX304" si="2120">IF($AU$19=1,AP304*$AP$7,0)</f>
        <v>0</v>
      </c>
      <c r="AY304" s="196">
        <f t="shared" ref="AY304" si="2121">IF($AV$19=1,AS304*$AS$7,0)</f>
        <v>0</v>
      </c>
      <c r="AZ304" s="197">
        <f t="shared" si="1855"/>
        <v>0</v>
      </c>
      <c r="BA304" s="198">
        <f>IFERROR(AZ304/(IF($AT$19&gt;0,$AM$7,0)+IF($AU$19&gt;0,$AP$7,0)+IF($AV$19&gt;0,$AS$7,0)),0)</f>
        <v>0</v>
      </c>
      <c r="BB304" s="198"/>
      <c r="BC304" s="425"/>
      <c r="BD304" s="413"/>
      <c r="BE304" s="413"/>
      <c r="BF304" s="236"/>
      <c r="BG304" s="416"/>
      <c r="BH304" s="416"/>
      <c r="BI304" s="411"/>
      <c r="BJ304" s="411"/>
      <c r="BK304" s="413"/>
      <c r="BL304" s="413"/>
      <c r="BM304" s="413"/>
      <c r="BP304" s="211"/>
      <c r="BQ304" s="211"/>
      <c r="BR304" s="211"/>
      <c r="BS304" s="211"/>
    </row>
    <row r="305" spans="1:71">
      <c r="A305" s="419"/>
      <c r="B305" s="419"/>
      <c r="C305" s="422"/>
      <c r="D305" s="195" t="str">
        <f t="shared" si="1960"/>
        <v>3.10</v>
      </c>
      <c r="E305" s="195"/>
      <c r="F305" s="195"/>
      <c r="G305" s="195"/>
      <c r="H305" s="195"/>
      <c r="I305" s="195"/>
      <c r="J305" s="196">
        <f t="shared" si="1840"/>
        <v>0</v>
      </c>
      <c r="K305" s="197" t="str">
        <f>IF(analis!V33="","",analis!V33)</f>
        <v/>
      </c>
      <c r="L305" s="196"/>
      <c r="M305" s="196"/>
      <c r="N305" s="196"/>
      <c r="O305" s="196"/>
      <c r="P305" s="196">
        <f t="shared" si="1841"/>
        <v>0</v>
      </c>
      <c r="Q305" s="8" t="str">
        <f>'rpp20'!$M$278</f>
        <v/>
      </c>
      <c r="R305" s="196"/>
      <c r="S305" s="196">
        <f t="shared" si="1842"/>
        <v>0</v>
      </c>
      <c r="T305" s="196"/>
      <c r="U305" s="196"/>
      <c r="V305" s="196">
        <f t="shared" si="1843"/>
        <v>0</v>
      </c>
      <c r="W305" s="196"/>
      <c r="X305" s="196"/>
      <c r="Y305" s="196"/>
      <c r="Z305" s="196"/>
      <c r="AA305" s="196">
        <f t="shared" ref="AA305" si="2122">IF($W$20=1,J305*$J$7,0)</f>
        <v>0</v>
      </c>
      <c r="AB305" s="196">
        <f t="shared" ref="AB305" si="2123">IF($X$20=1,P305*$P$7,0)</f>
        <v>0</v>
      </c>
      <c r="AC305" s="196">
        <f t="shared" ref="AC305" si="2124">IF($Y$20=1,S305*$S$7,0)</f>
        <v>0</v>
      </c>
      <c r="AD305" s="196">
        <f t="shared" ref="AD305" si="2125">IF($Z$20=1,V305*$V$7,0)</f>
        <v>0</v>
      </c>
      <c r="AE305" s="197">
        <f t="shared" si="1848"/>
        <v>0</v>
      </c>
      <c r="AF305" s="198">
        <f>IFERROR(AE305/(IF($W$20&gt;0,$J$7,0)+IF($X$20&gt;0,$P$7,0)+IF($Y$20&gt;0,$S$7,0)+IF($Z$20&gt;0,$V$7,0)),0)</f>
        <v>0</v>
      </c>
      <c r="AG305" s="198"/>
      <c r="AH305" s="425"/>
      <c r="AI305" s="413"/>
      <c r="AJ305" s="199" t="str">
        <f t="shared" si="1965"/>
        <v>4.10</v>
      </c>
      <c r="AK305" s="8" t="str">
        <f>'rpp20'!$M$335</f>
        <v/>
      </c>
      <c r="AL305" s="199"/>
      <c r="AM305" s="196">
        <f t="shared" si="1849"/>
        <v>0</v>
      </c>
      <c r="AN305" s="196"/>
      <c r="AO305" s="196"/>
      <c r="AP305" s="196">
        <f t="shared" si="1850"/>
        <v>0</v>
      </c>
      <c r="AQ305" s="196"/>
      <c r="AR305" s="196"/>
      <c r="AS305" s="196">
        <f t="shared" si="1851"/>
        <v>0</v>
      </c>
      <c r="AT305" s="196"/>
      <c r="AU305" s="196"/>
      <c r="AV305" s="196"/>
      <c r="AW305" s="196">
        <f t="shared" ref="AW305" si="2126">IF($AT$20=1,AM305*$AM$7,0)</f>
        <v>0</v>
      </c>
      <c r="AX305" s="196">
        <f t="shared" ref="AX305" si="2127">IF($AU$20=1,AP305*$AP$7,0)</f>
        <v>0</v>
      </c>
      <c r="AY305" s="196">
        <f t="shared" ref="AY305" si="2128">IF($AV$20=1,AS305*$AS$7,0)</f>
        <v>0</v>
      </c>
      <c r="AZ305" s="197">
        <f t="shared" si="1855"/>
        <v>0</v>
      </c>
      <c r="BA305" s="198">
        <f>IFERROR(AZ305/(IF($AT$20&gt;0,$AM$7,0)+IF($AU$20&gt;0,$AP$7,0)+IF($AV$20&gt;0,$AS$7,0)),0)</f>
        <v>0</v>
      </c>
      <c r="BB305" s="198"/>
      <c r="BC305" s="425"/>
      <c r="BD305" s="413"/>
      <c r="BE305" s="413"/>
      <c r="BF305" s="236"/>
      <c r="BG305" s="416"/>
      <c r="BH305" s="416"/>
      <c r="BI305" s="411"/>
      <c r="BJ305" s="411"/>
      <c r="BK305" s="413"/>
      <c r="BL305" s="413"/>
      <c r="BM305" s="413"/>
      <c r="BP305" s="211"/>
      <c r="BQ305" s="211"/>
      <c r="BR305" s="211"/>
      <c r="BS305" s="211"/>
    </row>
    <row r="306" spans="1:71">
      <c r="A306" s="419"/>
      <c r="B306" s="419"/>
      <c r="C306" s="422"/>
      <c r="D306" s="195" t="str">
        <f t="shared" si="1960"/>
        <v>3.11</v>
      </c>
      <c r="E306" s="195"/>
      <c r="F306" s="195"/>
      <c r="G306" s="195"/>
      <c r="H306" s="195"/>
      <c r="I306" s="195"/>
      <c r="J306" s="196">
        <f t="shared" si="1840"/>
        <v>0</v>
      </c>
      <c r="K306" s="197" t="str">
        <f>IF(analis!X33="","",analis!X33)</f>
        <v/>
      </c>
      <c r="L306" s="196"/>
      <c r="M306" s="196"/>
      <c r="N306" s="196"/>
      <c r="O306" s="196"/>
      <c r="P306" s="196">
        <f t="shared" si="1841"/>
        <v>0</v>
      </c>
      <c r="Q306" s="8" t="str">
        <f>'rpp11'!$M$278</f>
        <v/>
      </c>
      <c r="R306" s="196"/>
      <c r="S306" s="196">
        <f t="shared" si="1842"/>
        <v>0</v>
      </c>
      <c r="T306" s="196"/>
      <c r="U306" s="196"/>
      <c r="V306" s="196">
        <f t="shared" si="1843"/>
        <v>0</v>
      </c>
      <c r="W306" s="196"/>
      <c r="X306" s="196"/>
      <c r="Y306" s="196"/>
      <c r="Z306" s="196"/>
      <c r="AA306" s="196">
        <f t="shared" ref="AA306" si="2129">IF($W$21=1,J306*$J$7,0)</f>
        <v>0</v>
      </c>
      <c r="AB306" s="196">
        <f t="shared" ref="AB306" si="2130">IF($X$21=1,P306*$P$7,0)</f>
        <v>0</v>
      </c>
      <c r="AC306" s="196">
        <f t="shared" ref="AC306" si="2131">IF($Y$21=1,S306*$S$7,0)</f>
        <v>0</v>
      </c>
      <c r="AD306" s="196">
        <f t="shared" ref="AD306" si="2132">IF($Z$21=1,V306*$V$7,0)</f>
        <v>0</v>
      </c>
      <c r="AE306" s="197">
        <f t="shared" si="1848"/>
        <v>0</v>
      </c>
      <c r="AF306" s="198">
        <f>IFERROR(AE306/(IF($W$21&gt;0,$J$7,0)+IF($X$21&gt;0,$P$7,0)+IF($Y$21&gt;0,$S$7,0)+IF($Z$21&gt;0,$V$7,0)),0)</f>
        <v>0</v>
      </c>
      <c r="AG306" s="198"/>
      <c r="AH306" s="425"/>
      <c r="AI306" s="413"/>
      <c r="AJ306" s="199" t="str">
        <f t="shared" si="1965"/>
        <v>4.11</v>
      </c>
      <c r="AK306" s="8" t="str">
        <f>'rpp11'!$M$335</f>
        <v/>
      </c>
      <c r="AL306" s="199"/>
      <c r="AM306" s="196">
        <f t="shared" si="1849"/>
        <v>0</v>
      </c>
      <c r="AN306" s="196"/>
      <c r="AO306" s="196"/>
      <c r="AP306" s="196">
        <f t="shared" si="1850"/>
        <v>0</v>
      </c>
      <c r="AQ306" s="196"/>
      <c r="AR306" s="196"/>
      <c r="AS306" s="196">
        <f t="shared" si="1851"/>
        <v>0</v>
      </c>
      <c r="AT306" s="196"/>
      <c r="AU306" s="196"/>
      <c r="AV306" s="196"/>
      <c r="AW306" s="196">
        <f t="shared" ref="AW306" si="2133">IF($AT$21=1,AM306*$AM$7,0)</f>
        <v>0</v>
      </c>
      <c r="AX306" s="196">
        <f t="shared" ref="AX306" si="2134">IF($AU$21=1,AP306*$AP$7,0)</f>
        <v>0</v>
      </c>
      <c r="AY306" s="196">
        <f t="shared" ref="AY306" si="2135">IF($AV$21=1,AS306*$AS$7,0)</f>
        <v>0</v>
      </c>
      <c r="AZ306" s="197">
        <f t="shared" si="1855"/>
        <v>0</v>
      </c>
      <c r="BA306" s="198">
        <f>IFERROR(AZ306/(IF($AT$21&gt;0,$AM$7,0)+IF($AU$21&gt;0,$AP$7,0)+IF($AV$21&gt;0,$AS$7,0)),0)</f>
        <v>0</v>
      </c>
      <c r="BB306" s="198"/>
      <c r="BC306" s="425"/>
      <c r="BD306" s="413"/>
      <c r="BE306" s="413"/>
      <c r="BF306" s="236"/>
      <c r="BG306" s="416"/>
      <c r="BH306" s="416"/>
      <c r="BI306" s="411"/>
      <c r="BJ306" s="411"/>
      <c r="BK306" s="413"/>
      <c r="BL306" s="413"/>
      <c r="BM306" s="413"/>
      <c r="BP306" s="211"/>
      <c r="BQ306" s="211"/>
      <c r="BR306" s="211"/>
      <c r="BS306" s="211"/>
    </row>
    <row r="307" spans="1:71">
      <c r="A307" s="419"/>
      <c r="B307" s="419"/>
      <c r="C307" s="422"/>
      <c r="D307" s="195" t="str">
        <f t="shared" si="1960"/>
        <v>3.12</v>
      </c>
      <c r="E307" s="195"/>
      <c r="F307" s="195"/>
      <c r="G307" s="195"/>
      <c r="H307" s="195"/>
      <c r="I307" s="195"/>
      <c r="J307" s="196">
        <f t="shared" si="1840"/>
        <v>0</v>
      </c>
      <c r="K307" s="197" t="str">
        <f>IF(analis!Z33="","",analis!Z33)</f>
        <v/>
      </c>
      <c r="L307" s="196"/>
      <c r="M307" s="196"/>
      <c r="N307" s="196"/>
      <c r="O307" s="196"/>
      <c r="P307" s="196">
        <f t="shared" si="1841"/>
        <v>0</v>
      </c>
      <c r="Q307" s="8" t="str">
        <f>'rpp12'!$M$278</f>
        <v/>
      </c>
      <c r="R307" s="196"/>
      <c r="S307" s="196">
        <f t="shared" si="1842"/>
        <v>0</v>
      </c>
      <c r="T307" s="196"/>
      <c r="U307" s="196"/>
      <c r="V307" s="196">
        <f t="shared" si="1843"/>
        <v>0</v>
      </c>
      <c r="W307" s="196"/>
      <c r="X307" s="196"/>
      <c r="Y307" s="196"/>
      <c r="Z307" s="196"/>
      <c r="AA307" s="196">
        <f t="shared" ref="AA307" si="2136">IF($W$22=1,J307*$J$7,0)</f>
        <v>0</v>
      </c>
      <c r="AB307" s="196">
        <f t="shared" ref="AB307" si="2137">IF($X$22=1,P307*$P$7,0)</f>
        <v>0</v>
      </c>
      <c r="AC307" s="196">
        <f t="shared" ref="AC307" si="2138">IF($Y$22=1,S307*$S$7,0)</f>
        <v>0</v>
      </c>
      <c r="AD307" s="196">
        <f t="shared" ref="AD307" si="2139">IF($Z$22=1,V307*$V$7,0)</f>
        <v>0</v>
      </c>
      <c r="AE307" s="197">
        <f t="shared" si="1848"/>
        <v>0</v>
      </c>
      <c r="AF307" s="198">
        <f>IFERROR(AE307/(IF($W$22&gt;0,$J$7,0)+IF($X$22&gt;0,$P$7,0)+IF($Y$22&gt;0,$S$7,0)+IF($Z$22&gt;0,$V$7,0)),0)</f>
        <v>0</v>
      </c>
      <c r="AG307" s="198"/>
      <c r="AH307" s="425"/>
      <c r="AI307" s="413"/>
      <c r="AJ307" s="199" t="str">
        <f t="shared" si="1965"/>
        <v>4.12</v>
      </c>
      <c r="AK307" s="8" t="str">
        <f>'rpp12'!$M$335</f>
        <v/>
      </c>
      <c r="AL307" s="199"/>
      <c r="AM307" s="196">
        <f t="shared" si="1849"/>
        <v>0</v>
      </c>
      <c r="AN307" s="196"/>
      <c r="AO307" s="196"/>
      <c r="AP307" s="196">
        <f t="shared" si="1850"/>
        <v>0</v>
      </c>
      <c r="AQ307" s="196"/>
      <c r="AR307" s="196"/>
      <c r="AS307" s="196">
        <f t="shared" si="1851"/>
        <v>0</v>
      </c>
      <c r="AT307" s="196"/>
      <c r="AU307" s="196"/>
      <c r="AV307" s="196"/>
      <c r="AW307" s="196">
        <f t="shared" ref="AW307" si="2140">IF($AT$22=1,AM307*$AM$7,0)</f>
        <v>0</v>
      </c>
      <c r="AX307" s="196">
        <f t="shared" ref="AX307" si="2141">IF($AU$22=1,AP307*$AP$7,0)</f>
        <v>0</v>
      </c>
      <c r="AY307" s="196">
        <f t="shared" ref="AY307" si="2142">IF($AV$22=1,AS307*$AS$7,0)</f>
        <v>0</v>
      </c>
      <c r="AZ307" s="197">
        <f t="shared" si="1855"/>
        <v>0</v>
      </c>
      <c r="BA307" s="198">
        <f>IFERROR(AZ307/(IF($AT$22&gt;0,$AM$7,0)+IF($AU$22&gt;0,$AP$7,0)+IF($AV$22&gt;0,$AS$7,0)),0)</f>
        <v>0</v>
      </c>
      <c r="BB307" s="198"/>
      <c r="BC307" s="425"/>
      <c r="BD307" s="413"/>
      <c r="BE307" s="413"/>
      <c r="BF307" s="236"/>
      <c r="BG307" s="416"/>
      <c r="BH307" s="416"/>
      <c r="BI307" s="411"/>
      <c r="BJ307" s="411"/>
      <c r="BK307" s="413"/>
      <c r="BL307" s="413"/>
      <c r="BM307" s="413"/>
      <c r="BP307" s="211"/>
      <c r="BQ307" s="211"/>
      <c r="BR307" s="211"/>
      <c r="BS307" s="211"/>
    </row>
    <row r="308" spans="1:71">
      <c r="A308" s="419"/>
      <c r="B308" s="419"/>
      <c r="C308" s="422"/>
      <c r="D308" s="195" t="str">
        <f t="shared" si="1960"/>
        <v>3.13</v>
      </c>
      <c r="E308" s="195"/>
      <c r="F308" s="195"/>
      <c r="G308" s="195"/>
      <c r="H308" s="195"/>
      <c r="I308" s="195"/>
      <c r="J308" s="196">
        <f t="shared" si="1840"/>
        <v>0</v>
      </c>
      <c r="K308" s="197" t="str">
        <f>IF(analis!AB33="","",analis!AB33)</f>
        <v/>
      </c>
      <c r="L308" s="196"/>
      <c r="M308" s="196"/>
      <c r="N308" s="196"/>
      <c r="O308" s="196"/>
      <c r="P308" s="196">
        <f t="shared" si="1841"/>
        <v>0</v>
      </c>
      <c r="Q308" s="8" t="str">
        <f>'rpp13'!$M$278</f>
        <v/>
      </c>
      <c r="R308" s="196"/>
      <c r="S308" s="196">
        <f t="shared" si="1842"/>
        <v>0</v>
      </c>
      <c r="T308" s="196"/>
      <c r="U308" s="196"/>
      <c r="V308" s="196">
        <f t="shared" si="1843"/>
        <v>0</v>
      </c>
      <c r="W308" s="196"/>
      <c r="X308" s="196"/>
      <c r="Y308" s="196"/>
      <c r="Z308" s="196"/>
      <c r="AA308" s="196">
        <f t="shared" ref="AA308" si="2143">IF($W$23=1,J308*$J$7,0)</f>
        <v>0</v>
      </c>
      <c r="AB308" s="196">
        <f t="shared" ref="AB308" si="2144">IF($X$23=1,P308*$P$7,0)</f>
        <v>0</v>
      </c>
      <c r="AC308" s="196">
        <f t="shared" ref="AC308" si="2145">IF($Y$23=1,S308*$S$7,0)</f>
        <v>0</v>
      </c>
      <c r="AD308" s="196">
        <f t="shared" ref="AD308" si="2146">IF($Z$23=1,V308*$V$7,0)</f>
        <v>0</v>
      </c>
      <c r="AE308" s="197">
        <f t="shared" si="1848"/>
        <v>0</v>
      </c>
      <c r="AF308" s="198">
        <f>IFERROR(AE308/(IF($W$23&gt;0,$J$7,0)+IF($X$23&gt;0,$P$7,0)+IF($Y$23&gt;0,$S$7,0)+IF($Z$23&gt;0,$V$7,0)),0)</f>
        <v>0</v>
      </c>
      <c r="AG308" s="198"/>
      <c r="AH308" s="425"/>
      <c r="AI308" s="413"/>
      <c r="AJ308" s="199" t="str">
        <f t="shared" si="1965"/>
        <v>4.13</v>
      </c>
      <c r="AK308" s="8" t="str">
        <f>'rpp13'!$M$335</f>
        <v/>
      </c>
      <c r="AL308" s="199"/>
      <c r="AM308" s="196">
        <f t="shared" si="1849"/>
        <v>0</v>
      </c>
      <c r="AN308" s="196"/>
      <c r="AO308" s="196"/>
      <c r="AP308" s="196">
        <f t="shared" si="1850"/>
        <v>0</v>
      </c>
      <c r="AQ308" s="196"/>
      <c r="AR308" s="196"/>
      <c r="AS308" s="196">
        <f t="shared" si="1851"/>
        <v>0</v>
      </c>
      <c r="AT308" s="196"/>
      <c r="AU308" s="196"/>
      <c r="AV308" s="196"/>
      <c r="AW308" s="196">
        <f t="shared" ref="AW308" si="2147">IF($AT$23=1,AM308*$AM$7,0)</f>
        <v>0</v>
      </c>
      <c r="AX308" s="196">
        <f t="shared" ref="AX308" si="2148">IF($AU$23=1,AP308*$AP$7,0)</f>
        <v>0</v>
      </c>
      <c r="AY308" s="196">
        <f t="shared" ref="AY308" si="2149">IF($AV$23=1,AS308*$AS$7,0)</f>
        <v>0</v>
      </c>
      <c r="AZ308" s="197">
        <f t="shared" si="1855"/>
        <v>0</v>
      </c>
      <c r="BA308" s="198">
        <f>IFERROR(AZ308/(IF($AT$23&gt;0,$AM$7,0)+IF($AU$23&gt;0,$AP$7,0)+IF($AV$23&gt;0,$AS$7,0)),0)</f>
        <v>0</v>
      </c>
      <c r="BB308" s="198"/>
      <c r="BC308" s="425"/>
      <c r="BD308" s="413"/>
      <c r="BE308" s="413"/>
      <c r="BF308" s="236"/>
      <c r="BG308" s="416"/>
      <c r="BH308" s="416"/>
      <c r="BI308" s="411"/>
      <c r="BJ308" s="411"/>
      <c r="BK308" s="413"/>
      <c r="BL308" s="413"/>
      <c r="BM308" s="413"/>
      <c r="BP308" s="211"/>
      <c r="BQ308" s="211"/>
      <c r="BR308" s="211"/>
      <c r="BS308" s="211"/>
    </row>
    <row r="309" spans="1:71">
      <c r="A309" s="419"/>
      <c r="B309" s="419"/>
      <c r="C309" s="422"/>
      <c r="D309" s="195" t="str">
        <f t="shared" si="1960"/>
        <v>3.14</v>
      </c>
      <c r="E309" s="195"/>
      <c r="F309" s="195"/>
      <c r="G309" s="195"/>
      <c r="H309" s="195"/>
      <c r="I309" s="195"/>
      <c r="J309" s="196">
        <f t="shared" si="1840"/>
        <v>0</v>
      </c>
      <c r="K309" s="197" t="str">
        <f>IF(analis!AD33="","",analis!AD33)</f>
        <v/>
      </c>
      <c r="L309" s="196"/>
      <c r="M309" s="196"/>
      <c r="N309" s="196"/>
      <c r="O309" s="196"/>
      <c r="P309" s="196">
        <f t="shared" si="1841"/>
        <v>0</v>
      </c>
      <c r="Q309" s="8" t="str">
        <f>'rpp14'!$M$278</f>
        <v/>
      </c>
      <c r="R309" s="196"/>
      <c r="S309" s="196">
        <f t="shared" si="1842"/>
        <v>0</v>
      </c>
      <c r="T309" s="196"/>
      <c r="U309" s="196"/>
      <c r="V309" s="196">
        <f t="shared" si="1843"/>
        <v>0</v>
      </c>
      <c r="W309" s="196"/>
      <c r="X309" s="196"/>
      <c r="Y309" s="196"/>
      <c r="Z309" s="196"/>
      <c r="AA309" s="196">
        <f t="shared" ref="AA309" si="2150">IF($W$24=1,J309*$J$7,0)</f>
        <v>0</v>
      </c>
      <c r="AB309" s="196">
        <f t="shared" ref="AB309" si="2151">IF($X$24=1,P309*$P$7,0)</f>
        <v>0</v>
      </c>
      <c r="AC309" s="196">
        <f t="shared" ref="AC309" si="2152">IF($Y$24=1,S309*$S$7,0)</f>
        <v>0</v>
      </c>
      <c r="AD309" s="196">
        <f t="shared" ref="AD309" si="2153">IF($Z$24=1,V309*$V$7,0)</f>
        <v>0</v>
      </c>
      <c r="AE309" s="197">
        <f t="shared" si="1848"/>
        <v>0</v>
      </c>
      <c r="AF309" s="198">
        <f>IFERROR(AE309/(IF($W$24&gt;0,$J$7,0)+IF($X$24&gt;0,$P$7,0)+IF($Y$24&gt;0,$S$7,0)+IF($Z$24&gt;0,$V$7,0)),0)</f>
        <v>0</v>
      </c>
      <c r="AG309" s="198"/>
      <c r="AH309" s="425"/>
      <c r="AI309" s="413"/>
      <c r="AJ309" s="199" t="str">
        <f t="shared" si="1965"/>
        <v>4.14</v>
      </c>
      <c r="AK309" s="8" t="str">
        <f>'rpp14'!$M$335</f>
        <v/>
      </c>
      <c r="AL309" s="199"/>
      <c r="AM309" s="196">
        <f t="shared" si="1849"/>
        <v>0</v>
      </c>
      <c r="AN309" s="196"/>
      <c r="AO309" s="196"/>
      <c r="AP309" s="196">
        <f t="shared" si="1850"/>
        <v>0</v>
      </c>
      <c r="AQ309" s="196"/>
      <c r="AR309" s="196"/>
      <c r="AS309" s="196">
        <f t="shared" si="1851"/>
        <v>0</v>
      </c>
      <c r="AT309" s="196"/>
      <c r="AU309" s="196"/>
      <c r="AV309" s="196"/>
      <c r="AW309" s="196">
        <f t="shared" ref="AW309" si="2154">IF($AT$24=1,AM309*$AM$7,0)</f>
        <v>0</v>
      </c>
      <c r="AX309" s="196">
        <f t="shared" ref="AX309" si="2155">IF($AU$24=1,AP309*$AP$7,0)</f>
        <v>0</v>
      </c>
      <c r="AY309" s="196">
        <f t="shared" ref="AY309" si="2156">IF($AV$24=1,AS309*$AS$7,0)</f>
        <v>0</v>
      </c>
      <c r="AZ309" s="197">
        <f t="shared" si="1855"/>
        <v>0</v>
      </c>
      <c r="BA309" s="198">
        <f>IFERROR(AZ309/(IF($AT$24&gt;0,$AM$7,0)+IF($AU$24&gt;0,$AP$7,0)+IF($AV$24&gt;0,$AS$7,0)),0)</f>
        <v>0</v>
      </c>
      <c r="BB309" s="198"/>
      <c r="BC309" s="425"/>
      <c r="BD309" s="413"/>
      <c r="BE309" s="413"/>
      <c r="BF309" s="236"/>
      <c r="BG309" s="416"/>
      <c r="BH309" s="416"/>
      <c r="BI309" s="411"/>
      <c r="BJ309" s="411"/>
      <c r="BK309" s="413"/>
      <c r="BL309" s="413"/>
      <c r="BM309" s="413"/>
      <c r="BP309" s="211"/>
      <c r="BQ309" s="211"/>
      <c r="BR309" s="211"/>
      <c r="BS309" s="211"/>
    </row>
    <row r="310" spans="1:71">
      <c r="A310" s="420"/>
      <c r="B310" s="420"/>
      <c r="C310" s="423"/>
      <c r="D310" s="195" t="str">
        <f t="shared" si="1960"/>
        <v>3.15</v>
      </c>
      <c r="E310" s="195"/>
      <c r="F310" s="195"/>
      <c r="G310" s="195"/>
      <c r="H310" s="195"/>
      <c r="I310" s="195"/>
      <c r="J310" s="196">
        <f t="shared" si="1840"/>
        <v>0</v>
      </c>
      <c r="K310" s="197" t="str">
        <f>IF(analis!AF33="","",analis!AF33)</f>
        <v/>
      </c>
      <c r="L310" s="196"/>
      <c r="M310" s="196"/>
      <c r="N310" s="196"/>
      <c r="O310" s="196"/>
      <c r="P310" s="196">
        <f t="shared" si="1841"/>
        <v>0</v>
      </c>
      <c r="Q310" s="8" t="str">
        <f>'rpp15'!$M$278</f>
        <v/>
      </c>
      <c r="R310" s="196"/>
      <c r="S310" s="196">
        <f t="shared" si="1842"/>
        <v>0</v>
      </c>
      <c r="T310" s="196"/>
      <c r="U310" s="196"/>
      <c r="V310" s="196">
        <f t="shared" si="1843"/>
        <v>0</v>
      </c>
      <c r="W310" s="196"/>
      <c r="X310" s="196"/>
      <c r="Y310" s="196"/>
      <c r="Z310" s="196"/>
      <c r="AA310" s="196">
        <f t="shared" ref="AA310" si="2157">IF($W$25=1,J310*$J$7,0)</f>
        <v>0</v>
      </c>
      <c r="AB310" s="196">
        <f t="shared" ref="AB310" si="2158">IF($X$25=1,P310*$P$7,0)</f>
        <v>0</v>
      </c>
      <c r="AC310" s="196">
        <f t="shared" ref="AC310" si="2159">IF($Y$25=1,S310*$S$7,0)</f>
        <v>0</v>
      </c>
      <c r="AD310" s="196">
        <f t="shared" ref="AD310" si="2160">IF($Z$25=1,V310*$V$7,0)</f>
        <v>0</v>
      </c>
      <c r="AE310" s="197">
        <f t="shared" si="1848"/>
        <v>0</v>
      </c>
      <c r="AF310" s="198">
        <f>IFERROR(AE310/(IF($W$25&gt;0,$J$7,0)+IF($X$25&gt;0,$P$7,0)+IF($Y$25&gt;0,$S$7,0)+IF($Z$25&gt;0,$V$7,0)),0)</f>
        <v>0</v>
      </c>
      <c r="AG310" s="198"/>
      <c r="AH310" s="426"/>
      <c r="AI310" s="414"/>
      <c r="AJ310" s="199" t="str">
        <f t="shared" si="1965"/>
        <v>4.15</v>
      </c>
      <c r="AK310" s="8" t="str">
        <f>'rpp15'!$M$335</f>
        <v/>
      </c>
      <c r="AL310" s="199"/>
      <c r="AM310" s="196">
        <f t="shared" si="1849"/>
        <v>0</v>
      </c>
      <c r="AN310" s="196"/>
      <c r="AO310" s="196"/>
      <c r="AP310" s="196">
        <f t="shared" si="1850"/>
        <v>0</v>
      </c>
      <c r="AQ310" s="196"/>
      <c r="AR310" s="196"/>
      <c r="AS310" s="196">
        <f t="shared" si="1851"/>
        <v>0</v>
      </c>
      <c r="AT310" s="196"/>
      <c r="AU310" s="196"/>
      <c r="AV310" s="196"/>
      <c r="AW310" s="196">
        <f t="shared" ref="AW310" si="2161">IF($AT$25=1,AM310*$AM$7,0)</f>
        <v>0</v>
      </c>
      <c r="AX310" s="196">
        <f t="shared" ref="AX310" si="2162">IF($AU$25=1,AP310*$AP$7,0)</f>
        <v>0</v>
      </c>
      <c r="AY310" s="196">
        <f t="shared" ref="AY310" si="2163">IF($AV$25=1,AS310*$AS$7,0)</f>
        <v>0</v>
      </c>
      <c r="AZ310" s="197">
        <f t="shared" si="1855"/>
        <v>0</v>
      </c>
      <c r="BA310" s="198">
        <f>IFERROR(AZ310/(IF($AT$25&gt;0,$AM$7,0)+IF($AU$25&gt;0,$AP$7,0)+IF($AV$25&gt;0,$AS$7,0)),0)</f>
        <v>0</v>
      </c>
      <c r="BB310" s="198"/>
      <c r="BC310" s="426"/>
      <c r="BD310" s="414"/>
      <c r="BE310" s="414"/>
      <c r="BF310" s="237"/>
      <c r="BG310" s="417"/>
      <c r="BH310" s="417"/>
      <c r="BI310" s="316"/>
      <c r="BJ310" s="316"/>
      <c r="BK310" s="414"/>
      <c r="BL310" s="414"/>
      <c r="BM310" s="414"/>
      <c r="BP310" s="211"/>
      <c r="BQ310" s="211"/>
      <c r="BR310" s="211"/>
      <c r="BS310" s="211"/>
    </row>
    <row r="311" spans="1:71">
      <c r="A311" s="418">
        <v>21</v>
      </c>
      <c r="B311" s="418">
        <f>pd!B26</f>
        <v>5489</v>
      </c>
      <c r="C311" s="421" t="str">
        <f>pd!C26</f>
        <v>MUHAMMAD MAHDI</v>
      </c>
      <c r="D311" s="195" t="str">
        <f t="shared" si="1960"/>
        <v>3.1</v>
      </c>
      <c r="E311" s="195"/>
      <c r="F311" s="195"/>
      <c r="G311" s="195"/>
      <c r="H311" s="195"/>
      <c r="I311" s="195"/>
      <c r="J311" s="196">
        <f t="shared" si="1840"/>
        <v>0</v>
      </c>
      <c r="K311" s="197" t="str">
        <f>IF(analis!D34="","",analis!D34)</f>
        <v/>
      </c>
      <c r="L311" s="196"/>
      <c r="M311" s="196"/>
      <c r="N311" s="196"/>
      <c r="O311" s="196"/>
      <c r="P311" s="196">
        <f t="shared" si="1841"/>
        <v>0</v>
      </c>
      <c r="Q311" s="8" t="str">
        <f>'rpp1'!$M$279</f>
        <v/>
      </c>
      <c r="R311" s="196"/>
      <c r="S311" s="196">
        <f t="shared" si="1842"/>
        <v>0</v>
      </c>
      <c r="T311" s="196"/>
      <c r="U311" s="196"/>
      <c r="V311" s="196">
        <f t="shared" si="1843"/>
        <v>0</v>
      </c>
      <c r="W311" s="196"/>
      <c r="X311" s="196"/>
      <c r="Y311" s="196"/>
      <c r="Z311" s="196"/>
      <c r="AA311" s="196">
        <f t="shared" ref="AA311" si="2164">IF($W$11=1,J311*$J$7,0)</f>
        <v>0</v>
      </c>
      <c r="AB311" s="196">
        <f t="shared" ref="AB311" si="2165">IF($X$11=1,P311*$P$7,0)</f>
        <v>0</v>
      </c>
      <c r="AC311" s="196">
        <f t="shared" ref="AC311" si="2166">IF($Y$11=1,S311*$S$7,0)</f>
        <v>0</v>
      </c>
      <c r="AD311" s="196">
        <f t="shared" ref="AD311" si="2167">IF($Z$11=1,V311*$V$7,0)</f>
        <v>0</v>
      </c>
      <c r="AE311" s="197">
        <f t="shared" si="1848"/>
        <v>0</v>
      </c>
      <c r="AF311" s="198">
        <f>IFERROR(AE311/(IF($W$11&gt;0,$J$7,0)+IF($X$11&gt;0,$P$7,0)+IF($Y$11&gt;0,$S$7,0)+IF($Z$11&gt;0,$V$7,0)),0)</f>
        <v>0</v>
      </c>
      <c r="AG311" s="198"/>
      <c r="AH311" s="424" t="e">
        <f t="shared" ref="AH311" si="2168">ROUND((SUM(AF311:AF325)/SUM($AG$11:$AG$25)),0)</f>
        <v>#DIV/0!</v>
      </c>
      <c r="AI311" s="412" t="e">
        <f>IF(AH311&gt;=$BO$11,"A",IF(AH311&gt;=$BO$12,"B",IF(AH311&gt;=$BO$13,"C",IF(AH311&gt;=$BO$14,"D",""))))</f>
        <v>#DIV/0!</v>
      </c>
      <c r="AJ311" s="199" t="str">
        <f t="shared" si="1965"/>
        <v>4.1</v>
      </c>
      <c r="AK311" s="8" t="str">
        <f>'rpp1'!$M$336</f>
        <v/>
      </c>
      <c r="AL311" s="199"/>
      <c r="AM311" s="196">
        <f t="shared" si="1849"/>
        <v>0</v>
      </c>
      <c r="AN311" s="196"/>
      <c r="AO311" s="196"/>
      <c r="AP311" s="196">
        <f t="shared" si="1850"/>
        <v>0</v>
      </c>
      <c r="AQ311" s="196"/>
      <c r="AR311" s="196"/>
      <c r="AS311" s="196">
        <f t="shared" si="1851"/>
        <v>0</v>
      </c>
      <c r="AT311" s="196"/>
      <c r="AU311" s="196"/>
      <c r="AV311" s="196"/>
      <c r="AW311" s="196">
        <f t="shared" ref="AW311" si="2169">IF($AT$11=1,AM311*$AM$7,0)</f>
        <v>0</v>
      </c>
      <c r="AX311" s="196">
        <f t="shared" ref="AX311" si="2170">IF($AU$11=1,AP311*$AP$7,0)</f>
        <v>0</v>
      </c>
      <c r="AY311" s="196">
        <f t="shared" ref="AY311" si="2171">IF($AV$11=1,AS311*$AS$7,0)</f>
        <v>0</v>
      </c>
      <c r="AZ311" s="197">
        <f t="shared" si="1855"/>
        <v>0</v>
      </c>
      <c r="BA311" s="198">
        <f>IFERROR(AZ311/(IF($AT$11&gt;0,$AM$7,0)+IF($AU$11&gt;0,$AP$7,0)+IF($AV$11&gt;0,$AS$7,0)),0)</f>
        <v>0</v>
      </c>
      <c r="BB311" s="198"/>
      <c r="BC311" s="424" t="e">
        <f t="shared" ref="BC311" si="2172">ROUND((SUM(BA311:BA325)/SUM($BB$11:$BB$25)),0)</f>
        <v>#DIV/0!</v>
      </c>
      <c r="BD311" s="412" t="e">
        <f t="shared" ref="BD311" si="2173">IF(BC311&gt;=$BO$11,"A",IF(BC311&gt;=$BO$12,"B",IF(BC311&gt;=$BO$13,"C",IF(BC311&gt;=$BO$14,"D",""))))</f>
        <v>#DIV/0!</v>
      </c>
      <c r="BE311" s="412"/>
      <c r="BF311" s="235" t="str">
        <f>'rpp1'!G170</f>
        <v/>
      </c>
      <c r="BG311" s="415" t="e">
        <f>IF(AI311=$BP$11,$BQ$11,IF(AI311=$BP$12,$BQ$12,IF(AI311=$BP$13,$BQ$13,IF(AI311=$BP$14,$BQ$14,""))))</f>
        <v>#DIV/0!</v>
      </c>
      <c r="BH311" s="415" t="e">
        <f t="shared" ref="BH311" si="2174">IF(BD311=$BP$11,$BR$11,IF(BD311=$BP$12,$BR$12,IF(BD311=$BP$13,$BR$13,IF(BD311=$BP$14,$BR$14,""))))</f>
        <v>#DIV/0!</v>
      </c>
      <c r="BI311" s="315" t="str">
        <f t="shared" ref="BI311" si="2175">IF(BE311=$BS$11,$BT$11,IF(BE311=$BS$12,$BT$12,IF(BE311=$BS$13,$BT$13,IF(BE311=$BS$14,$BT$14,""))))</f>
        <v/>
      </c>
      <c r="BJ311" s="315" t="str">
        <f t="shared" ref="BJ311" si="2176">IF(BF311=$BS$11,$BU$11,IF(BF311=$BS$12,$BU$12,IF(BF311=$BS$13,$BU$13,IF(BF311=$BS$14,$BU$14,""))))</f>
        <v/>
      </c>
      <c r="BK311" s="412"/>
      <c r="BL311" s="412"/>
      <c r="BM311" s="412"/>
      <c r="BP311" s="211"/>
      <c r="BQ311" s="211"/>
      <c r="BR311" s="211"/>
      <c r="BS311" s="211"/>
    </row>
    <row r="312" spans="1:71">
      <c r="A312" s="419"/>
      <c r="B312" s="419"/>
      <c r="C312" s="422"/>
      <c r="D312" s="195" t="str">
        <f t="shared" si="1960"/>
        <v>3.2</v>
      </c>
      <c r="E312" s="195"/>
      <c r="F312" s="195"/>
      <c r="G312" s="195"/>
      <c r="H312" s="195"/>
      <c r="I312" s="195"/>
      <c r="J312" s="196">
        <f t="shared" si="1840"/>
        <v>0</v>
      </c>
      <c r="K312" s="197" t="str">
        <f>IF(analis!F34="","",analis!F34)</f>
        <v/>
      </c>
      <c r="L312" s="196"/>
      <c r="M312" s="196"/>
      <c r="N312" s="196"/>
      <c r="O312" s="196"/>
      <c r="P312" s="196">
        <f t="shared" si="1841"/>
        <v>0</v>
      </c>
      <c r="Q312" s="8" t="str">
        <f>'rpp2'!$M$279</f>
        <v/>
      </c>
      <c r="R312" s="196"/>
      <c r="S312" s="196">
        <f t="shared" si="1842"/>
        <v>0</v>
      </c>
      <c r="T312" s="196"/>
      <c r="U312" s="196"/>
      <c r="V312" s="196">
        <f t="shared" si="1843"/>
        <v>0</v>
      </c>
      <c r="W312" s="196"/>
      <c r="X312" s="196"/>
      <c r="Y312" s="196"/>
      <c r="Z312" s="196"/>
      <c r="AA312" s="196">
        <f t="shared" ref="AA312" si="2177">IF($W$12=1,J312*$J$7,0)</f>
        <v>0</v>
      </c>
      <c r="AB312" s="196">
        <f t="shared" ref="AB312" si="2178">IF($X$12=1,P312*$P$7,0)</f>
        <v>0</v>
      </c>
      <c r="AC312" s="196">
        <f t="shared" ref="AC312" si="2179">IF($Y$12=1,S312*$S$7,0)</f>
        <v>0</v>
      </c>
      <c r="AD312" s="196">
        <f t="shared" ref="AD312" si="2180">IF($Z$12=1,V312*$V$7,0)</f>
        <v>0</v>
      </c>
      <c r="AE312" s="197">
        <f t="shared" si="1848"/>
        <v>0</v>
      </c>
      <c r="AF312" s="198">
        <f>IFERROR(AE312/(IF($W$12&gt;0,$J$7,0)+IF($X$12&gt;0,$P$7,0)+IF($Y$12&gt;0,$S$7,0)+IF($Z$12&gt;0,$V$7,0)),0)</f>
        <v>0</v>
      </c>
      <c r="AG312" s="198"/>
      <c r="AH312" s="425"/>
      <c r="AI312" s="413"/>
      <c r="AJ312" s="199" t="str">
        <f t="shared" si="1965"/>
        <v>4.2</v>
      </c>
      <c r="AK312" s="8" t="str">
        <f>'rpp2'!$M$336</f>
        <v/>
      </c>
      <c r="AL312" s="199"/>
      <c r="AM312" s="196">
        <f t="shared" si="1849"/>
        <v>0</v>
      </c>
      <c r="AN312" s="196"/>
      <c r="AO312" s="196"/>
      <c r="AP312" s="196">
        <f t="shared" si="1850"/>
        <v>0</v>
      </c>
      <c r="AQ312" s="196"/>
      <c r="AR312" s="196"/>
      <c r="AS312" s="196">
        <f t="shared" si="1851"/>
        <v>0</v>
      </c>
      <c r="AT312" s="196"/>
      <c r="AU312" s="196"/>
      <c r="AV312" s="196"/>
      <c r="AW312" s="196">
        <f t="shared" ref="AW312" si="2181">IF($AT$12=1,AM312*$AM$7,0)</f>
        <v>0</v>
      </c>
      <c r="AX312" s="196">
        <f t="shared" ref="AX312" si="2182">IF($AU$12=1,AP312*$AP$7,0)</f>
        <v>0</v>
      </c>
      <c r="AY312" s="196">
        <f t="shared" ref="AY312" si="2183">IF($AV$12=1,AS312*$AS$7,0)</f>
        <v>0</v>
      </c>
      <c r="AZ312" s="197">
        <f t="shared" si="1855"/>
        <v>0</v>
      </c>
      <c r="BA312" s="198">
        <f>IFERROR(AZ312/(IF($AT$12&gt;0,$AM$7,0)+IF($AU$12&gt;0,$AP$7,0)+IF($AV$12&gt;0,$AS$7,0)),0)</f>
        <v>0</v>
      </c>
      <c r="BB312" s="198"/>
      <c r="BC312" s="425"/>
      <c r="BD312" s="413"/>
      <c r="BE312" s="413"/>
      <c r="BF312" s="236" t="str">
        <f>'rpp2'!G170</f>
        <v/>
      </c>
      <c r="BG312" s="416"/>
      <c r="BH312" s="416"/>
      <c r="BI312" s="411"/>
      <c r="BJ312" s="411"/>
      <c r="BK312" s="413"/>
      <c r="BL312" s="413"/>
      <c r="BM312" s="413"/>
      <c r="BP312" s="211"/>
      <c r="BQ312" s="211"/>
      <c r="BR312" s="211"/>
      <c r="BS312" s="211"/>
    </row>
    <row r="313" spans="1:71">
      <c r="A313" s="419"/>
      <c r="B313" s="419"/>
      <c r="C313" s="422"/>
      <c r="D313" s="195" t="str">
        <f t="shared" si="1960"/>
        <v>3.3</v>
      </c>
      <c r="E313" s="195"/>
      <c r="F313" s="195"/>
      <c r="G313" s="195"/>
      <c r="H313" s="195"/>
      <c r="I313" s="195"/>
      <c r="J313" s="196">
        <f t="shared" si="1840"/>
        <v>0</v>
      </c>
      <c r="K313" s="197" t="str">
        <f>IF(analis!H34="","",analis!H34)</f>
        <v/>
      </c>
      <c r="L313" s="196"/>
      <c r="M313" s="196"/>
      <c r="N313" s="196"/>
      <c r="O313" s="196"/>
      <c r="P313" s="196">
        <f t="shared" si="1841"/>
        <v>0</v>
      </c>
      <c r="Q313" s="8" t="str">
        <f>'rpp3'!$M$279</f>
        <v/>
      </c>
      <c r="R313" s="196"/>
      <c r="S313" s="196">
        <f t="shared" si="1842"/>
        <v>0</v>
      </c>
      <c r="T313" s="196"/>
      <c r="U313" s="196"/>
      <c r="V313" s="196">
        <f t="shared" si="1843"/>
        <v>0</v>
      </c>
      <c r="W313" s="196"/>
      <c r="X313" s="196"/>
      <c r="Y313" s="196"/>
      <c r="Z313" s="196"/>
      <c r="AA313" s="196">
        <f t="shared" ref="AA313" si="2184">IF($W$13=1,J313*$J$7,0)</f>
        <v>0</v>
      </c>
      <c r="AB313" s="196">
        <f t="shared" ref="AB313" si="2185">IF($X$13=1,P313*$P$7,0)</f>
        <v>0</v>
      </c>
      <c r="AC313" s="196">
        <f t="shared" ref="AC313" si="2186">IF($Y$13=1,S313*$S$7,0)</f>
        <v>0</v>
      </c>
      <c r="AD313" s="196">
        <f t="shared" ref="AD313" si="2187">IF($Z$13=1,V313*$V$7,0)</f>
        <v>0</v>
      </c>
      <c r="AE313" s="197">
        <f t="shared" si="1848"/>
        <v>0</v>
      </c>
      <c r="AF313" s="198">
        <f>IFERROR(AE313/(IF($W$13&gt;0,$J$7,0)+IF($X$13&gt;0,$P$7,0)+IF($Y$13&gt;0,$S$7,0)+IF($Z$13&gt;0,$V$7,0)),0)</f>
        <v>0</v>
      </c>
      <c r="AG313" s="198"/>
      <c r="AH313" s="425"/>
      <c r="AI313" s="413"/>
      <c r="AJ313" s="199" t="str">
        <f t="shared" si="1965"/>
        <v>4.3</v>
      </c>
      <c r="AK313" s="8" t="str">
        <f>'rpp3'!$M$336</f>
        <v/>
      </c>
      <c r="AL313" s="199"/>
      <c r="AM313" s="196">
        <f t="shared" si="1849"/>
        <v>0</v>
      </c>
      <c r="AN313" s="196"/>
      <c r="AO313" s="196"/>
      <c r="AP313" s="196">
        <f t="shared" si="1850"/>
        <v>0</v>
      </c>
      <c r="AQ313" s="196"/>
      <c r="AR313" s="196"/>
      <c r="AS313" s="196">
        <f t="shared" si="1851"/>
        <v>0</v>
      </c>
      <c r="AT313" s="196"/>
      <c r="AU313" s="196"/>
      <c r="AV313" s="196"/>
      <c r="AW313" s="196">
        <f t="shared" ref="AW313" si="2188">IF($AT$13=1,AM313*$AM$7,0)</f>
        <v>0</v>
      </c>
      <c r="AX313" s="196">
        <f t="shared" ref="AX313" si="2189">IF($AU$13=1,AP313*$AP$7,0)</f>
        <v>0</v>
      </c>
      <c r="AY313" s="196">
        <f t="shared" ref="AY313" si="2190">IF($AV$13=1,AS313*$AS$7,0)</f>
        <v>0</v>
      </c>
      <c r="AZ313" s="197">
        <f t="shared" si="1855"/>
        <v>0</v>
      </c>
      <c r="BA313" s="198">
        <f>IFERROR(AZ313/(IF($AT$13&gt;0,$AM$7,0)+IF($AU$13&gt;0,$AP$7,0)+IF($AV$13&gt;0,$AS$7,0)),0)</f>
        <v>0</v>
      </c>
      <c r="BB313" s="198"/>
      <c r="BC313" s="425"/>
      <c r="BD313" s="413"/>
      <c r="BE313" s="413"/>
      <c r="BF313" s="236"/>
      <c r="BG313" s="416"/>
      <c r="BH313" s="416"/>
      <c r="BI313" s="411"/>
      <c r="BJ313" s="411"/>
      <c r="BK313" s="413"/>
      <c r="BL313" s="413"/>
      <c r="BM313" s="413"/>
      <c r="BP313" s="211"/>
      <c r="BQ313" s="211"/>
      <c r="BR313" s="211"/>
      <c r="BS313" s="211"/>
    </row>
    <row r="314" spans="1:71">
      <c r="A314" s="419"/>
      <c r="B314" s="419"/>
      <c r="C314" s="422"/>
      <c r="D314" s="195" t="str">
        <f t="shared" si="1960"/>
        <v>3.4</v>
      </c>
      <c r="E314" s="195"/>
      <c r="F314" s="195"/>
      <c r="G314" s="195"/>
      <c r="H314" s="195"/>
      <c r="I314" s="195"/>
      <c r="J314" s="196">
        <f t="shared" si="1840"/>
        <v>0</v>
      </c>
      <c r="K314" s="197" t="str">
        <f>IF(analis!J34="","",analis!J34)</f>
        <v/>
      </c>
      <c r="L314" s="196"/>
      <c r="M314" s="196"/>
      <c r="N314" s="196"/>
      <c r="O314" s="196"/>
      <c r="P314" s="196">
        <f t="shared" si="1841"/>
        <v>0</v>
      </c>
      <c r="Q314" s="8" t="str">
        <f>'rpp4'!$M$279</f>
        <v/>
      </c>
      <c r="R314" s="196"/>
      <c r="S314" s="196">
        <f t="shared" si="1842"/>
        <v>0</v>
      </c>
      <c r="T314" s="196"/>
      <c r="U314" s="196"/>
      <c r="V314" s="196">
        <f t="shared" si="1843"/>
        <v>0</v>
      </c>
      <c r="W314" s="196"/>
      <c r="X314" s="196"/>
      <c r="Y314" s="196"/>
      <c r="Z314" s="196"/>
      <c r="AA314" s="196">
        <f t="shared" ref="AA314" si="2191">IF($W$14=1,J314*$J$7,0)</f>
        <v>0</v>
      </c>
      <c r="AB314" s="196">
        <f t="shared" ref="AB314" si="2192">IF($X$14=1,P314*$P$7,0)</f>
        <v>0</v>
      </c>
      <c r="AC314" s="196">
        <f t="shared" ref="AC314" si="2193">IF($Y$14=1,S314*$S$7,0)</f>
        <v>0</v>
      </c>
      <c r="AD314" s="196">
        <f t="shared" ref="AD314" si="2194">IF($Z$14=1,V314*$V$7,0)</f>
        <v>0</v>
      </c>
      <c r="AE314" s="197">
        <f t="shared" si="1848"/>
        <v>0</v>
      </c>
      <c r="AF314" s="198">
        <f>IFERROR(AE314/(IF($W$14&gt;0,$J$7,0)+IF($X$14&gt;0,$P$7,0)+IF($Y$14&gt;0,$S$7,0)+IF($Z$14&gt;0,$V$7,0)),0)</f>
        <v>0</v>
      </c>
      <c r="AG314" s="198"/>
      <c r="AH314" s="425"/>
      <c r="AI314" s="413"/>
      <c r="AJ314" s="199" t="str">
        <f t="shared" si="1965"/>
        <v>4.4</v>
      </c>
      <c r="AK314" s="8" t="str">
        <f>'rpp4'!$M$336</f>
        <v/>
      </c>
      <c r="AL314" s="199"/>
      <c r="AM314" s="196">
        <f t="shared" si="1849"/>
        <v>0</v>
      </c>
      <c r="AN314" s="196"/>
      <c r="AO314" s="196"/>
      <c r="AP314" s="196">
        <f t="shared" si="1850"/>
        <v>0</v>
      </c>
      <c r="AQ314" s="196"/>
      <c r="AR314" s="196"/>
      <c r="AS314" s="196">
        <f t="shared" si="1851"/>
        <v>0</v>
      </c>
      <c r="AT314" s="196"/>
      <c r="AU314" s="196"/>
      <c r="AV314" s="196"/>
      <c r="AW314" s="196">
        <f t="shared" ref="AW314" si="2195">IF($AT$14=1,AM314*$AM$7,0)</f>
        <v>0</v>
      </c>
      <c r="AX314" s="196">
        <f t="shared" ref="AX314" si="2196">IF($AU$14=1,AP314*$AP$7,0)</f>
        <v>0</v>
      </c>
      <c r="AY314" s="196">
        <f t="shared" ref="AY314" si="2197">IF($AV$14=1,AS314*$AS$7,0)</f>
        <v>0</v>
      </c>
      <c r="AZ314" s="197">
        <f t="shared" si="1855"/>
        <v>0</v>
      </c>
      <c r="BA314" s="198">
        <f>IFERROR(AZ314/(IF($AT$14&gt;0,$AM$7,0)+IF($AU$14&gt;0,$AP$7,0)+IF($AV$14&gt;0,$AS$7,0)),0)</f>
        <v>0</v>
      </c>
      <c r="BB314" s="198"/>
      <c r="BC314" s="425"/>
      <c r="BD314" s="413"/>
      <c r="BE314" s="413"/>
      <c r="BF314" s="236"/>
      <c r="BG314" s="416"/>
      <c r="BH314" s="416"/>
      <c r="BI314" s="411"/>
      <c r="BJ314" s="411"/>
      <c r="BK314" s="413"/>
      <c r="BL314" s="413"/>
      <c r="BM314" s="413"/>
      <c r="BP314" s="211"/>
      <c r="BQ314" s="211"/>
      <c r="BR314" s="211"/>
      <c r="BS314" s="211"/>
    </row>
    <row r="315" spans="1:71">
      <c r="A315" s="419"/>
      <c r="B315" s="419"/>
      <c r="C315" s="422"/>
      <c r="D315" s="195" t="str">
        <f t="shared" si="1960"/>
        <v>3.5</v>
      </c>
      <c r="E315" s="195"/>
      <c r="F315" s="195"/>
      <c r="G315" s="195"/>
      <c r="H315" s="195"/>
      <c r="I315" s="195"/>
      <c r="J315" s="196">
        <f t="shared" si="1840"/>
        <v>0</v>
      </c>
      <c r="K315" s="197" t="str">
        <f>IF(analis!L34="","",analis!L34)</f>
        <v/>
      </c>
      <c r="L315" s="196"/>
      <c r="M315" s="196"/>
      <c r="N315" s="196"/>
      <c r="O315" s="196"/>
      <c r="P315" s="196">
        <f t="shared" si="1841"/>
        <v>0</v>
      </c>
      <c r="Q315" s="8" t="str">
        <f>'rpp5'!$M$279</f>
        <v/>
      </c>
      <c r="R315" s="196"/>
      <c r="S315" s="196">
        <f t="shared" si="1842"/>
        <v>0</v>
      </c>
      <c r="T315" s="196"/>
      <c r="U315" s="196"/>
      <c r="V315" s="196">
        <f t="shared" si="1843"/>
        <v>0</v>
      </c>
      <c r="W315" s="196"/>
      <c r="X315" s="196"/>
      <c r="Y315" s="196"/>
      <c r="Z315" s="196"/>
      <c r="AA315" s="196">
        <f t="shared" ref="AA315" si="2198">IF($W$15=1,J315*$J$7,0)</f>
        <v>0</v>
      </c>
      <c r="AB315" s="196">
        <f t="shared" ref="AB315" si="2199">IF($X$15=1,P315*$P$7,0)</f>
        <v>0</v>
      </c>
      <c r="AC315" s="196">
        <f t="shared" ref="AC315" si="2200">IF($Y$15=1,S315*$S$7,0)</f>
        <v>0</v>
      </c>
      <c r="AD315" s="196">
        <f t="shared" ref="AD315" si="2201">IF($Z$15=1,V315*$V$7,0)</f>
        <v>0</v>
      </c>
      <c r="AE315" s="197">
        <f t="shared" si="1848"/>
        <v>0</v>
      </c>
      <c r="AF315" s="198">
        <f>IFERROR(AE315/(IF($W$15&gt;0,$J$7,0)+IF($X$15&gt;0,$P$7,0)+IF($Y$15&gt;0,$S$7,0)+IF($Z$15&gt;0,$V$7,0)),0)</f>
        <v>0</v>
      </c>
      <c r="AG315" s="198"/>
      <c r="AH315" s="425"/>
      <c r="AI315" s="413"/>
      <c r="AJ315" s="199" t="str">
        <f t="shared" si="1965"/>
        <v>4.5</v>
      </c>
      <c r="AK315" s="8" t="str">
        <f>'rpp5'!$M$336</f>
        <v/>
      </c>
      <c r="AL315" s="199"/>
      <c r="AM315" s="196">
        <f t="shared" si="1849"/>
        <v>0</v>
      </c>
      <c r="AN315" s="196"/>
      <c r="AO315" s="196"/>
      <c r="AP315" s="196">
        <f t="shared" si="1850"/>
        <v>0</v>
      </c>
      <c r="AQ315" s="196"/>
      <c r="AR315" s="196"/>
      <c r="AS315" s="196">
        <f t="shared" si="1851"/>
        <v>0</v>
      </c>
      <c r="AT315" s="196"/>
      <c r="AU315" s="196"/>
      <c r="AV315" s="196"/>
      <c r="AW315" s="196">
        <f t="shared" ref="AW315" si="2202">IF($AT$15=1,AM315*$AM$7,0)</f>
        <v>0</v>
      </c>
      <c r="AX315" s="196">
        <f t="shared" ref="AX315" si="2203">IF($AU$15=1,AP315*$AP$7,0)</f>
        <v>0</v>
      </c>
      <c r="AY315" s="196">
        <f t="shared" ref="AY315" si="2204">IF($AV$15=1,AS315*$AS$7,0)</f>
        <v>0</v>
      </c>
      <c r="AZ315" s="197">
        <f t="shared" si="1855"/>
        <v>0</v>
      </c>
      <c r="BA315" s="198">
        <f>IFERROR(AZ315/(IF($AT$15&gt;0,$AM$7,0)+IF($AU$15&gt;0,$AP$7,0)+IF($AV$15&gt;0,$AS$7,0)),0)</f>
        <v>0</v>
      </c>
      <c r="BB315" s="198"/>
      <c r="BC315" s="425"/>
      <c r="BD315" s="413"/>
      <c r="BE315" s="413"/>
      <c r="BF315" s="236"/>
      <c r="BG315" s="416"/>
      <c r="BH315" s="416"/>
      <c r="BI315" s="411"/>
      <c r="BJ315" s="411"/>
      <c r="BK315" s="413"/>
      <c r="BL315" s="413"/>
      <c r="BM315" s="413"/>
      <c r="BP315" s="211"/>
      <c r="BQ315" s="211"/>
      <c r="BR315" s="211"/>
      <c r="BS315" s="211"/>
    </row>
    <row r="316" spans="1:71">
      <c r="A316" s="419"/>
      <c r="B316" s="419"/>
      <c r="C316" s="422"/>
      <c r="D316" s="195" t="str">
        <f t="shared" si="1960"/>
        <v>3.6</v>
      </c>
      <c r="E316" s="195"/>
      <c r="F316" s="195"/>
      <c r="G316" s="195"/>
      <c r="H316" s="195"/>
      <c r="I316" s="195"/>
      <c r="J316" s="196">
        <f t="shared" si="1840"/>
        <v>0</v>
      </c>
      <c r="K316" s="197" t="str">
        <f>IF(analis!N34="","",analis!N34)</f>
        <v/>
      </c>
      <c r="L316" s="196"/>
      <c r="M316" s="196"/>
      <c r="N316" s="196"/>
      <c r="O316" s="196"/>
      <c r="P316" s="196">
        <f t="shared" si="1841"/>
        <v>0</v>
      </c>
      <c r="Q316" s="8" t="str">
        <f>'rpp16'!$M$279</f>
        <v/>
      </c>
      <c r="R316" s="196"/>
      <c r="S316" s="196">
        <f t="shared" si="1842"/>
        <v>0</v>
      </c>
      <c r="T316" s="196"/>
      <c r="U316" s="196"/>
      <c r="V316" s="196">
        <f t="shared" si="1843"/>
        <v>0</v>
      </c>
      <c r="W316" s="196"/>
      <c r="X316" s="196"/>
      <c r="Y316" s="196"/>
      <c r="Z316" s="196"/>
      <c r="AA316" s="196">
        <f t="shared" ref="AA316" si="2205">IF($W$16=1,J316*$J$7,0)</f>
        <v>0</v>
      </c>
      <c r="AB316" s="196">
        <f t="shared" ref="AB316" si="2206">IF($X$16=1,P316*$P$7,0)</f>
        <v>0</v>
      </c>
      <c r="AC316" s="196">
        <f t="shared" ref="AC316" si="2207">IF($Y$16=1,S316*$S$7,0)</f>
        <v>0</v>
      </c>
      <c r="AD316" s="196">
        <f t="shared" ref="AD316" si="2208">IF($Z$16=1,V316*$V$7,0)</f>
        <v>0</v>
      </c>
      <c r="AE316" s="197">
        <f t="shared" si="1848"/>
        <v>0</v>
      </c>
      <c r="AF316" s="198">
        <f>IFERROR(AE316/(IF($W$16&gt;0,$J$7,0)+IF($X$16&gt;0,$P$7,0)+IF($Y$16&gt;0,$S$7,0)+IF($Z$16&gt;0,$V$7,0)),0)</f>
        <v>0</v>
      </c>
      <c r="AG316" s="198"/>
      <c r="AH316" s="425"/>
      <c r="AI316" s="413"/>
      <c r="AJ316" s="199" t="str">
        <f t="shared" si="1965"/>
        <v>4.6</v>
      </c>
      <c r="AK316" s="8" t="str">
        <f>'rpp16'!$M$336</f>
        <v/>
      </c>
      <c r="AL316" s="199"/>
      <c r="AM316" s="196">
        <f t="shared" si="1849"/>
        <v>0</v>
      </c>
      <c r="AN316" s="196"/>
      <c r="AO316" s="196"/>
      <c r="AP316" s="196">
        <f t="shared" si="1850"/>
        <v>0</v>
      </c>
      <c r="AQ316" s="196"/>
      <c r="AR316" s="196"/>
      <c r="AS316" s="196">
        <f t="shared" si="1851"/>
        <v>0</v>
      </c>
      <c r="AT316" s="196"/>
      <c r="AU316" s="196"/>
      <c r="AV316" s="196"/>
      <c r="AW316" s="196">
        <f t="shared" ref="AW316" si="2209">IF($AT$16=1,AM316*$AM$7,0)</f>
        <v>0</v>
      </c>
      <c r="AX316" s="196">
        <f t="shared" ref="AX316" si="2210">IF($AU$16=1,AP316*$AP$7,0)</f>
        <v>0</v>
      </c>
      <c r="AY316" s="196">
        <f t="shared" ref="AY316" si="2211">IF($AV$16=1,AS316*$AS$7,0)</f>
        <v>0</v>
      </c>
      <c r="AZ316" s="197">
        <f t="shared" si="1855"/>
        <v>0</v>
      </c>
      <c r="BA316" s="198">
        <f>IFERROR(AZ316/(IF($AT$16&gt;0,$AM$7,0)+IF($AU$16&gt;0,$AP$7,0)+IF($AV$16&gt;0,$AS$7,0)),0)</f>
        <v>0</v>
      </c>
      <c r="BB316" s="198"/>
      <c r="BC316" s="425"/>
      <c r="BD316" s="413"/>
      <c r="BE316" s="413"/>
      <c r="BF316" s="236"/>
      <c r="BG316" s="416"/>
      <c r="BH316" s="416"/>
      <c r="BI316" s="411"/>
      <c r="BJ316" s="411"/>
      <c r="BK316" s="413"/>
      <c r="BL316" s="413"/>
      <c r="BM316" s="413"/>
      <c r="BP316" s="211"/>
      <c r="BQ316" s="211"/>
      <c r="BR316" s="211"/>
      <c r="BS316" s="211"/>
    </row>
    <row r="317" spans="1:71">
      <c r="A317" s="419"/>
      <c r="B317" s="419"/>
      <c r="C317" s="422"/>
      <c r="D317" s="195" t="str">
        <f t="shared" si="1960"/>
        <v>3.7</v>
      </c>
      <c r="E317" s="195"/>
      <c r="F317" s="195"/>
      <c r="G317" s="195"/>
      <c r="H317" s="195"/>
      <c r="I317" s="195"/>
      <c r="J317" s="196">
        <f t="shared" si="1840"/>
        <v>0</v>
      </c>
      <c r="K317" s="197" t="str">
        <f>IF(analis!P34="","",analis!P34)</f>
        <v/>
      </c>
      <c r="L317" s="196"/>
      <c r="M317" s="196"/>
      <c r="N317" s="196"/>
      <c r="O317" s="196"/>
      <c r="P317" s="196">
        <f t="shared" si="1841"/>
        <v>0</v>
      </c>
      <c r="Q317" s="8" t="str">
        <f>'rpp17'!$M$279</f>
        <v/>
      </c>
      <c r="R317" s="196"/>
      <c r="S317" s="196">
        <f t="shared" si="1842"/>
        <v>0</v>
      </c>
      <c r="T317" s="196"/>
      <c r="U317" s="196"/>
      <c r="V317" s="196">
        <f t="shared" si="1843"/>
        <v>0</v>
      </c>
      <c r="W317" s="196"/>
      <c r="X317" s="196"/>
      <c r="Y317" s="196"/>
      <c r="Z317" s="196"/>
      <c r="AA317" s="196">
        <f t="shared" ref="AA317" si="2212">IF($W$17=1,J317*$J$7,0)</f>
        <v>0</v>
      </c>
      <c r="AB317" s="196">
        <f t="shared" ref="AB317" si="2213">IF($X$17=1,P317*$P$7,0)</f>
        <v>0</v>
      </c>
      <c r="AC317" s="196">
        <f t="shared" ref="AC317" si="2214">IF($Y$17=1,S317*$S$7,0)</f>
        <v>0</v>
      </c>
      <c r="AD317" s="196">
        <f t="shared" ref="AD317" si="2215">IF($Z$17=1,V317*$V$7,0)</f>
        <v>0</v>
      </c>
      <c r="AE317" s="197">
        <f t="shared" si="1848"/>
        <v>0</v>
      </c>
      <c r="AF317" s="198">
        <f>IFERROR(AE317/(IF($W$17&gt;0,$J$7,0)+IF($X$17&gt;0,$P$7,0)+IF($Y$17&gt;0,$S$7,0)+IF($Z$17&gt;0,$V$7,0)),0)</f>
        <v>0</v>
      </c>
      <c r="AG317" s="198"/>
      <c r="AH317" s="425"/>
      <c r="AI317" s="413"/>
      <c r="AJ317" s="199" t="str">
        <f t="shared" si="1965"/>
        <v>4.7</v>
      </c>
      <c r="AK317" s="8" t="str">
        <f>'rpp17'!$M$336</f>
        <v/>
      </c>
      <c r="AL317" s="199"/>
      <c r="AM317" s="196">
        <f t="shared" si="1849"/>
        <v>0</v>
      </c>
      <c r="AN317" s="196"/>
      <c r="AO317" s="196"/>
      <c r="AP317" s="196">
        <f t="shared" si="1850"/>
        <v>0</v>
      </c>
      <c r="AQ317" s="196"/>
      <c r="AR317" s="196"/>
      <c r="AS317" s="196">
        <f t="shared" si="1851"/>
        <v>0</v>
      </c>
      <c r="AT317" s="196"/>
      <c r="AU317" s="196"/>
      <c r="AV317" s="196"/>
      <c r="AW317" s="196">
        <f t="shared" ref="AW317" si="2216">IF($AT$17=1,AM317*$AM$7,0)</f>
        <v>0</v>
      </c>
      <c r="AX317" s="196">
        <f t="shared" ref="AX317" si="2217">IF($AU$17=1,AP317*$AP$7,0)</f>
        <v>0</v>
      </c>
      <c r="AY317" s="196">
        <f t="shared" ref="AY317" si="2218">IF($AV$17=1,AS317*$AS$7,0)</f>
        <v>0</v>
      </c>
      <c r="AZ317" s="197">
        <f t="shared" si="1855"/>
        <v>0</v>
      </c>
      <c r="BA317" s="198">
        <f>IFERROR(AZ317/(IF($AT$17&gt;0,$AM$7,0)+IF($AU$17&gt;0,$AP$7,0)+IF($AV$17&gt;0,$AS$7,0)),0)</f>
        <v>0</v>
      </c>
      <c r="BB317" s="198"/>
      <c r="BC317" s="425"/>
      <c r="BD317" s="413"/>
      <c r="BE317" s="413"/>
      <c r="BF317" s="236"/>
      <c r="BG317" s="416"/>
      <c r="BH317" s="416"/>
      <c r="BI317" s="411"/>
      <c r="BJ317" s="411"/>
      <c r="BK317" s="413"/>
      <c r="BL317" s="413"/>
      <c r="BM317" s="413"/>
      <c r="BP317" s="211"/>
      <c r="BQ317" s="211"/>
      <c r="BR317" s="211"/>
      <c r="BS317" s="211"/>
    </row>
    <row r="318" spans="1:71">
      <c r="A318" s="419"/>
      <c r="B318" s="419"/>
      <c r="C318" s="422"/>
      <c r="D318" s="195" t="str">
        <f t="shared" si="1960"/>
        <v>3.8</v>
      </c>
      <c r="E318" s="195"/>
      <c r="F318" s="195"/>
      <c r="G318" s="195"/>
      <c r="H318" s="195"/>
      <c r="I318" s="195"/>
      <c r="J318" s="196">
        <f t="shared" si="1840"/>
        <v>0</v>
      </c>
      <c r="K318" s="197" t="str">
        <f>IF(analis!R34="","",analis!R34)</f>
        <v/>
      </c>
      <c r="L318" s="196"/>
      <c r="M318" s="196"/>
      <c r="N318" s="196"/>
      <c r="O318" s="196"/>
      <c r="P318" s="196">
        <f t="shared" si="1841"/>
        <v>0</v>
      </c>
      <c r="Q318" s="8" t="str">
        <f>'rpp18'!$M$279</f>
        <v/>
      </c>
      <c r="R318" s="196"/>
      <c r="S318" s="196">
        <f t="shared" si="1842"/>
        <v>0</v>
      </c>
      <c r="T318" s="196"/>
      <c r="U318" s="196"/>
      <c r="V318" s="196">
        <f t="shared" si="1843"/>
        <v>0</v>
      </c>
      <c r="W318" s="196"/>
      <c r="X318" s="196"/>
      <c r="Y318" s="196"/>
      <c r="Z318" s="196"/>
      <c r="AA318" s="196">
        <f t="shared" ref="AA318" si="2219">IF($W$18=1,J318*$J$7,0)</f>
        <v>0</v>
      </c>
      <c r="AB318" s="196">
        <f t="shared" ref="AB318" si="2220">IF($X$18=1,P318*$P$7,0)</f>
        <v>0</v>
      </c>
      <c r="AC318" s="196">
        <f t="shared" ref="AC318" si="2221">IF($Y$18=1,S318*$S$7,0)</f>
        <v>0</v>
      </c>
      <c r="AD318" s="196">
        <f t="shared" ref="AD318" si="2222">IF($Z$18=1,V318*$V$7,0)</f>
        <v>0</v>
      </c>
      <c r="AE318" s="197">
        <f t="shared" si="1848"/>
        <v>0</v>
      </c>
      <c r="AF318" s="198">
        <f>IFERROR(AE318/(IF($W$18&gt;0,$J$7,0)+IF($X$18&gt;0,$P$7,0)+IF($Y$18&gt;0,$S$7,0)+IF($Z$18&gt;0,$V$7,0)),0)</f>
        <v>0</v>
      </c>
      <c r="AG318" s="198"/>
      <c r="AH318" s="425"/>
      <c r="AI318" s="413"/>
      <c r="AJ318" s="199" t="str">
        <f t="shared" si="1965"/>
        <v>4.8</v>
      </c>
      <c r="AK318" s="8" t="str">
        <f>'rpp18'!$M$336</f>
        <v/>
      </c>
      <c r="AL318" s="199"/>
      <c r="AM318" s="196">
        <f t="shared" si="1849"/>
        <v>0</v>
      </c>
      <c r="AN318" s="196"/>
      <c r="AO318" s="196"/>
      <c r="AP318" s="196">
        <f t="shared" si="1850"/>
        <v>0</v>
      </c>
      <c r="AQ318" s="196"/>
      <c r="AR318" s="196"/>
      <c r="AS318" s="196">
        <f t="shared" si="1851"/>
        <v>0</v>
      </c>
      <c r="AT318" s="196"/>
      <c r="AU318" s="196"/>
      <c r="AV318" s="196"/>
      <c r="AW318" s="196">
        <f t="shared" ref="AW318" si="2223">IF($AT$18=1,AM318*$AM$7,0)</f>
        <v>0</v>
      </c>
      <c r="AX318" s="196">
        <f t="shared" ref="AX318" si="2224">IF($AU$18=1,AP318*$AP$7,0)</f>
        <v>0</v>
      </c>
      <c r="AY318" s="196">
        <f t="shared" ref="AY318" si="2225">IF($AV$18=1,AS318*$AS$7,0)</f>
        <v>0</v>
      </c>
      <c r="AZ318" s="197">
        <f t="shared" si="1855"/>
        <v>0</v>
      </c>
      <c r="BA318" s="198">
        <f>IFERROR(AZ318/(IF($AT$18&gt;0,$AM$7,0)+IF($AU$18&gt;0,$AP$7,0)+IF($AV$18&gt;0,$AS$7,0)),0)</f>
        <v>0</v>
      </c>
      <c r="BB318" s="198"/>
      <c r="BC318" s="425"/>
      <c r="BD318" s="413"/>
      <c r="BE318" s="413"/>
      <c r="BF318" s="236"/>
      <c r="BG318" s="416"/>
      <c r="BH318" s="416"/>
      <c r="BI318" s="411"/>
      <c r="BJ318" s="411"/>
      <c r="BK318" s="413"/>
      <c r="BL318" s="413"/>
      <c r="BM318" s="413"/>
      <c r="BP318" s="211"/>
      <c r="BQ318" s="211"/>
      <c r="BR318" s="211"/>
      <c r="BS318" s="211"/>
    </row>
    <row r="319" spans="1:71">
      <c r="A319" s="419"/>
      <c r="B319" s="419"/>
      <c r="C319" s="422"/>
      <c r="D319" s="195" t="str">
        <f t="shared" si="1960"/>
        <v>3.9</v>
      </c>
      <c r="E319" s="195"/>
      <c r="F319" s="195"/>
      <c r="G319" s="195"/>
      <c r="H319" s="195"/>
      <c r="I319" s="195"/>
      <c r="J319" s="196">
        <f t="shared" si="1840"/>
        <v>0</v>
      </c>
      <c r="K319" s="197" t="str">
        <f>IF(analis!T34="","",analis!T34)</f>
        <v/>
      </c>
      <c r="L319" s="196"/>
      <c r="M319" s="196"/>
      <c r="N319" s="196"/>
      <c r="O319" s="196"/>
      <c r="P319" s="196">
        <f t="shared" si="1841"/>
        <v>0</v>
      </c>
      <c r="Q319" s="8" t="str">
        <f>'rpp19'!$M$279</f>
        <v/>
      </c>
      <c r="R319" s="196"/>
      <c r="S319" s="196">
        <f t="shared" si="1842"/>
        <v>0</v>
      </c>
      <c r="T319" s="196"/>
      <c r="U319" s="196"/>
      <c r="V319" s="196">
        <f t="shared" si="1843"/>
        <v>0</v>
      </c>
      <c r="W319" s="196"/>
      <c r="X319" s="196"/>
      <c r="Y319" s="196"/>
      <c r="Z319" s="196"/>
      <c r="AA319" s="196">
        <f t="shared" ref="AA319" si="2226">IF($W$19=1,J319*$J$7,0)</f>
        <v>0</v>
      </c>
      <c r="AB319" s="196">
        <f t="shared" ref="AB319" si="2227">IF($X$19=1,P319*$P$7,0)</f>
        <v>0</v>
      </c>
      <c r="AC319" s="196">
        <f t="shared" ref="AC319" si="2228">IF($Y$19=1,S319*$S$7,0)</f>
        <v>0</v>
      </c>
      <c r="AD319" s="196">
        <f t="shared" ref="AD319" si="2229">IF($Z$19=1,V319*$V$7,0)</f>
        <v>0</v>
      </c>
      <c r="AE319" s="197">
        <f t="shared" si="1848"/>
        <v>0</v>
      </c>
      <c r="AF319" s="198">
        <f>IFERROR(AE319/(IF($W$19&gt;0,$J$7,0)+IF($X$19&gt;0,$P$7,0)+IF($Y$19&gt;0,$S$7,0)+IF($Z$19&gt;0,$V$7,0)),0)</f>
        <v>0</v>
      </c>
      <c r="AG319" s="198"/>
      <c r="AH319" s="425"/>
      <c r="AI319" s="413"/>
      <c r="AJ319" s="199" t="str">
        <f t="shared" si="1965"/>
        <v>4.9</v>
      </c>
      <c r="AK319" s="8" t="str">
        <f>'rpp19'!$M$336</f>
        <v/>
      </c>
      <c r="AL319" s="199"/>
      <c r="AM319" s="196">
        <f t="shared" si="1849"/>
        <v>0</v>
      </c>
      <c r="AN319" s="196"/>
      <c r="AO319" s="196"/>
      <c r="AP319" s="196">
        <f t="shared" si="1850"/>
        <v>0</v>
      </c>
      <c r="AQ319" s="196"/>
      <c r="AR319" s="196"/>
      <c r="AS319" s="196">
        <f t="shared" si="1851"/>
        <v>0</v>
      </c>
      <c r="AT319" s="196"/>
      <c r="AU319" s="196"/>
      <c r="AV319" s="196"/>
      <c r="AW319" s="196">
        <f t="shared" ref="AW319" si="2230">IF($AT$19=1,AM319*$AM$7,0)</f>
        <v>0</v>
      </c>
      <c r="AX319" s="196">
        <f t="shared" ref="AX319" si="2231">IF($AU$19=1,AP319*$AP$7,0)</f>
        <v>0</v>
      </c>
      <c r="AY319" s="196">
        <f t="shared" ref="AY319" si="2232">IF($AV$19=1,AS319*$AS$7,0)</f>
        <v>0</v>
      </c>
      <c r="AZ319" s="197">
        <f t="shared" si="1855"/>
        <v>0</v>
      </c>
      <c r="BA319" s="198">
        <f>IFERROR(AZ319/(IF($AT$19&gt;0,$AM$7,0)+IF($AU$19&gt;0,$AP$7,0)+IF($AV$19&gt;0,$AS$7,0)),0)</f>
        <v>0</v>
      </c>
      <c r="BB319" s="198"/>
      <c r="BC319" s="425"/>
      <c r="BD319" s="413"/>
      <c r="BE319" s="413"/>
      <c r="BF319" s="236"/>
      <c r="BG319" s="416"/>
      <c r="BH319" s="416"/>
      <c r="BI319" s="411"/>
      <c r="BJ319" s="411"/>
      <c r="BK319" s="413"/>
      <c r="BL319" s="413"/>
      <c r="BM319" s="413"/>
      <c r="BP319" s="211"/>
      <c r="BQ319" s="211"/>
      <c r="BR319" s="211"/>
      <c r="BS319" s="211"/>
    </row>
    <row r="320" spans="1:71">
      <c r="A320" s="419"/>
      <c r="B320" s="419"/>
      <c r="C320" s="422"/>
      <c r="D320" s="195" t="str">
        <f t="shared" si="1960"/>
        <v>3.10</v>
      </c>
      <c r="E320" s="195"/>
      <c r="F320" s="195"/>
      <c r="G320" s="195"/>
      <c r="H320" s="195"/>
      <c r="I320" s="195"/>
      <c r="J320" s="196">
        <f t="shared" si="1840"/>
        <v>0</v>
      </c>
      <c r="K320" s="197" t="str">
        <f>IF(analis!V34="","",analis!V34)</f>
        <v/>
      </c>
      <c r="L320" s="196"/>
      <c r="M320" s="196"/>
      <c r="N320" s="196"/>
      <c r="O320" s="196"/>
      <c r="P320" s="196">
        <f t="shared" si="1841"/>
        <v>0</v>
      </c>
      <c r="Q320" s="8" t="str">
        <f>'rpp20'!$M$279</f>
        <v/>
      </c>
      <c r="R320" s="196"/>
      <c r="S320" s="196">
        <f t="shared" si="1842"/>
        <v>0</v>
      </c>
      <c r="T320" s="196"/>
      <c r="U320" s="196"/>
      <c r="V320" s="196">
        <f t="shared" si="1843"/>
        <v>0</v>
      </c>
      <c r="W320" s="196"/>
      <c r="X320" s="196"/>
      <c r="Y320" s="196"/>
      <c r="Z320" s="196"/>
      <c r="AA320" s="196">
        <f t="shared" ref="AA320" si="2233">IF($W$20=1,J320*$J$7,0)</f>
        <v>0</v>
      </c>
      <c r="AB320" s="196">
        <f t="shared" ref="AB320" si="2234">IF($X$20=1,P320*$P$7,0)</f>
        <v>0</v>
      </c>
      <c r="AC320" s="196">
        <f t="shared" ref="AC320" si="2235">IF($Y$20=1,S320*$S$7,0)</f>
        <v>0</v>
      </c>
      <c r="AD320" s="196">
        <f t="shared" ref="AD320" si="2236">IF($Z$20=1,V320*$V$7,0)</f>
        <v>0</v>
      </c>
      <c r="AE320" s="197">
        <f t="shared" si="1848"/>
        <v>0</v>
      </c>
      <c r="AF320" s="198">
        <f>IFERROR(AE320/(IF($W$20&gt;0,$J$7,0)+IF($X$20&gt;0,$P$7,0)+IF($Y$20&gt;0,$S$7,0)+IF($Z$20&gt;0,$V$7,0)),0)</f>
        <v>0</v>
      </c>
      <c r="AG320" s="198"/>
      <c r="AH320" s="425"/>
      <c r="AI320" s="413"/>
      <c r="AJ320" s="199" t="str">
        <f t="shared" si="1965"/>
        <v>4.10</v>
      </c>
      <c r="AK320" s="8" t="str">
        <f>'rpp20'!$M$336</f>
        <v/>
      </c>
      <c r="AL320" s="199"/>
      <c r="AM320" s="196">
        <f t="shared" si="1849"/>
        <v>0</v>
      </c>
      <c r="AN320" s="196"/>
      <c r="AO320" s="196"/>
      <c r="AP320" s="196">
        <f t="shared" si="1850"/>
        <v>0</v>
      </c>
      <c r="AQ320" s="196"/>
      <c r="AR320" s="196"/>
      <c r="AS320" s="196">
        <f t="shared" si="1851"/>
        <v>0</v>
      </c>
      <c r="AT320" s="196"/>
      <c r="AU320" s="196"/>
      <c r="AV320" s="196"/>
      <c r="AW320" s="196">
        <f t="shared" ref="AW320" si="2237">IF($AT$20=1,AM320*$AM$7,0)</f>
        <v>0</v>
      </c>
      <c r="AX320" s="196">
        <f t="shared" ref="AX320" si="2238">IF($AU$20=1,AP320*$AP$7,0)</f>
        <v>0</v>
      </c>
      <c r="AY320" s="196">
        <f t="shared" ref="AY320" si="2239">IF($AV$20=1,AS320*$AS$7,0)</f>
        <v>0</v>
      </c>
      <c r="AZ320" s="197">
        <f t="shared" si="1855"/>
        <v>0</v>
      </c>
      <c r="BA320" s="198">
        <f>IFERROR(AZ320/(IF($AT$20&gt;0,$AM$7,0)+IF($AU$20&gt;0,$AP$7,0)+IF($AV$20&gt;0,$AS$7,0)),0)</f>
        <v>0</v>
      </c>
      <c r="BB320" s="198"/>
      <c r="BC320" s="425"/>
      <c r="BD320" s="413"/>
      <c r="BE320" s="413"/>
      <c r="BF320" s="236"/>
      <c r="BG320" s="416"/>
      <c r="BH320" s="416"/>
      <c r="BI320" s="411"/>
      <c r="BJ320" s="411"/>
      <c r="BK320" s="413"/>
      <c r="BL320" s="413"/>
      <c r="BM320" s="413"/>
      <c r="BP320" s="211"/>
      <c r="BQ320" s="211"/>
      <c r="BR320" s="211"/>
      <c r="BS320" s="211"/>
    </row>
    <row r="321" spans="1:71">
      <c r="A321" s="419"/>
      <c r="B321" s="419"/>
      <c r="C321" s="422"/>
      <c r="D321" s="195" t="str">
        <f t="shared" si="1960"/>
        <v>3.11</v>
      </c>
      <c r="E321" s="195"/>
      <c r="F321" s="195"/>
      <c r="G321" s="195"/>
      <c r="H321" s="195"/>
      <c r="I321" s="195"/>
      <c r="J321" s="196">
        <f t="shared" si="1840"/>
        <v>0</v>
      </c>
      <c r="K321" s="197" t="str">
        <f>IF(analis!X34="","",analis!X34)</f>
        <v/>
      </c>
      <c r="L321" s="196"/>
      <c r="M321" s="196"/>
      <c r="N321" s="196"/>
      <c r="O321" s="196"/>
      <c r="P321" s="196">
        <f t="shared" si="1841"/>
        <v>0</v>
      </c>
      <c r="Q321" s="8" t="str">
        <f>'rpp11'!$M$279</f>
        <v/>
      </c>
      <c r="R321" s="196"/>
      <c r="S321" s="196">
        <f t="shared" si="1842"/>
        <v>0</v>
      </c>
      <c r="T321" s="196"/>
      <c r="U321" s="196"/>
      <c r="V321" s="196">
        <f t="shared" si="1843"/>
        <v>0</v>
      </c>
      <c r="W321" s="196"/>
      <c r="X321" s="196"/>
      <c r="Y321" s="196"/>
      <c r="Z321" s="196"/>
      <c r="AA321" s="196">
        <f t="shared" ref="AA321" si="2240">IF($W$21=1,J321*$J$7,0)</f>
        <v>0</v>
      </c>
      <c r="AB321" s="196">
        <f t="shared" ref="AB321" si="2241">IF($X$21=1,P321*$P$7,0)</f>
        <v>0</v>
      </c>
      <c r="AC321" s="196">
        <f t="shared" ref="AC321" si="2242">IF($Y$21=1,S321*$S$7,0)</f>
        <v>0</v>
      </c>
      <c r="AD321" s="196">
        <f t="shared" ref="AD321" si="2243">IF($Z$21=1,V321*$V$7,0)</f>
        <v>0</v>
      </c>
      <c r="AE321" s="197">
        <f t="shared" si="1848"/>
        <v>0</v>
      </c>
      <c r="AF321" s="198">
        <f>IFERROR(AE321/(IF($W$21&gt;0,$J$7,0)+IF($X$21&gt;0,$P$7,0)+IF($Y$21&gt;0,$S$7,0)+IF($Z$21&gt;0,$V$7,0)),0)</f>
        <v>0</v>
      </c>
      <c r="AG321" s="198"/>
      <c r="AH321" s="425"/>
      <c r="AI321" s="413"/>
      <c r="AJ321" s="199" t="str">
        <f t="shared" si="1965"/>
        <v>4.11</v>
      </c>
      <c r="AK321" s="8" t="str">
        <f>'rpp11'!$M$336</f>
        <v/>
      </c>
      <c r="AL321" s="199"/>
      <c r="AM321" s="196">
        <f t="shared" si="1849"/>
        <v>0</v>
      </c>
      <c r="AN321" s="196"/>
      <c r="AO321" s="196"/>
      <c r="AP321" s="196">
        <f t="shared" si="1850"/>
        <v>0</v>
      </c>
      <c r="AQ321" s="196"/>
      <c r="AR321" s="196"/>
      <c r="AS321" s="196">
        <f t="shared" si="1851"/>
        <v>0</v>
      </c>
      <c r="AT321" s="196"/>
      <c r="AU321" s="196"/>
      <c r="AV321" s="196"/>
      <c r="AW321" s="196">
        <f t="shared" ref="AW321" si="2244">IF($AT$21=1,AM321*$AM$7,0)</f>
        <v>0</v>
      </c>
      <c r="AX321" s="196">
        <f t="shared" ref="AX321" si="2245">IF($AU$21=1,AP321*$AP$7,0)</f>
        <v>0</v>
      </c>
      <c r="AY321" s="196">
        <f t="shared" ref="AY321" si="2246">IF($AV$21=1,AS321*$AS$7,0)</f>
        <v>0</v>
      </c>
      <c r="AZ321" s="197">
        <f t="shared" si="1855"/>
        <v>0</v>
      </c>
      <c r="BA321" s="198">
        <f>IFERROR(AZ321/(IF($AT$21&gt;0,$AM$7,0)+IF($AU$21&gt;0,$AP$7,0)+IF($AV$21&gt;0,$AS$7,0)),0)</f>
        <v>0</v>
      </c>
      <c r="BB321" s="198"/>
      <c r="BC321" s="425"/>
      <c r="BD321" s="413"/>
      <c r="BE321" s="413"/>
      <c r="BF321" s="236"/>
      <c r="BG321" s="416"/>
      <c r="BH321" s="416"/>
      <c r="BI321" s="411"/>
      <c r="BJ321" s="411"/>
      <c r="BK321" s="413"/>
      <c r="BL321" s="413"/>
      <c r="BM321" s="413"/>
      <c r="BP321" s="211"/>
      <c r="BQ321" s="211"/>
      <c r="BR321" s="211"/>
      <c r="BS321" s="211"/>
    </row>
    <row r="322" spans="1:71">
      <c r="A322" s="419"/>
      <c r="B322" s="419"/>
      <c r="C322" s="422"/>
      <c r="D322" s="195" t="str">
        <f t="shared" si="1960"/>
        <v>3.12</v>
      </c>
      <c r="E322" s="195"/>
      <c r="F322" s="195"/>
      <c r="G322" s="195"/>
      <c r="H322" s="195"/>
      <c r="I322" s="195"/>
      <c r="J322" s="196">
        <f t="shared" si="1840"/>
        <v>0</v>
      </c>
      <c r="K322" s="197" t="str">
        <f>IF(analis!Z34="","",analis!Z34)</f>
        <v/>
      </c>
      <c r="L322" s="196"/>
      <c r="M322" s="196"/>
      <c r="N322" s="196"/>
      <c r="O322" s="196"/>
      <c r="P322" s="196">
        <f t="shared" si="1841"/>
        <v>0</v>
      </c>
      <c r="Q322" s="8" t="str">
        <f>'rpp12'!$M$279</f>
        <v/>
      </c>
      <c r="R322" s="196"/>
      <c r="S322" s="196">
        <f t="shared" si="1842"/>
        <v>0</v>
      </c>
      <c r="T322" s="196"/>
      <c r="U322" s="196"/>
      <c r="V322" s="196">
        <f t="shared" si="1843"/>
        <v>0</v>
      </c>
      <c r="W322" s="196"/>
      <c r="X322" s="196"/>
      <c r="Y322" s="196"/>
      <c r="Z322" s="196"/>
      <c r="AA322" s="196">
        <f t="shared" ref="AA322" si="2247">IF($W$22=1,J322*$J$7,0)</f>
        <v>0</v>
      </c>
      <c r="AB322" s="196">
        <f t="shared" ref="AB322" si="2248">IF($X$22=1,P322*$P$7,0)</f>
        <v>0</v>
      </c>
      <c r="AC322" s="196">
        <f t="shared" ref="AC322" si="2249">IF($Y$22=1,S322*$S$7,0)</f>
        <v>0</v>
      </c>
      <c r="AD322" s="196">
        <f t="shared" ref="AD322" si="2250">IF($Z$22=1,V322*$V$7,0)</f>
        <v>0</v>
      </c>
      <c r="AE322" s="197">
        <f t="shared" si="1848"/>
        <v>0</v>
      </c>
      <c r="AF322" s="198">
        <f>IFERROR(AE322/(IF($W$22&gt;0,$J$7,0)+IF($X$22&gt;0,$P$7,0)+IF($Y$22&gt;0,$S$7,0)+IF($Z$22&gt;0,$V$7,0)),0)</f>
        <v>0</v>
      </c>
      <c r="AG322" s="198"/>
      <c r="AH322" s="425"/>
      <c r="AI322" s="413"/>
      <c r="AJ322" s="199" t="str">
        <f t="shared" si="1965"/>
        <v>4.12</v>
      </c>
      <c r="AK322" s="8" t="str">
        <f>'rpp12'!$M$336</f>
        <v/>
      </c>
      <c r="AL322" s="199"/>
      <c r="AM322" s="196">
        <f t="shared" si="1849"/>
        <v>0</v>
      </c>
      <c r="AN322" s="196"/>
      <c r="AO322" s="196"/>
      <c r="AP322" s="196">
        <f t="shared" si="1850"/>
        <v>0</v>
      </c>
      <c r="AQ322" s="196"/>
      <c r="AR322" s="196"/>
      <c r="AS322" s="196">
        <f t="shared" si="1851"/>
        <v>0</v>
      </c>
      <c r="AT322" s="196"/>
      <c r="AU322" s="196"/>
      <c r="AV322" s="196"/>
      <c r="AW322" s="196">
        <f t="shared" ref="AW322" si="2251">IF($AT$22=1,AM322*$AM$7,0)</f>
        <v>0</v>
      </c>
      <c r="AX322" s="196">
        <f t="shared" ref="AX322" si="2252">IF($AU$22=1,AP322*$AP$7,0)</f>
        <v>0</v>
      </c>
      <c r="AY322" s="196">
        <f t="shared" ref="AY322" si="2253">IF($AV$22=1,AS322*$AS$7,0)</f>
        <v>0</v>
      </c>
      <c r="AZ322" s="197">
        <f t="shared" si="1855"/>
        <v>0</v>
      </c>
      <c r="BA322" s="198">
        <f>IFERROR(AZ322/(IF($AT$22&gt;0,$AM$7,0)+IF($AU$22&gt;0,$AP$7,0)+IF($AV$22&gt;0,$AS$7,0)),0)</f>
        <v>0</v>
      </c>
      <c r="BB322" s="198"/>
      <c r="BC322" s="425"/>
      <c r="BD322" s="413"/>
      <c r="BE322" s="413"/>
      <c r="BF322" s="236"/>
      <c r="BG322" s="416"/>
      <c r="BH322" s="416"/>
      <c r="BI322" s="411"/>
      <c r="BJ322" s="411"/>
      <c r="BK322" s="413"/>
      <c r="BL322" s="413"/>
      <c r="BM322" s="413"/>
      <c r="BP322" s="211"/>
      <c r="BQ322" s="211"/>
      <c r="BR322" s="211"/>
      <c r="BS322" s="211"/>
    </row>
    <row r="323" spans="1:71">
      <c r="A323" s="419"/>
      <c r="B323" s="419"/>
      <c r="C323" s="422"/>
      <c r="D323" s="195" t="str">
        <f t="shared" si="1960"/>
        <v>3.13</v>
      </c>
      <c r="E323" s="195"/>
      <c r="F323" s="195"/>
      <c r="G323" s="195"/>
      <c r="H323" s="195"/>
      <c r="I323" s="195"/>
      <c r="J323" s="196">
        <f t="shared" si="1840"/>
        <v>0</v>
      </c>
      <c r="K323" s="197" t="str">
        <f>IF(analis!AB34="","",analis!AB34)</f>
        <v/>
      </c>
      <c r="L323" s="196"/>
      <c r="M323" s="196"/>
      <c r="N323" s="196"/>
      <c r="O323" s="196"/>
      <c r="P323" s="196">
        <f t="shared" si="1841"/>
        <v>0</v>
      </c>
      <c r="Q323" s="8" t="str">
        <f>'rpp13'!$M$279</f>
        <v/>
      </c>
      <c r="R323" s="196"/>
      <c r="S323" s="196">
        <f t="shared" si="1842"/>
        <v>0</v>
      </c>
      <c r="T323" s="196"/>
      <c r="U323" s="196"/>
      <c r="V323" s="196">
        <f t="shared" si="1843"/>
        <v>0</v>
      </c>
      <c r="W323" s="196"/>
      <c r="X323" s="196"/>
      <c r="Y323" s="196"/>
      <c r="Z323" s="196"/>
      <c r="AA323" s="196">
        <f t="shared" ref="AA323" si="2254">IF($W$23=1,J323*$J$7,0)</f>
        <v>0</v>
      </c>
      <c r="AB323" s="196">
        <f t="shared" ref="AB323" si="2255">IF($X$23=1,P323*$P$7,0)</f>
        <v>0</v>
      </c>
      <c r="AC323" s="196">
        <f t="shared" ref="AC323" si="2256">IF($Y$23=1,S323*$S$7,0)</f>
        <v>0</v>
      </c>
      <c r="AD323" s="196">
        <f t="shared" ref="AD323" si="2257">IF($Z$23=1,V323*$V$7,0)</f>
        <v>0</v>
      </c>
      <c r="AE323" s="197">
        <f t="shared" si="1848"/>
        <v>0</v>
      </c>
      <c r="AF323" s="198">
        <f>IFERROR(AE323/(IF($W$23&gt;0,$J$7,0)+IF($X$23&gt;0,$P$7,0)+IF($Y$23&gt;0,$S$7,0)+IF($Z$23&gt;0,$V$7,0)),0)</f>
        <v>0</v>
      </c>
      <c r="AG323" s="198"/>
      <c r="AH323" s="425"/>
      <c r="AI323" s="413"/>
      <c r="AJ323" s="199" t="str">
        <f t="shared" si="1965"/>
        <v>4.13</v>
      </c>
      <c r="AK323" s="8" t="str">
        <f>'rpp13'!$M$336</f>
        <v/>
      </c>
      <c r="AL323" s="199"/>
      <c r="AM323" s="196">
        <f t="shared" si="1849"/>
        <v>0</v>
      </c>
      <c r="AN323" s="196"/>
      <c r="AO323" s="196"/>
      <c r="AP323" s="196">
        <f t="shared" si="1850"/>
        <v>0</v>
      </c>
      <c r="AQ323" s="196"/>
      <c r="AR323" s="196"/>
      <c r="AS323" s="196">
        <f t="shared" si="1851"/>
        <v>0</v>
      </c>
      <c r="AT323" s="196"/>
      <c r="AU323" s="196"/>
      <c r="AV323" s="196"/>
      <c r="AW323" s="196">
        <f t="shared" ref="AW323" si="2258">IF($AT$23=1,AM323*$AM$7,0)</f>
        <v>0</v>
      </c>
      <c r="AX323" s="196">
        <f t="shared" ref="AX323" si="2259">IF($AU$23=1,AP323*$AP$7,0)</f>
        <v>0</v>
      </c>
      <c r="AY323" s="196">
        <f t="shared" ref="AY323" si="2260">IF($AV$23=1,AS323*$AS$7,0)</f>
        <v>0</v>
      </c>
      <c r="AZ323" s="197">
        <f t="shared" si="1855"/>
        <v>0</v>
      </c>
      <c r="BA323" s="198">
        <f>IFERROR(AZ323/(IF($AT$23&gt;0,$AM$7,0)+IF($AU$23&gt;0,$AP$7,0)+IF($AV$23&gt;0,$AS$7,0)),0)</f>
        <v>0</v>
      </c>
      <c r="BB323" s="198"/>
      <c r="BC323" s="425"/>
      <c r="BD323" s="413"/>
      <c r="BE323" s="413"/>
      <c r="BF323" s="236"/>
      <c r="BG323" s="416"/>
      <c r="BH323" s="416"/>
      <c r="BI323" s="411"/>
      <c r="BJ323" s="411"/>
      <c r="BK323" s="413"/>
      <c r="BL323" s="413"/>
      <c r="BM323" s="413"/>
      <c r="BP323" s="211"/>
      <c r="BQ323" s="211"/>
      <c r="BR323" s="211"/>
      <c r="BS323" s="211"/>
    </row>
    <row r="324" spans="1:71">
      <c r="A324" s="419"/>
      <c r="B324" s="419"/>
      <c r="C324" s="422"/>
      <c r="D324" s="195" t="str">
        <f t="shared" si="1960"/>
        <v>3.14</v>
      </c>
      <c r="E324" s="195"/>
      <c r="F324" s="195"/>
      <c r="G324" s="195"/>
      <c r="H324" s="195"/>
      <c r="I324" s="195"/>
      <c r="J324" s="196">
        <f t="shared" si="1840"/>
        <v>0</v>
      </c>
      <c r="K324" s="197" t="str">
        <f>IF(analis!AD34="","",analis!AD34)</f>
        <v/>
      </c>
      <c r="L324" s="196"/>
      <c r="M324" s="196"/>
      <c r="N324" s="196"/>
      <c r="O324" s="196"/>
      <c r="P324" s="196">
        <f t="shared" si="1841"/>
        <v>0</v>
      </c>
      <c r="Q324" s="8" t="str">
        <f>'rpp14'!$M$279</f>
        <v/>
      </c>
      <c r="R324" s="196"/>
      <c r="S324" s="196">
        <f t="shared" si="1842"/>
        <v>0</v>
      </c>
      <c r="T324" s="196"/>
      <c r="U324" s="196"/>
      <c r="V324" s="196">
        <f t="shared" si="1843"/>
        <v>0</v>
      </c>
      <c r="W324" s="196"/>
      <c r="X324" s="196"/>
      <c r="Y324" s="196"/>
      <c r="Z324" s="196"/>
      <c r="AA324" s="196">
        <f t="shared" ref="AA324" si="2261">IF($W$24=1,J324*$J$7,0)</f>
        <v>0</v>
      </c>
      <c r="AB324" s="196">
        <f t="shared" ref="AB324" si="2262">IF($X$24=1,P324*$P$7,0)</f>
        <v>0</v>
      </c>
      <c r="AC324" s="196">
        <f t="shared" ref="AC324" si="2263">IF($Y$24=1,S324*$S$7,0)</f>
        <v>0</v>
      </c>
      <c r="AD324" s="196">
        <f t="shared" ref="AD324" si="2264">IF($Z$24=1,V324*$V$7,0)</f>
        <v>0</v>
      </c>
      <c r="AE324" s="197">
        <f t="shared" si="1848"/>
        <v>0</v>
      </c>
      <c r="AF324" s="198">
        <f>IFERROR(AE324/(IF($W$24&gt;0,$J$7,0)+IF($X$24&gt;0,$P$7,0)+IF($Y$24&gt;0,$S$7,0)+IF($Z$24&gt;0,$V$7,0)),0)</f>
        <v>0</v>
      </c>
      <c r="AG324" s="198"/>
      <c r="AH324" s="425"/>
      <c r="AI324" s="413"/>
      <c r="AJ324" s="199" t="str">
        <f t="shared" si="1965"/>
        <v>4.14</v>
      </c>
      <c r="AK324" s="8" t="str">
        <f>'rpp14'!$M$336</f>
        <v/>
      </c>
      <c r="AL324" s="199"/>
      <c r="AM324" s="196">
        <f t="shared" si="1849"/>
        <v>0</v>
      </c>
      <c r="AN324" s="196"/>
      <c r="AO324" s="196"/>
      <c r="AP324" s="196">
        <f t="shared" si="1850"/>
        <v>0</v>
      </c>
      <c r="AQ324" s="196"/>
      <c r="AR324" s="196"/>
      <c r="AS324" s="196">
        <f t="shared" si="1851"/>
        <v>0</v>
      </c>
      <c r="AT324" s="196"/>
      <c r="AU324" s="196"/>
      <c r="AV324" s="196"/>
      <c r="AW324" s="196">
        <f t="shared" ref="AW324" si="2265">IF($AT$24=1,AM324*$AM$7,0)</f>
        <v>0</v>
      </c>
      <c r="AX324" s="196">
        <f t="shared" ref="AX324" si="2266">IF($AU$24=1,AP324*$AP$7,0)</f>
        <v>0</v>
      </c>
      <c r="AY324" s="196">
        <f t="shared" ref="AY324" si="2267">IF($AV$24=1,AS324*$AS$7,0)</f>
        <v>0</v>
      </c>
      <c r="AZ324" s="197">
        <f t="shared" si="1855"/>
        <v>0</v>
      </c>
      <c r="BA324" s="198">
        <f>IFERROR(AZ324/(IF($AT$24&gt;0,$AM$7,0)+IF($AU$24&gt;0,$AP$7,0)+IF($AV$24&gt;0,$AS$7,0)),0)</f>
        <v>0</v>
      </c>
      <c r="BB324" s="198"/>
      <c r="BC324" s="425"/>
      <c r="BD324" s="413"/>
      <c r="BE324" s="413"/>
      <c r="BF324" s="236"/>
      <c r="BG324" s="416"/>
      <c r="BH324" s="416"/>
      <c r="BI324" s="411"/>
      <c r="BJ324" s="411"/>
      <c r="BK324" s="413"/>
      <c r="BL324" s="413"/>
      <c r="BM324" s="413"/>
      <c r="BP324" s="211"/>
      <c r="BQ324" s="211"/>
      <c r="BR324" s="211"/>
      <c r="BS324" s="211"/>
    </row>
    <row r="325" spans="1:71">
      <c r="A325" s="420"/>
      <c r="B325" s="420"/>
      <c r="C325" s="423"/>
      <c r="D325" s="195" t="str">
        <f t="shared" si="1960"/>
        <v>3.15</v>
      </c>
      <c r="E325" s="195"/>
      <c r="F325" s="195"/>
      <c r="G325" s="195"/>
      <c r="H325" s="195"/>
      <c r="I325" s="195"/>
      <c r="J325" s="196">
        <f t="shared" si="1840"/>
        <v>0</v>
      </c>
      <c r="K325" s="197" t="str">
        <f>IF(analis!AF34="","",analis!AF34)</f>
        <v/>
      </c>
      <c r="L325" s="196"/>
      <c r="M325" s="196"/>
      <c r="N325" s="196"/>
      <c r="O325" s="196"/>
      <c r="P325" s="196">
        <f t="shared" si="1841"/>
        <v>0</v>
      </c>
      <c r="Q325" s="8" t="str">
        <f>'rpp15'!$M$279</f>
        <v/>
      </c>
      <c r="R325" s="196"/>
      <c r="S325" s="196">
        <f t="shared" si="1842"/>
        <v>0</v>
      </c>
      <c r="T325" s="196"/>
      <c r="U325" s="196"/>
      <c r="V325" s="196">
        <f t="shared" si="1843"/>
        <v>0</v>
      </c>
      <c r="W325" s="196"/>
      <c r="X325" s="196"/>
      <c r="Y325" s="196"/>
      <c r="Z325" s="196"/>
      <c r="AA325" s="196">
        <f t="shared" ref="AA325" si="2268">IF($W$25=1,J325*$J$7,0)</f>
        <v>0</v>
      </c>
      <c r="AB325" s="196">
        <f t="shared" ref="AB325" si="2269">IF($X$25=1,P325*$P$7,0)</f>
        <v>0</v>
      </c>
      <c r="AC325" s="196">
        <f t="shared" ref="AC325" si="2270">IF($Y$25=1,S325*$S$7,0)</f>
        <v>0</v>
      </c>
      <c r="AD325" s="196">
        <f t="shared" ref="AD325" si="2271">IF($Z$25=1,V325*$V$7,0)</f>
        <v>0</v>
      </c>
      <c r="AE325" s="197">
        <f t="shared" si="1848"/>
        <v>0</v>
      </c>
      <c r="AF325" s="198">
        <f>IFERROR(AE325/(IF($W$25&gt;0,$J$7,0)+IF($X$25&gt;0,$P$7,0)+IF($Y$25&gt;0,$S$7,0)+IF($Z$25&gt;0,$V$7,0)),0)</f>
        <v>0</v>
      </c>
      <c r="AG325" s="198"/>
      <c r="AH325" s="426"/>
      <c r="AI325" s="414"/>
      <c r="AJ325" s="199" t="str">
        <f t="shared" si="1965"/>
        <v>4.15</v>
      </c>
      <c r="AK325" s="8" t="str">
        <f>'rpp15'!$M$336</f>
        <v/>
      </c>
      <c r="AL325" s="199"/>
      <c r="AM325" s="196">
        <f t="shared" si="1849"/>
        <v>0</v>
      </c>
      <c r="AN325" s="196"/>
      <c r="AO325" s="196"/>
      <c r="AP325" s="196">
        <f t="shared" si="1850"/>
        <v>0</v>
      </c>
      <c r="AQ325" s="196"/>
      <c r="AR325" s="196"/>
      <c r="AS325" s="196">
        <f t="shared" si="1851"/>
        <v>0</v>
      </c>
      <c r="AT325" s="196"/>
      <c r="AU325" s="196"/>
      <c r="AV325" s="196"/>
      <c r="AW325" s="196">
        <f t="shared" ref="AW325" si="2272">IF($AT$25=1,AM325*$AM$7,0)</f>
        <v>0</v>
      </c>
      <c r="AX325" s="196">
        <f t="shared" ref="AX325" si="2273">IF($AU$25=1,AP325*$AP$7,0)</f>
        <v>0</v>
      </c>
      <c r="AY325" s="196">
        <f t="shared" ref="AY325" si="2274">IF($AV$25=1,AS325*$AS$7,0)</f>
        <v>0</v>
      </c>
      <c r="AZ325" s="197">
        <f t="shared" si="1855"/>
        <v>0</v>
      </c>
      <c r="BA325" s="198">
        <f>IFERROR(AZ325/(IF($AT$25&gt;0,$AM$7,0)+IF($AU$25&gt;0,$AP$7,0)+IF($AV$25&gt;0,$AS$7,0)),0)</f>
        <v>0</v>
      </c>
      <c r="BB325" s="198"/>
      <c r="BC325" s="426"/>
      <c r="BD325" s="414"/>
      <c r="BE325" s="414"/>
      <c r="BF325" s="237"/>
      <c r="BG325" s="417"/>
      <c r="BH325" s="417"/>
      <c r="BI325" s="316"/>
      <c r="BJ325" s="316"/>
      <c r="BK325" s="414"/>
      <c r="BL325" s="414"/>
      <c r="BM325" s="414"/>
      <c r="BP325" s="211"/>
      <c r="BQ325" s="211"/>
      <c r="BR325" s="211"/>
      <c r="BS325" s="211"/>
    </row>
    <row r="326" spans="1:71">
      <c r="A326" s="418">
        <v>22</v>
      </c>
      <c r="B326" s="418">
        <f>pd!B27</f>
        <v>5490</v>
      </c>
      <c r="C326" s="421" t="str">
        <f>pd!C27</f>
        <v>MUHAMMAD NAHDY RAMADHAN</v>
      </c>
      <c r="D326" s="195" t="str">
        <f t="shared" si="1960"/>
        <v>3.1</v>
      </c>
      <c r="E326" s="195"/>
      <c r="F326" s="195"/>
      <c r="G326" s="195"/>
      <c r="H326" s="195"/>
      <c r="I326" s="195"/>
      <c r="J326" s="196">
        <f t="shared" si="1840"/>
        <v>0</v>
      </c>
      <c r="K326" s="197" t="str">
        <f>IF(analis!D35="","",analis!D35)</f>
        <v/>
      </c>
      <c r="L326" s="196"/>
      <c r="M326" s="196"/>
      <c r="N326" s="196"/>
      <c r="O326" s="196"/>
      <c r="P326" s="196">
        <f t="shared" si="1841"/>
        <v>0</v>
      </c>
      <c r="Q326" s="8" t="str">
        <f>'rpp1'!$M$280</f>
        <v/>
      </c>
      <c r="R326" s="196"/>
      <c r="S326" s="196">
        <f t="shared" si="1842"/>
        <v>0</v>
      </c>
      <c r="T326" s="196"/>
      <c r="U326" s="196"/>
      <c r="V326" s="196">
        <f t="shared" si="1843"/>
        <v>0</v>
      </c>
      <c r="W326" s="196"/>
      <c r="X326" s="196"/>
      <c r="Y326" s="196"/>
      <c r="Z326" s="196"/>
      <c r="AA326" s="196">
        <f t="shared" ref="AA326" si="2275">IF($W$11=1,J326*$J$7,0)</f>
        <v>0</v>
      </c>
      <c r="AB326" s="196">
        <f t="shared" ref="AB326" si="2276">IF($X$11=1,P326*$P$7,0)</f>
        <v>0</v>
      </c>
      <c r="AC326" s="196">
        <f t="shared" ref="AC326" si="2277">IF($Y$11=1,S326*$S$7,0)</f>
        <v>0</v>
      </c>
      <c r="AD326" s="196">
        <f t="shared" ref="AD326" si="2278">IF($Z$11=1,V326*$V$7,0)</f>
        <v>0</v>
      </c>
      <c r="AE326" s="197">
        <f t="shared" si="1848"/>
        <v>0</v>
      </c>
      <c r="AF326" s="198">
        <f>IFERROR(AE326/(IF($W$11&gt;0,$J$7,0)+IF($X$11&gt;0,$P$7,0)+IF($Y$11&gt;0,$S$7,0)+IF($Z$11&gt;0,$V$7,0)),0)</f>
        <v>0</v>
      </c>
      <c r="AG326" s="198"/>
      <c r="AH326" s="424" t="e">
        <f t="shared" ref="AH326" si="2279">ROUND((SUM(AF326:AF340)/SUM($AG$11:$AG$25)),0)</f>
        <v>#DIV/0!</v>
      </c>
      <c r="AI326" s="412" t="e">
        <f>IF(AH326&gt;=$BO$11,"A",IF(AH326&gt;=$BO$12,"B",IF(AH326&gt;=$BO$13,"C",IF(AH326&gt;=$BO$14,"D",""))))</f>
        <v>#DIV/0!</v>
      </c>
      <c r="AJ326" s="199" t="str">
        <f t="shared" si="1965"/>
        <v>4.1</v>
      </c>
      <c r="AK326" s="8" t="str">
        <f>'rpp1'!$M$337</f>
        <v/>
      </c>
      <c r="AL326" s="199"/>
      <c r="AM326" s="196">
        <f t="shared" si="1849"/>
        <v>0</v>
      </c>
      <c r="AN326" s="196"/>
      <c r="AO326" s="196"/>
      <c r="AP326" s="196">
        <f t="shared" si="1850"/>
        <v>0</v>
      </c>
      <c r="AQ326" s="196"/>
      <c r="AR326" s="196"/>
      <c r="AS326" s="196">
        <f t="shared" si="1851"/>
        <v>0</v>
      </c>
      <c r="AT326" s="196"/>
      <c r="AU326" s="196"/>
      <c r="AV326" s="196"/>
      <c r="AW326" s="196">
        <f t="shared" ref="AW326" si="2280">IF($AT$11=1,AM326*$AM$7,0)</f>
        <v>0</v>
      </c>
      <c r="AX326" s="196">
        <f t="shared" ref="AX326" si="2281">IF($AU$11=1,AP326*$AP$7,0)</f>
        <v>0</v>
      </c>
      <c r="AY326" s="196">
        <f t="shared" ref="AY326" si="2282">IF($AV$11=1,AS326*$AS$7,0)</f>
        <v>0</v>
      </c>
      <c r="AZ326" s="197">
        <f t="shared" si="1855"/>
        <v>0</v>
      </c>
      <c r="BA326" s="198">
        <f>IFERROR(AZ326/(IF($AT$11&gt;0,$AM$7,0)+IF($AU$11&gt;0,$AP$7,0)+IF($AV$11&gt;0,$AS$7,0)),0)</f>
        <v>0</v>
      </c>
      <c r="BB326" s="198"/>
      <c r="BC326" s="424" t="e">
        <f t="shared" ref="BC326" si="2283">ROUND((SUM(BA326:BA340)/SUM($BB$11:$BB$25)),0)</f>
        <v>#DIV/0!</v>
      </c>
      <c r="BD326" s="412" t="e">
        <f t="shared" ref="BD326" si="2284">IF(BC326&gt;=$BO$11,"A",IF(BC326&gt;=$BO$12,"B",IF(BC326&gt;=$BO$13,"C",IF(BC326&gt;=$BO$14,"D",""))))</f>
        <v>#DIV/0!</v>
      </c>
      <c r="BE326" s="412"/>
      <c r="BF326" s="235" t="str">
        <f>'rpp1'!G171</f>
        <v/>
      </c>
      <c r="BG326" s="415" t="e">
        <f>IF(AI326=$BP$11,$BQ$11,IF(AI326=$BP$12,$BQ$12,IF(AI326=$BP$13,$BQ$13,IF(AI326=$BP$14,$BQ$14,""))))</f>
        <v>#DIV/0!</v>
      </c>
      <c r="BH326" s="415" t="e">
        <f t="shared" ref="BH326" si="2285">IF(BD326=$BP$11,$BR$11,IF(BD326=$BP$12,$BR$12,IF(BD326=$BP$13,$BR$13,IF(BD326=$BP$14,$BR$14,""))))</f>
        <v>#DIV/0!</v>
      </c>
      <c r="BI326" s="315" t="str">
        <f t="shared" ref="BI326" si="2286">IF(BE326=$BS$11,$BT$11,IF(BE326=$BS$12,$BT$12,IF(BE326=$BS$13,$BT$13,IF(BE326=$BS$14,$BT$14,""))))</f>
        <v/>
      </c>
      <c r="BJ326" s="315" t="str">
        <f t="shared" ref="BJ326" si="2287">IF(BF326=$BS$11,$BU$11,IF(BF326=$BS$12,$BU$12,IF(BF326=$BS$13,$BU$13,IF(BF326=$BS$14,$BU$14,""))))</f>
        <v/>
      </c>
      <c r="BK326" s="412"/>
      <c r="BL326" s="412"/>
      <c r="BM326" s="412"/>
      <c r="BP326" s="211"/>
      <c r="BQ326" s="211"/>
      <c r="BR326" s="211"/>
      <c r="BS326" s="211"/>
    </row>
    <row r="327" spans="1:71">
      <c r="A327" s="419"/>
      <c r="B327" s="419"/>
      <c r="C327" s="422"/>
      <c r="D327" s="195" t="str">
        <f t="shared" si="1960"/>
        <v>3.2</v>
      </c>
      <c r="E327" s="195"/>
      <c r="F327" s="195"/>
      <c r="G327" s="195"/>
      <c r="H327" s="195"/>
      <c r="I327" s="195"/>
      <c r="J327" s="196">
        <f t="shared" si="1840"/>
        <v>0</v>
      </c>
      <c r="K327" s="197" t="str">
        <f>IF(analis!F35="","",analis!F35)</f>
        <v/>
      </c>
      <c r="L327" s="196"/>
      <c r="M327" s="196"/>
      <c r="N327" s="196"/>
      <c r="O327" s="196"/>
      <c r="P327" s="196">
        <f t="shared" si="1841"/>
        <v>0</v>
      </c>
      <c r="Q327" s="8" t="str">
        <f>'rpp2'!$M$280</f>
        <v/>
      </c>
      <c r="R327" s="196"/>
      <c r="S327" s="196">
        <f t="shared" si="1842"/>
        <v>0</v>
      </c>
      <c r="T327" s="196"/>
      <c r="U327" s="196"/>
      <c r="V327" s="196">
        <f t="shared" si="1843"/>
        <v>0</v>
      </c>
      <c r="W327" s="196"/>
      <c r="X327" s="196"/>
      <c r="Y327" s="196"/>
      <c r="Z327" s="196"/>
      <c r="AA327" s="196">
        <f t="shared" ref="AA327" si="2288">IF($W$12=1,J327*$J$7,0)</f>
        <v>0</v>
      </c>
      <c r="AB327" s="196">
        <f t="shared" ref="AB327" si="2289">IF($X$12=1,P327*$P$7,0)</f>
        <v>0</v>
      </c>
      <c r="AC327" s="196">
        <f t="shared" ref="AC327" si="2290">IF($Y$12=1,S327*$S$7,0)</f>
        <v>0</v>
      </c>
      <c r="AD327" s="196">
        <f t="shared" ref="AD327" si="2291">IF($Z$12=1,V327*$V$7,0)</f>
        <v>0</v>
      </c>
      <c r="AE327" s="197">
        <f t="shared" si="1848"/>
        <v>0</v>
      </c>
      <c r="AF327" s="198">
        <f>IFERROR(AE327/(IF($W$12&gt;0,$J$7,0)+IF($X$12&gt;0,$P$7,0)+IF($Y$12&gt;0,$S$7,0)+IF($Z$12&gt;0,$V$7,0)),0)</f>
        <v>0</v>
      </c>
      <c r="AG327" s="198"/>
      <c r="AH327" s="425"/>
      <c r="AI327" s="413"/>
      <c r="AJ327" s="199" t="str">
        <f t="shared" si="1965"/>
        <v>4.2</v>
      </c>
      <c r="AK327" s="8" t="str">
        <f>'rpp2'!$M$337</f>
        <v/>
      </c>
      <c r="AL327" s="199"/>
      <c r="AM327" s="196">
        <f t="shared" si="1849"/>
        <v>0</v>
      </c>
      <c r="AN327" s="196"/>
      <c r="AO327" s="196"/>
      <c r="AP327" s="196">
        <f t="shared" si="1850"/>
        <v>0</v>
      </c>
      <c r="AQ327" s="196"/>
      <c r="AR327" s="196"/>
      <c r="AS327" s="196">
        <f t="shared" si="1851"/>
        <v>0</v>
      </c>
      <c r="AT327" s="196"/>
      <c r="AU327" s="196"/>
      <c r="AV327" s="196"/>
      <c r="AW327" s="196">
        <f t="shared" ref="AW327" si="2292">IF($AT$12=1,AM327*$AM$7,0)</f>
        <v>0</v>
      </c>
      <c r="AX327" s="196">
        <f t="shared" ref="AX327" si="2293">IF($AU$12=1,AP327*$AP$7,0)</f>
        <v>0</v>
      </c>
      <c r="AY327" s="196">
        <f t="shared" ref="AY327" si="2294">IF($AV$12=1,AS327*$AS$7,0)</f>
        <v>0</v>
      </c>
      <c r="AZ327" s="197">
        <f t="shared" si="1855"/>
        <v>0</v>
      </c>
      <c r="BA327" s="198">
        <f>IFERROR(AZ327/(IF($AT$12&gt;0,$AM$7,0)+IF($AU$12&gt;0,$AP$7,0)+IF($AV$12&gt;0,$AS$7,0)),0)</f>
        <v>0</v>
      </c>
      <c r="BB327" s="198"/>
      <c r="BC327" s="425"/>
      <c r="BD327" s="413"/>
      <c r="BE327" s="413"/>
      <c r="BF327" s="236" t="str">
        <f>'rpp2'!G171</f>
        <v/>
      </c>
      <c r="BG327" s="416"/>
      <c r="BH327" s="416"/>
      <c r="BI327" s="411"/>
      <c r="BJ327" s="411"/>
      <c r="BK327" s="413"/>
      <c r="BL327" s="413"/>
      <c r="BM327" s="413"/>
      <c r="BP327" s="211"/>
      <c r="BQ327" s="211"/>
      <c r="BR327" s="211"/>
      <c r="BS327" s="211"/>
    </row>
    <row r="328" spans="1:71">
      <c r="A328" s="419"/>
      <c r="B328" s="419"/>
      <c r="C328" s="422"/>
      <c r="D328" s="195" t="str">
        <f t="shared" si="1960"/>
        <v>3.3</v>
      </c>
      <c r="E328" s="195"/>
      <c r="F328" s="195"/>
      <c r="G328" s="195"/>
      <c r="H328" s="195"/>
      <c r="I328" s="195"/>
      <c r="J328" s="196">
        <f t="shared" si="1840"/>
        <v>0</v>
      </c>
      <c r="K328" s="197" t="str">
        <f>IF(analis!H35="","",analis!H35)</f>
        <v/>
      </c>
      <c r="L328" s="196"/>
      <c r="M328" s="196"/>
      <c r="N328" s="196"/>
      <c r="O328" s="196"/>
      <c r="P328" s="196">
        <f t="shared" si="1841"/>
        <v>0</v>
      </c>
      <c r="Q328" s="8" t="str">
        <f>'rpp3'!$M$280</f>
        <v/>
      </c>
      <c r="R328" s="196"/>
      <c r="S328" s="196">
        <f t="shared" si="1842"/>
        <v>0</v>
      </c>
      <c r="T328" s="196"/>
      <c r="U328" s="196"/>
      <c r="V328" s="196">
        <f t="shared" si="1843"/>
        <v>0</v>
      </c>
      <c r="W328" s="196"/>
      <c r="X328" s="196"/>
      <c r="Y328" s="196"/>
      <c r="Z328" s="196"/>
      <c r="AA328" s="196">
        <f t="shared" ref="AA328" si="2295">IF($W$13=1,J328*$J$7,0)</f>
        <v>0</v>
      </c>
      <c r="AB328" s="196">
        <f t="shared" ref="AB328" si="2296">IF($X$13=1,P328*$P$7,0)</f>
        <v>0</v>
      </c>
      <c r="AC328" s="196">
        <f t="shared" ref="AC328" si="2297">IF($Y$13=1,S328*$S$7,0)</f>
        <v>0</v>
      </c>
      <c r="AD328" s="196">
        <f t="shared" ref="AD328" si="2298">IF($Z$13=1,V328*$V$7,0)</f>
        <v>0</v>
      </c>
      <c r="AE328" s="197">
        <f t="shared" si="1848"/>
        <v>0</v>
      </c>
      <c r="AF328" s="198">
        <f>IFERROR(AE328/(IF($W$13&gt;0,$J$7,0)+IF($X$13&gt;0,$P$7,0)+IF($Y$13&gt;0,$S$7,0)+IF($Z$13&gt;0,$V$7,0)),0)</f>
        <v>0</v>
      </c>
      <c r="AG328" s="198"/>
      <c r="AH328" s="425"/>
      <c r="AI328" s="413"/>
      <c r="AJ328" s="199" t="str">
        <f t="shared" si="1965"/>
        <v>4.3</v>
      </c>
      <c r="AK328" s="8" t="str">
        <f>'rpp3'!$M$337</f>
        <v/>
      </c>
      <c r="AL328" s="199"/>
      <c r="AM328" s="196">
        <f t="shared" si="1849"/>
        <v>0</v>
      </c>
      <c r="AN328" s="196"/>
      <c r="AO328" s="196"/>
      <c r="AP328" s="196">
        <f t="shared" si="1850"/>
        <v>0</v>
      </c>
      <c r="AQ328" s="196"/>
      <c r="AR328" s="196"/>
      <c r="AS328" s="196">
        <f t="shared" si="1851"/>
        <v>0</v>
      </c>
      <c r="AT328" s="196"/>
      <c r="AU328" s="196"/>
      <c r="AV328" s="196"/>
      <c r="AW328" s="196">
        <f t="shared" ref="AW328" si="2299">IF($AT$13=1,AM328*$AM$7,0)</f>
        <v>0</v>
      </c>
      <c r="AX328" s="196">
        <f t="shared" ref="AX328" si="2300">IF($AU$13=1,AP328*$AP$7,0)</f>
        <v>0</v>
      </c>
      <c r="AY328" s="196">
        <f t="shared" ref="AY328" si="2301">IF($AV$13=1,AS328*$AS$7,0)</f>
        <v>0</v>
      </c>
      <c r="AZ328" s="197">
        <f t="shared" si="1855"/>
        <v>0</v>
      </c>
      <c r="BA328" s="198">
        <f>IFERROR(AZ328/(IF($AT$13&gt;0,$AM$7,0)+IF($AU$13&gt;0,$AP$7,0)+IF($AV$13&gt;0,$AS$7,0)),0)</f>
        <v>0</v>
      </c>
      <c r="BB328" s="198"/>
      <c r="BC328" s="425"/>
      <c r="BD328" s="413"/>
      <c r="BE328" s="413"/>
      <c r="BF328" s="236"/>
      <c r="BG328" s="416"/>
      <c r="BH328" s="416"/>
      <c r="BI328" s="411"/>
      <c r="BJ328" s="411"/>
      <c r="BK328" s="413"/>
      <c r="BL328" s="413"/>
      <c r="BM328" s="413"/>
      <c r="BP328" s="211"/>
      <c r="BQ328" s="211"/>
      <c r="BR328" s="211"/>
      <c r="BS328" s="211"/>
    </row>
    <row r="329" spans="1:71">
      <c r="A329" s="419"/>
      <c r="B329" s="419"/>
      <c r="C329" s="422"/>
      <c r="D329" s="195" t="str">
        <f t="shared" si="1960"/>
        <v>3.4</v>
      </c>
      <c r="E329" s="195"/>
      <c r="F329" s="195"/>
      <c r="G329" s="195"/>
      <c r="H329" s="195"/>
      <c r="I329" s="195"/>
      <c r="J329" s="196">
        <f t="shared" si="1840"/>
        <v>0</v>
      </c>
      <c r="K329" s="197" t="str">
        <f>IF(analis!J35="","",analis!J35)</f>
        <v/>
      </c>
      <c r="L329" s="196"/>
      <c r="M329" s="196"/>
      <c r="N329" s="196"/>
      <c r="O329" s="196"/>
      <c r="P329" s="196">
        <f t="shared" si="1841"/>
        <v>0</v>
      </c>
      <c r="Q329" s="8" t="str">
        <f>'rpp4'!$M$280</f>
        <v/>
      </c>
      <c r="R329" s="196"/>
      <c r="S329" s="196">
        <f t="shared" si="1842"/>
        <v>0</v>
      </c>
      <c r="T329" s="196"/>
      <c r="U329" s="196"/>
      <c r="V329" s="196">
        <f t="shared" si="1843"/>
        <v>0</v>
      </c>
      <c r="W329" s="196"/>
      <c r="X329" s="196"/>
      <c r="Y329" s="196"/>
      <c r="Z329" s="196"/>
      <c r="AA329" s="196">
        <f t="shared" ref="AA329" si="2302">IF($W$14=1,J329*$J$7,0)</f>
        <v>0</v>
      </c>
      <c r="AB329" s="196">
        <f t="shared" ref="AB329" si="2303">IF($X$14=1,P329*$P$7,0)</f>
        <v>0</v>
      </c>
      <c r="AC329" s="196">
        <f t="shared" ref="AC329" si="2304">IF($Y$14=1,S329*$S$7,0)</f>
        <v>0</v>
      </c>
      <c r="AD329" s="196">
        <f t="shared" ref="AD329" si="2305">IF($Z$14=1,V329*$V$7,0)</f>
        <v>0</v>
      </c>
      <c r="AE329" s="197">
        <f t="shared" si="1848"/>
        <v>0</v>
      </c>
      <c r="AF329" s="198">
        <f>IFERROR(AE329/(IF($W$14&gt;0,$J$7,0)+IF($X$14&gt;0,$P$7,0)+IF($Y$14&gt;0,$S$7,0)+IF($Z$14&gt;0,$V$7,0)),0)</f>
        <v>0</v>
      </c>
      <c r="AG329" s="198"/>
      <c r="AH329" s="425"/>
      <c r="AI329" s="413"/>
      <c r="AJ329" s="199" t="str">
        <f t="shared" si="1965"/>
        <v>4.4</v>
      </c>
      <c r="AK329" s="8" t="str">
        <f>'rpp4'!$M$337</f>
        <v/>
      </c>
      <c r="AL329" s="199"/>
      <c r="AM329" s="196">
        <f t="shared" si="1849"/>
        <v>0</v>
      </c>
      <c r="AN329" s="196"/>
      <c r="AO329" s="196"/>
      <c r="AP329" s="196">
        <f t="shared" si="1850"/>
        <v>0</v>
      </c>
      <c r="AQ329" s="196"/>
      <c r="AR329" s="196"/>
      <c r="AS329" s="196">
        <f t="shared" si="1851"/>
        <v>0</v>
      </c>
      <c r="AT329" s="196"/>
      <c r="AU329" s="196"/>
      <c r="AV329" s="196"/>
      <c r="AW329" s="196">
        <f t="shared" ref="AW329" si="2306">IF($AT$14=1,AM329*$AM$7,0)</f>
        <v>0</v>
      </c>
      <c r="AX329" s="196">
        <f t="shared" ref="AX329" si="2307">IF($AU$14=1,AP329*$AP$7,0)</f>
        <v>0</v>
      </c>
      <c r="AY329" s="196">
        <f t="shared" ref="AY329" si="2308">IF($AV$14=1,AS329*$AS$7,0)</f>
        <v>0</v>
      </c>
      <c r="AZ329" s="197">
        <f t="shared" si="1855"/>
        <v>0</v>
      </c>
      <c r="BA329" s="198">
        <f>IFERROR(AZ329/(IF($AT$14&gt;0,$AM$7,0)+IF($AU$14&gt;0,$AP$7,0)+IF($AV$14&gt;0,$AS$7,0)),0)</f>
        <v>0</v>
      </c>
      <c r="BB329" s="198"/>
      <c r="BC329" s="425"/>
      <c r="BD329" s="413"/>
      <c r="BE329" s="413"/>
      <c r="BF329" s="236"/>
      <c r="BG329" s="416"/>
      <c r="BH329" s="416"/>
      <c r="BI329" s="411"/>
      <c r="BJ329" s="411"/>
      <c r="BK329" s="413"/>
      <c r="BL329" s="413"/>
      <c r="BM329" s="413"/>
      <c r="BP329" s="211"/>
      <c r="BQ329" s="211"/>
      <c r="BR329" s="211"/>
      <c r="BS329" s="211"/>
    </row>
    <row r="330" spans="1:71">
      <c r="A330" s="419"/>
      <c r="B330" s="419"/>
      <c r="C330" s="422"/>
      <c r="D330" s="195" t="str">
        <f t="shared" si="1960"/>
        <v>3.5</v>
      </c>
      <c r="E330" s="195"/>
      <c r="F330" s="195"/>
      <c r="G330" s="195"/>
      <c r="H330" s="195"/>
      <c r="I330" s="195"/>
      <c r="J330" s="196">
        <f t="shared" si="1840"/>
        <v>0</v>
      </c>
      <c r="K330" s="197" t="str">
        <f>IF(analis!L35="","",analis!L35)</f>
        <v/>
      </c>
      <c r="L330" s="196"/>
      <c r="M330" s="196"/>
      <c r="N330" s="196"/>
      <c r="O330" s="196"/>
      <c r="P330" s="196">
        <f t="shared" si="1841"/>
        <v>0</v>
      </c>
      <c r="Q330" s="8" t="str">
        <f>'rpp5'!$M$280</f>
        <v/>
      </c>
      <c r="R330" s="196"/>
      <c r="S330" s="196">
        <f t="shared" si="1842"/>
        <v>0</v>
      </c>
      <c r="T330" s="196"/>
      <c r="U330" s="196"/>
      <c r="V330" s="196">
        <f t="shared" si="1843"/>
        <v>0</v>
      </c>
      <c r="W330" s="196"/>
      <c r="X330" s="196"/>
      <c r="Y330" s="196"/>
      <c r="Z330" s="196"/>
      <c r="AA330" s="196">
        <f t="shared" ref="AA330" si="2309">IF($W$15=1,J330*$J$7,0)</f>
        <v>0</v>
      </c>
      <c r="AB330" s="196">
        <f t="shared" ref="AB330" si="2310">IF($X$15=1,P330*$P$7,0)</f>
        <v>0</v>
      </c>
      <c r="AC330" s="196">
        <f t="shared" ref="AC330" si="2311">IF($Y$15=1,S330*$S$7,0)</f>
        <v>0</v>
      </c>
      <c r="AD330" s="196">
        <f t="shared" ref="AD330" si="2312">IF($Z$15=1,V330*$V$7,0)</f>
        <v>0</v>
      </c>
      <c r="AE330" s="197">
        <f t="shared" si="1848"/>
        <v>0</v>
      </c>
      <c r="AF330" s="198">
        <f>IFERROR(AE330/(IF($W$15&gt;0,$J$7,0)+IF($X$15&gt;0,$P$7,0)+IF($Y$15&gt;0,$S$7,0)+IF($Z$15&gt;0,$V$7,0)),0)</f>
        <v>0</v>
      </c>
      <c r="AG330" s="198"/>
      <c r="AH330" s="425"/>
      <c r="AI330" s="413"/>
      <c r="AJ330" s="199" t="str">
        <f t="shared" si="1965"/>
        <v>4.5</v>
      </c>
      <c r="AK330" s="8" t="str">
        <f>'rpp5'!$M$337</f>
        <v/>
      </c>
      <c r="AL330" s="199"/>
      <c r="AM330" s="196">
        <f t="shared" si="1849"/>
        <v>0</v>
      </c>
      <c r="AN330" s="196"/>
      <c r="AO330" s="196"/>
      <c r="AP330" s="196">
        <f t="shared" si="1850"/>
        <v>0</v>
      </c>
      <c r="AQ330" s="196"/>
      <c r="AR330" s="196"/>
      <c r="AS330" s="196">
        <f t="shared" si="1851"/>
        <v>0</v>
      </c>
      <c r="AT330" s="196"/>
      <c r="AU330" s="196"/>
      <c r="AV330" s="196"/>
      <c r="AW330" s="196">
        <f t="shared" ref="AW330" si="2313">IF($AT$15=1,AM330*$AM$7,0)</f>
        <v>0</v>
      </c>
      <c r="AX330" s="196">
        <f t="shared" ref="AX330" si="2314">IF($AU$15=1,AP330*$AP$7,0)</f>
        <v>0</v>
      </c>
      <c r="AY330" s="196">
        <f t="shared" ref="AY330" si="2315">IF($AV$15=1,AS330*$AS$7,0)</f>
        <v>0</v>
      </c>
      <c r="AZ330" s="197">
        <f t="shared" si="1855"/>
        <v>0</v>
      </c>
      <c r="BA330" s="198">
        <f>IFERROR(AZ330/(IF($AT$15&gt;0,$AM$7,0)+IF($AU$15&gt;0,$AP$7,0)+IF($AV$15&gt;0,$AS$7,0)),0)</f>
        <v>0</v>
      </c>
      <c r="BB330" s="198"/>
      <c r="BC330" s="425"/>
      <c r="BD330" s="413"/>
      <c r="BE330" s="413"/>
      <c r="BF330" s="236"/>
      <c r="BG330" s="416"/>
      <c r="BH330" s="416"/>
      <c r="BI330" s="411"/>
      <c r="BJ330" s="411"/>
      <c r="BK330" s="413"/>
      <c r="BL330" s="413"/>
      <c r="BM330" s="413"/>
      <c r="BP330" s="211"/>
      <c r="BQ330" s="211"/>
      <c r="BR330" s="211"/>
      <c r="BS330" s="211"/>
    </row>
    <row r="331" spans="1:71">
      <c r="A331" s="419"/>
      <c r="B331" s="419"/>
      <c r="C331" s="422"/>
      <c r="D331" s="195" t="str">
        <f t="shared" si="1960"/>
        <v>3.6</v>
      </c>
      <c r="E331" s="195"/>
      <c r="F331" s="195"/>
      <c r="G331" s="195"/>
      <c r="H331" s="195"/>
      <c r="I331" s="195"/>
      <c r="J331" s="196">
        <f t="shared" si="1840"/>
        <v>0</v>
      </c>
      <c r="K331" s="197" t="str">
        <f>IF(analis!N35="","",analis!N35)</f>
        <v/>
      </c>
      <c r="L331" s="196"/>
      <c r="M331" s="196"/>
      <c r="N331" s="196"/>
      <c r="O331" s="196"/>
      <c r="P331" s="196">
        <f t="shared" si="1841"/>
        <v>0</v>
      </c>
      <c r="Q331" s="8" t="str">
        <f>'rpp16'!$M$280</f>
        <v/>
      </c>
      <c r="R331" s="196"/>
      <c r="S331" s="196">
        <f t="shared" si="1842"/>
        <v>0</v>
      </c>
      <c r="T331" s="196"/>
      <c r="U331" s="196"/>
      <c r="V331" s="196">
        <f t="shared" si="1843"/>
        <v>0</v>
      </c>
      <c r="W331" s="196"/>
      <c r="X331" s="196"/>
      <c r="Y331" s="196"/>
      <c r="Z331" s="196"/>
      <c r="AA331" s="196">
        <f t="shared" ref="AA331" si="2316">IF($W$16=1,J331*$J$7,0)</f>
        <v>0</v>
      </c>
      <c r="AB331" s="196">
        <f t="shared" ref="AB331" si="2317">IF($X$16=1,P331*$P$7,0)</f>
        <v>0</v>
      </c>
      <c r="AC331" s="196">
        <f t="shared" ref="AC331" si="2318">IF($Y$16=1,S331*$S$7,0)</f>
        <v>0</v>
      </c>
      <c r="AD331" s="196">
        <f t="shared" ref="AD331" si="2319">IF($Z$16=1,V331*$V$7,0)</f>
        <v>0</v>
      </c>
      <c r="AE331" s="197">
        <f t="shared" si="1848"/>
        <v>0</v>
      </c>
      <c r="AF331" s="198">
        <f>IFERROR(AE331/(IF($W$16&gt;0,$J$7,0)+IF($X$16&gt;0,$P$7,0)+IF($Y$16&gt;0,$S$7,0)+IF($Z$16&gt;0,$V$7,0)),0)</f>
        <v>0</v>
      </c>
      <c r="AG331" s="198"/>
      <c r="AH331" s="425"/>
      <c r="AI331" s="413"/>
      <c r="AJ331" s="199" t="str">
        <f t="shared" si="1965"/>
        <v>4.6</v>
      </c>
      <c r="AK331" s="8" t="str">
        <f>'rpp16'!$M$337</f>
        <v/>
      </c>
      <c r="AL331" s="199"/>
      <c r="AM331" s="196">
        <f t="shared" si="1849"/>
        <v>0</v>
      </c>
      <c r="AN331" s="196"/>
      <c r="AO331" s="196"/>
      <c r="AP331" s="196">
        <f t="shared" si="1850"/>
        <v>0</v>
      </c>
      <c r="AQ331" s="196"/>
      <c r="AR331" s="196"/>
      <c r="AS331" s="196">
        <f t="shared" si="1851"/>
        <v>0</v>
      </c>
      <c r="AT331" s="196"/>
      <c r="AU331" s="196"/>
      <c r="AV331" s="196"/>
      <c r="AW331" s="196">
        <f t="shared" ref="AW331" si="2320">IF($AT$16=1,AM331*$AM$7,0)</f>
        <v>0</v>
      </c>
      <c r="AX331" s="196">
        <f t="shared" ref="AX331" si="2321">IF($AU$16=1,AP331*$AP$7,0)</f>
        <v>0</v>
      </c>
      <c r="AY331" s="196">
        <f t="shared" ref="AY331" si="2322">IF($AV$16=1,AS331*$AS$7,0)</f>
        <v>0</v>
      </c>
      <c r="AZ331" s="197">
        <f t="shared" si="1855"/>
        <v>0</v>
      </c>
      <c r="BA331" s="198">
        <f>IFERROR(AZ331/(IF($AT$16&gt;0,$AM$7,0)+IF($AU$16&gt;0,$AP$7,0)+IF($AV$16&gt;0,$AS$7,0)),0)</f>
        <v>0</v>
      </c>
      <c r="BB331" s="198"/>
      <c r="BC331" s="425"/>
      <c r="BD331" s="413"/>
      <c r="BE331" s="413"/>
      <c r="BF331" s="236"/>
      <c r="BG331" s="416"/>
      <c r="BH331" s="416"/>
      <c r="BI331" s="411"/>
      <c r="BJ331" s="411"/>
      <c r="BK331" s="413"/>
      <c r="BL331" s="413"/>
      <c r="BM331" s="413"/>
      <c r="BP331" s="211"/>
      <c r="BQ331" s="211"/>
      <c r="BR331" s="211"/>
      <c r="BS331" s="211"/>
    </row>
    <row r="332" spans="1:71">
      <c r="A332" s="419"/>
      <c r="B332" s="419"/>
      <c r="C332" s="422"/>
      <c r="D332" s="195" t="str">
        <f t="shared" si="1960"/>
        <v>3.7</v>
      </c>
      <c r="E332" s="195"/>
      <c r="F332" s="195"/>
      <c r="G332" s="195"/>
      <c r="H332" s="195"/>
      <c r="I332" s="195"/>
      <c r="J332" s="196">
        <f t="shared" ref="J332:J395" si="2323">IF(SUM(E332:I332)&gt;0,AVERAGE(E332:I332),0)</f>
        <v>0</v>
      </c>
      <c r="K332" s="197" t="str">
        <f>IF(analis!P35="","",analis!P35)</f>
        <v/>
      </c>
      <c r="L332" s="196"/>
      <c r="M332" s="196"/>
      <c r="N332" s="196"/>
      <c r="O332" s="196"/>
      <c r="P332" s="196">
        <f t="shared" ref="P332:P395" si="2324">IF(SUM(K332:O332)&gt;0,AVERAGE(K332:O332),0)</f>
        <v>0</v>
      </c>
      <c r="Q332" s="8" t="str">
        <f>'rpp17'!$M$280</f>
        <v/>
      </c>
      <c r="R332" s="196"/>
      <c r="S332" s="196">
        <f t="shared" ref="S332:S395" si="2325">IF(SUM(Q332:R332)&gt;0,MAX(Q332:R332),0)</f>
        <v>0</v>
      </c>
      <c r="T332" s="196"/>
      <c r="U332" s="196"/>
      <c r="V332" s="196">
        <f t="shared" ref="V332:V395" si="2326">IF(SUM(T332:U332)&gt;0,MAX(T332:U332),0)</f>
        <v>0</v>
      </c>
      <c r="W332" s="196"/>
      <c r="X332" s="196"/>
      <c r="Y332" s="196"/>
      <c r="Z332" s="196"/>
      <c r="AA332" s="196">
        <f t="shared" ref="AA332" si="2327">IF($W$17=1,J332*$J$7,0)</f>
        <v>0</v>
      </c>
      <c r="AB332" s="196">
        <f t="shared" ref="AB332" si="2328">IF($X$17=1,P332*$P$7,0)</f>
        <v>0</v>
      </c>
      <c r="AC332" s="196">
        <f t="shared" ref="AC332" si="2329">IF($Y$17=1,S332*$S$7,0)</f>
        <v>0</v>
      </c>
      <c r="AD332" s="196">
        <f t="shared" ref="AD332" si="2330">IF($Z$17=1,V332*$V$7,0)</f>
        <v>0</v>
      </c>
      <c r="AE332" s="197">
        <f t="shared" ref="AE332:AE395" si="2331">SUM(AA332:AD332)</f>
        <v>0</v>
      </c>
      <c r="AF332" s="198">
        <f>IFERROR(AE332/(IF($W$17&gt;0,$J$7,0)+IF($X$17&gt;0,$P$7,0)+IF($Y$17&gt;0,$S$7,0)+IF($Z$17&gt;0,$V$7,0)),0)</f>
        <v>0</v>
      </c>
      <c r="AG332" s="198"/>
      <c r="AH332" s="425"/>
      <c r="AI332" s="413"/>
      <c r="AJ332" s="199" t="str">
        <f t="shared" si="1965"/>
        <v>4.7</v>
      </c>
      <c r="AK332" s="8" t="str">
        <f>'rpp17'!$M$337</f>
        <v/>
      </c>
      <c r="AL332" s="199"/>
      <c r="AM332" s="196">
        <f t="shared" ref="AM332:AM395" si="2332">MAX(AK332:AL332)</f>
        <v>0</v>
      </c>
      <c r="AN332" s="196"/>
      <c r="AO332" s="196"/>
      <c r="AP332" s="196">
        <f t="shared" ref="AP332:AP395" si="2333">MAX(AN332:AO332)</f>
        <v>0</v>
      </c>
      <c r="AQ332" s="196"/>
      <c r="AR332" s="196"/>
      <c r="AS332" s="196">
        <f t="shared" ref="AS332:AS395" si="2334">MAX(AQ332:AR332)</f>
        <v>0</v>
      </c>
      <c r="AT332" s="196"/>
      <c r="AU332" s="196"/>
      <c r="AV332" s="196"/>
      <c r="AW332" s="196">
        <f t="shared" ref="AW332" si="2335">IF($AT$17=1,AM332*$AM$7,0)</f>
        <v>0</v>
      </c>
      <c r="AX332" s="196">
        <f t="shared" ref="AX332" si="2336">IF($AU$17=1,AP332*$AP$7,0)</f>
        <v>0</v>
      </c>
      <c r="AY332" s="196">
        <f t="shared" ref="AY332" si="2337">IF($AV$17=1,AS332*$AS$7,0)</f>
        <v>0</v>
      </c>
      <c r="AZ332" s="197">
        <f t="shared" ref="AZ332:AZ395" si="2338">SUM(AW332:AY332)</f>
        <v>0</v>
      </c>
      <c r="BA332" s="198">
        <f>IFERROR(AZ332/(IF($AT$17&gt;0,$AM$7,0)+IF($AU$17&gt;0,$AP$7,0)+IF($AV$17&gt;0,$AS$7,0)),0)</f>
        <v>0</v>
      </c>
      <c r="BB332" s="198"/>
      <c r="BC332" s="425"/>
      <c r="BD332" s="413"/>
      <c r="BE332" s="413"/>
      <c r="BF332" s="236"/>
      <c r="BG332" s="416"/>
      <c r="BH332" s="416"/>
      <c r="BI332" s="411"/>
      <c r="BJ332" s="411"/>
      <c r="BK332" s="413"/>
      <c r="BL332" s="413"/>
      <c r="BM332" s="413"/>
      <c r="BP332" s="211"/>
      <c r="BQ332" s="211"/>
      <c r="BR332" s="211"/>
      <c r="BS332" s="211"/>
    </row>
    <row r="333" spans="1:71">
      <c r="A333" s="419"/>
      <c r="B333" s="419"/>
      <c r="C333" s="422"/>
      <c r="D333" s="195" t="str">
        <f t="shared" si="1960"/>
        <v>3.8</v>
      </c>
      <c r="E333" s="195"/>
      <c r="F333" s="195"/>
      <c r="G333" s="195"/>
      <c r="H333" s="195"/>
      <c r="I333" s="195"/>
      <c r="J333" s="196">
        <f t="shared" si="2323"/>
        <v>0</v>
      </c>
      <c r="K333" s="197" t="str">
        <f>IF(analis!R35="","",analis!R35)</f>
        <v/>
      </c>
      <c r="L333" s="196"/>
      <c r="M333" s="196"/>
      <c r="N333" s="196"/>
      <c r="O333" s="196"/>
      <c r="P333" s="196">
        <f t="shared" si="2324"/>
        <v>0</v>
      </c>
      <c r="Q333" s="8" t="str">
        <f>'rpp18'!$M$280</f>
        <v/>
      </c>
      <c r="R333" s="196"/>
      <c r="S333" s="196">
        <f t="shared" si="2325"/>
        <v>0</v>
      </c>
      <c r="T333" s="196"/>
      <c r="U333" s="196"/>
      <c r="V333" s="196">
        <f t="shared" si="2326"/>
        <v>0</v>
      </c>
      <c r="W333" s="196"/>
      <c r="X333" s="196"/>
      <c r="Y333" s="196"/>
      <c r="Z333" s="196"/>
      <c r="AA333" s="196">
        <f t="shared" ref="AA333" si="2339">IF($W$18=1,J333*$J$7,0)</f>
        <v>0</v>
      </c>
      <c r="AB333" s="196">
        <f t="shared" ref="AB333" si="2340">IF($X$18=1,P333*$P$7,0)</f>
        <v>0</v>
      </c>
      <c r="AC333" s="196">
        <f t="shared" ref="AC333" si="2341">IF($Y$18=1,S333*$S$7,0)</f>
        <v>0</v>
      </c>
      <c r="AD333" s="196">
        <f t="shared" ref="AD333" si="2342">IF($Z$18=1,V333*$V$7,0)</f>
        <v>0</v>
      </c>
      <c r="AE333" s="197">
        <f t="shared" si="2331"/>
        <v>0</v>
      </c>
      <c r="AF333" s="198">
        <f>IFERROR(AE333/(IF($W$18&gt;0,$J$7,0)+IF($X$18&gt;0,$P$7,0)+IF($Y$18&gt;0,$S$7,0)+IF($Z$18&gt;0,$V$7,0)),0)</f>
        <v>0</v>
      </c>
      <c r="AG333" s="198"/>
      <c r="AH333" s="425"/>
      <c r="AI333" s="413"/>
      <c r="AJ333" s="199" t="str">
        <f t="shared" si="1965"/>
        <v>4.8</v>
      </c>
      <c r="AK333" s="8" t="str">
        <f>'rpp18'!$M$337</f>
        <v/>
      </c>
      <c r="AL333" s="199"/>
      <c r="AM333" s="196">
        <f t="shared" si="2332"/>
        <v>0</v>
      </c>
      <c r="AN333" s="196"/>
      <c r="AO333" s="196"/>
      <c r="AP333" s="196">
        <f t="shared" si="2333"/>
        <v>0</v>
      </c>
      <c r="AQ333" s="196"/>
      <c r="AR333" s="196"/>
      <c r="AS333" s="196">
        <f t="shared" si="2334"/>
        <v>0</v>
      </c>
      <c r="AT333" s="196"/>
      <c r="AU333" s="196"/>
      <c r="AV333" s="196"/>
      <c r="AW333" s="196">
        <f t="shared" ref="AW333" si="2343">IF($AT$18=1,AM333*$AM$7,0)</f>
        <v>0</v>
      </c>
      <c r="AX333" s="196">
        <f t="shared" ref="AX333" si="2344">IF($AU$18=1,AP333*$AP$7,0)</f>
        <v>0</v>
      </c>
      <c r="AY333" s="196">
        <f t="shared" ref="AY333" si="2345">IF($AV$18=1,AS333*$AS$7,0)</f>
        <v>0</v>
      </c>
      <c r="AZ333" s="197">
        <f t="shared" si="2338"/>
        <v>0</v>
      </c>
      <c r="BA333" s="198">
        <f>IFERROR(AZ333/(IF($AT$18&gt;0,$AM$7,0)+IF($AU$18&gt;0,$AP$7,0)+IF($AV$18&gt;0,$AS$7,0)),0)</f>
        <v>0</v>
      </c>
      <c r="BB333" s="198"/>
      <c r="BC333" s="425"/>
      <c r="BD333" s="413"/>
      <c r="BE333" s="413"/>
      <c r="BF333" s="236"/>
      <c r="BG333" s="416"/>
      <c r="BH333" s="416"/>
      <c r="BI333" s="411"/>
      <c r="BJ333" s="411"/>
      <c r="BK333" s="413"/>
      <c r="BL333" s="413"/>
      <c r="BM333" s="413"/>
      <c r="BP333" s="211"/>
      <c r="BQ333" s="211"/>
      <c r="BR333" s="211"/>
      <c r="BS333" s="211"/>
    </row>
    <row r="334" spans="1:71">
      <c r="A334" s="419"/>
      <c r="B334" s="419"/>
      <c r="C334" s="422"/>
      <c r="D334" s="195" t="str">
        <f t="shared" si="1960"/>
        <v>3.9</v>
      </c>
      <c r="E334" s="195"/>
      <c r="F334" s="195"/>
      <c r="G334" s="195"/>
      <c r="H334" s="195"/>
      <c r="I334" s="195"/>
      <c r="J334" s="196">
        <f t="shared" si="2323"/>
        <v>0</v>
      </c>
      <c r="K334" s="197" t="str">
        <f>IF(analis!T35="","",analis!T35)</f>
        <v/>
      </c>
      <c r="L334" s="196"/>
      <c r="M334" s="196"/>
      <c r="N334" s="196"/>
      <c r="O334" s="196"/>
      <c r="P334" s="196">
        <f t="shared" si="2324"/>
        <v>0</v>
      </c>
      <c r="Q334" s="8" t="str">
        <f>'rpp19'!$M$280</f>
        <v/>
      </c>
      <c r="R334" s="196"/>
      <c r="S334" s="196">
        <f t="shared" si="2325"/>
        <v>0</v>
      </c>
      <c r="T334" s="196"/>
      <c r="U334" s="196"/>
      <c r="V334" s="196">
        <f t="shared" si="2326"/>
        <v>0</v>
      </c>
      <c r="W334" s="196"/>
      <c r="X334" s="196"/>
      <c r="Y334" s="196"/>
      <c r="Z334" s="196"/>
      <c r="AA334" s="196">
        <f t="shared" ref="AA334" si="2346">IF($W$19=1,J334*$J$7,0)</f>
        <v>0</v>
      </c>
      <c r="AB334" s="196">
        <f t="shared" ref="AB334" si="2347">IF($X$19=1,P334*$P$7,0)</f>
        <v>0</v>
      </c>
      <c r="AC334" s="196">
        <f t="shared" ref="AC334" si="2348">IF($Y$19=1,S334*$S$7,0)</f>
        <v>0</v>
      </c>
      <c r="AD334" s="196">
        <f t="shared" ref="AD334" si="2349">IF($Z$19=1,V334*$V$7,0)</f>
        <v>0</v>
      </c>
      <c r="AE334" s="197">
        <f t="shared" si="2331"/>
        <v>0</v>
      </c>
      <c r="AF334" s="198">
        <f>IFERROR(AE334/(IF($W$19&gt;0,$J$7,0)+IF($X$19&gt;0,$P$7,0)+IF($Y$19&gt;0,$S$7,0)+IF($Z$19&gt;0,$V$7,0)),0)</f>
        <v>0</v>
      </c>
      <c r="AG334" s="198"/>
      <c r="AH334" s="425"/>
      <c r="AI334" s="413"/>
      <c r="AJ334" s="199" t="str">
        <f t="shared" si="1965"/>
        <v>4.9</v>
      </c>
      <c r="AK334" s="8" t="str">
        <f>'rpp19'!$M$337</f>
        <v/>
      </c>
      <c r="AL334" s="199"/>
      <c r="AM334" s="196">
        <f t="shared" si="2332"/>
        <v>0</v>
      </c>
      <c r="AN334" s="196"/>
      <c r="AO334" s="196"/>
      <c r="AP334" s="196">
        <f t="shared" si="2333"/>
        <v>0</v>
      </c>
      <c r="AQ334" s="196"/>
      <c r="AR334" s="196"/>
      <c r="AS334" s="196">
        <f t="shared" si="2334"/>
        <v>0</v>
      </c>
      <c r="AT334" s="196"/>
      <c r="AU334" s="196"/>
      <c r="AV334" s="196"/>
      <c r="AW334" s="196">
        <f t="shared" ref="AW334" si="2350">IF($AT$19=1,AM334*$AM$7,0)</f>
        <v>0</v>
      </c>
      <c r="AX334" s="196">
        <f t="shared" ref="AX334" si="2351">IF($AU$19=1,AP334*$AP$7,0)</f>
        <v>0</v>
      </c>
      <c r="AY334" s="196">
        <f t="shared" ref="AY334" si="2352">IF($AV$19=1,AS334*$AS$7,0)</f>
        <v>0</v>
      </c>
      <c r="AZ334" s="197">
        <f t="shared" si="2338"/>
        <v>0</v>
      </c>
      <c r="BA334" s="198">
        <f>IFERROR(AZ334/(IF($AT$19&gt;0,$AM$7,0)+IF($AU$19&gt;0,$AP$7,0)+IF($AV$19&gt;0,$AS$7,0)),0)</f>
        <v>0</v>
      </c>
      <c r="BB334" s="198"/>
      <c r="BC334" s="425"/>
      <c r="BD334" s="413"/>
      <c r="BE334" s="413"/>
      <c r="BF334" s="236"/>
      <c r="BG334" s="416"/>
      <c r="BH334" s="416"/>
      <c r="BI334" s="411"/>
      <c r="BJ334" s="411"/>
      <c r="BK334" s="413"/>
      <c r="BL334" s="413"/>
      <c r="BM334" s="413"/>
      <c r="BP334" s="211"/>
      <c r="BQ334" s="211"/>
      <c r="BR334" s="211"/>
      <c r="BS334" s="211"/>
    </row>
    <row r="335" spans="1:71">
      <c r="A335" s="419"/>
      <c r="B335" s="419"/>
      <c r="C335" s="422"/>
      <c r="D335" s="195" t="str">
        <f t="shared" si="1960"/>
        <v>3.10</v>
      </c>
      <c r="E335" s="195"/>
      <c r="F335" s="195"/>
      <c r="G335" s="195"/>
      <c r="H335" s="195"/>
      <c r="I335" s="195"/>
      <c r="J335" s="196">
        <f t="shared" si="2323"/>
        <v>0</v>
      </c>
      <c r="K335" s="197" t="str">
        <f>IF(analis!V35="","",analis!V35)</f>
        <v/>
      </c>
      <c r="L335" s="196"/>
      <c r="M335" s="196"/>
      <c r="N335" s="196"/>
      <c r="O335" s="196"/>
      <c r="P335" s="196">
        <f t="shared" si="2324"/>
        <v>0</v>
      </c>
      <c r="Q335" s="8" t="str">
        <f>'rpp20'!$M$280</f>
        <v/>
      </c>
      <c r="R335" s="196"/>
      <c r="S335" s="196">
        <f t="shared" si="2325"/>
        <v>0</v>
      </c>
      <c r="T335" s="196"/>
      <c r="U335" s="196"/>
      <c r="V335" s="196">
        <f t="shared" si="2326"/>
        <v>0</v>
      </c>
      <c r="W335" s="196"/>
      <c r="X335" s="196"/>
      <c r="Y335" s="196"/>
      <c r="Z335" s="196"/>
      <c r="AA335" s="196">
        <f t="shared" ref="AA335" si="2353">IF($W$20=1,J335*$J$7,0)</f>
        <v>0</v>
      </c>
      <c r="AB335" s="196">
        <f t="shared" ref="AB335" si="2354">IF($X$20=1,P335*$P$7,0)</f>
        <v>0</v>
      </c>
      <c r="AC335" s="196">
        <f t="shared" ref="AC335" si="2355">IF($Y$20=1,S335*$S$7,0)</f>
        <v>0</v>
      </c>
      <c r="AD335" s="196">
        <f t="shared" ref="AD335" si="2356">IF($Z$20=1,V335*$V$7,0)</f>
        <v>0</v>
      </c>
      <c r="AE335" s="197">
        <f t="shared" si="2331"/>
        <v>0</v>
      </c>
      <c r="AF335" s="198">
        <f>IFERROR(AE335/(IF($W$20&gt;0,$J$7,0)+IF($X$20&gt;0,$P$7,0)+IF($Y$20&gt;0,$S$7,0)+IF($Z$20&gt;0,$V$7,0)),0)</f>
        <v>0</v>
      </c>
      <c r="AG335" s="198"/>
      <c r="AH335" s="425"/>
      <c r="AI335" s="413"/>
      <c r="AJ335" s="199" t="str">
        <f t="shared" si="1965"/>
        <v>4.10</v>
      </c>
      <c r="AK335" s="8" t="str">
        <f>'rpp20'!$M$337</f>
        <v/>
      </c>
      <c r="AL335" s="199"/>
      <c r="AM335" s="196">
        <f t="shared" si="2332"/>
        <v>0</v>
      </c>
      <c r="AN335" s="196"/>
      <c r="AO335" s="196"/>
      <c r="AP335" s="196">
        <f t="shared" si="2333"/>
        <v>0</v>
      </c>
      <c r="AQ335" s="196"/>
      <c r="AR335" s="196"/>
      <c r="AS335" s="196">
        <f t="shared" si="2334"/>
        <v>0</v>
      </c>
      <c r="AT335" s="196"/>
      <c r="AU335" s="196"/>
      <c r="AV335" s="196"/>
      <c r="AW335" s="196">
        <f t="shared" ref="AW335" si="2357">IF($AT$20=1,AM335*$AM$7,0)</f>
        <v>0</v>
      </c>
      <c r="AX335" s="196">
        <f t="shared" ref="AX335" si="2358">IF($AU$20=1,AP335*$AP$7,0)</f>
        <v>0</v>
      </c>
      <c r="AY335" s="196">
        <f t="shared" ref="AY335" si="2359">IF($AV$20=1,AS335*$AS$7,0)</f>
        <v>0</v>
      </c>
      <c r="AZ335" s="197">
        <f t="shared" si="2338"/>
        <v>0</v>
      </c>
      <c r="BA335" s="198">
        <f>IFERROR(AZ335/(IF($AT$20&gt;0,$AM$7,0)+IF($AU$20&gt;0,$AP$7,0)+IF($AV$20&gt;0,$AS$7,0)),0)</f>
        <v>0</v>
      </c>
      <c r="BB335" s="198"/>
      <c r="BC335" s="425"/>
      <c r="BD335" s="413"/>
      <c r="BE335" s="413"/>
      <c r="BF335" s="236"/>
      <c r="BG335" s="416"/>
      <c r="BH335" s="416"/>
      <c r="BI335" s="411"/>
      <c r="BJ335" s="411"/>
      <c r="BK335" s="413"/>
      <c r="BL335" s="413"/>
      <c r="BM335" s="413"/>
      <c r="BP335" s="211"/>
      <c r="BQ335" s="211"/>
      <c r="BR335" s="211"/>
      <c r="BS335" s="211"/>
    </row>
    <row r="336" spans="1:71">
      <c r="A336" s="419"/>
      <c r="B336" s="419"/>
      <c r="C336" s="422"/>
      <c r="D336" s="195" t="str">
        <f t="shared" si="1960"/>
        <v>3.11</v>
      </c>
      <c r="E336" s="195"/>
      <c r="F336" s="195"/>
      <c r="G336" s="195"/>
      <c r="H336" s="195"/>
      <c r="I336" s="195"/>
      <c r="J336" s="196">
        <f t="shared" si="2323"/>
        <v>0</v>
      </c>
      <c r="K336" s="197" t="str">
        <f>IF(analis!X35="","",analis!X35)</f>
        <v/>
      </c>
      <c r="L336" s="196"/>
      <c r="M336" s="196"/>
      <c r="N336" s="196"/>
      <c r="O336" s="196"/>
      <c r="P336" s="196">
        <f t="shared" si="2324"/>
        <v>0</v>
      </c>
      <c r="Q336" s="8" t="str">
        <f>'rpp11'!$M$280</f>
        <v/>
      </c>
      <c r="R336" s="196"/>
      <c r="S336" s="196">
        <f t="shared" si="2325"/>
        <v>0</v>
      </c>
      <c r="T336" s="196"/>
      <c r="U336" s="196"/>
      <c r="V336" s="196">
        <f t="shared" si="2326"/>
        <v>0</v>
      </c>
      <c r="W336" s="196"/>
      <c r="X336" s="196"/>
      <c r="Y336" s="196"/>
      <c r="Z336" s="196"/>
      <c r="AA336" s="196">
        <f t="shared" ref="AA336" si="2360">IF($W$21=1,J336*$J$7,0)</f>
        <v>0</v>
      </c>
      <c r="AB336" s="196">
        <f t="shared" ref="AB336" si="2361">IF($X$21=1,P336*$P$7,0)</f>
        <v>0</v>
      </c>
      <c r="AC336" s="196">
        <f t="shared" ref="AC336" si="2362">IF($Y$21=1,S336*$S$7,0)</f>
        <v>0</v>
      </c>
      <c r="AD336" s="196">
        <f t="shared" ref="AD336" si="2363">IF($Z$21=1,V336*$V$7,0)</f>
        <v>0</v>
      </c>
      <c r="AE336" s="197">
        <f t="shared" si="2331"/>
        <v>0</v>
      </c>
      <c r="AF336" s="198">
        <f>IFERROR(AE336/(IF($W$21&gt;0,$J$7,0)+IF($X$21&gt;0,$P$7,0)+IF($Y$21&gt;0,$S$7,0)+IF($Z$21&gt;0,$V$7,0)),0)</f>
        <v>0</v>
      </c>
      <c r="AG336" s="198"/>
      <c r="AH336" s="425"/>
      <c r="AI336" s="413"/>
      <c r="AJ336" s="199" t="str">
        <f t="shared" si="1965"/>
        <v>4.11</v>
      </c>
      <c r="AK336" s="8" t="str">
        <f>'rpp11'!$M$337</f>
        <v/>
      </c>
      <c r="AL336" s="199"/>
      <c r="AM336" s="196">
        <f t="shared" si="2332"/>
        <v>0</v>
      </c>
      <c r="AN336" s="196"/>
      <c r="AO336" s="196"/>
      <c r="AP336" s="196">
        <f t="shared" si="2333"/>
        <v>0</v>
      </c>
      <c r="AQ336" s="196"/>
      <c r="AR336" s="196"/>
      <c r="AS336" s="196">
        <f t="shared" si="2334"/>
        <v>0</v>
      </c>
      <c r="AT336" s="196"/>
      <c r="AU336" s="196"/>
      <c r="AV336" s="196"/>
      <c r="AW336" s="196">
        <f t="shared" ref="AW336" si="2364">IF($AT$21=1,AM336*$AM$7,0)</f>
        <v>0</v>
      </c>
      <c r="AX336" s="196">
        <f t="shared" ref="AX336" si="2365">IF($AU$21=1,AP336*$AP$7,0)</f>
        <v>0</v>
      </c>
      <c r="AY336" s="196">
        <f t="shared" ref="AY336" si="2366">IF($AV$21=1,AS336*$AS$7,0)</f>
        <v>0</v>
      </c>
      <c r="AZ336" s="197">
        <f t="shared" si="2338"/>
        <v>0</v>
      </c>
      <c r="BA336" s="198">
        <f>IFERROR(AZ336/(IF($AT$21&gt;0,$AM$7,0)+IF($AU$21&gt;0,$AP$7,0)+IF($AV$21&gt;0,$AS$7,0)),0)</f>
        <v>0</v>
      </c>
      <c r="BB336" s="198"/>
      <c r="BC336" s="425"/>
      <c r="BD336" s="413"/>
      <c r="BE336" s="413"/>
      <c r="BF336" s="236"/>
      <c r="BG336" s="416"/>
      <c r="BH336" s="416"/>
      <c r="BI336" s="411"/>
      <c r="BJ336" s="411"/>
      <c r="BK336" s="413"/>
      <c r="BL336" s="413"/>
      <c r="BM336" s="413"/>
      <c r="BP336" s="211"/>
      <c r="BQ336" s="211"/>
      <c r="BR336" s="211"/>
      <c r="BS336" s="211"/>
    </row>
    <row r="337" spans="1:71">
      <c r="A337" s="419"/>
      <c r="B337" s="419"/>
      <c r="C337" s="422"/>
      <c r="D337" s="195" t="str">
        <f t="shared" si="1960"/>
        <v>3.12</v>
      </c>
      <c r="E337" s="195"/>
      <c r="F337" s="195"/>
      <c r="G337" s="195"/>
      <c r="H337" s="195"/>
      <c r="I337" s="195"/>
      <c r="J337" s="196">
        <f t="shared" si="2323"/>
        <v>0</v>
      </c>
      <c r="K337" s="197" t="str">
        <f>IF(analis!Z35="","",analis!Z35)</f>
        <v/>
      </c>
      <c r="L337" s="196"/>
      <c r="M337" s="196"/>
      <c r="N337" s="196"/>
      <c r="O337" s="196"/>
      <c r="P337" s="196">
        <f t="shared" si="2324"/>
        <v>0</v>
      </c>
      <c r="Q337" s="8" t="str">
        <f>'rpp12'!$M$280</f>
        <v/>
      </c>
      <c r="R337" s="196"/>
      <c r="S337" s="196">
        <f t="shared" si="2325"/>
        <v>0</v>
      </c>
      <c r="T337" s="196"/>
      <c r="U337" s="196"/>
      <c r="V337" s="196">
        <f t="shared" si="2326"/>
        <v>0</v>
      </c>
      <c r="W337" s="196"/>
      <c r="X337" s="196"/>
      <c r="Y337" s="196"/>
      <c r="Z337" s="196"/>
      <c r="AA337" s="196">
        <f t="shared" ref="AA337" si="2367">IF($W$22=1,J337*$J$7,0)</f>
        <v>0</v>
      </c>
      <c r="AB337" s="196">
        <f t="shared" ref="AB337" si="2368">IF($X$22=1,P337*$P$7,0)</f>
        <v>0</v>
      </c>
      <c r="AC337" s="196">
        <f t="shared" ref="AC337" si="2369">IF($Y$22=1,S337*$S$7,0)</f>
        <v>0</v>
      </c>
      <c r="AD337" s="196">
        <f t="shared" ref="AD337" si="2370">IF($Z$22=1,V337*$V$7,0)</f>
        <v>0</v>
      </c>
      <c r="AE337" s="197">
        <f t="shared" si="2331"/>
        <v>0</v>
      </c>
      <c r="AF337" s="198">
        <f>IFERROR(AE337/(IF($W$22&gt;0,$J$7,0)+IF($X$22&gt;0,$P$7,0)+IF($Y$22&gt;0,$S$7,0)+IF($Z$22&gt;0,$V$7,0)),0)</f>
        <v>0</v>
      </c>
      <c r="AG337" s="198"/>
      <c r="AH337" s="425"/>
      <c r="AI337" s="413"/>
      <c r="AJ337" s="199" t="str">
        <f t="shared" si="1965"/>
        <v>4.12</v>
      </c>
      <c r="AK337" s="8" t="str">
        <f>'rpp12'!$M$337</f>
        <v/>
      </c>
      <c r="AL337" s="199"/>
      <c r="AM337" s="196">
        <f t="shared" si="2332"/>
        <v>0</v>
      </c>
      <c r="AN337" s="196"/>
      <c r="AO337" s="196"/>
      <c r="AP337" s="196">
        <f t="shared" si="2333"/>
        <v>0</v>
      </c>
      <c r="AQ337" s="196"/>
      <c r="AR337" s="196"/>
      <c r="AS337" s="196">
        <f t="shared" si="2334"/>
        <v>0</v>
      </c>
      <c r="AT337" s="196"/>
      <c r="AU337" s="196"/>
      <c r="AV337" s="196"/>
      <c r="AW337" s="196">
        <f t="shared" ref="AW337" si="2371">IF($AT$22=1,AM337*$AM$7,0)</f>
        <v>0</v>
      </c>
      <c r="AX337" s="196">
        <f t="shared" ref="AX337" si="2372">IF($AU$22=1,AP337*$AP$7,0)</f>
        <v>0</v>
      </c>
      <c r="AY337" s="196">
        <f t="shared" ref="AY337" si="2373">IF($AV$22=1,AS337*$AS$7,0)</f>
        <v>0</v>
      </c>
      <c r="AZ337" s="197">
        <f t="shared" si="2338"/>
        <v>0</v>
      </c>
      <c r="BA337" s="198">
        <f>IFERROR(AZ337/(IF($AT$22&gt;0,$AM$7,0)+IF($AU$22&gt;0,$AP$7,0)+IF($AV$22&gt;0,$AS$7,0)),0)</f>
        <v>0</v>
      </c>
      <c r="BB337" s="198"/>
      <c r="BC337" s="425"/>
      <c r="BD337" s="413"/>
      <c r="BE337" s="413"/>
      <c r="BF337" s="236"/>
      <c r="BG337" s="416"/>
      <c r="BH337" s="416"/>
      <c r="BI337" s="411"/>
      <c r="BJ337" s="411"/>
      <c r="BK337" s="413"/>
      <c r="BL337" s="413"/>
      <c r="BM337" s="413"/>
      <c r="BP337" s="211"/>
      <c r="BQ337" s="211"/>
      <c r="BR337" s="211"/>
      <c r="BS337" s="211"/>
    </row>
    <row r="338" spans="1:71">
      <c r="A338" s="419"/>
      <c r="B338" s="419"/>
      <c r="C338" s="422"/>
      <c r="D338" s="195" t="str">
        <f t="shared" si="1960"/>
        <v>3.13</v>
      </c>
      <c r="E338" s="195"/>
      <c r="F338" s="195"/>
      <c r="G338" s="195"/>
      <c r="H338" s="195"/>
      <c r="I338" s="195"/>
      <c r="J338" s="196">
        <f t="shared" si="2323"/>
        <v>0</v>
      </c>
      <c r="K338" s="197" t="str">
        <f>IF(analis!AB35="","",analis!AB35)</f>
        <v/>
      </c>
      <c r="L338" s="196"/>
      <c r="M338" s="196"/>
      <c r="N338" s="196"/>
      <c r="O338" s="196"/>
      <c r="P338" s="196">
        <f t="shared" si="2324"/>
        <v>0</v>
      </c>
      <c r="Q338" s="8" t="str">
        <f>'rpp13'!$M$280</f>
        <v/>
      </c>
      <c r="R338" s="196"/>
      <c r="S338" s="196">
        <f t="shared" si="2325"/>
        <v>0</v>
      </c>
      <c r="T338" s="196"/>
      <c r="U338" s="196"/>
      <c r="V338" s="196">
        <f t="shared" si="2326"/>
        <v>0</v>
      </c>
      <c r="W338" s="196"/>
      <c r="X338" s="196"/>
      <c r="Y338" s="196"/>
      <c r="Z338" s="196"/>
      <c r="AA338" s="196">
        <f t="shared" ref="AA338" si="2374">IF($W$23=1,J338*$J$7,0)</f>
        <v>0</v>
      </c>
      <c r="AB338" s="196">
        <f t="shared" ref="AB338" si="2375">IF($X$23=1,P338*$P$7,0)</f>
        <v>0</v>
      </c>
      <c r="AC338" s="196">
        <f t="shared" ref="AC338" si="2376">IF($Y$23=1,S338*$S$7,0)</f>
        <v>0</v>
      </c>
      <c r="AD338" s="196">
        <f t="shared" ref="AD338" si="2377">IF($Z$23=1,V338*$V$7,0)</f>
        <v>0</v>
      </c>
      <c r="AE338" s="197">
        <f t="shared" si="2331"/>
        <v>0</v>
      </c>
      <c r="AF338" s="198">
        <f>IFERROR(AE338/(IF($W$23&gt;0,$J$7,0)+IF($X$23&gt;0,$P$7,0)+IF($Y$23&gt;0,$S$7,0)+IF($Z$23&gt;0,$V$7,0)),0)</f>
        <v>0</v>
      </c>
      <c r="AG338" s="198"/>
      <c r="AH338" s="425"/>
      <c r="AI338" s="413"/>
      <c r="AJ338" s="199" t="str">
        <f t="shared" si="1965"/>
        <v>4.13</v>
      </c>
      <c r="AK338" s="8" t="str">
        <f>'rpp13'!$M$337</f>
        <v/>
      </c>
      <c r="AL338" s="199"/>
      <c r="AM338" s="196">
        <f t="shared" si="2332"/>
        <v>0</v>
      </c>
      <c r="AN338" s="196"/>
      <c r="AO338" s="196"/>
      <c r="AP338" s="196">
        <f t="shared" si="2333"/>
        <v>0</v>
      </c>
      <c r="AQ338" s="196"/>
      <c r="AR338" s="196"/>
      <c r="AS338" s="196">
        <f t="shared" si="2334"/>
        <v>0</v>
      </c>
      <c r="AT338" s="196"/>
      <c r="AU338" s="196"/>
      <c r="AV338" s="196"/>
      <c r="AW338" s="196">
        <f t="shared" ref="AW338" si="2378">IF($AT$23=1,AM338*$AM$7,0)</f>
        <v>0</v>
      </c>
      <c r="AX338" s="196">
        <f t="shared" ref="AX338" si="2379">IF($AU$23=1,AP338*$AP$7,0)</f>
        <v>0</v>
      </c>
      <c r="AY338" s="196">
        <f t="shared" ref="AY338" si="2380">IF($AV$23=1,AS338*$AS$7,0)</f>
        <v>0</v>
      </c>
      <c r="AZ338" s="197">
        <f t="shared" si="2338"/>
        <v>0</v>
      </c>
      <c r="BA338" s="198">
        <f>IFERROR(AZ338/(IF($AT$23&gt;0,$AM$7,0)+IF($AU$23&gt;0,$AP$7,0)+IF($AV$23&gt;0,$AS$7,0)),0)</f>
        <v>0</v>
      </c>
      <c r="BB338" s="198"/>
      <c r="BC338" s="425"/>
      <c r="BD338" s="413"/>
      <c r="BE338" s="413"/>
      <c r="BF338" s="236"/>
      <c r="BG338" s="416"/>
      <c r="BH338" s="416"/>
      <c r="BI338" s="411"/>
      <c r="BJ338" s="411"/>
      <c r="BK338" s="413"/>
      <c r="BL338" s="413"/>
      <c r="BM338" s="413"/>
      <c r="BP338" s="211"/>
      <c r="BQ338" s="211"/>
      <c r="BR338" s="211"/>
      <c r="BS338" s="211"/>
    </row>
    <row r="339" spans="1:71">
      <c r="A339" s="419"/>
      <c r="B339" s="419"/>
      <c r="C339" s="422"/>
      <c r="D339" s="195" t="str">
        <f t="shared" si="1960"/>
        <v>3.14</v>
      </c>
      <c r="E339" s="195"/>
      <c r="F339" s="195"/>
      <c r="G339" s="195"/>
      <c r="H339" s="195"/>
      <c r="I339" s="195"/>
      <c r="J339" s="196">
        <f t="shared" si="2323"/>
        <v>0</v>
      </c>
      <c r="K339" s="197" t="str">
        <f>IF(analis!AD35="","",analis!AD35)</f>
        <v/>
      </c>
      <c r="L339" s="196"/>
      <c r="M339" s="196"/>
      <c r="N339" s="196"/>
      <c r="O339" s="196"/>
      <c r="P339" s="196">
        <f t="shared" si="2324"/>
        <v>0</v>
      </c>
      <c r="Q339" s="8" t="str">
        <f>'rpp14'!$M$280</f>
        <v/>
      </c>
      <c r="R339" s="196"/>
      <c r="S339" s="196">
        <f t="shared" si="2325"/>
        <v>0</v>
      </c>
      <c r="T339" s="196"/>
      <c r="U339" s="196"/>
      <c r="V339" s="196">
        <f t="shared" si="2326"/>
        <v>0</v>
      </c>
      <c r="W339" s="196"/>
      <c r="X339" s="196"/>
      <c r="Y339" s="196"/>
      <c r="Z339" s="196"/>
      <c r="AA339" s="196">
        <f t="shared" ref="AA339" si="2381">IF($W$24=1,J339*$J$7,0)</f>
        <v>0</v>
      </c>
      <c r="AB339" s="196">
        <f t="shared" ref="AB339" si="2382">IF($X$24=1,P339*$P$7,0)</f>
        <v>0</v>
      </c>
      <c r="AC339" s="196">
        <f t="shared" ref="AC339" si="2383">IF($Y$24=1,S339*$S$7,0)</f>
        <v>0</v>
      </c>
      <c r="AD339" s="196">
        <f t="shared" ref="AD339" si="2384">IF($Z$24=1,V339*$V$7,0)</f>
        <v>0</v>
      </c>
      <c r="AE339" s="197">
        <f t="shared" si="2331"/>
        <v>0</v>
      </c>
      <c r="AF339" s="198">
        <f>IFERROR(AE339/(IF($W$24&gt;0,$J$7,0)+IF($X$24&gt;0,$P$7,0)+IF($Y$24&gt;0,$S$7,0)+IF($Z$24&gt;0,$V$7,0)),0)</f>
        <v>0</v>
      </c>
      <c r="AG339" s="198"/>
      <c r="AH339" s="425"/>
      <c r="AI339" s="413"/>
      <c r="AJ339" s="199" t="str">
        <f t="shared" si="1965"/>
        <v>4.14</v>
      </c>
      <c r="AK339" s="8" t="str">
        <f>'rpp14'!$M$337</f>
        <v/>
      </c>
      <c r="AL339" s="199"/>
      <c r="AM339" s="196">
        <f t="shared" si="2332"/>
        <v>0</v>
      </c>
      <c r="AN339" s="196"/>
      <c r="AO339" s="196"/>
      <c r="AP339" s="196">
        <f t="shared" si="2333"/>
        <v>0</v>
      </c>
      <c r="AQ339" s="196"/>
      <c r="AR339" s="196"/>
      <c r="AS339" s="196">
        <f t="shared" si="2334"/>
        <v>0</v>
      </c>
      <c r="AT339" s="196"/>
      <c r="AU339" s="196"/>
      <c r="AV339" s="196"/>
      <c r="AW339" s="196">
        <f t="shared" ref="AW339" si="2385">IF($AT$24=1,AM339*$AM$7,0)</f>
        <v>0</v>
      </c>
      <c r="AX339" s="196">
        <f t="shared" ref="AX339" si="2386">IF($AU$24=1,AP339*$AP$7,0)</f>
        <v>0</v>
      </c>
      <c r="AY339" s="196">
        <f t="shared" ref="AY339" si="2387">IF($AV$24=1,AS339*$AS$7,0)</f>
        <v>0</v>
      </c>
      <c r="AZ339" s="197">
        <f t="shared" si="2338"/>
        <v>0</v>
      </c>
      <c r="BA339" s="198">
        <f>IFERROR(AZ339/(IF($AT$24&gt;0,$AM$7,0)+IF($AU$24&gt;0,$AP$7,0)+IF($AV$24&gt;0,$AS$7,0)),0)</f>
        <v>0</v>
      </c>
      <c r="BB339" s="198"/>
      <c r="BC339" s="425"/>
      <c r="BD339" s="413"/>
      <c r="BE339" s="413"/>
      <c r="BF339" s="236"/>
      <c r="BG339" s="416"/>
      <c r="BH339" s="416"/>
      <c r="BI339" s="411"/>
      <c r="BJ339" s="411"/>
      <c r="BK339" s="413"/>
      <c r="BL339" s="413"/>
      <c r="BM339" s="413"/>
      <c r="BP339" s="211"/>
      <c r="BQ339" s="211"/>
      <c r="BR339" s="211"/>
      <c r="BS339" s="211"/>
    </row>
    <row r="340" spans="1:71">
      <c r="A340" s="420"/>
      <c r="B340" s="420"/>
      <c r="C340" s="423"/>
      <c r="D340" s="195" t="str">
        <f t="shared" si="1960"/>
        <v>3.15</v>
      </c>
      <c r="E340" s="195"/>
      <c r="F340" s="195"/>
      <c r="G340" s="195"/>
      <c r="H340" s="195"/>
      <c r="I340" s="195"/>
      <c r="J340" s="196">
        <f t="shared" si="2323"/>
        <v>0</v>
      </c>
      <c r="K340" s="197" t="str">
        <f>IF(analis!AF35="","",analis!AF35)</f>
        <v/>
      </c>
      <c r="L340" s="196"/>
      <c r="M340" s="196"/>
      <c r="N340" s="196"/>
      <c r="O340" s="196"/>
      <c r="P340" s="196">
        <f t="shared" si="2324"/>
        <v>0</v>
      </c>
      <c r="Q340" s="8" t="str">
        <f>'rpp15'!$M$280</f>
        <v/>
      </c>
      <c r="R340" s="196"/>
      <c r="S340" s="196">
        <f t="shared" si="2325"/>
        <v>0</v>
      </c>
      <c r="T340" s="196"/>
      <c r="U340" s="196"/>
      <c r="V340" s="196">
        <f t="shared" si="2326"/>
        <v>0</v>
      </c>
      <c r="W340" s="196"/>
      <c r="X340" s="196"/>
      <c r="Y340" s="196"/>
      <c r="Z340" s="196"/>
      <c r="AA340" s="196">
        <f t="shared" ref="AA340" si="2388">IF($W$25=1,J340*$J$7,0)</f>
        <v>0</v>
      </c>
      <c r="AB340" s="196">
        <f t="shared" ref="AB340" si="2389">IF($X$25=1,P340*$P$7,0)</f>
        <v>0</v>
      </c>
      <c r="AC340" s="196">
        <f t="shared" ref="AC340" si="2390">IF($Y$25=1,S340*$S$7,0)</f>
        <v>0</v>
      </c>
      <c r="AD340" s="196">
        <f t="shared" ref="AD340" si="2391">IF($Z$25=1,V340*$V$7,0)</f>
        <v>0</v>
      </c>
      <c r="AE340" s="197">
        <f t="shared" si="2331"/>
        <v>0</v>
      </c>
      <c r="AF340" s="198">
        <f>IFERROR(AE340/(IF($W$25&gt;0,$J$7,0)+IF($X$25&gt;0,$P$7,0)+IF($Y$25&gt;0,$S$7,0)+IF($Z$25&gt;0,$V$7,0)),0)</f>
        <v>0</v>
      </c>
      <c r="AG340" s="198"/>
      <c r="AH340" s="426"/>
      <c r="AI340" s="414"/>
      <c r="AJ340" s="199" t="str">
        <f t="shared" si="1965"/>
        <v>4.15</v>
      </c>
      <c r="AK340" s="8" t="str">
        <f>'rpp15'!$M$337</f>
        <v/>
      </c>
      <c r="AL340" s="199"/>
      <c r="AM340" s="196">
        <f t="shared" si="2332"/>
        <v>0</v>
      </c>
      <c r="AN340" s="196"/>
      <c r="AO340" s="196"/>
      <c r="AP340" s="196">
        <f t="shared" si="2333"/>
        <v>0</v>
      </c>
      <c r="AQ340" s="196"/>
      <c r="AR340" s="196"/>
      <c r="AS340" s="196">
        <f t="shared" si="2334"/>
        <v>0</v>
      </c>
      <c r="AT340" s="196"/>
      <c r="AU340" s="196"/>
      <c r="AV340" s="196"/>
      <c r="AW340" s="196">
        <f t="shared" ref="AW340" si="2392">IF($AT$25=1,AM340*$AM$7,0)</f>
        <v>0</v>
      </c>
      <c r="AX340" s="196">
        <f t="shared" ref="AX340" si="2393">IF($AU$25=1,AP340*$AP$7,0)</f>
        <v>0</v>
      </c>
      <c r="AY340" s="196">
        <f t="shared" ref="AY340" si="2394">IF($AV$25=1,AS340*$AS$7,0)</f>
        <v>0</v>
      </c>
      <c r="AZ340" s="197">
        <f t="shared" si="2338"/>
        <v>0</v>
      </c>
      <c r="BA340" s="198">
        <f>IFERROR(AZ340/(IF($AT$25&gt;0,$AM$7,0)+IF($AU$25&gt;0,$AP$7,0)+IF($AV$25&gt;0,$AS$7,0)),0)</f>
        <v>0</v>
      </c>
      <c r="BB340" s="198"/>
      <c r="BC340" s="426"/>
      <c r="BD340" s="414"/>
      <c r="BE340" s="414"/>
      <c r="BF340" s="237"/>
      <c r="BG340" s="417"/>
      <c r="BH340" s="417"/>
      <c r="BI340" s="316"/>
      <c r="BJ340" s="316"/>
      <c r="BK340" s="414"/>
      <c r="BL340" s="414"/>
      <c r="BM340" s="414"/>
      <c r="BP340" s="211"/>
      <c r="BQ340" s="211"/>
      <c r="BR340" s="211"/>
      <c r="BS340" s="211"/>
    </row>
    <row r="341" spans="1:71">
      <c r="A341" s="418">
        <v>23</v>
      </c>
      <c r="B341" s="418">
        <f>pd!B28</f>
        <v>5491</v>
      </c>
      <c r="C341" s="421" t="str">
        <f>pd!C28</f>
        <v>MUHAMMAD NUR FADHILAH</v>
      </c>
      <c r="D341" s="195" t="str">
        <f t="shared" si="1960"/>
        <v>3.1</v>
      </c>
      <c r="E341" s="195"/>
      <c r="F341" s="195"/>
      <c r="G341" s="195"/>
      <c r="H341" s="195"/>
      <c r="I341" s="195"/>
      <c r="J341" s="196">
        <f t="shared" si="2323"/>
        <v>0</v>
      </c>
      <c r="K341" s="197" t="str">
        <f>IF(analis!D36="","",analis!D36)</f>
        <v/>
      </c>
      <c r="L341" s="196"/>
      <c r="M341" s="196"/>
      <c r="N341" s="196"/>
      <c r="O341" s="196"/>
      <c r="P341" s="196">
        <f t="shared" si="2324"/>
        <v>0</v>
      </c>
      <c r="Q341" s="8" t="str">
        <f>'rpp1'!$M$281</f>
        <v/>
      </c>
      <c r="R341" s="196"/>
      <c r="S341" s="196">
        <f t="shared" si="2325"/>
        <v>0</v>
      </c>
      <c r="T341" s="196"/>
      <c r="U341" s="196"/>
      <c r="V341" s="196">
        <f t="shared" si="2326"/>
        <v>0</v>
      </c>
      <c r="W341" s="196"/>
      <c r="X341" s="196"/>
      <c r="Y341" s="196"/>
      <c r="Z341" s="196"/>
      <c r="AA341" s="196">
        <f t="shared" ref="AA341" si="2395">IF($W$11=1,J341*$J$7,0)</f>
        <v>0</v>
      </c>
      <c r="AB341" s="196">
        <f t="shared" ref="AB341" si="2396">IF($X$11=1,P341*$P$7,0)</f>
        <v>0</v>
      </c>
      <c r="AC341" s="196">
        <f t="shared" ref="AC341" si="2397">IF($Y$11=1,S341*$S$7,0)</f>
        <v>0</v>
      </c>
      <c r="AD341" s="196">
        <f t="shared" ref="AD341" si="2398">IF($Z$11=1,V341*$V$7,0)</f>
        <v>0</v>
      </c>
      <c r="AE341" s="197">
        <f t="shared" si="2331"/>
        <v>0</v>
      </c>
      <c r="AF341" s="198">
        <f>IFERROR(AE341/(IF($W$11&gt;0,$J$7,0)+IF($X$11&gt;0,$P$7,0)+IF($Y$11&gt;0,$S$7,0)+IF($Z$11&gt;0,$V$7,0)),0)</f>
        <v>0</v>
      </c>
      <c r="AG341" s="198"/>
      <c r="AH341" s="424" t="e">
        <f t="shared" ref="AH341" si="2399">ROUND((SUM(AF341:AF355)/SUM($AG$11:$AG$25)),0)</f>
        <v>#DIV/0!</v>
      </c>
      <c r="AI341" s="412" t="e">
        <f>IF(AH341&gt;=$BO$11,"A",IF(AH341&gt;=$BO$12,"B",IF(AH341&gt;=$BO$13,"C",IF(AH341&gt;=$BO$14,"D",""))))</f>
        <v>#DIV/0!</v>
      </c>
      <c r="AJ341" s="199" t="str">
        <f t="shared" si="1965"/>
        <v>4.1</v>
      </c>
      <c r="AK341" s="8" t="str">
        <f>'rpp1'!$M$338</f>
        <v/>
      </c>
      <c r="AL341" s="199"/>
      <c r="AM341" s="196">
        <f t="shared" si="2332"/>
        <v>0</v>
      </c>
      <c r="AN341" s="196"/>
      <c r="AO341" s="196"/>
      <c r="AP341" s="196">
        <f t="shared" si="2333"/>
        <v>0</v>
      </c>
      <c r="AQ341" s="196"/>
      <c r="AR341" s="196"/>
      <c r="AS341" s="196">
        <f t="shared" si="2334"/>
        <v>0</v>
      </c>
      <c r="AT341" s="196"/>
      <c r="AU341" s="196"/>
      <c r="AV341" s="196"/>
      <c r="AW341" s="196">
        <f t="shared" ref="AW341" si="2400">IF($AT$11=1,AM341*$AM$7,0)</f>
        <v>0</v>
      </c>
      <c r="AX341" s="196">
        <f t="shared" ref="AX341" si="2401">IF($AU$11=1,AP341*$AP$7,0)</f>
        <v>0</v>
      </c>
      <c r="AY341" s="196">
        <f t="shared" ref="AY341" si="2402">IF($AV$11=1,AS341*$AS$7,0)</f>
        <v>0</v>
      </c>
      <c r="AZ341" s="197">
        <f t="shared" si="2338"/>
        <v>0</v>
      </c>
      <c r="BA341" s="198">
        <f>IFERROR(AZ341/(IF($AT$11&gt;0,$AM$7,0)+IF($AU$11&gt;0,$AP$7,0)+IF($AV$11&gt;0,$AS$7,0)),0)</f>
        <v>0</v>
      </c>
      <c r="BB341" s="198"/>
      <c r="BC341" s="424" t="e">
        <f t="shared" ref="BC341" si="2403">ROUND((SUM(BA341:BA355)/SUM($BB$11:$BB$25)),0)</f>
        <v>#DIV/0!</v>
      </c>
      <c r="BD341" s="412" t="e">
        <f t="shared" ref="BD341" si="2404">IF(BC341&gt;=$BO$11,"A",IF(BC341&gt;=$BO$12,"B",IF(BC341&gt;=$BO$13,"C",IF(BC341&gt;=$BO$14,"D",""))))</f>
        <v>#DIV/0!</v>
      </c>
      <c r="BE341" s="412"/>
      <c r="BF341" s="235" t="str">
        <f>'rpp1'!G172</f>
        <v/>
      </c>
      <c r="BG341" s="415" t="e">
        <f>IF(AI341=$BP$11,$BQ$11,IF(AI341=$BP$12,$BQ$12,IF(AI341=$BP$13,$BQ$13,IF(AI341=$BP$14,$BQ$14,""))))</f>
        <v>#DIV/0!</v>
      </c>
      <c r="BH341" s="415" t="e">
        <f t="shared" ref="BH341" si="2405">IF(BD341=$BP$11,$BR$11,IF(BD341=$BP$12,$BR$12,IF(BD341=$BP$13,$BR$13,IF(BD341=$BP$14,$BR$14,""))))</f>
        <v>#DIV/0!</v>
      </c>
      <c r="BI341" s="315" t="str">
        <f t="shared" ref="BI341" si="2406">IF(BE341=$BS$11,$BT$11,IF(BE341=$BS$12,$BT$12,IF(BE341=$BS$13,$BT$13,IF(BE341=$BS$14,$BT$14,""))))</f>
        <v/>
      </c>
      <c r="BJ341" s="315" t="str">
        <f t="shared" ref="BJ341" si="2407">IF(BF341=$BS$11,$BU$11,IF(BF341=$BS$12,$BU$12,IF(BF341=$BS$13,$BU$13,IF(BF341=$BS$14,$BU$14,""))))</f>
        <v/>
      </c>
      <c r="BK341" s="412"/>
      <c r="BL341" s="412"/>
      <c r="BM341" s="412"/>
      <c r="BP341" s="211"/>
      <c r="BQ341" s="211"/>
      <c r="BR341" s="211"/>
      <c r="BS341" s="211"/>
    </row>
    <row r="342" spans="1:71">
      <c r="A342" s="419"/>
      <c r="B342" s="419"/>
      <c r="C342" s="422"/>
      <c r="D342" s="195" t="str">
        <f t="shared" si="1960"/>
        <v>3.2</v>
      </c>
      <c r="E342" s="195"/>
      <c r="F342" s="195"/>
      <c r="G342" s="195"/>
      <c r="H342" s="195"/>
      <c r="I342" s="195"/>
      <c r="J342" s="196">
        <f t="shared" si="2323"/>
        <v>0</v>
      </c>
      <c r="K342" s="197" t="str">
        <f>IF(analis!F36="","",analis!F36)</f>
        <v/>
      </c>
      <c r="L342" s="196"/>
      <c r="M342" s="196"/>
      <c r="N342" s="196"/>
      <c r="O342" s="196"/>
      <c r="P342" s="196">
        <f t="shared" si="2324"/>
        <v>0</v>
      </c>
      <c r="Q342" s="8" t="str">
        <f>'rpp2'!$M$281</f>
        <v/>
      </c>
      <c r="R342" s="196"/>
      <c r="S342" s="196">
        <f t="shared" si="2325"/>
        <v>0</v>
      </c>
      <c r="T342" s="196"/>
      <c r="U342" s="196"/>
      <c r="V342" s="196">
        <f t="shared" si="2326"/>
        <v>0</v>
      </c>
      <c r="W342" s="196"/>
      <c r="X342" s="196"/>
      <c r="Y342" s="196"/>
      <c r="Z342" s="196"/>
      <c r="AA342" s="196">
        <f t="shared" ref="AA342" si="2408">IF($W$12=1,J342*$J$7,0)</f>
        <v>0</v>
      </c>
      <c r="AB342" s="196">
        <f t="shared" ref="AB342" si="2409">IF($X$12=1,P342*$P$7,0)</f>
        <v>0</v>
      </c>
      <c r="AC342" s="196">
        <f t="shared" ref="AC342" si="2410">IF($Y$12=1,S342*$S$7,0)</f>
        <v>0</v>
      </c>
      <c r="AD342" s="196">
        <f t="shared" ref="AD342" si="2411">IF($Z$12=1,V342*$V$7,0)</f>
        <v>0</v>
      </c>
      <c r="AE342" s="197">
        <f t="shared" si="2331"/>
        <v>0</v>
      </c>
      <c r="AF342" s="198">
        <f>IFERROR(AE342/(IF($W$12&gt;0,$J$7,0)+IF($X$12&gt;0,$P$7,0)+IF($Y$12&gt;0,$S$7,0)+IF($Z$12&gt;0,$V$7,0)),0)</f>
        <v>0</v>
      </c>
      <c r="AG342" s="198"/>
      <c r="AH342" s="425"/>
      <c r="AI342" s="413"/>
      <c r="AJ342" s="199" t="str">
        <f t="shared" si="1965"/>
        <v>4.2</v>
      </c>
      <c r="AK342" s="8" t="str">
        <f>'rpp2'!$M$338</f>
        <v/>
      </c>
      <c r="AL342" s="199"/>
      <c r="AM342" s="196">
        <f t="shared" si="2332"/>
        <v>0</v>
      </c>
      <c r="AN342" s="196"/>
      <c r="AO342" s="196"/>
      <c r="AP342" s="196">
        <f t="shared" si="2333"/>
        <v>0</v>
      </c>
      <c r="AQ342" s="196"/>
      <c r="AR342" s="196"/>
      <c r="AS342" s="196">
        <f t="shared" si="2334"/>
        <v>0</v>
      </c>
      <c r="AT342" s="196"/>
      <c r="AU342" s="196"/>
      <c r="AV342" s="196"/>
      <c r="AW342" s="196">
        <f t="shared" ref="AW342" si="2412">IF($AT$12=1,AM342*$AM$7,0)</f>
        <v>0</v>
      </c>
      <c r="AX342" s="196">
        <f t="shared" ref="AX342" si="2413">IF($AU$12=1,AP342*$AP$7,0)</f>
        <v>0</v>
      </c>
      <c r="AY342" s="196">
        <f t="shared" ref="AY342" si="2414">IF($AV$12=1,AS342*$AS$7,0)</f>
        <v>0</v>
      </c>
      <c r="AZ342" s="197">
        <f t="shared" si="2338"/>
        <v>0</v>
      </c>
      <c r="BA342" s="198">
        <f>IFERROR(AZ342/(IF($AT$12&gt;0,$AM$7,0)+IF($AU$12&gt;0,$AP$7,0)+IF($AV$12&gt;0,$AS$7,0)),0)</f>
        <v>0</v>
      </c>
      <c r="BB342" s="198"/>
      <c r="BC342" s="425"/>
      <c r="BD342" s="413"/>
      <c r="BE342" s="413"/>
      <c r="BF342" s="236" t="str">
        <f>'rpp2'!G172</f>
        <v/>
      </c>
      <c r="BG342" s="416"/>
      <c r="BH342" s="416"/>
      <c r="BI342" s="411"/>
      <c r="BJ342" s="411"/>
      <c r="BK342" s="413"/>
      <c r="BL342" s="413"/>
      <c r="BM342" s="413"/>
      <c r="BP342" s="211"/>
      <c r="BQ342" s="211"/>
      <c r="BR342" s="211"/>
      <c r="BS342" s="211"/>
    </row>
    <row r="343" spans="1:71">
      <c r="A343" s="419"/>
      <c r="B343" s="419"/>
      <c r="C343" s="422"/>
      <c r="D343" s="195" t="str">
        <f t="shared" si="1960"/>
        <v>3.3</v>
      </c>
      <c r="E343" s="195"/>
      <c r="F343" s="195"/>
      <c r="G343" s="195"/>
      <c r="H343" s="195"/>
      <c r="I343" s="195"/>
      <c r="J343" s="196">
        <f t="shared" si="2323"/>
        <v>0</v>
      </c>
      <c r="K343" s="197" t="str">
        <f>IF(analis!H36="","",analis!H36)</f>
        <v/>
      </c>
      <c r="L343" s="196"/>
      <c r="M343" s="196"/>
      <c r="N343" s="196"/>
      <c r="O343" s="196"/>
      <c r="P343" s="196">
        <f t="shared" si="2324"/>
        <v>0</v>
      </c>
      <c r="Q343" s="8" t="str">
        <f>'rpp3'!$M$281</f>
        <v/>
      </c>
      <c r="R343" s="196"/>
      <c r="S343" s="196">
        <f t="shared" si="2325"/>
        <v>0</v>
      </c>
      <c r="T343" s="196"/>
      <c r="U343" s="196"/>
      <c r="V343" s="196">
        <f t="shared" si="2326"/>
        <v>0</v>
      </c>
      <c r="W343" s="196"/>
      <c r="X343" s="196"/>
      <c r="Y343" s="196"/>
      <c r="Z343" s="196"/>
      <c r="AA343" s="196">
        <f t="shared" ref="AA343" si="2415">IF($W$13=1,J343*$J$7,0)</f>
        <v>0</v>
      </c>
      <c r="AB343" s="196">
        <f t="shared" ref="AB343" si="2416">IF($X$13=1,P343*$P$7,0)</f>
        <v>0</v>
      </c>
      <c r="AC343" s="196">
        <f t="shared" ref="AC343" si="2417">IF($Y$13=1,S343*$S$7,0)</f>
        <v>0</v>
      </c>
      <c r="AD343" s="196">
        <f t="shared" ref="AD343" si="2418">IF($Z$13=1,V343*$V$7,0)</f>
        <v>0</v>
      </c>
      <c r="AE343" s="197">
        <f t="shared" si="2331"/>
        <v>0</v>
      </c>
      <c r="AF343" s="198">
        <f>IFERROR(AE343/(IF($W$13&gt;0,$J$7,0)+IF($X$13&gt;0,$P$7,0)+IF($Y$13&gt;0,$S$7,0)+IF($Z$13&gt;0,$V$7,0)),0)</f>
        <v>0</v>
      </c>
      <c r="AG343" s="198"/>
      <c r="AH343" s="425"/>
      <c r="AI343" s="413"/>
      <c r="AJ343" s="199" t="str">
        <f t="shared" si="1965"/>
        <v>4.3</v>
      </c>
      <c r="AK343" s="8" t="str">
        <f>'rpp3'!$M$338</f>
        <v/>
      </c>
      <c r="AL343" s="199"/>
      <c r="AM343" s="196">
        <f t="shared" si="2332"/>
        <v>0</v>
      </c>
      <c r="AN343" s="196"/>
      <c r="AO343" s="196"/>
      <c r="AP343" s="196">
        <f t="shared" si="2333"/>
        <v>0</v>
      </c>
      <c r="AQ343" s="196"/>
      <c r="AR343" s="196"/>
      <c r="AS343" s="196">
        <f t="shared" si="2334"/>
        <v>0</v>
      </c>
      <c r="AT343" s="196"/>
      <c r="AU343" s="196"/>
      <c r="AV343" s="196"/>
      <c r="AW343" s="196">
        <f t="shared" ref="AW343" si="2419">IF($AT$13=1,AM343*$AM$7,0)</f>
        <v>0</v>
      </c>
      <c r="AX343" s="196">
        <f t="shared" ref="AX343" si="2420">IF($AU$13=1,AP343*$AP$7,0)</f>
        <v>0</v>
      </c>
      <c r="AY343" s="196">
        <f t="shared" ref="AY343" si="2421">IF($AV$13=1,AS343*$AS$7,0)</f>
        <v>0</v>
      </c>
      <c r="AZ343" s="197">
        <f t="shared" si="2338"/>
        <v>0</v>
      </c>
      <c r="BA343" s="198">
        <f>IFERROR(AZ343/(IF($AT$13&gt;0,$AM$7,0)+IF($AU$13&gt;0,$AP$7,0)+IF($AV$13&gt;0,$AS$7,0)),0)</f>
        <v>0</v>
      </c>
      <c r="BB343" s="198"/>
      <c r="BC343" s="425"/>
      <c r="BD343" s="413"/>
      <c r="BE343" s="413"/>
      <c r="BF343" s="236"/>
      <c r="BG343" s="416"/>
      <c r="BH343" s="416"/>
      <c r="BI343" s="411"/>
      <c r="BJ343" s="411"/>
      <c r="BK343" s="413"/>
      <c r="BL343" s="413"/>
      <c r="BM343" s="413"/>
      <c r="BP343" s="211"/>
      <c r="BQ343" s="211"/>
      <c r="BR343" s="211"/>
      <c r="BS343" s="211"/>
    </row>
    <row r="344" spans="1:71">
      <c r="A344" s="419"/>
      <c r="B344" s="419"/>
      <c r="C344" s="422"/>
      <c r="D344" s="195" t="str">
        <f t="shared" si="1960"/>
        <v>3.4</v>
      </c>
      <c r="E344" s="195"/>
      <c r="F344" s="195"/>
      <c r="G344" s="195"/>
      <c r="H344" s="195"/>
      <c r="I344" s="195"/>
      <c r="J344" s="196">
        <f t="shared" si="2323"/>
        <v>0</v>
      </c>
      <c r="K344" s="197" t="str">
        <f>IF(analis!J36="","",analis!J36)</f>
        <v/>
      </c>
      <c r="L344" s="196"/>
      <c r="M344" s="196"/>
      <c r="N344" s="196"/>
      <c r="O344" s="196"/>
      <c r="P344" s="196">
        <f t="shared" si="2324"/>
        <v>0</v>
      </c>
      <c r="Q344" s="8" t="str">
        <f>'rpp4'!$M$281</f>
        <v/>
      </c>
      <c r="R344" s="196"/>
      <c r="S344" s="196">
        <f t="shared" si="2325"/>
        <v>0</v>
      </c>
      <c r="T344" s="196"/>
      <c r="U344" s="196"/>
      <c r="V344" s="196">
        <f t="shared" si="2326"/>
        <v>0</v>
      </c>
      <c r="W344" s="196"/>
      <c r="X344" s="196"/>
      <c r="Y344" s="196"/>
      <c r="Z344" s="196"/>
      <c r="AA344" s="196">
        <f t="shared" ref="AA344" si="2422">IF($W$14=1,J344*$J$7,0)</f>
        <v>0</v>
      </c>
      <c r="AB344" s="196">
        <f t="shared" ref="AB344" si="2423">IF($X$14=1,P344*$P$7,0)</f>
        <v>0</v>
      </c>
      <c r="AC344" s="196">
        <f t="shared" ref="AC344" si="2424">IF($Y$14=1,S344*$S$7,0)</f>
        <v>0</v>
      </c>
      <c r="AD344" s="196">
        <f t="shared" ref="AD344" si="2425">IF($Z$14=1,V344*$V$7,0)</f>
        <v>0</v>
      </c>
      <c r="AE344" s="197">
        <f t="shared" si="2331"/>
        <v>0</v>
      </c>
      <c r="AF344" s="198">
        <f>IFERROR(AE344/(IF($W$14&gt;0,$J$7,0)+IF($X$14&gt;0,$P$7,0)+IF($Y$14&gt;0,$S$7,0)+IF($Z$14&gt;0,$V$7,0)),0)</f>
        <v>0</v>
      </c>
      <c r="AG344" s="198"/>
      <c r="AH344" s="425"/>
      <c r="AI344" s="413"/>
      <c r="AJ344" s="199" t="str">
        <f t="shared" si="1965"/>
        <v>4.4</v>
      </c>
      <c r="AK344" s="8" t="str">
        <f>'rpp4'!$M$338</f>
        <v/>
      </c>
      <c r="AL344" s="199"/>
      <c r="AM344" s="196">
        <f t="shared" si="2332"/>
        <v>0</v>
      </c>
      <c r="AN344" s="196"/>
      <c r="AO344" s="196"/>
      <c r="AP344" s="196">
        <f t="shared" si="2333"/>
        <v>0</v>
      </c>
      <c r="AQ344" s="196"/>
      <c r="AR344" s="196"/>
      <c r="AS344" s="196">
        <f t="shared" si="2334"/>
        <v>0</v>
      </c>
      <c r="AT344" s="196"/>
      <c r="AU344" s="196"/>
      <c r="AV344" s="196"/>
      <c r="AW344" s="196">
        <f t="shared" ref="AW344" si="2426">IF($AT$14=1,AM344*$AM$7,0)</f>
        <v>0</v>
      </c>
      <c r="AX344" s="196">
        <f t="shared" ref="AX344" si="2427">IF($AU$14=1,AP344*$AP$7,0)</f>
        <v>0</v>
      </c>
      <c r="AY344" s="196">
        <f t="shared" ref="AY344" si="2428">IF($AV$14=1,AS344*$AS$7,0)</f>
        <v>0</v>
      </c>
      <c r="AZ344" s="197">
        <f t="shared" si="2338"/>
        <v>0</v>
      </c>
      <c r="BA344" s="198">
        <f>IFERROR(AZ344/(IF($AT$14&gt;0,$AM$7,0)+IF($AU$14&gt;0,$AP$7,0)+IF($AV$14&gt;0,$AS$7,0)),0)</f>
        <v>0</v>
      </c>
      <c r="BB344" s="198"/>
      <c r="BC344" s="425"/>
      <c r="BD344" s="413"/>
      <c r="BE344" s="413"/>
      <c r="BF344" s="236"/>
      <c r="BG344" s="416"/>
      <c r="BH344" s="416"/>
      <c r="BI344" s="411"/>
      <c r="BJ344" s="411"/>
      <c r="BK344" s="413"/>
      <c r="BL344" s="413"/>
      <c r="BM344" s="413"/>
      <c r="BP344" s="211"/>
      <c r="BQ344" s="211"/>
      <c r="BR344" s="211"/>
      <c r="BS344" s="211"/>
    </row>
    <row r="345" spans="1:71">
      <c r="A345" s="419"/>
      <c r="B345" s="419"/>
      <c r="C345" s="422"/>
      <c r="D345" s="195" t="str">
        <f t="shared" si="1960"/>
        <v>3.5</v>
      </c>
      <c r="E345" s="195"/>
      <c r="F345" s="195"/>
      <c r="G345" s="195"/>
      <c r="H345" s="195"/>
      <c r="I345" s="195"/>
      <c r="J345" s="196">
        <f t="shared" si="2323"/>
        <v>0</v>
      </c>
      <c r="K345" s="197" t="str">
        <f>IF(analis!L36="","",analis!L36)</f>
        <v/>
      </c>
      <c r="L345" s="196"/>
      <c r="M345" s="196"/>
      <c r="N345" s="196"/>
      <c r="O345" s="196"/>
      <c r="P345" s="196">
        <f t="shared" si="2324"/>
        <v>0</v>
      </c>
      <c r="Q345" s="8" t="str">
        <f>'rpp5'!$M$281</f>
        <v/>
      </c>
      <c r="R345" s="196"/>
      <c r="S345" s="196">
        <f t="shared" si="2325"/>
        <v>0</v>
      </c>
      <c r="T345" s="196"/>
      <c r="U345" s="196"/>
      <c r="V345" s="196">
        <f t="shared" si="2326"/>
        <v>0</v>
      </c>
      <c r="W345" s="196"/>
      <c r="X345" s="196"/>
      <c r="Y345" s="196"/>
      <c r="Z345" s="196"/>
      <c r="AA345" s="196">
        <f t="shared" ref="AA345" si="2429">IF($W$15=1,J345*$J$7,0)</f>
        <v>0</v>
      </c>
      <c r="AB345" s="196">
        <f t="shared" ref="AB345" si="2430">IF($X$15=1,P345*$P$7,0)</f>
        <v>0</v>
      </c>
      <c r="AC345" s="196">
        <f t="shared" ref="AC345" si="2431">IF($Y$15=1,S345*$S$7,0)</f>
        <v>0</v>
      </c>
      <c r="AD345" s="196">
        <f t="shared" ref="AD345" si="2432">IF($Z$15=1,V345*$V$7,0)</f>
        <v>0</v>
      </c>
      <c r="AE345" s="197">
        <f t="shared" si="2331"/>
        <v>0</v>
      </c>
      <c r="AF345" s="198">
        <f>IFERROR(AE345/(IF($W$15&gt;0,$J$7,0)+IF($X$15&gt;0,$P$7,0)+IF($Y$15&gt;0,$S$7,0)+IF($Z$15&gt;0,$V$7,0)),0)</f>
        <v>0</v>
      </c>
      <c r="AG345" s="198"/>
      <c r="AH345" s="425"/>
      <c r="AI345" s="413"/>
      <c r="AJ345" s="199" t="str">
        <f t="shared" si="1965"/>
        <v>4.5</v>
      </c>
      <c r="AK345" s="8" t="str">
        <f>'rpp5'!$M$338</f>
        <v/>
      </c>
      <c r="AL345" s="199"/>
      <c r="AM345" s="196">
        <f t="shared" si="2332"/>
        <v>0</v>
      </c>
      <c r="AN345" s="196"/>
      <c r="AO345" s="196"/>
      <c r="AP345" s="196">
        <f t="shared" si="2333"/>
        <v>0</v>
      </c>
      <c r="AQ345" s="196"/>
      <c r="AR345" s="196"/>
      <c r="AS345" s="196">
        <f t="shared" si="2334"/>
        <v>0</v>
      </c>
      <c r="AT345" s="196"/>
      <c r="AU345" s="196"/>
      <c r="AV345" s="196"/>
      <c r="AW345" s="196">
        <f t="shared" ref="AW345" si="2433">IF($AT$15=1,AM345*$AM$7,0)</f>
        <v>0</v>
      </c>
      <c r="AX345" s="196">
        <f t="shared" ref="AX345" si="2434">IF($AU$15=1,AP345*$AP$7,0)</f>
        <v>0</v>
      </c>
      <c r="AY345" s="196">
        <f t="shared" ref="AY345" si="2435">IF($AV$15=1,AS345*$AS$7,0)</f>
        <v>0</v>
      </c>
      <c r="AZ345" s="197">
        <f t="shared" si="2338"/>
        <v>0</v>
      </c>
      <c r="BA345" s="198">
        <f>IFERROR(AZ345/(IF($AT$15&gt;0,$AM$7,0)+IF($AU$15&gt;0,$AP$7,0)+IF($AV$15&gt;0,$AS$7,0)),0)</f>
        <v>0</v>
      </c>
      <c r="BB345" s="198"/>
      <c r="BC345" s="425"/>
      <c r="BD345" s="413"/>
      <c r="BE345" s="413"/>
      <c r="BF345" s="236"/>
      <c r="BG345" s="416"/>
      <c r="BH345" s="416"/>
      <c r="BI345" s="411"/>
      <c r="BJ345" s="411"/>
      <c r="BK345" s="413"/>
      <c r="BL345" s="413"/>
      <c r="BM345" s="413"/>
      <c r="BP345" s="211"/>
      <c r="BQ345" s="211"/>
      <c r="BR345" s="211"/>
      <c r="BS345" s="211"/>
    </row>
    <row r="346" spans="1:71">
      <c r="A346" s="419"/>
      <c r="B346" s="419"/>
      <c r="C346" s="422"/>
      <c r="D346" s="195" t="str">
        <f t="shared" si="1960"/>
        <v>3.6</v>
      </c>
      <c r="E346" s="195"/>
      <c r="F346" s="195"/>
      <c r="G346" s="195"/>
      <c r="H346" s="195"/>
      <c r="I346" s="195"/>
      <c r="J346" s="196">
        <f t="shared" si="2323"/>
        <v>0</v>
      </c>
      <c r="K346" s="197" t="str">
        <f>IF(analis!N36="","",analis!N36)</f>
        <v/>
      </c>
      <c r="L346" s="196"/>
      <c r="M346" s="196"/>
      <c r="N346" s="196"/>
      <c r="O346" s="196"/>
      <c r="P346" s="196">
        <f t="shared" si="2324"/>
        <v>0</v>
      </c>
      <c r="Q346" s="8" t="str">
        <f>'rpp16'!$M$281</f>
        <v/>
      </c>
      <c r="R346" s="196"/>
      <c r="S346" s="196">
        <f t="shared" si="2325"/>
        <v>0</v>
      </c>
      <c r="T346" s="196"/>
      <c r="U346" s="196"/>
      <c r="V346" s="196">
        <f t="shared" si="2326"/>
        <v>0</v>
      </c>
      <c r="W346" s="196"/>
      <c r="X346" s="196"/>
      <c r="Y346" s="196"/>
      <c r="Z346" s="196"/>
      <c r="AA346" s="196">
        <f t="shared" ref="AA346" si="2436">IF($W$16=1,J346*$J$7,0)</f>
        <v>0</v>
      </c>
      <c r="AB346" s="196">
        <f t="shared" ref="AB346" si="2437">IF($X$16=1,P346*$P$7,0)</f>
        <v>0</v>
      </c>
      <c r="AC346" s="196">
        <f t="shared" ref="AC346" si="2438">IF($Y$16=1,S346*$S$7,0)</f>
        <v>0</v>
      </c>
      <c r="AD346" s="196">
        <f t="shared" ref="AD346" si="2439">IF($Z$16=1,V346*$V$7,0)</f>
        <v>0</v>
      </c>
      <c r="AE346" s="197">
        <f t="shared" si="2331"/>
        <v>0</v>
      </c>
      <c r="AF346" s="198">
        <f>IFERROR(AE346/(IF($W$16&gt;0,$J$7,0)+IF($X$16&gt;0,$P$7,0)+IF($Y$16&gt;0,$S$7,0)+IF($Z$16&gt;0,$V$7,0)),0)</f>
        <v>0</v>
      </c>
      <c r="AG346" s="198"/>
      <c r="AH346" s="425"/>
      <c r="AI346" s="413"/>
      <c r="AJ346" s="199" t="str">
        <f t="shared" si="1965"/>
        <v>4.6</v>
      </c>
      <c r="AK346" s="8" t="str">
        <f>'rpp16'!$M$338</f>
        <v/>
      </c>
      <c r="AL346" s="199"/>
      <c r="AM346" s="196">
        <f t="shared" si="2332"/>
        <v>0</v>
      </c>
      <c r="AN346" s="196"/>
      <c r="AO346" s="196"/>
      <c r="AP346" s="196">
        <f t="shared" si="2333"/>
        <v>0</v>
      </c>
      <c r="AQ346" s="196"/>
      <c r="AR346" s="196"/>
      <c r="AS346" s="196">
        <f t="shared" si="2334"/>
        <v>0</v>
      </c>
      <c r="AT346" s="196"/>
      <c r="AU346" s="196"/>
      <c r="AV346" s="196"/>
      <c r="AW346" s="196">
        <f t="shared" ref="AW346" si="2440">IF($AT$16=1,AM346*$AM$7,0)</f>
        <v>0</v>
      </c>
      <c r="AX346" s="196">
        <f t="shared" ref="AX346" si="2441">IF($AU$16=1,AP346*$AP$7,0)</f>
        <v>0</v>
      </c>
      <c r="AY346" s="196">
        <f t="shared" ref="AY346" si="2442">IF($AV$16=1,AS346*$AS$7,0)</f>
        <v>0</v>
      </c>
      <c r="AZ346" s="197">
        <f t="shared" si="2338"/>
        <v>0</v>
      </c>
      <c r="BA346" s="198">
        <f>IFERROR(AZ346/(IF($AT$16&gt;0,$AM$7,0)+IF($AU$16&gt;0,$AP$7,0)+IF($AV$16&gt;0,$AS$7,0)),0)</f>
        <v>0</v>
      </c>
      <c r="BB346" s="198"/>
      <c r="BC346" s="425"/>
      <c r="BD346" s="413"/>
      <c r="BE346" s="413"/>
      <c r="BF346" s="236"/>
      <c r="BG346" s="416"/>
      <c r="BH346" s="416"/>
      <c r="BI346" s="411"/>
      <c r="BJ346" s="411"/>
      <c r="BK346" s="413"/>
      <c r="BL346" s="413"/>
      <c r="BM346" s="413"/>
      <c r="BP346" s="211"/>
      <c r="BQ346" s="211"/>
      <c r="BR346" s="211"/>
      <c r="BS346" s="211"/>
    </row>
    <row r="347" spans="1:71">
      <c r="A347" s="419"/>
      <c r="B347" s="419"/>
      <c r="C347" s="422"/>
      <c r="D347" s="195" t="str">
        <f t="shared" ref="D347:D410" si="2443">D332</f>
        <v>3.7</v>
      </c>
      <c r="E347" s="195"/>
      <c r="F347" s="195"/>
      <c r="G347" s="195"/>
      <c r="H347" s="195"/>
      <c r="I347" s="195"/>
      <c r="J347" s="196">
        <f t="shared" si="2323"/>
        <v>0</v>
      </c>
      <c r="K347" s="197" t="str">
        <f>IF(analis!P36="","",analis!P36)</f>
        <v/>
      </c>
      <c r="L347" s="196"/>
      <c r="M347" s="196"/>
      <c r="N347" s="196"/>
      <c r="O347" s="196"/>
      <c r="P347" s="196">
        <f t="shared" si="2324"/>
        <v>0</v>
      </c>
      <c r="Q347" s="8" t="str">
        <f>'rpp17'!$M$281</f>
        <v/>
      </c>
      <c r="R347" s="196"/>
      <c r="S347" s="196">
        <f t="shared" si="2325"/>
        <v>0</v>
      </c>
      <c r="T347" s="196"/>
      <c r="U347" s="196"/>
      <c r="V347" s="196">
        <f t="shared" si="2326"/>
        <v>0</v>
      </c>
      <c r="W347" s="196"/>
      <c r="X347" s="196"/>
      <c r="Y347" s="196"/>
      <c r="Z347" s="196"/>
      <c r="AA347" s="196">
        <f t="shared" ref="AA347" si="2444">IF($W$17=1,J347*$J$7,0)</f>
        <v>0</v>
      </c>
      <c r="AB347" s="196">
        <f t="shared" ref="AB347" si="2445">IF($X$17=1,P347*$P$7,0)</f>
        <v>0</v>
      </c>
      <c r="AC347" s="196">
        <f t="shared" ref="AC347" si="2446">IF($Y$17=1,S347*$S$7,0)</f>
        <v>0</v>
      </c>
      <c r="AD347" s="196">
        <f t="shared" ref="AD347" si="2447">IF($Z$17=1,V347*$V$7,0)</f>
        <v>0</v>
      </c>
      <c r="AE347" s="197">
        <f t="shared" si="2331"/>
        <v>0</v>
      </c>
      <c r="AF347" s="198">
        <f>IFERROR(AE347/(IF($W$17&gt;0,$J$7,0)+IF($X$17&gt;0,$P$7,0)+IF($Y$17&gt;0,$S$7,0)+IF($Z$17&gt;0,$V$7,0)),0)</f>
        <v>0</v>
      </c>
      <c r="AG347" s="198"/>
      <c r="AH347" s="425"/>
      <c r="AI347" s="413"/>
      <c r="AJ347" s="199" t="str">
        <f t="shared" ref="AJ347:AJ410" si="2448">AJ332</f>
        <v>4.7</v>
      </c>
      <c r="AK347" s="8" t="str">
        <f>'rpp17'!$M$338</f>
        <v/>
      </c>
      <c r="AL347" s="199"/>
      <c r="AM347" s="196">
        <f t="shared" si="2332"/>
        <v>0</v>
      </c>
      <c r="AN347" s="196"/>
      <c r="AO347" s="196"/>
      <c r="AP347" s="196">
        <f t="shared" si="2333"/>
        <v>0</v>
      </c>
      <c r="AQ347" s="196"/>
      <c r="AR347" s="196"/>
      <c r="AS347" s="196">
        <f t="shared" si="2334"/>
        <v>0</v>
      </c>
      <c r="AT347" s="196"/>
      <c r="AU347" s="196"/>
      <c r="AV347" s="196"/>
      <c r="AW347" s="196">
        <f t="shared" ref="AW347" si="2449">IF($AT$17=1,AM347*$AM$7,0)</f>
        <v>0</v>
      </c>
      <c r="AX347" s="196">
        <f t="shared" ref="AX347" si="2450">IF($AU$17=1,AP347*$AP$7,0)</f>
        <v>0</v>
      </c>
      <c r="AY347" s="196">
        <f t="shared" ref="AY347" si="2451">IF($AV$17=1,AS347*$AS$7,0)</f>
        <v>0</v>
      </c>
      <c r="AZ347" s="197">
        <f t="shared" si="2338"/>
        <v>0</v>
      </c>
      <c r="BA347" s="198">
        <f>IFERROR(AZ347/(IF($AT$17&gt;0,$AM$7,0)+IF($AU$17&gt;0,$AP$7,0)+IF($AV$17&gt;0,$AS$7,0)),0)</f>
        <v>0</v>
      </c>
      <c r="BB347" s="198"/>
      <c r="BC347" s="425"/>
      <c r="BD347" s="413"/>
      <c r="BE347" s="413"/>
      <c r="BF347" s="236"/>
      <c r="BG347" s="416"/>
      <c r="BH347" s="416"/>
      <c r="BI347" s="411"/>
      <c r="BJ347" s="411"/>
      <c r="BK347" s="413"/>
      <c r="BL347" s="413"/>
      <c r="BM347" s="413"/>
      <c r="BP347" s="211"/>
      <c r="BQ347" s="211"/>
      <c r="BR347" s="211"/>
      <c r="BS347" s="211"/>
    </row>
    <row r="348" spans="1:71">
      <c r="A348" s="419"/>
      <c r="B348" s="419"/>
      <c r="C348" s="422"/>
      <c r="D348" s="195" t="str">
        <f t="shared" si="2443"/>
        <v>3.8</v>
      </c>
      <c r="E348" s="195"/>
      <c r="F348" s="195"/>
      <c r="G348" s="195"/>
      <c r="H348" s="195"/>
      <c r="I348" s="195"/>
      <c r="J348" s="196">
        <f t="shared" si="2323"/>
        <v>0</v>
      </c>
      <c r="K348" s="197" t="str">
        <f>IF(analis!R36="","",analis!R36)</f>
        <v/>
      </c>
      <c r="L348" s="196"/>
      <c r="M348" s="196"/>
      <c r="N348" s="196"/>
      <c r="O348" s="196"/>
      <c r="P348" s="196">
        <f t="shared" si="2324"/>
        <v>0</v>
      </c>
      <c r="Q348" s="8" t="str">
        <f>'rpp18'!$M$281</f>
        <v/>
      </c>
      <c r="R348" s="196"/>
      <c r="S348" s="196">
        <f t="shared" si="2325"/>
        <v>0</v>
      </c>
      <c r="T348" s="196"/>
      <c r="U348" s="196"/>
      <c r="V348" s="196">
        <f t="shared" si="2326"/>
        <v>0</v>
      </c>
      <c r="W348" s="196"/>
      <c r="X348" s="196"/>
      <c r="Y348" s="196"/>
      <c r="Z348" s="196"/>
      <c r="AA348" s="196">
        <f t="shared" ref="AA348" si="2452">IF($W$18=1,J348*$J$7,0)</f>
        <v>0</v>
      </c>
      <c r="AB348" s="196">
        <f t="shared" ref="AB348" si="2453">IF($X$18=1,P348*$P$7,0)</f>
        <v>0</v>
      </c>
      <c r="AC348" s="196">
        <f t="shared" ref="AC348" si="2454">IF($Y$18=1,S348*$S$7,0)</f>
        <v>0</v>
      </c>
      <c r="AD348" s="196">
        <f t="shared" ref="AD348" si="2455">IF($Z$18=1,V348*$V$7,0)</f>
        <v>0</v>
      </c>
      <c r="AE348" s="197">
        <f t="shared" si="2331"/>
        <v>0</v>
      </c>
      <c r="AF348" s="198">
        <f>IFERROR(AE348/(IF($W$18&gt;0,$J$7,0)+IF($X$18&gt;0,$P$7,0)+IF($Y$18&gt;0,$S$7,0)+IF($Z$18&gt;0,$V$7,0)),0)</f>
        <v>0</v>
      </c>
      <c r="AG348" s="198"/>
      <c r="AH348" s="425"/>
      <c r="AI348" s="413"/>
      <c r="AJ348" s="199" t="str">
        <f t="shared" si="2448"/>
        <v>4.8</v>
      </c>
      <c r="AK348" s="8" t="str">
        <f>'rpp18'!$M$338</f>
        <v/>
      </c>
      <c r="AL348" s="199"/>
      <c r="AM348" s="196">
        <f t="shared" si="2332"/>
        <v>0</v>
      </c>
      <c r="AN348" s="196"/>
      <c r="AO348" s="196"/>
      <c r="AP348" s="196">
        <f t="shared" si="2333"/>
        <v>0</v>
      </c>
      <c r="AQ348" s="196"/>
      <c r="AR348" s="196"/>
      <c r="AS348" s="196">
        <f t="shared" si="2334"/>
        <v>0</v>
      </c>
      <c r="AT348" s="196"/>
      <c r="AU348" s="196"/>
      <c r="AV348" s="196"/>
      <c r="AW348" s="196">
        <f t="shared" ref="AW348" si="2456">IF($AT$18=1,AM348*$AM$7,0)</f>
        <v>0</v>
      </c>
      <c r="AX348" s="196">
        <f t="shared" ref="AX348" si="2457">IF($AU$18=1,AP348*$AP$7,0)</f>
        <v>0</v>
      </c>
      <c r="AY348" s="196">
        <f t="shared" ref="AY348" si="2458">IF($AV$18=1,AS348*$AS$7,0)</f>
        <v>0</v>
      </c>
      <c r="AZ348" s="197">
        <f t="shared" si="2338"/>
        <v>0</v>
      </c>
      <c r="BA348" s="198">
        <f>IFERROR(AZ348/(IF($AT$18&gt;0,$AM$7,0)+IF($AU$18&gt;0,$AP$7,0)+IF($AV$18&gt;0,$AS$7,0)),0)</f>
        <v>0</v>
      </c>
      <c r="BB348" s="198"/>
      <c r="BC348" s="425"/>
      <c r="BD348" s="413"/>
      <c r="BE348" s="413"/>
      <c r="BF348" s="236"/>
      <c r="BG348" s="416"/>
      <c r="BH348" s="416"/>
      <c r="BI348" s="411"/>
      <c r="BJ348" s="411"/>
      <c r="BK348" s="413"/>
      <c r="BL348" s="413"/>
      <c r="BM348" s="413"/>
      <c r="BP348" s="211"/>
      <c r="BQ348" s="211"/>
      <c r="BR348" s="211"/>
      <c r="BS348" s="211"/>
    </row>
    <row r="349" spans="1:71">
      <c r="A349" s="419"/>
      <c r="B349" s="419"/>
      <c r="C349" s="422"/>
      <c r="D349" s="195" t="str">
        <f t="shared" si="2443"/>
        <v>3.9</v>
      </c>
      <c r="E349" s="195"/>
      <c r="F349" s="195"/>
      <c r="G349" s="195"/>
      <c r="H349" s="195"/>
      <c r="I349" s="195"/>
      <c r="J349" s="196">
        <f t="shared" si="2323"/>
        <v>0</v>
      </c>
      <c r="K349" s="197" t="str">
        <f>IF(analis!T36="","",analis!T36)</f>
        <v/>
      </c>
      <c r="L349" s="196"/>
      <c r="M349" s="196"/>
      <c r="N349" s="196"/>
      <c r="O349" s="196"/>
      <c r="P349" s="196">
        <f t="shared" si="2324"/>
        <v>0</v>
      </c>
      <c r="Q349" s="8" t="str">
        <f>'rpp19'!$M$281</f>
        <v/>
      </c>
      <c r="R349" s="196"/>
      <c r="S349" s="196">
        <f t="shared" si="2325"/>
        <v>0</v>
      </c>
      <c r="T349" s="196"/>
      <c r="U349" s="196"/>
      <c r="V349" s="196">
        <f t="shared" si="2326"/>
        <v>0</v>
      </c>
      <c r="W349" s="196"/>
      <c r="X349" s="196"/>
      <c r="Y349" s="196"/>
      <c r="Z349" s="196"/>
      <c r="AA349" s="196">
        <f t="shared" ref="AA349" si="2459">IF($W$19=1,J349*$J$7,0)</f>
        <v>0</v>
      </c>
      <c r="AB349" s="196">
        <f t="shared" ref="AB349" si="2460">IF($X$19=1,P349*$P$7,0)</f>
        <v>0</v>
      </c>
      <c r="AC349" s="196">
        <f t="shared" ref="AC349" si="2461">IF($Y$19=1,S349*$S$7,0)</f>
        <v>0</v>
      </c>
      <c r="AD349" s="196">
        <f t="shared" ref="AD349" si="2462">IF($Z$19=1,V349*$V$7,0)</f>
        <v>0</v>
      </c>
      <c r="AE349" s="197">
        <f t="shared" si="2331"/>
        <v>0</v>
      </c>
      <c r="AF349" s="198">
        <f>IFERROR(AE349/(IF($W$19&gt;0,$J$7,0)+IF($X$19&gt;0,$P$7,0)+IF($Y$19&gt;0,$S$7,0)+IF($Z$19&gt;0,$V$7,0)),0)</f>
        <v>0</v>
      </c>
      <c r="AG349" s="198"/>
      <c r="AH349" s="425"/>
      <c r="AI349" s="413"/>
      <c r="AJ349" s="199" t="str">
        <f t="shared" si="2448"/>
        <v>4.9</v>
      </c>
      <c r="AK349" s="8" t="str">
        <f>'rpp19'!$M$338</f>
        <v/>
      </c>
      <c r="AL349" s="199"/>
      <c r="AM349" s="196">
        <f t="shared" si="2332"/>
        <v>0</v>
      </c>
      <c r="AN349" s="196"/>
      <c r="AO349" s="196"/>
      <c r="AP349" s="196">
        <f t="shared" si="2333"/>
        <v>0</v>
      </c>
      <c r="AQ349" s="196"/>
      <c r="AR349" s="196"/>
      <c r="AS349" s="196">
        <f t="shared" si="2334"/>
        <v>0</v>
      </c>
      <c r="AT349" s="196"/>
      <c r="AU349" s="196"/>
      <c r="AV349" s="196"/>
      <c r="AW349" s="196">
        <f t="shared" ref="AW349" si="2463">IF($AT$19=1,AM349*$AM$7,0)</f>
        <v>0</v>
      </c>
      <c r="AX349" s="196">
        <f t="shared" ref="AX349" si="2464">IF($AU$19=1,AP349*$AP$7,0)</f>
        <v>0</v>
      </c>
      <c r="AY349" s="196">
        <f t="shared" ref="AY349" si="2465">IF($AV$19=1,AS349*$AS$7,0)</f>
        <v>0</v>
      </c>
      <c r="AZ349" s="197">
        <f t="shared" si="2338"/>
        <v>0</v>
      </c>
      <c r="BA349" s="198">
        <f>IFERROR(AZ349/(IF($AT$19&gt;0,$AM$7,0)+IF($AU$19&gt;0,$AP$7,0)+IF($AV$19&gt;0,$AS$7,0)),0)</f>
        <v>0</v>
      </c>
      <c r="BB349" s="198"/>
      <c r="BC349" s="425"/>
      <c r="BD349" s="413"/>
      <c r="BE349" s="413"/>
      <c r="BF349" s="236"/>
      <c r="BG349" s="416"/>
      <c r="BH349" s="416"/>
      <c r="BI349" s="411"/>
      <c r="BJ349" s="411"/>
      <c r="BK349" s="413"/>
      <c r="BL349" s="413"/>
      <c r="BM349" s="413"/>
      <c r="BP349" s="211"/>
      <c r="BQ349" s="211"/>
      <c r="BR349" s="211"/>
      <c r="BS349" s="211"/>
    </row>
    <row r="350" spans="1:71">
      <c r="A350" s="419"/>
      <c r="B350" s="419"/>
      <c r="C350" s="422"/>
      <c r="D350" s="195" t="str">
        <f t="shared" si="2443"/>
        <v>3.10</v>
      </c>
      <c r="E350" s="195"/>
      <c r="F350" s="195"/>
      <c r="G350" s="195"/>
      <c r="H350" s="195"/>
      <c r="I350" s="195"/>
      <c r="J350" s="196">
        <f t="shared" si="2323"/>
        <v>0</v>
      </c>
      <c r="K350" s="197" t="str">
        <f>IF(analis!V36="","",analis!V36)</f>
        <v/>
      </c>
      <c r="L350" s="196"/>
      <c r="M350" s="196"/>
      <c r="N350" s="196"/>
      <c r="O350" s="196"/>
      <c r="P350" s="196">
        <f t="shared" si="2324"/>
        <v>0</v>
      </c>
      <c r="Q350" s="8" t="str">
        <f>'rpp20'!$M$281</f>
        <v/>
      </c>
      <c r="R350" s="196"/>
      <c r="S350" s="196">
        <f t="shared" si="2325"/>
        <v>0</v>
      </c>
      <c r="T350" s="196"/>
      <c r="U350" s="196"/>
      <c r="V350" s="196">
        <f t="shared" si="2326"/>
        <v>0</v>
      </c>
      <c r="W350" s="196"/>
      <c r="X350" s="196"/>
      <c r="Y350" s="196"/>
      <c r="Z350" s="196"/>
      <c r="AA350" s="196">
        <f t="shared" ref="AA350" si="2466">IF($W$20=1,J350*$J$7,0)</f>
        <v>0</v>
      </c>
      <c r="AB350" s="196">
        <f t="shared" ref="AB350" si="2467">IF($X$20=1,P350*$P$7,0)</f>
        <v>0</v>
      </c>
      <c r="AC350" s="196">
        <f t="shared" ref="AC350" si="2468">IF($Y$20=1,S350*$S$7,0)</f>
        <v>0</v>
      </c>
      <c r="AD350" s="196">
        <f t="shared" ref="AD350" si="2469">IF($Z$20=1,V350*$V$7,0)</f>
        <v>0</v>
      </c>
      <c r="AE350" s="197">
        <f t="shared" si="2331"/>
        <v>0</v>
      </c>
      <c r="AF350" s="198">
        <f>IFERROR(AE350/(IF($W$20&gt;0,$J$7,0)+IF($X$20&gt;0,$P$7,0)+IF($Y$20&gt;0,$S$7,0)+IF($Z$20&gt;0,$V$7,0)),0)</f>
        <v>0</v>
      </c>
      <c r="AG350" s="198"/>
      <c r="AH350" s="425"/>
      <c r="AI350" s="413"/>
      <c r="AJ350" s="199" t="str">
        <f t="shared" si="2448"/>
        <v>4.10</v>
      </c>
      <c r="AK350" s="8" t="str">
        <f>'rpp20'!$M$338</f>
        <v/>
      </c>
      <c r="AL350" s="199"/>
      <c r="AM350" s="196">
        <f t="shared" si="2332"/>
        <v>0</v>
      </c>
      <c r="AN350" s="196"/>
      <c r="AO350" s="196"/>
      <c r="AP350" s="196">
        <f t="shared" si="2333"/>
        <v>0</v>
      </c>
      <c r="AQ350" s="196"/>
      <c r="AR350" s="196"/>
      <c r="AS350" s="196">
        <f t="shared" si="2334"/>
        <v>0</v>
      </c>
      <c r="AT350" s="196"/>
      <c r="AU350" s="196"/>
      <c r="AV350" s="196"/>
      <c r="AW350" s="196">
        <f t="shared" ref="AW350" si="2470">IF($AT$20=1,AM350*$AM$7,0)</f>
        <v>0</v>
      </c>
      <c r="AX350" s="196">
        <f t="shared" ref="AX350" si="2471">IF($AU$20=1,AP350*$AP$7,0)</f>
        <v>0</v>
      </c>
      <c r="AY350" s="196">
        <f t="shared" ref="AY350" si="2472">IF($AV$20=1,AS350*$AS$7,0)</f>
        <v>0</v>
      </c>
      <c r="AZ350" s="197">
        <f t="shared" si="2338"/>
        <v>0</v>
      </c>
      <c r="BA350" s="198">
        <f>IFERROR(AZ350/(IF($AT$20&gt;0,$AM$7,0)+IF($AU$20&gt;0,$AP$7,0)+IF($AV$20&gt;0,$AS$7,0)),0)</f>
        <v>0</v>
      </c>
      <c r="BB350" s="198"/>
      <c r="BC350" s="425"/>
      <c r="BD350" s="413"/>
      <c r="BE350" s="413"/>
      <c r="BF350" s="236"/>
      <c r="BG350" s="416"/>
      <c r="BH350" s="416"/>
      <c r="BI350" s="411"/>
      <c r="BJ350" s="411"/>
      <c r="BK350" s="413"/>
      <c r="BL350" s="413"/>
      <c r="BM350" s="413"/>
      <c r="BP350" s="211"/>
      <c r="BQ350" s="211"/>
      <c r="BR350" s="211"/>
      <c r="BS350" s="211"/>
    </row>
    <row r="351" spans="1:71">
      <c r="A351" s="419"/>
      <c r="B351" s="419"/>
      <c r="C351" s="422"/>
      <c r="D351" s="195" t="str">
        <f t="shared" si="2443"/>
        <v>3.11</v>
      </c>
      <c r="E351" s="195"/>
      <c r="F351" s="195"/>
      <c r="G351" s="195"/>
      <c r="H351" s="195"/>
      <c r="I351" s="195"/>
      <c r="J351" s="196">
        <f t="shared" si="2323"/>
        <v>0</v>
      </c>
      <c r="K351" s="197" t="str">
        <f>IF(analis!X36="","",analis!X36)</f>
        <v/>
      </c>
      <c r="L351" s="196"/>
      <c r="M351" s="196"/>
      <c r="N351" s="196"/>
      <c r="O351" s="196"/>
      <c r="P351" s="196">
        <f t="shared" si="2324"/>
        <v>0</v>
      </c>
      <c r="Q351" s="8" t="str">
        <f>'rpp11'!$M$281</f>
        <v/>
      </c>
      <c r="R351" s="196"/>
      <c r="S351" s="196">
        <f t="shared" si="2325"/>
        <v>0</v>
      </c>
      <c r="T351" s="196"/>
      <c r="U351" s="196"/>
      <c r="V351" s="196">
        <f t="shared" si="2326"/>
        <v>0</v>
      </c>
      <c r="W351" s="196"/>
      <c r="X351" s="196"/>
      <c r="Y351" s="196"/>
      <c r="Z351" s="196"/>
      <c r="AA351" s="196">
        <f t="shared" ref="AA351" si="2473">IF($W$21=1,J351*$J$7,0)</f>
        <v>0</v>
      </c>
      <c r="AB351" s="196">
        <f t="shared" ref="AB351" si="2474">IF($X$21=1,P351*$P$7,0)</f>
        <v>0</v>
      </c>
      <c r="AC351" s="196">
        <f t="shared" ref="AC351" si="2475">IF($Y$21=1,S351*$S$7,0)</f>
        <v>0</v>
      </c>
      <c r="AD351" s="196">
        <f t="shared" ref="AD351" si="2476">IF($Z$21=1,V351*$V$7,0)</f>
        <v>0</v>
      </c>
      <c r="AE351" s="197">
        <f t="shared" si="2331"/>
        <v>0</v>
      </c>
      <c r="AF351" s="198">
        <f>IFERROR(AE351/(IF($W$21&gt;0,$J$7,0)+IF($X$21&gt;0,$P$7,0)+IF($Y$21&gt;0,$S$7,0)+IF($Z$21&gt;0,$V$7,0)),0)</f>
        <v>0</v>
      </c>
      <c r="AG351" s="198"/>
      <c r="AH351" s="425"/>
      <c r="AI351" s="413"/>
      <c r="AJ351" s="199" t="str">
        <f t="shared" si="2448"/>
        <v>4.11</v>
      </c>
      <c r="AK351" s="8" t="str">
        <f>'rpp11'!$M$338</f>
        <v/>
      </c>
      <c r="AL351" s="199"/>
      <c r="AM351" s="196">
        <f t="shared" si="2332"/>
        <v>0</v>
      </c>
      <c r="AN351" s="196"/>
      <c r="AO351" s="196"/>
      <c r="AP351" s="196">
        <f t="shared" si="2333"/>
        <v>0</v>
      </c>
      <c r="AQ351" s="196"/>
      <c r="AR351" s="196"/>
      <c r="AS351" s="196">
        <f t="shared" si="2334"/>
        <v>0</v>
      </c>
      <c r="AT351" s="196"/>
      <c r="AU351" s="196"/>
      <c r="AV351" s="196"/>
      <c r="AW351" s="196">
        <f t="shared" ref="AW351" si="2477">IF($AT$21=1,AM351*$AM$7,0)</f>
        <v>0</v>
      </c>
      <c r="AX351" s="196">
        <f t="shared" ref="AX351" si="2478">IF($AU$21=1,AP351*$AP$7,0)</f>
        <v>0</v>
      </c>
      <c r="AY351" s="196">
        <f t="shared" ref="AY351" si="2479">IF($AV$21=1,AS351*$AS$7,0)</f>
        <v>0</v>
      </c>
      <c r="AZ351" s="197">
        <f t="shared" si="2338"/>
        <v>0</v>
      </c>
      <c r="BA351" s="198">
        <f>IFERROR(AZ351/(IF($AT$21&gt;0,$AM$7,0)+IF($AU$21&gt;0,$AP$7,0)+IF($AV$21&gt;0,$AS$7,0)),0)</f>
        <v>0</v>
      </c>
      <c r="BB351" s="198"/>
      <c r="BC351" s="425"/>
      <c r="BD351" s="413"/>
      <c r="BE351" s="413"/>
      <c r="BF351" s="236"/>
      <c r="BG351" s="416"/>
      <c r="BH351" s="416"/>
      <c r="BI351" s="411"/>
      <c r="BJ351" s="411"/>
      <c r="BK351" s="413"/>
      <c r="BL351" s="413"/>
      <c r="BM351" s="413"/>
      <c r="BP351" s="211"/>
      <c r="BQ351" s="211"/>
      <c r="BR351" s="211"/>
      <c r="BS351" s="211"/>
    </row>
    <row r="352" spans="1:71">
      <c r="A352" s="419"/>
      <c r="B352" s="419"/>
      <c r="C352" s="422"/>
      <c r="D352" s="195" t="str">
        <f t="shared" si="2443"/>
        <v>3.12</v>
      </c>
      <c r="E352" s="195"/>
      <c r="F352" s="195"/>
      <c r="G352" s="195"/>
      <c r="H352" s="195"/>
      <c r="I352" s="195"/>
      <c r="J352" s="196">
        <f t="shared" si="2323"/>
        <v>0</v>
      </c>
      <c r="K352" s="197" t="str">
        <f>IF(analis!Z36="","",analis!Z36)</f>
        <v/>
      </c>
      <c r="L352" s="196"/>
      <c r="M352" s="196"/>
      <c r="N352" s="196"/>
      <c r="O352" s="196"/>
      <c r="P352" s="196">
        <f t="shared" si="2324"/>
        <v>0</v>
      </c>
      <c r="Q352" s="8" t="str">
        <f>'rpp12'!$M$281</f>
        <v/>
      </c>
      <c r="R352" s="196"/>
      <c r="S352" s="196">
        <f t="shared" si="2325"/>
        <v>0</v>
      </c>
      <c r="T352" s="196"/>
      <c r="U352" s="196"/>
      <c r="V352" s="196">
        <f t="shared" si="2326"/>
        <v>0</v>
      </c>
      <c r="W352" s="196"/>
      <c r="X352" s="196"/>
      <c r="Y352" s="196"/>
      <c r="Z352" s="196"/>
      <c r="AA352" s="196">
        <f t="shared" ref="AA352" si="2480">IF($W$22=1,J352*$J$7,0)</f>
        <v>0</v>
      </c>
      <c r="AB352" s="196">
        <f t="shared" ref="AB352" si="2481">IF($X$22=1,P352*$P$7,0)</f>
        <v>0</v>
      </c>
      <c r="AC352" s="196">
        <f t="shared" ref="AC352" si="2482">IF($Y$22=1,S352*$S$7,0)</f>
        <v>0</v>
      </c>
      <c r="AD352" s="196">
        <f t="shared" ref="AD352" si="2483">IF($Z$22=1,V352*$V$7,0)</f>
        <v>0</v>
      </c>
      <c r="AE352" s="197">
        <f t="shared" si="2331"/>
        <v>0</v>
      </c>
      <c r="AF352" s="198">
        <f>IFERROR(AE352/(IF($W$22&gt;0,$J$7,0)+IF($X$22&gt;0,$P$7,0)+IF($Y$22&gt;0,$S$7,0)+IF($Z$22&gt;0,$V$7,0)),0)</f>
        <v>0</v>
      </c>
      <c r="AG352" s="198"/>
      <c r="AH352" s="425"/>
      <c r="AI352" s="413"/>
      <c r="AJ352" s="199" t="str">
        <f t="shared" si="2448"/>
        <v>4.12</v>
      </c>
      <c r="AK352" s="8" t="str">
        <f>'rpp12'!$M$338</f>
        <v/>
      </c>
      <c r="AL352" s="199"/>
      <c r="AM352" s="196">
        <f t="shared" si="2332"/>
        <v>0</v>
      </c>
      <c r="AN352" s="196"/>
      <c r="AO352" s="196"/>
      <c r="AP352" s="196">
        <f t="shared" si="2333"/>
        <v>0</v>
      </c>
      <c r="AQ352" s="196"/>
      <c r="AR352" s="196"/>
      <c r="AS352" s="196">
        <f t="shared" si="2334"/>
        <v>0</v>
      </c>
      <c r="AT352" s="196"/>
      <c r="AU352" s="196"/>
      <c r="AV352" s="196"/>
      <c r="AW352" s="196">
        <f t="shared" ref="AW352" si="2484">IF($AT$22=1,AM352*$AM$7,0)</f>
        <v>0</v>
      </c>
      <c r="AX352" s="196">
        <f t="shared" ref="AX352" si="2485">IF($AU$22=1,AP352*$AP$7,0)</f>
        <v>0</v>
      </c>
      <c r="AY352" s="196">
        <f t="shared" ref="AY352" si="2486">IF($AV$22=1,AS352*$AS$7,0)</f>
        <v>0</v>
      </c>
      <c r="AZ352" s="197">
        <f t="shared" si="2338"/>
        <v>0</v>
      </c>
      <c r="BA352" s="198">
        <f>IFERROR(AZ352/(IF($AT$22&gt;0,$AM$7,0)+IF($AU$22&gt;0,$AP$7,0)+IF($AV$22&gt;0,$AS$7,0)),0)</f>
        <v>0</v>
      </c>
      <c r="BB352" s="198"/>
      <c r="BC352" s="425"/>
      <c r="BD352" s="413"/>
      <c r="BE352" s="413"/>
      <c r="BF352" s="236"/>
      <c r="BG352" s="416"/>
      <c r="BH352" s="416"/>
      <c r="BI352" s="411"/>
      <c r="BJ352" s="411"/>
      <c r="BK352" s="413"/>
      <c r="BL352" s="413"/>
      <c r="BM352" s="413"/>
      <c r="BP352" s="211"/>
      <c r="BQ352" s="211"/>
      <c r="BR352" s="211"/>
      <c r="BS352" s="211"/>
    </row>
    <row r="353" spans="1:71">
      <c r="A353" s="419"/>
      <c r="B353" s="419"/>
      <c r="C353" s="422"/>
      <c r="D353" s="195" t="str">
        <f t="shared" si="2443"/>
        <v>3.13</v>
      </c>
      <c r="E353" s="195"/>
      <c r="F353" s="195"/>
      <c r="G353" s="195"/>
      <c r="H353" s="195"/>
      <c r="I353" s="195"/>
      <c r="J353" s="196">
        <f t="shared" si="2323"/>
        <v>0</v>
      </c>
      <c r="K353" s="197" t="str">
        <f>IF(analis!AB36="","",analis!AB36)</f>
        <v/>
      </c>
      <c r="L353" s="196"/>
      <c r="M353" s="196"/>
      <c r="N353" s="196"/>
      <c r="O353" s="196"/>
      <c r="P353" s="196">
        <f t="shared" si="2324"/>
        <v>0</v>
      </c>
      <c r="Q353" s="8" t="str">
        <f>'rpp13'!$M$281</f>
        <v/>
      </c>
      <c r="R353" s="196"/>
      <c r="S353" s="196">
        <f t="shared" si="2325"/>
        <v>0</v>
      </c>
      <c r="T353" s="196"/>
      <c r="U353" s="196"/>
      <c r="V353" s="196">
        <f t="shared" si="2326"/>
        <v>0</v>
      </c>
      <c r="W353" s="196"/>
      <c r="X353" s="196"/>
      <c r="Y353" s="196"/>
      <c r="Z353" s="196"/>
      <c r="AA353" s="196">
        <f t="shared" ref="AA353" si="2487">IF($W$23=1,J353*$J$7,0)</f>
        <v>0</v>
      </c>
      <c r="AB353" s="196">
        <f t="shared" ref="AB353" si="2488">IF($X$23=1,P353*$P$7,0)</f>
        <v>0</v>
      </c>
      <c r="AC353" s="196">
        <f t="shared" ref="AC353" si="2489">IF($Y$23=1,S353*$S$7,0)</f>
        <v>0</v>
      </c>
      <c r="AD353" s="196">
        <f t="shared" ref="AD353" si="2490">IF($Z$23=1,V353*$V$7,0)</f>
        <v>0</v>
      </c>
      <c r="AE353" s="197">
        <f t="shared" si="2331"/>
        <v>0</v>
      </c>
      <c r="AF353" s="198">
        <f>IFERROR(AE353/(IF($W$23&gt;0,$J$7,0)+IF($X$23&gt;0,$P$7,0)+IF($Y$23&gt;0,$S$7,0)+IF($Z$23&gt;0,$V$7,0)),0)</f>
        <v>0</v>
      </c>
      <c r="AG353" s="198"/>
      <c r="AH353" s="425"/>
      <c r="AI353" s="413"/>
      <c r="AJ353" s="199" t="str">
        <f t="shared" si="2448"/>
        <v>4.13</v>
      </c>
      <c r="AK353" s="8" t="str">
        <f>'rpp13'!$M$338</f>
        <v/>
      </c>
      <c r="AL353" s="199"/>
      <c r="AM353" s="196">
        <f t="shared" si="2332"/>
        <v>0</v>
      </c>
      <c r="AN353" s="196"/>
      <c r="AO353" s="196"/>
      <c r="AP353" s="196">
        <f t="shared" si="2333"/>
        <v>0</v>
      </c>
      <c r="AQ353" s="196"/>
      <c r="AR353" s="196"/>
      <c r="AS353" s="196">
        <f t="shared" si="2334"/>
        <v>0</v>
      </c>
      <c r="AT353" s="196"/>
      <c r="AU353" s="196"/>
      <c r="AV353" s="196"/>
      <c r="AW353" s="196">
        <f t="shared" ref="AW353" si="2491">IF($AT$23=1,AM353*$AM$7,0)</f>
        <v>0</v>
      </c>
      <c r="AX353" s="196">
        <f t="shared" ref="AX353" si="2492">IF($AU$23=1,AP353*$AP$7,0)</f>
        <v>0</v>
      </c>
      <c r="AY353" s="196">
        <f t="shared" ref="AY353" si="2493">IF($AV$23=1,AS353*$AS$7,0)</f>
        <v>0</v>
      </c>
      <c r="AZ353" s="197">
        <f t="shared" si="2338"/>
        <v>0</v>
      </c>
      <c r="BA353" s="198">
        <f>IFERROR(AZ353/(IF($AT$23&gt;0,$AM$7,0)+IF($AU$23&gt;0,$AP$7,0)+IF($AV$23&gt;0,$AS$7,0)),0)</f>
        <v>0</v>
      </c>
      <c r="BB353" s="198"/>
      <c r="BC353" s="425"/>
      <c r="BD353" s="413"/>
      <c r="BE353" s="413"/>
      <c r="BF353" s="236"/>
      <c r="BG353" s="416"/>
      <c r="BH353" s="416"/>
      <c r="BI353" s="411"/>
      <c r="BJ353" s="411"/>
      <c r="BK353" s="413"/>
      <c r="BL353" s="413"/>
      <c r="BM353" s="413"/>
      <c r="BP353" s="211"/>
      <c r="BQ353" s="211"/>
      <c r="BR353" s="211"/>
      <c r="BS353" s="211"/>
    </row>
    <row r="354" spans="1:71">
      <c r="A354" s="419"/>
      <c r="B354" s="419"/>
      <c r="C354" s="422"/>
      <c r="D354" s="195" t="str">
        <f t="shared" si="2443"/>
        <v>3.14</v>
      </c>
      <c r="E354" s="195"/>
      <c r="F354" s="195"/>
      <c r="G354" s="195"/>
      <c r="H354" s="195"/>
      <c r="I354" s="195"/>
      <c r="J354" s="196">
        <f t="shared" si="2323"/>
        <v>0</v>
      </c>
      <c r="K354" s="197" t="str">
        <f>IF(analis!AD36="","",analis!AD36)</f>
        <v/>
      </c>
      <c r="L354" s="196"/>
      <c r="M354" s="196"/>
      <c r="N354" s="196"/>
      <c r="O354" s="196"/>
      <c r="P354" s="196">
        <f t="shared" si="2324"/>
        <v>0</v>
      </c>
      <c r="Q354" s="8" t="str">
        <f>'rpp14'!$M$281</f>
        <v/>
      </c>
      <c r="R354" s="196"/>
      <c r="S354" s="196">
        <f t="shared" si="2325"/>
        <v>0</v>
      </c>
      <c r="T354" s="196"/>
      <c r="U354" s="196"/>
      <c r="V354" s="196">
        <f t="shared" si="2326"/>
        <v>0</v>
      </c>
      <c r="W354" s="196"/>
      <c r="X354" s="196"/>
      <c r="Y354" s="196"/>
      <c r="Z354" s="196"/>
      <c r="AA354" s="196">
        <f t="shared" ref="AA354" si="2494">IF($W$24=1,J354*$J$7,0)</f>
        <v>0</v>
      </c>
      <c r="AB354" s="196">
        <f t="shared" ref="AB354" si="2495">IF($X$24=1,P354*$P$7,0)</f>
        <v>0</v>
      </c>
      <c r="AC354" s="196">
        <f t="shared" ref="AC354" si="2496">IF($Y$24=1,S354*$S$7,0)</f>
        <v>0</v>
      </c>
      <c r="AD354" s="196">
        <f t="shared" ref="AD354" si="2497">IF($Z$24=1,V354*$V$7,0)</f>
        <v>0</v>
      </c>
      <c r="AE354" s="197">
        <f t="shared" si="2331"/>
        <v>0</v>
      </c>
      <c r="AF354" s="198">
        <f>IFERROR(AE354/(IF($W$24&gt;0,$J$7,0)+IF($X$24&gt;0,$P$7,0)+IF($Y$24&gt;0,$S$7,0)+IF($Z$24&gt;0,$V$7,0)),0)</f>
        <v>0</v>
      </c>
      <c r="AG354" s="198"/>
      <c r="AH354" s="425"/>
      <c r="AI354" s="413"/>
      <c r="AJ354" s="199" t="str">
        <f t="shared" si="2448"/>
        <v>4.14</v>
      </c>
      <c r="AK354" s="8" t="str">
        <f>'rpp14'!$M$338</f>
        <v/>
      </c>
      <c r="AL354" s="199"/>
      <c r="AM354" s="196">
        <f t="shared" si="2332"/>
        <v>0</v>
      </c>
      <c r="AN354" s="196"/>
      <c r="AO354" s="196"/>
      <c r="AP354" s="196">
        <f t="shared" si="2333"/>
        <v>0</v>
      </c>
      <c r="AQ354" s="196"/>
      <c r="AR354" s="196"/>
      <c r="AS354" s="196">
        <f t="shared" si="2334"/>
        <v>0</v>
      </c>
      <c r="AT354" s="196"/>
      <c r="AU354" s="196"/>
      <c r="AV354" s="196"/>
      <c r="AW354" s="196">
        <f t="shared" ref="AW354" si="2498">IF($AT$24=1,AM354*$AM$7,0)</f>
        <v>0</v>
      </c>
      <c r="AX354" s="196">
        <f t="shared" ref="AX354" si="2499">IF($AU$24=1,AP354*$AP$7,0)</f>
        <v>0</v>
      </c>
      <c r="AY354" s="196">
        <f t="shared" ref="AY354" si="2500">IF($AV$24=1,AS354*$AS$7,0)</f>
        <v>0</v>
      </c>
      <c r="AZ354" s="197">
        <f t="shared" si="2338"/>
        <v>0</v>
      </c>
      <c r="BA354" s="198">
        <f>IFERROR(AZ354/(IF($AT$24&gt;0,$AM$7,0)+IF($AU$24&gt;0,$AP$7,0)+IF($AV$24&gt;0,$AS$7,0)),0)</f>
        <v>0</v>
      </c>
      <c r="BB354" s="198"/>
      <c r="BC354" s="425"/>
      <c r="BD354" s="413"/>
      <c r="BE354" s="413"/>
      <c r="BF354" s="236"/>
      <c r="BG354" s="416"/>
      <c r="BH354" s="416"/>
      <c r="BI354" s="411"/>
      <c r="BJ354" s="411"/>
      <c r="BK354" s="413"/>
      <c r="BL354" s="413"/>
      <c r="BM354" s="413"/>
      <c r="BP354" s="211"/>
      <c r="BQ354" s="211"/>
      <c r="BR354" s="211"/>
      <c r="BS354" s="211"/>
    </row>
    <row r="355" spans="1:71">
      <c r="A355" s="420"/>
      <c r="B355" s="420"/>
      <c r="C355" s="423"/>
      <c r="D355" s="195" t="str">
        <f t="shared" si="2443"/>
        <v>3.15</v>
      </c>
      <c r="E355" s="195"/>
      <c r="F355" s="195"/>
      <c r="G355" s="195"/>
      <c r="H355" s="195"/>
      <c r="I355" s="195"/>
      <c r="J355" s="196">
        <f t="shared" si="2323"/>
        <v>0</v>
      </c>
      <c r="K355" s="197" t="str">
        <f>IF(analis!AF36="","",analis!AF36)</f>
        <v/>
      </c>
      <c r="L355" s="196"/>
      <c r="M355" s="196"/>
      <c r="N355" s="196"/>
      <c r="O355" s="196"/>
      <c r="P355" s="196">
        <f t="shared" si="2324"/>
        <v>0</v>
      </c>
      <c r="Q355" s="8" t="str">
        <f>'rpp15'!$M$281</f>
        <v/>
      </c>
      <c r="R355" s="196"/>
      <c r="S355" s="196">
        <f t="shared" si="2325"/>
        <v>0</v>
      </c>
      <c r="T355" s="196"/>
      <c r="U355" s="196"/>
      <c r="V355" s="196">
        <f t="shared" si="2326"/>
        <v>0</v>
      </c>
      <c r="W355" s="196"/>
      <c r="X355" s="196"/>
      <c r="Y355" s="196"/>
      <c r="Z355" s="196"/>
      <c r="AA355" s="196">
        <f t="shared" ref="AA355" si="2501">IF($W$25=1,J355*$J$7,0)</f>
        <v>0</v>
      </c>
      <c r="AB355" s="196">
        <f t="shared" ref="AB355" si="2502">IF($X$25=1,P355*$P$7,0)</f>
        <v>0</v>
      </c>
      <c r="AC355" s="196">
        <f t="shared" ref="AC355" si="2503">IF($Y$25=1,S355*$S$7,0)</f>
        <v>0</v>
      </c>
      <c r="AD355" s="196">
        <f t="shared" ref="AD355" si="2504">IF($Z$25=1,V355*$V$7,0)</f>
        <v>0</v>
      </c>
      <c r="AE355" s="197">
        <f t="shared" si="2331"/>
        <v>0</v>
      </c>
      <c r="AF355" s="198">
        <f>IFERROR(AE355/(IF($W$25&gt;0,$J$7,0)+IF($X$25&gt;0,$P$7,0)+IF($Y$25&gt;0,$S$7,0)+IF($Z$25&gt;0,$V$7,0)),0)</f>
        <v>0</v>
      </c>
      <c r="AG355" s="198"/>
      <c r="AH355" s="426"/>
      <c r="AI355" s="414"/>
      <c r="AJ355" s="199" t="str">
        <f t="shared" si="2448"/>
        <v>4.15</v>
      </c>
      <c r="AK355" s="8" t="str">
        <f>'rpp15'!$M$338</f>
        <v/>
      </c>
      <c r="AL355" s="199"/>
      <c r="AM355" s="196">
        <f t="shared" si="2332"/>
        <v>0</v>
      </c>
      <c r="AN355" s="196"/>
      <c r="AO355" s="196"/>
      <c r="AP355" s="196">
        <f t="shared" si="2333"/>
        <v>0</v>
      </c>
      <c r="AQ355" s="196"/>
      <c r="AR355" s="196"/>
      <c r="AS355" s="196">
        <f t="shared" si="2334"/>
        <v>0</v>
      </c>
      <c r="AT355" s="196"/>
      <c r="AU355" s="196"/>
      <c r="AV355" s="196"/>
      <c r="AW355" s="196">
        <f t="shared" ref="AW355" si="2505">IF($AT$25=1,AM355*$AM$7,0)</f>
        <v>0</v>
      </c>
      <c r="AX355" s="196">
        <f t="shared" ref="AX355" si="2506">IF($AU$25=1,AP355*$AP$7,0)</f>
        <v>0</v>
      </c>
      <c r="AY355" s="196">
        <f t="shared" ref="AY355" si="2507">IF($AV$25=1,AS355*$AS$7,0)</f>
        <v>0</v>
      </c>
      <c r="AZ355" s="197">
        <f t="shared" si="2338"/>
        <v>0</v>
      </c>
      <c r="BA355" s="198">
        <f>IFERROR(AZ355/(IF($AT$25&gt;0,$AM$7,0)+IF($AU$25&gt;0,$AP$7,0)+IF($AV$25&gt;0,$AS$7,0)),0)</f>
        <v>0</v>
      </c>
      <c r="BB355" s="198"/>
      <c r="BC355" s="426"/>
      <c r="BD355" s="414"/>
      <c r="BE355" s="414"/>
      <c r="BF355" s="237"/>
      <c r="BG355" s="417"/>
      <c r="BH355" s="417"/>
      <c r="BI355" s="316"/>
      <c r="BJ355" s="316"/>
      <c r="BK355" s="414"/>
      <c r="BL355" s="414"/>
      <c r="BM355" s="414"/>
      <c r="BP355" s="211"/>
      <c r="BQ355" s="211"/>
      <c r="BR355" s="211"/>
      <c r="BS355" s="211"/>
    </row>
    <row r="356" spans="1:71">
      <c r="A356" s="418">
        <v>24</v>
      </c>
      <c r="B356" s="418">
        <f>pd!B29</f>
        <v>5492</v>
      </c>
      <c r="C356" s="421" t="str">
        <f>pd!C29</f>
        <v>MUHAMMAD RAHMAN</v>
      </c>
      <c r="D356" s="195" t="str">
        <f t="shared" si="2443"/>
        <v>3.1</v>
      </c>
      <c r="E356" s="195"/>
      <c r="F356" s="195"/>
      <c r="G356" s="195"/>
      <c r="H356" s="195"/>
      <c r="I356" s="195"/>
      <c r="J356" s="196">
        <f t="shared" si="2323"/>
        <v>0</v>
      </c>
      <c r="K356" s="197" t="str">
        <f>IF(analis!D37="","",analis!D37)</f>
        <v/>
      </c>
      <c r="L356" s="196"/>
      <c r="M356" s="196"/>
      <c r="N356" s="196"/>
      <c r="O356" s="196"/>
      <c r="P356" s="196">
        <f t="shared" si="2324"/>
        <v>0</v>
      </c>
      <c r="Q356" s="8" t="str">
        <f>'rpp1'!$M$282</f>
        <v/>
      </c>
      <c r="R356" s="196"/>
      <c r="S356" s="196">
        <f t="shared" si="2325"/>
        <v>0</v>
      </c>
      <c r="T356" s="196"/>
      <c r="U356" s="196"/>
      <c r="V356" s="196">
        <f t="shared" si="2326"/>
        <v>0</v>
      </c>
      <c r="W356" s="196"/>
      <c r="X356" s="196"/>
      <c r="Y356" s="196"/>
      <c r="Z356" s="196"/>
      <c r="AA356" s="196">
        <f t="shared" ref="AA356" si="2508">IF($W$11=1,J356*$J$7,0)</f>
        <v>0</v>
      </c>
      <c r="AB356" s="196">
        <f t="shared" ref="AB356" si="2509">IF($X$11=1,P356*$P$7,0)</f>
        <v>0</v>
      </c>
      <c r="AC356" s="196">
        <f t="shared" ref="AC356" si="2510">IF($Y$11=1,S356*$S$7,0)</f>
        <v>0</v>
      </c>
      <c r="AD356" s="196">
        <f t="shared" ref="AD356" si="2511">IF($Z$11=1,V356*$V$7,0)</f>
        <v>0</v>
      </c>
      <c r="AE356" s="197">
        <f t="shared" si="2331"/>
        <v>0</v>
      </c>
      <c r="AF356" s="198">
        <f>IFERROR(AE356/(IF($W$11&gt;0,$J$7,0)+IF($X$11&gt;0,$P$7,0)+IF($Y$11&gt;0,$S$7,0)+IF($Z$11&gt;0,$V$7,0)),0)</f>
        <v>0</v>
      </c>
      <c r="AG356" s="198"/>
      <c r="AH356" s="424" t="e">
        <f t="shared" ref="AH356" si="2512">ROUND((SUM(AF356:AF370)/SUM($AG$11:$AG$25)),0)</f>
        <v>#DIV/0!</v>
      </c>
      <c r="AI356" s="412" t="e">
        <f>IF(AH356&gt;=$BO$11,"A",IF(AH356&gt;=$BO$12,"B",IF(AH356&gt;=$BO$13,"C",IF(AH356&gt;=$BO$14,"D",""))))</f>
        <v>#DIV/0!</v>
      </c>
      <c r="AJ356" s="199" t="str">
        <f t="shared" si="2448"/>
        <v>4.1</v>
      </c>
      <c r="AK356" s="8" t="str">
        <f>'rpp1'!$M$339</f>
        <v/>
      </c>
      <c r="AL356" s="199"/>
      <c r="AM356" s="196">
        <f t="shared" si="2332"/>
        <v>0</v>
      </c>
      <c r="AN356" s="196"/>
      <c r="AO356" s="196"/>
      <c r="AP356" s="196">
        <f t="shared" si="2333"/>
        <v>0</v>
      </c>
      <c r="AQ356" s="196"/>
      <c r="AR356" s="196"/>
      <c r="AS356" s="196">
        <f t="shared" si="2334"/>
        <v>0</v>
      </c>
      <c r="AT356" s="196"/>
      <c r="AU356" s="196"/>
      <c r="AV356" s="196"/>
      <c r="AW356" s="196">
        <f t="shared" ref="AW356" si="2513">IF($AT$11=1,AM356*$AM$7,0)</f>
        <v>0</v>
      </c>
      <c r="AX356" s="196">
        <f t="shared" ref="AX356" si="2514">IF($AU$11=1,AP356*$AP$7,0)</f>
        <v>0</v>
      </c>
      <c r="AY356" s="196">
        <f t="shared" ref="AY356" si="2515">IF($AV$11=1,AS356*$AS$7,0)</f>
        <v>0</v>
      </c>
      <c r="AZ356" s="197">
        <f t="shared" si="2338"/>
        <v>0</v>
      </c>
      <c r="BA356" s="198">
        <f>IFERROR(AZ356/(IF($AT$11&gt;0,$AM$7,0)+IF($AU$11&gt;0,$AP$7,0)+IF($AV$11&gt;0,$AS$7,0)),0)</f>
        <v>0</v>
      </c>
      <c r="BB356" s="198"/>
      <c r="BC356" s="424" t="e">
        <f t="shared" ref="BC356" si="2516">ROUND((SUM(BA356:BA370)/SUM($BB$11:$BB$25)),0)</f>
        <v>#DIV/0!</v>
      </c>
      <c r="BD356" s="412" t="e">
        <f t="shared" ref="BD356" si="2517">IF(BC356&gt;=$BO$11,"A",IF(BC356&gt;=$BO$12,"B",IF(BC356&gt;=$BO$13,"C",IF(BC356&gt;=$BO$14,"D",""))))</f>
        <v>#DIV/0!</v>
      </c>
      <c r="BE356" s="412"/>
      <c r="BF356" s="235" t="str">
        <f>'rpp1'!G173</f>
        <v/>
      </c>
      <c r="BG356" s="415" t="e">
        <f>IF(AI356=$BP$11,$BQ$11,IF(AI356=$BP$12,$BQ$12,IF(AI356=$BP$13,$BQ$13,IF(AI356=$BP$14,$BQ$14,""))))</f>
        <v>#DIV/0!</v>
      </c>
      <c r="BH356" s="415" t="e">
        <f t="shared" ref="BH356" si="2518">IF(BD356=$BP$11,$BR$11,IF(BD356=$BP$12,$BR$12,IF(BD356=$BP$13,$BR$13,IF(BD356=$BP$14,$BR$14,""))))</f>
        <v>#DIV/0!</v>
      </c>
      <c r="BI356" s="315" t="str">
        <f t="shared" ref="BI356" si="2519">IF(BE356=$BS$11,$BT$11,IF(BE356=$BS$12,$BT$12,IF(BE356=$BS$13,$BT$13,IF(BE356=$BS$14,$BT$14,""))))</f>
        <v/>
      </c>
      <c r="BJ356" s="315" t="str">
        <f t="shared" ref="BJ356" si="2520">IF(BF356=$BS$11,$BU$11,IF(BF356=$BS$12,$BU$12,IF(BF356=$BS$13,$BU$13,IF(BF356=$BS$14,$BU$14,""))))</f>
        <v/>
      </c>
      <c r="BK356" s="412"/>
      <c r="BL356" s="412"/>
      <c r="BM356" s="412"/>
      <c r="BP356" s="211"/>
      <c r="BQ356" s="211"/>
      <c r="BR356" s="211"/>
      <c r="BS356" s="211"/>
    </row>
    <row r="357" spans="1:71">
      <c r="A357" s="419"/>
      <c r="B357" s="419"/>
      <c r="C357" s="422"/>
      <c r="D357" s="195" t="str">
        <f t="shared" si="2443"/>
        <v>3.2</v>
      </c>
      <c r="E357" s="195"/>
      <c r="F357" s="195"/>
      <c r="G357" s="195"/>
      <c r="H357" s="195"/>
      <c r="I357" s="195"/>
      <c r="J357" s="196">
        <f t="shared" si="2323"/>
        <v>0</v>
      </c>
      <c r="K357" s="197" t="str">
        <f>IF(analis!F37="","",analis!F37)</f>
        <v/>
      </c>
      <c r="L357" s="196"/>
      <c r="M357" s="196"/>
      <c r="N357" s="196"/>
      <c r="O357" s="196"/>
      <c r="P357" s="196">
        <f t="shared" si="2324"/>
        <v>0</v>
      </c>
      <c r="Q357" s="8" t="str">
        <f>'rpp2'!$M$282</f>
        <v/>
      </c>
      <c r="R357" s="196"/>
      <c r="S357" s="196">
        <f t="shared" si="2325"/>
        <v>0</v>
      </c>
      <c r="T357" s="196"/>
      <c r="U357" s="196"/>
      <c r="V357" s="196">
        <f t="shared" si="2326"/>
        <v>0</v>
      </c>
      <c r="W357" s="196"/>
      <c r="X357" s="196"/>
      <c r="Y357" s="196"/>
      <c r="Z357" s="196"/>
      <c r="AA357" s="196">
        <f t="shared" ref="AA357" si="2521">IF($W$12=1,J357*$J$7,0)</f>
        <v>0</v>
      </c>
      <c r="AB357" s="196">
        <f t="shared" ref="AB357" si="2522">IF($X$12=1,P357*$P$7,0)</f>
        <v>0</v>
      </c>
      <c r="AC357" s="196">
        <f t="shared" ref="AC357" si="2523">IF($Y$12=1,S357*$S$7,0)</f>
        <v>0</v>
      </c>
      <c r="AD357" s="196">
        <f t="shared" ref="AD357" si="2524">IF($Z$12=1,V357*$V$7,0)</f>
        <v>0</v>
      </c>
      <c r="AE357" s="197">
        <f t="shared" si="2331"/>
        <v>0</v>
      </c>
      <c r="AF357" s="198">
        <f>IFERROR(AE357/(IF($W$12&gt;0,$J$7,0)+IF($X$12&gt;0,$P$7,0)+IF($Y$12&gt;0,$S$7,0)+IF($Z$12&gt;0,$V$7,0)),0)</f>
        <v>0</v>
      </c>
      <c r="AG357" s="198"/>
      <c r="AH357" s="425"/>
      <c r="AI357" s="413"/>
      <c r="AJ357" s="199" t="str">
        <f t="shared" si="2448"/>
        <v>4.2</v>
      </c>
      <c r="AK357" s="8" t="str">
        <f>'rpp2'!$M$339</f>
        <v/>
      </c>
      <c r="AL357" s="199"/>
      <c r="AM357" s="196">
        <f t="shared" si="2332"/>
        <v>0</v>
      </c>
      <c r="AN357" s="196"/>
      <c r="AO357" s="196"/>
      <c r="AP357" s="196">
        <f t="shared" si="2333"/>
        <v>0</v>
      </c>
      <c r="AQ357" s="196"/>
      <c r="AR357" s="196"/>
      <c r="AS357" s="196">
        <f t="shared" si="2334"/>
        <v>0</v>
      </c>
      <c r="AT357" s="196"/>
      <c r="AU357" s="196"/>
      <c r="AV357" s="196"/>
      <c r="AW357" s="196">
        <f t="shared" ref="AW357" si="2525">IF($AT$12=1,AM357*$AM$7,0)</f>
        <v>0</v>
      </c>
      <c r="AX357" s="196">
        <f t="shared" ref="AX357" si="2526">IF($AU$12=1,AP357*$AP$7,0)</f>
        <v>0</v>
      </c>
      <c r="AY357" s="196">
        <f t="shared" ref="AY357" si="2527">IF($AV$12=1,AS357*$AS$7,0)</f>
        <v>0</v>
      </c>
      <c r="AZ357" s="197">
        <f t="shared" si="2338"/>
        <v>0</v>
      </c>
      <c r="BA357" s="198">
        <f>IFERROR(AZ357/(IF($AT$12&gt;0,$AM$7,0)+IF($AU$12&gt;0,$AP$7,0)+IF($AV$12&gt;0,$AS$7,0)),0)</f>
        <v>0</v>
      </c>
      <c r="BB357" s="198"/>
      <c r="BC357" s="425"/>
      <c r="BD357" s="413"/>
      <c r="BE357" s="413"/>
      <c r="BF357" s="236" t="str">
        <f>'rpp2'!G173</f>
        <v/>
      </c>
      <c r="BG357" s="416"/>
      <c r="BH357" s="416"/>
      <c r="BI357" s="411"/>
      <c r="BJ357" s="411"/>
      <c r="BK357" s="413"/>
      <c r="BL357" s="413"/>
      <c r="BM357" s="413"/>
      <c r="BP357" s="211"/>
      <c r="BQ357" s="211"/>
      <c r="BR357" s="211"/>
      <c r="BS357" s="211"/>
    </row>
    <row r="358" spans="1:71">
      <c r="A358" s="419"/>
      <c r="B358" s="419"/>
      <c r="C358" s="422"/>
      <c r="D358" s="195" t="str">
        <f t="shared" si="2443"/>
        <v>3.3</v>
      </c>
      <c r="E358" s="195"/>
      <c r="F358" s="195"/>
      <c r="G358" s="195"/>
      <c r="H358" s="195"/>
      <c r="I358" s="195"/>
      <c r="J358" s="196">
        <f t="shared" si="2323"/>
        <v>0</v>
      </c>
      <c r="K358" s="197" t="str">
        <f>IF(analis!H37="","",analis!H37)</f>
        <v/>
      </c>
      <c r="L358" s="196"/>
      <c r="M358" s="196"/>
      <c r="N358" s="196"/>
      <c r="O358" s="196"/>
      <c r="P358" s="196">
        <f t="shared" si="2324"/>
        <v>0</v>
      </c>
      <c r="Q358" s="8" t="str">
        <f>'rpp3'!$M$282</f>
        <v/>
      </c>
      <c r="R358" s="196"/>
      <c r="S358" s="196">
        <f t="shared" si="2325"/>
        <v>0</v>
      </c>
      <c r="T358" s="196"/>
      <c r="U358" s="196"/>
      <c r="V358" s="196">
        <f t="shared" si="2326"/>
        <v>0</v>
      </c>
      <c r="W358" s="196"/>
      <c r="X358" s="196"/>
      <c r="Y358" s="196"/>
      <c r="Z358" s="196"/>
      <c r="AA358" s="196">
        <f t="shared" ref="AA358" si="2528">IF($W$13=1,J358*$J$7,0)</f>
        <v>0</v>
      </c>
      <c r="AB358" s="196">
        <f t="shared" ref="AB358" si="2529">IF($X$13=1,P358*$P$7,0)</f>
        <v>0</v>
      </c>
      <c r="AC358" s="196">
        <f t="shared" ref="AC358" si="2530">IF($Y$13=1,S358*$S$7,0)</f>
        <v>0</v>
      </c>
      <c r="AD358" s="196">
        <f t="shared" ref="AD358" si="2531">IF($Z$13=1,V358*$V$7,0)</f>
        <v>0</v>
      </c>
      <c r="AE358" s="197">
        <f t="shared" si="2331"/>
        <v>0</v>
      </c>
      <c r="AF358" s="198">
        <f>IFERROR(AE358/(IF($W$13&gt;0,$J$7,0)+IF($X$13&gt;0,$P$7,0)+IF($Y$13&gt;0,$S$7,0)+IF($Z$13&gt;0,$V$7,0)),0)</f>
        <v>0</v>
      </c>
      <c r="AG358" s="198"/>
      <c r="AH358" s="425"/>
      <c r="AI358" s="413"/>
      <c r="AJ358" s="199" t="str">
        <f t="shared" si="2448"/>
        <v>4.3</v>
      </c>
      <c r="AK358" s="8" t="str">
        <f>'rpp3'!$M$339</f>
        <v/>
      </c>
      <c r="AL358" s="199"/>
      <c r="AM358" s="196">
        <f t="shared" si="2332"/>
        <v>0</v>
      </c>
      <c r="AN358" s="196"/>
      <c r="AO358" s="196"/>
      <c r="AP358" s="196">
        <f t="shared" si="2333"/>
        <v>0</v>
      </c>
      <c r="AQ358" s="196"/>
      <c r="AR358" s="196"/>
      <c r="AS358" s="196">
        <f t="shared" si="2334"/>
        <v>0</v>
      </c>
      <c r="AT358" s="196"/>
      <c r="AU358" s="196"/>
      <c r="AV358" s="196"/>
      <c r="AW358" s="196">
        <f t="shared" ref="AW358" si="2532">IF($AT$13=1,AM358*$AM$7,0)</f>
        <v>0</v>
      </c>
      <c r="AX358" s="196">
        <f t="shared" ref="AX358" si="2533">IF($AU$13=1,AP358*$AP$7,0)</f>
        <v>0</v>
      </c>
      <c r="AY358" s="196">
        <f t="shared" ref="AY358" si="2534">IF($AV$13=1,AS358*$AS$7,0)</f>
        <v>0</v>
      </c>
      <c r="AZ358" s="197">
        <f t="shared" si="2338"/>
        <v>0</v>
      </c>
      <c r="BA358" s="198">
        <f>IFERROR(AZ358/(IF($AT$13&gt;0,$AM$7,0)+IF($AU$13&gt;0,$AP$7,0)+IF($AV$13&gt;0,$AS$7,0)),0)</f>
        <v>0</v>
      </c>
      <c r="BB358" s="198"/>
      <c r="BC358" s="425"/>
      <c r="BD358" s="413"/>
      <c r="BE358" s="413"/>
      <c r="BF358" s="236"/>
      <c r="BG358" s="416"/>
      <c r="BH358" s="416"/>
      <c r="BI358" s="411"/>
      <c r="BJ358" s="411"/>
      <c r="BK358" s="413"/>
      <c r="BL358" s="413"/>
      <c r="BM358" s="413"/>
      <c r="BP358" s="211"/>
      <c r="BQ358" s="211"/>
      <c r="BR358" s="211"/>
      <c r="BS358" s="211"/>
    </row>
    <row r="359" spans="1:71">
      <c r="A359" s="419"/>
      <c r="B359" s="419"/>
      <c r="C359" s="422"/>
      <c r="D359" s="195" t="str">
        <f t="shared" si="2443"/>
        <v>3.4</v>
      </c>
      <c r="E359" s="195"/>
      <c r="F359" s="195"/>
      <c r="G359" s="195"/>
      <c r="H359" s="195"/>
      <c r="I359" s="195"/>
      <c r="J359" s="196">
        <f t="shared" si="2323"/>
        <v>0</v>
      </c>
      <c r="K359" s="197" t="str">
        <f>IF(analis!J37="","",analis!J37)</f>
        <v/>
      </c>
      <c r="L359" s="196"/>
      <c r="M359" s="196"/>
      <c r="N359" s="196"/>
      <c r="O359" s="196"/>
      <c r="P359" s="196">
        <f t="shared" si="2324"/>
        <v>0</v>
      </c>
      <c r="Q359" s="8" t="str">
        <f>'rpp4'!$M$282</f>
        <v/>
      </c>
      <c r="R359" s="196"/>
      <c r="S359" s="196">
        <f t="shared" si="2325"/>
        <v>0</v>
      </c>
      <c r="T359" s="196"/>
      <c r="U359" s="196"/>
      <c r="V359" s="196">
        <f t="shared" si="2326"/>
        <v>0</v>
      </c>
      <c r="W359" s="196"/>
      <c r="X359" s="196"/>
      <c r="Y359" s="196"/>
      <c r="Z359" s="196"/>
      <c r="AA359" s="196">
        <f t="shared" ref="AA359" si="2535">IF($W$14=1,J359*$J$7,0)</f>
        <v>0</v>
      </c>
      <c r="AB359" s="196">
        <f t="shared" ref="AB359" si="2536">IF($X$14=1,P359*$P$7,0)</f>
        <v>0</v>
      </c>
      <c r="AC359" s="196">
        <f t="shared" ref="AC359" si="2537">IF($Y$14=1,S359*$S$7,0)</f>
        <v>0</v>
      </c>
      <c r="AD359" s="196">
        <f t="shared" ref="AD359" si="2538">IF($Z$14=1,V359*$V$7,0)</f>
        <v>0</v>
      </c>
      <c r="AE359" s="197">
        <f t="shared" si="2331"/>
        <v>0</v>
      </c>
      <c r="AF359" s="198">
        <f>IFERROR(AE359/(IF($W$14&gt;0,$J$7,0)+IF($X$14&gt;0,$P$7,0)+IF($Y$14&gt;0,$S$7,0)+IF($Z$14&gt;0,$V$7,0)),0)</f>
        <v>0</v>
      </c>
      <c r="AG359" s="198"/>
      <c r="AH359" s="425"/>
      <c r="AI359" s="413"/>
      <c r="AJ359" s="199" t="str">
        <f t="shared" si="2448"/>
        <v>4.4</v>
      </c>
      <c r="AK359" s="8" t="str">
        <f>'rpp4'!$M$339</f>
        <v/>
      </c>
      <c r="AL359" s="199"/>
      <c r="AM359" s="196">
        <f t="shared" si="2332"/>
        <v>0</v>
      </c>
      <c r="AN359" s="196"/>
      <c r="AO359" s="196"/>
      <c r="AP359" s="196">
        <f t="shared" si="2333"/>
        <v>0</v>
      </c>
      <c r="AQ359" s="196"/>
      <c r="AR359" s="196"/>
      <c r="AS359" s="196">
        <f t="shared" si="2334"/>
        <v>0</v>
      </c>
      <c r="AT359" s="196"/>
      <c r="AU359" s="196"/>
      <c r="AV359" s="196"/>
      <c r="AW359" s="196">
        <f t="shared" ref="AW359" si="2539">IF($AT$14=1,AM359*$AM$7,0)</f>
        <v>0</v>
      </c>
      <c r="AX359" s="196">
        <f t="shared" ref="AX359" si="2540">IF($AU$14=1,AP359*$AP$7,0)</f>
        <v>0</v>
      </c>
      <c r="AY359" s="196">
        <f t="shared" ref="AY359" si="2541">IF($AV$14=1,AS359*$AS$7,0)</f>
        <v>0</v>
      </c>
      <c r="AZ359" s="197">
        <f t="shared" si="2338"/>
        <v>0</v>
      </c>
      <c r="BA359" s="198">
        <f>IFERROR(AZ359/(IF($AT$14&gt;0,$AM$7,0)+IF($AU$14&gt;0,$AP$7,0)+IF($AV$14&gt;0,$AS$7,0)),0)</f>
        <v>0</v>
      </c>
      <c r="BB359" s="198"/>
      <c r="BC359" s="425"/>
      <c r="BD359" s="413"/>
      <c r="BE359" s="413"/>
      <c r="BF359" s="236"/>
      <c r="BG359" s="416"/>
      <c r="BH359" s="416"/>
      <c r="BI359" s="411"/>
      <c r="BJ359" s="411"/>
      <c r="BK359" s="413"/>
      <c r="BL359" s="413"/>
      <c r="BM359" s="413"/>
      <c r="BP359" s="211"/>
      <c r="BQ359" s="211"/>
      <c r="BR359" s="211"/>
      <c r="BS359" s="211"/>
    </row>
    <row r="360" spans="1:71">
      <c r="A360" s="419"/>
      <c r="B360" s="419"/>
      <c r="C360" s="422"/>
      <c r="D360" s="195" t="str">
        <f t="shared" si="2443"/>
        <v>3.5</v>
      </c>
      <c r="E360" s="195"/>
      <c r="F360" s="195"/>
      <c r="G360" s="195"/>
      <c r="H360" s="195"/>
      <c r="I360" s="195"/>
      <c r="J360" s="196">
        <f t="shared" si="2323"/>
        <v>0</v>
      </c>
      <c r="K360" s="197" t="str">
        <f>IF(analis!L37="","",analis!L37)</f>
        <v/>
      </c>
      <c r="L360" s="196"/>
      <c r="M360" s="196"/>
      <c r="N360" s="196"/>
      <c r="O360" s="196"/>
      <c r="P360" s="196">
        <f t="shared" si="2324"/>
        <v>0</v>
      </c>
      <c r="Q360" s="8" t="str">
        <f>'rpp5'!$M$282</f>
        <v/>
      </c>
      <c r="R360" s="196"/>
      <c r="S360" s="196">
        <f t="shared" si="2325"/>
        <v>0</v>
      </c>
      <c r="T360" s="196"/>
      <c r="U360" s="196"/>
      <c r="V360" s="196">
        <f t="shared" si="2326"/>
        <v>0</v>
      </c>
      <c r="W360" s="196"/>
      <c r="X360" s="196"/>
      <c r="Y360" s="196"/>
      <c r="Z360" s="196"/>
      <c r="AA360" s="196">
        <f t="shared" ref="AA360" si="2542">IF($W$15=1,J360*$J$7,0)</f>
        <v>0</v>
      </c>
      <c r="AB360" s="196">
        <f t="shared" ref="AB360" si="2543">IF($X$15=1,P360*$P$7,0)</f>
        <v>0</v>
      </c>
      <c r="AC360" s="196">
        <f t="shared" ref="AC360" si="2544">IF($Y$15=1,S360*$S$7,0)</f>
        <v>0</v>
      </c>
      <c r="AD360" s="196">
        <f t="shared" ref="AD360" si="2545">IF($Z$15=1,V360*$V$7,0)</f>
        <v>0</v>
      </c>
      <c r="AE360" s="197">
        <f t="shared" si="2331"/>
        <v>0</v>
      </c>
      <c r="AF360" s="198">
        <f>IFERROR(AE360/(IF($W$15&gt;0,$J$7,0)+IF($X$15&gt;0,$P$7,0)+IF($Y$15&gt;0,$S$7,0)+IF($Z$15&gt;0,$V$7,0)),0)</f>
        <v>0</v>
      </c>
      <c r="AG360" s="198"/>
      <c r="AH360" s="425"/>
      <c r="AI360" s="413"/>
      <c r="AJ360" s="199" t="str">
        <f t="shared" si="2448"/>
        <v>4.5</v>
      </c>
      <c r="AK360" s="8" t="str">
        <f>'rpp5'!$M$339</f>
        <v/>
      </c>
      <c r="AL360" s="199"/>
      <c r="AM360" s="196">
        <f t="shared" si="2332"/>
        <v>0</v>
      </c>
      <c r="AN360" s="196"/>
      <c r="AO360" s="196"/>
      <c r="AP360" s="196">
        <f t="shared" si="2333"/>
        <v>0</v>
      </c>
      <c r="AQ360" s="196"/>
      <c r="AR360" s="196"/>
      <c r="AS360" s="196">
        <f t="shared" si="2334"/>
        <v>0</v>
      </c>
      <c r="AT360" s="196"/>
      <c r="AU360" s="196"/>
      <c r="AV360" s="196"/>
      <c r="AW360" s="196">
        <f t="shared" ref="AW360" si="2546">IF($AT$15=1,AM360*$AM$7,0)</f>
        <v>0</v>
      </c>
      <c r="AX360" s="196">
        <f t="shared" ref="AX360" si="2547">IF($AU$15=1,AP360*$AP$7,0)</f>
        <v>0</v>
      </c>
      <c r="AY360" s="196">
        <f t="shared" ref="AY360" si="2548">IF($AV$15=1,AS360*$AS$7,0)</f>
        <v>0</v>
      </c>
      <c r="AZ360" s="197">
        <f t="shared" si="2338"/>
        <v>0</v>
      </c>
      <c r="BA360" s="198">
        <f>IFERROR(AZ360/(IF($AT$15&gt;0,$AM$7,0)+IF($AU$15&gt;0,$AP$7,0)+IF($AV$15&gt;0,$AS$7,0)),0)</f>
        <v>0</v>
      </c>
      <c r="BB360" s="198"/>
      <c r="BC360" s="425"/>
      <c r="BD360" s="413"/>
      <c r="BE360" s="413"/>
      <c r="BF360" s="236"/>
      <c r="BG360" s="416"/>
      <c r="BH360" s="416"/>
      <c r="BI360" s="411"/>
      <c r="BJ360" s="411"/>
      <c r="BK360" s="413"/>
      <c r="BL360" s="413"/>
      <c r="BM360" s="413"/>
      <c r="BP360" s="211"/>
      <c r="BQ360" s="211"/>
      <c r="BR360" s="211"/>
      <c r="BS360" s="211"/>
    </row>
    <row r="361" spans="1:71">
      <c r="A361" s="419"/>
      <c r="B361" s="419"/>
      <c r="C361" s="422"/>
      <c r="D361" s="195" t="str">
        <f t="shared" si="2443"/>
        <v>3.6</v>
      </c>
      <c r="E361" s="195"/>
      <c r="F361" s="195"/>
      <c r="G361" s="195"/>
      <c r="H361" s="195"/>
      <c r="I361" s="195"/>
      <c r="J361" s="196">
        <f t="shared" si="2323"/>
        <v>0</v>
      </c>
      <c r="K361" s="197" t="str">
        <f>IF(analis!N37="","",analis!N37)</f>
        <v/>
      </c>
      <c r="L361" s="196"/>
      <c r="M361" s="196"/>
      <c r="N361" s="196"/>
      <c r="O361" s="196"/>
      <c r="P361" s="196">
        <f t="shared" si="2324"/>
        <v>0</v>
      </c>
      <c r="Q361" s="8" t="str">
        <f>'rpp16'!$M$282</f>
        <v/>
      </c>
      <c r="R361" s="196"/>
      <c r="S361" s="196">
        <f t="shared" si="2325"/>
        <v>0</v>
      </c>
      <c r="T361" s="196"/>
      <c r="U361" s="196"/>
      <c r="V361" s="196">
        <f t="shared" si="2326"/>
        <v>0</v>
      </c>
      <c r="W361" s="196"/>
      <c r="X361" s="196"/>
      <c r="Y361" s="196"/>
      <c r="Z361" s="196"/>
      <c r="AA361" s="196">
        <f t="shared" ref="AA361" si="2549">IF($W$16=1,J361*$J$7,0)</f>
        <v>0</v>
      </c>
      <c r="AB361" s="196">
        <f t="shared" ref="AB361" si="2550">IF($X$16=1,P361*$P$7,0)</f>
        <v>0</v>
      </c>
      <c r="AC361" s="196">
        <f t="shared" ref="AC361" si="2551">IF($Y$16=1,S361*$S$7,0)</f>
        <v>0</v>
      </c>
      <c r="AD361" s="196">
        <f t="shared" ref="AD361" si="2552">IF($Z$16=1,V361*$V$7,0)</f>
        <v>0</v>
      </c>
      <c r="AE361" s="197">
        <f t="shared" si="2331"/>
        <v>0</v>
      </c>
      <c r="AF361" s="198">
        <f>IFERROR(AE361/(IF($W$16&gt;0,$J$7,0)+IF($X$16&gt;0,$P$7,0)+IF($Y$16&gt;0,$S$7,0)+IF($Z$16&gt;0,$V$7,0)),0)</f>
        <v>0</v>
      </c>
      <c r="AG361" s="198"/>
      <c r="AH361" s="425"/>
      <c r="AI361" s="413"/>
      <c r="AJ361" s="199" t="str">
        <f t="shared" si="2448"/>
        <v>4.6</v>
      </c>
      <c r="AK361" s="8" t="str">
        <f>'rpp16'!$M$339</f>
        <v/>
      </c>
      <c r="AL361" s="199"/>
      <c r="AM361" s="196">
        <f t="shared" si="2332"/>
        <v>0</v>
      </c>
      <c r="AN361" s="196"/>
      <c r="AO361" s="196"/>
      <c r="AP361" s="196">
        <f t="shared" si="2333"/>
        <v>0</v>
      </c>
      <c r="AQ361" s="196"/>
      <c r="AR361" s="196"/>
      <c r="AS361" s="196">
        <f t="shared" si="2334"/>
        <v>0</v>
      </c>
      <c r="AT361" s="196"/>
      <c r="AU361" s="196"/>
      <c r="AV361" s="196"/>
      <c r="AW361" s="196">
        <f t="shared" ref="AW361" si="2553">IF($AT$16=1,AM361*$AM$7,0)</f>
        <v>0</v>
      </c>
      <c r="AX361" s="196">
        <f t="shared" ref="AX361" si="2554">IF($AU$16=1,AP361*$AP$7,0)</f>
        <v>0</v>
      </c>
      <c r="AY361" s="196">
        <f t="shared" ref="AY361" si="2555">IF($AV$16=1,AS361*$AS$7,0)</f>
        <v>0</v>
      </c>
      <c r="AZ361" s="197">
        <f t="shared" si="2338"/>
        <v>0</v>
      </c>
      <c r="BA361" s="198">
        <f>IFERROR(AZ361/(IF($AT$16&gt;0,$AM$7,0)+IF($AU$16&gt;0,$AP$7,0)+IF($AV$16&gt;0,$AS$7,0)),0)</f>
        <v>0</v>
      </c>
      <c r="BB361" s="198"/>
      <c r="BC361" s="425"/>
      <c r="BD361" s="413"/>
      <c r="BE361" s="413"/>
      <c r="BF361" s="236"/>
      <c r="BG361" s="416"/>
      <c r="BH361" s="416"/>
      <c r="BI361" s="411"/>
      <c r="BJ361" s="411"/>
      <c r="BK361" s="413"/>
      <c r="BL361" s="413"/>
      <c r="BM361" s="413"/>
      <c r="BP361" s="211"/>
      <c r="BQ361" s="211"/>
      <c r="BR361" s="211"/>
      <c r="BS361" s="211"/>
    </row>
    <row r="362" spans="1:71">
      <c r="A362" s="419"/>
      <c r="B362" s="419"/>
      <c r="C362" s="422"/>
      <c r="D362" s="195" t="str">
        <f t="shared" si="2443"/>
        <v>3.7</v>
      </c>
      <c r="E362" s="195"/>
      <c r="F362" s="195"/>
      <c r="G362" s="195"/>
      <c r="H362" s="195"/>
      <c r="I362" s="195"/>
      <c r="J362" s="196">
        <f t="shared" si="2323"/>
        <v>0</v>
      </c>
      <c r="K362" s="197" t="str">
        <f>IF(analis!P37="","",analis!P37)</f>
        <v/>
      </c>
      <c r="L362" s="196"/>
      <c r="M362" s="196"/>
      <c r="N362" s="196"/>
      <c r="O362" s="196"/>
      <c r="P362" s="196">
        <f t="shared" si="2324"/>
        <v>0</v>
      </c>
      <c r="Q362" s="8" t="str">
        <f>'rpp17'!$M$282</f>
        <v/>
      </c>
      <c r="R362" s="196"/>
      <c r="S362" s="196">
        <f t="shared" si="2325"/>
        <v>0</v>
      </c>
      <c r="T362" s="196"/>
      <c r="U362" s="196"/>
      <c r="V362" s="196">
        <f t="shared" si="2326"/>
        <v>0</v>
      </c>
      <c r="W362" s="196"/>
      <c r="X362" s="196"/>
      <c r="Y362" s="196"/>
      <c r="Z362" s="196"/>
      <c r="AA362" s="196">
        <f t="shared" ref="AA362" si="2556">IF($W$17=1,J362*$J$7,0)</f>
        <v>0</v>
      </c>
      <c r="AB362" s="196">
        <f t="shared" ref="AB362" si="2557">IF($X$17=1,P362*$P$7,0)</f>
        <v>0</v>
      </c>
      <c r="AC362" s="196">
        <f t="shared" ref="AC362" si="2558">IF($Y$17=1,S362*$S$7,0)</f>
        <v>0</v>
      </c>
      <c r="AD362" s="196">
        <f t="shared" ref="AD362" si="2559">IF($Z$17=1,V362*$V$7,0)</f>
        <v>0</v>
      </c>
      <c r="AE362" s="197">
        <f t="shared" si="2331"/>
        <v>0</v>
      </c>
      <c r="AF362" s="198">
        <f>IFERROR(AE362/(IF($W$17&gt;0,$J$7,0)+IF($X$17&gt;0,$P$7,0)+IF($Y$17&gt;0,$S$7,0)+IF($Z$17&gt;0,$V$7,0)),0)</f>
        <v>0</v>
      </c>
      <c r="AG362" s="198"/>
      <c r="AH362" s="425"/>
      <c r="AI362" s="413"/>
      <c r="AJ362" s="199" t="str">
        <f t="shared" si="2448"/>
        <v>4.7</v>
      </c>
      <c r="AK362" s="8" t="str">
        <f>'rpp17'!$M$339</f>
        <v/>
      </c>
      <c r="AL362" s="199"/>
      <c r="AM362" s="196">
        <f t="shared" si="2332"/>
        <v>0</v>
      </c>
      <c r="AN362" s="196"/>
      <c r="AO362" s="196"/>
      <c r="AP362" s="196">
        <f t="shared" si="2333"/>
        <v>0</v>
      </c>
      <c r="AQ362" s="196"/>
      <c r="AR362" s="196"/>
      <c r="AS362" s="196">
        <f t="shared" si="2334"/>
        <v>0</v>
      </c>
      <c r="AT362" s="196"/>
      <c r="AU362" s="196"/>
      <c r="AV362" s="196"/>
      <c r="AW362" s="196">
        <f t="shared" ref="AW362" si="2560">IF($AT$17=1,AM362*$AM$7,0)</f>
        <v>0</v>
      </c>
      <c r="AX362" s="196">
        <f t="shared" ref="AX362" si="2561">IF($AU$17=1,AP362*$AP$7,0)</f>
        <v>0</v>
      </c>
      <c r="AY362" s="196">
        <f t="shared" ref="AY362" si="2562">IF($AV$17=1,AS362*$AS$7,0)</f>
        <v>0</v>
      </c>
      <c r="AZ362" s="197">
        <f t="shared" si="2338"/>
        <v>0</v>
      </c>
      <c r="BA362" s="198">
        <f>IFERROR(AZ362/(IF($AT$17&gt;0,$AM$7,0)+IF($AU$17&gt;0,$AP$7,0)+IF($AV$17&gt;0,$AS$7,0)),0)</f>
        <v>0</v>
      </c>
      <c r="BB362" s="198"/>
      <c r="BC362" s="425"/>
      <c r="BD362" s="413"/>
      <c r="BE362" s="413"/>
      <c r="BF362" s="236"/>
      <c r="BG362" s="416"/>
      <c r="BH362" s="416"/>
      <c r="BI362" s="411"/>
      <c r="BJ362" s="411"/>
      <c r="BK362" s="413"/>
      <c r="BL362" s="413"/>
      <c r="BM362" s="413"/>
      <c r="BP362" s="211"/>
      <c r="BQ362" s="211"/>
      <c r="BR362" s="211"/>
      <c r="BS362" s="211"/>
    </row>
    <row r="363" spans="1:71">
      <c r="A363" s="419"/>
      <c r="B363" s="419"/>
      <c r="C363" s="422"/>
      <c r="D363" s="195" t="str">
        <f t="shared" si="2443"/>
        <v>3.8</v>
      </c>
      <c r="E363" s="195"/>
      <c r="F363" s="195"/>
      <c r="G363" s="195"/>
      <c r="H363" s="195"/>
      <c r="I363" s="195"/>
      <c r="J363" s="196">
        <f t="shared" si="2323"/>
        <v>0</v>
      </c>
      <c r="K363" s="197" t="str">
        <f>IF(analis!R37="","",analis!R37)</f>
        <v/>
      </c>
      <c r="L363" s="196"/>
      <c r="M363" s="196"/>
      <c r="N363" s="196"/>
      <c r="O363" s="196"/>
      <c r="P363" s="196">
        <f t="shared" si="2324"/>
        <v>0</v>
      </c>
      <c r="Q363" s="8" t="str">
        <f>'rpp18'!$M$282</f>
        <v/>
      </c>
      <c r="R363" s="196"/>
      <c r="S363" s="196">
        <f t="shared" si="2325"/>
        <v>0</v>
      </c>
      <c r="T363" s="196"/>
      <c r="U363" s="196"/>
      <c r="V363" s="196">
        <f t="shared" si="2326"/>
        <v>0</v>
      </c>
      <c r="W363" s="196"/>
      <c r="X363" s="196"/>
      <c r="Y363" s="196"/>
      <c r="Z363" s="196"/>
      <c r="AA363" s="196">
        <f t="shared" ref="AA363" si="2563">IF($W$18=1,J363*$J$7,0)</f>
        <v>0</v>
      </c>
      <c r="AB363" s="196">
        <f t="shared" ref="AB363" si="2564">IF($X$18=1,P363*$P$7,0)</f>
        <v>0</v>
      </c>
      <c r="AC363" s="196">
        <f t="shared" ref="AC363" si="2565">IF($Y$18=1,S363*$S$7,0)</f>
        <v>0</v>
      </c>
      <c r="AD363" s="196">
        <f t="shared" ref="AD363" si="2566">IF($Z$18=1,V363*$V$7,0)</f>
        <v>0</v>
      </c>
      <c r="AE363" s="197">
        <f t="shared" si="2331"/>
        <v>0</v>
      </c>
      <c r="AF363" s="198">
        <f>IFERROR(AE363/(IF($W$18&gt;0,$J$7,0)+IF($X$18&gt;0,$P$7,0)+IF($Y$18&gt;0,$S$7,0)+IF($Z$18&gt;0,$V$7,0)),0)</f>
        <v>0</v>
      </c>
      <c r="AG363" s="198"/>
      <c r="AH363" s="425"/>
      <c r="AI363" s="413"/>
      <c r="AJ363" s="199" t="str">
        <f t="shared" si="2448"/>
        <v>4.8</v>
      </c>
      <c r="AK363" s="8" t="str">
        <f>'rpp18'!$M$339</f>
        <v/>
      </c>
      <c r="AL363" s="199"/>
      <c r="AM363" s="196">
        <f t="shared" si="2332"/>
        <v>0</v>
      </c>
      <c r="AN363" s="196"/>
      <c r="AO363" s="196"/>
      <c r="AP363" s="196">
        <f t="shared" si="2333"/>
        <v>0</v>
      </c>
      <c r="AQ363" s="196"/>
      <c r="AR363" s="196"/>
      <c r="AS363" s="196">
        <f t="shared" si="2334"/>
        <v>0</v>
      </c>
      <c r="AT363" s="196"/>
      <c r="AU363" s="196"/>
      <c r="AV363" s="196"/>
      <c r="AW363" s="196">
        <f t="shared" ref="AW363" si="2567">IF($AT$18=1,AM363*$AM$7,0)</f>
        <v>0</v>
      </c>
      <c r="AX363" s="196">
        <f t="shared" ref="AX363" si="2568">IF($AU$18=1,AP363*$AP$7,0)</f>
        <v>0</v>
      </c>
      <c r="AY363" s="196">
        <f t="shared" ref="AY363" si="2569">IF($AV$18=1,AS363*$AS$7,0)</f>
        <v>0</v>
      </c>
      <c r="AZ363" s="197">
        <f t="shared" si="2338"/>
        <v>0</v>
      </c>
      <c r="BA363" s="198">
        <f>IFERROR(AZ363/(IF($AT$18&gt;0,$AM$7,0)+IF($AU$18&gt;0,$AP$7,0)+IF($AV$18&gt;0,$AS$7,0)),0)</f>
        <v>0</v>
      </c>
      <c r="BB363" s="198"/>
      <c r="BC363" s="425"/>
      <c r="BD363" s="413"/>
      <c r="BE363" s="413"/>
      <c r="BF363" s="236"/>
      <c r="BG363" s="416"/>
      <c r="BH363" s="416"/>
      <c r="BI363" s="411"/>
      <c r="BJ363" s="411"/>
      <c r="BK363" s="413"/>
      <c r="BL363" s="413"/>
      <c r="BM363" s="413"/>
      <c r="BP363" s="211"/>
      <c r="BQ363" s="211"/>
      <c r="BR363" s="211"/>
      <c r="BS363" s="211"/>
    </row>
    <row r="364" spans="1:71">
      <c r="A364" s="419"/>
      <c r="B364" s="419"/>
      <c r="C364" s="422"/>
      <c r="D364" s="195" t="str">
        <f t="shared" si="2443"/>
        <v>3.9</v>
      </c>
      <c r="E364" s="195"/>
      <c r="F364" s="195"/>
      <c r="G364" s="195"/>
      <c r="H364" s="195"/>
      <c r="I364" s="195"/>
      <c r="J364" s="196">
        <f t="shared" si="2323"/>
        <v>0</v>
      </c>
      <c r="K364" s="197" t="str">
        <f>IF(analis!T37="","",analis!T37)</f>
        <v/>
      </c>
      <c r="L364" s="196"/>
      <c r="M364" s="196"/>
      <c r="N364" s="196"/>
      <c r="O364" s="196"/>
      <c r="P364" s="196">
        <f t="shared" si="2324"/>
        <v>0</v>
      </c>
      <c r="Q364" s="8" t="str">
        <f>'rpp19'!$M$282</f>
        <v/>
      </c>
      <c r="R364" s="196"/>
      <c r="S364" s="196">
        <f t="shared" si="2325"/>
        <v>0</v>
      </c>
      <c r="T364" s="196"/>
      <c r="U364" s="196"/>
      <c r="V364" s="196">
        <f t="shared" si="2326"/>
        <v>0</v>
      </c>
      <c r="W364" s="196"/>
      <c r="X364" s="196"/>
      <c r="Y364" s="196"/>
      <c r="Z364" s="196"/>
      <c r="AA364" s="196">
        <f t="shared" ref="AA364" si="2570">IF($W$19=1,J364*$J$7,0)</f>
        <v>0</v>
      </c>
      <c r="AB364" s="196">
        <f t="shared" ref="AB364" si="2571">IF($X$19=1,P364*$P$7,0)</f>
        <v>0</v>
      </c>
      <c r="AC364" s="196">
        <f t="shared" ref="AC364" si="2572">IF($Y$19=1,S364*$S$7,0)</f>
        <v>0</v>
      </c>
      <c r="AD364" s="196">
        <f t="shared" ref="AD364" si="2573">IF($Z$19=1,V364*$V$7,0)</f>
        <v>0</v>
      </c>
      <c r="AE364" s="197">
        <f t="shared" si="2331"/>
        <v>0</v>
      </c>
      <c r="AF364" s="198">
        <f>IFERROR(AE364/(IF($W$19&gt;0,$J$7,0)+IF($X$19&gt;0,$P$7,0)+IF($Y$19&gt;0,$S$7,0)+IF($Z$19&gt;0,$V$7,0)),0)</f>
        <v>0</v>
      </c>
      <c r="AG364" s="198"/>
      <c r="AH364" s="425"/>
      <c r="AI364" s="413"/>
      <c r="AJ364" s="199" t="str">
        <f t="shared" si="2448"/>
        <v>4.9</v>
      </c>
      <c r="AK364" s="8" t="str">
        <f>'rpp19'!$M$339</f>
        <v/>
      </c>
      <c r="AL364" s="199"/>
      <c r="AM364" s="196">
        <f t="shared" si="2332"/>
        <v>0</v>
      </c>
      <c r="AN364" s="196"/>
      <c r="AO364" s="196"/>
      <c r="AP364" s="196">
        <f t="shared" si="2333"/>
        <v>0</v>
      </c>
      <c r="AQ364" s="196"/>
      <c r="AR364" s="196"/>
      <c r="AS364" s="196">
        <f t="shared" si="2334"/>
        <v>0</v>
      </c>
      <c r="AT364" s="196"/>
      <c r="AU364" s="196"/>
      <c r="AV364" s="196"/>
      <c r="AW364" s="196">
        <f t="shared" ref="AW364" si="2574">IF($AT$19=1,AM364*$AM$7,0)</f>
        <v>0</v>
      </c>
      <c r="AX364" s="196">
        <f t="shared" ref="AX364" si="2575">IF($AU$19=1,AP364*$AP$7,0)</f>
        <v>0</v>
      </c>
      <c r="AY364" s="196">
        <f t="shared" ref="AY364" si="2576">IF($AV$19=1,AS364*$AS$7,0)</f>
        <v>0</v>
      </c>
      <c r="AZ364" s="197">
        <f t="shared" si="2338"/>
        <v>0</v>
      </c>
      <c r="BA364" s="198">
        <f>IFERROR(AZ364/(IF($AT$19&gt;0,$AM$7,0)+IF($AU$19&gt;0,$AP$7,0)+IF($AV$19&gt;0,$AS$7,0)),0)</f>
        <v>0</v>
      </c>
      <c r="BB364" s="198"/>
      <c r="BC364" s="425"/>
      <c r="BD364" s="413"/>
      <c r="BE364" s="413"/>
      <c r="BF364" s="236"/>
      <c r="BG364" s="416"/>
      <c r="BH364" s="416"/>
      <c r="BI364" s="411"/>
      <c r="BJ364" s="411"/>
      <c r="BK364" s="413"/>
      <c r="BL364" s="413"/>
      <c r="BM364" s="413"/>
      <c r="BP364" s="211"/>
      <c r="BQ364" s="211"/>
      <c r="BR364" s="211"/>
      <c r="BS364" s="211"/>
    </row>
    <row r="365" spans="1:71">
      <c r="A365" s="419"/>
      <c r="B365" s="419"/>
      <c r="C365" s="422"/>
      <c r="D365" s="195" t="str">
        <f t="shared" si="2443"/>
        <v>3.10</v>
      </c>
      <c r="E365" s="195"/>
      <c r="F365" s="195"/>
      <c r="G365" s="195"/>
      <c r="H365" s="195"/>
      <c r="I365" s="195"/>
      <c r="J365" s="196">
        <f t="shared" si="2323"/>
        <v>0</v>
      </c>
      <c r="K365" s="197" t="str">
        <f>IF(analis!V37="","",analis!V37)</f>
        <v/>
      </c>
      <c r="L365" s="196"/>
      <c r="M365" s="196"/>
      <c r="N365" s="196"/>
      <c r="O365" s="196"/>
      <c r="P365" s="196">
        <f t="shared" si="2324"/>
        <v>0</v>
      </c>
      <c r="Q365" s="8" t="str">
        <f>'rpp20'!$M$282</f>
        <v/>
      </c>
      <c r="R365" s="196"/>
      <c r="S365" s="196">
        <f t="shared" si="2325"/>
        <v>0</v>
      </c>
      <c r="T365" s="196"/>
      <c r="U365" s="196"/>
      <c r="V365" s="196">
        <f t="shared" si="2326"/>
        <v>0</v>
      </c>
      <c r="W365" s="196"/>
      <c r="X365" s="196"/>
      <c r="Y365" s="196"/>
      <c r="Z365" s="196"/>
      <c r="AA365" s="196">
        <f t="shared" ref="AA365" si="2577">IF($W$20=1,J365*$J$7,0)</f>
        <v>0</v>
      </c>
      <c r="AB365" s="196">
        <f t="shared" ref="AB365" si="2578">IF($X$20=1,P365*$P$7,0)</f>
        <v>0</v>
      </c>
      <c r="AC365" s="196">
        <f t="shared" ref="AC365" si="2579">IF($Y$20=1,S365*$S$7,0)</f>
        <v>0</v>
      </c>
      <c r="AD365" s="196">
        <f t="shared" ref="AD365" si="2580">IF($Z$20=1,V365*$V$7,0)</f>
        <v>0</v>
      </c>
      <c r="AE365" s="197">
        <f t="shared" si="2331"/>
        <v>0</v>
      </c>
      <c r="AF365" s="198">
        <f>IFERROR(AE365/(IF($W$20&gt;0,$J$7,0)+IF($X$20&gt;0,$P$7,0)+IF($Y$20&gt;0,$S$7,0)+IF($Z$20&gt;0,$V$7,0)),0)</f>
        <v>0</v>
      </c>
      <c r="AG365" s="198"/>
      <c r="AH365" s="425"/>
      <c r="AI365" s="413"/>
      <c r="AJ365" s="199" t="str">
        <f t="shared" si="2448"/>
        <v>4.10</v>
      </c>
      <c r="AK365" s="8" t="str">
        <f>'rpp20'!$M$339</f>
        <v/>
      </c>
      <c r="AL365" s="199"/>
      <c r="AM365" s="196">
        <f t="shared" si="2332"/>
        <v>0</v>
      </c>
      <c r="AN365" s="196"/>
      <c r="AO365" s="196"/>
      <c r="AP365" s="196">
        <f t="shared" si="2333"/>
        <v>0</v>
      </c>
      <c r="AQ365" s="196"/>
      <c r="AR365" s="196"/>
      <c r="AS365" s="196">
        <f t="shared" si="2334"/>
        <v>0</v>
      </c>
      <c r="AT365" s="196"/>
      <c r="AU365" s="196"/>
      <c r="AV365" s="196"/>
      <c r="AW365" s="196">
        <f t="shared" ref="AW365" si="2581">IF($AT$20=1,AM365*$AM$7,0)</f>
        <v>0</v>
      </c>
      <c r="AX365" s="196">
        <f t="shared" ref="AX365" si="2582">IF($AU$20=1,AP365*$AP$7,0)</f>
        <v>0</v>
      </c>
      <c r="AY365" s="196">
        <f t="shared" ref="AY365" si="2583">IF($AV$20=1,AS365*$AS$7,0)</f>
        <v>0</v>
      </c>
      <c r="AZ365" s="197">
        <f t="shared" si="2338"/>
        <v>0</v>
      </c>
      <c r="BA365" s="198">
        <f>IFERROR(AZ365/(IF($AT$20&gt;0,$AM$7,0)+IF($AU$20&gt;0,$AP$7,0)+IF($AV$20&gt;0,$AS$7,0)),0)</f>
        <v>0</v>
      </c>
      <c r="BB365" s="198"/>
      <c r="BC365" s="425"/>
      <c r="BD365" s="413"/>
      <c r="BE365" s="413"/>
      <c r="BF365" s="236"/>
      <c r="BG365" s="416"/>
      <c r="BH365" s="416"/>
      <c r="BI365" s="411"/>
      <c r="BJ365" s="411"/>
      <c r="BK365" s="413"/>
      <c r="BL365" s="413"/>
      <c r="BM365" s="413"/>
      <c r="BP365" s="211"/>
      <c r="BQ365" s="211"/>
      <c r="BR365" s="211"/>
      <c r="BS365" s="211"/>
    </row>
    <row r="366" spans="1:71">
      <c r="A366" s="419"/>
      <c r="B366" s="419"/>
      <c r="C366" s="422"/>
      <c r="D366" s="195" t="str">
        <f t="shared" si="2443"/>
        <v>3.11</v>
      </c>
      <c r="E366" s="195"/>
      <c r="F366" s="195"/>
      <c r="G366" s="195"/>
      <c r="H366" s="195"/>
      <c r="I366" s="195"/>
      <c r="J366" s="196">
        <f t="shared" si="2323"/>
        <v>0</v>
      </c>
      <c r="K366" s="197" t="str">
        <f>IF(analis!X37="","",analis!X37)</f>
        <v/>
      </c>
      <c r="L366" s="196"/>
      <c r="M366" s="196"/>
      <c r="N366" s="196"/>
      <c r="O366" s="196"/>
      <c r="P366" s="196">
        <f t="shared" si="2324"/>
        <v>0</v>
      </c>
      <c r="Q366" s="8" t="str">
        <f>'rpp11'!$M$282</f>
        <v/>
      </c>
      <c r="R366" s="196"/>
      <c r="S366" s="196">
        <f t="shared" si="2325"/>
        <v>0</v>
      </c>
      <c r="T366" s="196"/>
      <c r="U366" s="196"/>
      <c r="V366" s="196">
        <f t="shared" si="2326"/>
        <v>0</v>
      </c>
      <c r="W366" s="196"/>
      <c r="X366" s="196"/>
      <c r="Y366" s="196"/>
      <c r="Z366" s="196"/>
      <c r="AA366" s="196">
        <f t="shared" ref="AA366" si="2584">IF($W$21=1,J366*$J$7,0)</f>
        <v>0</v>
      </c>
      <c r="AB366" s="196">
        <f t="shared" ref="AB366" si="2585">IF($X$21=1,P366*$P$7,0)</f>
        <v>0</v>
      </c>
      <c r="AC366" s="196">
        <f t="shared" ref="AC366" si="2586">IF($Y$21=1,S366*$S$7,0)</f>
        <v>0</v>
      </c>
      <c r="AD366" s="196">
        <f t="shared" ref="AD366" si="2587">IF($Z$21=1,V366*$V$7,0)</f>
        <v>0</v>
      </c>
      <c r="AE366" s="197">
        <f t="shared" si="2331"/>
        <v>0</v>
      </c>
      <c r="AF366" s="198">
        <f>IFERROR(AE366/(IF($W$21&gt;0,$J$7,0)+IF($X$21&gt;0,$P$7,0)+IF($Y$21&gt;0,$S$7,0)+IF($Z$21&gt;0,$V$7,0)),0)</f>
        <v>0</v>
      </c>
      <c r="AG366" s="198"/>
      <c r="AH366" s="425"/>
      <c r="AI366" s="413"/>
      <c r="AJ366" s="199" t="str">
        <f t="shared" si="2448"/>
        <v>4.11</v>
      </c>
      <c r="AK366" s="8" t="str">
        <f>'rpp11'!$M$339</f>
        <v/>
      </c>
      <c r="AL366" s="199"/>
      <c r="AM366" s="196">
        <f t="shared" si="2332"/>
        <v>0</v>
      </c>
      <c r="AN366" s="196"/>
      <c r="AO366" s="196"/>
      <c r="AP366" s="196">
        <f t="shared" si="2333"/>
        <v>0</v>
      </c>
      <c r="AQ366" s="196"/>
      <c r="AR366" s="196"/>
      <c r="AS366" s="196">
        <f t="shared" si="2334"/>
        <v>0</v>
      </c>
      <c r="AT366" s="196"/>
      <c r="AU366" s="196"/>
      <c r="AV366" s="196"/>
      <c r="AW366" s="196">
        <f t="shared" ref="AW366" si="2588">IF($AT$21=1,AM366*$AM$7,0)</f>
        <v>0</v>
      </c>
      <c r="AX366" s="196">
        <f t="shared" ref="AX366" si="2589">IF($AU$21=1,AP366*$AP$7,0)</f>
        <v>0</v>
      </c>
      <c r="AY366" s="196">
        <f t="shared" ref="AY366" si="2590">IF($AV$21=1,AS366*$AS$7,0)</f>
        <v>0</v>
      </c>
      <c r="AZ366" s="197">
        <f t="shared" si="2338"/>
        <v>0</v>
      </c>
      <c r="BA366" s="198">
        <f>IFERROR(AZ366/(IF($AT$21&gt;0,$AM$7,0)+IF($AU$21&gt;0,$AP$7,0)+IF($AV$21&gt;0,$AS$7,0)),0)</f>
        <v>0</v>
      </c>
      <c r="BB366" s="198"/>
      <c r="BC366" s="425"/>
      <c r="BD366" s="413"/>
      <c r="BE366" s="413"/>
      <c r="BF366" s="236"/>
      <c r="BG366" s="416"/>
      <c r="BH366" s="416"/>
      <c r="BI366" s="411"/>
      <c r="BJ366" s="411"/>
      <c r="BK366" s="413"/>
      <c r="BL366" s="413"/>
      <c r="BM366" s="413"/>
      <c r="BP366" s="211"/>
      <c r="BQ366" s="211"/>
      <c r="BR366" s="211"/>
      <c r="BS366" s="211"/>
    </row>
    <row r="367" spans="1:71">
      <c r="A367" s="419"/>
      <c r="B367" s="419"/>
      <c r="C367" s="422"/>
      <c r="D367" s="195" t="str">
        <f t="shared" si="2443"/>
        <v>3.12</v>
      </c>
      <c r="E367" s="195"/>
      <c r="F367" s="195"/>
      <c r="G367" s="195"/>
      <c r="H367" s="195"/>
      <c r="I367" s="195"/>
      <c r="J367" s="196">
        <f t="shared" si="2323"/>
        <v>0</v>
      </c>
      <c r="K367" s="197" t="str">
        <f>IF(analis!Z37="","",analis!Z37)</f>
        <v/>
      </c>
      <c r="L367" s="196"/>
      <c r="M367" s="196"/>
      <c r="N367" s="196"/>
      <c r="O367" s="196"/>
      <c r="P367" s="196">
        <f t="shared" si="2324"/>
        <v>0</v>
      </c>
      <c r="Q367" s="8" t="str">
        <f>'rpp12'!$M$282</f>
        <v/>
      </c>
      <c r="R367" s="196"/>
      <c r="S367" s="196">
        <f t="shared" si="2325"/>
        <v>0</v>
      </c>
      <c r="T367" s="196"/>
      <c r="U367" s="196"/>
      <c r="V367" s="196">
        <f t="shared" si="2326"/>
        <v>0</v>
      </c>
      <c r="W367" s="196"/>
      <c r="X367" s="196"/>
      <c r="Y367" s="196"/>
      <c r="Z367" s="196"/>
      <c r="AA367" s="196">
        <f t="shared" ref="AA367" si="2591">IF($W$22=1,J367*$J$7,0)</f>
        <v>0</v>
      </c>
      <c r="AB367" s="196">
        <f t="shared" ref="AB367" si="2592">IF($X$22=1,P367*$P$7,0)</f>
        <v>0</v>
      </c>
      <c r="AC367" s="196">
        <f t="shared" ref="AC367" si="2593">IF($Y$22=1,S367*$S$7,0)</f>
        <v>0</v>
      </c>
      <c r="AD367" s="196">
        <f t="shared" ref="AD367" si="2594">IF($Z$22=1,V367*$V$7,0)</f>
        <v>0</v>
      </c>
      <c r="AE367" s="197">
        <f t="shared" si="2331"/>
        <v>0</v>
      </c>
      <c r="AF367" s="198">
        <f>IFERROR(AE367/(IF($W$22&gt;0,$J$7,0)+IF($X$22&gt;0,$P$7,0)+IF($Y$22&gt;0,$S$7,0)+IF($Z$22&gt;0,$V$7,0)),0)</f>
        <v>0</v>
      </c>
      <c r="AG367" s="198"/>
      <c r="AH367" s="425"/>
      <c r="AI367" s="413"/>
      <c r="AJ367" s="199" t="str">
        <f t="shared" si="2448"/>
        <v>4.12</v>
      </c>
      <c r="AK367" s="8" t="str">
        <f>'rpp12'!$M$339</f>
        <v/>
      </c>
      <c r="AL367" s="199"/>
      <c r="AM367" s="196">
        <f t="shared" si="2332"/>
        <v>0</v>
      </c>
      <c r="AN367" s="196"/>
      <c r="AO367" s="196"/>
      <c r="AP367" s="196">
        <f t="shared" si="2333"/>
        <v>0</v>
      </c>
      <c r="AQ367" s="196"/>
      <c r="AR367" s="196"/>
      <c r="AS367" s="196">
        <f t="shared" si="2334"/>
        <v>0</v>
      </c>
      <c r="AT367" s="196"/>
      <c r="AU367" s="196"/>
      <c r="AV367" s="196"/>
      <c r="AW367" s="196">
        <f t="shared" ref="AW367" si="2595">IF($AT$22=1,AM367*$AM$7,0)</f>
        <v>0</v>
      </c>
      <c r="AX367" s="196">
        <f t="shared" ref="AX367" si="2596">IF($AU$22=1,AP367*$AP$7,0)</f>
        <v>0</v>
      </c>
      <c r="AY367" s="196">
        <f t="shared" ref="AY367" si="2597">IF($AV$22=1,AS367*$AS$7,0)</f>
        <v>0</v>
      </c>
      <c r="AZ367" s="197">
        <f t="shared" si="2338"/>
        <v>0</v>
      </c>
      <c r="BA367" s="198">
        <f>IFERROR(AZ367/(IF($AT$22&gt;0,$AM$7,0)+IF($AU$22&gt;0,$AP$7,0)+IF($AV$22&gt;0,$AS$7,0)),0)</f>
        <v>0</v>
      </c>
      <c r="BB367" s="198"/>
      <c r="BC367" s="425"/>
      <c r="BD367" s="413"/>
      <c r="BE367" s="413"/>
      <c r="BF367" s="236"/>
      <c r="BG367" s="416"/>
      <c r="BH367" s="416"/>
      <c r="BI367" s="411"/>
      <c r="BJ367" s="411"/>
      <c r="BK367" s="413"/>
      <c r="BL367" s="413"/>
      <c r="BM367" s="413"/>
      <c r="BP367" s="211"/>
      <c r="BQ367" s="211"/>
      <c r="BR367" s="211"/>
      <c r="BS367" s="211"/>
    </row>
    <row r="368" spans="1:71">
      <c r="A368" s="419"/>
      <c r="B368" s="419"/>
      <c r="C368" s="422"/>
      <c r="D368" s="195" t="str">
        <f t="shared" si="2443"/>
        <v>3.13</v>
      </c>
      <c r="E368" s="195"/>
      <c r="F368" s="195"/>
      <c r="G368" s="195"/>
      <c r="H368" s="195"/>
      <c r="I368" s="195"/>
      <c r="J368" s="196">
        <f t="shared" si="2323"/>
        <v>0</v>
      </c>
      <c r="K368" s="197" t="str">
        <f>IF(analis!AB37="","",analis!AB37)</f>
        <v/>
      </c>
      <c r="L368" s="196"/>
      <c r="M368" s="196"/>
      <c r="N368" s="196"/>
      <c r="O368" s="196"/>
      <c r="P368" s="196">
        <f t="shared" si="2324"/>
        <v>0</v>
      </c>
      <c r="Q368" s="8" t="str">
        <f>'rpp13'!$M$282</f>
        <v/>
      </c>
      <c r="R368" s="196"/>
      <c r="S368" s="196">
        <f t="shared" si="2325"/>
        <v>0</v>
      </c>
      <c r="T368" s="196"/>
      <c r="U368" s="196"/>
      <c r="V368" s="196">
        <f t="shared" si="2326"/>
        <v>0</v>
      </c>
      <c r="W368" s="196"/>
      <c r="X368" s="196"/>
      <c r="Y368" s="196"/>
      <c r="Z368" s="196"/>
      <c r="AA368" s="196">
        <f t="shared" ref="AA368" si="2598">IF($W$23=1,J368*$J$7,0)</f>
        <v>0</v>
      </c>
      <c r="AB368" s="196">
        <f t="shared" ref="AB368" si="2599">IF($X$23=1,P368*$P$7,0)</f>
        <v>0</v>
      </c>
      <c r="AC368" s="196">
        <f t="shared" ref="AC368" si="2600">IF($Y$23=1,S368*$S$7,0)</f>
        <v>0</v>
      </c>
      <c r="AD368" s="196">
        <f t="shared" ref="AD368" si="2601">IF($Z$23=1,V368*$V$7,0)</f>
        <v>0</v>
      </c>
      <c r="AE368" s="197">
        <f t="shared" si="2331"/>
        <v>0</v>
      </c>
      <c r="AF368" s="198">
        <f>IFERROR(AE368/(IF($W$23&gt;0,$J$7,0)+IF($X$23&gt;0,$P$7,0)+IF($Y$23&gt;0,$S$7,0)+IF($Z$23&gt;0,$V$7,0)),0)</f>
        <v>0</v>
      </c>
      <c r="AG368" s="198"/>
      <c r="AH368" s="425"/>
      <c r="AI368" s="413"/>
      <c r="AJ368" s="199" t="str">
        <f t="shared" si="2448"/>
        <v>4.13</v>
      </c>
      <c r="AK368" s="8" t="str">
        <f>'rpp13'!$M$339</f>
        <v/>
      </c>
      <c r="AL368" s="199"/>
      <c r="AM368" s="196">
        <f t="shared" si="2332"/>
        <v>0</v>
      </c>
      <c r="AN368" s="196"/>
      <c r="AO368" s="196"/>
      <c r="AP368" s="196">
        <f t="shared" si="2333"/>
        <v>0</v>
      </c>
      <c r="AQ368" s="196"/>
      <c r="AR368" s="196"/>
      <c r="AS368" s="196">
        <f t="shared" si="2334"/>
        <v>0</v>
      </c>
      <c r="AT368" s="196"/>
      <c r="AU368" s="196"/>
      <c r="AV368" s="196"/>
      <c r="AW368" s="196">
        <f t="shared" ref="AW368" si="2602">IF($AT$23=1,AM368*$AM$7,0)</f>
        <v>0</v>
      </c>
      <c r="AX368" s="196">
        <f t="shared" ref="AX368" si="2603">IF($AU$23=1,AP368*$AP$7,0)</f>
        <v>0</v>
      </c>
      <c r="AY368" s="196">
        <f t="shared" ref="AY368" si="2604">IF($AV$23=1,AS368*$AS$7,0)</f>
        <v>0</v>
      </c>
      <c r="AZ368" s="197">
        <f t="shared" si="2338"/>
        <v>0</v>
      </c>
      <c r="BA368" s="198">
        <f>IFERROR(AZ368/(IF($AT$23&gt;0,$AM$7,0)+IF($AU$23&gt;0,$AP$7,0)+IF($AV$23&gt;0,$AS$7,0)),0)</f>
        <v>0</v>
      </c>
      <c r="BB368" s="198"/>
      <c r="BC368" s="425"/>
      <c r="BD368" s="413"/>
      <c r="BE368" s="413"/>
      <c r="BF368" s="236"/>
      <c r="BG368" s="416"/>
      <c r="BH368" s="416"/>
      <c r="BI368" s="411"/>
      <c r="BJ368" s="411"/>
      <c r="BK368" s="413"/>
      <c r="BL368" s="413"/>
      <c r="BM368" s="413"/>
      <c r="BP368" s="211"/>
      <c r="BQ368" s="211"/>
      <c r="BR368" s="211"/>
      <c r="BS368" s="211"/>
    </row>
    <row r="369" spans="1:71">
      <c r="A369" s="419"/>
      <c r="B369" s="419"/>
      <c r="C369" s="422"/>
      <c r="D369" s="195" t="str">
        <f t="shared" si="2443"/>
        <v>3.14</v>
      </c>
      <c r="E369" s="195"/>
      <c r="F369" s="195"/>
      <c r="G369" s="195"/>
      <c r="H369" s="195"/>
      <c r="I369" s="195"/>
      <c r="J369" s="196">
        <f t="shared" si="2323"/>
        <v>0</v>
      </c>
      <c r="K369" s="197" t="str">
        <f>IF(analis!AD37="","",analis!AD37)</f>
        <v/>
      </c>
      <c r="L369" s="196"/>
      <c r="M369" s="196"/>
      <c r="N369" s="196"/>
      <c r="O369" s="196"/>
      <c r="P369" s="196">
        <f t="shared" si="2324"/>
        <v>0</v>
      </c>
      <c r="Q369" s="8" t="str">
        <f>'rpp14'!$M$282</f>
        <v/>
      </c>
      <c r="R369" s="196"/>
      <c r="S369" s="196">
        <f t="shared" si="2325"/>
        <v>0</v>
      </c>
      <c r="T369" s="196"/>
      <c r="U369" s="196"/>
      <c r="V369" s="196">
        <f t="shared" si="2326"/>
        <v>0</v>
      </c>
      <c r="W369" s="196"/>
      <c r="X369" s="196"/>
      <c r="Y369" s="196"/>
      <c r="Z369" s="196"/>
      <c r="AA369" s="196">
        <f t="shared" ref="AA369" si="2605">IF($W$24=1,J369*$J$7,0)</f>
        <v>0</v>
      </c>
      <c r="AB369" s="196">
        <f t="shared" ref="AB369" si="2606">IF($X$24=1,P369*$P$7,0)</f>
        <v>0</v>
      </c>
      <c r="AC369" s="196">
        <f t="shared" ref="AC369" si="2607">IF($Y$24=1,S369*$S$7,0)</f>
        <v>0</v>
      </c>
      <c r="AD369" s="196">
        <f t="shared" ref="AD369" si="2608">IF($Z$24=1,V369*$V$7,0)</f>
        <v>0</v>
      </c>
      <c r="AE369" s="197">
        <f t="shared" si="2331"/>
        <v>0</v>
      </c>
      <c r="AF369" s="198">
        <f>IFERROR(AE369/(IF($W$24&gt;0,$J$7,0)+IF($X$24&gt;0,$P$7,0)+IF($Y$24&gt;0,$S$7,0)+IF($Z$24&gt;0,$V$7,0)),0)</f>
        <v>0</v>
      </c>
      <c r="AG369" s="198"/>
      <c r="AH369" s="425"/>
      <c r="AI369" s="413"/>
      <c r="AJ369" s="199" t="str">
        <f t="shared" si="2448"/>
        <v>4.14</v>
      </c>
      <c r="AK369" s="8" t="str">
        <f>'rpp14'!$M$339</f>
        <v/>
      </c>
      <c r="AL369" s="199"/>
      <c r="AM369" s="196">
        <f t="shared" si="2332"/>
        <v>0</v>
      </c>
      <c r="AN369" s="196"/>
      <c r="AO369" s="196"/>
      <c r="AP369" s="196">
        <f t="shared" si="2333"/>
        <v>0</v>
      </c>
      <c r="AQ369" s="196"/>
      <c r="AR369" s="196"/>
      <c r="AS369" s="196">
        <f t="shared" si="2334"/>
        <v>0</v>
      </c>
      <c r="AT369" s="196"/>
      <c r="AU369" s="196"/>
      <c r="AV369" s="196"/>
      <c r="AW369" s="196">
        <f t="shared" ref="AW369" si="2609">IF($AT$24=1,AM369*$AM$7,0)</f>
        <v>0</v>
      </c>
      <c r="AX369" s="196">
        <f t="shared" ref="AX369" si="2610">IF($AU$24=1,AP369*$AP$7,0)</f>
        <v>0</v>
      </c>
      <c r="AY369" s="196">
        <f t="shared" ref="AY369" si="2611">IF($AV$24=1,AS369*$AS$7,0)</f>
        <v>0</v>
      </c>
      <c r="AZ369" s="197">
        <f t="shared" si="2338"/>
        <v>0</v>
      </c>
      <c r="BA369" s="198">
        <f>IFERROR(AZ369/(IF($AT$24&gt;0,$AM$7,0)+IF($AU$24&gt;0,$AP$7,0)+IF($AV$24&gt;0,$AS$7,0)),0)</f>
        <v>0</v>
      </c>
      <c r="BB369" s="198"/>
      <c r="BC369" s="425"/>
      <c r="BD369" s="413"/>
      <c r="BE369" s="413"/>
      <c r="BF369" s="236"/>
      <c r="BG369" s="416"/>
      <c r="BH369" s="416"/>
      <c r="BI369" s="411"/>
      <c r="BJ369" s="411"/>
      <c r="BK369" s="413"/>
      <c r="BL369" s="413"/>
      <c r="BM369" s="413"/>
      <c r="BP369" s="211"/>
      <c r="BQ369" s="211"/>
      <c r="BR369" s="211"/>
      <c r="BS369" s="211"/>
    </row>
    <row r="370" spans="1:71">
      <c r="A370" s="420"/>
      <c r="B370" s="420"/>
      <c r="C370" s="423"/>
      <c r="D370" s="195" t="str">
        <f t="shared" si="2443"/>
        <v>3.15</v>
      </c>
      <c r="E370" s="195"/>
      <c r="F370" s="195"/>
      <c r="G370" s="195"/>
      <c r="H370" s="195"/>
      <c r="I370" s="195"/>
      <c r="J370" s="196">
        <f t="shared" si="2323"/>
        <v>0</v>
      </c>
      <c r="K370" s="197" t="str">
        <f>IF(analis!AF37="","",analis!AF37)</f>
        <v/>
      </c>
      <c r="L370" s="196"/>
      <c r="M370" s="196"/>
      <c r="N370" s="196"/>
      <c r="O370" s="196"/>
      <c r="P370" s="196">
        <f t="shared" si="2324"/>
        <v>0</v>
      </c>
      <c r="Q370" s="8" t="str">
        <f>'rpp15'!$M$282</f>
        <v/>
      </c>
      <c r="R370" s="196"/>
      <c r="S370" s="196">
        <f t="shared" si="2325"/>
        <v>0</v>
      </c>
      <c r="T370" s="196"/>
      <c r="U370" s="196"/>
      <c r="V370" s="196">
        <f t="shared" si="2326"/>
        <v>0</v>
      </c>
      <c r="W370" s="196"/>
      <c r="X370" s="196"/>
      <c r="Y370" s="196"/>
      <c r="Z370" s="196"/>
      <c r="AA370" s="196">
        <f t="shared" ref="AA370" si="2612">IF($W$25=1,J370*$J$7,0)</f>
        <v>0</v>
      </c>
      <c r="AB370" s="196">
        <f t="shared" ref="AB370" si="2613">IF($X$25=1,P370*$P$7,0)</f>
        <v>0</v>
      </c>
      <c r="AC370" s="196">
        <f t="shared" ref="AC370" si="2614">IF($Y$25=1,S370*$S$7,0)</f>
        <v>0</v>
      </c>
      <c r="AD370" s="196">
        <f t="shared" ref="AD370" si="2615">IF($Z$25=1,V370*$V$7,0)</f>
        <v>0</v>
      </c>
      <c r="AE370" s="197">
        <f t="shared" si="2331"/>
        <v>0</v>
      </c>
      <c r="AF370" s="198">
        <f>IFERROR(AE370/(IF($W$25&gt;0,$J$7,0)+IF($X$25&gt;0,$P$7,0)+IF($Y$25&gt;0,$S$7,0)+IF($Z$25&gt;0,$V$7,0)),0)</f>
        <v>0</v>
      </c>
      <c r="AG370" s="198"/>
      <c r="AH370" s="426"/>
      <c r="AI370" s="414"/>
      <c r="AJ370" s="199" t="str">
        <f t="shared" si="2448"/>
        <v>4.15</v>
      </c>
      <c r="AK370" s="8" t="str">
        <f>'rpp15'!$M$339</f>
        <v/>
      </c>
      <c r="AL370" s="199"/>
      <c r="AM370" s="196">
        <f t="shared" si="2332"/>
        <v>0</v>
      </c>
      <c r="AN370" s="196"/>
      <c r="AO370" s="196"/>
      <c r="AP370" s="196">
        <f t="shared" si="2333"/>
        <v>0</v>
      </c>
      <c r="AQ370" s="196"/>
      <c r="AR370" s="196"/>
      <c r="AS370" s="196">
        <f t="shared" si="2334"/>
        <v>0</v>
      </c>
      <c r="AT370" s="196"/>
      <c r="AU370" s="196"/>
      <c r="AV370" s="196"/>
      <c r="AW370" s="196">
        <f t="shared" ref="AW370" si="2616">IF($AT$25=1,AM370*$AM$7,0)</f>
        <v>0</v>
      </c>
      <c r="AX370" s="196">
        <f t="shared" ref="AX370" si="2617">IF($AU$25=1,AP370*$AP$7,0)</f>
        <v>0</v>
      </c>
      <c r="AY370" s="196">
        <f t="shared" ref="AY370" si="2618">IF($AV$25=1,AS370*$AS$7,0)</f>
        <v>0</v>
      </c>
      <c r="AZ370" s="197">
        <f t="shared" si="2338"/>
        <v>0</v>
      </c>
      <c r="BA370" s="198">
        <f>IFERROR(AZ370/(IF($AT$25&gt;0,$AM$7,0)+IF($AU$25&gt;0,$AP$7,0)+IF($AV$25&gt;0,$AS$7,0)),0)</f>
        <v>0</v>
      </c>
      <c r="BB370" s="198"/>
      <c r="BC370" s="426"/>
      <c r="BD370" s="414"/>
      <c r="BE370" s="414"/>
      <c r="BF370" s="237"/>
      <c r="BG370" s="417"/>
      <c r="BH370" s="417"/>
      <c r="BI370" s="316"/>
      <c r="BJ370" s="316"/>
      <c r="BK370" s="414"/>
      <c r="BL370" s="414"/>
      <c r="BM370" s="414"/>
      <c r="BP370" s="211"/>
      <c r="BQ370" s="211"/>
      <c r="BR370" s="211"/>
      <c r="BS370" s="211"/>
    </row>
    <row r="371" spans="1:71">
      <c r="A371" s="418">
        <v>25</v>
      </c>
      <c r="B371" s="418">
        <f>pd!B30</f>
        <v>5493</v>
      </c>
      <c r="C371" s="421" t="str">
        <f>pd!C30</f>
        <v>MUHAMMAD RAIHAN</v>
      </c>
      <c r="D371" s="195" t="str">
        <f t="shared" si="2443"/>
        <v>3.1</v>
      </c>
      <c r="E371" s="195"/>
      <c r="F371" s="195"/>
      <c r="G371" s="195"/>
      <c r="H371" s="195"/>
      <c r="I371" s="195"/>
      <c r="J371" s="196">
        <f t="shared" si="2323"/>
        <v>0</v>
      </c>
      <c r="K371" s="197" t="str">
        <f>IF(analis!D38="","",analis!D38)</f>
        <v/>
      </c>
      <c r="L371" s="196"/>
      <c r="M371" s="196"/>
      <c r="N371" s="196"/>
      <c r="O371" s="196"/>
      <c r="P371" s="196">
        <f t="shared" si="2324"/>
        <v>0</v>
      </c>
      <c r="Q371" s="8" t="str">
        <f>'rpp1'!$M$283</f>
        <v/>
      </c>
      <c r="R371" s="196"/>
      <c r="S371" s="196">
        <f t="shared" si="2325"/>
        <v>0</v>
      </c>
      <c r="T371" s="196"/>
      <c r="U371" s="196"/>
      <c r="V371" s="196">
        <f t="shared" si="2326"/>
        <v>0</v>
      </c>
      <c r="W371" s="196"/>
      <c r="X371" s="196"/>
      <c r="Y371" s="196"/>
      <c r="Z371" s="196"/>
      <c r="AA371" s="196">
        <f t="shared" ref="AA371" si="2619">IF($W$11=1,J371*$J$7,0)</f>
        <v>0</v>
      </c>
      <c r="AB371" s="196">
        <f t="shared" ref="AB371" si="2620">IF($X$11=1,P371*$P$7,0)</f>
        <v>0</v>
      </c>
      <c r="AC371" s="196">
        <f t="shared" ref="AC371" si="2621">IF($Y$11=1,S371*$S$7,0)</f>
        <v>0</v>
      </c>
      <c r="AD371" s="196">
        <f t="shared" ref="AD371" si="2622">IF($Z$11=1,V371*$V$7,0)</f>
        <v>0</v>
      </c>
      <c r="AE371" s="197">
        <f t="shared" si="2331"/>
        <v>0</v>
      </c>
      <c r="AF371" s="198">
        <f>IFERROR(AE371/(IF($W$11&gt;0,$J$7,0)+IF($X$11&gt;0,$P$7,0)+IF($Y$11&gt;0,$S$7,0)+IF($Z$11&gt;0,$V$7,0)),0)</f>
        <v>0</v>
      </c>
      <c r="AG371" s="198"/>
      <c r="AH371" s="424" t="e">
        <f t="shared" ref="AH371" si="2623">ROUND((SUM(AF371:AF385)/SUM($AG$11:$AG$25)),0)</f>
        <v>#DIV/0!</v>
      </c>
      <c r="AI371" s="412" t="e">
        <f>IF(AH371&gt;=$BO$11,"A",IF(AH371&gt;=$BO$12,"B",IF(AH371&gt;=$BO$13,"C",IF(AH371&gt;=$BO$14,"D",""))))</f>
        <v>#DIV/0!</v>
      </c>
      <c r="AJ371" s="199" t="str">
        <f t="shared" si="2448"/>
        <v>4.1</v>
      </c>
      <c r="AK371" s="8" t="str">
        <f>'rpp1'!$M$340</f>
        <v/>
      </c>
      <c r="AL371" s="199"/>
      <c r="AM371" s="196">
        <f t="shared" si="2332"/>
        <v>0</v>
      </c>
      <c r="AN371" s="196"/>
      <c r="AO371" s="196"/>
      <c r="AP371" s="196">
        <f t="shared" si="2333"/>
        <v>0</v>
      </c>
      <c r="AQ371" s="196"/>
      <c r="AR371" s="196"/>
      <c r="AS371" s="196">
        <f t="shared" si="2334"/>
        <v>0</v>
      </c>
      <c r="AT371" s="196"/>
      <c r="AU371" s="196"/>
      <c r="AV371" s="196"/>
      <c r="AW371" s="196">
        <f t="shared" ref="AW371" si="2624">IF($AT$11=1,AM371*$AM$7,0)</f>
        <v>0</v>
      </c>
      <c r="AX371" s="196">
        <f t="shared" ref="AX371" si="2625">IF($AU$11=1,AP371*$AP$7,0)</f>
        <v>0</v>
      </c>
      <c r="AY371" s="196">
        <f t="shared" ref="AY371" si="2626">IF($AV$11=1,AS371*$AS$7,0)</f>
        <v>0</v>
      </c>
      <c r="AZ371" s="197">
        <f t="shared" si="2338"/>
        <v>0</v>
      </c>
      <c r="BA371" s="198">
        <f>IFERROR(AZ371/(IF($AT$11&gt;0,$AM$7,0)+IF($AU$11&gt;0,$AP$7,0)+IF($AV$11&gt;0,$AS$7,0)),0)</f>
        <v>0</v>
      </c>
      <c r="BB371" s="198"/>
      <c r="BC371" s="424" t="e">
        <f t="shared" ref="BC371" si="2627">ROUND((SUM(BA371:BA385)/SUM($BB$11:$BB$25)),0)</f>
        <v>#DIV/0!</v>
      </c>
      <c r="BD371" s="412" t="e">
        <f t="shared" ref="BD371" si="2628">IF(BC371&gt;=$BO$11,"A",IF(BC371&gt;=$BO$12,"B",IF(BC371&gt;=$BO$13,"C",IF(BC371&gt;=$BO$14,"D",""))))</f>
        <v>#DIV/0!</v>
      </c>
      <c r="BE371" s="412"/>
      <c r="BF371" s="235" t="str">
        <f>'rpp1'!G174</f>
        <v/>
      </c>
      <c r="BG371" s="415" t="e">
        <f>IF(AI371=$BP$11,$BQ$11,IF(AI371=$BP$12,$BQ$12,IF(AI371=$BP$13,$BQ$13,IF(AI371=$BP$14,$BQ$14,""))))</f>
        <v>#DIV/0!</v>
      </c>
      <c r="BH371" s="415" t="e">
        <f t="shared" ref="BH371" si="2629">IF(BD371=$BP$11,$BR$11,IF(BD371=$BP$12,$BR$12,IF(BD371=$BP$13,$BR$13,IF(BD371=$BP$14,$BR$14,""))))</f>
        <v>#DIV/0!</v>
      </c>
      <c r="BI371" s="315" t="str">
        <f t="shared" ref="BI371" si="2630">IF(BE371=$BS$11,$BT$11,IF(BE371=$BS$12,$BT$12,IF(BE371=$BS$13,$BT$13,IF(BE371=$BS$14,$BT$14,""))))</f>
        <v/>
      </c>
      <c r="BJ371" s="315" t="str">
        <f t="shared" ref="BJ371" si="2631">IF(BF371=$BS$11,$BU$11,IF(BF371=$BS$12,$BU$12,IF(BF371=$BS$13,$BU$13,IF(BF371=$BS$14,$BU$14,""))))</f>
        <v/>
      </c>
      <c r="BK371" s="412"/>
      <c r="BL371" s="412"/>
      <c r="BM371" s="412"/>
      <c r="BP371" s="211"/>
      <c r="BQ371" s="211"/>
      <c r="BR371" s="211"/>
      <c r="BS371" s="211"/>
    </row>
    <row r="372" spans="1:71">
      <c r="A372" s="419"/>
      <c r="B372" s="419"/>
      <c r="C372" s="422"/>
      <c r="D372" s="195" t="str">
        <f t="shared" si="2443"/>
        <v>3.2</v>
      </c>
      <c r="E372" s="195"/>
      <c r="F372" s="195"/>
      <c r="G372" s="195"/>
      <c r="H372" s="195"/>
      <c r="I372" s="195"/>
      <c r="J372" s="196">
        <f t="shared" si="2323"/>
        <v>0</v>
      </c>
      <c r="K372" s="197" t="str">
        <f>IF(analis!F38="","",analis!F38)</f>
        <v/>
      </c>
      <c r="L372" s="196"/>
      <c r="M372" s="196"/>
      <c r="N372" s="196"/>
      <c r="O372" s="196"/>
      <c r="P372" s="196">
        <f t="shared" si="2324"/>
        <v>0</v>
      </c>
      <c r="Q372" s="8" t="str">
        <f>'rpp2'!$M$283</f>
        <v/>
      </c>
      <c r="R372" s="196"/>
      <c r="S372" s="196">
        <f t="shared" si="2325"/>
        <v>0</v>
      </c>
      <c r="T372" s="196"/>
      <c r="U372" s="196"/>
      <c r="V372" s="196">
        <f t="shared" si="2326"/>
        <v>0</v>
      </c>
      <c r="W372" s="196"/>
      <c r="X372" s="196"/>
      <c r="Y372" s="196"/>
      <c r="Z372" s="196"/>
      <c r="AA372" s="196">
        <f t="shared" ref="AA372" si="2632">IF($W$12=1,J372*$J$7,0)</f>
        <v>0</v>
      </c>
      <c r="AB372" s="196">
        <f t="shared" ref="AB372" si="2633">IF($X$12=1,P372*$P$7,0)</f>
        <v>0</v>
      </c>
      <c r="AC372" s="196">
        <f t="shared" ref="AC372" si="2634">IF($Y$12=1,S372*$S$7,0)</f>
        <v>0</v>
      </c>
      <c r="AD372" s="196">
        <f t="shared" ref="AD372" si="2635">IF($Z$12=1,V372*$V$7,0)</f>
        <v>0</v>
      </c>
      <c r="AE372" s="197">
        <f t="shared" si="2331"/>
        <v>0</v>
      </c>
      <c r="AF372" s="198">
        <f>IFERROR(AE372/(IF($W$12&gt;0,$J$7,0)+IF($X$12&gt;0,$P$7,0)+IF($Y$12&gt;0,$S$7,0)+IF($Z$12&gt;0,$V$7,0)),0)</f>
        <v>0</v>
      </c>
      <c r="AG372" s="198"/>
      <c r="AH372" s="425"/>
      <c r="AI372" s="413"/>
      <c r="AJ372" s="199" t="str">
        <f t="shared" si="2448"/>
        <v>4.2</v>
      </c>
      <c r="AK372" s="8" t="str">
        <f>'rpp2'!$M$340</f>
        <v/>
      </c>
      <c r="AL372" s="199"/>
      <c r="AM372" s="196">
        <f t="shared" si="2332"/>
        <v>0</v>
      </c>
      <c r="AN372" s="196"/>
      <c r="AO372" s="196"/>
      <c r="AP372" s="196">
        <f t="shared" si="2333"/>
        <v>0</v>
      </c>
      <c r="AQ372" s="196"/>
      <c r="AR372" s="196"/>
      <c r="AS372" s="196">
        <f t="shared" si="2334"/>
        <v>0</v>
      </c>
      <c r="AT372" s="196"/>
      <c r="AU372" s="196"/>
      <c r="AV372" s="196"/>
      <c r="AW372" s="196">
        <f t="shared" ref="AW372" si="2636">IF($AT$12=1,AM372*$AM$7,0)</f>
        <v>0</v>
      </c>
      <c r="AX372" s="196">
        <f t="shared" ref="AX372" si="2637">IF($AU$12=1,AP372*$AP$7,0)</f>
        <v>0</v>
      </c>
      <c r="AY372" s="196">
        <f t="shared" ref="AY372" si="2638">IF($AV$12=1,AS372*$AS$7,0)</f>
        <v>0</v>
      </c>
      <c r="AZ372" s="197">
        <f t="shared" si="2338"/>
        <v>0</v>
      </c>
      <c r="BA372" s="198">
        <f>IFERROR(AZ372/(IF($AT$12&gt;0,$AM$7,0)+IF($AU$12&gt;0,$AP$7,0)+IF($AV$12&gt;0,$AS$7,0)),0)</f>
        <v>0</v>
      </c>
      <c r="BB372" s="198"/>
      <c r="BC372" s="425"/>
      <c r="BD372" s="413"/>
      <c r="BE372" s="413"/>
      <c r="BF372" s="236" t="str">
        <f>'rpp2'!G174</f>
        <v/>
      </c>
      <c r="BG372" s="416"/>
      <c r="BH372" s="416"/>
      <c r="BI372" s="411"/>
      <c r="BJ372" s="411"/>
      <c r="BK372" s="413"/>
      <c r="BL372" s="413"/>
      <c r="BM372" s="413"/>
      <c r="BP372" s="211"/>
      <c r="BQ372" s="211"/>
      <c r="BR372" s="211"/>
      <c r="BS372" s="211"/>
    </row>
    <row r="373" spans="1:71">
      <c r="A373" s="419"/>
      <c r="B373" s="419"/>
      <c r="C373" s="422"/>
      <c r="D373" s="195" t="str">
        <f t="shared" si="2443"/>
        <v>3.3</v>
      </c>
      <c r="E373" s="195"/>
      <c r="F373" s="195"/>
      <c r="G373" s="195"/>
      <c r="H373" s="195"/>
      <c r="I373" s="195"/>
      <c r="J373" s="196">
        <f t="shared" si="2323"/>
        <v>0</v>
      </c>
      <c r="K373" s="197" t="str">
        <f>IF(analis!H38="","",analis!H38)</f>
        <v/>
      </c>
      <c r="L373" s="196"/>
      <c r="M373" s="196"/>
      <c r="N373" s="196"/>
      <c r="O373" s="196"/>
      <c r="P373" s="196">
        <f t="shared" si="2324"/>
        <v>0</v>
      </c>
      <c r="Q373" s="8" t="str">
        <f>'rpp3'!$M$283</f>
        <v/>
      </c>
      <c r="R373" s="196"/>
      <c r="S373" s="196">
        <f t="shared" si="2325"/>
        <v>0</v>
      </c>
      <c r="T373" s="196"/>
      <c r="U373" s="196"/>
      <c r="V373" s="196">
        <f t="shared" si="2326"/>
        <v>0</v>
      </c>
      <c r="W373" s="196"/>
      <c r="X373" s="196"/>
      <c r="Y373" s="196"/>
      <c r="Z373" s="196"/>
      <c r="AA373" s="196">
        <f t="shared" ref="AA373" si="2639">IF($W$13=1,J373*$J$7,0)</f>
        <v>0</v>
      </c>
      <c r="AB373" s="196">
        <f t="shared" ref="AB373" si="2640">IF($X$13=1,P373*$P$7,0)</f>
        <v>0</v>
      </c>
      <c r="AC373" s="196">
        <f t="shared" ref="AC373" si="2641">IF($Y$13=1,S373*$S$7,0)</f>
        <v>0</v>
      </c>
      <c r="AD373" s="196">
        <f t="shared" ref="AD373" si="2642">IF($Z$13=1,V373*$V$7,0)</f>
        <v>0</v>
      </c>
      <c r="AE373" s="197">
        <f t="shared" si="2331"/>
        <v>0</v>
      </c>
      <c r="AF373" s="198">
        <f>IFERROR(AE373/(IF($W$13&gt;0,$J$7,0)+IF($X$13&gt;0,$P$7,0)+IF($Y$13&gt;0,$S$7,0)+IF($Z$13&gt;0,$V$7,0)),0)</f>
        <v>0</v>
      </c>
      <c r="AG373" s="198"/>
      <c r="AH373" s="425"/>
      <c r="AI373" s="413"/>
      <c r="AJ373" s="199" t="str">
        <f t="shared" si="2448"/>
        <v>4.3</v>
      </c>
      <c r="AK373" s="8" t="str">
        <f>'rpp3'!$M$340</f>
        <v/>
      </c>
      <c r="AL373" s="199"/>
      <c r="AM373" s="196">
        <f t="shared" si="2332"/>
        <v>0</v>
      </c>
      <c r="AN373" s="196"/>
      <c r="AO373" s="196"/>
      <c r="AP373" s="196">
        <f t="shared" si="2333"/>
        <v>0</v>
      </c>
      <c r="AQ373" s="196"/>
      <c r="AR373" s="196"/>
      <c r="AS373" s="196">
        <f t="shared" si="2334"/>
        <v>0</v>
      </c>
      <c r="AT373" s="196"/>
      <c r="AU373" s="196"/>
      <c r="AV373" s="196"/>
      <c r="AW373" s="196">
        <f t="shared" ref="AW373" si="2643">IF($AT$13=1,AM373*$AM$7,0)</f>
        <v>0</v>
      </c>
      <c r="AX373" s="196">
        <f t="shared" ref="AX373" si="2644">IF($AU$13=1,AP373*$AP$7,0)</f>
        <v>0</v>
      </c>
      <c r="AY373" s="196">
        <f t="shared" ref="AY373" si="2645">IF($AV$13=1,AS373*$AS$7,0)</f>
        <v>0</v>
      </c>
      <c r="AZ373" s="197">
        <f t="shared" si="2338"/>
        <v>0</v>
      </c>
      <c r="BA373" s="198">
        <f>IFERROR(AZ373/(IF($AT$13&gt;0,$AM$7,0)+IF($AU$13&gt;0,$AP$7,0)+IF($AV$13&gt;0,$AS$7,0)),0)</f>
        <v>0</v>
      </c>
      <c r="BB373" s="198"/>
      <c r="BC373" s="425"/>
      <c r="BD373" s="413"/>
      <c r="BE373" s="413"/>
      <c r="BF373" s="236"/>
      <c r="BG373" s="416"/>
      <c r="BH373" s="416"/>
      <c r="BI373" s="411"/>
      <c r="BJ373" s="411"/>
      <c r="BK373" s="413"/>
      <c r="BL373" s="413"/>
      <c r="BM373" s="413"/>
      <c r="BP373" s="211"/>
      <c r="BQ373" s="211"/>
      <c r="BR373" s="211"/>
      <c r="BS373" s="211"/>
    </row>
    <row r="374" spans="1:71">
      <c r="A374" s="419"/>
      <c r="B374" s="419"/>
      <c r="C374" s="422"/>
      <c r="D374" s="195" t="str">
        <f t="shared" si="2443"/>
        <v>3.4</v>
      </c>
      <c r="E374" s="195"/>
      <c r="F374" s="195"/>
      <c r="G374" s="195"/>
      <c r="H374" s="195"/>
      <c r="I374" s="195"/>
      <c r="J374" s="196">
        <f t="shared" si="2323"/>
        <v>0</v>
      </c>
      <c r="K374" s="197" t="str">
        <f>IF(analis!J38="","",analis!J38)</f>
        <v/>
      </c>
      <c r="L374" s="196"/>
      <c r="M374" s="196"/>
      <c r="N374" s="196"/>
      <c r="O374" s="196"/>
      <c r="P374" s="196">
        <f t="shared" si="2324"/>
        <v>0</v>
      </c>
      <c r="Q374" s="8" t="str">
        <f>'rpp4'!$M$283</f>
        <v/>
      </c>
      <c r="R374" s="196"/>
      <c r="S374" s="196">
        <f t="shared" si="2325"/>
        <v>0</v>
      </c>
      <c r="T374" s="196"/>
      <c r="U374" s="196"/>
      <c r="V374" s="196">
        <f t="shared" si="2326"/>
        <v>0</v>
      </c>
      <c r="W374" s="196"/>
      <c r="X374" s="196"/>
      <c r="Y374" s="196"/>
      <c r="Z374" s="196"/>
      <c r="AA374" s="196">
        <f t="shared" ref="AA374" si="2646">IF($W$14=1,J374*$J$7,0)</f>
        <v>0</v>
      </c>
      <c r="AB374" s="196">
        <f t="shared" ref="AB374" si="2647">IF($X$14=1,P374*$P$7,0)</f>
        <v>0</v>
      </c>
      <c r="AC374" s="196">
        <f t="shared" ref="AC374" si="2648">IF($Y$14=1,S374*$S$7,0)</f>
        <v>0</v>
      </c>
      <c r="AD374" s="196">
        <f t="shared" ref="AD374" si="2649">IF($Z$14=1,V374*$V$7,0)</f>
        <v>0</v>
      </c>
      <c r="AE374" s="197">
        <f t="shared" si="2331"/>
        <v>0</v>
      </c>
      <c r="AF374" s="198">
        <f>IFERROR(AE374/(IF($W$14&gt;0,$J$7,0)+IF($X$14&gt;0,$P$7,0)+IF($Y$14&gt;0,$S$7,0)+IF($Z$14&gt;0,$V$7,0)),0)</f>
        <v>0</v>
      </c>
      <c r="AG374" s="198"/>
      <c r="AH374" s="425"/>
      <c r="AI374" s="413"/>
      <c r="AJ374" s="199" t="str">
        <f t="shared" si="2448"/>
        <v>4.4</v>
      </c>
      <c r="AK374" s="8" t="str">
        <f>'rpp4'!$M$340</f>
        <v/>
      </c>
      <c r="AL374" s="199"/>
      <c r="AM374" s="196">
        <f t="shared" si="2332"/>
        <v>0</v>
      </c>
      <c r="AN374" s="196"/>
      <c r="AO374" s="196"/>
      <c r="AP374" s="196">
        <f t="shared" si="2333"/>
        <v>0</v>
      </c>
      <c r="AQ374" s="196"/>
      <c r="AR374" s="196"/>
      <c r="AS374" s="196">
        <f t="shared" si="2334"/>
        <v>0</v>
      </c>
      <c r="AT374" s="196"/>
      <c r="AU374" s="196"/>
      <c r="AV374" s="196"/>
      <c r="AW374" s="196">
        <f t="shared" ref="AW374" si="2650">IF($AT$14=1,AM374*$AM$7,0)</f>
        <v>0</v>
      </c>
      <c r="AX374" s="196">
        <f t="shared" ref="AX374" si="2651">IF($AU$14=1,AP374*$AP$7,0)</f>
        <v>0</v>
      </c>
      <c r="AY374" s="196">
        <f t="shared" ref="AY374" si="2652">IF($AV$14=1,AS374*$AS$7,0)</f>
        <v>0</v>
      </c>
      <c r="AZ374" s="197">
        <f t="shared" si="2338"/>
        <v>0</v>
      </c>
      <c r="BA374" s="198">
        <f>IFERROR(AZ374/(IF($AT$14&gt;0,$AM$7,0)+IF($AU$14&gt;0,$AP$7,0)+IF($AV$14&gt;0,$AS$7,0)),0)</f>
        <v>0</v>
      </c>
      <c r="BB374" s="198"/>
      <c r="BC374" s="425"/>
      <c r="BD374" s="413"/>
      <c r="BE374" s="413"/>
      <c r="BF374" s="236"/>
      <c r="BG374" s="416"/>
      <c r="BH374" s="416"/>
      <c r="BI374" s="411"/>
      <c r="BJ374" s="411"/>
      <c r="BK374" s="413"/>
      <c r="BL374" s="413"/>
      <c r="BM374" s="413"/>
      <c r="BP374" s="211"/>
      <c r="BQ374" s="211"/>
      <c r="BR374" s="211"/>
      <c r="BS374" s="211"/>
    </row>
    <row r="375" spans="1:71">
      <c r="A375" s="419"/>
      <c r="B375" s="419"/>
      <c r="C375" s="422"/>
      <c r="D375" s="195" t="str">
        <f t="shared" si="2443"/>
        <v>3.5</v>
      </c>
      <c r="E375" s="195"/>
      <c r="F375" s="195"/>
      <c r="G375" s="195"/>
      <c r="H375" s="195"/>
      <c r="I375" s="195"/>
      <c r="J375" s="196">
        <f t="shared" si="2323"/>
        <v>0</v>
      </c>
      <c r="K375" s="197" t="str">
        <f>IF(analis!L38="","",analis!L38)</f>
        <v/>
      </c>
      <c r="L375" s="196"/>
      <c r="M375" s="196"/>
      <c r="N375" s="196"/>
      <c r="O375" s="196"/>
      <c r="P375" s="196">
        <f t="shared" si="2324"/>
        <v>0</v>
      </c>
      <c r="Q375" s="8" t="str">
        <f>'rpp5'!$M$283</f>
        <v/>
      </c>
      <c r="R375" s="196"/>
      <c r="S375" s="196">
        <f t="shared" si="2325"/>
        <v>0</v>
      </c>
      <c r="T375" s="196"/>
      <c r="U375" s="196"/>
      <c r="V375" s="196">
        <f t="shared" si="2326"/>
        <v>0</v>
      </c>
      <c r="W375" s="196"/>
      <c r="X375" s="196"/>
      <c r="Y375" s="196"/>
      <c r="Z375" s="196"/>
      <c r="AA375" s="196">
        <f t="shared" ref="AA375" si="2653">IF($W$15=1,J375*$J$7,0)</f>
        <v>0</v>
      </c>
      <c r="AB375" s="196">
        <f t="shared" ref="AB375" si="2654">IF($X$15=1,P375*$P$7,0)</f>
        <v>0</v>
      </c>
      <c r="AC375" s="196">
        <f t="shared" ref="AC375" si="2655">IF($Y$15=1,S375*$S$7,0)</f>
        <v>0</v>
      </c>
      <c r="AD375" s="196">
        <f t="shared" ref="AD375" si="2656">IF($Z$15=1,V375*$V$7,0)</f>
        <v>0</v>
      </c>
      <c r="AE375" s="197">
        <f t="shared" si="2331"/>
        <v>0</v>
      </c>
      <c r="AF375" s="198">
        <f>IFERROR(AE375/(IF($W$15&gt;0,$J$7,0)+IF($X$15&gt;0,$P$7,0)+IF($Y$15&gt;0,$S$7,0)+IF($Z$15&gt;0,$V$7,0)),0)</f>
        <v>0</v>
      </c>
      <c r="AG375" s="198"/>
      <c r="AH375" s="425"/>
      <c r="AI375" s="413"/>
      <c r="AJ375" s="199" t="str">
        <f t="shared" si="2448"/>
        <v>4.5</v>
      </c>
      <c r="AK375" s="8" t="str">
        <f>'rpp5'!$M$340</f>
        <v/>
      </c>
      <c r="AL375" s="199"/>
      <c r="AM375" s="196">
        <f t="shared" si="2332"/>
        <v>0</v>
      </c>
      <c r="AN375" s="196"/>
      <c r="AO375" s="196"/>
      <c r="AP375" s="196">
        <f t="shared" si="2333"/>
        <v>0</v>
      </c>
      <c r="AQ375" s="196"/>
      <c r="AR375" s="196"/>
      <c r="AS375" s="196">
        <f t="shared" si="2334"/>
        <v>0</v>
      </c>
      <c r="AT375" s="196"/>
      <c r="AU375" s="196"/>
      <c r="AV375" s="196"/>
      <c r="AW375" s="196">
        <f t="shared" ref="AW375" si="2657">IF($AT$15=1,AM375*$AM$7,0)</f>
        <v>0</v>
      </c>
      <c r="AX375" s="196">
        <f t="shared" ref="AX375" si="2658">IF($AU$15=1,AP375*$AP$7,0)</f>
        <v>0</v>
      </c>
      <c r="AY375" s="196">
        <f t="shared" ref="AY375" si="2659">IF($AV$15=1,AS375*$AS$7,0)</f>
        <v>0</v>
      </c>
      <c r="AZ375" s="197">
        <f t="shared" si="2338"/>
        <v>0</v>
      </c>
      <c r="BA375" s="198">
        <f>IFERROR(AZ375/(IF($AT$15&gt;0,$AM$7,0)+IF($AU$15&gt;0,$AP$7,0)+IF($AV$15&gt;0,$AS$7,0)),0)</f>
        <v>0</v>
      </c>
      <c r="BB375" s="198"/>
      <c r="BC375" s="425"/>
      <c r="BD375" s="413"/>
      <c r="BE375" s="413"/>
      <c r="BF375" s="236"/>
      <c r="BG375" s="416"/>
      <c r="BH375" s="416"/>
      <c r="BI375" s="411"/>
      <c r="BJ375" s="411"/>
      <c r="BK375" s="413"/>
      <c r="BL375" s="413"/>
      <c r="BM375" s="413"/>
      <c r="BP375" s="211"/>
      <c r="BQ375" s="211"/>
      <c r="BR375" s="211"/>
      <c r="BS375" s="211"/>
    </row>
    <row r="376" spans="1:71">
      <c r="A376" s="419"/>
      <c r="B376" s="419"/>
      <c r="C376" s="422"/>
      <c r="D376" s="195" t="str">
        <f t="shared" si="2443"/>
        <v>3.6</v>
      </c>
      <c r="E376" s="195"/>
      <c r="F376" s="195"/>
      <c r="G376" s="195"/>
      <c r="H376" s="195"/>
      <c r="I376" s="195"/>
      <c r="J376" s="196">
        <f t="shared" si="2323"/>
        <v>0</v>
      </c>
      <c r="K376" s="197" t="str">
        <f>IF(analis!N38="","",analis!N38)</f>
        <v/>
      </c>
      <c r="L376" s="196"/>
      <c r="M376" s="196"/>
      <c r="N376" s="196"/>
      <c r="O376" s="196"/>
      <c r="P376" s="196">
        <f t="shared" si="2324"/>
        <v>0</v>
      </c>
      <c r="Q376" s="8" t="str">
        <f>'rpp16'!$M$283</f>
        <v/>
      </c>
      <c r="R376" s="196"/>
      <c r="S376" s="196">
        <f t="shared" si="2325"/>
        <v>0</v>
      </c>
      <c r="T376" s="196"/>
      <c r="U376" s="196"/>
      <c r="V376" s="196">
        <f t="shared" si="2326"/>
        <v>0</v>
      </c>
      <c r="W376" s="196"/>
      <c r="X376" s="196"/>
      <c r="Y376" s="196"/>
      <c r="Z376" s="196"/>
      <c r="AA376" s="196">
        <f t="shared" ref="AA376" si="2660">IF($W$16=1,J376*$J$7,0)</f>
        <v>0</v>
      </c>
      <c r="AB376" s="196">
        <f t="shared" ref="AB376" si="2661">IF($X$16=1,P376*$P$7,0)</f>
        <v>0</v>
      </c>
      <c r="AC376" s="196">
        <f t="shared" ref="AC376" si="2662">IF($Y$16=1,S376*$S$7,0)</f>
        <v>0</v>
      </c>
      <c r="AD376" s="196">
        <f t="shared" ref="AD376" si="2663">IF($Z$16=1,V376*$V$7,0)</f>
        <v>0</v>
      </c>
      <c r="AE376" s="197">
        <f t="shared" si="2331"/>
        <v>0</v>
      </c>
      <c r="AF376" s="198">
        <f>IFERROR(AE376/(IF($W$16&gt;0,$J$7,0)+IF($X$16&gt;0,$P$7,0)+IF($Y$16&gt;0,$S$7,0)+IF($Z$16&gt;0,$V$7,0)),0)</f>
        <v>0</v>
      </c>
      <c r="AG376" s="198"/>
      <c r="AH376" s="425"/>
      <c r="AI376" s="413"/>
      <c r="AJ376" s="199" t="str">
        <f t="shared" si="2448"/>
        <v>4.6</v>
      </c>
      <c r="AK376" s="8" t="str">
        <f>'rpp16'!$M$340</f>
        <v/>
      </c>
      <c r="AL376" s="199"/>
      <c r="AM376" s="196">
        <f t="shared" si="2332"/>
        <v>0</v>
      </c>
      <c r="AN376" s="196"/>
      <c r="AO376" s="196"/>
      <c r="AP376" s="196">
        <f t="shared" si="2333"/>
        <v>0</v>
      </c>
      <c r="AQ376" s="196"/>
      <c r="AR376" s="196"/>
      <c r="AS376" s="196">
        <f t="shared" si="2334"/>
        <v>0</v>
      </c>
      <c r="AT376" s="196"/>
      <c r="AU376" s="196"/>
      <c r="AV376" s="196"/>
      <c r="AW376" s="196">
        <f t="shared" ref="AW376" si="2664">IF($AT$16=1,AM376*$AM$7,0)</f>
        <v>0</v>
      </c>
      <c r="AX376" s="196">
        <f t="shared" ref="AX376" si="2665">IF($AU$16=1,AP376*$AP$7,0)</f>
        <v>0</v>
      </c>
      <c r="AY376" s="196">
        <f t="shared" ref="AY376" si="2666">IF($AV$16=1,AS376*$AS$7,0)</f>
        <v>0</v>
      </c>
      <c r="AZ376" s="197">
        <f t="shared" si="2338"/>
        <v>0</v>
      </c>
      <c r="BA376" s="198">
        <f>IFERROR(AZ376/(IF($AT$16&gt;0,$AM$7,0)+IF($AU$16&gt;0,$AP$7,0)+IF($AV$16&gt;0,$AS$7,0)),0)</f>
        <v>0</v>
      </c>
      <c r="BB376" s="198"/>
      <c r="BC376" s="425"/>
      <c r="BD376" s="413"/>
      <c r="BE376" s="413"/>
      <c r="BF376" s="236"/>
      <c r="BG376" s="416"/>
      <c r="BH376" s="416"/>
      <c r="BI376" s="411"/>
      <c r="BJ376" s="411"/>
      <c r="BK376" s="413"/>
      <c r="BL376" s="413"/>
      <c r="BM376" s="413"/>
      <c r="BP376" s="211"/>
      <c r="BQ376" s="211"/>
      <c r="BR376" s="211"/>
      <c r="BS376" s="211"/>
    </row>
    <row r="377" spans="1:71">
      <c r="A377" s="419"/>
      <c r="B377" s="419"/>
      <c r="C377" s="422"/>
      <c r="D377" s="195" t="str">
        <f t="shared" si="2443"/>
        <v>3.7</v>
      </c>
      <c r="E377" s="195"/>
      <c r="F377" s="195"/>
      <c r="G377" s="195"/>
      <c r="H377" s="195"/>
      <c r="I377" s="195"/>
      <c r="J377" s="196">
        <f t="shared" si="2323"/>
        <v>0</v>
      </c>
      <c r="K377" s="197" t="str">
        <f>IF(analis!P38="","",analis!P38)</f>
        <v/>
      </c>
      <c r="L377" s="196"/>
      <c r="M377" s="196"/>
      <c r="N377" s="196"/>
      <c r="O377" s="196"/>
      <c r="P377" s="196">
        <f t="shared" si="2324"/>
        <v>0</v>
      </c>
      <c r="Q377" s="8" t="str">
        <f>'rpp17'!$M$283</f>
        <v/>
      </c>
      <c r="R377" s="196"/>
      <c r="S377" s="196">
        <f t="shared" si="2325"/>
        <v>0</v>
      </c>
      <c r="T377" s="196"/>
      <c r="U377" s="196"/>
      <c r="V377" s="196">
        <f t="shared" si="2326"/>
        <v>0</v>
      </c>
      <c r="W377" s="196"/>
      <c r="X377" s="196"/>
      <c r="Y377" s="196"/>
      <c r="Z377" s="196"/>
      <c r="AA377" s="196">
        <f t="shared" ref="AA377" si="2667">IF($W$17=1,J377*$J$7,0)</f>
        <v>0</v>
      </c>
      <c r="AB377" s="196">
        <f t="shared" ref="AB377" si="2668">IF($X$17=1,P377*$P$7,0)</f>
        <v>0</v>
      </c>
      <c r="AC377" s="196">
        <f t="shared" ref="AC377" si="2669">IF($Y$17=1,S377*$S$7,0)</f>
        <v>0</v>
      </c>
      <c r="AD377" s="196">
        <f t="shared" ref="AD377" si="2670">IF($Z$17=1,V377*$V$7,0)</f>
        <v>0</v>
      </c>
      <c r="AE377" s="197">
        <f t="shared" si="2331"/>
        <v>0</v>
      </c>
      <c r="AF377" s="198">
        <f>IFERROR(AE377/(IF($W$17&gt;0,$J$7,0)+IF($X$17&gt;0,$P$7,0)+IF($Y$17&gt;0,$S$7,0)+IF($Z$17&gt;0,$V$7,0)),0)</f>
        <v>0</v>
      </c>
      <c r="AG377" s="198"/>
      <c r="AH377" s="425"/>
      <c r="AI377" s="413"/>
      <c r="AJ377" s="199" t="str">
        <f t="shared" si="2448"/>
        <v>4.7</v>
      </c>
      <c r="AK377" s="8" t="str">
        <f>'rpp17'!$M$340</f>
        <v/>
      </c>
      <c r="AL377" s="199"/>
      <c r="AM377" s="196">
        <f t="shared" si="2332"/>
        <v>0</v>
      </c>
      <c r="AN377" s="196"/>
      <c r="AO377" s="196"/>
      <c r="AP377" s="196">
        <f t="shared" si="2333"/>
        <v>0</v>
      </c>
      <c r="AQ377" s="196"/>
      <c r="AR377" s="196"/>
      <c r="AS377" s="196">
        <f t="shared" si="2334"/>
        <v>0</v>
      </c>
      <c r="AT377" s="196"/>
      <c r="AU377" s="196"/>
      <c r="AV377" s="196"/>
      <c r="AW377" s="196">
        <f t="shared" ref="AW377" si="2671">IF($AT$17=1,AM377*$AM$7,0)</f>
        <v>0</v>
      </c>
      <c r="AX377" s="196">
        <f t="shared" ref="AX377" si="2672">IF($AU$17=1,AP377*$AP$7,0)</f>
        <v>0</v>
      </c>
      <c r="AY377" s="196">
        <f t="shared" ref="AY377" si="2673">IF($AV$17=1,AS377*$AS$7,0)</f>
        <v>0</v>
      </c>
      <c r="AZ377" s="197">
        <f t="shared" si="2338"/>
        <v>0</v>
      </c>
      <c r="BA377" s="198">
        <f>IFERROR(AZ377/(IF($AT$17&gt;0,$AM$7,0)+IF($AU$17&gt;0,$AP$7,0)+IF($AV$17&gt;0,$AS$7,0)),0)</f>
        <v>0</v>
      </c>
      <c r="BB377" s="198"/>
      <c r="BC377" s="425"/>
      <c r="BD377" s="413"/>
      <c r="BE377" s="413"/>
      <c r="BF377" s="236"/>
      <c r="BG377" s="416"/>
      <c r="BH377" s="416"/>
      <c r="BI377" s="411"/>
      <c r="BJ377" s="411"/>
      <c r="BK377" s="413"/>
      <c r="BL377" s="413"/>
      <c r="BM377" s="413"/>
      <c r="BP377" s="211"/>
      <c r="BQ377" s="211"/>
      <c r="BR377" s="211"/>
      <c r="BS377" s="211"/>
    </row>
    <row r="378" spans="1:71">
      <c r="A378" s="419"/>
      <c r="B378" s="419"/>
      <c r="C378" s="422"/>
      <c r="D378" s="195" t="str">
        <f t="shared" si="2443"/>
        <v>3.8</v>
      </c>
      <c r="E378" s="195"/>
      <c r="F378" s="195"/>
      <c r="G378" s="195"/>
      <c r="H378" s="195"/>
      <c r="I378" s="195"/>
      <c r="J378" s="196">
        <f t="shared" si="2323"/>
        <v>0</v>
      </c>
      <c r="K378" s="197" t="str">
        <f>IF(analis!R38="","",analis!R38)</f>
        <v/>
      </c>
      <c r="L378" s="196"/>
      <c r="M378" s="196"/>
      <c r="N378" s="196"/>
      <c r="O378" s="196"/>
      <c r="P378" s="196">
        <f t="shared" si="2324"/>
        <v>0</v>
      </c>
      <c r="Q378" s="8" t="str">
        <f>'rpp18'!$M$283</f>
        <v/>
      </c>
      <c r="R378" s="196"/>
      <c r="S378" s="196">
        <f t="shared" si="2325"/>
        <v>0</v>
      </c>
      <c r="T378" s="196"/>
      <c r="U378" s="196"/>
      <c r="V378" s="196">
        <f t="shared" si="2326"/>
        <v>0</v>
      </c>
      <c r="W378" s="196"/>
      <c r="X378" s="196"/>
      <c r="Y378" s="196"/>
      <c r="Z378" s="196"/>
      <c r="AA378" s="196">
        <f t="shared" ref="AA378" si="2674">IF($W$18=1,J378*$J$7,0)</f>
        <v>0</v>
      </c>
      <c r="AB378" s="196">
        <f t="shared" ref="AB378" si="2675">IF($X$18=1,P378*$P$7,0)</f>
        <v>0</v>
      </c>
      <c r="AC378" s="196">
        <f t="shared" ref="AC378" si="2676">IF($Y$18=1,S378*$S$7,0)</f>
        <v>0</v>
      </c>
      <c r="AD378" s="196">
        <f t="shared" ref="AD378" si="2677">IF($Z$18=1,V378*$V$7,0)</f>
        <v>0</v>
      </c>
      <c r="AE378" s="197">
        <f t="shared" si="2331"/>
        <v>0</v>
      </c>
      <c r="AF378" s="198">
        <f>IFERROR(AE378/(IF($W$18&gt;0,$J$7,0)+IF($X$18&gt;0,$P$7,0)+IF($Y$18&gt;0,$S$7,0)+IF($Z$18&gt;0,$V$7,0)),0)</f>
        <v>0</v>
      </c>
      <c r="AG378" s="198"/>
      <c r="AH378" s="425"/>
      <c r="AI378" s="413"/>
      <c r="AJ378" s="199" t="str">
        <f t="shared" si="2448"/>
        <v>4.8</v>
      </c>
      <c r="AK378" s="8" t="str">
        <f>'rpp18'!$M$340</f>
        <v/>
      </c>
      <c r="AL378" s="199"/>
      <c r="AM378" s="196">
        <f t="shared" si="2332"/>
        <v>0</v>
      </c>
      <c r="AN378" s="196"/>
      <c r="AO378" s="196"/>
      <c r="AP378" s="196">
        <f t="shared" si="2333"/>
        <v>0</v>
      </c>
      <c r="AQ378" s="196"/>
      <c r="AR378" s="196"/>
      <c r="AS378" s="196">
        <f t="shared" si="2334"/>
        <v>0</v>
      </c>
      <c r="AT378" s="196"/>
      <c r="AU378" s="196"/>
      <c r="AV378" s="196"/>
      <c r="AW378" s="196">
        <f t="shared" ref="AW378" si="2678">IF($AT$18=1,AM378*$AM$7,0)</f>
        <v>0</v>
      </c>
      <c r="AX378" s="196">
        <f t="shared" ref="AX378" si="2679">IF($AU$18=1,AP378*$AP$7,0)</f>
        <v>0</v>
      </c>
      <c r="AY378" s="196">
        <f t="shared" ref="AY378" si="2680">IF($AV$18=1,AS378*$AS$7,0)</f>
        <v>0</v>
      </c>
      <c r="AZ378" s="197">
        <f t="shared" si="2338"/>
        <v>0</v>
      </c>
      <c r="BA378" s="198">
        <f>IFERROR(AZ378/(IF($AT$18&gt;0,$AM$7,0)+IF($AU$18&gt;0,$AP$7,0)+IF($AV$18&gt;0,$AS$7,0)),0)</f>
        <v>0</v>
      </c>
      <c r="BB378" s="198"/>
      <c r="BC378" s="425"/>
      <c r="BD378" s="413"/>
      <c r="BE378" s="413"/>
      <c r="BF378" s="236"/>
      <c r="BG378" s="416"/>
      <c r="BH378" s="416"/>
      <c r="BI378" s="411"/>
      <c r="BJ378" s="411"/>
      <c r="BK378" s="413"/>
      <c r="BL378" s="413"/>
      <c r="BM378" s="413"/>
      <c r="BP378" s="211"/>
      <c r="BQ378" s="211"/>
      <c r="BR378" s="211"/>
      <c r="BS378" s="211"/>
    </row>
    <row r="379" spans="1:71">
      <c r="A379" s="419"/>
      <c r="B379" s="419"/>
      <c r="C379" s="422"/>
      <c r="D379" s="195" t="str">
        <f t="shared" si="2443"/>
        <v>3.9</v>
      </c>
      <c r="E379" s="195"/>
      <c r="F379" s="195"/>
      <c r="G379" s="195"/>
      <c r="H379" s="195"/>
      <c r="I379" s="195"/>
      <c r="J379" s="196">
        <f t="shared" si="2323"/>
        <v>0</v>
      </c>
      <c r="K379" s="197" t="str">
        <f>IF(analis!T38="","",analis!T38)</f>
        <v/>
      </c>
      <c r="L379" s="196"/>
      <c r="M379" s="196"/>
      <c r="N379" s="196"/>
      <c r="O379" s="196"/>
      <c r="P379" s="196">
        <f t="shared" si="2324"/>
        <v>0</v>
      </c>
      <c r="Q379" s="8" t="str">
        <f>'rpp19'!$M$283</f>
        <v/>
      </c>
      <c r="R379" s="196"/>
      <c r="S379" s="196">
        <f t="shared" si="2325"/>
        <v>0</v>
      </c>
      <c r="T379" s="196"/>
      <c r="U379" s="196"/>
      <c r="V379" s="196">
        <f t="shared" si="2326"/>
        <v>0</v>
      </c>
      <c r="W379" s="196"/>
      <c r="X379" s="196"/>
      <c r="Y379" s="196"/>
      <c r="Z379" s="196"/>
      <c r="AA379" s="196">
        <f t="shared" ref="AA379" si="2681">IF($W$19=1,J379*$J$7,0)</f>
        <v>0</v>
      </c>
      <c r="AB379" s="196">
        <f t="shared" ref="AB379" si="2682">IF($X$19=1,P379*$P$7,0)</f>
        <v>0</v>
      </c>
      <c r="AC379" s="196">
        <f t="shared" ref="AC379" si="2683">IF($Y$19=1,S379*$S$7,0)</f>
        <v>0</v>
      </c>
      <c r="AD379" s="196">
        <f t="shared" ref="AD379" si="2684">IF($Z$19=1,V379*$V$7,0)</f>
        <v>0</v>
      </c>
      <c r="AE379" s="197">
        <f t="shared" si="2331"/>
        <v>0</v>
      </c>
      <c r="AF379" s="198">
        <f>IFERROR(AE379/(IF($W$19&gt;0,$J$7,0)+IF($X$19&gt;0,$P$7,0)+IF($Y$19&gt;0,$S$7,0)+IF($Z$19&gt;0,$V$7,0)),0)</f>
        <v>0</v>
      </c>
      <c r="AG379" s="198"/>
      <c r="AH379" s="425"/>
      <c r="AI379" s="413"/>
      <c r="AJ379" s="199" t="str">
        <f t="shared" si="2448"/>
        <v>4.9</v>
      </c>
      <c r="AK379" s="8" t="str">
        <f>'rpp19'!$M$340</f>
        <v/>
      </c>
      <c r="AL379" s="199"/>
      <c r="AM379" s="196">
        <f t="shared" si="2332"/>
        <v>0</v>
      </c>
      <c r="AN379" s="196"/>
      <c r="AO379" s="196"/>
      <c r="AP379" s="196">
        <f t="shared" si="2333"/>
        <v>0</v>
      </c>
      <c r="AQ379" s="196"/>
      <c r="AR379" s="196"/>
      <c r="AS379" s="196">
        <f t="shared" si="2334"/>
        <v>0</v>
      </c>
      <c r="AT379" s="196"/>
      <c r="AU379" s="196"/>
      <c r="AV379" s="196"/>
      <c r="AW379" s="196">
        <f t="shared" ref="AW379" si="2685">IF($AT$19=1,AM379*$AM$7,0)</f>
        <v>0</v>
      </c>
      <c r="AX379" s="196">
        <f t="shared" ref="AX379" si="2686">IF($AU$19=1,AP379*$AP$7,0)</f>
        <v>0</v>
      </c>
      <c r="AY379" s="196">
        <f t="shared" ref="AY379" si="2687">IF($AV$19=1,AS379*$AS$7,0)</f>
        <v>0</v>
      </c>
      <c r="AZ379" s="197">
        <f t="shared" si="2338"/>
        <v>0</v>
      </c>
      <c r="BA379" s="198">
        <f>IFERROR(AZ379/(IF($AT$19&gt;0,$AM$7,0)+IF($AU$19&gt;0,$AP$7,0)+IF($AV$19&gt;0,$AS$7,0)),0)</f>
        <v>0</v>
      </c>
      <c r="BB379" s="198"/>
      <c r="BC379" s="425"/>
      <c r="BD379" s="413"/>
      <c r="BE379" s="413"/>
      <c r="BF379" s="236"/>
      <c r="BG379" s="416"/>
      <c r="BH379" s="416"/>
      <c r="BI379" s="411"/>
      <c r="BJ379" s="411"/>
      <c r="BK379" s="413"/>
      <c r="BL379" s="413"/>
      <c r="BM379" s="413"/>
      <c r="BP379" s="211"/>
      <c r="BQ379" s="211"/>
      <c r="BR379" s="211"/>
      <c r="BS379" s="211"/>
    </row>
    <row r="380" spans="1:71">
      <c r="A380" s="419"/>
      <c r="B380" s="419"/>
      <c r="C380" s="422"/>
      <c r="D380" s="195" t="str">
        <f t="shared" si="2443"/>
        <v>3.10</v>
      </c>
      <c r="E380" s="195"/>
      <c r="F380" s="195"/>
      <c r="G380" s="195"/>
      <c r="H380" s="195"/>
      <c r="I380" s="195"/>
      <c r="J380" s="196">
        <f t="shared" si="2323"/>
        <v>0</v>
      </c>
      <c r="K380" s="197" t="str">
        <f>IF(analis!V38="","",analis!V38)</f>
        <v/>
      </c>
      <c r="L380" s="196"/>
      <c r="M380" s="196"/>
      <c r="N380" s="196"/>
      <c r="O380" s="196"/>
      <c r="P380" s="196">
        <f t="shared" si="2324"/>
        <v>0</v>
      </c>
      <c r="Q380" s="8" t="str">
        <f>'rpp20'!$M$283</f>
        <v/>
      </c>
      <c r="R380" s="196"/>
      <c r="S380" s="196">
        <f t="shared" si="2325"/>
        <v>0</v>
      </c>
      <c r="T380" s="196"/>
      <c r="U380" s="196"/>
      <c r="V380" s="196">
        <f t="shared" si="2326"/>
        <v>0</v>
      </c>
      <c r="W380" s="196"/>
      <c r="X380" s="196"/>
      <c r="Y380" s="196"/>
      <c r="Z380" s="196"/>
      <c r="AA380" s="196">
        <f t="shared" ref="AA380" si="2688">IF($W$20=1,J380*$J$7,0)</f>
        <v>0</v>
      </c>
      <c r="AB380" s="196">
        <f t="shared" ref="AB380" si="2689">IF($X$20=1,P380*$P$7,0)</f>
        <v>0</v>
      </c>
      <c r="AC380" s="196">
        <f t="shared" ref="AC380" si="2690">IF($Y$20=1,S380*$S$7,0)</f>
        <v>0</v>
      </c>
      <c r="AD380" s="196">
        <f t="shared" ref="AD380" si="2691">IF($Z$20=1,V380*$V$7,0)</f>
        <v>0</v>
      </c>
      <c r="AE380" s="197">
        <f t="shared" si="2331"/>
        <v>0</v>
      </c>
      <c r="AF380" s="198">
        <f>IFERROR(AE380/(IF($W$20&gt;0,$J$7,0)+IF($X$20&gt;0,$P$7,0)+IF($Y$20&gt;0,$S$7,0)+IF($Z$20&gt;0,$V$7,0)),0)</f>
        <v>0</v>
      </c>
      <c r="AG380" s="198"/>
      <c r="AH380" s="425"/>
      <c r="AI380" s="413"/>
      <c r="AJ380" s="199" t="str">
        <f t="shared" si="2448"/>
        <v>4.10</v>
      </c>
      <c r="AK380" s="8" t="str">
        <f>'rpp20'!$M$340</f>
        <v/>
      </c>
      <c r="AL380" s="199"/>
      <c r="AM380" s="196">
        <f t="shared" si="2332"/>
        <v>0</v>
      </c>
      <c r="AN380" s="196"/>
      <c r="AO380" s="196"/>
      <c r="AP380" s="196">
        <f t="shared" si="2333"/>
        <v>0</v>
      </c>
      <c r="AQ380" s="196"/>
      <c r="AR380" s="196"/>
      <c r="AS380" s="196">
        <f t="shared" si="2334"/>
        <v>0</v>
      </c>
      <c r="AT380" s="196"/>
      <c r="AU380" s="196"/>
      <c r="AV380" s="196"/>
      <c r="AW380" s="196">
        <f t="shared" ref="AW380" si="2692">IF($AT$20=1,AM380*$AM$7,0)</f>
        <v>0</v>
      </c>
      <c r="AX380" s="196">
        <f t="shared" ref="AX380" si="2693">IF($AU$20=1,AP380*$AP$7,0)</f>
        <v>0</v>
      </c>
      <c r="AY380" s="196">
        <f t="shared" ref="AY380" si="2694">IF($AV$20=1,AS380*$AS$7,0)</f>
        <v>0</v>
      </c>
      <c r="AZ380" s="197">
        <f t="shared" si="2338"/>
        <v>0</v>
      </c>
      <c r="BA380" s="198">
        <f>IFERROR(AZ380/(IF($AT$20&gt;0,$AM$7,0)+IF($AU$20&gt;0,$AP$7,0)+IF($AV$20&gt;0,$AS$7,0)),0)</f>
        <v>0</v>
      </c>
      <c r="BB380" s="198"/>
      <c r="BC380" s="425"/>
      <c r="BD380" s="413"/>
      <c r="BE380" s="413"/>
      <c r="BF380" s="236"/>
      <c r="BG380" s="416"/>
      <c r="BH380" s="416"/>
      <c r="BI380" s="411"/>
      <c r="BJ380" s="411"/>
      <c r="BK380" s="413"/>
      <c r="BL380" s="413"/>
      <c r="BM380" s="413"/>
      <c r="BP380" s="211"/>
      <c r="BQ380" s="211"/>
      <c r="BR380" s="211"/>
      <c r="BS380" s="211"/>
    </row>
    <row r="381" spans="1:71">
      <c r="A381" s="419"/>
      <c r="B381" s="419"/>
      <c r="C381" s="422"/>
      <c r="D381" s="195" t="str">
        <f t="shared" si="2443"/>
        <v>3.11</v>
      </c>
      <c r="E381" s="195"/>
      <c r="F381" s="195"/>
      <c r="G381" s="195"/>
      <c r="H381" s="195"/>
      <c r="I381" s="195"/>
      <c r="J381" s="196">
        <f t="shared" si="2323"/>
        <v>0</v>
      </c>
      <c r="K381" s="197" t="str">
        <f>IF(analis!X38="","",analis!X38)</f>
        <v/>
      </c>
      <c r="L381" s="196"/>
      <c r="M381" s="196"/>
      <c r="N381" s="196"/>
      <c r="O381" s="196"/>
      <c r="P381" s="196">
        <f t="shared" si="2324"/>
        <v>0</v>
      </c>
      <c r="Q381" s="8" t="str">
        <f>'rpp11'!$M$283</f>
        <v/>
      </c>
      <c r="R381" s="196"/>
      <c r="S381" s="196">
        <f t="shared" si="2325"/>
        <v>0</v>
      </c>
      <c r="T381" s="196"/>
      <c r="U381" s="196"/>
      <c r="V381" s="196">
        <f t="shared" si="2326"/>
        <v>0</v>
      </c>
      <c r="W381" s="196"/>
      <c r="X381" s="196"/>
      <c r="Y381" s="196"/>
      <c r="Z381" s="196"/>
      <c r="AA381" s="196">
        <f t="shared" ref="AA381" si="2695">IF($W$21=1,J381*$J$7,0)</f>
        <v>0</v>
      </c>
      <c r="AB381" s="196">
        <f t="shared" ref="AB381" si="2696">IF($X$21=1,P381*$P$7,0)</f>
        <v>0</v>
      </c>
      <c r="AC381" s="196">
        <f t="shared" ref="AC381" si="2697">IF($Y$21=1,S381*$S$7,0)</f>
        <v>0</v>
      </c>
      <c r="AD381" s="196">
        <f t="shared" ref="AD381" si="2698">IF($Z$21=1,V381*$V$7,0)</f>
        <v>0</v>
      </c>
      <c r="AE381" s="197">
        <f t="shared" si="2331"/>
        <v>0</v>
      </c>
      <c r="AF381" s="198">
        <f>IFERROR(AE381/(IF($W$21&gt;0,$J$7,0)+IF($X$21&gt;0,$P$7,0)+IF($Y$21&gt;0,$S$7,0)+IF($Z$21&gt;0,$V$7,0)),0)</f>
        <v>0</v>
      </c>
      <c r="AG381" s="198"/>
      <c r="AH381" s="425"/>
      <c r="AI381" s="413"/>
      <c r="AJ381" s="199" t="str">
        <f t="shared" si="2448"/>
        <v>4.11</v>
      </c>
      <c r="AK381" s="8" t="str">
        <f>'rpp11'!$M$340</f>
        <v/>
      </c>
      <c r="AL381" s="199"/>
      <c r="AM381" s="196">
        <f t="shared" si="2332"/>
        <v>0</v>
      </c>
      <c r="AN381" s="196"/>
      <c r="AO381" s="196"/>
      <c r="AP381" s="196">
        <f t="shared" si="2333"/>
        <v>0</v>
      </c>
      <c r="AQ381" s="196"/>
      <c r="AR381" s="196"/>
      <c r="AS381" s="196">
        <f t="shared" si="2334"/>
        <v>0</v>
      </c>
      <c r="AT381" s="196"/>
      <c r="AU381" s="196"/>
      <c r="AV381" s="196"/>
      <c r="AW381" s="196">
        <f t="shared" ref="AW381" si="2699">IF($AT$21=1,AM381*$AM$7,0)</f>
        <v>0</v>
      </c>
      <c r="AX381" s="196">
        <f t="shared" ref="AX381" si="2700">IF($AU$21=1,AP381*$AP$7,0)</f>
        <v>0</v>
      </c>
      <c r="AY381" s="196">
        <f t="shared" ref="AY381" si="2701">IF($AV$21=1,AS381*$AS$7,0)</f>
        <v>0</v>
      </c>
      <c r="AZ381" s="197">
        <f t="shared" si="2338"/>
        <v>0</v>
      </c>
      <c r="BA381" s="198">
        <f>IFERROR(AZ381/(IF($AT$21&gt;0,$AM$7,0)+IF($AU$21&gt;0,$AP$7,0)+IF($AV$21&gt;0,$AS$7,0)),0)</f>
        <v>0</v>
      </c>
      <c r="BB381" s="198"/>
      <c r="BC381" s="425"/>
      <c r="BD381" s="413"/>
      <c r="BE381" s="413"/>
      <c r="BF381" s="236"/>
      <c r="BG381" s="416"/>
      <c r="BH381" s="416"/>
      <c r="BI381" s="411"/>
      <c r="BJ381" s="411"/>
      <c r="BK381" s="413"/>
      <c r="BL381" s="413"/>
      <c r="BM381" s="413"/>
      <c r="BP381" s="211"/>
      <c r="BQ381" s="211"/>
      <c r="BR381" s="211"/>
      <c r="BS381" s="211"/>
    </row>
    <row r="382" spans="1:71">
      <c r="A382" s="419"/>
      <c r="B382" s="419"/>
      <c r="C382" s="422"/>
      <c r="D382" s="195" t="str">
        <f t="shared" si="2443"/>
        <v>3.12</v>
      </c>
      <c r="E382" s="195"/>
      <c r="F382" s="195"/>
      <c r="G382" s="195"/>
      <c r="H382" s="195"/>
      <c r="I382" s="195"/>
      <c r="J382" s="196">
        <f t="shared" si="2323"/>
        <v>0</v>
      </c>
      <c r="K382" s="197" t="str">
        <f>IF(analis!Z38="","",analis!Z38)</f>
        <v/>
      </c>
      <c r="L382" s="196"/>
      <c r="M382" s="196"/>
      <c r="N382" s="196"/>
      <c r="O382" s="196"/>
      <c r="P382" s="196">
        <f t="shared" si="2324"/>
        <v>0</v>
      </c>
      <c r="Q382" s="8" t="str">
        <f>'rpp12'!$M$283</f>
        <v/>
      </c>
      <c r="R382" s="196"/>
      <c r="S382" s="196">
        <f t="shared" si="2325"/>
        <v>0</v>
      </c>
      <c r="T382" s="196"/>
      <c r="U382" s="196"/>
      <c r="V382" s="196">
        <f t="shared" si="2326"/>
        <v>0</v>
      </c>
      <c r="W382" s="196"/>
      <c r="X382" s="196"/>
      <c r="Y382" s="196"/>
      <c r="Z382" s="196"/>
      <c r="AA382" s="196">
        <f t="shared" ref="AA382" si="2702">IF($W$22=1,J382*$J$7,0)</f>
        <v>0</v>
      </c>
      <c r="AB382" s="196">
        <f t="shared" ref="AB382" si="2703">IF($X$22=1,P382*$P$7,0)</f>
        <v>0</v>
      </c>
      <c r="AC382" s="196">
        <f t="shared" ref="AC382" si="2704">IF($Y$22=1,S382*$S$7,0)</f>
        <v>0</v>
      </c>
      <c r="AD382" s="196">
        <f t="shared" ref="AD382" si="2705">IF($Z$22=1,V382*$V$7,0)</f>
        <v>0</v>
      </c>
      <c r="AE382" s="197">
        <f t="shared" si="2331"/>
        <v>0</v>
      </c>
      <c r="AF382" s="198">
        <f>IFERROR(AE382/(IF($W$22&gt;0,$J$7,0)+IF($X$22&gt;0,$P$7,0)+IF($Y$22&gt;0,$S$7,0)+IF($Z$22&gt;0,$V$7,0)),0)</f>
        <v>0</v>
      </c>
      <c r="AG382" s="198"/>
      <c r="AH382" s="425"/>
      <c r="AI382" s="413"/>
      <c r="AJ382" s="199" t="str">
        <f t="shared" si="2448"/>
        <v>4.12</v>
      </c>
      <c r="AK382" s="8" t="str">
        <f>'rpp12'!$M$340</f>
        <v/>
      </c>
      <c r="AL382" s="199"/>
      <c r="AM382" s="196">
        <f t="shared" si="2332"/>
        <v>0</v>
      </c>
      <c r="AN382" s="196"/>
      <c r="AO382" s="196"/>
      <c r="AP382" s="196">
        <f t="shared" si="2333"/>
        <v>0</v>
      </c>
      <c r="AQ382" s="196"/>
      <c r="AR382" s="196"/>
      <c r="AS382" s="196">
        <f t="shared" si="2334"/>
        <v>0</v>
      </c>
      <c r="AT382" s="196"/>
      <c r="AU382" s="196"/>
      <c r="AV382" s="196"/>
      <c r="AW382" s="196">
        <f t="shared" ref="AW382" si="2706">IF($AT$22=1,AM382*$AM$7,0)</f>
        <v>0</v>
      </c>
      <c r="AX382" s="196">
        <f t="shared" ref="AX382" si="2707">IF($AU$22=1,AP382*$AP$7,0)</f>
        <v>0</v>
      </c>
      <c r="AY382" s="196">
        <f t="shared" ref="AY382" si="2708">IF($AV$22=1,AS382*$AS$7,0)</f>
        <v>0</v>
      </c>
      <c r="AZ382" s="197">
        <f t="shared" si="2338"/>
        <v>0</v>
      </c>
      <c r="BA382" s="198">
        <f>IFERROR(AZ382/(IF($AT$22&gt;0,$AM$7,0)+IF($AU$22&gt;0,$AP$7,0)+IF($AV$22&gt;0,$AS$7,0)),0)</f>
        <v>0</v>
      </c>
      <c r="BB382" s="198"/>
      <c r="BC382" s="425"/>
      <c r="BD382" s="413"/>
      <c r="BE382" s="413"/>
      <c r="BF382" s="236"/>
      <c r="BG382" s="416"/>
      <c r="BH382" s="416"/>
      <c r="BI382" s="411"/>
      <c r="BJ382" s="411"/>
      <c r="BK382" s="413"/>
      <c r="BL382" s="413"/>
      <c r="BM382" s="413"/>
      <c r="BP382" s="211"/>
      <c r="BQ382" s="211"/>
      <c r="BR382" s="211"/>
      <c r="BS382" s="211"/>
    </row>
    <row r="383" spans="1:71">
      <c r="A383" s="419"/>
      <c r="B383" s="419"/>
      <c r="C383" s="422"/>
      <c r="D383" s="195" t="str">
        <f t="shared" si="2443"/>
        <v>3.13</v>
      </c>
      <c r="E383" s="195"/>
      <c r="F383" s="195"/>
      <c r="G383" s="195"/>
      <c r="H383" s="195"/>
      <c r="I383" s="195"/>
      <c r="J383" s="196">
        <f t="shared" si="2323"/>
        <v>0</v>
      </c>
      <c r="K383" s="197" t="str">
        <f>IF(analis!AB38="","",analis!AB38)</f>
        <v/>
      </c>
      <c r="L383" s="196"/>
      <c r="M383" s="196"/>
      <c r="N383" s="196"/>
      <c r="O383" s="196"/>
      <c r="P383" s="196">
        <f t="shared" si="2324"/>
        <v>0</v>
      </c>
      <c r="Q383" s="8" t="str">
        <f>'rpp13'!$M$283</f>
        <v/>
      </c>
      <c r="R383" s="196"/>
      <c r="S383" s="196">
        <f t="shared" si="2325"/>
        <v>0</v>
      </c>
      <c r="T383" s="196"/>
      <c r="U383" s="196"/>
      <c r="V383" s="196">
        <f t="shared" si="2326"/>
        <v>0</v>
      </c>
      <c r="W383" s="196"/>
      <c r="X383" s="196"/>
      <c r="Y383" s="196"/>
      <c r="Z383" s="196"/>
      <c r="AA383" s="196">
        <f t="shared" ref="AA383" si="2709">IF($W$23=1,J383*$J$7,0)</f>
        <v>0</v>
      </c>
      <c r="AB383" s="196">
        <f t="shared" ref="AB383" si="2710">IF($X$23=1,P383*$P$7,0)</f>
        <v>0</v>
      </c>
      <c r="AC383" s="196">
        <f t="shared" ref="AC383" si="2711">IF($Y$23=1,S383*$S$7,0)</f>
        <v>0</v>
      </c>
      <c r="AD383" s="196">
        <f t="shared" ref="AD383" si="2712">IF($Z$23=1,V383*$V$7,0)</f>
        <v>0</v>
      </c>
      <c r="AE383" s="197">
        <f t="shared" si="2331"/>
        <v>0</v>
      </c>
      <c r="AF383" s="198">
        <f>IFERROR(AE383/(IF($W$23&gt;0,$J$7,0)+IF($X$23&gt;0,$P$7,0)+IF($Y$23&gt;0,$S$7,0)+IF($Z$23&gt;0,$V$7,0)),0)</f>
        <v>0</v>
      </c>
      <c r="AG383" s="198"/>
      <c r="AH383" s="425"/>
      <c r="AI383" s="413"/>
      <c r="AJ383" s="199" t="str">
        <f t="shared" si="2448"/>
        <v>4.13</v>
      </c>
      <c r="AK383" s="8" t="str">
        <f>'rpp13'!$M$340</f>
        <v/>
      </c>
      <c r="AL383" s="199"/>
      <c r="AM383" s="196">
        <f t="shared" si="2332"/>
        <v>0</v>
      </c>
      <c r="AN383" s="196"/>
      <c r="AO383" s="196"/>
      <c r="AP383" s="196">
        <f t="shared" si="2333"/>
        <v>0</v>
      </c>
      <c r="AQ383" s="196"/>
      <c r="AR383" s="196"/>
      <c r="AS383" s="196">
        <f t="shared" si="2334"/>
        <v>0</v>
      </c>
      <c r="AT383" s="196"/>
      <c r="AU383" s="196"/>
      <c r="AV383" s="196"/>
      <c r="AW383" s="196">
        <f t="shared" ref="AW383" si="2713">IF($AT$23=1,AM383*$AM$7,0)</f>
        <v>0</v>
      </c>
      <c r="AX383" s="196">
        <f t="shared" ref="AX383" si="2714">IF($AU$23=1,AP383*$AP$7,0)</f>
        <v>0</v>
      </c>
      <c r="AY383" s="196">
        <f t="shared" ref="AY383" si="2715">IF($AV$23=1,AS383*$AS$7,0)</f>
        <v>0</v>
      </c>
      <c r="AZ383" s="197">
        <f t="shared" si="2338"/>
        <v>0</v>
      </c>
      <c r="BA383" s="198">
        <f>IFERROR(AZ383/(IF($AT$23&gt;0,$AM$7,0)+IF($AU$23&gt;0,$AP$7,0)+IF($AV$23&gt;0,$AS$7,0)),0)</f>
        <v>0</v>
      </c>
      <c r="BB383" s="198"/>
      <c r="BC383" s="425"/>
      <c r="BD383" s="413"/>
      <c r="BE383" s="413"/>
      <c r="BF383" s="236"/>
      <c r="BG383" s="416"/>
      <c r="BH383" s="416"/>
      <c r="BI383" s="411"/>
      <c r="BJ383" s="411"/>
      <c r="BK383" s="413"/>
      <c r="BL383" s="413"/>
      <c r="BM383" s="413"/>
      <c r="BP383" s="211"/>
      <c r="BQ383" s="211"/>
      <c r="BR383" s="211"/>
      <c r="BS383" s="211"/>
    </row>
    <row r="384" spans="1:71">
      <c r="A384" s="419"/>
      <c r="B384" s="419"/>
      <c r="C384" s="422"/>
      <c r="D384" s="195" t="str">
        <f t="shared" si="2443"/>
        <v>3.14</v>
      </c>
      <c r="E384" s="195"/>
      <c r="F384" s="195"/>
      <c r="G384" s="195"/>
      <c r="H384" s="195"/>
      <c r="I384" s="195"/>
      <c r="J384" s="196">
        <f t="shared" si="2323"/>
        <v>0</v>
      </c>
      <c r="K384" s="197" t="str">
        <f>IF(analis!AD38="","",analis!AD38)</f>
        <v/>
      </c>
      <c r="L384" s="196"/>
      <c r="M384" s="196"/>
      <c r="N384" s="196"/>
      <c r="O384" s="196"/>
      <c r="P384" s="196">
        <f t="shared" si="2324"/>
        <v>0</v>
      </c>
      <c r="Q384" s="8" t="str">
        <f>'rpp14'!$M$283</f>
        <v/>
      </c>
      <c r="R384" s="196"/>
      <c r="S384" s="196">
        <f t="shared" si="2325"/>
        <v>0</v>
      </c>
      <c r="T384" s="196"/>
      <c r="U384" s="196"/>
      <c r="V384" s="196">
        <f t="shared" si="2326"/>
        <v>0</v>
      </c>
      <c r="W384" s="196"/>
      <c r="X384" s="196"/>
      <c r="Y384" s="196"/>
      <c r="Z384" s="196"/>
      <c r="AA384" s="196">
        <f t="shared" ref="AA384" si="2716">IF($W$24=1,J384*$J$7,0)</f>
        <v>0</v>
      </c>
      <c r="AB384" s="196">
        <f t="shared" ref="AB384" si="2717">IF($X$24=1,P384*$P$7,0)</f>
        <v>0</v>
      </c>
      <c r="AC384" s="196">
        <f t="shared" ref="AC384" si="2718">IF($Y$24=1,S384*$S$7,0)</f>
        <v>0</v>
      </c>
      <c r="AD384" s="196">
        <f t="shared" ref="AD384" si="2719">IF($Z$24=1,V384*$V$7,0)</f>
        <v>0</v>
      </c>
      <c r="AE384" s="197">
        <f t="shared" si="2331"/>
        <v>0</v>
      </c>
      <c r="AF384" s="198">
        <f>IFERROR(AE384/(IF($W$24&gt;0,$J$7,0)+IF($X$24&gt;0,$P$7,0)+IF($Y$24&gt;0,$S$7,0)+IF($Z$24&gt;0,$V$7,0)),0)</f>
        <v>0</v>
      </c>
      <c r="AG384" s="198"/>
      <c r="AH384" s="425"/>
      <c r="AI384" s="413"/>
      <c r="AJ384" s="199" t="str">
        <f t="shared" si="2448"/>
        <v>4.14</v>
      </c>
      <c r="AK384" s="8" t="str">
        <f>'rpp14'!$M$340</f>
        <v/>
      </c>
      <c r="AL384" s="199"/>
      <c r="AM384" s="196">
        <f t="shared" si="2332"/>
        <v>0</v>
      </c>
      <c r="AN384" s="196"/>
      <c r="AO384" s="196"/>
      <c r="AP384" s="196">
        <f t="shared" si="2333"/>
        <v>0</v>
      </c>
      <c r="AQ384" s="196"/>
      <c r="AR384" s="196"/>
      <c r="AS384" s="196">
        <f t="shared" si="2334"/>
        <v>0</v>
      </c>
      <c r="AT384" s="196"/>
      <c r="AU384" s="196"/>
      <c r="AV384" s="196"/>
      <c r="AW384" s="196">
        <f t="shared" ref="AW384" si="2720">IF($AT$24=1,AM384*$AM$7,0)</f>
        <v>0</v>
      </c>
      <c r="AX384" s="196">
        <f t="shared" ref="AX384" si="2721">IF($AU$24=1,AP384*$AP$7,0)</f>
        <v>0</v>
      </c>
      <c r="AY384" s="196">
        <f t="shared" ref="AY384" si="2722">IF($AV$24=1,AS384*$AS$7,0)</f>
        <v>0</v>
      </c>
      <c r="AZ384" s="197">
        <f t="shared" si="2338"/>
        <v>0</v>
      </c>
      <c r="BA384" s="198">
        <f>IFERROR(AZ384/(IF($AT$24&gt;0,$AM$7,0)+IF($AU$24&gt;0,$AP$7,0)+IF($AV$24&gt;0,$AS$7,0)),0)</f>
        <v>0</v>
      </c>
      <c r="BB384" s="198"/>
      <c r="BC384" s="425"/>
      <c r="BD384" s="413"/>
      <c r="BE384" s="413"/>
      <c r="BF384" s="236"/>
      <c r="BG384" s="416"/>
      <c r="BH384" s="416"/>
      <c r="BI384" s="411"/>
      <c r="BJ384" s="411"/>
      <c r="BK384" s="413"/>
      <c r="BL384" s="413"/>
      <c r="BM384" s="413"/>
      <c r="BP384" s="211"/>
      <c r="BQ384" s="211"/>
      <c r="BR384" s="211"/>
      <c r="BS384" s="211"/>
    </row>
    <row r="385" spans="1:71">
      <c r="A385" s="420"/>
      <c r="B385" s="420"/>
      <c r="C385" s="423"/>
      <c r="D385" s="195" t="str">
        <f t="shared" si="2443"/>
        <v>3.15</v>
      </c>
      <c r="E385" s="195"/>
      <c r="F385" s="195"/>
      <c r="G385" s="195"/>
      <c r="H385" s="195"/>
      <c r="I385" s="195"/>
      <c r="J385" s="196">
        <f t="shared" si="2323"/>
        <v>0</v>
      </c>
      <c r="K385" s="197" t="str">
        <f>IF(analis!AF38="","",analis!AF38)</f>
        <v/>
      </c>
      <c r="L385" s="196"/>
      <c r="M385" s="196"/>
      <c r="N385" s="196"/>
      <c r="O385" s="196"/>
      <c r="P385" s="196">
        <f t="shared" si="2324"/>
        <v>0</v>
      </c>
      <c r="Q385" s="8" t="str">
        <f>'rpp15'!$M$283</f>
        <v/>
      </c>
      <c r="R385" s="196"/>
      <c r="S385" s="196">
        <f t="shared" si="2325"/>
        <v>0</v>
      </c>
      <c r="T385" s="196"/>
      <c r="U385" s="196"/>
      <c r="V385" s="196">
        <f t="shared" si="2326"/>
        <v>0</v>
      </c>
      <c r="W385" s="196"/>
      <c r="X385" s="196"/>
      <c r="Y385" s="196"/>
      <c r="Z385" s="196"/>
      <c r="AA385" s="196">
        <f t="shared" ref="AA385" si="2723">IF($W$25=1,J385*$J$7,0)</f>
        <v>0</v>
      </c>
      <c r="AB385" s="196">
        <f t="shared" ref="AB385" si="2724">IF($X$25=1,P385*$P$7,0)</f>
        <v>0</v>
      </c>
      <c r="AC385" s="196">
        <f t="shared" ref="AC385" si="2725">IF($Y$25=1,S385*$S$7,0)</f>
        <v>0</v>
      </c>
      <c r="AD385" s="196">
        <f t="shared" ref="AD385" si="2726">IF($Z$25=1,V385*$V$7,0)</f>
        <v>0</v>
      </c>
      <c r="AE385" s="197">
        <f t="shared" si="2331"/>
        <v>0</v>
      </c>
      <c r="AF385" s="198">
        <f>IFERROR(AE385/(IF($W$25&gt;0,$J$7,0)+IF($X$25&gt;0,$P$7,0)+IF($Y$25&gt;0,$S$7,0)+IF($Z$25&gt;0,$V$7,0)),0)</f>
        <v>0</v>
      </c>
      <c r="AG385" s="198"/>
      <c r="AH385" s="426"/>
      <c r="AI385" s="414"/>
      <c r="AJ385" s="199" t="str">
        <f t="shared" si="2448"/>
        <v>4.15</v>
      </c>
      <c r="AK385" s="8" t="str">
        <f>'rpp15'!$M$340</f>
        <v/>
      </c>
      <c r="AL385" s="199"/>
      <c r="AM385" s="196">
        <f t="shared" si="2332"/>
        <v>0</v>
      </c>
      <c r="AN385" s="196"/>
      <c r="AO385" s="196"/>
      <c r="AP385" s="196">
        <f t="shared" si="2333"/>
        <v>0</v>
      </c>
      <c r="AQ385" s="196"/>
      <c r="AR385" s="196"/>
      <c r="AS385" s="196">
        <f t="shared" si="2334"/>
        <v>0</v>
      </c>
      <c r="AT385" s="196"/>
      <c r="AU385" s="196"/>
      <c r="AV385" s="196"/>
      <c r="AW385" s="196">
        <f t="shared" ref="AW385" si="2727">IF($AT$25=1,AM385*$AM$7,0)</f>
        <v>0</v>
      </c>
      <c r="AX385" s="196">
        <f t="shared" ref="AX385" si="2728">IF($AU$25=1,AP385*$AP$7,0)</f>
        <v>0</v>
      </c>
      <c r="AY385" s="196">
        <f t="shared" ref="AY385" si="2729">IF($AV$25=1,AS385*$AS$7,0)</f>
        <v>0</v>
      </c>
      <c r="AZ385" s="197">
        <f t="shared" si="2338"/>
        <v>0</v>
      </c>
      <c r="BA385" s="198">
        <f>IFERROR(AZ385/(IF($AT$25&gt;0,$AM$7,0)+IF($AU$25&gt;0,$AP$7,0)+IF($AV$25&gt;0,$AS$7,0)),0)</f>
        <v>0</v>
      </c>
      <c r="BB385" s="198"/>
      <c r="BC385" s="426"/>
      <c r="BD385" s="414"/>
      <c r="BE385" s="414"/>
      <c r="BF385" s="237"/>
      <c r="BG385" s="417"/>
      <c r="BH385" s="417"/>
      <c r="BI385" s="316"/>
      <c r="BJ385" s="316"/>
      <c r="BK385" s="414"/>
      <c r="BL385" s="414"/>
      <c r="BM385" s="414"/>
      <c r="BP385" s="211"/>
      <c r="BQ385" s="211"/>
      <c r="BR385" s="211"/>
      <c r="BS385" s="211"/>
    </row>
    <row r="386" spans="1:71">
      <c r="A386" s="418">
        <v>26</v>
      </c>
      <c r="B386" s="418">
        <f>pd!B31</f>
        <v>5494</v>
      </c>
      <c r="C386" s="421" t="str">
        <f>pd!C31</f>
        <v>MUHAMMAD RAYHAN PARIZAN</v>
      </c>
      <c r="D386" s="195" t="str">
        <f t="shared" si="2443"/>
        <v>3.1</v>
      </c>
      <c r="E386" s="195"/>
      <c r="F386" s="195"/>
      <c r="G386" s="195"/>
      <c r="H386" s="195"/>
      <c r="I386" s="195"/>
      <c r="J386" s="196">
        <f t="shared" si="2323"/>
        <v>0</v>
      </c>
      <c r="K386" s="197" t="str">
        <f>IF(analis!D39="","",analis!D39)</f>
        <v/>
      </c>
      <c r="L386" s="196"/>
      <c r="M386" s="196"/>
      <c r="N386" s="196"/>
      <c r="O386" s="196"/>
      <c r="P386" s="196">
        <f t="shared" si="2324"/>
        <v>0</v>
      </c>
      <c r="Q386" s="8" t="str">
        <f>'rpp1'!$M$284</f>
        <v/>
      </c>
      <c r="R386" s="196"/>
      <c r="S386" s="196">
        <f t="shared" si="2325"/>
        <v>0</v>
      </c>
      <c r="T386" s="196"/>
      <c r="U386" s="196"/>
      <c r="V386" s="196">
        <f t="shared" si="2326"/>
        <v>0</v>
      </c>
      <c r="W386" s="196"/>
      <c r="X386" s="196"/>
      <c r="Y386" s="196"/>
      <c r="Z386" s="196"/>
      <c r="AA386" s="196">
        <f t="shared" ref="AA386" si="2730">IF($W$11=1,J386*$J$7,0)</f>
        <v>0</v>
      </c>
      <c r="AB386" s="196">
        <f t="shared" ref="AB386" si="2731">IF($X$11=1,P386*$P$7,0)</f>
        <v>0</v>
      </c>
      <c r="AC386" s="196">
        <f t="shared" ref="AC386" si="2732">IF($Y$11=1,S386*$S$7,0)</f>
        <v>0</v>
      </c>
      <c r="AD386" s="196">
        <f t="shared" ref="AD386" si="2733">IF($Z$11=1,V386*$V$7,0)</f>
        <v>0</v>
      </c>
      <c r="AE386" s="197">
        <f t="shared" si="2331"/>
        <v>0</v>
      </c>
      <c r="AF386" s="198">
        <f>IFERROR(AE386/(IF($W$11&gt;0,$J$7,0)+IF($X$11&gt;0,$P$7,0)+IF($Y$11&gt;0,$S$7,0)+IF($Z$11&gt;0,$V$7,0)),0)</f>
        <v>0</v>
      </c>
      <c r="AG386" s="198"/>
      <c r="AH386" s="424" t="e">
        <f t="shared" ref="AH386" si="2734">ROUND((SUM(AF386:AF400)/SUM($AG$11:$AG$25)),0)</f>
        <v>#DIV/0!</v>
      </c>
      <c r="AI386" s="412" t="e">
        <f>IF(AH386&gt;=$BO$11,"A",IF(AH386&gt;=$BO$12,"B",IF(AH386&gt;=$BO$13,"C",IF(AH386&gt;=$BO$14,"D",""))))</f>
        <v>#DIV/0!</v>
      </c>
      <c r="AJ386" s="199" t="str">
        <f t="shared" si="2448"/>
        <v>4.1</v>
      </c>
      <c r="AK386" s="8" t="str">
        <f>'rpp1'!$M$341</f>
        <v/>
      </c>
      <c r="AL386" s="199"/>
      <c r="AM386" s="196">
        <f t="shared" si="2332"/>
        <v>0</v>
      </c>
      <c r="AN386" s="196"/>
      <c r="AO386" s="196"/>
      <c r="AP386" s="196">
        <f t="shared" si="2333"/>
        <v>0</v>
      </c>
      <c r="AQ386" s="196"/>
      <c r="AR386" s="196"/>
      <c r="AS386" s="196">
        <f t="shared" si="2334"/>
        <v>0</v>
      </c>
      <c r="AT386" s="196"/>
      <c r="AU386" s="196"/>
      <c r="AV386" s="196"/>
      <c r="AW386" s="196">
        <f t="shared" ref="AW386" si="2735">IF($AT$11=1,AM386*$AM$7,0)</f>
        <v>0</v>
      </c>
      <c r="AX386" s="196">
        <f t="shared" ref="AX386" si="2736">IF($AU$11=1,AP386*$AP$7,0)</f>
        <v>0</v>
      </c>
      <c r="AY386" s="196">
        <f t="shared" ref="AY386" si="2737">IF($AV$11=1,AS386*$AS$7,0)</f>
        <v>0</v>
      </c>
      <c r="AZ386" s="197">
        <f t="shared" si="2338"/>
        <v>0</v>
      </c>
      <c r="BA386" s="198">
        <f>IFERROR(AZ386/(IF($AT$11&gt;0,$AM$7,0)+IF($AU$11&gt;0,$AP$7,0)+IF($AV$11&gt;0,$AS$7,0)),0)</f>
        <v>0</v>
      </c>
      <c r="BB386" s="198"/>
      <c r="BC386" s="424" t="e">
        <f t="shared" ref="BC386" si="2738">ROUND((SUM(BA386:BA400)/SUM($BB$11:$BB$25)),0)</f>
        <v>#DIV/0!</v>
      </c>
      <c r="BD386" s="412" t="e">
        <f t="shared" ref="BD386" si="2739">IF(BC386&gt;=$BO$11,"A",IF(BC386&gt;=$BO$12,"B",IF(BC386&gt;=$BO$13,"C",IF(BC386&gt;=$BO$14,"D",""))))</f>
        <v>#DIV/0!</v>
      </c>
      <c r="BE386" s="412"/>
      <c r="BF386" s="235" t="str">
        <f>'rpp1'!G175</f>
        <v/>
      </c>
      <c r="BG386" s="415" t="e">
        <f>IF(AI386=$BP$11,$BQ$11,IF(AI386=$BP$12,$BQ$12,IF(AI386=$BP$13,$BQ$13,IF(AI386=$BP$14,$BQ$14,""))))</f>
        <v>#DIV/0!</v>
      </c>
      <c r="BH386" s="415" t="e">
        <f t="shared" ref="BH386" si="2740">IF(BD386=$BP$11,$BR$11,IF(BD386=$BP$12,$BR$12,IF(BD386=$BP$13,$BR$13,IF(BD386=$BP$14,$BR$14,""))))</f>
        <v>#DIV/0!</v>
      </c>
      <c r="BI386" s="315" t="str">
        <f t="shared" ref="BI386" si="2741">IF(BE386=$BS$11,$BT$11,IF(BE386=$BS$12,$BT$12,IF(BE386=$BS$13,$BT$13,IF(BE386=$BS$14,$BT$14,""))))</f>
        <v/>
      </c>
      <c r="BJ386" s="315" t="str">
        <f t="shared" ref="BJ386" si="2742">IF(BF386=$BS$11,$BU$11,IF(BF386=$BS$12,$BU$12,IF(BF386=$BS$13,$BU$13,IF(BF386=$BS$14,$BU$14,""))))</f>
        <v/>
      </c>
      <c r="BK386" s="412"/>
      <c r="BL386" s="412"/>
      <c r="BM386" s="412"/>
      <c r="BP386" s="211"/>
      <c r="BQ386" s="211"/>
      <c r="BR386" s="211"/>
      <c r="BS386" s="211"/>
    </row>
    <row r="387" spans="1:71">
      <c r="A387" s="419"/>
      <c r="B387" s="419"/>
      <c r="C387" s="422"/>
      <c r="D387" s="195" t="str">
        <f t="shared" si="2443"/>
        <v>3.2</v>
      </c>
      <c r="E387" s="195"/>
      <c r="F387" s="195"/>
      <c r="G387" s="195"/>
      <c r="H387" s="195"/>
      <c r="I387" s="195"/>
      <c r="J387" s="196">
        <f t="shared" si="2323"/>
        <v>0</v>
      </c>
      <c r="K387" s="197" t="str">
        <f>IF(analis!F39="","",analis!F39)</f>
        <v/>
      </c>
      <c r="L387" s="196"/>
      <c r="M387" s="196"/>
      <c r="N387" s="196"/>
      <c r="O387" s="196"/>
      <c r="P387" s="196">
        <f t="shared" si="2324"/>
        <v>0</v>
      </c>
      <c r="Q387" s="8" t="str">
        <f>'rpp2'!$M$284</f>
        <v/>
      </c>
      <c r="R387" s="196"/>
      <c r="S387" s="196">
        <f t="shared" si="2325"/>
        <v>0</v>
      </c>
      <c r="T387" s="196"/>
      <c r="U387" s="196"/>
      <c r="V387" s="196">
        <f t="shared" si="2326"/>
        <v>0</v>
      </c>
      <c r="W387" s="196"/>
      <c r="X387" s="196"/>
      <c r="Y387" s="196"/>
      <c r="Z387" s="196"/>
      <c r="AA387" s="196">
        <f t="shared" ref="AA387" si="2743">IF($W$12=1,J387*$J$7,0)</f>
        <v>0</v>
      </c>
      <c r="AB387" s="196">
        <f t="shared" ref="AB387" si="2744">IF($X$12=1,P387*$P$7,0)</f>
        <v>0</v>
      </c>
      <c r="AC387" s="196">
        <f t="shared" ref="AC387" si="2745">IF($Y$12=1,S387*$S$7,0)</f>
        <v>0</v>
      </c>
      <c r="AD387" s="196">
        <f t="shared" ref="AD387" si="2746">IF($Z$12=1,V387*$V$7,0)</f>
        <v>0</v>
      </c>
      <c r="AE387" s="197">
        <f t="shared" si="2331"/>
        <v>0</v>
      </c>
      <c r="AF387" s="198">
        <f>IFERROR(AE387/(IF($W$12&gt;0,$J$7,0)+IF($X$12&gt;0,$P$7,0)+IF($Y$12&gt;0,$S$7,0)+IF($Z$12&gt;0,$V$7,0)),0)</f>
        <v>0</v>
      </c>
      <c r="AG387" s="198"/>
      <c r="AH387" s="425"/>
      <c r="AI387" s="413"/>
      <c r="AJ387" s="199" t="str">
        <f t="shared" si="2448"/>
        <v>4.2</v>
      </c>
      <c r="AK387" s="8" t="str">
        <f>'rpp2'!$M$341</f>
        <v/>
      </c>
      <c r="AL387" s="199"/>
      <c r="AM387" s="196">
        <f t="shared" si="2332"/>
        <v>0</v>
      </c>
      <c r="AN387" s="196"/>
      <c r="AO387" s="196"/>
      <c r="AP387" s="196">
        <f t="shared" si="2333"/>
        <v>0</v>
      </c>
      <c r="AQ387" s="196"/>
      <c r="AR387" s="196"/>
      <c r="AS387" s="196">
        <f t="shared" si="2334"/>
        <v>0</v>
      </c>
      <c r="AT387" s="196"/>
      <c r="AU387" s="196"/>
      <c r="AV387" s="196"/>
      <c r="AW387" s="196">
        <f t="shared" ref="AW387" si="2747">IF($AT$12=1,AM387*$AM$7,0)</f>
        <v>0</v>
      </c>
      <c r="AX387" s="196">
        <f t="shared" ref="AX387" si="2748">IF($AU$12=1,AP387*$AP$7,0)</f>
        <v>0</v>
      </c>
      <c r="AY387" s="196">
        <f t="shared" ref="AY387" si="2749">IF($AV$12=1,AS387*$AS$7,0)</f>
        <v>0</v>
      </c>
      <c r="AZ387" s="197">
        <f t="shared" si="2338"/>
        <v>0</v>
      </c>
      <c r="BA387" s="198">
        <f>IFERROR(AZ387/(IF($AT$12&gt;0,$AM$7,0)+IF($AU$12&gt;0,$AP$7,0)+IF($AV$12&gt;0,$AS$7,0)),0)</f>
        <v>0</v>
      </c>
      <c r="BB387" s="198"/>
      <c r="BC387" s="425"/>
      <c r="BD387" s="413"/>
      <c r="BE387" s="413"/>
      <c r="BF387" s="236" t="str">
        <f>'rpp2'!G175</f>
        <v/>
      </c>
      <c r="BG387" s="416"/>
      <c r="BH387" s="416"/>
      <c r="BI387" s="411"/>
      <c r="BJ387" s="411"/>
      <c r="BK387" s="413"/>
      <c r="BL387" s="413"/>
      <c r="BM387" s="413"/>
      <c r="BP387" s="211"/>
      <c r="BQ387" s="211"/>
      <c r="BR387" s="211"/>
      <c r="BS387" s="211"/>
    </row>
    <row r="388" spans="1:71">
      <c r="A388" s="419"/>
      <c r="B388" s="419"/>
      <c r="C388" s="422"/>
      <c r="D388" s="195" t="str">
        <f t="shared" si="2443"/>
        <v>3.3</v>
      </c>
      <c r="E388" s="195"/>
      <c r="F388" s="195"/>
      <c r="G388" s="195"/>
      <c r="H388" s="195"/>
      <c r="I388" s="195"/>
      <c r="J388" s="196">
        <f t="shared" si="2323"/>
        <v>0</v>
      </c>
      <c r="K388" s="197" t="str">
        <f>IF(analis!H39="","",analis!H39)</f>
        <v/>
      </c>
      <c r="L388" s="196"/>
      <c r="M388" s="196"/>
      <c r="N388" s="196"/>
      <c r="O388" s="196"/>
      <c r="P388" s="196">
        <f t="shared" si="2324"/>
        <v>0</v>
      </c>
      <c r="Q388" s="8" t="str">
        <f>'rpp3'!$M$284</f>
        <v/>
      </c>
      <c r="R388" s="196"/>
      <c r="S388" s="196">
        <f t="shared" si="2325"/>
        <v>0</v>
      </c>
      <c r="T388" s="196"/>
      <c r="U388" s="196"/>
      <c r="V388" s="196">
        <f t="shared" si="2326"/>
        <v>0</v>
      </c>
      <c r="W388" s="196"/>
      <c r="X388" s="196"/>
      <c r="Y388" s="196"/>
      <c r="Z388" s="196"/>
      <c r="AA388" s="196">
        <f t="shared" ref="AA388" si="2750">IF($W$13=1,J388*$J$7,0)</f>
        <v>0</v>
      </c>
      <c r="AB388" s="196">
        <f t="shared" ref="AB388" si="2751">IF($X$13=1,P388*$P$7,0)</f>
        <v>0</v>
      </c>
      <c r="AC388" s="196">
        <f t="shared" ref="AC388" si="2752">IF($Y$13=1,S388*$S$7,0)</f>
        <v>0</v>
      </c>
      <c r="AD388" s="196">
        <f t="shared" ref="AD388" si="2753">IF($Z$13=1,V388*$V$7,0)</f>
        <v>0</v>
      </c>
      <c r="AE388" s="197">
        <f t="shared" si="2331"/>
        <v>0</v>
      </c>
      <c r="AF388" s="198">
        <f>IFERROR(AE388/(IF($W$13&gt;0,$J$7,0)+IF($X$13&gt;0,$P$7,0)+IF($Y$13&gt;0,$S$7,0)+IF($Z$13&gt;0,$V$7,0)),0)</f>
        <v>0</v>
      </c>
      <c r="AG388" s="198"/>
      <c r="AH388" s="425"/>
      <c r="AI388" s="413"/>
      <c r="AJ388" s="199" t="str">
        <f t="shared" si="2448"/>
        <v>4.3</v>
      </c>
      <c r="AK388" s="8" t="str">
        <f>'rpp3'!$M$341</f>
        <v/>
      </c>
      <c r="AL388" s="199"/>
      <c r="AM388" s="196">
        <f t="shared" si="2332"/>
        <v>0</v>
      </c>
      <c r="AN388" s="196"/>
      <c r="AO388" s="196"/>
      <c r="AP388" s="196">
        <f t="shared" si="2333"/>
        <v>0</v>
      </c>
      <c r="AQ388" s="196"/>
      <c r="AR388" s="196"/>
      <c r="AS388" s="196">
        <f t="shared" si="2334"/>
        <v>0</v>
      </c>
      <c r="AT388" s="196"/>
      <c r="AU388" s="196"/>
      <c r="AV388" s="196"/>
      <c r="AW388" s="196">
        <f t="shared" ref="AW388" si="2754">IF($AT$13=1,AM388*$AM$7,0)</f>
        <v>0</v>
      </c>
      <c r="AX388" s="196">
        <f t="shared" ref="AX388" si="2755">IF($AU$13=1,AP388*$AP$7,0)</f>
        <v>0</v>
      </c>
      <c r="AY388" s="196">
        <f t="shared" ref="AY388" si="2756">IF($AV$13=1,AS388*$AS$7,0)</f>
        <v>0</v>
      </c>
      <c r="AZ388" s="197">
        <f t="shared" si="2338"/>
        <v>0</v>
      </c>
      <c r="BA388" s="198">
        <f>IFERROR(AZ388/(IF($AT$13&gt;0,$AM$7,0)+IF($AU$13&gt;0,$AP$7,0)+IF($AV$13&gt;0,$AS$7,0)),0)</f>
        <v>0</v>
      </c>
      <c r="BB388" s="198"/>
      <c r="BC388" s="425"/>
      <c r="BD388" s="413"/>
      <c r="BE388" s="413"/>
      <c r="BF388" s="236"/>
      <c r="BG388" s="416"/>
      <c r="BH388" s="416"/>
      <c r="BI388" s="411"/>
      <c r="BJ388" s="411"/>
      <c r="BK388" s="413"/>
      <c r="BL388" s="413"/>
      <c r="BM388" s="413"/>
      <c r="BP388" s="211"/>
      <c r="BQ388" s="211"/>
      <c r="BR388" s="211"/>
      <c r="BS388" s="211"/>
    </row>
    <row r="389" spans="1:71">
      <c r="A389" s="419"/>
      <c r="B389" s="419"/>
      <c r="C389" s="422"/>
      <c r="D389" s="195" t="str">
        <f t="shared" si="2443"/>
        <v>3.4</v>
      </c>
      <c r="E389" s="195"/>
      <c r="F389" s="195"/>
      <c r="G389" s="195"/>
      <c r="H389" s="195"/>
      <c r="I389" s="195"/>
      <c r="J389" s="196">
        <f t="shared" si="2323"/>
        <v>0</v>
      </c>
      <c r="K389" s="197" t="str">
        <f>IF(analis!J39="","",analis!J39)</f>
        <v/>
      </c>
      <c r="L389" s="196"/>
      <c r="M389" s="196"/>
      <c r="N389" s="196"/>
      <c r="O389" s="196"/>
      <c r="P389" s="196">
        <f t="shared" si="2324"/>
        <v>0</v>
      </c>
      <c r="Q389" s="8" t="str">
        <f>'rpp4'!$M$284</f>
        <v/>
      </c>
      <c r="R389" s="196"/>
      <c r="S389" s="196">
        <f t="shared" si="2325"/>
        <v>0</v>
      </c>
      <c r="T389" s="196"/>
      <c r="U389" s="196"/>
      <c r="V389" s="196">
        <f t="shared" si="2326"/>
        <v>0</v>
      </c>
      <c r="W389" s="196"/>
      <c r="X389" s="196"/>
      <c r="Y389" s="196"/>
      <c r="Z389" s="196"/>
      <c r="AA389" s="196">
        <f t="shared" ref="AA389" si="2757">IF($W$14=1,J389*$J$7,0)</f>
        <v>0</v>
      </c>
      <c r="AB389" s="196">
        <f t="shared" ref="AB389" si="2758">IF($X$14=1,P389*$P$7,0)</f>
        <v>0</v>
      </c>
      <c r="AC389" s="196">
        <f t="shared" ref="AC389" si="2759">IF($Y$14=1,S389*$S$7,0)</f>
        <v>0</v>
      </c>
      <c r="AD389" s="196">
        <f t="shared" ref="AD389" si="2760">IF($Z$14=1,V389*$V$7,0)</f>
        <v>0</v>
      </c>
      <c r="AE389" s="197">
        <f t="shared" si="2331"/>
        <v>0</v>
      </c>
      <c r="AF389" s="198">
        <f>IFERROR(AE389/(IF($W$14&gt;0,$J$7,0)+IF($X$14&gt;0,$P$7,0)+IF($Y$14&gt;0,$S$7,0)+IF($Z$14&gt;0,$V$7,0)),0)</f>
        <v>0</v>
      </c>
      <c r="AG389" s="198"/>
      <c r="AH389" s="425"/>
      <c r="AI389" s="413"/>
      <c r="AJ389" s="199" t="str">
        <f t="shared" si="2448"/>
        <v>4.4</v>
      </c>
      <c r="AK389" s="8" t="str">
        <f>'rpp4'!$M$341</f>
        <v/>
      </c>
      <c r="AL389" s="199"/>
      <c r="AM389" s="196">
        <f t="shared" si="2332"/>
        <v>0</v>
      </c>
      <c r="AN389" s="196"/>
      <c r="AO389" s="196"/>
      <c r="AP389" s="196">
        <f t="shared" si="2333"/>
        <v>0</v>
      </c>
      <c r="AQ389" s="196"/>
      <c r="AR389" s="196"/>
      <c r="AS389" s="196">
        <f t="shared" si="2334"/>
        <v>0</v>
      </c>
      <c r="AT389" s="196"/>
      <c r="AU389" s="196"/>
      <c r="AV389" s="196"/>
      <c r="AW389" s="196">
        <f t="shared" ref="AW389" si="2761">IF($AT$14=1,AM389*$AM$7,0)</f>
        <v>0</v>
      </c>
      <c r="AX389" s="196">
        <f t="shared" ref="AX389" si="2762">IF($AU$14=1,AP389*$AP$7,0)</f>
        <v>0</v>
      </c>
      <c r="AY389" s="196">
        <f t="shared" ref="AY389" si="2763">IF($AV$14=1,AS389*$AS$7,0)</f>
        <v>0</v>
      </c>
      <c r="AZ389" s="197">
        <f t="shared" si="2338"/>
        <v>0</v>
      </c>
      <c r="BA389" s="198">
        <f>IFERROR(AZ389/(IF($AT$14&gt;0,$AM$7,0)+IF($AU$14&gt;0,$AP$7,0)+IF($AV$14&gt;0,$AS$7,0)),0)</f>
        <v>0</v>
      </c>
      <c r="BB389" s="198"/>
      <c r="BC389" s="425"/>
      <c r="BD389" s="413"/>
      <c r="BE389" s="413"/>
      <c r="BF389" s="236"/>
      <c r="BG389" s="416"/>
      <c r="BH389" s="416"/>
      <c r="BI389" s="411"/>
      <c r="BJ389" s="411"/>
      <c r="BK389" s="413"/>
      <c r="BL389" s="413"/>
      <c r="BM389" s="413"/>
      <c r="BP389" s="211"/>
      <c r="BQ389" s="211"/>
      <c r="BR389" s="211"/>
      <c r="BS389" s="211"/>
    </row>
    <row r="390" spans="1:71">
      <c r="A390" s="419"/>
      <c r="B390" s="419"/>
      <c r="C390" s="422"/>
      <c r="D390" s="195" t="str">
        <f t="shared" si="2443"/>
        <v>3.5</v>
      </c>
      <c r="E390" s="195"/>
      <c r="F390" s="195"/>
      <c r="G390" s="195"/>
      <c r="H390" s="195"/>
      <c r="I390" s="195"/>
      <c r="J390" s="196">
        <f t="shared" si="2323"/>
        <v>0</v>
      </c>
      <c r="K390" s="197" t="str">
        <f>IF(analis!L39="","",analis!L39)</f>
        <v/>
      </c>
      <c r="L390" s="196"/>
      <c r="M390" s="196"/>
      <c r="N390" s="196"/>
      <c r="O390" s="196"/>
      <c r="P390" s="196">
        <f t="shared" si="2324"/>
        <v>0</v>
      </c>
      <c r="Q390" s="8" t="str">
        <f>'rpp5'!$M$284</f>
        <v/>
      </c>
      <c r="R390" s="196"/>
      <c r="S390" s="196">
        <f t="shared" si="2325"/>
        <v>0</v>
      </c>
      <c r="T390" s="196"/>
      <c r="U390" s="196"/>
      <c r="V390" s="196">
        <f t="shared" si="2326"/>
        <v>0</v>
      </c>
      <c r="W390" s="196"/>
      <c r="X390" s="196"/>
      <c r="Y390" s="196"/>
      <c r="Z390" s="196"/>
      <c r="AA390" s="196">
        <f t="shared" ref="AA390" si="2764">IF($W$15=1,J390*$J$7,0)</f>
        <v>0</v>
      </c>
      <c r="AB390" s="196">
        <f t="shared" ref="AB390" si="2765">IF($X$15=1,P390*$P$7,0)</f>
        <v>0</v>
      </c>
      <c r="AC390" s="196">
        <f t="shared" ref="AC390" si="2766">IF($Y$15=1,S390*$S$7,0)</f>
        <v>0</v>
      </c>
      <c r="AD390" s="196">
        <f t="shared" ref="AD390" si="2767">IF($Z$15=1,V390*$V$7,0)</f>
        <v>0</v>
      </c>
      <c r="AE390" s="197">
        <f t="shared" si="2331"/>
        <v>0</v>
      </c>
      <c r="AF390" s="198">
        <f>IFERROR(AE390/(IF($W$15&gt;0,$J$7,0)+IF($X$15&gt;0,$P$7,0)+IF($Y$15&gt;0,$S$7,0)+IF($Z$15&gt;0,$V$7,0)),0)</f>
        <v>0</v>
      </c>
      <c r="AG390" s="198"/>
      <c r="AH390" s="425"/>
      <c r="AI390" s="413"/>
      <c r="AJ390" s="199" t="str">
        <f t="shared" si="2448"/>
        <v>4.5</v>
      </c>
      <c r="AK390" s="8" t="str">
        <f>'rpp5'!$M$341</f>
        <v/>
      </c>
      <c r="AL390" s="199"/>
      <c r="AM390" s="196">
        <f t="shared" si="2332"/>
        <v>0</v>
      </c>
      <c r="AN390" s="196"/>
      <c r="AO390" s="196"/>
      <c r="AP390" s="196">
        <f t="shared" si="2333"/>
        <v>0</v>
      </c>
      <c r="AQ390" s="196"/>
      <c r="AR390" s="196"/>
      <c r="AS390" s="196">
        <f t="shared" si="2334"/>
        <v>0</v>
      </c>
      <c r="AT390" s="196"/>
      <c r="AU390" s="196"/>
      <c r="AV390" s="196"/>
      <c r="AW390" s="196">
        <f t="shared" ref="AW390" si="2768">IF($AT$15=1,AM390*$AM$7,0)</f>
        <v>0</v>
      </c>
      <c r="AX390" s="196">
        <f t="shared" ref="AX390" si="2769">IF($AU$15=1,AP390*$AP$7,0)</f>
        <v>0</v>
      </c>
      <c r="AY390" s="196">
        <f t="shared" ref="AY390" si="2770">IF($AV$15=1,AS390*$AS$7,0)</f>
        <v>0</v>
      </c>
      <c r="AZ390" s="197">
        <f t="shared" si="2338"/>
        <v>0</v>
      </c>
      <c r="BA390" s="198">
        <f>IFERROR(AZ390/(IF($AT$15&gt;0,$AM$7,0)+IF($AU$15&gt;0,$AP$7,0)+IF($AV$15&gt;0,$AS$7,0)),0)</f>
        <v>0</v>
      </c>
      <c r="BB390" s="198"/>
      <c r="BC390" s="425"/>
      <c r="BD390" s="413"/>
      <c r="BE390" s="413"/>
      <c r="BF390" s="236"/>
      <c r="BG390" s="416"/>
      <c r="BH390" s="416"/>
      <c r="BI390" s="411"/>
      <c r="BJ390" s="411"/>
      <c r="BK390" s="413"/>
      <c r="BL390" s="413"/>
      <c r="BM390" s="413"/>
      <c r="BP390" s="211"/>
      <c r="BQ390" s="211"/>
      <c r="BR390" s="211"/>
      <c r="BS390" s="211"/>
    </row>
    <row r="391" spans="1:71">
      <c r="A391" s="419"/>
      <c r="B391" s="419"/>
      <c r="C391" s="422"/>
      <c r="D391" s="195" t="str">
        <f t="shared" si="2443"/>
        <v>3.6</v>
      </c>
      <c r="E391" s="195"/>
      <c r="F391" s="195"/>
      <c r="G391" s="195"/>
      <c r="H391" s="195"/>
      <c r="I391" s="195"/>
      <c r="J391" s="196">
        <f t="shared" si="2323"/>
        <v>0</v>
      </c>
      <c r="K391" s="197" t="str">
        <f>IF(analis!N39="","",analis!N39)</f>
        <v/>
      </c>
      <c r="L391" s="196"/>
      <c r="M391" s="196"/>
      <c r="N391" s="196"/>
      <c r="O391" s="196"/>
      <c r="P391" s="196">
        <f t="shared" si="2324"/>
        <v>0</v>
      </c>
      <c r="Q391" s="8" t="str">
        <f>'rpp16'!$M$284</f>
        <v/>
      </c>
      <c r="R391" s="196"/>
      <c r="S391" s="196">
        <f t="shared" si="2325"/>
        <v>0</v>
      </c>
      <c r="T391" s="196"/>
      <c r="U391" s="196"/>
      <c r="V391" s="196">
        <f t="shared" si="2326"/>
        <v>0</v>
      </c>
      <c r="W391" s="196"/>
      <c r="X391" s="196"/>
      <c r="Y391" s="196"/>
      <c r="Z391" s="196"/>
      <c r="AA391" s="196">
        <f t="shared" ref="AA391" si="2771">IF($W$16=1,J391*$J$7,0)</f>
        <v>0</v>
      </c>
      <c r="AB391" s="196">
        <f t="shared" ref="AB391" si="2772">IF($X$16=1,P391*$P$7,0)</f>
        <v>0</v>
      </c>
      <c r="AC391" s="196">
        <f t="shared" ref="AC391" si="2773">IF($Y$16=1,S391*$S$7,0)</f>
        <v>0</v>
      </c>
      <c r="AD391" s="196">
        <f t="shared" ref="AD391" si="2774">IF($Z$16=1,V391*$V$7,0)</f>
        <v>0</v>
      </c>
      <c r="AE391" s="197">
        <f t="shared" si="2331"/>
        <v>0</v>
      </c>
      <c r="AF391" s="198">
        <f>IFERROR(AE391/(IF($W$16&gt;0,$J$7,0)+IF($X$16&gt;0,$P$7,0)+IF($Y$16&gt;0,$S$7,0)+IF($Z$16&gt;0,$V$7,0)),0)</f>
        <v>0</v>
      </c>
      <c r="AG391" s="198"/>
      <c r="AH391" s="425"/>
      <c r="AI391" s="413"/>
      <c r="AJ391" s="199" t="str">
        <f t="shared" si="2448"/>
        <v>4.6</v>
      </c>
      <c r="AK391" s="8" t="str">
        <f>'rpp16'!$M$341</f>
        <v/>
      </c>
      <c r="AL391" s="199"/>
      <c r="AM391" s="196">
        <f t="shared" si="2332"/>
        <v>0</v>
      </c>
      <c r="AN391" s="196"/>
      <c r="AO391" s="196"/>
      <c r="AP391" s="196">
        <f t="shared" si="2333"/>
        <v>0</v>
      </c>
      <c r="AQ391" s="196"/>
      <c r="AR391" s="196"/>
      <c r="AS391" s="196">
        <f t="shared" si="2334"/>
        <v>0</v>
      </c>
      <c r="AT391" s="196"/>
      <c r="AU391" s="196"/>
      <c r="AV391" s="196"/>
      <c r="AW391" s="196">
        <f t="shared" ref="AW391" si="2775">IF($AT$16=1,AM391*$AM$7,0)</f>
        <v>0</v>
      </c>
      <c r="AX391" s="196">
        <f t="shared" ref="AX391" si="2776">IF($AU$16=1,AP391*$AP$7,0)</f>
        <v>0</v>
      </c>
      <c r="AY391" s="196">
        <f t="shared" ref="AY391" si="2777">IF($AV$16=1,AS391*$AS$7,0)</f>
        <v>0</v>
      </c>
      <c r="AZ391" s="197">
        <f t="shared" si="2338"/>
        <v>0</v>
      </c>
      <c r="BA391" s="198">
        <f>IFERROR(AZ391/(IF($AT$16&gt;0,$AM$7,0)+IF($AU$16&gt;0,$AP$7,0)+IF($AV$16&gt;0,$AS$7,0)),0)</f>
        <v>0</v>
      </c>
      <c r="BB391" s="198"/>
      <c r="BC391" s="425"/>
      <c r="BD391" s="413"/>
      <c r="BE391" s="413"/>
      <c r="BF391" s="236"/>
      <c r="BG391" s="416"/>
      <c r="BH391" s="416"/>
      <c r="BI391" s="411"/>
      <c r="BJ391" s="411"/>
      <c r="BK391" s="413"/>
      <c r="BL391" s="413"/>
      <c r="BM391" s="413"/>
      <c r="BP391" s="211"/>
      <c r="BQ391" s="211"/>
      <c r="BR391" s="211"/>
      <c r="BS391" s="211"/>
    </row>
    <row r="392" spans="1:71">
      <c r="A392" s="419"/>
      <c r="B392" s="419"/>
      <c r="C392" s="422"/>
      <c r="D392" s="195" t="str">
        <f t="shared" si="2443"/>
        <v>3.7</v>
      </c>
      <c r="E392" s="195"/>
      <c r="F392" s="195"/>
      <c r="G392" s="195"/>
      <c r="H392" s="195"/>
      <c r="I392" s="195"/>
      <c r="J392" s="196">
        <f t="shared" si="2323"/>
        <v>0</v>
      </c>
      <c r="K392" s="197" t="str">
        <f>IF(analis!P39="","",analis!P39)</f>
        <v/>
      </c>
      <c r="L392" s="196"/>
      <c r="M392" s="196"/>
      <c r="N392" s="196"/>
      <c r="O392" s="196"/>
      <c r="P392" s="196">
        <f t="shared" si="2324"/>
        <v>0</v>
      </c>
      <c r="Q392" s="8" t="str">
        <f>'rpp17'!$M$284</f>
        <v/>
      </c>
      <c r="R392" s="196"/>
      <c r="S392" s="196">
        <f t="shared" si="2325"/>
        <v>0</v>
      </c>
      <c r="T392" s="196"/>
      <c r="U392" s="196"/>
      <c r="V392" s="196">
        <f t="shared" si="2326"/>
        <v>0</v>
      </c>
      <c r="W392" s="196"/>
      <c r="X392" s="196"/>
      <c r="Y392" s="196"/>
      <c r="Z392" s="196"/>
      <c r="AA392" s="196">
        <f t="shared" ref="AA392" si="2778">IF($W$17=1,J392*$J$7,0)</f>
        <v>0</v>
      </c>
      <c r="AB392" s="196">
        <f t="shared" ref="AB392" si="2779">IF($X$17=1,P392*$P$7,0)</f>
        <v>0</v>
      </c>
      <c r="AC392" s="196">
        <f t="shared" ref="AC392" si="2780">IF($Y$17=1,S392*$S$7,0)</f>
        <v>0</v>
      </c>
      <c r="AD392" s="196">
        <f t="shared" ref="AD392" si="2781">IF($Z$17=1,V392*$V$7,0)</f>
        <v>0</v>
      </c>
      <c r="AE392" s="197">
        <f t="shared" si="2331"/>
        <v>0</v>
      </c>
      <c r="AF392" s="198">
        <f>IFERROR(AE392/(IF($W$17&gt;0,$J$7,0)+IF($X$17&gt;0,$P$7,0)+IF($Y$17&gt;0,$S$7,0)+IF($Z$17&gt;0,$V$7,0)),0)</f>
        <v>0</v>
      </c>
      <c r="AG392" s="198"/>
      <c r="AH392" s="425"/>
      <c r="AI392" s="413"/>
      <c r="AJ392" s="199" t="str">
        <f t="shared" si="2448"/>
        <v>4.7</v>
      </c>
      <c r="AK392" s="8" t="str">
        <f>'rpp17'!$M$341</f>
        <v/>
      </c>
      <c r="AL392" s="199"/>
      <c r="AM392" s="196">
        <f t="shared" si="2332"/>
        <v>0</v>
      </c>
      <c r="AN392" s="196"/>
      <c r="AO392" s="196"/>
      <c r="AP392" s="196">
        <f t="shared" si="2333"/>
        <v>0</v>
      </c>
      <c r="AQ392" s="196"/>
      <c r="AR392" s="196"/>
      <c r="AS392" s="196">
        <f t="shared" si="2334"/>
        <v>0</v>
      </c>
      <c r="AT392" s="196"/>
      <c r="AU392" s="196"/>
      <c r="AV392" s="196"/>
      <c r="AW392" s="196">
        <f t="shared" ref="AW392" si="2782">IF($AT$17=1,AM392*$AM$7,0)</f>
        <v>0</v>
      </c>
      <c r="AX392" s="196">
        <f t="shared" ref="AX392" si="2783">IF($AU$17=1,AP392*$AP$7,0)</f>
        <v>0</v>
      </c>
      <c r="AY392" s="196">
        <f t="shared" ref="AY392" si="2784">IF($AV$17=1,AS392*$AS$7,0)</f>
        <v>0</v>
      </c>
      <c r="AZ392" s="197">
        <f t="shared" si="2338"/>
        <v>0</v>
      </c>
      <c r="BA392" s="198">
        <f>IFERROR(AZ392/(IF($AT$17&gt;0,$AM$7,0)+IF($AU$17&gt;0,$AP$7,0)+IF($AV$17&gt;0,$AS$7,0)),0)</f>
        <v>0</v>
      </c>
      <c r="BB392" s="198"/>
      <c r="BC392" s="425"/>
      <c r="BD392" s="413"/>
      <c r="BE392" s="413"/>
      <c r="BF392" s="236"/>
      <c r="BG392" s="416"/>
      <c r="BH392" s="416"/>
      <c r="BI392" s="411"/>
      <c r="BJ392" s="411"/>
      <c r="BK392" s="413"/>
      <c r="BL392" s="413"/>
      <c r="BM392" s="413"/>
      <c r="BP392" s="211"/>
      <c r="BQ392" s="211"/>
      <c r="BR392" s="211"/>
      <c r="BS392" s="211"/>
    </row>
    <row r="393" spans="1:71">
      <c r="A393" s="419"/>
      <c r="B393" s="419"/>
      <c r="C393" s="422"/>
      <c r="D393" s="195" t="str">
        <f t="shared" si="2443"/>
        <v>3.8</v>
      </c>
      <c r="E393" s="195"/>
      <c r="F393" s="195"/>
      <c r="G393" s="195"/>
      <c r="H393" s="195"/>
      <c r="I393" s="195"/>
      <c r="J393" s="196">
        <f t="shared" si="2323"/>
        <v>0</v>
      </c>
      <c r="K393" s="197" t="str">
        <f>IF(analis!R39="","",analis!R39)</f>
        <v/>
      </c>
      <c r="L393" s="196"/>
      <c r="M393" s="196"/>
      <c r="N393" s="196"/>
      <c r="O393" s="196"/>
      <c r="P393" s="196">
        <f t="shared" si="2324"/>
        <v>0</v>
      </c>
      <c r="Q393" s="8" t="str">
        <f>'rpp18'!$M$284</f>
        <v/>
      </c>
      <c r="R393" s="196"/>
      <c r="S393" s="196">
        <f t="shared" si="2325"/>
        <v>0</v>
      </c>
      <c r="T393" s="196"/>
      <c r="U393" s="196"/>
      <c r="V393" s="196">
        <f t="shared" si="2326"/>
        <v>0</v>
      </c>
      <c r="W393" s="196"/>
      <c r="X393" s="196"/>
      <c r="Y393" s="196"/>
      <c r="Z393" s="196"/>
      <c r="AA393" s="196">
        <f t="shared" ref="AA393" si="2785">IF($W$18=1,J393*$J$7,0)</f>
        <v>0</v>
      </c>
      <c r="AB393" s="196">
        <f t="shared" ref="AB393" si="2786">IF($X$18=1,P393*$P$7,0)</f>
        <v>0</v>
      </c>
      <c r="AC393" s="196">
        <f t="shared" ref="AC393" si="2787">IF($Y$18=1,S393*$S$7,0)</f>
        <v>0</v>
      </c>
      <c r="AD393" s="196">
        <f t="shared" ref="AD393" si="2788">IF($Z$18=1,V393*$V$7,0)</f>
        <v>0</v>
      </c>
      <c r="AE393" s="197">
        <f t="shared" si="2331"/>
        <v>0</v>
      </c>
      <c r="AF393" s="198">
        <f>IFERROR(AE393/(IF($W$18&gt;0,$J$7,0)+IF($X$18&gt;0,$P$7,0)+IF($Y$18&gt;0,$S$7,0)+IF($Z$18&gt;0,$V$7,0)),0)</f>
        <v>0</v>
      </c>
      <c r="AG393" s="198"/>
      <c r="AH393" s="425"/>
      <c r="AI393" s="413"/>
      <c r="AJ393" s="199" t="str">
        <f t="shared" si="2448"/>
        <v>4.8</v>
      </c>
      <c r="AK393" s="8" t="str">
        <f>'rpp18'!$M$341</f>
        <v/>
      </c>
      <c r="AL393" s="199"/>
      <c r="AM393" s="196">
        <f t="shared" si="2332"/>
        <v>0</v>
      </c>
      <c r="AN393" s="196"/>
      <c r="AO393" s="196"/>
      <c r="AP393" s="196">
        <f t="shared" si="2333"/>
        <v>0</v>
      </c>
      <c r="AQ393" s="196"/>
      <c r="AR393" s="196"/>
      <c r="AS393" s="196">
        <f t="shared" si="2334"/>
        <v>0</v>
      </c>
      <c r="AT393" s="196"/>
      <c r="AU393" s="196"/>
      <c r="AV393" s="196"/>
      <c r="AW393" s="196">
        <f t="shared" ref="AW393" si="2789">IF($AT$18=1,AM393*$AM$7,0)</f>
        <v>0</v>
      </c>
      <c r="AX393" s="196">
        <f t="shared" ref="AX393" si="2790">IF($AU$18=1,AP393*$AP$7,0)</f>
        <v>0</v>
      </c>
      <c r="AY393" s="196">
        <f t="shared" ref="AY393" si="2791">IF($AV$18=1,AS393*$AS$7,0)</f>
        <v>0</v>
      </c>
      <c r="AZ393" s="197">
        <f t="shared" si="2338"/>
        <v>0</v>
      </c>
      <c r="BA393" s="198">
        <f>IFERROR(AZ393/(IF($AT$18&gt;0,$AM$7,0)+IF($AU$18&gt;0,$AP$7,0)+IF($AV$18&gt;0,$AS$7,0)),0)</f>
        <v>0</v>
      </c>
      <c r="BB393" s="198"/>
      <c r="BC393" s="425"/>
      <c r="BD393" s="413"/>
      <c r="BE393" s="413"/>
      <c r="BF393" s="236"/>
      <c r="BG393" s="416"/>
      <c r="BH393" s="416"/>
      <c r="BI393" s="411"/>
      <c r="BJ393" s="411"/>
      <c r="BK393" s="413"/>
      <c r="BL393" s="413"/>
      <c r="BM393" s="413"/>
      <c r="BP393" s="211"/>
      <c r="BQ393" s="211"/>
      <c r="BR393" s="211"/>
      <c r="BS393" s="211"/>
    </row>
    <row r="394" spans="1:71">
      <c r="A394" s="419"/>
      <c r="B394" s="419"/>
      <c r="C394" s="422"/>
      <c r="D394" s="195" t="str">
        <f t="shared" si="2443"/>
        <v>3.9</v>
      </c>
      <c r="E394" s="195"/>
      <c r="F394" s="195"/>
      <c r="G394" s="195"/>
      <c r="H394" s="195"/>
      <c r="I394" s="195"/>
      <c r="J394" s="196">
        <f t="shared" si="2323"/>
        <v>0</v>
      </c>
      <c r="K394" s="197" t="str">
        <f>IF(analis!T39="","",analis!T39)</f>
        <v/>
      </c>
      <c r="L394" s="196"/>
      <c r="M394" s="196"/>
      <c r="N394" s="196"/>
      <c r="O394" s="196"/>
      <c r="P394" s="196">
        <f t="shared" si="2324"/>
        <v>0</v>
      </c>
      <c r="Q394" s="8" t="str">
        <f>'rpp19'!$M$284</f>
        <v/>
      </c>
      <c r="R394" s="196"/>
      <c r="S394" s="196">
        <f t="shared" si="2325"/>
        <v>0</v>
      </c>
      <c r="T394" s="196"/>
      <c r="U394" s="196"/>
      <c r="V394" s="196">
        <f t="shared" si="2326"/>
        <v>0</v>
      </c>
      <c r="W394" s="196"/>
      <c r="X394" s="196"/>
      <c r="Y394" s="196"/>
      <c r="Z394" s="196"/>
      <c r="AA394" s="196">
        <f t="shared" ref="AA394" si="2792">IF($W$19=1,J394*$J$7,0)</f>
        <v>0</v>
      </c>
      <c r="AB394" s="196">
        <f t="shared" ref="AB394" si="2793">IF($X$19=1,P394*$P$7,0)</f>
        <v>0</v>
      </c>
      <c r="AC394" s="196">
        <f t="shared" ref="AC394" si="2794">IF($Y$19=1,S394*$S$7,0)</f>
        <v>0</v>
      </c>
      <c r="AD394" s="196">
        <f t="shared" ref="AD394" si="2795">IF($Z$19=1,V394*$V$7,0)</f>
        <v>0</v>
      </c>
      <c r="AE394" s="197">
        <f t="shared" si="2331"/>
        <v>0</v>
      </c>
      <c r="AF394" s="198">
        <f>IFERROR(AE394/(IF($W$19&gt;0,$J$7,0)+IF($X$19&gt;0,$P$7,0)+IF($Y$19&gt;0,$S$7,0)+IF($Z$19&gt;0,$V$7,0)),0)</f>
        <v>0</v>
      </c>
      <c r="AG394" s="198"/>
      <c r="AH394" s="425"/>
      <c r="AI394" s="413"/>
      <c r="AJ394" s="199" t="str">
        <f t="shared" si="2448"/>
        <v>4.9</v>
      </c>
      <c r="AK394" s="8" t="str">
        <f>'rpp19'!$M$341</f>
        <v/>
      </c>
      <c r="AL394" s="199"/>
      <c r="AM394" s="196">
        <f t="shared" si="2332"/>
        <v>0</v>
      </c>
      <c r="AN394" s="196"/>
      <c r="AO394" s="196"/>
      <c r="AP394" s="196">
        <f t="shared" si="2333"/>
        <v>0</v>
      </c>
      <c r="AQ394" s="196"/>
      <c r="AR394" s="196"/>
      <c r="AS394" s="196">
        <f t="shared" si="2334"/>
        <v>0</v>
      </c>
      <c r="AT394" s="196"/>
      <c r="AU394" s="196"/>
      <c r="AV394" s="196"/>
      <c r="AW394" s="196">
        <f t="shared" ref="AW394" si="2796">IF($AT$19=1,AM394*$AM$7,0)</f>
        <v>0</v>
      </c>
      <c r="AX394" s="196">
        <f t="shared" ref="AX394" si="2797">IF($AU$19=1,AP394*$AP$7,0)</f>
        <v>0</v>
      </c>
      <c r="AY394" s="196">
        <f t="shared" ref="AY394" si="2798">IF($AV$19=1,AS394*$AS$7,0)</f>
        <v>0</v>
      </c>
      <c r="AZ394" s="197">
        <f t="shared" si="2338"/>
        <v>0</v>
      </c>
      <c r="BA394" s="198">
        <f>IFERROR(AZ394/(IF($AT$19&gt;0,$AM$7,0)+IF($AU$19&gt;0,$AP$7,0)+IF($AV$19&gt;0,$AS$7,0)),0)</f>
        <v>0</v>
      </c>
      <c r="BB394" s="198"/>
      <c r="BC394" s="425"/>
      <c r="BD394" s="413"/>
      <c r="BE394" s="413"/>
      <c r="BF394" s="236"/>
      <c r="BG394" s="416"/>
      <c r="BH394" s="416"/>
      <c r="BI394" s="411"/>
      <c r="BJ394" s="411"/>
      <c r="BK394" s="413"/>
      <c r="BL394" s="413"/>
      <c r="BM394" s="413"/>
      <c r="BP394" s="211"/>
      <c r="BQ394" s="211"/>
      <c r="BR394" s="211"/>
      <c r="BS394" s="211"/>
    </row>
    <row r="395" spans="1:71">
      <c r="A395" s="419"/>
      <c r="B395" s="419"/>
      <c r="C395" s="422"/>
      <c r="D395" s="195" t="str">
        <f t="shared" si="2443"/>
        <v>3.10</v>
      </c>
      <c r="E395" s="195"/>
      <c r="F395" s="195"/>
      <c r="G395" s="195"/>
      <c r="H395" s="195"/>
      <c r="I395" s="195"/>
      <c r="J395" s="196">
        <f t="shared" si="2323"/>
        <v>0</v>
      </c>
      <c r="K395" s="197" t="str">
        <f>IF(analis!V39="","",analis!V39)</f>
        <v/>
      </c>
      <c r="L395" s="196"/>
      <c r="M395" s="196"/>
      <c r="N395" s="196"/>
      <c r="O395" s="196"/>
      <c r="P395" s="196">
        <f t="shared" si="2324"/>
        <v>0</v>
      </c>
      <c r="Q395" s="8" t="str">
        <f>'rpp20'!$M$284</f>
        <v/>
      </c>
      <c r="R395" s="196"/>
      <c r="S395" s="196">
        <f t="shared" si="2325"/>
        <v>0</v>
      </c>
      <c r="T395" s="196"/>
      <c r="U395" s="196"/>
      <c r="V395" s="196">
        <f t="shared" si="2326"/>
        <v>0</v>
      </c>
      <c r="W395" s="196"/>
      <c r="X395" s="196"/>
      <c r="Y395" s="196"/>
      <c r="Z395" s="196"/>
      <c r="AA395" s="196">
        <f t="shared" ref="AA395" si="2799">IF($W$20=1,J395*$J$7,0)</f>
        <v>0</v>
      </c>
      <c r="AB395" s="196">
        <f t="shared" ref="AB395" si="2800">IF($X$20=1,P395*$P$7,0)</f>
        <v>0</v>
      </c>
      <c r="AC395" s="196">
        <f t="shared" ref="AC395" si="2801">IF($Y$20=1,S395*$S$7,0)</f>
        <v>0</v>
      </c>
      <c r="AD395" s="196">
        <f t="shared" ref="AD395" si="2802">IF($Z$20=1,V395*$V$7,0)</f>
        <v>0</v>
      </c>
      <c r="AE395" s="197">
        <f t="shared" si="2331"/>
        <v>0</v>
      </c>
      <c r="AF395" s="198">
        <f>IFERROR(AE395/(IF($W$20&gt;0,$J$7,0)+IF($X$20&gt;0,$P$7,0)+IF($Y$20&gt;0,$S$7,0)+IF($Z$20&gt;0,$V$7,0)),0)</f>
        <v>0</v>
      </c>
      <c r="AG395" s="198"/>
      <c r="AH395" s="425"/>
      <c r="AI395" s="413"/>
      <c r="AJ395" s="199" t="str">
        <f t="shared" si="2448"/>
        <v>4.10</v>
      </c>
      <c r="AK395" s="8" t="str">
        <f>'rpp20'!$M$341</f>
        <v/>
      </c>
      <c r="AL395" s="199"/>
      <c r="AM395" s="196">
        <f t="shared" si="2332"/>
        <v>0</v>
      </c>
      <c r="AN395" s="196"/>
      <c r="AO395" s="196"/>
      <c r="AP395" s="196">
        <f t="shared" si="2333"/>
        <v>0</v>
      </c>
      <c r="AQ395" s="196"/>
      <c r="AR395" s="196"/>
      <c r="AS395" s="196">
        <f t="shared" si="2334"/>
        <v>0</v>
      </c>
      <c r="AT395" s="196"/>
      <c r="AU395" s="196"/>
      <c r="AV395" s="196"/>
      <c r="AW395" s="196">
        <f t="shared" ref="AW395" si="2803">IF($AT$20=1,AM395*$AM$7,0)</f>
        <v>0</v>
      </c>
      <c r="AX395" s="196">
        <f t="shared" ref="AX395" si="2804">IF($AU$20=1,AP395*$AP$7,0)</f>
        <v>0</v>
      </c>
      <c r="AY395" s="196">
        <f t="shared" ref="AY395" si="2805">IF($AV$20=1,AS395*$AS$7,0)</f>
        <v>0</v>
      </c>
      <c r="AZ395" s="197">
        <f t="shared" si="2338"/>
        <v>0</v>
      </c>
      <c r="BA395" s="198">
        <f>IFERROR(AZ395/(IF($AT$20&gt;0,$AM$7,0)+IF($AU$20&gt;0,$AP$7,0)+IF($AV$20&gt;0,$AS$7,0)),0)</f>
        <v>0</v>
      </c>
      <c r="BB395" s="198"/>
      <c r="BC395" s="425"/>
      <c r="BD395" s="413"/>
      <c r="BE395" s="413"/>
      <c r="BF395" s="236"/>
      <c r="BG395" s="416"/>
      <c r="BH395" s="416"/>
      <c r="BI395" s="411"/>
      <c r="BJ395" s="411"/>
      <c r="BK395" s="413"/>
      <c r="BL395" s="413"/>
      <c r="BM395" s="413"/>
      <c r="BP395" s="211"/>
      <c r="BQ395" s="211"/>
      <c r="BR395" s="211"/>
      <c r="BS395" s="211"/>
    </row>
    <row r="396" spans="1:71">
      <c r="A396" s="419"/>
      <c r="B396" s="419"/>
      <c r="C396" s="422"/>
      <c r="D396" s="195" t="str">
        <f t="shared" si="2443"/>
        <v>3.11</v>
      </c>
      <c r="E396" s="195"/>
      <c r="F396" s="195"/>
      <c r="G396" s="195"/>
      <c r="H396" s="195"/>
      <c r="I396" s="195"/>
      <c r="J396" s="196">
        <f t="shared" ref="J396:J459" si="2806">IF(SUM(E396:I396)&gt;0,AVERAGE(E396:I396),0)</f>
        <v>0</v>
      </c>
      <c r="K396" s="197" t="str">
        <f>IF(analis!X39="","",analis!X39)</f>
        <v/>
      </c>
      <c r="L396" s="196"/>
      <c r="M396" s="196"/>
      <c r="N396" s="196"/>
      <c r="O396" s="196"/>
      <c r="P396" s="196">
        <f t="shared" ref="P396:P459" si="2807">IF(SUM(K396:O396)&gt;0,AVERAGE(K396:O396),0)</f>
        <v>0</v>
      </c>
      <c r="Q396" s="8" t="str">
        <f>'rpp11'!$M$284</f>
        <v/>
      </c>
      <c r="R396" s="196"/>
      <c r="S396" s="196">
        <f t="shared" ref="S396:S459" si="2808">IF(SUM(Q396:R396)&gt;0,MAX(Q396:R396),0)</f>
        <v>0</v>
      </c>
      <c r="T396" s="196"/>
      <c r="U396" s="196"/>
      <c r="V396" s="196">
        <f t="shared" ref="V396:V459" si="2809">IF(SUM(T396:U396)&gt;0,MAX(T396:U396),0)</f>
        <v>0</v>
      </c>
      <c r="W396" s="196"/>
      <c r="X396" s="196"/>
      <c r="Y396" s="196"/>
      <c r="Z396" s="196"/>
      <c r="AA396" s="196">
        <f t="shared" ref="AA396" si="2810">IF($W$21=1,J396*$J$7,0)</f>
        <v>0</v>
      </c>
      <c r="AB396" s="196">
        <f t="shared" ref="AB396" si="2811">IF($X$21=1,P396*$P$7,0)</f>
        <v>0</v>
      </c>
      <c r="AC396" s="196">
        <f t="shared" ref="AC396" si="2812">IF($Y$21=1,S396*$S$7,0)</f>
        <v>0</v>
      </c>
      <c r="AD396" s="196">
        <f t="shared" ref="AD396" si="2813">IF($Z$21=1,V396*$V$7,0)</f>
        <v>0</v>
      </c>
      <c r="AE396" s="197">
        <f t="shared" ref="AE396:AE459" si="2814">SUM(AA396:AD396)</f>
        <v>0</v>
      </c>
      <c r="AF396" s="198">
        <f>IFERROR(AE396/(IF($W$21&gt;0,$J$7,0)+IF($X$21&gt;0,$P$7,0)+IF($Y$21&gt;0,$S$7,0)+IF($Z$21&gt;0,$V$7,0)),0)</f>
        <v>0</v>
      </c>
      <c r="AG396" s="198"/>
      <c r="AH396" s="425"/>
      <c r="AI396" s="413"/>
      <c r="AJ396" s="199" t="str">
        <f t="shared" si="2448"/>
        <v>4.11</v>
      </c>
      <c r="AK396" s="8" t="str">
        <f>'rpp11'!$M$341</f>
        <v/>
      </c>
      <c r="AL396" s="199"/>
      <c r="AM396" s="196">
        <f t="shared" ref="AM396:AM459" si="2815">MAX(AK396:AL396)</f>
        <v>0</v>
      </c>
      <c r="AN396" s="196"/>
      <c r="AO396" s="196"/>
      <c r="AP396" s="196">
        <f t="shared" ref="AP396:AP459" si="2816">MAX(AN396:AO396)</f>
        <v>0</v>
      </c>
      <c r="AQ396" s="196"/>
      <c r="AR396" s="196"/>
      <c r="AS396" s="196">
        <f t="shared" ref="AS396:AS459" si="2817">MAX(AQ396:AR396)</f>
        <v>0</v>
      </c>
      <c r="AT396" s="196"/>
      <c r="AU396" s="196"/>
      <c r="AV396" s="196"/>
      <c r="AW396" s="196">
        <f t="shared" ref="AW396" si="2818">IF($AT$21=1,AM396*$AM$7,0)</f>
        <v>0</v>
      </c>
      <c r="AX396" s="196">
        <f t="shared" ref="AX396" si="2819">IF($AU$21=1,AP396*$AP$7,0)</f>
        <v>0</v>
      </c>
      <c r="AY396" s="196">
        <f t="shared" ref="AY396" si="2820">IF($AV$21=1,AS396*$AS$7,0)</f>
        <v>0</v>
      </c>
      <c r="AZ396" s="197">
        <f t="shared" ref="AZ396:AZ459" si="2821">SUM(AW396:AY396)</f>
        <v>0</v>
      </c>
      <c r="BA396" s="198">
        <f>IFERROR(AZ396/(IF($AT$21&gt;0,$AM$7,0)+IF($AU$21&gt;0,$AP$7,0)+IF($AV$21&gt;0,$AS$7,0)),0)</f>
        <v>0</v>
      </c>
      <c r="BB396" s="198"/>
      <c r="BC396" s="425"/>
      <c r="BD396" s="413"/>
      <c r="BE396" s="413"/>
      <c r="BF396" s="236"/>
      <c r="BG396" s="416"/>
      <c r="BH396" s="416"/>
      <c r="BI396" s="411"/>
      <c r="BJ396" s="411"/>
      <c r="BK396" s="413"/>
      <c r="BL396" s="413"/>
      <c r="BM396" s="413"/>
      <c r="BP396" s="211"/>
      <c r="BQ396" s="211"/>
      <c r="BR396" s="211"/>
      <c r="BS396" s="211"/>
    </row>
    <row r="397" spans="1:71">
      <c r="A397" s="419"/>
      <c r="B397" s="419"/>
      <c r="C397" s="422"/>
      <c r="D397" s="195" t="str">
        <f t="shared" si="2443"/>
        <v>3.12</v>
      </c>
      <c r="E397" s="195"/>
      <c r="F397" s="195"/>
      <c r="G397" s="195"/>
      <c r="H397" s="195"/>
      <c r="I397" s="195"/>
      <c r="J397" s="196">
        <f t="shared" si="2806"/>
        <v>0</v>
      </c>
      <c r="K397" s="197" t="str">
        <f>IF(analis!Z39="","",analis!Z39)</f>
        <v/>
      </c>
      <c r="L397" s="196"/>
      <c r="M397" s="196"/>
      <c r="N397" s="196"/>
      <c r="O397" s="196"/>
      <c r="P397" s="196">
        <f t="shared" si="2807"/>
        <v>0</v>
      </c>
      <c r="Q397" s="8" t="str">
        <f>'rpp12'!$M$284</f>
        <v/>
      </c>
      <c r="R397" s="196"/>
      <c r="S397" s="196">
        <f t="shared" si="2808"/>
        <v>0</v>
      </c>
      <c r="T397" s="196"/>
      <c r="U397" s="196"/>
      <c r="V397" s="196">
        <f t="shared" si="2809"/>
        <v>0</v>
      </c>
      <c r="W397" s="196"/>
      <c r="X397" s="196"/>
      <c r="Y397" s="196"/>
      <c r="Z397" s="196"/>
      <c r="AA397" s="196">
        <f t="shared" ref="AA397" si="2822">IF($W$22=1,J397*$J$7,0)</f>
        <v>0</v>
      </c>
      <c r="AB397" s="196">
        <f t="shared" ref="AB397" si="2823">IF($X$22=1,P397*$P$7,0)</f>
        <v>0</v>
      </c>
      <c r="AC397" s="196">
        <f t="shared" ref="AC397" si="2824">IF($Y$22=1,S397*$S$7,0)</f>
        <v>0</v>
      </c>
      <c r="AD397" s="196">
        <f t="shared" ref="AD397" si="2825">IF($Z$22=1,V397*$V$7,0)</f>
        <v>0</v>
      </c>
      <c r="AE397" s="197">
        <f t="shared" si="2814"/>
        <v>0</v>
      </c>
      <c r="AF397" s="198">
        <f>IFERROR(AE397/(IF($W$22&gt;0,$J$7,0)+IF($X$22&gt;0,$P$7,0)+IF($Y$22&gt;0,$S$7,0)+IF($Z$22&gt;0,$V$7,0)),0)</f>
        <v>0</v>
      </c>
      <c r="AG397" s="198"/>
      <c r="AH397" s="425"/>
      <c r="AI397" s="413"/>
      <c r="AJ397" s="199" t="str">
        <f t="shared" si="2448"/>
        <v>4.12</v>
      </c>
      <c r="AK397" s="8" t="str">
        <f>'rpp12'!$M$341</f>
        <v/>
      </c>
      <c r="AL397" s="199"/>
      <c r="AM397" s="196">
        <f t="shared" si="2815"/>
        <v>0</v>
      </c>
      <c r="AN397" s="196"/>
      <c r="AO397" s="196"/>
      <c r="AP397" s="196">
        <f t="shared" si="2816"/>
        <v>0</v>
      </c>
      <c r="AQ397" s="196"/>
      <c r="AR397" s="196"/>
      <c r="AS397" s="196">
        <f t="shared" si="2817"/>
        <v>0</v>
      </c>
      <c r="AT397" s="196"/>
      <c r="AU397" s="196"/>
      <c r="AV397" s="196"/>
      <c r="AW397" s="196">
        <f t="shared" ref="AW397" si="2826">IF($AT$22=1,AM397*$AM$7,0)</f>
        <v>0</v>
      </c>
      <c r="AX397" s="196">
        <f t="shared" ref="AX397" si="2827">IF($AU$22=1,AP397*$AP$7,0)</f>
        <v>0</v>
      </c>
      <c r="AY397" s="196">
        <f t="shared" ref="AY397" si="2828">IF($AV$22=1,AS397*$AS$7,0)</f>
        <v>0</v>
      </c>
      <c r="AZ397" s="197">
        <f t="shared" si="2821"/>
        <v>0</v>
      </c>
      <c r="BA397" s="198">
        <f>IFERROR(AZ397/(IF($AT$22&gt;0,$AM$7,0)+IF($AU$22&gt;0,$AP$7,0)+IF($AV$22&gt;0,$AS$7,0)),0)</f>
        <v>0</v>
      </c>
      <c r="BB397" s="198"/>
      <c r="BC397" s="425"/>
      <c r="BD397" s="413"/>
      <c r="BE397" s="413"/>
      <c r="BF397" s="236"/>
      <c r="BG397" s="416"/>
      <c r="BH397" s="416"/>
      <c r="BI397" s="411"/>
      <c r="BJ397" s="411"/>
      <c r="BK397" s="413"/>
      <c r="BL397" s="413"/>
      <c r="BM397" s="413"/>
      <c r="BP397" s="211"/>
      <c r="BQ397" s="211"/>
      <c r="BR397" s="211"/>
      <c r="BS397" s="211"/>
    </row>
    <row r="398" spans="1:71">
      <c r="A398" s="419"/>
      <c r="B398" s="419"/>
      <c r="C398" s="422"/>
      <c r="D398" s="195" t="str">
        <f t="shared" si="2443"/>
        <v>3.13</v>
      </c>
      <c r="E398" s="195"/>
      <c r="F398" s="195"/>
      <c r="G398" s="195"/>
      <c r="H398" s="195"/>
      <c r="I398" s="195"/>
      <c r="J398" s="196">
        <f t="shared" si="2806"/>
        <v>0</v>
      </c>
      <c r="K398" s="197" t="str">
        <f>IF(analis!AB39="","",analis!AB39)</f>
        <v/>
      </c>
      <c r="L398" s="196"/>
      <c r="M398" s="196"/>
      <c r="N398" s="196"/>
      <c r="O398" s="196"/>
      <c r="P398" s="196">
        <f t="shared" si="2807"/>
        <v>0</v>
      </c>
      <c r="Q398" s="8" t="str">
        <f>'rpp13'!$M$284</f>
        <v/>
      </c>
      <c r="R398" s="196"/>
      <c r="S398" s="196">
        <f t="shared" si="2808"/>
        <v>0</v>
      </c>
      <c r="T398" s="196"/>
      <c r="U398" s="196"/>
      <c r="V398" s="196">
        <f t="shared" si="2809"/>
        <v>0</v>
      </c>
      <c r="W398" s="196"/>
      <c r="X398" s="196"/>
      <c r="Y398" s="196"/>
      <c r="Z398" s="196"/>
      <c r="AA398" s="196">
        <f t="shared" ref="AA398" si="2829">IF($W$23=1,J398*$J$7,0)</f>
        <v>0</v>
      </c>
      <c r="AB398" s="196">
        <f t="shared" ref="AB398" si="2830">IF($X$23=1,P398*$P$7,0)</f>
        <v>0</v>
      </c>
      <c r="AC398" s="196">
        <f t="shared" ref="AC398" si="2831">IF($Y$23=1,S398*$S$7,0)</f>
        <v>0</v>
      </c>
      <c r="AD398" s="196">
        <f t="shared" ref="AD398" si="2832">IF($Z$23=1,V398*$V$7,0)</f>
        <v>0</v>
      </c>
      <c r="AE398" s="197">
        <f t="shared" si="2814"/>
        <v>0</v>
      </c>
      <c r="AF398" s="198">
        <f>IFERROR(AE398/(IF($W$23&gt;0,$J$7,0)+IF($X$23&gt;0,$P$7,0)+IF($Y$23&gt;0,$S$7,0)+IF($Z$23&gt;0,$V$7,0)),0)</f>
        <v>0</v>
      </c>
      <c r="AG398" s="198"/>
      <c r="AH398" s="425"/>
      <c r="AI398" s="413"/>
      <c r="AJ398" s="199" t="str">
        <f t="shared" si="2448"/>
        <v>4.13</v>
      </c>
      <c r="AK398" s="8" t="str">
        <f>'rpp13'!$M$341</f>
        <v/>
      </c>
      <c r="AL398" s="199"/>
      <c r="AM398" s="196">
        <f t="shared" si="2815"/>
        <v>0</v>
      </c>
      <c r="AN398" s="196"/>
      <c r="AO398" s="196"/>
      <c r="AP398" s="196">
        <f t="shared" si="2816"/>
        <v>0</v>
      </c>
      <c r="AQ398" s="196"/>
      <c r="AR398" s="196"/>
      <c r="AS398" s="196">
        <f t="shared" si="2817"/>
        <v>0</v>
      </c>
      <c r="AT398" s="196"/>
      <c r="AU398" s="196"/>
      <c r="AV398" s="196"/>
      <c r="AW398" s="196">
        <f t="shared" ref="AW398" si="2833">IF($AT$23=1,AM398*$AM$7,0)</f>
        <v>0</v>
      </c>
      <c r="AX398" s="196">
        <f t="shared" ref="AX398" si="2834">IF($AU$23=1,AP398*$AP$7,0)</f>
        <v>0</v>
      </c>
      <c r="AY398" s="196">
        <f t="shared" ref="AY398" si="2835">IF($AV$23=1,AS398*$AS$7,0)</f>
        <v>0</v>
      </c>
      <c r="AZ398" s="197">
        <f t="shared" si="2821"/>
        <v>0</v>
      </c>
      <c r="BA398" s="198">
        <f>IFERROR(AZ398/(IF($AT$23&gt;0,$AM$7,0)+IF($AU$23&gt;0,$AP$7,0)+IF($AV$23&gt;0,$AS$7,0)),0)</f>
        <v>0</v>
      </c>
      <c r="BB398" s="198"/>
      <c r="BC398" s="425"/>
      <c r="BD398" s="413"/>
      <c r="BE398" s="413"/>
      <c r="BF398" s="236"/>
      <c r="BG398" s="416"/>
      <c r="BH398" s="416"/>
      <c r="BI398" s="411"/>
      <c r="BJ398" s="411"/>
      <c r="BK398" s="413"/>
      <c r="BL398" s="413"/>
      <c r="BM398" s="413"/>
      <c r="BP398" s="211"/>
      <c r="BQ398" s="211"/>
      <c r="BR398" s="211"/>
      <c r="BS398" s="211"/>
    </row>
    <row r="399" spans="1:71">
      <c r="A399" s="419"/>
      <c r="B399" s="419"/>
      <c r="C399" s="422"/>
      <c r="D399" s="195" t="str">
        <f t="shared" si="2443"/>
        <v>3.14</v>
      </c>
      <c r="E399" s="195"/>
      <c r="F399" s="195"/>
      <c r="G399" s="195"/>
      <c r="H399" s="195"/>
      <c r="I399" s="195"/>
      <c r="J399" s="196">
        <f t="shared" si="2806"/>
        <v>0</v>
      </c>
      <c r="K399" s="197" t="str">
        <f>IF(analis!AD39="","",analis!AD39)</f>
        <v/>
      </c>
      <c r="L399" s="196"/>
      <c r="M399" s="196"/>
      <c r="N399" s="196"/>
      <c r="O399" s="196"/>
      <c r="P399" s="196">
        <f t="shared" si="2807"/>
        <v>0</v>
      </c>
      <c r="Q399" s="8" t="str">
        <f>'rpp14'!$M$284</f>
        <v/>
      </c>
      <c r="R399" s="196"/>
      <c r="S399" s="196">
        <f t="shared" si="2808"/>
        <v>0</v>
      </c>
      <c r="T399" s="196"/>
      <c r="U399" s="196"/>
      <c r="V399" s="196">
        <f t="shared" si="2809"/>
        <v>0</v>
      </c>
      <c r="W399" s="196"/>
      <c r="X399" s="196"/>
      <c r="Y399" s="196"/>
      <c r="Z399" s="196"/>
      <c r="AA399" s="196">
        <f t="shared" ref="AA399" si="2836">IF($W$24=1,J399*$J$7,0)</f>
        <v>0</v>
      </c>
      <c r="AB399" s="196">
        <f t="shared" ref="AB399" si="2837">IF($X$24=1,P399*$P$7,0)</f>
        <v>0</v>
      </c>
      <c r="AC399" s="196">
        <f t="shared" ref="AC399" si="2838">IF($Y$24=1,S399*$S$7,0)</f>
        <v>0</v>
      </c>
      <c r="AD399" s="196">
        <f t="shared" ref="AD399" si="2839">IF($Z$24=1,V399*$V$7,0)</f>
        <v>0</v>
      </c>
      <c r="AE399" s="197">
        <f t="shared" si="2814"/>
        <v>0</v>
      </c>
      <c r="AF399" s="198">
        <f>IFERROR(AE399/(IF($W$24&gt;0,$J$7,0)+IF($X$24&gt;0,$P$7,0)+IF($Y$24&gt;0,$S$7,0)+IF($Z$24&gt;0,$V$7,0)),0)</f>
        <v>0</v>
      </c>
      <c r="AG399" s="198"/>
      <c r="AH399" s="425"/>
      <c r="AI399" s="413"/>
      <c r="AJ399" s="199" t="str">
        <f t="shared" si="2448"/>
        <v>4.14</v>
      </c>
      <c r="AK399" s="8" t="str">
        <f>'rpp14'!$M$341</f>
        <v/>
      </c>
      <c r="AL399" s="199"/>
      <c r="AM399" s="196">
        <f t="shared" si="2815"/>
        <v>0</v>
      </c>
      <c r="AN399" s="196"/>
      <c r="AO399" s="196"/>
      <c r="AP399" s="196">
        <f t="shared" si="2816"/>
        <v>0</v>
      </c>
      <c r="AQ399" s="196"/>
      <c r="AR399" s="196"/>
      <c r="AS399" s="196">
        <f t="shared" si="2817"/>
        <v>0</v>
      </c>
      <c r="AT399" s="196"/>
      <c r="AU399" s="196"/>
      <c r="AV399" s="196"/>
      <c r="AW399" s="196">
        <f t="shared" ref="AW399" si="2840">IF($AT$24=1,AM399*$AM$7,0)</f>
        <v>0</v>
      </c>
      <c r="AX399" s="196">
        <f t="shared" ref="AX399" si="2841">IF($AU$24=1,AP399*$AP$7,0)</f>
        <v>0</v>
      </c>
      <c r="AY399" s="196">
        <f t="shared" ref="AY399" si="2842">IF($AV$24=1,AS399*$AS$7,0)</f>
        <v>0</v>
      </c>
      <c r="AZ399" s="197">
        <f t="shared" si="2821"/>
        <v>0</v>
      </c>
      <c r="BA399" s="198">
        <f>IFERROR(AZ399/(IF($AT$24&gt;0,$AM$7,0)+IF($AU$24&gt;0,$AP$7,0)+IF($AV$24&gt;0,$AS$7,0)),0)</f>
        <v>0</v>
      </c>
      <c r="BB399" s="198"/>
      <c r="BC399" s="425"/>
      <c r="BD399" s="413"/>
      <c r="BE399" s="413"/>
      <c r="BF399" s="236"/>
      <c r="BG399" s="416"/>
      <c r="BH399" s="416"/>
      <c r="BI399" s="411"/>
      <c r="BJ399" s="411"/>
      <c r="BK399" s="413"/>
      <c r="BL399" s="413"/>
      <c r="BM399" s="413"/>
      <c r="BP399" s="211"/>
      <c r="BQ399" s="211"/>
      <c r="BR399" s="211"/>
      <c r="BS399" s="211"/>
    </row>
    <row r="400" spans="1:71">
      <c r="A400" s="420"/>
      <c r="B400" s="420"/>
      <c r="C400" s="423"/>
      <c r="D400" s="195" t="str">
        <f t="shared" si="2443"/>
        <v>3.15</v>
      </c>
      <c r="E400" s="195"/>
      <c r="F400" s="195"/>
      <c r="G400" s="195"/>
      <c r="H400" s="195"/>
      <c r="I400" s="195"/>
      <c r="J400" s="196">
        <f t="shared" si="2806"/>
        <v>0</v>
      </c>
      <c r="K400" s="197" t="str">
        <f>IF(analis!AF39="","",analis!AF39)</f>
        <v/>
      </c>
      <c r="L400" s="196"/>
      <c r="M400" s="196"/>
      <c r="N400" s="196"/>
      <c r="O400" s="196"/>
      <c r="P400" s="196">
        <f t="shared" si="2807"/>
        <v>0</v>
      </c>
      <c r="Q400" s="8" t="str">
        <f>'rpp15'!$M$284</f>
        <v/>
      </c>
      <c r="R400" s="196"/>
      <c r="S400" s="196">
        <f t="shared" si="2808"/>
        <v>0</v>
      </c>
      <c r="T400" s="196"/>
      <c r="U400" s="196"/>
      <c r="V400" s="196">
        <f t="shared" si="2809"/>
        <v>0</v>
      </c>
      <c r="W400" s="196"/>
      <c r="X400" s="196"/>
      <c r="Y400" s="196"/>
      <c r="Z400" s="196"/>
      <c r="AA400" s="196">
        <f t="shared" ref="AA400" si="2843">IF($W$25=1,J400*$J$7,0)</f>
        <v>0</v>
      </c>
      <c r="AB400" s="196">
        <f t="shared" ref="AB400" si="2844">IF($X$25=1,P400*$P$7,0)</f>
        <v>0</v>
      </c>
      <c r="AC400" s="196">
        <f t="shared" ref="AC400" si="2845">IF($Y$25=1,S400*$S$7,0)</f>
        <v>0</v>
      </c>
      <c r="AD400" s="196">
        <f t="shared" ref="AD400" si="2846">IF($Z$25=1,V400*$V$7,0)</f>
        <v>0</v>
      </c>
      <c r="AE400" s="197">
        <f t="shared" si="2814"/>
        <v>0</v>
      </c>
      <c r="AF400" s="198">
        <f>IFERROR(AE400/(IF($W$25&gt;0,$J$7,0)+IF($X$25&gt;0,$P$7,0)+IF($Y$25&gt;0,$S$7,0)+IF($Z$25&gt;0,$V$7,0)),0)</f>
        <v>0</v>
      </c>
      <c r="AG400" s="198"/>
      <c r="AH400" s="426"/>
      <c r="AI400" s="414"/>
      <c r="AJ400" s="199" t="str">
        <f t="shared" si="2448"/>
        <v>4.15</v>
      </c>
      <c r="AK400" s="8" t="str">
        <f>'rpp15'!$M$341</f>
        <v/>
      </c>
      <c r="AL400" s="199"/>
      <c r="AM400" s="196">
        <f t="shared" si="2815"/>
        <v>0</v>
      </c>
      <c r="AN400" s="196"/>
      <c r="AO400" s="196"/>
      <c r="AP400" s="196">
        <f t="shared" si="2816"/>
        <v>0</v>
      </c>
      <c r="AQ400" s="196"/>
      <c r="AR400" s="196"/>
      <c r="AS400" s="196">
        <f t="shared" si="2817"/>
        <v>0</v>
      </c>
      <c r="AT400" s="196"/>
      <c r="AU400" s="196"/>
      <c r="AV400" s="196"/>
      <c r="AW400" s="196">
        <f t="shared" ref="AW400" si="2847">IF($AT$25=1,AM400*$AM$7,0)</f>
        <v>0</v>
      </c>
      <c r="AX400" s="196">
        <f t="shared" ref="AX400" si="2848">IF($AU$25=1,AP400*$AP$7,0)</f>
        <v>0</v>
      </c>
      <c r="AY400" s="196">
        <f t="shared" ref="AY400" si="2849">IF($AV$25=1,AS400*$AS$7,0)</f>
        <v>0</v>
      </c>
      <c r="AZ400" s="197">
        <f t="shared" si="2821"/>
        <v>0</v>
      </c>
      <c r="BA400" s="198">
        <f>IFERROR(AZ400/(IF($AT$25&gt;0,$AM$7,0)+IF($AU$25&gt;0,$AP$7,0)+IF($AV$25&gt;0,$AS$7,0)),0)</f>
        <v>0</v>
      </c>
      <c r="BB400" s="198"/>
      <c r="BC400" s="426"/>
      <c r="BD400" s="414"/>
      <c r="BE400" s="414"/>
      <c r="BF400" s="237"/>
      <c r="BG400" s="417"/>
      <c r="BH400" s="417"/>
      <c r="BI400" s="316"/>
      <c r="BJ400" s="316"/>
      <c r="BK400" s="414"/>
      <c r="BL400" s="414"/>
      <c r="BM400" s="414"/>
      <c r="BP400" s="211"/>
      <c r="BQ400" s="211"/>
      <c r="BR400" s="211"/>
      <c r="BS400" s="211"/>
    </row>
    <row r="401" spans="1:71">
      <c r="A401" s="418">
        <v>27</v>
      </c>
      <c r="B401" s="418">
        <f>pd!B32</f>
        <v>5495</v>
      </c>
      <c r="C401" s="421" t="str">
        <f>pd!C32</f>
        <v>MUHAMMAD RIFKI</v>
      </c>
      <c r="D401" s="195" t="str">
        <f t="shared" si="2443"/>
        <v>3.1</v>
      </c>
      <c r="E401" s="195"/>
      <c r="F401" s="195"/>
      <c r="G401" s="195"/>
      <c r="H401" s="195"/>
      <c r="I401" s="195"/>
      <c r="J401" s="196">
        <f t="shared" si="2806"/>
        <v>0</v>
      </c>
      <c r="K401" s="197" t="str">
        <f>IF(analis!D40="","",analis!D40)</f>
        <v/>
      </c>
      <c r="L401" s="196"/>
      <c r="M401" s="196"/>
      <c r="N401" s="196"/>
      <c r="O401" s="196"/>
      <c r="P401" s="196">
        <f t="shared" si="2807"/>
        <v>0</v>
      </c>
      <c r="Q401" s="8" t="str">
        <f>'rpp1'!$M$285</f>
        <v/>
      </c>
      <c r="R401" s="196"/>
      <c r="S401" s="196">
        <f t="shared" si="2808"/>
        <v>0</v>
      </c>
      <c r="T401" s="196"/>
      <c r="U401" s="196"/>
      <c r="V401" s="196">
        <f t="shared" si="2809"/>
        <v>0</v>
      </c>
      <c r="W401" s="196"/>
      <c r="X401" s="196"/>
      <c r="Y401" s="196"/>
      <c r="Z401" s="196"/>
      <c r="AA401" s="196">
        <f t="shared" ref="AA401" si="2850">IF($W$11=1,J401*$J$7,0)</f>
        <v>0</v>
      </c>
      <c r="AB401" s="196">
        <f t="shared" ref="AB401" si="2851">IF($X$11=1,P401*$P$7,0)</f>
        <v>0</v>
      </c>
      <c r="AC401" s="196">
        <f t="shared" ref="AC401" si="2852">IF($Y$11=1,S401*$S$7,0)</f>
        <v>0</v>
      </c>
      <c r="AD401" s="196">
        <f t="shared" ref="AD401" si="2853">IF($Z$11=1,V401*$V$7,0)</f>
        <v>0</v>
      </c>
      <c r="AE401" s="197">
        <f t="shared" si="2814"/>
        <v>0</v>
      </c>
      <c r="AF401" s="198">
        <f>IFERROR(AE401/(IF($W$11&gt;0,$J$7,0)+IF($X$11&gt;0,$P$7,0)+IF($Y$11&gt;0,$S$7,0)+IF($Z$11&gt;0,$V$7,0)),0)</f>
        <v>0</v>
      </c>
      <c r="AG401" s="198"/>
      <c r="AH401" s="424" t="e">
        <f t="shared" ref="AH401" si="2854">ROUND((SUM(AF401:AF415)/SUM($AG$11:$AG$25)),0)</f>
        <v>#DIV/0!</v>
      </c>
      <c r="AI401" s="412" t="e">
        <f>IF(AH401&gt;=$BO$11,"A",IF(AH401&gt;=$BO$12,"B",IF(AH401&gt;=$BO$13,"C",IF(AH401&gt;=$BO$14,"D",""))))</f>
        <v>#DIV/0!</v>
      </c>
      <c r="AJ401" s="199" t="str">
        <f t="shared" si="2448"/>
        <v>4.1</v>
      </c>
      <c r="AK401" s="8" t="str">
        <f>'rpp1'!$M$342</f>
        <v/>
      </c>
      <c r="AL401" s="199"/>
      <c r="AM401" s="196">
        <f t="shared" si="2815"/>
        <v>0</v>
      </c>
      <c r="AN401" s="196"/>
      <c r="AO401" s="196"/>
      <c r="AP401" s="196">
        <f t="shared" si="2816"/>
        <v>0</v>
      </c>
      <c r="AQ401" s="196"/>
      <c r="AR401" s="196"/>
      <c r="AS401" s="196">
        <f t="shared" si="2817"/>
        <v>0</v>
      </c>
      <c r="AT401" s="196"/>
      <c r="AU401" s="196"/>
      <c r="AV401" s="196"/>
      <c r="AW401" s="196">
        <f t="shared" ref="AW401" si="2855">IF($AT$11=1,AM401*$AM$7,0)</f>
        <v>0</v>
      </c>
      <c r="AX401" s="196">
        <f t="shared" ref="AX401" si="2856">IF($AU$11=1,AP401*$AP$7,0)</f>
        <v>0</v>
      </c>
      <c r="AY401" s="196">
        <f t="shared" ref="AY401" si="2857">IF($AV$11=1,AS401*$AS$7,0)</f>
        <v>0</v>
      </c>
      <c r="AZ401" s="197">
        <f t="shared" si="2821"/>
        <v>0</v>
      </c>
      <c r="BA401" s="198">
        <f>IFERROR(AZ401/(IF($AT$11&gt;0,$AM$7,0)+IF($AU$11&gt;0,$AP$7,0)+IF($AV$11&gt;0,$AS$7,0)),0)</f>
        <v>0</v>
      </c>
      <c r="BB401" s="198"/>
      <c r="BC401" s="424" t="e">
        <f t="shared" ref="BC401" si="2858">ROUND((SUM(BA401:BA415)/SUM($BB$11:$BB$25)),0)</f>
        <v>#DIV/0!</v>
      </c>
      <c r="BD401" s="412" t="e">
        <f t="shared" ref="BD401" si="2859">IF(BC401&gt;=$BO$11,"A",IF(BC401&gt;=$BO$12,"B",IF(BC401&gt;=$BO$13,"C",IF(BC401&gt;=$BO$14,"D",""))))</f>
        <v>#DIV/0!</v>
      </c>
      <c r="BE401" s="412"/>
      <c r="BF401" s="235" t="str">
        <f>'rpp1'!G176</f>
        <v/>
      </c>
      <c r="BG401" s="415" t="e">
        <f>IF(AI401=$BP$11,$BQ$11,IF(AI401=$BP$12,$BQ$12,IF(AI401=$BP$13,$BQ$13,IF(AI401=$BP$14,$BQ$14,""))))</f>
        <v>#DIV/0!</v>
      </c>
      <c r="BH401" s="415" t="e">
        <f t="shared" ref="BH401" si="2860">IF(BD401=$BP$11,$BR$11,IF(BD401=$BP$12,$BR$12,IF(BD401=$BP$13,$BR$13,IF(BD401=$BP$14,$BR$14,""))))</f>
        <v>#DIV/0!</v>
      </c>
      <c r="BI401" s="315" t="str">
        <f t="shared" ref="BI401" si="2861">IF(BE401=$BS$11,$BT$11,IF(BE401=$BS$12,$BT$12,IF(BE401=$BS$13,$BT$13,IF(BE401=$BS$14,$BT$14,""))))</f>
        <v/>
      </c>
      <c r="BJ401" s="315" t="str">
        <f t="shared" ref="BJ401" si="2862">IF(BF401=$BS$11,$BU$11,IF(BF401=$BS$12,$BU$12,IF(BF401=$BS$13,$BU$13,IF(BF401=$BS$14,$BU$14,""))))</f>
        <v/>
      </c>
      <c r="BK401" s="412"/>
      <c r="BL401" s="412"/>
      <c r="BM401" s="412"/>
      <c r="BP401" s="211"/>
      <c r="BQ401" s="211"/>
      <c r="BR401" s="211"/>
      <c r="BS401" s="211"/>
    </row>
    <row r="402" spans="1:71">
      <c r="A402" s="419"/>
      <c r="B402" s="419"/>
      <c r="C402" s="422"/>
      <c r="D402" s="195" t="str">
        <f t="shared" si="2443"/>
        <v>3.2</v>
      </c>
      <c r="E402" s="195"/>
      <c r="F402" s="195"/>
      <c r="G402" s="195"/>
      <c r="H402" s="195"/>
      <c r="I402" s="195"/>
      <c r="J402" s="196">
        <f t="shared" si="2806"/>
        <v>0</v>
      </c>
      <c r="K402" s="197" t="str">
        <f>IF(analis!F40="","",analis!F40)</f>
        <v/>
      </c>
      <c r="L402" s="196"/>
      <c r="M402" s="196"/>
      <c r="N402" s="196"/>
      <c r="O402" s="196"/>
      <c r="P402" s="196">
        <f t="shared" si="2807"/>
        <v>0</v>
      </c>
      <c r="Q402" s="8" t="str">
        <f>'rpp2'!$M$285</f>
        <v/>
      </c>
      <c r="R402" s="196"/>
      <c r="S402" s="196">
        <f t="shared" si="2808"/>
        <v>0</v>
      </c>
      <c r="T402" s="196"/>
      <c r="U402" s="196"/>
      <c r="V402" s="196">
        <f t="shared" si="2809"/>
        <v>0</v>
      </c>
      <c r="W402" s="196"/>
      <c r="X402" s="196"/>
      <c r="Y402" s="196"/>
      <c r="Z402" s="196"/>
      <c r="AA402" s="196">
        <f t="shared" ref="AA402" si="2863">IF($W$12=1,J402*$J$7,0)</f>
        <v>0</v>
      </c>
      <c r="AB402" s="196">
        <f t="shared" ref="AB402" si="2864">IF($X$12=1,P402*$P$7,0)</f>
        <v>0</v>
      </c>
      <c r="AC402" s="196">
        <f t="shared" ref="AC402" si="2865">IF($Y$12=1,S402*$S$7,0)</f>
        <v>0</v>
      </c>
      <c r="AD402" s="196">
        <f t="shared" ref="AD402" si="2866">IF($Z$12=1,V402*$V$7,0)</f>
        <v>0</v>
      </c>
      <c r="AE402" s="197">
        <f t="shared" si="2814"/>
        <v>0</v>
      </c>
      <c r="AF402" s="198">
        <f>IFERROR(AE402/(IF($W$12&gt;0,$J$7,0)+IF($X$12&gt;0,$P$7,0)+IF($Y$12&gt;0,$S$7,0)+IF($Z$12&gt;0,$V$7,0)),0)</f>
        <v>0</v>
      </c>
      <c r="AG402" s="198"/>
      <c r="AH402" s="425"/>
      <c r="AI402" s="413"/>
      <c r="AJ402" s="199" t="str">
        <f t="shared" si="2448"/>
        <v>4.2</v>
      </c>
      <c r="AK402" s="8" t="str">
        <f>'rpp2'!$M$342</f>
        <v/>
      </c>
      <c r="AL402" s="199"/>
      <c r="AM402" s="196">
        <f t="shared" si="2815"/>
        <v>0</v>
      </c>
      <c r="AN402" s="196"/>
      <c r="AO402" s="196"/>
      <c r="AP402" s="196">
        <f t="shared" si="2816"/>
        <v>0</v>
      </c>
      <c r="AQ402" s="196"/>
      <c r="AR402" s="196"/>
      <c r="AS402" s="196">
        <f t="shared" si="2817"/>
        <v>0</v>
      </c>
      <c r="AT402" s="196"/>
      <c r="AU402" s="196"/>
      <c r="AV402" s="196"/>
      <c r="AW402" s="196">
        <f t="shared" ref="AW402" si="2867">IF($AT$12=1,AM402*$AM$7,0)</f>
        <v>0</v>
      </c>
      <c r="AX402" s="196">
        <f t="shared" ref="AX402" si="2868">IF($AU$12=1,AP402*$AP$7,0)</f>
        <v>0</v>
      </c>
      <c r="AY402" s="196">
        <f t="shared" ref="AY402" si="2869">IF($AV$12=1,AS402*$AS$7,0)</f>
        <v>0</v>
      </c>
      <c r="AZ402" s="197">
        <f t="shared" si="2821"/>
        <v>0</v>
      </c>
      <c r="BA402" s="198">
        <f>IFERROR(AZ402/(IF($AT$12&gt;0,$AM$7,0)+IF($AU$12&gt;0,$AP$7,0)+IF($AV$12&gt;0,$AS$7,0)),0)</f>
        <v>0</v>
      </c>
      <c r="BB402" s="198"/>
      <c r="BC402" s="425"/>
      <c r="BD402" s="413"/>
      <c r="BE402" s="413"/>
      <c r="BF402" s="236" t="str">
        <f>'rpp2'!G176</f>
        <v/>
      </c>
      <c r="BG402" s="416"/>
      <c r="BH402" s="416"/>
      <c r="BI402" s="411"/>
      <c r="BJ402" s="411"/>
      <c r="BK402" s="413"/>
      <c r="BL402" s="413"/>
      <c r="BM402" s="413"/>
      <c r="BP402" s="211"/>
      <c r="BQ402" s="211"/>
      <c r="BR402" s="211"/>
      <c r="BS402" s="211"/>
    </row>
    <row r="403" spans="1:71">
      <c r="A403" s="419"/>
      <c r="B403" s="419"/>
      <c r="C403" s="422"/>
      <c r="D403" s="195" t="str">
        <f t="shared" si="2443"/>
        <v>3.3</v>
      </c>
      <c r="E403" s="195"/>
      <c r="F403" s="195"/>
      <c r="G403" s="195"/>
      <c r="H403" s="195"/>
      <c r="I403" s="195"/>
      <c r="J403" s="196">
        <f t="shared" si="2806"/>
        <v>0</v>
      </c>
      <c r="K403" s="197" t="str">
        <f>IF(analis!H40="","",analis!H40)</f>
        <v/>
      </c>
      <c r="L403" s="196"/>
      <c r="M403" s="196"/>
      <c r="N403" s="196"/>
      <c r="O403" s="196"/>
      <c r="P403" s="196">
        <f t="shared" si="2807"/>
        <v>0</v>
      </c>
      <c r="Q403" s="8" t="str">
        <f>'rpp3'!$M$285</f>
        <v/>
      </c>
      <c r="R403" s="196"/>
      <c r="S403" s="196">
        <f t="shared" si="2808"/>
        <v>0</v>
      </c>
      <c r="T403" s="196"/>
      <c r="U403" s="196"/>
      <c r="V403" s="196">
        <f t="shared" si="2809"/>
        <v>0</v>
      </c>
      <c r="W403" s="196"/>
      <c r="X403" s="196"/>
      <c r="Y403" s="196"/>
      <c r="Z403" s="196"/>
      <c r="AA403" s="196">
        <f t="shared" ref="AA403" si="2870">IF($W$13=1,J403*$J$7,0)</f>
        <v>0</v>
      </c>
      <c r="AB403" s="196">
        <f t="shared" ref="AB403" si="2871">IF($X$13=1,P403*$P$7,0)</f>
        <v>0</v>
      </c>
      <c r="AC403" s="196">
        <f t="shared" ref="AC403" si="2872">IF($Y$13=1,S403*$S$7,0)</f>
        <v>0</v>
      </c>
      <c r="AD403" s="196">
        <f t="shared" ref="AD403" si="2873">IF($Z$13=1,V403*$V$7,0)</f>
        <v>0</v>
      </c>
      <c r="AE403" s="197">
        <f t="shared" si="2814"/>
        <v>0</v>
      </c>
      <c r="AF403" s="198">
        <f>IFERROR(AE403/(IF($W$13&gt;0,$J$7,0)+IF($X$13&gt;0,$P$7,0)+IF($Y$13&gt;0,$S$7,0)+IF($Z$13&gt;0,$V$7,0)),0)</f>
        <v>0</v>
      </c>
      <c r="AG403" s="198"/>
      <c r="AH403" s="425"/>
      <c r="AI403" s="413"/>
      <c r="AJ403" s="199" t="str">
        <f t="shared" si="2448"/>
        <v>4.3</v>
      </c>
      <c r="AK403" s="8" t="str">
        <f>'rpp3'!$M$342</f>
        <v/>
      </c>
      <c r="AL403" s="199"/>
      <c r="AM403" s="196">
        <f t="shared" si="2815"/>
        <v>0</v>
      </c>
      <c r="AN403" s="196"/>
      <c r="AO403" s="196"/>
      <c r="AP403" s="196">
        <f t="shared" si="2816"/>
        <v>0</v>
      </c>
      <c r="AQ403" s="196"/>
      <c r="AR403" s="196"/>
      <c r="AS403" s="196">
        <f t="shared" si="2817"/>
        <v>0</v>
      </c>
      <c r="AT403" s="196"/>
      <c r="AU403" s="196"/>
      <c r="AV403" s="196"/>
      <c r="AW403" s="196">
        <f t="shared" ref="AW403" si="2874">IF($AT$13=1,AM403*$AM$7,0)</f>
        <v>0</v>
      </c>
      <c r="AX403" s="196">
        <f t="shared" ref="AX403" si="2875">IF($AU$13=1,AP403*$AP$7,0)</f>
        <v>0</v>
      </c>
      <c r="AY403" s="196">
        <f t="shared" ref="AY403" si="2876">IF($AV$13=1,AS403*$AS$7,0)</f>
        <v>0</v>
      </c>
      <c r="AZ403" s="197">
        <f t="shared" si="2821"/>
        <v>0</v>
      </c>
      <c r="BA403" s="198">
        <f>IFERROR(AZ403/(IF($AT$13&gt;0,$AM$7,0)+IF($AU$13&gt;0,$AP$7,0)+IF($AV$13&gt;0,$AS$7,0)),0)</f>
        <v>0</v>
      </c>
      <c r="BB403" s="198"/>
      <c r="BC403" s="425"/>
      <c r="BD403" s="413"/>
      <c r="BE403" s="413"/>
      <c r="BF403" s="236"/>
      <c r="BG403" s="416"/>
      <c r="BH403" s="416"/>
      <c r="BI403" s="411"/>
      <c r="BJ403" s="411"/>
      <c r="BK403" s="413"/>
      <c r="BL403" s="413"/>
      <c r="BM403" s="413"/>
      <c r="BP403" s="211"/>
      <c r="BQ403" s="211"/>
      <c r="BR403" s="211"/>
      <c r="BS403" s="211"/>
    </row>
    <row r="404" spans="1:71">
      <c r="A404" s="419"/>
      <c r="B404" s="419"/>
      <c r="C404" s="422"/>
      <c r="D404" s="195" t="str">
        <f t="shared" si="2443"/>
        <v>3.4</v>
      </c>
      <c r="E404" s="195"/>
      <c r="F404" s="195"/>
      <c r="G404" s="195"/>
      <c r="H404" s="195"/>
      <c r="I404" s="195"/>
      <c r="J404" s="196">
        <f t="shared" si="2806"/>
        <v>0</v>
      </c>
      <c r="K404" s="197" t="str">
        <f>IF(analis!J40="","",analis!J40)</f>
        <v/>
      </c>
      <c r="L404" s="196"/>
      <c r="M404" s="196"/>
      <c r="N404" s="196"/>
      <c r="O404" s="196"/>
      <c r="P404" s="196">
        <f t="shared" si="2807"/>
        <v>0</v>
      </c>
      <c r="Q404" s="8" t="str">
        <f>'rpp4'!$M$285</f>
        <v/>
      </c>
      <c r="R404" s="196"/>
      <c r="S404" s="196">
        <f t="shared" si="2808"/>
        <v>0</v>
      </c>
      <c r="T404" s="196"/>
      <c r="U404" s="196"/>
      <c r="V404" s="196">
        <f t="shared" si="2809"/>
        <v>0</v>
      </c>
      <c r="W404" s="196"/>
      <c r="X404" s="196"/>
      <c r="Y404" s="196"/>
      <c r="Z404" s="196"/>
      <c r="AA404" s="196">
        <f t="shared" ref="AA404" si="2877">IF($W$14=1,J404*$J$7,0)</f>
        <v>0</v>
      </c>
      <c r="AB404" s="196">
        <f t="shared" ref="AB404" si="2878">IF($X$14=1,P404*$P$7,0)</f>
        <v>0</v>
      </c>
      <c r="AC404" s="196">
        <f t="shared" ref="AC404" si="2879">IF($Y$14=1,S404*$S$7,0)</f>
        <v>0</v>
      </c>
      <c r="AD404" s="196">
        <f t="shared" ref="AD404" si="2880">IF($Z$14=1,V404*$V$7,0)</f>
        <v>0</v>
      </c>
      <c r="AE404" s="197">
        <f t="shared" si="2814"/>
        <v>0</v>
      </c>
      <c r="AF404" s="198">
        <f>IFERROR(AE404/(IF($W$14&gt;0,$J$7,0)+IF($X$14&gt;0,$P$7,0)+IF($Y$14&gt;0,$S$7,0)+IF($Z$14&gt;0,$V$7,0)),0)</f>
        <v>0</v>
      </c>
      <c r="AG404" s="198"/>
      <c r="AH404" s="425"/>
      <c r="AI404" s="413"/>
      <c r="AJ404" s="199" t="str">
        <f t="shared" si="2448"/>
        <v>4.4</v>
      </c>
      <c r="AK404" s="8" t="str">
        <f>'rpp4'!$M$342</f>
        <v/>
      </c>
      <c r="AL404" s="199"/>
      <c r="AM404" s="196">
        <f t="shared" si="2815"/>
        <v>0</v>
      </c>
      <c r="AN404" s="196"/>
      <c r="AO404" s="196"/>
      <c r="AP404" s="196">
        <f t="shared" si="2816"/>
        <v>0</v>
      </c>
      <c r="AQ404" s="196"/>
      <c r="AR404" s="196"/>
      <c r="AS404" s="196">
        <f t="shared" si="2817"/>
        <v>0</v>
      </c>
      <c r="AT404" s="196"/>
      <c r="AU404" s="196"/>
      <c r="AV404" s="196"/>
      <c r="AW404" s="196">
        <f t="shared" ref="AW404" si="2881">IF($AT$14=1,AM404*$AM$7,0)</f>
        <v>0</v>
      </c>
      <c r="AX404" s="196">
        <f t="shared" ref="AX404" si="2882">IF($AU$14=1,AP404*$AP$7,0)</f>
        <v>0</v>
      </c>
      <c r="AY404" s="196">
        <f t="shared" ref="AY404" si="2883">IF($AV$14=1,AS404*$AS$7,0)</f>
        <v>0</v>
      </c>
      <c r="AZ404" s="197">
        <f t="shared" si="2821"/>
        <v>0</v>
      </c>
      <c r="BA404" s="198">
        <f>IFERROR(AZ404/(IF($AT$14&gt;0,$AM$7,0)+IF($AU$14&gt;0,$AP$7,0)+IF($AV$14&gt;0,$AS$7,0)),0)</f>
        <v>0</v>
      </c>
      <c r="BB404" s="198"/>
      <c r="BC404" s="425"/>
      <c r="BD404" s="413"/>
      <c r="BE404" s="413"/>
      <c r="BF404" s="236"/>
      <c r="BG404" s="416"/>
      <c r="BH404" s="416"/>
      <c r="BI404" s="411"/>
      <c r="BJ404" s="411"/>
      <c r="BK404" s="413"/>
      <c r="BL404" s="413"/>
      <c r="BM404" s="413"/>
      <c r="BP404" s="211"/>
      <c r="BQ404" s="211"/>
      <c r="BR404" s="211"/>
      <c r="BS404" s="211"/>
    </row>
    <row r="405" spans="1:71">
      <c r="A405" s="419"/>
      <c r="B405" s="419"/>
      <c r="C405" s="422"/>
      <c r="D405" s="195" t="str">
        <f t="shared" si="2443"/>
        <v>3.5</v>
      </c>
      <c r="E405" s="195"/>
      <c r="F405" s="195"/>
      <c r="G405" s="195"/>
      <c r="H405" s="195"/>
      <c r="I405" s="195"/>
      <c r="J405" s="196">
        <f t="shared" si="2806"/>
        <v>0</v>
      </c>
      <c r="K405" s="197" t="str">
        <f>IF(analis!L40="","",analis!L40)</f>
        <v/>
      </c>
      <c r="L405" s="196"/>
      <c r="M405" s="196"/>
      <c r="N405" s="196"/>
      <c r="O405" s="196"/>
      <c r="P405" s="196">
        <f t="shared" si="2807"/>
        <v>0</v>
      </c>
      <c r="Q405" s="8" t="str">
        <f>'rpp5'!$M$285</f>
        <v/>
      </c>
      <c r="R405" s="196"/>
      <c r="S405" s="196">
        <f t="shared" si="2808"/>
        <v>0</v>
      </c>
      <c r="T405" s="196"/>
      <c r="U405" s="196"/>
      <c r="V405" s="196">
        <f t="shared" si="2809"/>
        <v>0</v>
      </c>
      <c r="W405" s="196"/>
      <c r="X405" s="196"/>
      <c r="Y405" s="196"/>
      <c r="Z405" s="196"/>
      <c r="AA405" s="196">
        <f t="shared" ref="AA405" si="2884">IF($W$15=1,J405*$J$7,0)</f>
        <v>0</v>
      </c>
      <c r="AB405" s="196">
        <f t="shared" ref="AB405" si="2885">IF($X$15=1,P405*$P$7,0)</f>
        <v>0</v>
      </c>
      <c r="AC405" s="196">
        <f t="shared" ref="AC405" si="2886">IF($Y$15=1,S405*$S$7,0)</f>
        <v>0</v>
      </c>
      <c r="AD405" s="196">
        <f t="shared" ref="AD405" si="2887">IF($Z$15=1,V405*$V$7,0)</f>
        <v>0</v>
      </c>
      <c r="AE405" s="197">
        <f t="shared" si="2814"/>
        <v>0</v>
      </c>
      <c r="AF405" s="198">
        <f>IFERROR(AE405/(IF($W$15&gt;0,$J$7,0)+IF($X$15&gt;0,$P$7,0)+IF($Y$15&gt;0,$S$7,0)+IF($Z$15&gt;0,$V$7,0)),0)</f>
        <v>0</v>
      </c>
      <c r="AG405" s="198"/>
      <c r="AH405" s="425"/>
      <c r="AI405" s="413"/>
      <c r="AJ405" s="199" t="str">
        <f t="shared" si="2448"/>
        <v>4.5</v>
      </c>
      <c r="AK405" s="8" t="str">
        <f>'rpp5'!$M$342</f>
        <v/>
      </c>
      <c r="AL405" s="199"/>
      <c r="AM405" s="196">
        <f t="shared" si="2815"/>
        <v>0</v>
      </c>
      <c r="AN405" s="196"/>
      <c r="AO405" s="196"/>
      <c r="AP405" s="196">
        <f t="shared" si="2816"/>
        <v>0</v>
      </c>
      <c r="AQ405" s="196"/>
      <c r="AR405" s="196"/>
      <c r="AS405" s="196">
        <f t="shared" si="2817"/>
        <v>0</v>
      </c>
      <c r="AT405" s="196"/>
      <c r="AU405" s="196"/>
      <c r="AV405" s="196"/>
      <c r="AW405" s="196">
        <f t="shared" ref="AW405" si="2888">IF($AT$15=1,AM405*$AM$7,0)</f>
        <v>0</v>
      </c>
      <c r="AX405" s="196">
        <f t="shared" ref="AX405" si="2889">IF($AU$15=1,AP405*$AP$7,0)</f>
        <v>0</v>
      </c>
      <c r="AY405" s="196">
        <f t="shared" ref="AY405" si="2890">IF($AV$15=1,AS405*$AS$7,0)</f>
        <v>0</v>
      </c>
      <c r="AZ405" s="197">
        <f t="shared" si="2821"/>
        <v>0</v>
      </c>
      <c r="BA405" s="198">
        <f>IFERROR(AZ405/(IF($AT$15&gt;0,$AM$7,0)+IF($AU$15&gt;0,$AP$7,0)+IF($AV$15&gt;0,$AS$7,0)),0)</f>
        <v>0</v>
      </c>
      <c r="BB405" s="198"/>
      <c r="BC405" s="425"/>
      <c r="BD405" s="413"/>
      <c r="BE405" s="413"/>
      <c r="BF405" s="236"/>
      <c r="BG405" s="416"/>
      <c r="BH405" s="416"/>
      <c r="BI405" s="411"/>
      <c r="BJ405" s="411"/>
      <c r="BK405" s="413"/>
      <c r="BL405" s="413"/>
      <c r="BM405" s="413"/>
      <c r="BP405" s="211"/>
      <c r="BQ405" s="211"/>
      <c r="BR405" s="211"/>
      <c r="BS405" s="211"/>
    </row>
    <row r="406" spans="1:71">
      <c r="A406" s="419"/>
      <c r="B406" s="419"/>
      <c r="C406" s="422"/>
      <c r="D406" s="195" t="str">
        <f t="shared" si="2443"/>
        <v>3.6</v>
      </c>
      <c r="E406" s="195"/>
      <c r="F406" s="195"/>
      <c r="G406" s="195"/>
      <c r="H406" s="195"/>
      <c r="I406" s="195"/>
      <c r="J406" s="196">
        <f t="shared" si="2806"/>
        <v>0</v>
      </c>
      <c r="K406" s="197" t="str">
        <f>IF(analis!N40="","",analis!N40)</f>
        <v/>
      </c>
      <c r="L406" s="196"/>
      <c r="M406" s="196"/>
      <c r="N406" s="196"/>
      <c r="O406" s="196"/>
      <c r="P406" s="196">
        <f t="shared" si="2807"/>
        <v>0</v>
      </c>
      <c r="Q406" s="8" t="str">
        <f>'rpp16'!$M$285</f>
        <v/>
      </c>
      <c r="R406" s="196"/>
      <c r="S406" s="196">
        <f t="shared" si="2808"/>
        <v>0</v>
      </c>
      <c r="T406" s="196"/>
      <c r="U406" s="196"/>
      <c r="V406" s="196">
        <f t="shared" si="2809"/>
        <v>0</v>
      </c>
      <c r="W406" s="196"/>
      <c r="X406" s="196"/>
      <c r="Y406" s="196"/>
      <c r="Z406" s="196"/>
      <c r="AA406" s="196">
        <f t="shared" ref="AA406" si="2891">IF($W$16=1,J406*$J$7,0)</f>
        <v>0</v>
      </c>
      <c r="AB406" s="196">
        <f t="shared" ref="AB406" si="2892">IF($X$16=1,P406*$P$7,0)</f>
        <v>0</v>
      </c>
      <c r="AC406" s="196">
        <f t="shared" ref="AC406" si="2893">IF($Y$16=1,S406*$S$7,0)</f>
        <v>0</v>
      </c>
      <c r="AD406" s="196">
        <f t="shared" ref="AD406" si="2894">IF($Z$16=1,V406*$V$7,0)</f>
        <v>0</v>
      </c>
      <c r="AE406" s="197">
        <f t="shared" si="2814"/>
        <v>0</v>
      </c>
      <c r="AF406" s="198">
        <f>IFERROR(AE406/(IF($W$16&gt;0,$J$7,0)+IF($X$16&gt;0,$P$7,0)+IF($Y$16&gt;0,$S$7,0)+IF($Z$16&gt;0,$V$7,0)),0)</f>
        <v>0</v>
      </c>
      <c r="AG406" s="198"/>
      <c r="AH406" s="425"/>
      <c r="AI406" s="413"/>
      <c r="AJ406" s="199" t="str">
        <f t="shared" si="2448"/>
        <v>4.6</v>
      </c>
      <c r="AK406" s="8" t="str">
        <f>'rpp16'!$M$342</f>
        <v/>
      </c>
      <c r="AL406" s="199"/>
      <c r="AM406" s="196">
        <f t="shared" si="2815"/>
        <v>0</v>
      </c>
      <c r="AN406" s="196"/>
      <c r="AO406" s="196"/>
      <c r="AP406" s="196">
        <f t="shared" si="2816"/>
        <v>0</v>
      </c>
      <c r="AQ406" s="196"/>
      <c r="AR406" s="196"/>
      <c r="AS406" s="196">
        <f t="shared" si="2817"/>
        <v>0</v>
      </c>
      <c r="AT406" s="196"/>
      <c r="AU406" s="196"/>
      <c r="AV406" s="196"/>
      <c r="AW406" s="196">
        <f t="shared" ref="AW406" si="2895">IF($AT$16=1,AM406*$AM$7,0)</f>
        <v>0</v>
      </c>
      <c r="AX406" s="196">
        <f t="shared" ref="AX406" si="2896">IF($AU$16=1,AP406*$AP$7,0)</f>
        <v>0</v>
      </c>
      <c r="AY406" s="196">
        <f t="shared" ref="AY406" si="2897">IF($AV$16=1,AS406*$AS$7,0)</f>
        <v>0</v>
      </c>
      <c r="AZ406" s="197">
        <f t="shared" si="2821"/>
        <v>0</v>
      </c>
      <c r="BA406" s="198">
        <f>IFERROR(AZ406/(IF($AT$16&gt;0,$AM$7,0)+IF($AU$16&gt;0,$AP$7,0)+IF($AV$16&gt;0,$AS$7,0)),0)</f>
        <v>0</v>
      </c>
      <c r="BB406" s="198"/>
      <c r="BC406" s="425"/>
      <c r="BD406" s="413"/>
      <c r="BE406" s="413"/>
      <c r="BF406" s="236"/>
      <c r="BG406" s="416"/>
      <c r="BH406" s="416"/>
      <c r="BI406" s="411"/>
      <c r="BJ406" s="411"/>
      <c r="BK406" s="413"/>
      <c r="BL406" s="413"/>
      <c r="BM406" s="413"/>
      <c r="BP406" s="211"/>
      <c r="BQ406" s="211"/>
      <c r="BR406" s="211"/>
      <c r="BS406" s="211"/>
    </row>
    <row r="407" spans="1:71">
      <c r="A407" s="419"/>
      <c r="B407" s="419"/>
      <c r="C407" s="422"/>
      <c r="D407" s="195" t="str">
        <f t="shared" si="2443"/>
        <v>3.7</v>
      </c>
      <c r="E407" s="195"/>
      <c r="F407" s="195"/>
      <c r="G407" s="195"/>
      <c r="H407" s="195"/>
      <c r="I407" s="195"/>
      <c r="J407" s="196">
        <f t="shared" si="2806"/>
        <v>0</v>
      </c>
      <c r="K407" s="197" t="str">
        <f>IF(analis!P40="","",analis!P40)</f>
        <v/>
      </c>
      <c r="L407" s="196"/>
      <c r="M407" s="196"/>
      <c r="N407" s="196"/>
      <c r="O407" s="196"/>
      <c r="P407" s="196">
        <f t="shared" si="2807"/>
        <v>0</v>
      </c>
      <c r="Q407" s="8" t="str">
        <f>'rpp17'!$M$285</f>
        <v/>
      </c>
      <c r="R407" s="196"/>
      <c r="S407" s="196">
        <f t="shared" si="2808"/>
        <v>0</v>
      </c>
      <c r="T407" s="196"/>
      <c r="U407" s="196"/>
      <c r="V407" s="196">
        <f t="shared" si="2809"/>
        <v>0</v>
      </c>
      <c r="W407" s="196"/>
      <c r="X407" s="196"/>
      <c r="Y407" s="196"/>
      <c r="Z407" s="196"/>
      <c r="AA407" s="196">
        <f t="shared" ref="AA407" si="2898">IF($W$17=1,J407*$J$7,0)</f>
        <v>0</v>
      </c>
      <c r="AB407" s="196">
        <f t="shared" ref="AB407" si="2899">IF($X$17=1,P407*$P$7,0)</f>
        <v>0</v>
      </c>
      <c r="AC407" s="196">
        <f t="shared" ref="AC407" si="2900">IF($Y$17=1,S407*$S$7,0)</f>
        <v>0</v>
      </c>
      <c r="AD407" s="196">
        <f t="shared" ref="AD407" si="2901">IF($Z$17=1,V407*$V$7,0)</f>
        <v>0</v>
      </c>
      <c r="AE407" s="197">
        <f t="shared" si="2814"/>
        <v>0</v>
      </c>
      <c r="AF407" s="198">
        <f>IFERROR(AE407/(IF($W$17&gt;0,$J$7,0)+IF($X$17&gt;0,$P$7,0)+IF($Y$17&gt;0,$S$7,0)+IF($Z$17&gt;0,$V$7,0)),0)</f>
        <v>0</v>
      </c>
      <c r="AG407" s="198"/>
      <c r="AH407" s="425"/>
      <c r="AI407" s="413"/>
      <c r="AJ407" s="199" t="str">
        <f t="shared" si="2448"/>
        <v>4.7</v>
      </c>
      <c r="AK407" s="8" t="str">
        <f>'rpp17'!$M$342</f>
        <v/>
      </c>
      <c r="AL407" s="199"/>
      <c r="AM407" s="196">
        <f t="shared" si="2815"/>
        <v>0</v>
      </c>
      <c r="AN407" s="196"/>
      <c r="AO407" s="196"/>
      <c r="AP407" s="196">
        <f t="shared" si="2816"/>
        <v>0</v>
      </c>
      <c r="AQ407" s="196"/>
      <c r="AR407" s="196"/>
      <c r="AS407" s="196">
        <f t="shared" si="2817"/>
        <v>0</v>
      </c>
      <c r="AT407" s="196"/>
      <c r="AU407" s="196"/>
      <c r="AV407" s="196"/>
      <c r="AW407" s="196">
        <f t="shared" ref="AW407" si="2902">IF($AT$17=1,AM407*$AM$7,0)</f>
        <v>0</v>
      </c>
      <c r="AX407" s="196">
        <f t="shared" ref="AX407" si="2903">IF($AU$17=1,AP407*$AP$7,0)</f>
        <v>0</v>
      </c>
      <c r="AY407" s="196">
        <f t="shared" ref="AY407" si="2904">IF($AV$17=1,AS407*$AS$7,0)</f>
        <v>0</v>
      </c>
      <c r="AZ407" s="197">
        <f t="shared" si="2821"/>
        <v>0</v>
      </c>
      <c r="BA407" s="198">
        <f>IFERROR(AZ407/(IF($AT$17&gt;0,$AM$7,0)+IF($AU$17&gt;0,$AP$7,0)+IF($AV$17&gt;0,$AS$7,0)),0)</f>
        <v>0</v>
      </c>
      <c r="BB407" s="198"/>
      <c r="BC407" s="425"/>
      <c r="BD407" s="413"/>
      <c r="BE407" s="413"/>
      <c r="BF407" s="236"/>
      <c r="BG407" s="416"/>
      <c r="BH407" s="416"/>
      <c r="BI407" s="411"/>
      <c r="BJ407" s="411"/>
      <c r="BK407" s="413"/>
      <c r="BL407" s="413"/>
      <c r="BM407" s="413"/>
      <c r="BP407" s="211"/>
      <c r="BQ407" s="211"/>
      <c r="BR407" s="211"/>
      <c r="BS407" s="211"/>
    </row>
    <row r="408" spans="1:71">
      <c r="A408" s="419"/>
      <c r="B408" s="419"/>
      <c r="C408" s="422"/>
      <c r="D408" s="195" t="str">
        <f t="shared" si="2443"/>
        <v>3.8</v>
      </c>
      <c r="E408" s="195"/>
      <c r="F408" s="195"/>
      <c r="G408" s="195"/>
      <c r="H408" s="195"/>
      <c r="I408" s="195"/>
      <c r="J408" s="196">
        <f t="shared" si="2806"/>
        <v>0</v>
      </c>
      <c r="K408" s="197" t="str">
        <f>IF(analis!R40="","",analis!R40)</f>
        <v/>
      </c>
      <c r="L408" s="196"/>
      <c r="M408" s="196"/>
      <c r="N408" s="196"/>
      <c r="O408" s="196"/>
      <c r="P408" s="196">
        <f t="shared" si="2807"/>
        <v>0</v>
      </c>
      <c r="Q408" s="8" t="str">
        <f>'rpp18'!$M$285</f>
        <v/>
      </c>
      <c r="R408" s="196"/>
      <c r="S408" s="196">
        <f t="shared" si="2808"/>
        <v>0</v>
      </c>
      <c r="T408" s="196"/>
      <c r="U408" s="196"/>
      <c r="V408" s="196">
        <f t="shared" si="2809"/>
        <v>0</v>
      </c>
      <c r="W408" s="196"/>
      <c r="X408" s="196"/>
      <c r="Y408" s="196"/>
      <c r="Z408" s="196"/>
      <c r="AA408" s="196">
        <f t="shared" ref="AA408" si="2905">IF($W$18=1,J408*$J$7,0)</f>
        <v>0</v>
      </c>
      <c r="AB408" s="196">
        <f t="shared" ref="AB408" si="2906">IF($X$18=1,P408*$P$7,0)</f>
        <v>0</v>
      </c>
      <c r="AC408" s="196">
        <f t="shared" ref="AC408" si="2907">IF($Y$18=1,S408*$S$7,0)</f>
        <v>0</v>
      </c>
      <c r="AD408" s="196">
        <f t="shared" ref="AD408" si="2908">IF($Z$18=1,V408*$V$7,0)</f>
        <v>0</v>
      </c>
      <c r="AE408" s="197">
        <f t="shared" si="2814"/>
        <v>0</v>
      </c>
      <c r="AF408" s="198">
        <f>IFERROR(AE408/(IF($W$18&gt;0,$J$7,0)+IF($X$18&gt;0,$P$7,0)+IF($Y$18&gt;0,$S$7,0)+IF($Z$18&gt;0,$V$7,0)),0)</f>
        <v>0</v>
      </c>
      <c r="AG408" s="198"/>
      <c r="AH408" s="425"/>
      <c r="AI408" s="413"/>
      <c r="AJ408" s="199" t="str">
        <f t="shared" si="2448"/>
        <v>4.8</v>
      </c>
      <c r="AK408" s="8" t="str">
        <f>'rpp18'!$M$342</f>
        <v/>
      </c>
      <c r="AL408" s="199"/>
      <c r="AM408" s="196">
        <f t="shared" si="2815"/>
        <v>0</v>
      </c>
      <c r="AN408" s="196"/>
      <c r="AO408" s="196"/>
      <c r="AP408" s="196">
        <f t="shared" si="2816"/>
        <v>0</v>
      </c>
      <c r="AQ408" s="196"/>
      <c r="AR408" s="196"/>
      <c r="AS408" s="196">
        <f t="shared" si="2817"/>
        <v>0</v>
      </c>
      <c r="AT408" s="196"/>
      <c r="AU408" s="196"/>
      <c r="AV408" s="196"/>
      <c r="AW408" s="196">
        <f t="shared" ref="AW408" si="2909">IF($AT$18=1,AM408*$AM$7,0)</f>
        <v>0</v>
      </c>
      <c r="AX408" s="196">
        <f t="shared" ref="AX408" si="2910">IF($AU$18=1,AP408*$AP$7,0)</f>
        <v>0</v>
      </c>
      <c r="AY408" s="196">
        <f t="shared" ref="AY408" si="2911">IF($AV$18=1,AS408*$AS$7,0)</f>
        <v>0</v>
      </c>
      <c r="AZ408" s="197">
        <f t="shared" si="2821"/>
        <v>0</v>
      </c>
      <c r="BA408" s="198">
        <f>IFERROR(AZ408/(IF($AT$18&gt;0,$AM$7,0)+IF($AU$18&gt;0,$AP$7,0)+IF($AV$18&gt;0,$AS$7,0)),0)</f>
        <v>0</v>
      </c>
      <c r="BB408" s="198"/>
      <c r="BC408" s="425"/>
      <c r="BD408" s="413"/>
      <c r="BE408" s="413"/>
      <c r="BF408" s="236"/>
      <c r="BG408" s="416"/>
      <c r="BH408" s="416"/>
      <c r="BI408" s="411"/>
      <c r="BJ408" s="411"/>
      <c r="BK408" s="413"/>
      <c r="BL408" s="413"/>
      <c r="BM408" s="413"/>
      <c r="BP408" s="211"/>
      <c r="BQ408" s="211"/>
      <c r="BR408" s="211"/>
      <c r="BS408" s="211"/>
    </row>
    <row r="409" spans="1:71">
      <c r="A409" s="419"/>
      <c r="B409" s="419"/>
      <c r="C409" s="422"/>
      <c r="D409" s="195" t="str">
        <f t="shared" si="2443"/>
        <v>3.9</v>
      </c>
      <c r="E409" s="195"/>
      <c r="F409" s="195"/>
      <c r="G409" s="195"/>
      <c r="H409" s="195"/>
      <c r="I409" s="195"/>
      <c r="J409" s="196">
        <f t="shared" si="2806"/>
        <v>0</v>
      </c>
      <c r="K409" s="197" t="str">
        <f>IF(analis!T40="","",analis!T40)</f>
        <v/>
      </c>
      <c r="L409" s="196"/>
      <c r="M409" s="196"/>
      <c r="N409" s="196"/>
      <c r="O409" s="196"/>
      <c r="P409" s="196">
        <f t="shared" si="2807"/>
        <v>0</v>
      </c>
      <c r="Q409" s="8" t="str">
        <f>'rpp19'!$M$285</f>
        <v/>
      </c>
      <c r="R409" s="196"/>
      <c r="S409" s="196">
        <f t="shared" si="2808"/>
        <v>0</v>
      </c>
      <c r="T409" s="196"/>
      <c r="U409" s="196"/>
      <c r="V409" s="196">
        <f t="shared" si="2809"/>
        <v>0</v>
      </c>
      <c r="W409" s="196"/>
      <c r="X409" s="196"/>
      <c r="Y409" s="196"/>
      <c r="Z409" s="196"/>
      <c r="AA409" s="196">
        <f t="shared" ref="AA409" si="2912">IF($W$19=1,J409*$J$7,0)</f>
        <v>0</v>
      </c>
      <c r="AB409" s="196">
        <f t="shared" ref="AB409" si="2913">IF($X$19=1,P409*$P$7,0)</f>
        <v>0</v>
      </c>
      <c r="AC409" s="196">
        <f t="shared" ref="AC409" si="2914">IF($Y$19=1,S409*$S$7,0)</f>
        <v>0</v>
      </c>
      <c r="AD409" s="196">
        <f t="shared" ref="AD409" si="2915">IF($Z$19=1,V409*$V$7,0)</f>
        <v>0</v>
      </c>
      <c r="AE409" s="197">
        <f t="shared" si="2814"/>
        <v>0</v>
      </c>
      <c r="AF409" s="198">
        <f>IFERROR(AE409/(IF($W$19&gt;0,$J$7,0)+IF($X$19&gt;0,$P$7,0)+IF($Y$19&gt;0,$S$7,0)+IF($Z$19&gt;0,$V$7,0)),0)</f>
        <v>0</v>
      </c>
      <c r="AG409" s="198"/>
      <c r="AH409" s="425"/>
      <c r="AI409" s="413"/>
      <c r="AJ409" s="199" t="str">
        <f t="shared" si="2448"/>
        <v>4.9</v>
      </c>
      <c r="AK409" s="8" t="str">
        <f>'rpp19'!$M$342</f>
        <v/>
      </c>
      <c r="AL409" s="199"/>
      <c r="AM409" s="196">
        <f t="shared" si="2815"/>
        <v>0</v>
      </c>
      <c r="AN409" s="196"/>
      <c r="AO409" s="196"/>
      <c r="AP409" s="196">
        <f t="shared" si="2816"/>
        <v>0</v>
      </c>
      <c r="AQ409" s="196"/>
      <c r="AR409" s="196"/>
      <c r="AS409" s="196">
        <f t="shared" si="2817"/>
        <v>0</v>
      </c>
      <c r="AT409" s="196"/>
      <c r="AU409" s="196"/>
      <c r="AV409" s="196"/>
      <c r="AW409" s="196">
        <f t="shared" ref="AW409" si="2916">IF($AT$19=1,AM409*$AM$7,0)</f>
        <v>0</v>
      </c>
      <c r="AX409" s="196">
        <f t="shared" ref="AX409" si="2917">IF($AU$19=1,AP409*$AP$7,0)</f>
        <v>0</v>
      </c>
      <c r="AY409" s="196">
        <f t="shared" ref="AY409" si="2918">IF($AV$19=1,AS409*$AS$7,0)</f>
        <v>0</v>
      </c>
      <c r="AZ409" s="197">
        <f t="shared" si="2821"/>
        <v>0</v>
      </c>
      <c r="BA409" s="198">
        <f>IFERROR(AZ409/(IF($AT$19&gt;0,$AM$7,0)+IF($AU$19&gt;0,$AP$7,0)+IF($AV$19&gt;0,$AS$7,0)),0)</f>
        <v>0</v>
      </c>
      <c r="BB409" s="198"/>
      <c r="BC409" s="425"/>
      <c r="BD409" s="413"/>
      <c r="BE409" s="413"/>
      <c r="BF409" s="236"/>
      <c r="BG409" s="416"/>
      <c r="BH409" s="416"/>
      <c r="BI409" s="411"/>
      <c r="BJ409" s="411"/>
      <c r="BK409" s="413"/>
      <c r="BL409" s="413"/>
      <c r="BM409" s="413"/>
      <c r="BP409" s="211"/>
      <c r="BQ409" s="211"/>
      <c r="BR409" s="211"/>
      <c r="BS409" s="211"/>
    </row>
    <row r="410" spans="1:71">
      <c r="A410" s="419"/>
      <c r="B410" s="419"/>
      <c r="C410" s="422"/>
      <c r="D410" s="195" t="str">
        <f t="shared" si="2443"/>
        <v>3.10</v>
      </c>
      <c r="E410" s="195"/>
      <c r="F410" s="195"/>
      <c r="G410" s="195"/>
      <c r="H410" s="195"/>
      <c r="I410" s="195"/>
      <c r="J410" s="196">
        <f t="shared" si="2806"/>
        <v>0</v>
      </c>
      <c r="K410" s="197" t="str">
        <f>IF(analis!V40="","",analis!V40)</f>
        <v/>
      </c>
      <c r="L410" s="196"/>
      <c r="M410" s="196"/>
      <c r="N410" s="196"/>
      <c r="O410" s="196"/>
      <c r="P410" s="196">
        <f t="shared" si="2807"/>
        <v>0</v>
      </c>
      <c r="Q410" s="8" t="str">
        <f>'rpp20'!$M$285</f>
        <v/>
      </c>
      <c r="R410" s="196"/>
      <c r="S410" s="196">
        <f t="shared" si="2808"/>
        <v>0</v>
      </c>
      <c r="T410" s="196"/>
      <c r="U410" s="196"/>
      <c r="V410" s="196">
        <f t="shared" si="2809"/>
        <v>0</v>
      </c>
      <c r="W410" s="196"/>
      <c r="X410" s="196"/>
      <c r="Y410" s="196"/>
      <c r="Z410" s="196"/>
      <c r="AA410" s="196">
        <f t="shared" ref="AA410" si="2919">IF($W$20=1,J410*$J$7,0)</f>
        <v>0</v>
      </c>
      <c r="AB410" s="196">
        <f t="shared" ref="AB410" si="2920">IF($X$20=1,P410*$P$7,0)</f>
        <v>0</v>
      </c>
      <c r="AC410" s="196">
        <f t="shared" ref="AC410" si="2921">IF($Y$20=1,S410*$S$7,0)</f>
        <v>0</v>
      </c>
      <c r="AD410" s="196">
        <f t="shared" ref="AD410" si="2922">IF($Z$20=1,V410*$V$7,0)</f>
        <v>0</v>
      </c>
      <c r="AE410" s="197">
        <f t="shared" si="2814"/>
        <v>0</v>
      </c>
      <c r="AF410" s="198">
        <f>IFERROR(AE410/(IF($W$20&gt;0,$J$7,0)+IF($X$20&gt;0,$P$7,0)+IF($Y$20&gt;0,$S$7,0)+IF($Z$20&gt;0,$V$7,0)),0)</f>
        <v>0</v>
      </c>
      <c r="AG410" s="198"/>
      <c r="AH410" s="425"/>
      <c r="AI410" s="413"/>
      <c r="AJ410" s="199" t="str">
        <f t="shared" si="2448"/>
        <v>4.10</v>
      </c>
      <c r="AK410" s="8" t="str">
        <f>'rpp20'!$M$342</f>
        <v/>
      </c>
      <c r="AL410" s="199"/>
      <c r="AM410" s="196">
        <f t="shared" si="2815"/>
        <v>0</v>
      </c>
      <c r="AN410" s="196"/>
      <c r="AO410" s="196"/>
      <c r="AP410" s="196">
        <f t="shared" si="2816"/>
        <v>0</v>
      </c>
      <c r="AQ410" s="196"/>
      <c r="AR410" s="196"/>
      <c r="AS410" s="196">
        <f t="shared" si="2817"/>
        <v>0</v>
      </c>
      <c r="AT410" s="196"/>
      <c r="AU410" s="196"/>
      <c r="AV410" s="196"/>
      <c r="AW410" s="196">
        <f t="shared" ref="AW410" si="2923">IF($AT$20=1,AM410*$AM$7,0)</f>
        <v>0</v>
      </c>
      <c r="AX410" s="196">
        <f t="shared" ref="AX410" si="2924">IF($AU$20=1,AP410*$AP$7,0)</f>
        <v>0</v>
      </c>
      <c r="AY410" s="196">
        <f t="shared" ref="AY410" si="2925">IF($AV$20=1,AS410*$AS$7,0)</f>
        <v>0</v>
      </c>
      <c r="AZ410" s="197">
        <f t="shared" si="2821"/>
        <v>0</v>
      </c>
      <c r="BA410" s="198">
        <f>IFERROR(AZ410/(IF($AT$20&gt;0,$AM$7,0)+IF($AU$20&gt;0,$AP$7,0)+IF($AV$20&gt;0,$AS$7,0)),0)</f>
        <v>0</v>
      </c>
      <c r="BB410" s="198"/>
      <c r="BC410" s="425"/>
      <c r="BD410" s="413"/>
      <c r="BE410" s="413"/>
      <c r="BF410" s="236"/>
      <c r="BG410" s="416"/>
      <c r="BH410" s="416"/>
      <c r="BI410" s="411"/>
      <c r="BJ410" s="411"/>
      <c r="BK410" s="413"/>
      <c r="BL410" s="413"/>
      <c r="BM410" s="413"/>
      <c r="BP410" s="211"/>
      <c r="BQ410" s="211"/>
      <c r="BR410" s="211"/>
      <c r="BS410" s="211"/>
    </row>
    <row r="411" spans="1:71">
      <c r="A411" s="419"/>
      <c r="B411" s="419"/>
      <c r="C411" s="422"/>
      <c r="D411" s="195" t="str">
        <f t="shared" ref="D411:D474" si="2926">D396</f>
        <v>3.11</v>
      </c>
      <c r="E411" s="195"/>
      <c r="F411" s="195"/>
      <c r="G411" s="195"/>
      <c r="H411" s="195"/>
      <c r="I411" s="195"/>
      <c r="J411" s="196">
        <f t="shared" si="2806"/>
        <v>0</v>
      </c>
      <c r="K411" s="197" t="str">
        <f>IF(analis!X40="","",analis!X40)</f>
        <v/>
      </c>
      <c r="L411" s="196"/>
      <c r="M411" s="196"/>
      <c r="N411" s="196"/>
      <c r="O411" s="196"/>
      <c r="P411" s="196">
        <f t="shared" si="2807"/>
        <v>0</v>
      </c>
      <c r="Q411" s="8" t="str">
        <f>'rpp11'!$M$285</f>
        <v/>
      </c>
      <c r="R411" s="196"/>
      <c r="S411" s="196">
        <f t="shared" si="2808"/>
        <v>0</v>
      </c>
      <c r="T411" s="196"/>
      <c r="U411" s="196"/>
      <c r="V411" s="196">
        <f t="shared" si="2809"/>
        <v>0</v>
      </c>
      <c r="W411" s="196"/>
      <c r="X411" s="196"/>
      <c r="Y411" s="196"/>
      <c r="Z411" s="196"/>
      <c r="AA411" s="196">
        <f t="shared" ref="AA411" si="2927">IF($W$21=1,J411*$J$7,0)</f>
        <v>0</v>
      </c>
      <c r="AB411" s="196">
        <f t="shared" ref="AB411" si="2928">IF($X$21=1,P411*$P$7,0)</f>
        <v>0</v>
      </c>
      <c r="AC411" s="196">
        <f t="shared" ref="AC411" si="2929">IF($Y$21=1,S411*$S$7,0)</f>
        <v>0</v>
      </c>
      <c r="AD411" s="196">
        <f t="shared" ref="AD411" si="2930">IF($Z$21=1,V411*$V$7,0)</f>
        <v>0</v>
      </c>
      <c r="AE411" s="197">
        <f t="shared" si="2814"/>
        <v>0</v>
      </c>
      <c r="AF411" s="198">
        <f>IFERROR(AE411/(IF($W$21&gt;0,$J$7,0)+IF($X$21&gt;0,$P$7,0)+IF($Y$21&gt;0,$S$7,0)+IF($Z$21&gt;0,$V$7,0)),0)</f>
        <v>0</v>
      </c>
      <c r="AG411" s="198"/>
      <c r="AH411" s="425"/>
      <c r="AI411" s="413"/>
      <c r="AJ411" s="199" t="str">
        <f t="shared" ref="AJ411:AJ474" si="2931">AJ396</f>
        <v>4.11</v>
      </c>
      <c r="AK411" s="8" t="str">
        <f>'rpp11'!$M$342</f>
        <v/>
      </c>
      <c r="AL411" s="199"/>
      <c r="AM411" s="196">
        <f t="shared" si="2815"/>
        <v>0</v>
      </c>
      <c r="AN411" s="196"/>
      <c r="AO411" s="196"/>
      <c r="AP411" s="196">
        <f t="shared" si="2816"/>
        <v>0</v>
      </c>
      <c r="AQ411" s="196"/>
      <c r="AR411" s="196"/>
      <c r="AS411" s="196">
        <f t="shared" si="2817"/>
        <v>0</v>
      </c>
      <c r="AT411" s="196"/>
      <c r="AU411" s="196"/>
      <c r="AV411" s="196"/>
      <c r="AW411" s="196">
        <f t="shared" ref="AW411" si="2932">IF($AT$21=1,AM411*$AM$7,0)</f>
        <v>0</v>
      </c>
      <c r="AX411" s="196">
        <f t="shared" ref="AX411" si="2933">IF($AU$21=1,AP411*$AP$7,0)</f>
        <v>0</v>
      </c>
      <c r="AY411" s="196">
        <f t="shared" ref="AY411" si="2934">IF($AV$21=1,AS411*$AS$7,0)</f>
        <v>0</v>
      </c>
      <c r="AZ411" s="197">
        <f t="shared" si="2821"/>
        <v>0</v>
      </c>
      <c r="BA411" s="198">
        <f>IFERROR(AZ411/(IF($AT$21&gt;0,$AM$7,0)+IF($AU$21&gt;0,$AP$7,0)+IF($AV$21&gt;0,$AS$7,0)),0)</f>
        <v>0</v>
      </c>
      <c r="BB411" s="198"/>
      <c r="BC411" s="425"/>
      <c r="BD411" s="413"/>
      <c r="BE411" s="413"/>
      <c r="BF411" s="236"/>
      <c r="BG411" s="416"/>
      <c r="BH411" s="416"/>
      <c r="BI411" s="411"/>
      <c r="BJ411" s="411"/>
      <c r="BK411" s="413"/>
      <c r="BL411" s="413"/>
      <c r="BM411" s="413"/>
      <c r="BP411" s="211"/>
      <c r="BQ411" s="211"/>
      <c r="BR411" s="211"/>
      <c r="BS411" s="211"/>
    </row>
    <row r="412" spans="1:71">
      <c r="A412" s="419"/>
      <c r="B412" s="419"/>
      <c r="C412" s="422"/>
      <c r="D412" s="195" t="str">
        <f t="shared" si="2926"/>
        <v>3.12</v>
      </c>
      <c r="E412" s="195"/>
      <c r="F412" s="195"/>
      <c r="G412" s="195"/>
      <c r="H412" s="195"/>
      <c r="I412" s="195"/>
      <c r="J412" s="196">
        <f t="shared" si="2806"/>
        <v>0</v>
      </c>
      <c r="K412" s="197" t="str">
        <f>IF(analis!Z40="","",analis!Z40)</f>
        <v/>
      </c>
      <c r="L412" s="196"/>
      <c r="M412" s="196"/>
      <c r="N412" s="196"/>
      <c r="O412" s="196"/>
      <c r="P412" s="196">
        <f t="shared" si="2807"/>
        <v>0</v>
      </c>
      <c r="Q412" s="8" t="str">
        <f>'rpp12'!$M$285</f>
        <v/>
      </c>
      <c r="R412" s="196"/>
      <c r="S412" s="196">
        <f t="shared" si="2808"/>
        <v>0</v>
      </c>
      <c r="T412" s="196"/>
      <c r="U412" s="196"/>
      <c r="V412" s="196">
        <f t="shared" si="2809"/>
        <v>0</v>
      </c>
      <c r="W412" s="196"/>
      <c r="X412" s="196"/>
      <c r="Y412" s="196"/>
      <c r="Z412" s="196"/>
      <c r="AA412" s="196">
        <f t="shared" ref="AA412" si="2935">IF($W$22=1,J412*$J$7,0)</f>
        <v>0</v>
      </c>
      <c r="AB412" s="196">
        <f t="shared" ref="AB412" si="2936">IF($X$22=1,P412*$P$7,0)</f>
        <v>0</v>
      </c>
      <c r="AC412" s="196">
        <f t="shared" ref="AC412" si="2937">IF($Y$22=1,S412*$S$7,0)</f>
        <v>0</v>
      </c>
      <c r="AD412" s="196">
        <f t="shared" ref="AD412" si="2938">IF($Z$22=1,V412*$V$7,0)</f>
        <v>0</v>
      </c>
      <c r="AE412" s="197">
        <f t="shared" si="2814"/>
        <v>0</v>
      </c>
      <c r="AF412" s="198">
        <f>IFERROR(AE412/(IF($W$22&gt;0,$J$7,0)+IF($X$22&gt;0,$P$7,0)+IF($Y$22&gt;0,$S$7,0)+IF($Z$22&gt;0,$V$7,0)),0)</f>
        <v>0</v>
      </c>
      <c r="AG412" s="198"/>
      <c r="AH412" s="425"/>
      <c r="AI412" s="413"/>
      <c r="AJ412" s="199" t="str">
        <f t="shared" si="2931"/>
        <v>4.12</v>
      </c>
      <c r="AK412" s="8" t="str">
        <f>'rpp12'!$M$342</f>
        <v/>
      </c>
      <c r="AL412" s="199"/>
      <c r="AM412" s="196">
        <f t="shared" si="2815"/>
        <v>0</v>
      </c>
      <c r="AN412" s="196"/>
      <c r="AO412" s="196"/>
      <c r="AP412" s="196">
        <f t="shared" si="2816"/>
        <v>0</v>
      </c>
      <c r="AQ412" s="196"/>
      <c r="AR412" s="196"/>
      <c r="AS412" s="196">
        <f t="shared" si="2817"/>
        <v>0</v>
      </c>
      <c r="AT412" s="196"/>
      <c r="AU412" s="196"/>
      <c r="AV412" s="196"/>
      <c r="AW412" s="196">
        <f t="shared" ref="AW412" si="2939">IF($AT$22=1,AM412*$AM$7,0)</f>
        <v>0</v>
      </c>
      <c r="AX412" s="196">
        <f t="shared" ref="AX412" si="2940">IF($AU$22=1,AP412*$AP$7,0)</f>
        <v>0</v>
      </c>
      <c r="AY412" s="196">
        <f t="shared" ref="AY412" si="2941">IF($AV$22=1,AS412*$AS$7,0)</f>
        <v>0</v>
      </c>
      <c r="AZ412" s="197">
        <f t="shared" si="2821"/>
        <v>0</v>
      </c>
      <c r="BA412" s="198">
        <f>IFERROR(AZ412/(IF($AT$22&gt;0,$AM$7,0)+IF($AU$22&gt;0,$AP$7,0)+IF($AV$22&gt;0,$AS$7,0)),0)</f>
        <v>0</v>
      </c>
      <c r="BB412" s="198"/>
      <c r="BC412" s="425"/>
      <c r="BD412" s="413"/>
      <c r="BE412" s="413"/>
      <c r="BF412" s="236"/>
      <c r="BG412" s="416"/>
      <c r="BH412" s="416"/>
      <c r="BI412" s="411"/>
      <c r="BJ412" s="411"/>
      <c r="BK412" s="413"/>
      <c r="BL412" s="413"/>
      <c r="BM412" s="413"/>
      <c r="BP412" s="211"/>
      <c r="BQ412" s="211"/>
      <c r="BR412" s="211"/>
      <c r="BS412" s="211"/>
    </row>
    <row r="413" spans="1:71">
      <c r="A413" s="419"/>
      <c r="B413" s="419"/>
      <c r="C413" s="422"/>
      <c r="D413" s="195" t="str">
        <f t="shared" si="2926"/>
        <v>3.13</v>
      </c>
      <c r="E413" s="195"/>
      <c r="F413" s="195"/>
      <c r="G413" s="195"/>
      <c r="H413" s="195"/>
      <c r="I413" s="195"/>
      <c r="J413" s="196">
        <f t="shared" si="2806"/>
        <v>0</v>
      </c>
      <c r="K413" s="197" t="str">
        <f>IF(analis!AB40="","",analis!AB40)</f>
        <v/>
      </c>
      <c r="L413" s="196"/>
      <c r="M413" s="196"/>
      <c r="N413" s="196"/>
      <c r="O413" s="196"/>
      <c r="P413" s="196">
        <f t="shared" si="2807"/>
        <v>0</v>
      </c>
      <c r="Q413" s="8" t="str">
        <f>'rpp13'!$M$285</f>
        <v/>
      </c>
      <c r="R413" s="196"/>
      <c r="S413" s="196">
        <f t="shared" si="2808"/>
        <v>0</v>
      </c>
      <c r="T413" s="196"/>
      <c r="U413" s="196"/>
      <c r="V413" s="196">
        <f t="shared" si="2809"/>
        <v>0</v>
      </c>
      <c r="W413" s="196"/>
      <c r="X413" s="196"/>
      <c r="Y413" s="196"/>
      <c r="Z413" s="196"/>
      <c r="AA413" s="196">
        <f t="shared" ref="AA413" si="2942">IF($W$23=1,J413*$J$7,0)</f>
        <v>0</v>
      </c>
      <c r="AB413" s="196">
        <f t="shared" ref="AB413" si="2943">IF($X$23=1,P413*$P$7,0)</f>
        <v>0</v>
      </c>
      <c r="AC413" s="196">
        <f t="shared" ref="AC413" si="2944">IF($Y$23=1,S413*$S$7,0)</f>
        <v>0</v>
      </c>
      <c r="AD413" s="196">
        <f t="shared" ref="AD413" si="2945">IF($Z$23=1,V413*$V$7,0)</f>
        <v>0</v>
      </c>
      <c r="AE413" s="197">
        <f t="shared" si="2814"/>
        <v>0</v>
      </c>
      <c r="AF413" s="198">
        <f>IFERROR(AE413/(IF($W$23&gt;0,$J$7,0)+IF($X$23&gt;0,$P$7,0)+IF($Y$23&gt;0,$S$7,0)+IF($Z$23&gt;0,$V$7,0)),0)</f>
        <v>0</v>
      </c>
      <c r="AG413" s="198"/>
      <c r="AH413" s="425"/>
      <c r="AI413" s="413"/>
      <c r="AJ413" s="199" t="str">
        <f t="shared" si="2931"/>
        <v>4.13</v>
      </c>
      <c r="AK413" s="8" t="str">
        <f>'rpp13'!$M$342</f>
        <v/>
      </c>
      <c r="AL413" s="199"/>
      <c r="AM413" s="196">
        <f t="shared" si="2815"/>
        <v>0</v>
      </c>
      <c r="AN413" s="196"/>
      <c r="AO413" s="196"/>
      <c r="AP413" s="196">
        <f t="shared" si="2816"/>
        <v>0</v>
      </c>
      <c r="AQ413" s="196"/>
      <c r="AR413" s="196"/>
      <c r="AS413" s="196">
        <f t="shared" si="2817"/>
        <v>0</v>
      </c>
      <c r="AT413" s="196"/>
      <c r="AU413" s="196"/>
      <c r="AV413" s="196"/>
      <c r="AW413" s="196">
        <f t="shared" ref="AW413" si="2946">IF($AT$23=1,AM413*$AM$7,0)</f>
        <v>0</v>
      </c>
      <c r="AX413" s="196">
        <f t="shared" ref="AX413" si="2947">IF($AU$23=1,AP413*$AP$7,0)</f>
        <v>0</v>
      </c>
      <c r="AY413" s="196">
        <f t="shared" ref="AY413" si="2948">IF($AV$23=1,AS413*$AS$7,0)</f>
        <v>0</v>
      </c>
      <c r="AZ413" s="197">
        <f t="shared" si="2821"/>
        <v>0</v>
      </c>
      <c r="BA413" s="198">
        <f>IFERROR(AZ413/(IF($AT$23&gt;0,$AM$7,0)+IF($AU$23&gt;0,$AP$7,0)+IF($AV$23&gt;0,$AS$7,0)),0)</f>
        <v>0</v>
      </c>
      <c r="BB413" s="198"/>
      <c r="BC413" s="425"/>
      <c r="BD413" s="413"/>
      <c r="BE413" s="413"/>
      <c r="BF413" s="236"/>
      <c r="BG413" s="416"/>
      <c r="BH413" s="416"/>
      <c r="BI413" s="411"/>
      <c r="BJ413" s="411"/>
      <c r="BK413" s="413"/>
      <c r="BL413" s="413"/>
      <c r="BM413" s="413"/>
      <c r="BP413" s="211"/>
      <c r="BQ413" s="211"/>
      <c r="BR413" s="211"/>
      <c r="BS413" s="211"/>
    </row>
    <row r="414" spans="1:71">
      <c r="A414" s="419"/>
      <c r="B414" s="419"/>
      <c r="C414" s="422"/>
      <c r="D414" s="195" t="str">
        <f t="shared" si="2926"/>
        <v>3.14</v>
      </c>
      <c r="E414" s="195"/>
      <c r="F414" s="195"/>
      <c r="G414" s="195"/>
      <c r="H414" s="195"/>
      <c r="I414" s="195"/>
      <c r="J414" s="196">
        <f t="shared" si="2806"/>
        <v>0</v>
      </c>
      <c r="K414" s="197" t="str">
        <f>IF(analis!AD40="","",analis!AD40)</f>
        <v/>
      </c>
      <c r="L414" s="196"/>
      <c r="M414" s="196"/>
      <c r="N414" s="196"/>
      <c r="O414" s="196"/>
      <c r="P414" s="196">
        <f t="shared" si="2807"/>
        <v>0</v>
      </c>
      <c r="Q414" s="8" t="str">
        <f>'rpp14'!$M$285</f>
        <v/>
      </c>
      <c r="R414" s="196"/>
      <c r="S414" s="196">
        <f t="shared" si="2808"/>
        <v>0</v>
      </c>
      <c r="T414" s="196"/>
      <c r="U414" s="196"/>
      <c r="V414" s="196">
        <f t="shared" si="2809"/>
        <v>0</v>
      </c>
      <c r="W414" s="196"/>
      <c r="X414" s="196"/>
      <c r="Y414" s="196"/>
      <c r="Z414" s="196"/>
      <c r="AA414" s="196">
        <f t="shared" ref="AA414" si="2949">IF($W$24=1,J414*$J$7,0)</f>
        <v>0</v>
      </c>
      <c r="AB414" s="196">
        <f t="shared" ref="AB414" si="2950">IF($X$24=1,P414*$P$7,0)</f>
        <v>0</v>
      </c>
      <c r="AC414" s="196">
        <f t="shared" ref="AC414" si="2951">IF($Y$24=1,S414*$S$7,0)</f>
        <v>0</v>
      </c>
      <c r="AD414" s="196">
        <f t="shared" ref="AD414" si="2952">IF($Z$24=1,V414*$V$7,0)</f>
        <v>0</v>
      </c>
      <c r="AE414" s="197">
        <f t="shared" si="2814"/>
        <v>0</v>
      </c>
      <c r="AF414" s="198">
        <f>IFERROR(AE414/(IF($W$24&gt;0,$J$7,0)+IF($X$24&gt;0,$P$7,0)+IF($Y$24&gt;0,$S$7,0)+IF($Z$24&gt;0,$V$7,0)),0)</f>
        <v>0</v>
      </c>
      <c r="AG414" s="198"/>
      <c r="AH414" s="425"/>
      <c r="AI414" s="413"/>
      <c r="AJ414" s="199" t="str">
        <f t="shared" si="2931"/>
        <v>4.14</v>
      </c>
      <c r="AK414" s="8" t="str">
        <f>'rpp14'!$M$342</f>
        <v/>
      </c>
      <c r="AL414" s="199"/>
      <c r="AM414" s="196">
        <f t="shared" si="2815"/>
        <v>0</v>
      </c>
      <c r="AN414" s="196"/>
      <c r="AO414" s="196"/>
      <c r="AP414" s="196">
        <f t="shared" si="2816"/>
        <v>0</v>
      </c>
      <c r="AQ414" s="196"/>
      <c r="AR414" s="196"/>
      <c r="AS414" s="196">
        <f t="shared" si="2817"/>
        <v>0</v>
      </c>
      <c r="AT414" s="196"/>
      <c r="AU414" s="196"/>
      <c r="AV414" s="196"/>
      <c r="AW414" s="196">
        <f t="shared" ref="AW414" si="2953">IF($AT$24=1,AM414*$AM$7,0)</f>
        <v>0</v>
      </c>
      <c r="AX414" s="196">
        <f t="shared" ref="AX414" si="2954">IF($AU$24=1,AP414*$AP$7,0)</f>
        <v>0</v>
      </c>
      <c r="AY414" s="196">
        <f t="shared" ref="AY414" si="2955">IF($AV$24=1,AS414*$AS$7,0)</f>
        <v>0</v>
      </c>
      <c r="AZ414" s="197">
        <f t="shared" si="2821"/>
        <v>0</v>
      </c>
      <c r="BA414" s="198">
        <f>IFERROR(AZ414/(IF($AT$24&gt;0,$AM$7,0)+IF($AU$24&gt;0,$AP$7,0)+IF($AV$24&gt;0,$AS$7,0)),0)</f>
        <v>0</v>
      </c>
      <c r="BB414" s="198"/>
      <c r="BC414" s="425"/>
      <c r="BD414" s="413"/>
      <c r="BE414" s="413"/>
      <c r="BF414" s="236"/>
      <c r="BG414" s="416"/>
      <c r="BH414" s="416"/>
      <c r="BI414" s="411"/>
      <c r="BJ414" s="411"/>
      <c r="BK414" s="413"/>
      <c r="BL414" s="413"/>
      <c r="BM414" s="413"/>
      <c r="BP414" s="211"/>
      <c r="BQ414" s="211"/>
      <c r="BR414" s="211"/>
      <c r="BS414" s="211"/>
    </row>
    <row r="415" spans="1:71">
      <c r="A415" s="420"/>
      <c r="B415" s="420"/>
      <c r="C415" s="423"/>
      <c r="D415" s="195" t="str">
        <f t="shared" si="2926"/>
        <v>3.15</v>
      </c>
      <c r="E415" s="195"/>
      <c r="F415" s="195"/>
      <c r="G415" s="195"/>
      <c r="H415" s="195"/>
      <c r="I415" s="195"/>
      <c r="J415" s="196">
        <f t="shared" si="2806"/>
        <v>0</v>
      </c>
      <c r="K415" s="197" t="str">
        <f>IF(analis!AF40="","",analis!AF40)</f>
        <v/>
      </c>
      <c r="L415" s="196"/>
      <c r="M415" s="196"/>
      <c r="N415" s="196"/>
      <c r="O415" s="196"/>
      <c r="P415" s="196">
        <f t="shared" si="2807"/>
        <v>0</v>
      </c>
      <c r="Q415" s="8" t="str">
        <f>'rpp15'!$M$285</f>
        <v/>
      </c>
      <c r="R415" s="196"/>
      <c r="S415" s="196">
        <f t="shared" si="2808"/>
        <v>0</v>
      </c>
      <c r="T415" s="196"/>
      <c r="U415" s="196"/>
      <c r="V415" s="196">
        <f t="shared" si="2809"/>
        <v>0</v>
      </c>
      <c r="W415" s="196"/>
      <c r="X415" s="196"/>
      <c r="Y415" s="196"/>
      <c r="Z415" s="196"/>
      <c r="AA415" s="196">
        <f t="shared" ref="AA415" si="2956">IF($W$25=1,J415*$J$7,0)</f>
        <v>0</v>
      </c>
      <c r="AB415" s="196">
        <f t="shared" ref="AB415" si="2957">IF($X$25=1,P415*$P$7,0)</f>
        <v>0</v>
      </c>
      <c r="AC415" s="196">
        <f t="shared" ref="AC415" si="2958">IF($Y$25=1,S415*$S$7,0)</f>
        <v>0</v>
      </c>
      <c r="AD415" s="196">
        <f t="shared" ref="AD415" si="2959">IF($Z$25=1,V415*$V$7,0)</f>
        <v>0</v>
      </c>
      <c r="AE415" s="197">
        <f t="shared" si="2814"/>
        <v>0</v>
      </c>
      <c r="AF415" s="198">
        <f>IFERROR(AE415/(IF($W$25&gt;0,$J$7,0)+IF($X$25&gt;0,$P$7,0)+IF($Y$25&gt;0,$S$7,0)+IF($Z$25&gt;0,$V$7,0)),0)</f>
        <v>0</v>
      </c>
      <c r="AG415" s="198"/>
      <c r="AH415" s="426"/>
      <c r="AI415" s="414"/>
      <c r="AJ415" s="199" t="str">
        <f t="shared" si="2931"/>
        <v>4.15</v>
      </c>
      <c r="AK415" s="8" t="str">
        <f>'rpp15'!$M$342</f>
        <v/>
      </c>
      <c r="AL415" s="199"/>
      <c r="AM415" s="196">
        <f t="shared" si="2815"/>
        <v>0</v>
      </c>
      <c r="AN415" s="196"/>
      <c r="AO415" s="196"/>
      <c r="AP415" s="196">
        <f t="shared" si="2816"/>
        <v>0</v>
      </c>
      <c r="AQ415" s="196"/>
      <c r="AR415" s="196"/>
      <c r="AS415" s="196">
        <f t="shared" si="2817"/>
        <v>0</v>
      </c>
      <c r="AT415" s="196"/>
      <c r="AU415" s="196"/>
      <c r="AV415" s="196"/>
      <c r="AW415" s="196">
        <f t="shared" ref="AW415" si="2960">IF($AT$25=1,AM415*$AM$7,0)</f>
        <v>0</v>
      </c>
      <c r="AX415" s="196">
        <f t="shared" ref="AX415" si="2961">IF($AU$25=1,AP415*$AP$7,0)</f>
        <v>0</v>
      </c>
      <c r="AY415" s="196">
        <f t="shared" ref="AY415" si="2962">IF($AV$25=1,AS415*$AS$7,0)</f>
        <v>0</v>
      </c>
      <c r="AZ415" s="197">
        <f t="shared" si="2821"/>
        <v>0</v>
      </c>
      <c r="BA415" s="198">
        <f>IFERROR(AZ415/(IF($AT$25&gt;0,$AM$7,0)+IF($AU$25&gt;0,$AP$7,0)+IF($AV$25&gt;0,$AS$7,0)),0)</f>
        <v>0</v>
      </c>
      <c r="BB415" s="198"/>
      <c r="BC415" s="426"/>
      <c r="BD415" s="414"/>
      <c r="BE415" s="414"/>
      <c r="BF415" s="237"/>
      <c r="BG415" s="417"/>
      <c r="BH415" s="417"/>
      <c r="BI415" s="316"/>
      <c r="BJ415" s="316"/>
      <c r="BK415" s="414"/>
      <c r="BL415" s="414"/>
      <c r="BM415" s="414"/>
      <c r="BP415" s="211"/>
      <c r="BQ415" s="211"/>
      <c r="BR415" s="211"/>
      <c r="BS415" s="211"/>
    </row>
    <row r="416" spans="1:71">
      <c r="A416" s="418">
        <v>28</v>
      </c>
      <c r="B416" s="418">
        <f>pd!B33</f>
        <v>5496</v>
      </c>
      <c r="C416" s="421" t="str">
        <f>pd!C33</f>
        <v>MUHAMMAD RINALDI MAULANA</v>
      </c>
      <c r="D416" s="195" t="str">
        <f t="shared" si="2926"/>
        <v>3.1</v>
      </c>
      <c r="E416" s="195"/>
      <c r="F416" s="195"/>
      <c r="G416" s="195"/>
      <c r="H416" s="195"/>
      <c r="I416" s="195"/>
      <c r="J416" s="196">
        <f t="shared" si="2806"/>
        <v>0</v>
      </c>
      <c r="K416" s="197" t="str">
        <f>IF(analis!D41="","",analis!D41)</f>
        <v/>
      </c>
      <c r="L416" s="196"/>
      <c r="M416" s="196"/>
      <c r="N416" s="196"/>
      <c r="O416" s="196"/>
      <c r="P416" s="196">
        <f t="shared" si="2807"/>
        <v>0</v>
      </c>
      <c r="Q416" s="8" t="str">
        <f>'rpp1'!$M$286</f>
        <v/>
      </c>
      <c r="R416" s="196"/>
      <c r="S416" s="196">
        <f t="shared" si="2808"/>
        <v>0</v>
      </c>
      <c r="T416" s="196"/>
      <c r="U416" s="196"/>
      <c r="V416" s="196">
        <f t="shared" si="2809"/>
        <v>0</v>
      </c>
      <c r="W416" s="196"/>
      <c r="X416" s="196"/>
      <c r="Y416" s="196"/>
      <c r="Z416" s="196"/>
      <c r="AA416" s="196">
        <f t="shared" ref="AA416" si="2963">IF($W$11=1,J416*$J$7,0)</f>
        <v>0</v>
      </c>
      <c r="AB416" s="196">
        <f t="shared" ref="AB416" si="2964">IF($X$11=1,P416*$P$7,0)</f>
        <v>0</v>
      </c>
      <c r="AC416" s="196">
        <f t="shared" ref="AC416" si="2965">IF($Y$11=1,S416*$S$7,0)</f>
        <v>0</v>
      </c>
      <c r="AD416" s="196">
        <f t="shared" ref="AD416" si="2966">IF($Z$11=1,V416*$V$7,0)</f>
        <v>0</v>
      </c>
      <c r="AE416" s="197">
        <f t="shared" si="2814"/>
        <v>0</v>
      </c>
      <c r="AF416" s="198">
        <f>IFERROR(AE416/(IF($W$11&gt;0,$J$7,0)+IF($X$11&gt;0,$P$7,0)+IF($Y$11&gt;0,$S$7,0)+IF($Z$11&gt;0,$V$7,0)),0)</f>
        <v>0</v>
      </c>
      <c r="AG416" s="198"/>
      <c r="AH416" s="424" t="e">
        <f t="shared" ref="AH416" si="2967">ROUND((SUM(AF416:AF430)/SUM($AG$11:$AG$25)),0)</f>
        <v>#DIV/0!</v>
      </c>
      <c r="AI416" s="412" t="e">
        <f>IF(AH416&gt;=$BO$11,"A",IF(AH416&gt;=$BO$12,"B",IF(AH416&gt;=$BO$13,"C",IF(AH416&gt;=$BO$14,"D",""))))</f>
        <v>#DIV/0!</v>
      </c>
      <c r="AJ416" s="199" t="str">
        <f t="shared" si="2931"/>
        <v>4.1</v>
      </c>
      <c r="AK416" s="8" t="str">
        <f>'rpp1'!$M$343</f>
        <v/>
      </c>
      <c r="AL416" s="199"/>
      <c r="AM416" s="196">
        <f t="shared" si="2815"/>
        <v>0</v>
      </c>
      <c r="AN416" s="196"/>
      <c r="AO416" s="196"/>
      <c r="AP416" s="196">
        <f t="shared" si="2816"/>
        <v>0</v>
      </c>
      <c r="AQ416" s="196"/>
      <c r="AR416" s="196"/>
      <c r="AS416" s="196">
        <f t="shared" si="2817"/>
        <v>0</v>
      </c>
      <c r="AT416" s="196"/>
      <c r="AU416" s="196"/>
      <c r="AV416" s="196"/>
      <c r="AW416" s="196">
        <f t="shared" ref="AW416" si="2968">IF($AT$11=1,AM416*$AM$7,0)</f>
        <v>0</v>
      </c>
      <c r="AX416" s="196">
        <f t="shared" ref="AX416" si="2969">IF($AU$11=1,AP416*$AP$7,0)</f>
        <v>0</v>
      </c>
      <c r="AY416" s="196">
        <f t="shared" ref="AY416" si="2970">IF($AV$11=1,AS416*$AS$7,0)</f>
        <v>0</v>
      </c>
      <c r="AZ416" s="197">
        <f t="shared" si="2821"/>
        <v>0</v>
      </c>
      <c r="BA416" s="198">
        <f>IFERROR(AZ416/(IF($AT$11&gt;0,$AM$7,0)+IF($AU$11&gt;0,$AP$7,0)+IF($AV$11&gt;0,$AS$7,0)),0)</f>
        <v>0</v>
      </c>
      <c r="BB416" s="198"/>
      <c r="BC416" s="424" t="e">
        <f t="shared" ref="BC416" si="2971">ROUND((SUM(BA416:BA430)/SUM($BB$11:$BB$25)),0)</f>
        <v>#DIV/0!</v>
      </c>
      <c r="BD416" s="412" t="e">
        <f t="shared" ref="BD416" si="2972">IF(BC416&gt;=$BO$11,"A",IF(BC416&gt;=$BO$12,"B",IF(BC416&gt;=$BO$13,"C",IF(BC416&gt;=$BO$14,"D",""))))</f>
        <v>#DIV/0!</v>
      </c>
      <c r="BE416" s="412"/>
      <c r="BF416" s="235" t="str">
        <f>'rpp1'!G177</f>
        <v/>
      </c>
      <c r="BG416" s="415" t="e">
        <f>IF(AI416=$BP$11,$BQ$11,IF(AI416=$BP$12,$BQ$12,IF(AI416=$BP$13,$BQ$13,IF(AI416=$BP$14,$BQ$14,""))))</f>
        <v>#DIV/0!</v>
      </c>
      <c r="BH416" s="415" t="e">
        <f t="shared" ref="BH416" si="2973">IF(BD416=$BP$11,$BR$11,IF(BD416=$BP$12,$BR$12,IF(BD416=$BP$13,$BR$13,IF(BD416=$BP$14,$BR$14,""))))</f>
        <v>#DIV/0!</v>
      </c>
      <c r="BI416" s="315" t="str">
        <f t="shared" ref="BI416" si="2974">IF(BE416=$BS$11,$BT$11,IF(BE416=$BS$12,$BT$12,IF(BE416=$BS$13,$BT$13,IF(BE416=$BS$14,$BT$14,""))))</f>
        <v/>
      </c>
      <c r="BJ416" s="315" t="str">
        <f t="shared" ref="BJ416" si="2975">IF(BF416=$BS$11,$BU$11,IF(BF416=$BS$12,$BU$12,IF(BF416=$BS$13,$BU$13,IF(BF416=$BS$14,$BU$14,""))))</f>
        <v/>
      </c>
      <c r="BK416" s="412"/>
      <c r="BL416" s="412"/>
      <c r="BM416" s="412"/>
      <c r="BP416" s="211"/>
      <c r="BQ416" s="211"/>
      <c r="BR416" s="211"/>
      <c r="BS416" s="211"/>
    </row>
    <row r="417" spans="1:71">
      <c r="A417" s="419"/>
      <c r="B417" s="419"/>
      <c r="C417" s="422"/>
      <c r="D417" s="195" t="str">
        <f t="shared" si="2926"/>
        <v>3.2</v>
      </c>
      <c r="E417" s="195"/>
      <c r="F417" s="195"/>
      <c r="G417" s="195"/>
      <c r="H417" s="195"/>
      <c r="I417" s="195"/>
      <c r="J417" s="196">
        <f t="shared" si="2806"/>
        <v>0</v>
      </c>
      <c r="K417" s="197" t="str">
        <f>IF(analis!F41="","",analis!F41)</f>
        <v/>
      </c>
      <c r="L417" s="196"/>
      <c r="M417" s="196"/>
      <c r="N417" s="196"/>
      <c r="O417" s="196"/>
      <c r="P417" s="196">
        <f t="shared" si="2807"/>
        <v>0</v>
      </c>
      <c r="Q417" s="8" t="str">
        <f>'rpp2'!$M$286</f>
        <v/>
      </c>
      <c r="R417" s="196"/>
      <c r="S417" s="196">
        <f t="shared" si="2808"/>
        <v>0</v>
      </c>
      <c r="T417" s="196"/>
      <c r="U417" s="196"/>
      <c r="V417" s="196">
        <f t="shared" si="2809"/>
        <v>0</v>
      </c>
      <c r="W417" s="196"/>
      <c r="X417" s="196"/>
      <c r="Y417" s="196"/>
      <c r="Z417" s="196"/>
      <c r="AA417" s="196">
        <f t="shared" ref="AA417" si="2976">IF($W$12=1,J417*$J$7,0)</f>
        <v>0</v>
      </c>
      <c r="AB417" s="196">
        <f t="shared" ref="AB417" si="2977">IF($X$12=1,P417*$P$7,0)</f>
        <v>0</v>
      </c>
      <c r="AC417" s="196">
        <f t="shared" ref="AC417" si="2978">IF($Y$12=1,S417*$S$7,0)</f>
        <v>0</v>
      </c>
      <c r="AD417" s="196">
        <f t="shared" ref="AD417" si="2979">IF($Z$12=1,V417*$V$7,0)</f>
        <v>0</v>
      </c>
      <c r="AE417" s="197">
        <f t="shared" si="2814"/>
        <v>0</v>
      </c>
      <c r="AF417" s="198">
        <f>IFERROR(AE417/(IF($W$12&gt;0,$J$7,0)+IF($X$12&gt;0,$P$7,0)+IF($Y$12&gt;0,$S$7,0)+IF($Z$12&gt;0,$V$7,0)),0)</f>
        <v>0</v>
      </c>
      <c r="AG417" s="198"/>
      <c r="AH417" s="425"/>
      <c r="AI417" s="413"/>
      <c r="AJ417" s="199" t="str">
        <f t="shared" si="2931"/>
        <v>4.2</v>
      </c>
      <c r="AK417" s="8" t="str">
        <f>'rpp2'!$M$343</f>
        <v/>
      </c>
      <c r="AL417" s="199"/>
      <c r="AM417" s="196">
        <f t="shared" si="2815"/>
        <v>0</v>
      </c>
      <c r="AN417" s="196"/>
      <c r="AO417" s="196"/>
      <c r="AP417" s="196">
        <f t="shared" si="2816"/>
        <v>0</v>
      </c>
      <c r="AQ417" s="196"/>
      <c r="AR417" s="196"/>
      <c r="AS417" s="196">
        <f t="shared" si="2817"/>
        <v>0</v>
      </c>
      <c r="AT417" s="196"/>
      <c r="AU417" s="196"/>
      <c r="AV417" s="196"/>
      <c r="AW417" s="196">
        <f t="shared" ref="AW417" si="2980">IF($AT$12=1,AM417*$AM$7,0)</f>
        <v>0</v>
      </c>
      <c r="AX417" s="196">
        <f t="shared" ref="AX417" si="2981">IF($AU$12=1,AP417*$AP$7,0)</f>
        <v>0</v>
      </c>
      <c r="AY417" s="196">
        <f t="shared" ref="AY417" si="2982">IF($AV$12=1,AS417*$AS$7,0)</f>
        <v>0</v>
      </c>
      <c r="AZ417" s="197">
        <f t="shared" si="2821"/>
        <v>0</v>
      </c>
      <c r="BA417" s="198">
        <f>IFERROR(AZ417/(IF($AT$12&gt;0,$AM$7,0)+IF($AU$12&gt;0,$AP$7,0)+IF($AV$12&gt;0,$AS$7,0)),0)</f>
        <v>0</v>
      </c>
      <c r="BB417" s="198"/>
      <c r="BC417" s="425"/>
      <c r="BD417" s="413"/>
      <c r="BE417" s="413"/>
      <c r="BF417" s="236" t="str">
        <f>'rpp2'!G177</f>
        <v/>
      </c>
      <c r="BG417" s="416"/>
      <c r="BH417" s="416"/>
      <c r="BI417" s="411"/>
      <c r="BJ417" s="411"/>
      <c r="BK417" s="413"/>
      <c r="BL417" s="413"/>
      <c r="BM417" s="413"/>
      <c r="BP417" s="211"/>
      <c r="BQ417" s="211"/>
      <c r="BR417" s="211"/>
      <c r="BS417" s="211"/>
    </row>
    <row r="418" spans="1:71">
      <c r="A418" s="419"/>
      <c r="B418" s="419"/>
      <c r="C418" s="422"/>
      <c r="D418" s="195" t="str">
        <f t="shared" si="2926"/>
        <v>3.3</v>
      </c>
      <c r="E418" s="195"/>
      <c r="F418" s="195"/>
      <c r="G418" s="195"/>
      <c r="H418" s="195"/>
      <c r="I418" s="195"/>
      <c r="J418" s="196">
        <f t="shared" si="2806"/>
        <v>0</v>
      </c>
      <c r="K418" s="197" t="str">
        <f>IF(analis!H41="","",analis!H41)</f>
        <v/>
      </c>
      <c r="L418" s="196"/>
      <c r="M418" s="196"/>
      <c r="N418" s="196"/>
      <c r="O418" s="196"/>
      <c r="P418" s="196">
        <f t="shared" si="2807"/>
        <v>0</v>
      </c>
      <c r="Q418" s="8" t="str">
        <f>'rpp3'!$M$286</f>
        <v/>
      </c>
      <c r="R418" s="196"/>
      <c r="S418" s="196">
        <f t="shared" si="2808"/>
        <v>0</v>
      </c>
      <c r="T418" s="196"/>
      <c r="U418" s="196"/>
      <c r="V418" s="196">
        <f t="shared" si="2809"/>
        <v>0</v>
      </c>
      <c r="W418" s="196"/>
      <c r="X418" s="196"/>
      <c r="Y418" s="196"/>
      <c r="Z418" s="196"/>
      <c r="AA418" s="196">
        <f t="shared" ref="AA418" si="2983">IF($W$13=1,J418*$J$7,0)</f>
        <v>0</v>
      </c>
      <c r="AB418" s="196">
        <f t="shared" ref="AB418" si="2984">IF($X$13=1,P418*$P$7,0)</f>
        <v>0</v>
      </c>
      <c r="AC418" s="196">
        <f t="shared" ref="AC418" si="2985">IF($Y$13=1,S418*$S$7,0)</f>
        <v>0</v>
      </c>
      <c r="AD418" s="196">
        <f t="shared" ref="AD418" si="2986">IF($Z$13=1,V418*$V$7,0)</f>
        <v>0</v>
      </c>
      <c r="AE418" s="197">
        <f t="shared" si="2814"/>
        <v>0</v>
      </c>
      <c r="AF418" s="198">
        <f>IFERROR(AE418/(IF($W$13&gt;0,$J$7,0)+IF($X$13&gt;0,$P$7,0)+IF($Y$13&gt;0,$S$7,0)+IF($Z$13&gt;0,$V$7,0)),0)</f>
        <v>0</v>
      </c>
      <c r="AG418" s="198"/>
      <c r="AH418" s="425"/>
      <c r="AI418" s="413"/>
      <c r="AJ418" s="199" t="str">
        <f t="shared" si="2931"/>
        <v>4.3</v>
      </c>
      <c r="AK418" s="8" t="str">
        <f>'rpp3'!$M$343</f>
        <v/>
      </c>
      <c r="AL418" s="199"/>
      <c r="AM418" s="196">
        <f t="shared" si="2815"/>
        <v>0</v>
      </c>
      <c r="AN418" s="196"/>
      <c r="AO418" s="196"/>
      <c r="AP418" s="196">
        <f t="shared" si="2816"/>
        <v>0</v>
      </c>
      <c r="AQ418" s="196"/>
      <c r="AR418" s="196"/>
      <c r="AS418" s="196">
        <f t="shared" si="2817"/>
        <v>0</v>
      </c>
      <c r="AT418" s="196"/>
      <c r="AU418" s="196"/>
      <c r="AV418" s="196"/>
      <c r="AW418" s="196">
        <f t="shared" ref="AW418" si="2987">IF($AT$13=1,AM418*$AM$7,0)</f>
        <v>0</v>
      </c>
      <c r="AX418" s="196">
        <f t="shared" ref="AX418" si="2988">IF($AU$13=1,AP418*$AP$7,0)</f>
        <v>0</v>
      </c>
      <c r="AY418" s="196">
        <f t="shared" ref="AY418" si="2989">IF($AV$13=1,AS418*$AS$7,0)</f>
        <v>0</v>
      </c>
      <c r="AZ418" s="197">
        <f t="shared" si="2821"/>
        <v>0</v>
      </c>
      <c r="BA418" s="198">
        <f>IFERROR(AZ418/(IF($AT$13&gt;0,$AM$7,0)+IF($AU$13&gt;0,$AP$7,0)+IF($AV$13&gt;0,$AS$7,0)),0)</f>
        <v>0</v>
      </c>
      <c r="BB418" s="198"/>
      <c r="BC418" s="425"/>
      <c r="BD418" s="413"/>
      <c r="BE418" s="413"/>
      <c r="BF418" s="236"/>
      <c r="BG418" s="416"/>
      <c r="BH418" s="416"/>
      <c r="BI418" s="411"/>
      <c r="BJ418" s="411"/>
      <c r="BK418" s="413"/>
      <c r="BL418" s="413"/>
      <c r="BM418" s="413"/>
      <c r="BP418" s="211"/>
      <c r="BQ418" s="211"/>
      <c r="BR418" s="211"/>
      <c r="BS418" s="211"/>
    </row>
    <row r="419" spans="1:71">
      <c r="A419" s="419"/>
      <c r="B419" s="419"/>
      <c r="C419" s="422"/>
      <c r="D419" s="195" t="str">
        <f t="shared" si="2926"/>
        <v>3.4</v>
      </c>
      <c r="E419" s="195"/>
      <c r="F419" s="195"/>
      <c r="G419" s="195"/>
      <c r="H419" s="195"/>
      <c r="I419" s="195"/>
      <c r="J419" s="196">
        <f t="shared" si="2806"/>
        <v>0</v>
      </c>
      <c r="K419" s="197" t="str">
        <f>IF(analis!J41="","",analis!J41)</f>
        <v/>
      </c>
      <c r="L419" s="196"/>
      <c r="M419" s="196"/>
      <c r="N419" s="196"/>
      <c r="O419" s="196"/>
      <c r="P419" s="196">
        <f t="shared" si="2807"/>
        <v>0</v>
      </c>
      <c r="Q419" s="8" t="str">
        <f>'rpp4'!$M$286</f>
        <v/>
      </c>
      <c r="R419" s="196"/>
      <c r="S419" s="196">
        <f t="shared" si="2808"/>
        <v>0</v>
      </c>
      <c r="T419" s="196"/>
      <c r="U419" s="196"/>
      <c r="V419" s="196">
        <f t="shared" si="2809"/>
        <v>0</v>
      </c>
      <c r="W419" s="196"/>
      <c r="X419" s="196"/>
      <c r="Y419" s="196"/>
      <c r="Z419" s="196"/>
      <c r="AA419" s="196">
        <f t="shared" ref="AA419" si="2990">IF($W$14=1,J419*$J$7,0)</f>
        <v>0</v>
      </c>
      <c r="AB419" s="196">
        <f t="shared" ref="AB419" si="2991">IF($X$14=1,P419*$P$7,0)</f>
        <v>0</v>
      </c>
      <c r="AC419" s="196">
        <f t="shared" ref="AC419" si="2992">IF($Y$14=1,S419*$S$7,0)</f>
        <v>0</v>
      </c>
      <c r="AD419" s="196">
        <f t="shared" ref="AD419" si="2993">IF($Z$14=1,V419*$V$7,0)</f>
        <v>0</v>
      </c>
      <c r="AE419" s="197">
        <f t="shared" si="2814"/>
        <v>0</v>
      </c>
      <c r="AF419" s="198">
        <f>IFERROR(AE419/(IF($W$14&gt;0,$J$7,0)+IF($X$14&gt;0,$P$7,0)+IF($Y$14&gt;0,$S$7,0)+IF($Z$14&gt;0,$V$7,0)),0)</f>
        <v>0</v>
      </c>
      <c r="AG419" s="198"/>
      <c r="AH419" s="425"/>
      <c r="AI419" s="413"/>
      <c r="AJ419" s="199" t="str">
        <f t="shared" si="2931"/>
        <v>4.4</v>
      </c>
      <c r="AK419" s="8" t="str">
        <f>'rpp4'!$M$343</f>
        <v/>
      </c>
      <c r="AL419" s="199"/>
      <c r="AM419" s="196">
        <f t="shared" si="2815"/>
        <v>0</v>
      </c>
      <c r="AN419" s="196"/>
      <c r="AO419" s="196"/>
      <c r="AP419" s="196">
        <f t="shared" si="2816"/>
        <v>0</v>
      </c>
      <c r="AQ419" s="196"/>
      <c r="AR419" s="196"/>
      <c r="AS419" s="196">
        <f t="shared" si="2817"/>
        <v>0</v>
      </c>
      <c r="AT419" s="196"/>
      <c r="AU419" s="196"/>
      <c r="AV419" s="196"/>
      <c r="AW419" s="196">
        <f t="shared" ref="AW419" si="2994">IF($AT$14=1,AM419*$AM$7,0)</f>
        <v>0</v>
      </c>
      <c r="AX419" s="196">
        <f t="shared" ref="AX419" si="2995">IF($AU$14=1,AP419*$AP$7,0)</f>
        <v>0</v>
      </c>
      <c r="AY419" s="196">
        <f t="shared" ref="AY419" si="2996">IF($AV$14=1,AS419*$AS$7,0)</f>
        <v>0</v>
      </c>
      <c r="AZ419" s="197">
        <f t="shared" si="2821"/>
        <v>0</v>
      </c>
      <c r="BA419" s="198">
        <f>IFERROR(AZ419/(IF($AT$14&gt;0,$AM$7,0)+IF($AU$14&gt;0,$AP$7,0)+IF($AV$14&gt;0,$AS$7,0)),0)</f>
        <v>0</v>
      </c>
      <c r="BB419" s="198"/>
      <c r="BC419" s="425"/>
      <c r="BD419" s="413"/>
      <c r="BE419" s="413"/>
      <c r="BF419" s="236"/>
      <c r="BG419" s="416"/>
      <c r="BH419" s="416"/>
      <c r="BI419" s="411"/>
      <c r="BJ419" s="411"/>
      <c r="BK419" s="413"/>
      <c r="BL419" s="413"/>
      <c r="BM419" s="413"/>
      <c r="BP419" s="211"/>
      <c r="BQ419" s="211"/>
      <c r="BR419" s="211"/>
      <c r="BS419" s="211"/>
    </row>
    <row r="420" spans="1:71">
      <c r="A420" s="419"/>
      <c r="B420" s="419"/>
      <c r="C420" s="422"/>
      <c r="D420" s="195" t="str">
        <f t="shared" si="2926"/>
        <v>3.5</v>
      </c>
      <c r="E420" s="195"/>
      <c r="F420" s="195"/>
      <c r="G420" s="195"/>
      <c r="H420" s="195"/>
      <c r="I420" s="195"/>
      <c r="J420" s="196">
        <f t="shared" si="2806"/>
        <v>0</v>
      </c>
      <c r="K420" s="197" t="str">
        <f>IF(analis!L41="","",analis!L41)</f>
        <v/>
      </c>
      <c r="L420" s="196"/>
      <c r="M420" s="196"/>
      <c r="N420" s="196"/>
      <c r="O420" s="196"/>
      <c r="P420" s="196">
        <f t="shared" si="2807"/>
        <v>0</v>
      </c>
      <c r="Q420" s="8" t="str">
        <f>'rpp5'!$M$286</f>
        <v/>
      </c>
      <c r="R420" s="196"/>
      <c r="S420" s="196">
        <f t="shared" si="2808"/>
        <v>0</v>
      </c>
      <c r="T420" s="196"/>
      <c r="U420" s="196"/>
      <c r="V420" s="196">
        <f t="shared" si="2809"/>
        <v>0</v>
      </c>
      <c r="W420" s="196"/>
      <c r="X420" s="196"/>
      <c r="Y420" s="196"/>
      <c r="Z420" s="196"/>
      <c r="AA420" s="196">
        <f t="shared" ref="AA420" si="2997">IF($W$15=1,J420*$J$7,0)</f>
        <v>0</v>
      </c>
      <c r="AB420" s="196">
        <f t="shared" ref="AB420" si="2998">IF($X$15=1,P420*$P$7,0)</f>
        <v>0</v>
      </c>
      <c r="AC420" s="196">
        <f t="shared" ref="AC420" si="2999">IF($Y$15=1,S420*$S$7,0)</f>
        <v>0</v>
      </c>
      <c r="AD420" s="196">
        <f t="shared" ref="AD420" si="3000">IF($Z$15=1,V420*$V$7,0)</f>
        <v>0</v>
      </c>
      <c r="AE420" s="197">
        <f t="shared" si="2814"/>
        <v>0</v>
      </c>
      <c r="AF420" s="198">
        <f>IFERROR(AE420/(IF($W$15&gt;0,$J$7,0)+IF($X$15&gt;0,$P$7,0)+IF($Y$15&gt;0,$S$7,0)+IF($Z$15&gt;0,$V$7,0)),0)</f>
        <v>0</v>
      </c>
      <c r="AG420" s="198"/>
      <c r="AH420" s="425"/>
      <c r="AI420" s="413"/>
      <c r="AJ420" s="199" t="str">
        <f t="shared" si="2931"/>
        <v>4.5</v>
      </c>
      <c r="AK420" s="8" t="str">
        <f>'rpp5'!$M$343</f>
        <v/>
      </c>
      <c r="AL420" s="199"/>
      <c r="AM420" s="196">
        <f t="shared" si="2815"/>
        <v>0</v>
      </c>
      <c r="AN420" s="196"/>
      <c r="AO420" s="196"/>
      <c r="AP420" s="196">
        <f t="shared" si="2816"/>
        <v>0</v>
      </c>
      <c r="AQ420" s="196"/>
      <c r="AR420" s="196"/>
      <c r="AS420" s="196">
        <f t="shared" si="2817"/>
        <v>0</v>
      </c>
      <c r="AT420" s="196"/>
      <c r="AU420" s="196"/>
      <c r="AV420" s="196"/>
      <c r="AW420" s="196">
        <f t="shared" ref="AW420" si="3001">IF($AT$15=1,AM420*$AM$7,0)</f>
        <v>0</v>
      </c>
      <c r="AX420" s="196">
        <f t="shared" ref="AX420" si="3002">IF($AU$15=1,AP420*$AP$7,0)</f>
        <v>0</v>
      </c>
      <c r="AY420" s="196">
        <f t="shared" ref="AY420" si="3003">IF($AV$15=1,AS420*$AS$7,0)</f>
        <v>0</v>
      </c>
      <c r="AZ420" s="197">
        <f t="shared" si="2821"/>
        <v>0</v>
      </c>
      <c r="BA420" s="198">
        <f>IFERROR(AZ420/(IF($AT$15&gt;0,$AM$7,0)+IF($AU$15&gt;0,$AP$7,0)+IF($AV$15&gt;0,$AS$7,0)),0)</f>
        <v>0</v>
      </c>
      <c r="BB420" s="198"/>
      <c r="BC420" s="425"/>
      <c r="BD420" s="413"/>
      <c r="BE420" s="413"/>
      <c r="BF420" s="236"/>
      <c r="BG420" s="416"/>
      <c r="BH420" s="416"/>
      <c r="BI420" s="411"/>
      <c r="BJ420" s="411"/>
      <c r="BK420" s="413"/>
      <c r="BL420" s="413"/>
      <c r="BM420" s="413"/>
      <c r="BP420" s="211"/>
      <c r="BQ420" s="211"/>
      <c r="BR420" s="211"/>
      <c r="BS420" s="211"/>
    </row>
    <row r="421" spans="1:71">
      <c r="A421" s="419"/>
      <c r="B421" s="419"/>
      <c r="C421" s="422"/>
      <c r="D421" s="195" t="str">
        <f t="shared" si="2926"/>
        <v>3.6</v>
      </c>
      <c r="E421" s="195"/>
      <c r="F421" s="195"/>
      <c r="G421" s="195"/>
      <c r="H421" s="195"/>
      <c r="I421" s="195"/>
      <c r="J421" s="196">
        <f t="shared" si="2806"/>
        <v>0</v>
      </c>
      <c r="K421" s="197" t="str">
        <f>IF(analis!N41="","",analis!N41)</f>
        <v/>
      </c>
      <c r="L421" s="196"/>
      <c r="M421" s="196"/>
      <c r="N421" s="196"/>
      <c r="O421" s="196"/>
      <c r="P421" s="196">
        <f t="shared" si="2807"/>
        <v>0</v>
      </c>
      <c r="Q421" s="8" t="str">
        <f>'rpp16'!$M$286</f>
        <v/>
      </c>
      <c r="R421" s="196"/>
      <c r="S421" s="196">
        <f t="shared" si="2808"/>
        <v>0</v>
      </c>
      <c r="T421" s="196"/>
      <c r="U421" s="196"/>
      <c r="V421" s="196">
        <f t="shared" si="2809"/>
        <v>0</v>
      </c>
      <c r="W421" s="196"/>
      <c r="X421" s="196"/>
      <c r="Y421" s="196"/>
      <c r="Z421" s="196"/>
      <c r="AA421" s="196">
        <f t="shared" ref="AA421" si="3004">IF($W$16=1,J421*$J$7,0)</f>
        <v>0</v>
      </c>
      <c r="AB421" s="196">
        <f t="shared" ref="AB421" si="3005">IF($X$16=1,P421*$P$7,0)</f>
        <v>0</v>
      </c>
      <c r="AC421" s="196">
        <f t="shared" ref="AC421" si="3006">IF($Y$16=1,S421*$S$7,0)</f>
        <v>0</v>
      </c>
      <c r="AD421" s="196">
        <f t="shared" ref="AD421" si="3007">IF($Z$16=1,V421*$V$7,0)</f>
        <v>0</v>
      </c>
      <c r="AE421" s="197">
        <f t="shared" si="2814"/>
        <v>0</v>
      </c>
      <c r="AF421" s="198">
        <f>IFERROR(AE421/(IF($W$16&gt;0,$J$7,0)+IF($X$16&gt;0,$P$7,0)+IF($Y$16&gt;0,$S$7,0)+IF($Z$16&gt;0,$V$7,0)),0)</f>
        <v>0</v>
      </c>
      <c r="AG421" s="198"/>
      <c r="AH421" s="425"/>
      <c r="AI421" s="413"/>
      <c r="AJ421" s="199" t="str">
        <f t="shared" si="2931"/>
        <v>4.6</v>
      </c>
      <c r="AK421" s="8" t="str">
        <f>'rpp16'!$M$343</f>
        <v/>
      </c>
      <c r="AL421" s="199"/>
      <c r="AM421" s="196">
        <f t="shared" si="2815"/>
        <v>0</v>
      </c>
      <c r="AN421" s="196"/>
      <c r="AO421" s="196"/>
      <c r="AP421" s="196">
        <f t="shared" si="2816"/>
        <v>0</v>
      </c>
      <c r="AQ421" s="196"/>
      <c r="AR421" s="196"/>
      <c r="AS421" s="196">
        <f t="shared" si="2817"/>
        <v>0</v>
      </c>
      <c r="AT421" s="196"/>
      <c r="AU421" s="196"/>
      <c r="AV421" s="196"/>
      <c r="AW421" s="196">
        <f t="shared" ref="AW421" si="3008">IF($AT$16=1,AM421*$AM$7,0)</f>
        <v>0</v>
      </c>
      <c r="AX421" s="196">
        <f t="shared" ref="AX421" si="3009">IF($AU$16=1,AP421*$AP$7,0)</f>
        <v>0</v>
      </c>
      <c r="AY421" s="196">
        <f t="shared" ref="AY421" si="3010">IF($AV$16=1,AS421*$AS$7,0)</f>
        <v>0</v>
      </c>
      <c r="AZ421" s="197">
        <f t="shared" si="2821"/>
        <v>0</v>
      </c>
      <c r="BA421" s="198">
        <f>IFERROR(AZ421/(IF($AT$16&gt;0,$AM$7,0)+IF($AU$16&gt;0,$AP$7,0)+IF($AV$16&gt;0,$AS$7,0)),0)</f>
        <v>0</v>
      </c>
      <c r="BB421" s="198"/>
      <c r="BC421" s="425"/>
      <c r="BD421" s="413"/>
      <c r="BE421" s="413"/>
      <c r="BF421" s="236"/>
      <c r="BG421" s="416"/>
      <c r="BH421" s="416"/>
      <c r="BI421" s="411"/>
      <c r="BJ421" s="411"/>
      <c r="BK421" s="413"/>
      <c r="BL421" s="413"/>
      <c r="BM421" s="413"/>
      <c r="BP421" s="211"/>
      <c r="BQ421" s="211"/>
      <c r="BR421" s="211"/>
      <c r="BS421" s="211"/>
    </row>
    <row r="422" spans="1:71">
      <c r="A422" s="419"/>
      <c r="B422" s="419"/>
      <c r="C422" s="422"/>
      <c r="D422" s="195" t="str">
        <f t="shared" si="2926"/>
        <v>3.7</v>
      </c>
      <c r="E422" s="195"/>
      <c r="F422" s="195"/>
      <c r="G422" s="195"/>
      <c r="H422" s="195"/>
      <c r="I422" s="195"/>
      <c r="J422" s="196">
        <f t="shared" si="2806"/>
        <v>0</v>
      </c>
      <c r="K422" s="197" t="str">
        <f>IF(analis!P41="","",analis!P41)</f>
        <v/>
      </c>
      <c r="L422" s="196"/>
      <c r="M422" s="196"/>
      <c r="N422" s="196"/>
      <c r="O422" s="196"/>
      <c r="P422" s="196">
        <f t="shared" si="2807"/>
        <v>0</v>
      </c>
      <c r="Q422" s="8" t="str">
        <f>'rpp17'!$M$286</f>
        <v/>
      </c>
      <c r="R422" s="196"/>
      <c r="S422" s="196">
        <f t="shared" si="2808"/>
        <v>0</v>
      </c>
      <c r="T422" s="196"/>
      <c r="U422" s="196"/>
      <c r="V422" s="196">
        <f t="shared" si="2809"/>
        <v>0</v>
      </c>
      <c r="W422" s="196"/>
      <c r="X422" s="196"/>
      <c r="Y422" s="196"/>
      <c r="Z422" s="196"/>
      <c r="AA422" s="196">
        <f t="shared" ref="AA422" si="3011">IF($W$17=1,J422*$J$7,0)</f>
        <v>0</v>
      </c>
      <c r="AB422" s="196">
        <f t="shared" ref="AB422" si="3012">IF($X$17=1,P422*$P$7,0)</f>
        <v>0</v>
      </c>
      <c r="AC422" s="196">
        <f t="shared" ref="AC422" si="3013">IF($Y$17=1,S422*$S$7,0)</f>
        <v>0</v>
      </c>
      <c r="AD422" s="196">
        <f t="shared" ref="AD422" si="3014">IF($Z$17=1,V422*$V$7,0)</f>
        <v>0</v>
      </c>
      <c r="AE422" s="197">
        <f t="shared" si="2814"/>
        <v>0</v>
      </c>
      <c r="AF422" s="198">
        <f>IFERROR(AE422/(IF($W$17&gt;0,$J$7,0)+IF($X$17&gt;0,$P$7,0)+IF($Y$17&gt;0,$S$7,0)+IF($Z$17&gt;0,$V$7,0)),0)</f>
        <v>0</v>
      </c>
      <c r="AG422" s="198"/>
      <c r="AH422" s="425"/>
      <c r="AI422" s="413"/>
      <c r="AJ422" s="199" t="str">
        <f t="shared" si="2931"/>
        <v>4.7</v>
      </c>
      <c r="AK422" s="8" t="str">
        <f>'rpp17'!$M$343</f>
        <v/>
      </c>
      <c r="AL422" s="199"/>
      <c r="AM422" s="196">
        <f t="shared" si="2815"/>
        <v>0</v>
      </c>
      <c r="AN422" s="196"/>
      <c r="AO422" s="196"/>
      <c r="AP422" s="196">
        <f t="shared" si="2816"/>
        <v>0</v>
      </c>
      <c r="AQ422" s="196"/>
      <c r="AR422" s="196"/>
      <c r="AS422" s="196">
        <f t="shared" si="2817"/>
        <v>0</v>
      </c>
      <c r="AT422" s="196"/>
      <c r="AU422" s="196"/>
      <c r="AV422" s="196"/>
      <c r="AW422" s="196">
        <f t="shared" ref="AW422" si="3015">IF($AT$17=1,AM422*$AM$7,0)</f>
        <v>0</v>
      </c>
      <c r="AX422" s="196">
        <f t="shared" ref="AX422" si="3016">IF($AU$17=1,AP422*$AP$7,0)</f>
        <v>0</v>
      </c>
      <c r="AY422" s="196">
        <f t="shared" ref="AY422" si="3017">IF($AV$17=1,AS422*$AS$7,0)</f>
        <v>0</v>
      </c>
      <c r="AZ422" s="197">
        <f t="shared" si="2821"/>
        <v>0</v>
      </c>
      <c r="BA422" s="198">
        <f>IFERROR(AZ422/(IF($AT$17&gt;0,$AM$7,0)+IF($AU$17&gt;0,$AP$7,0)+IF($AV$17&gt;0,$AS$7,0)),0)</f>
        <v>0</v>
      </c>
      <c r="BB422" s="198"/>
      <c r="BC422" s="425"/>
      <c r="BD422" s="413"/>
      <c r="BE422" s="413"/>
      <c r="BF422" s="236"/>
      <c r="BG422" s="416"/>
      <c r="BH422" s="416"/>
      <c r="BI422" s="411"/>
      <c r="BJ422" s="411"/>
      <c r="BK422" s="413"/>
      <c r="BL422" s="413"/>
      <c r="BM422" s="413"/>
      <c r="BP422" s="211"/>
      <c r="BQ422" s="211"/>
      <c r="BR422" s="211"/>
      <c r="BS422" s="211"/>
    </row>
    <row r="423" spans="1:71">
      <c r="A423" s="419"/>
      <c r="B423" s="419"/>
      <c r="C423" s="422"/>
      <c r="D423" s="195" t="str">
        <f t="shared" si="2926"/>
        <v>3.8</v>
      </c>
      <c r="E423" s="195"/>
      <c r="F423" s="195"/>
      <c r="G423" s="195"/>
      <c r="H423" s="195"/>
      <c r="I423" s="195"/>
      <c r="J423" s="196">
        <f t="shared" si="2806"/>
        <v>0</v>
      </c>
      <c r="K423" s="197" t="str">
        <f>IF(analis!R41="","",analis!R41)</f>
        <v/>
      </c>
      <c r="L423" s="196"/>
      <c r="M423" s="196"/>
      <c r="N423" s="196"/>
      <c r="O423" s="196"/>
      <c r="P423" s="196">
        <f t="shared" si="2807"/>
        <v>0</v>
      </c>
      <c r="Q423" s="8" t="str">
        <f>'rpp18'!$M$286</f>
        <v/>
      </c>
      <c r="R423" s="196"/>
      <c r="S423" s="196">
        <f t="shared" si="2808"/>
        <v>0</v>
      </c>
      <c r="T423" s="196"/>
      <c r="U423" s="196"/>
      <c r="V423" s="196">
        <f t="shared" si="2809"/>
        <v>0</v>
      </c>
      <c r="W423" s="196"/>
      <c r="X423" s="196"/>
      <c r="Y423" s="196"/>
      <c r="Z423" s="196"/>
      <c r="AA423" s="196">
        <f t="shared" ref="AA423" si="3018">IF($W$18=1,J423*$J$7,0)</f>
        <v>0</v>
      </c>
      <c r="AB423" s="196">
        <f t="shared" ref="AB423" si="3019">IF($X$18=1,P423*$P$7,0)</f>
        <v>0</v>
      </c>
      <c r="AC423" s="196">
        <f t="shared" ref="AC423" si="3020">IF($Y$18=1,S423*$S$7,0)</f>
        <v>0</v>
      </c>
      <c r="AD423" s="196">
        <f t="shared" ref="AD423" si="3021">IF($Z$18=1,V423*$V$7,0)</f>
        <v>0</v>
      </c>
      <c r="AE423" s="197">
        <f t="shared" si="2814"/>
        <v>0</v>
      </c>
      <c r="AF423" s="198">
        <f>IFERROR(AE423/(IF($W$18&gt;0,$J$7,0)+IF($X$18&gt;0,$P$7,0)+IF($Y$18&gt;0,$S$7,0)+IF($Z$18&gt;0,$V$7,0)),0)</f>
        <v>0</v>
      </c>
      <c r="AG423" s="198"/>
      <c r="AH423" s="425"/>
      <c r="AI423" s="413"/>
      <c r="AJ423" s="199" t="str">
        <f t="shared" si="2931"/>
        <v>4.8</v>
      </c>
      <c r="AK423" s="8" t="str">
        <f>'rpp18'!$M$343</f>
        <v/>
      </c>
      <c r="AL423" s="199"/>
      <c r="AM423" s="196">
        <f t="shared" si="2815"/>
        <v>0</v>
      </c>
      <c r="AN423" s="196"/>
      <c r="AO423" s="196"/>
      <c r="AP423" s="196">
        <f t="shared" si="2816"/>
        <v>0</v>
      </c>
      <c r="AQ423" s="196"/>
      <c r="AR423" s="196"/>
      <c r="AS423" s="196">
        <f t="shared" si="2817"/>
        <v>0</v>
      </c>
      <c r="AT423" s="196"/>
      <c r="AU423" s="196"/>
      <c r="AV423" s="196"/>
      <c r="AW423" s="196">
        <f t="shared" ref="AW423" si="3022">IF($AT$18=1,AM423*$AM$7,0)</f>
        <v>0</v>
      </c>
      <c r="AX423" s="196">
        <f t="shared" ref="AX423" si="3023">IF($AU$18=1,AP423*$AP$7,0)</f>
        <v>0</v>
      </c>
      <c r="AY423" s="196">
        <f t="shared" ref="AY423" si="3024">IF($AV$18=1,AS423*$AS$7,0)</f>
        <v>0</v>
      </c>
      <c r="AZ423" s="197">
        <f t="shared" si="2821"/>
        <v>0</v>
      </c>
      <c r="BA423" s="198">
        <f>IFERROR(AZ423/(IF($AT$18&gt;0,$AM$7,0)+IF($AU$18&gt;0,$AP$7,0)+IF($AV$18&gt;0,$AS$7,0)),0)</f>
        <v>0</v>
      </c>
      <c r="BB423" s="198"/>
      <c r="BC423" s="425"/>
      <c r="BD423" s="413"/>
      <c r="BE423" s="413"/>
      <c r="BF423" s="236"/>
      <c r="BG423" s="416"/>
      <c r="BH423" s="416"/>
      <c r="BI423" s="411"/>
      <c r="BJ423" s="411"/>
      <c r="BK423" s="413"/>
      <c r="BL423" s="413"/>
      <c r="BM423" s="413"/>
      <c r="BP423" s="211"/>
      <c r="BQ423" s="211"/>
      <c r="BR423" s="211"/>
      <c r="BS423" s="211"/>
    </row>
    <row r="424" spans="1:71">
      <c r="A424" s="419"/>
      <c r="B424" s="419"/>
      <c r="C424" s="422"/>
      <c r="D424" s="195" t="str">
        <f t="shared" si="2926"/>
        <v>3.9</v>
      </c>
      <c r="E424" s="195"/>
      <c r="F424" s="195"/>
      <c r="G424" s="195"/>
      <c r="H424" s="195"/>
      <c r="I424" s="195"/>
      <c r="J424" s="196">
        <f t="shared" si="2806"/>
        <v>0</v>
      </c>
      <c r="K424" s="197" t="str">
        <f>IF(analis!T41="","",analis!T41)</f>
        <v/>
      </c>
      <c r="L424" s="196"/>
      <c r="M424" s="196"/>
      <c r="N424" s="196"/>
      <c r="O424" s="196"/>
      <c r="P424" s="196">
        <f t="shared" si="2807"/>
        <v>0</v>
      </c>
      <c r="Q424" s="8" t="str">
        <f>'rpp19'!$M$286</f>
        <v/>
      </c>
      <c r="R424" s="196"/>
      <c r="S424" s="196">
        <f t="shared" si="2808"/>
        <v>0</v>
      </c>
      <c r="T424" s="196"/>
      <c r="U424" s="196"/>
      <c r="V424" s="196">
        <f t="shared" si="2809"/>
        <v>0</v>
      </c>
      <c r="W424" s="196"/>
      <c r="X424" s="196"/>
      <c r="Y424" s="196"/>
      <c r="Z424" s="196"/>
      <c r="AA424" s="196">
        <f t="shared" ref="AA424" si="3025">IF($W$19=1,J424*$J$7,0)</f>
        <v>0</v>
      </c>
      <c r="AB424" s="196">
        <f t="shared" ref="AB424" si="3026">IF($X$19=1,P424*$P$7,0)</f>
        <v>0</v>
      </c>
      <c r="AC424" s="196">
        <f t="shared" ref="AC424" si="3027">IF($Y$19=1,S424*$S$7,0)</f>
        <v>0</v>
      </c>
      <c r="AD424" s="196">
        <f t="shared" ref="AD424" si="3028">IF($Z$19=1,V424*$V$7,0)</f>
        <v>0</v>
      </c>
      <c r="AE424" s="197">
        <f t="shared" si="2814"/>
        <v>0</v>
      </c>
      <c r="AF424" s="198">
        <f>IFERROR(AE424/(IF($W$19&gt;0,$J$7,0)+IF($X$19&gt;0,$P$7,0)+IF($Y$19&gt;0,$S$7,0)+IF($Z$19&gt;0,$V$7,0)),0)</f>
        <v>0</v>
      </c>
      <c r="AG424" s="198"/>
      <c r="AH424" s="425"/>
      <c r="AI424" s="413"/>
      <c r="AJ424" s="199" t="str">
        <f t="shared" si="2931"/>
        <v>4.9</v>
      </c>
      <c r="AK424" s="8" t="str">
        <f>'rpp19'!$M$343</f>
        <v/>
      </c>
      <c r="AL424" s="199"/>
      <c r="AM424" s="196">
        <f t="shared" si="2815"/>
        <v>0</v>
      </c>
      <c r="AN424" s="196"/>
      <c r="AO424" s="196"/>
      <c r="AP424" s="196">
        <f t="shared" si="2816"/>
        <v>0</v>
      </c>
      <c r="AQ424" s="196"/>
      <c r="AR424" s="196"/>
      <c r="AS424" s="196">
        <f t="shared" si="2817"/>
        <v>0</v>
      </c>
      <c r="AT424" s="196"/>
      <c r="AU424" s="196"/>
      <c r="AV424" s="196"/>
      <c r="AW424" s="196">
        <f t="shared" ref="AW424" si="3029">IF($AT$19=1,AM424*$AM$7,0)</f>
        <v>0</v>
      </c>
      <c r="AX424" s="196">
        <f t="shared" ref="AX424" si="3030">IF($AU$19=1,AP424*$AP$7,0)</f>
        <v>0</v>
      </c>
      <c r="AY424" s="196">
        <f t="shared" ref="AY424" si="3031">IF($AV$19=1,AS424*$AS$7,0)</f>
        <v>0</v>
      </c>
      <c r="AZ424" s="197">
        <f t="shared" si="2821"/>
        <v>0</v>
      </c>
      <c r="BA424" s="198">
        <f>IFERROR(AZ424/(IF($AT$19&gt;0,$AM$7,0)+IF($AU$19&gt;0,$AP$7,0)+IF($AV$19&gt;0,$AS$7,0)),0)</f>
        <v>0</v>
      </c>
      <c r="BB424" s="198"/>
      <c r="BC424" s="425"/>
      <c r="BD424" s="413"/>
      <c r="BE424" s="413"/>
      <c r="BF424" s="236"/>
      <c r="BG424" s="416"/>
      <c r="BH424" s="416"/>
      <c r="BI424" s="411"/>
      <c r="BJ424" s="411"/>
      <c r="BK424" s="413"/>
      <c r="BL424" s="413"/>
      <c r="BM424" s="413"/>
      <c r="BP424" s="211"/>
      <c r="BQ424" s="211"/>
      <c r="BR424" s="211"/>
      <c r="BS424" s="211"/>
    </row>
    <row r="425" spans="1:71">
      <c r="A425" s="419"/>
      <c r="B425" s="419"/>
      <c r="C425" s="422"/>
      <c r="D425" s="195" t="str">
        <f t="shared" si="2926"/>
        <v>3.10</v>
      </c>
      <c r="E425" s="195"/>
      <c r="F425" s="195"/>
      <c r="G425" s="195"/>
      <c r="H425" s="195"/>
      <c r="I425" s="195"/>
      <c r="J425" s="196">
        <f t="shared" si="2806"/>
        <v>0</v>
      </c>
      <c r="K425" s="197" t="str">
        <f>IF(analis!V41="","",analis!V41)</f>
        <v/>
      </c>
      <c r="L425" s="196"/>
      <c r="M425" s="196"/>
      <c r="N425" s="196"/>
      <c r="O425" s="196"/>
      <c r="P425" s="196">
        <f t="shared" si="2807"/>
        <v>0</v>
      </c>
      <c r="Q425" s="8" t="str">
        <f>'rpp20'!$M$286</f>
        <v/>
      </c>
      <c r="R425" s="196"/>
      <c r="S425" s="196">
        <f t="shared" si="2808"/>
        <v>0</v>
      </c>
      <c r="T425" s="196"/>
      <c r="U425" s="196"/>
      <c r="V425" s="196">
        <f t="shared" si="2809"/>
        <v>0</v>
      </c>
      <c r="W425" s="196"/>
      <c r="X425" s="196"/>
      <c r="Y425" s="196"/>
      <c r="Z425" s="196"/>
      <c r="AA425" s="196">
        <f t="shared" ref="AA425" si="3032">IF($W$20=1,J425*$J$7,0)</f>
        <v>0</v>
      </c>
      <c r="AB425" s="196">
        <f t="shared" ref="AB425" si="3033">IF($X$20=1,P425*$P$7,0)</f>
        <v>0</v>
      </c>
      <c r="AC425" s="196">
        <f t="shared" ref="AC425" si="3034">IF($Y$20=1,S425*$S$7,0)</f>
        <v>0</v>
      </c>
      <c r="AD425" s="196">
        <f t="shared" ref="AD425" si="3035">IF($Z$20=1,V425*$V$7,0)</f>
        <v>0</v>
      </c>
      <c r="AE425" s="197">
        <f t="shared" si="2814"/>
        <v>0</v>
      </c>
      <c r="AF425" s="198">
        <f>IFERROR(AE425/(IF($W$20&gt;0,$J$7,0)+IF($X$20&gt;0,$P$7,0)+IF($Y$20&gt;0,$S$7,0)+IF($Z$20&gt;0,$V$7,0)),0)</f>
        <v>0</v>
      </c>
      <c r="AG425" s="198"/>
      <c r="AH425" s="425"/>
      <c r="AI425" s="413"/>
      <c r="AJ425" s="199" t="str">
        <f t="shared" si="2931"/>
        <v>4.10</v>
      </c>
      <c r="AK425" s="8" t="str">
        <f>'rpp20'!$M$343</f>
        <v/>
      </c>
      <c r="AL425" s="199"/>
      <c r="AM425" s="196">
        <f t="shared" si="2815"/>
        <v>0</v>
      </c>
      <c r="AN425" s="196"/>
      <c r="AO425" s="196"/>
      <c r="AP425" s="196">
        <f t="shared" si="2816"/>
        <v>0</v>
      </c>
      <c r="AQ425" s="196"/>
      <c r="AR425" s="196"/>
      <c r="AS425" s="196">
        <f t="shared" si="2817"/>
        <v>0</v>
      </c>
      <c r="AT425" s="196"/>
      <c r="AU425" s="196"/>
      <c r="AV425" s="196"/>
      <c r="AW425" s="196">
        <f t="shared" ref="AW425" si="3036">IF($AT$20=1,AM425*$AM$7,0)</f>
        <v>0</v>
      </c>
      <c r="AX425" s="196">
        <f t="shared" ref="AX425" si="3037">IF($AU$20=1,AP425*$AP$7,0)</f>
        <v>0</v>
      </c>
      <c r="AY425" s="196">
        <f t="shared" ref="AY425" si="3038">IF($AV$20=1,AS425*$AS$7,0)</f>
        <v>0</v>
      </c>
      <c r="AZ425" s="197">
        <f t="shared" si="2821"/>
        <v>0</v>
      </c>
      <c r="BA425" s="198">
        <f>IFERROR(AZ425/(IF($AT$20&gt;0,$AM$7,0)+IF($AU$20&gt;0,$AP$7,0)+IF($AV$20&gt;0,$AS$7,0)),0)</f>
        <v>0</v>
      </c>
      <c r="BB425" s="198"/>
      <c r="BC425" s="425"/>
      <c r="BD425" s="413"/>
      <c r="BE425" s="413"/>
      <c r="BF425" s="236"/>
      <c r="BG425" s="416"/>
      <c r="BH425" s="416"/>
      <c r="BI425" s="411"/>
      <c r="BJ425" s="411"/>
      <c r="BK425" s="413"/>
      <c r="BL425" s="413"/>
      <c r="BM425" s="413"/>
      <c r="BP425" s="211"/>
      <c r="BQ425" s="211"/>
      <c r="BR425" s="211"/>
      <c r="BS425" s="211"/>
    </row>
    <row r="426" spans="1:71">
      <c r="A426" s="419"/>
      <c r="B426" s="419"/>
      <c r="C426" s="422"/>
      <c r="D426" s="195" t="str">
        <f t="shared" si="2926"/>
        <v>3.11</v>
      </c>
      <c r="E426" s="195"/>
      <c r="F426" s="195"/>
      <c r="G426" s="195"/>
      <c r="H426" s="195"/>
      <c r="I426" s="195"/>
      <c r="J426" s="196">
        <f t="shared" si="2806"/>
        <v>0</v>
      </c>
      <c r="K426" s="197" t="str">
        <f>IF(analis!X41="","",analis!X41)</f>
        <v/>
      </c>
      <c r="L426" s="196"/>
      <c r="M426" s="196"/>
      <c r="N426" s="196"/>
      <c r="O426" s="196"/>
      <c r="P426" s="196">
        <f t="shared" si="2807"/>
        <v>0</v>
      </c>
      <c r="Q426" s="8" t="str">
        <f>'rpp11'!$M$286</f>
        <v/>
      </c>
      <c r="R426" s="196"/>
      <c r="S426" s="196">
        <f t="shared" si="2808"/>
        <v>0</v>
      </c>
      <c r="T426" s="196"/>
      <c r="U426" s="196"/>
      <c r="V426" s="196">
        <f t="shared" si="2809"/>
        <v>0</v>
      </c>
      <c r="W426" s="196"/>
      <c r="X426" s="196"/>
      <c r="Y426" s="196"/>
      <c r="Z426" s="196"/>
      <c r="AA426" s="196">
        <f t="shared" ref="AA426" si="3039">IF($W$21=1,J426*$J$7,0)</f>
        <v>0</v>
      </c>
      <c r="AB426" s="196">
        <f t="shared" ref="AB426" si="3040">IF($X$21=1,P426*$P$7,0)</f>
        <v>0</v>
      </c>
      <c r="AC426" s="196">
        <f t="shared" ref="AC426" si="3041">IF($Y$21=1,S426*$S$7,0)</f>
        <v>0</v>
      </c>
      <c r="AD426" s="196">
        <f t="shared" ref="AD426" si="3042">IF($Z$21=1,V426*$V$7,0)</f>
        <v>0</v>
      </c>
      <c r="AE426" s="197">
        <f t="shared" si="2814"/>
        <v>0</v>
      </c>
      <c r="AF426" s="198">
        <f>IFERROR(AE426/(IF($W$21&gt;0,$J$7,0)+IF($X$21&gt;0,$P$7,0)+IF($Y$21&gt;0,$S$7,0)+IF($Z$21&gt;0,$V$7,0)),0)</f>
        <v>0</v>
      </c>
      <c r="AG426" s="198"/>
      <c r="AH426" s="425"/>
      <c r="AI426" s="413"/>
      <c r="AJ426" s="199" t="str">
        <f t="shared" si="2931"/>
        <v>4.11</v>
      </c>
      <c r="AK426" s="8" t="str">
        <f>'rpp11'!$M$343</f>
        <v/>
      </c>
      <c r="AL426" s="199"/>
      <c r="AM426" s="196">
        <f t="shared" si="2815"/>
        <v>0</v>
      </c>
      <c r="AN426" s="196"/>
      <c r="AO426" s="196"/>
      <c r="AP426" s="196">
        <f t="shared" si="2816"/>
        <v>0</v>
      </c>
      <c r="AQ426" s="196"/>
      <c r="AR426" s="196"/>
      <c r="AS426" s="196">
        <f t="shared" si="2817"/>
        <v>0</v>
      </c>
      <c r="AT426" s="196"/>
      <c r="AU426" s="196"/>
      <c r="AV426" s="196"/>
      <c r="AW426" s="196">
        <f t="shared" ref="AW426" si="3043">IF($AT$21=1,AM426*$AM$7,0)</f>
        <v>0</v>
      </c>
      <c r="AX426" s="196">
        <f t="shared" ref="AX426" si="3044">IF($AU$21=1,AP426*$AP$7,0)</f>
        <v>0</v>
      </c>
      <c r="AY426" s="196">
        <f t="shared" ref="AY426" si="3045">IF($AV$21=1,AS426*$AS$7,0)</f>
        <v>0</v>
      </c>
      <c r="AZ426" s="197">
        <f t="shared" si="2821"/>
        <v>0</v>
      </c>
      <c r="BA426" s="198">
        <f>IFERROR(AZ426/(IF($AT$21&gt;0,$AM$7,0)+IF($AU$21&gt;0,$AP$7,0)+IF($AV$21&gt;0,$AS$7,0)),0)</f>
        <v>0</v>
      </c>
      <c r="BB426" s="198"/>
      <c r="BC426" s="425"/>
      <c r="BD426" s="413"/>
      <c r="BE426" s="413"/>
      <c r="BF426" s="236"/>
      <c r="BG426" s="416"/>
      <c r="BH426" s="416"/>
      <c r="BI426" s="411"/>
      <c r="BJ426" s="411"/>
      <c r="BK426" s="413"/>
      <c r="BL426" s="413"/>
      <c r="BM426" s="413"/>
      <c r="BP426" s="211"/>
      <c r="BQ426" s="211"/>
      <c r="BR426" s="211"/>
      <c r="BS426" s="211"/>
    </row>
    <row r="427" spans="1:71">
      <c r="A427" s="419"/>
      <c r="B427" s="419"/>
      <c r="C427" s="422"/>
      <c r="D427" s="195" t="str">
        <f t="shared" si="2926"/>
        <v>3.12</v>
      </c>
      <c r="E427" s="195"/>
      <c r="F427" s="195"/>
      <c r="G427" s="195"/>
      <c r="H427" s="195"/>
      <c r="I427" s="195"/>
      <c r="J427" s="196">
        <f t="shared" si="2806"/>
        <v>0</v>
      </c>
      <c r="K427" s="197" t="str">
        <f>IF(analis!Z41="","",analis!Z41)</f>
        <v/>
      </c>
      <c r="L427" s="196"/>
      <c r="M427" s="196"/>
      <c r="N427" s="196"/>
      <c r="O427" s="196"/>
      <c r="P427" s="196">
        <f t="shared" si="2807"/>
        <v>0</v>
      </c>
      <c r="Q427" s="8" t="str">
        <f>'rpp12'!$M$286</f>
        <v/>
      </c>
      <c r="R427" s="196"/>
      <c r="S427" s="196">
        <f t="shared" si="2808"/>
        <v>0</v>
      </c>
      <c r="T427" s="196"/>
      <c r="U427" s="196"/>
      <c r="V427" s="196">
        <f t="shared" si="2809"/>
        <v>0</v>
      </c>
      <c r="W427" s="196"/>
      <c r="X427" s="196"/>
      <c r="Y427" s="196"/>
      <c r="Z427" s="196"/>
      <c r="AA427" s="196">
        <f t="shared" ref="AA427" si="3046">IF($W$22=1,J427*$J$7,0)</f>
        <v>0</v>
      </c>
      <c r="AB427" s="196">
        <f t="shared" ref="AB427" si="3047">IF($X$22=1,P427*$P$7,0)</f>
        <v>0</v>
      </c>
      <c r="AC427" s="196">
        <f t="shared" ref="AC427" si="3048">IF($Y$22=1,S427*$S$7,0)</f>
        <v>0</v>
      </c>
      <c r="AD427" s="196">
        <f t="shared" ref="AD427" si="3049">IF($Z$22=1,V427*$V$7,0)</f>
        <v>0</v>
      </c>
      <c r="AE427" s="197">
        <f t="shared" si="2814"/>
        <v>0</v>
      </c>
      <c r="AF427" s="198">
        <f>IFERROR(AE427/(IF($W$22&gt;0,$J$7,0)+IF($X$22&gt;0,$P$7,0)+IF($Y$22&gt;0,$S$7,0)+IF($Z$22&gt;0,$V$7,0)),0)</f>
        <v>0</v>
      </c>
      <c r="AG427" s="198"/>
      <c r="AH427" s="425"/>
      <c r="AI427" s="413"/>
      <c r="AJ427" s="199" t="str">
        <f t="shared" si="2931"/>
        <v>4.12</v>
      </c>
      <c r="AK427" s="8" t="str">
        <f>'rpp12'!$M$343</f>
        <v/>
      </c>
      <c r="AL427" s="199"/>
      <c r="AM427" s="196">
        <f t="shared" si="2815"/>
        <v>0</v>
      </c>
      <c r="AN427" s="196"/>
      <c r="AO427" s="196"/>
      <c r="AP427" s="196">
        <f t="shared" si="2816"/>
        <v>0</v>
      </c>
      <c r="AQ427" s="196"/>
      <c r="AR427" s="196"/>
      <c r="AS427" s="196">
        <f t="shared" si="2817"/>
        <v>0</v>
      </c>
      <c r="AT427" s="196"/>
      <c r="AU427" s="196"/>
      <c r="AV427" s="196"/>
      <c r="AW427" s="196">
        <f t="shared" ref="AW427" si="3050">IF($AT$22=1,AM427*$AM$7,0)</f>
        <v>0</v>
      </c>
      <c r="AX427" s="196">
        <f t="shared" ref="AX427" si="3051">IF($AU$22=1,AP427*$AP$7,0)</f>
        <v>0</v>
      </c>
      <c r="AY427" s="196">
        <f t="shared" ref="AY427" si="3052">IF($AV$22=1,AS427*$AS$7,0)</f>
        <v>0</v>
      </c>
      <c r="AZ427" s="197">
        <f t="shared" si="2821"/>
        <v>0</v>
      </c>
      <c r="BA427" s="198">
        <f>IFERROR(AZ427/(IF($AT$22&gt;0,$AM$7,0)+IF($AU$22&gt;0,$AP$7,0)+IF($AV$22&gt;0,$AS$7,0)),0)</f>
        <v>0</v>
      </c>
      <c r="BB427" s="198"/>
      <c r="BC427" s="425"/>
      <c r="BD427" s="413"/>
      <c r="BE427" s="413"/>
      <c r="BF427" s="236"/>
      <c r="BG427" s="416"/>
      <c r="BH427" s="416"/>
      <c r="BI427" s="411"/>
      <c r="BJ427" s="411"/>
      <c r="BK427" s="413"/>
      <c r="BL427" s="413"/>
      <c r="BM427" s="413"/>
      <c r="BP427" s="211"/>
      <c r="BQ427" s="211"/>
      <c r="BR427" s="211"/>
      <c r="BS427" s="211"/>
    </row>
    <row r="428" spans="1:71">
      <c r="A428" s="419"/>
      <c r="B428" s="419"/>
      <c r="C428" s="422"/>
      <c r="D428" s="195" t="str">
        <f t="shared" si="2926"/>
        <v>3.13</v>
      </c>
      <c r="E428" s="195"/>
      <c r="F428" s="195"/>
      <c r="G428" s="195"/>
      <c r="H428" s="195"/>
      <c r="I428" s="195"/>
      <c r="J428" s="196">
        <f t="shared" si="2806"/>
        <v>0</v>
      </c>
      <c r="K428" s="197" t="str">
        <f>IF(analis!AB41="","",analis!AB41)</f>
        <v/>
      </c>
      <c r="L428" s="196"/>
      <c r="M428" s="196"/>
      <c r="N428" s="196"/>
      <c r="O428" s="196"/>
      <c r="P428" s="196">
        <f t="shared" si="2807"/>
        <v>0</v>
      </c>
      <c r="Q428" s="8" t="str">
        <f>'rpp13'!$M$286</f>
        <v/>
      </c>
      <c r="R428" s="196"/>
      <c r="S428" s="196">
        <f t="shared" si="2808"/>
        <v>0</v>
      </c>
      <c r="T428" s="196"/>
      <c r="U428" s="196"/>
      <c r="V428" s="196">
        <f t="shared" si="2809"/>
        <v>0</v>
      </c>
      <c r="W428" s="196"/>
      <c r="X428" s="196"/>
      <c r="Y428" s="196"/>
      <c r="Z428" s="196"/>
      <c r="AA428" s="196">
        <f t="shared" ref="AA428" si="3053">IF($W$23=1,J428*$J$7,0)</f>
        <v>0</v>
      </c>
      <c r="AB428" s="196">
        <f t="shared" ref="AB428" si="3054">IF($X$23=1,P428*$P$7,0)</f>
        <v>0</v>
      </c>
      <c r="AC428" s="196">
        <f t="shared" ref="AC428" si="3055">IF($Y$23=1,S428*$S$7,0)</f>
        <v>0</v>
      </c>
      <c r="AD428" s="196">
        <f t="shared" ref="AD428" si="3056">IF($Z$23=1,V428*$V$7,0)</f>
        <v>0</v>
      </c>
      <c r="AE428" s="197">
        <f t="shared" si="2814"/>
        <v>0</v>
      </c>
      <c r="AF428" s="198">
        <f>IFERROR(AE428/(IF($W$23&gt;0,$J$7,0)+IF($X$23&gt;0,$P$7,0)+IF($Y$23&gt;0,$S$7,0)+IF($Z$23&gt;0,$V$7,0)),0)</f>
        <v>0</v>
      </c>
      <c r="AG428" s="198"/>
      <c r="AH428" s="425"/>
      <c r="AI428" s="413"/>
      <c r="AJ428" s="199" t="str">
        <f t="shared" si="2931"/>
        <v>4.13</v>
      </c>
      <c r="AK428" s="8" t="str">
        <f>'rpp13'!$M$343</f>
        <v/>
      </c>
      <c r="AL428" s="199"/>
      <c r="AM428" s="196">
        <f t="shared" si="2815"/>
        <v>0</v>
      </c>
      <c r="AN428" s="196"/>
      <c r="AO428" s="196"/>
      <c r="AP428" s="196">
        <f t="shared" si="2816"/>
        <v>0</v>
      </c>
      <c r="AQ428" s="196"/>
      <c r="AR428" s="196"/>
      <c r="AS428" s="196">
        <f t="shared" si="2817"/>
        <v>0</v>
      </c>
      <c r="AT428" s="196"/>
      <c r="AU428" s="196"/>
      <c r="AV428" s="196"/>
      <c r="AW428" s="196">
        <f t="shared" ref="AW428" si="3057">IF($AT$23=1,AM428*$AM$7,0)</f>
        <v>0</v>
      </c>
      <c r="AX428" s="196">
        <f t="shared" ref="AX428" si="3058">IF($AU$23=1,AP428*$AP$7,0)</f>
        <v>0</v>
      </c>
      <c r="AY428" s="196">
        <f t="shared" ref="AY428" si="3059">IF($AV$23=1,AS428*$AS$7,0)</f>
        <v>0</v>
      </c>
      <c r="AZ428" s="197">
        <f t="shared" si="2821"/>
        <v>0</v>
      </c>
      <c r="BA428" s="198">
        <f>IFERROR(AZ428/(IF($AT$23&gt;0,$AM$7,0)+IF($AU$23&gt;0,$AP$7,0)+IF($AV$23&gt;0,$AS$7,0)),0)</f>
        <v>0</v>
      </c>
      <c r="BB428" s="198"/>
      <c r="BC428" s="425"/>
      <c r="BD428" s="413"/>
      <c r="BE428" s="413"/>
      <c r="BF428" s="236"/>
      <c r="BG428" s="416"/>
      <c r="BH428" s="416"/>
      <c r="BI428" s="411"/>
      <c r="BJ428" s="411"/>
      <c r="BK428" s="413"/>
      <c r="BL428" s="413"/>
      <c r="BM428" s="413"/>
      <c r="BP428" s="211"/>
      <c r="BQ428" s="211"/>
      <c r="BR428" s="211"/>
      <c r="BS428" s="211"/>
    </row>
    <row r="429" spans="1:71">
      <c r="A429" s="419"/>
      <c r="B429" s="419"/>
      <c r="C429" s="422"/>
      <c r="D429" s="195" t="str">
        <f t="shared" si="2926"/>
        <v>3.14</v>
      </c>
      <c r="E429" s="195"/>
      <c r="F429" s="195"/>
      <c r="G429" s="195"/>
      <c r="H429" s="195"/>
      <c r="I429" s="195"/>
      <c r="J429" s="196">
        <f t="shared" si="2806"/>
        <v>0</v>
      </c>
      <c r="K429" s="197" t="str">
        <f>IF(analis!AD41="","",analis!AD41)</f>
        <v/>
      </c>
      <c r="L429" s="196"/>
      <c r="M429" s="196"/>
      <c r="N429" s="196"/>
      <c r="O429" s="196"/>
      <c r="P429" s="196">
        <f t="shared" si="2807"/>
        <v>0</v>
      </c>
      <c r="Q429" s="8" t="str">
        <f>'rpp14'!$M$286</f>
        <v/>
      </c>
      <c r="R429" s="196"/>
      <c r="S429" s="196">
        <f t="shared" si="2808"/>
        <v>0</v>
      </c>
      <c r="T429" s="196"/>
      <c r="U429" s="196"/>
      <c r="V429" s="196">
        <f t="shared" si="2809"/>
        <v>0</v>
      </c>
      <c r="W429" s="196"/>
      <c r="X429" s="196"/>
      <c r="Y429" s="196"/>
      <c r="Z429" s="196"/>
      <c r="AA429" s="196">
        <f t="shared" ref="AA429" si="3060">IF($W$24=1,J429*$J$7,0)</f>
        <v>0</v>
      </c>
      <c r="AB429" s="196">
        <f t="shared" ref="AB429" si="3061">IF($X$24=1,P429*$P$7,0)</f>
        <v>0</v>
      </c>
      <c r="AC429" s="196">
        <f t="shared" ref="AC429" si="3062">IF($Y$24=1,S429*$S$7,0)</f>
        <v>0</v>
      </c>
      <c r="AD429" s="196">
        <f t="shared" ref="AD429" si="3063">IF($Z$24=1,V429*$V$7,0)</f>
        <v>0</v>
      </c>
      <c r="AE429" s="197">
        <f t="shared" si="2814"/>
        <v>0</v>
      </c>
      <c r="AF429" s="198">
        <f>IFERROR(AE429/(IF($W$24&gt;0,$J$7,0)+IF($X$24&gt;0,$P$7,0)+IF($Y$24&gt;0,$S$7,0)+IF($Z$24&gt;0,$V$7,0)),0)</f>
        <v>0</v>
      </c>
      <c r="AG429" s="198"/>
      <c r="AH429" s="425"/>
      <c r="AI429" s="413"/>
      <c r="AJ429" s="199" t="str">
        <f t="shared" si="2931"/>
        <v>4.14</v>
      </c>
      <c r="AK429" s="8" t="str">
        <f>'rpp14'!$M$343</f>
        <v/>
      </c>
      <c r="AL429" s="199"/>
      <c r="AM429" s="196">
        <f t="shared" si="2815"/>
        <v>0</v>
      </c>
      <c r="AN429" s="196"/>
      <c r="AO429" s="196"/>
      <c r="AP429" s="196">
        <f t="shared" si="2816"/>
        <v>0</v>
      </c>
      <c r="AQ429" s="196"/>
      <c r="AR429" s="196"/>
      <c r="AS429" s="196">
        <f t="shared" si="2817"/>
        <v>0</v>
      </c>
      <c r="AT429" s="196"/>
      <c r="AU429" s="196"/>
      <c r="AV429" s="196"/>
      <c r="AW429" s="196">
        <f t="shared" ref="AW429" si="3064">IF($AT$24=1,AM429*$AM$7,0)</f>
        <v>0</v>
      </c>
      <c r="AX429" s="196">
        <f t="shared" ref="AX429" si="3065">IF($AU$24=1,AP429*$AP$7,0)</f>
        <v>0</v>
      </c>
      <c r="AY429" s="196">
        <f t="shared" ref="AY429" si="3066">IF($AV$24=1,AS429*$AS$7,0)</f>
        <v>0</v>
      </c>
      <c r="AZ429" s="197">
        <f t="shared" si="2821"/>
        <v>0</v>
      </c>
      <c r="BA429" s="198">
        <f>IFERROR(AZ429/(IF($AT$24&gt;0,$AM$7,0)+IF($AU$24&gt;0,$AP$7,0)+IF($AV$24&gt;0,$AS$7,0)),0)</f>
        <v>0</v>
      </c>
      <c r="BB429" s="198"/>
      <c r="BC429" s="425"/>
      <c r="BD429" s="413"/>
      <c r="BE429" s="413"/>
      <c r="BF429" s="236"/>
      <c r="BG429" s="416"/>
      <c r="BH429" s="416"/>
      <c r="BI429" s="411"/>
      <c r="BJ429" s="411"/>
      <c r="BK429" s="413"/>
      <c r="BL429" s="413"/>
      <c r="BM429" s="413"/>
      <c r="BP429" s="211"/>
      <c r="BQ429" s="211"/>
      <c r="BR429" s="211"/>
      <c r="BS429" s="211"/>
    </row>
    <row r="430" spans="1:71">
      <c r="A430" s="420"/>
      <c r="B430" s="420"/>
      <c r="C430" s="423"/>
      <c r="D430" s="195" t="str">
        <f t="shared" si="2926"/>
        <v>3.15</v>
      </c>
      <c r="E430" s="195"/>
      <c r="F430" s="195"/>
      <c r="G430" s="195"/>
      <c r="H430" s="195"/>
      <c r="I430" s="195"/>
      <c r="J430" s="196">
        <f t="shared" si="2806"/>
        <v>0</v>
      </c>
      <c r="K430" s="197" t="str">
        <f>IF(analis!AF41="","",analis!AF41)</f>
        <v/>
      </c>
      <c r="L430" s="196"/>
      <c r="M430" s="196"/>
      <c r="N430" s="196"/>
      <c r="O430" s="196"/>
      <c r="P430" s="196">
        <f t="shared" si="2807"/>
        <v>0</v>
      </c>
      <c r="Q430" s="8" t="str">
        <f>'rpp15'!$M$286</f>
        <v/>
      </c>
      <c r="R430" s="196"/>
      <c r="S430" s="196">
        <f t="shared" si="2808"/>
        <v>0</v>
      </c>
      <c r="T430" s="196"/>
      <c r="U430" s="196"/>
      <c r="V430" s="196">
        <f t="shared" si="2809"/>
        <v>0</v>
      </c>
      <c r="W430" s="196"/>
      <c r="X430" s="196"/>
      <c r="Y430" s="196"/>
      <c r="Z430" s="196"/>
      <c r="AA430" s="196">
        <f t="shared" ref="AA430" si="3067">IF($W$25=1,J430*$J$7,0)</f>
        <v>0</v>
      </c>
      <c r="AB430" s="196">
        <f t="shared" ref="AB430" si="3068">IF($X$25=1,P430*$P$7,0)</f>
        <v>0</v>
      </c>
      <c r="AC430" s="196">
        <f t="shared" ref="AC430" si="3069">IF($Y$25=1,S430*$S$7,0)</f>
        <v>0</v>
      </c>
      <c r="AD430" s="196">
        <f t="shared" ref="AD430" si="3070">IF($Z$25=1,V430*$V$7,0)</f>
        <v>0</v>
      </c>
      <c r="AE430" s="197">
        <f t="shared" si="2814"/>
        <v>0</v>
      </c>
      <c r="AF430" s="198">
        <f>IFERROR(AE430/(IF($W$25&gt;0,$J$7,0)+IF($X$25&gt;0,$P$7,0)+IF($Y$25&gt;0,$S$7,0)+IF($Z$25&gt;0,$V$7,0)),0)</f>
        <v>0</v>
      </c>
      <c r="AG430" s="198"/>
      <c r="AH430" s="426"/>
      <c r="AI430" s="414"/>
      <c r="AJ430" s="199" t="str">
        <f t="shared" si="2931"/>
        <v>4.15</v>
      </c>
      <c r="AK430" s="8" t="str">
        <f>'rpp15'!$M$343</f>
        <v/>
      </c>
      <c r="AL430" s="199"/>
      <c r="AM430" s="196">
        <f t="shared" si="2815"/>
        <v>0</v>
      </c>
      <c r="AN430" s="196"/>
      <c r="AO430" s="196"/>
      <c r="AP430" s="196">
        <f t="shared" si="2816"/>
        <v>0</v>
      </c>
      <c r="AQ430" s="196"/>
      <c r="AR430" s="196"/>
      <c r="AS430" s="196">
        <f t="shared" si="2817"/>
        <v>0</v>
      </c>
      <c r="AT430" s="196"/>
      <c r="AU430" s="196"/>
      <c r="AV430" s="196"/>
      <c r="AW430" s="196">
        <f t="shared" ref="AW430" si="3071">IF($AT$25=1,AM430*$AM$7,0)</f>
        <v>0</v>
      </c>
      <c r="AX430" s="196">
        <f t="shared" ref="AX430" si="3072">IF($AU$25=1,AP430*$AP$7,0)</f>
        <v>0</v>
      </c>
      <c r="AY430" s="196">
        <f t="shared" ref="AY430" si="3073">IF($AV$25=1,AS430*$AS$7,0)</f>
        <v>0</v>
      </c>
      <c r="AZ430" s="197">
        <f t="shared" si="2821"/>
        <v>0</v>
      </c>
      <c r="BA430" s="198">
        <f>IFERROR(AZ430/(IF($AT$25&gt;0,$AM$7,0)+IF($AU$25&gt;0,$AP$7,0)+IF($AV$25&gt;0,$AS$7,0)),0)</f>
        <v>0</v>
      </c>
      <c r="BB430" s="198"/>
      <c r="BC430" s="426"/>
      <c r="BD430" s="414"/>
      <c r="BE430" s="414"/>
      <c r="BF430" s="237"/>
      <c r="BG430" s="417"/>
      <c r="BH430" s="417"/>
      <c r="BI430" s="316"/>
      <c r="BJ430" s="316"/>
      <c r="BK430" s="414"/>
      <c r="BL430" s="414"/>
      <c r="BM430" s="414"/>
      <c r="BP430" s="211"/>
      <c r="BQ430" s="211"/>
      <c r="BR430" s="211"/>
      <c r="BS430" s="211"/>
    </row>
    <row r="431" spans="1:71">
      <c r="A431" s="418">
        <v>29</v>
      </c>
      <c r="B431" s="418">
        <f>pd!B34</f>
        <v>5497</v>
      </c>
      <c r="C431" s="421" t="str">
        <f>pd!C34</f>
        <v>MUHAMMAD RIZAL</v>
      </c>
      <c r="D431" s="195" t="str">
        <f t="shared" si="2926"/>
        <v>3.1</v>
      </c>
      <c r="E431" s="195"/>
      <c r="F431" s="195"/>
      <c r="G431" s="195"/>
      <c r="H431" s="195"/>
      <c r="I431" s="195"/>
      <c r="J431" s="196">
        <f t="shared" si="2806"/>
        <v>0</v>
      </c>
      <c r="K431" s="197" t="str">
        <f>IF(analis!D42="","",analis!D42)</f>
        <v/>
      </c>
      <c r="L431" s="196"/>
      <c r="M431" s="196"/>
      <c r="N431" s="196"/>
      <c r="O431" s="196"/>
      <c r="P431" s="196">
        <f t="shared" si="2807"/>
        <v>0</v>
      </c>
      <c r="Q431" s="8" t="str">
        <f>'rpp1'!$M$287</f>
        <v/>
      </c>
      <c r="R431" s="196"/>
      <c r="S431" s="196">
        <f t="shared" si="2808"/>
        <v>0</v>
      </c>
      <c r="T431" s="196"/>
      <c r="U431" s="196"/>
      <c r="V431" s="196">
        <f t="shared" si="2809"/>
        <v>0</v>
      </c>
      <c r="W431" s="196"/>
      <c r="X431" s="196"/>
      <c r="Y431" s="196"/>
      <c r="Z431" s="196"/>
      <c r="AA431" s="196">
        <f t="shared" ref="AA431" si="3074">IF($W$11=1,J431*$J$7,0)</f>
        <v>0</v>
      </c>
      <c r="AB431" s="196">
        <f t="shared" ref="AB431" si="3075">IF($X$11=1,P431*$P$7,0)</f>
        <v>0</v>
      </c>
      <c r="AC431" s="196">
        <f t="shared" ref="AC431" si="3076">IF($Y$11=1,S431*$S$7,0)</f>
        <v>0</v>
      </c>
      <c r="AD431" s="196">
        <f t="shared" ref="AD431" si="3077">IF($Z$11=1,V431*$V$7,0)</f>
        <v>0</v>
      </c>
      <c r="AE431" s="197">
        <f t="shared" si="2814"/>
        <v>0</v>
      </c>
      <c r="AF431" s="198">
        <f>IFERROR(AE431/(IF($W$11&gt;0,$J$7,0)+IF($X$11&gt;0,$P$7,0)+IF($Y$11&gt;0,$S$7,0)+IF($Z$11&gt;0,$V$7,0)),0)</f>
        <v>0</v>
      </c>
      <c r="AG431" s="198"/>
      <c r="AH431" s="424" t="e">
        <f t="shared" ref="AH431" si="3078">ROUND((SUM(AF431:AF445)/SUM($AG$11:$AG$25)),0)</f>
        <v>#DIV/0!</v>
      </c>
      <c r="AI431" s="412" t="e">
        <f>IF(AH431&gt;=$BO$11,"A",IF(AH431&gt;=$BO$12,"B",IF(AH431&gt;=$BO$13,"C",IF(AH431&gt;=$BO$14,"D",""))))</f>
        <v>#DIV/0!</v>
      </c>
      <c r="AJ431" s="199" t="str">
        <f t="shared" si="2931"/>
        <v>4.1</v>
      </c>
      <c r="AK431" s="8" t="str">
        <f>'rpp1'!$M$344</f>
        <v/>
      </c>
      <c r="AL431" s="199"/>
      <c r="AM431" s="196">
        <f t="shared" si="2815"/>
        <v>0</v>
      </c>
      <c r="AN431" s="196"/>
      <c r="AO431" s="196"/>
      <c r="AP431" s="196">
        <f t="shared" si="2816"/>
        <v>0</v>
      </c>
      <c r="AQ431" s="196"/>
      <c r="AR431" s="196"/>
      <c r="AS431" s="196">
        <f t="shared" si="2817"/>
        <v>0</v>
      </c>
      <c r="AT431" s="196"/>
      <c r="AU431" s="196"/>
      <c r="AV431" s="196"/>
      <c r="AW431" s="196">
        <f t="shared" ref="AW431" si="3079">IF($AT$11=1,AM431*$AM$7,0)</f>
        <v>0</v>
      </c>
      <c r="AX431" s="196">
        <f t="shared" ref="AX431" si="3080">IF($AU$11=1,AP431*$AP$7,0)</f>
        <v>0</v>
      </c>
      <c r="AY431" s="196">
        <f t="shared" ref="AY431" si="3081">IF($AV$11=1,AS431*$AS$7,0)</f>
        <v>0</v>
      </c>
      <c r="AZ431" s="197">
        <f t="shared" si="2821"/>
        <v>0</v>
      </c>
      <c r="BA431" s="198">
        <f>IFERROR(AZ431/(IF($AT$11&gt;0,$AM$7,0)+IF($AU$11&gt;0,$AP$7,0)+IF($AV$11&gt;0,$AS$7,0)),0)</f>
        <v>0</v>
      </c>
      <c r="BB431" s="198"/>
      <c r="BC431" s="424" t="e">
        <f t="shared" ref="BC431" si="3082">ROUND((SUM(BA431:BA445)/SUM($BB$11:$BB$25)),0)</f>
        <v>#DIV/0!</v>
      </c>
      <c r="BD431" s="412" t="e">
        <f t="shared" ref="BD431" si="3083">IF(BC431&gt;=$BO$11,"A",IF(BC431&gt;=$BO$12,"B",IF(BC431&gt;=$BO$13,"C",IF(BC431&gt;=$BO$14,"D",""))))</f>
        <v>#DIV/0!</v>
      </c>
      <c r="BE431" s="412"/>
      <c r="BF431" s="235" t="str">
        <f>'rpp1'!G178</f>
        <v/>
      </c>
      <c r="BG431" s="415" t="e">
        <f>IF(AI431=$BP$11,$BQ$11,IF(AI431=$BP$12,$BQ$12,IF(AI431=$BP$13,$BQ$13,IF(AI431=$BP$14,$BQ$14,""))))</f>
        <v>#DIV/0!</v>
      </c>
      <c r="BH431" s="415" t="e">
        <f t="shared" ref="BH431" si="3084">IF(BD431=$BP$11,$BR$11,IF(BD431=$BP$12,$BR$12,IF(BD431=$BP$13,$BR$13,IF(BD431=$BP$14,$BR$14,""))))</f>
        <v>#DIV/0!</v>
      </c>
      <c r="BI431" s="315" t="str">
        <f t="shared" ref="BI431" si="3085">IF(BE431=$BS$11,$BT$11,IF(BE431=$BS$12,$BT$12,IF(BE431=$BS$13,$BT$13,IF(BE431=$BS$14,$BT$14,""))))</f>
        <v/>
      </c>
      <c r="BJ431" s="315" t="str">
        <f t="shared" ref="BJ431" si="3086">IF(BF431=$BS$11,$BU$11,IF(BF431=$BS$12,$BU$12,IF(BF431=$BS$13,$BU$13,IF(BF431=$BS$14,$BU$14,""))))</f>
        <v/>
      </c>
      <c r="BK431" s="412"/>
      <c r="BL431" s="412"/>
      <c r="BM431" s="412"/>
      <c r="BP431" s="211"/>
      <c r="BQ431" s="211"/>
      <c r="BR431" s="211"/>
      <c r="BS431" s="211"/>
    </row>
    <row r="432" spans="1:71">
      <c r="A432" s="419"/>
      <c r="B432" s="419"/>
      <c r="C432" s="422"/>
      <c r="D432" s="195" t="str">
        <f t="shared" si="2926"/>
        <v>3.2</v>
      </c>
      <c r="E432" s="195"/>
      <c r="F432" s="195"/>
      <c r="G432" s="195"/>
      <c r="H432" s="195"/>
      <c r="I432" s="195"/>
      <c r="J432" s="196">
        <f t="shared" si="2806"/>
        <v>0</v>
      </c>
      <c r="K432" s="197" t="str">
        <f>IF(analis!F42="","",analis!F42)</f>
        <v/>
      </c>
      <c r="L432" s="196"/>
      <c r="M432" s="196"/>
      <c r="N432" s="196"/>
      <c r="O432" s="196"/>
      <c r="P432" s="196">
        <f t="shared" si="2807"/>
        <v>0</v>
      </c>
      <c r="Q432" s="8" t="str">
        <f>'rpp2'!$M$287</f>
        <v/>
      </c>
      <c r="R432" s="196"/>
      <c r="S432" s="196">
        <f t="shared" si="2808"/>
        <v>0</v>
      </c>
      <c r="T432" s="196"/>
      <c r="U432" s="196"/>
      <c r="V432" s="196">
        <f t="shared" si="2809"/>
        <v>0</v>
      </c>
      <c r="W432" s="196"/>
      <c r="X432" s="196"/>
      <c r="Y432" s="196"/>
      <c r="Z432" s="196"/>
      <c r="AA432" s="196">
        <f t="shared" ref="AA432" si="3087">IF($W$12=1,J432*$J$7,0)</f>
        <v>0</v>
      </c>
      <c r="AB432" s="196">
        <f t="shared" ref="AB432" si="3088">IF($X$12=1,P432*$P$7,0)</f>
        <v>0</v>
      </c>
      <c r="AC432" s="196">
        <f t="shared" ref="AC432" si="3089">IF($Y$12=1,S432*$S$7,0)</f>
        <v>0</v>
      </c>
      <c r="AD432" s="196">
        <f t="shared" ref="AD432" si="3090">IF($Z$12=1,V432*$V$7,0)</f>
        <v>0</v>
      </c>
      <c r="AE432" s="197">
        <f t="shared" si="2814"/>
        <v>0</v>
      </c>
      <c r="AF432" s="198">
        <f>IFERROR(AE432/(IF($W$12&gt;0,$J$7,0)+IF($X$12&gt;0,$P$7,0)+IF($Y$12&gt;0,$S$7,0)+IF($Z$12&gt;0,$V$7,0)),0)</f>
        <v>0</v>
      </c>
      <c r="AG432" s="198"/>
      <c r="AH432" s="425"/>
      <c r="AI432" s="413"/>
      <c r="AJ432" s="199" t="str">
        <f t="shared" si="2931"/>
        <v>4.2</v>
      </c>
      <c r="AK432" s="8" t="str">
        <f>'rpp2'!$M$344</f>
        <v/>
      </c>
      <c r="AL432" s="199"/>
      <c r="AM432" s="196">
        <f t="shared" si="2815"/>
        <v>0</v>
      </c>
      <c r="AN432" s="196"/>
      <c r="AO432" s="196"/>
      <c r="AP432" s="196">
        <f t="shared" si="2816"/>
        <v>0</v>
      </c>
      <c r="AQ432" s="196"/>
      <c r="AR432" s="196"/>
      <c r="AS432" s="196">
        <f t="shared" si="2817"/>
        <v>0</v>
      </c>
      <c r="AT432" s="196"/>
      <c r="AU432" s="196"/>
      <c r="AV432" s="196"/>
      <c r="AW432" s="196">
        <f t="shared" ref="AW432" si="3091">IF($AT$12=1,AM432*$AM$7,0)</f>
        <v>0</v>
      </c>
      <c r="AX432" s="196">
        <f t="shared" ref="AX432" si="3092">IF($AU$12=1,AP432*$AP$7,0)</f>
        <v>0</v>
      </c>
      <c r="AY432" s="196">
        <f t="shared" ref="AY432" si="3093">IF($AV$12=1,AS432*$AS$7,0)</f>
        <v>0</v>
      </c>
      <c r="AZ432" s="197">
        <f t="shared" si="2821"/>
        <v>0</v>
      </c>
      <c r="BA432" s="198">
        <f>IFERROR(AZ432/(IF($AT$12&gt;0,$AM$7,0)+IF($AU$12&gt;0,$AP$7,0)+IF($AV$12&gt;0,$AS$7,0)),0)</f>
        <v>0</v>
      </c>
      <c r="BB432" s="198"/>
      <c r="BC432" s="425"/>
      <c r="BD432" s="413"/>
      <c r="BE432" s="413"/>
      <c r="BF432" s="236" t="str">
        <f>'rpp2'!G178</f>
        <v/>
      </c>
      <c r="BG432" s="416"/>
      <c r="BH432" s="416"/>
      <c r="BI432" s="411"/>
      <c r="BJ432" s="411"/>
      <c r="BK432" s="413"/>
      <c r="BL432" s="413"/>
      <c r="BM432" s="413"/>
      <c r="BP432" s="211"/>
      <c r="BQ432" s="211"/>
      <c r="BR432" s="211"/>
      <c r="BS432" s="211"/>
    </row>
    <row r="433" spans="1:71">
      <c r="A433" s="419"/>
      <c r="B433" s="419"/>
      <c r="C433" s="422"/>
      <c r="D433" s="195" t="str">
        <f t="shared" si="2926"/>
        <v>3.3</v>
      </c>
      <c r="E433" s="195"/>
      <c r="F433" s="195"/>
      <c r="G433" s="195"/>
      <c r="H433" s="195"/>
      <c r="I433" s="195"/>
      <c r="J433" s="196">
        <f t="shared" si="2806"/>
        <v>0</v>
      </c>
      <c r="K433" s="197" t="str">
        <f>IF(analis!H42="","",analis!H42)</f>
        <v/>
      </c>
      <c r="L433" s="196"/>
      <c r="M433" s="196"/>
      <c r="N433" s="196"/>
      <c r="O433" s="196"/>
      <c r="P433" s="196">
        <f t="shared" si="2807"/>
        <v>0</v>
      </c>
      <c r="Q433" s="8" t="str">
        <f>'rpp3'!$M$287</f>
        <v/>
      </c>
      <c r="R433" s="196"/>
      <c r="S433" s="196">
        <f t="shared" si="2808"/>
        <v>0</v>
      </c>
      <c r="T433" s="196"/>
      <c r="U433" s="196"/>
      <c r="V433" s="196">
        <f t="shared" si="2809"/>
        <v>0</v>
      </c>
      <c r="W433" s="196"/>
      <c r="X433" s="196"/>
      <c r="Y433" s="196"/>
      <c r="Z433" s="196"/>
      <c r="AA433" s="196">
        <f t="shared" ref="AA433" si="3094">IF($W$13=1,J433*$J$7,0)</f>
        <v>0</v>
      </c>
      <c r="AB433" s="196">
        <f t="shared" ref="AB433" si="3095">IF($X$13=1,P433*$P$7,0)</f>
        <v>0</v>
      </c>
      <c r="AC433" s="196">
        <f t="shared" ref="AC433" si="3096">IF($Y$13=1,S433*$S$7,0)</f>
        <v>0</v>
      </c>
      <c r="AD433" s="196">
        <f t="shared" ref="AD433" si="3097">IF($Z$13=1,V433*$V$7,0)</f>
        <v>0</v>
      </c>
      <c r="AE433" s="197">
        <f t="shared" si="2814"/>
        <v>0</v>
      </c>
      <c r="AF433" s="198">
        <f>IFERROR(AE433/(IF($W$13&gt;0,$J$7,0)+IF($X$13&gt;0,$P$7,0)+IF($Y$13&gt;0,$S$7,0)+IF($Z$13&gt;0,$V$7,0)),0)</f>
        <v>0</v>
      </c>
      <c r="AG433" s="198"/>
      <c r="AH433" s="425"/>
      <c r="AI433" s="413"/>
      <c r="AJ433" s="199" t="str">
        <f t="shared" si="2931"/>
        <v>4.3</v>
      </c>
      <c r="AK433" s="8" t="str">
        <f>'rpp3'!$M$344</f>
        <v/>
      </c>
      <c r="AL433" s="199"/>
      <c r="AM433" s="196">
        <f t="shared" si="2815"/>
        <v>0</v>
      </c>
      <c r="AN433" s="196"/>
      <c r="AO433" s="196"/>
      <c r="AP433" s="196">
        <f t="shared" si="2816"/>
        <v>0</v>
      </c>
      <c r="AQ433" s="196"/>
      <c r="AR433" s="196"/>
      <c r="AS433" s="196">
        <f t="shared" si="2817"/>
        <v>0</v>
      </c>
      <c r="AT433" s="196"/>
      <c r="AU433" s="196"/>
      <c r="AV433" s="196"/>
      <c r="AW433" s="196">
        <f t="shared" ref="AW433" si="3098">IF($AT$13=1,AM433*$AM$7,0)</f>
        <v>0</v>
      </c>
      <c r="AX433" s="196">
        <f t="shared" ref="AX433" si="3099">IF($AU$13=1,AP433*$AP$7,0)</f>
        <v>0</v>
      </c>
      <c r="AY433" s="196">
        <f t="shared" ref="AY433" si="3100">IF($AV$13=1,AS433*$AS$7,0)</f>
        <v>0</v>
      </c>
      <c r="AZ433" s="197">
        <f t="shared" si="2821"/>
        <v>0</v>
      </c>
      <c r="BA433" s="198">
        <f>IFERROR(AZ433/(IF($AT$13&gt;0,$AM$7,0)+IF($AU$13&gt;0,$AP$7,0)+IF($AV$13&gt;0,$AS$7,0)),0)</f>
        <v>0</v>
      </c>
      <c r="BB433" s="198"/>
      <c r="BC433" s="425"/>
      <c r="BD433" s="413"/>
      <c r="BE433" s="413"/>
      <c r="BF433" s="236"/>
      <c r="BG433" s="416"/>
      <c r="BH433" s="416"/>
      <c r="BI433" s="411"/>
      <c r="BJ433" s="411"/>
      <c r="BK433" s="413"/>
      <c r="BL433" s="413"/>
      <c r="BM433" s="413"/>
      <c r="BP433" s="211"/>
      <c r="BQ433" s="211"/>
      <c r="BR433" s="211"/>
      <c r="BS433" s="211"/>
    </row>
    <row r="434" spans="1:71">
      <c r="A434" s="419"/>
      <c r="B434" s="419"/>
      <c r="C434" s="422"/>
      <c r="D434" s="195" t="str">
        <f t="shared" si="2926"/>
        <v>3.4</v>
      </c>
      <c r="E434" s="195"/>
      <c r="F434" s="195"/>
      <c r="G434" s="195"/>
      <c r="H434" s="195"/>
      <c r="I434" s="195"/>
      <c r="J434" s="196">
        <f t="shared" si="2806"/>
        <v>0</v>
      </c>
      <c r="K434" s="197" t="str">
        <f>IF(analis!J42="","",analis!J42)</f>
        <v/>
      </c>
      <c r="L434" s="196"/>
      <c r="M434" s="196"/>
      <c r="N434" s="196"/>
      <c r="O434" s="196"/>
      <c r="P434" s="196">
        <f t="shared" si="2807"/>
        <v>0</v>
      </c>
      <c r="Q434" s="8" t="str">
        <f>'rpp4'!$M$287</f>
        <v/>
      </c>
      <c r="R434" s="196"/>
      <c r="S434" s="196">
        <f t="shared" si="2808"/>
        <v>0</v>
      </c>
      <c r="T434" s="196"/>
      <c r="U434" s="196"/>
      <c r="V434" s="196">
        <f t="shared" si="2809"/>
        <v>0</v>
      </c>
      <c r="W434" s="196"/>
      <c r="X434" s="196"/>
      <c r="Y434" s="196"/>
      <c r="Z434" s="196"/>
      <c r="AA434" s="196">
        <f t="shared" ref="AA434" si="3101">IF($W$14=1,J434*$J$7,0)</f>
        <v>0</v>
      </c>
      <c r="AB434" s="196">
        <f t="shared" ref="AB434" si="3102">IF($X$14=1,P434*$P$7,0)</f>
        <v>0</v>
      </c>
      <c r="AC434" s="196">
        <f t="shared" ref="AC434" si="3103">IF($Y$14=1,S434*$S$7,0)</f>
        <v>0</v>
      </c>
      <c r="AD434" s="196">
        <f t="shared" ref="AD434" si="3104">IF($Z$14=1,V434*$V$7,0)</f>
        <v>0</v>
      </c>
      <c r="AE434" s="197">
        <f t="shared" si="2814"/>
        <v>0</v>
      </c>
      <c r="AF434" s="198">
        <f>IFERROR(AE434/(IF($W$14&gt;0,$J$7,0)+IF($X$14&gt;0,$P$7,0)+IF($Y$14&gt;0,$S$7,0)+IF($Z$14&gt;0,$V$7,0)),0)</f>
        <v>0</v>
      </c>
      <c r="AG434" s="198"/>
      <c r="AH434" s="425"/>
      <c r="AI434" s="413"/>
      <c r="AJ434" s="199" t="str">
        <f t="shared" si="2931"/>
        <v>4.4</v>
      </c>
      <c r="AK434" s="8" t="str">
        <f>'rpp4'!$M$344</f>
        <v/>
      </c>
      <c r="AL434" s="199"/>
      <c r="AM434" s="196">
        <f t="shared" si="2815"/>
        <v>0</v>
      </c>
      <c r="AN434" s="196"/>
      <c r="AO434" s="196"/>
      <c r="AP434" s="196">
        <f t="shared" si="2816"/>
        <v>0</v>
      </c>
      <c r="AQ434" s="196"/>
      <c r="AR434" s="196"/>
      <c r="AS434" s="196">
        <f t="shared" si="2817"/>
        <v>0</v>
      </c>
      <c r="AT434" s="196"/>
      <c r="AU434" s="196"/>
      <c r="AV434" s="196"/>
      <c r="AW434" s="196">
        <f t="shared" ref="AW434" si="3105">IF($AT$14=1,AM434*$AM$7,0)</f>
        <v>0</v>
      </c>
      <c r="AX434" s="196">
        <f t="shared" ref="AX434" si="3106">IF($AU$14=1,AP434*$AP$7,0)</f>
        <v>0</v>
      </c>
      <c r="AY434" s="196">
        <f t="shared" ref="AY434" si="3107">IF($AV$14=1,AS434*$AS$7,0)</f>
        <v>0</v>
      </c>
      <c r="AZ434" s="197">
        <f t="shared" si="2821"/>
        <v>0</v>
      </c>
      <c r="BA434" s="198">
        <f>IFERROR(AZ434/(IF($AT$14&gt;0,$AM$7,0)+IF($AU$14&gt;0,$AP$7,0)+IF($AV$14&gt;0,$AS$7,0)),0)</f>
        <v>0</v>
      </c>
      <c r="BB434" s="198"/>
      <c r="BC434" s="425"/>
      <c r="BD434" s="413"/>
      <c r="BE434" s="413"/>
      <c r="BF434" s="236"/>
      <c r="BG434" s="416"/>
      <c r="BH434" s="416"/>
      <c r="BI434" s="411"/>
      <c r="BJ434" s="411"/>
      <c r="BK434" s="413"/>
      <c r="BL434" s="413"/>
      <c r="BM434" s="413"/>
      <c r="BP434" s="211"/>
      <c r="BQ434" s="211"/>
      <c r="BR434" s="211"/>
      <c r="BS434" s="211"/>
    </row>
    <row r="435" spans="1:71">
      <c r="A435" s="419"/>
      <c r="B435" s="419"/>
      <c r="C435" s="422"/>
      <c r="D435" s="195" t="str">
        <f t="shared" si="2926"/>
        <v>3.5</v>
      </c>
      <c r="E435" s="195"/>
      <c r="F435" s="195"/>
      <c r="G435" s="195"/>
      <c r="H435" s="195"/>
      <c r="I435" s="195"/>
      <c r="J435" s="196">
        <f t="shared" si="2806"/>
        <v>0</v>
      </c>
      <c r="K435" s="197" t="str">
        <f>IF(analis!L42="","",analis!L42)</f>
        <v/>
      </c>
      <c r="L435" s="196"/>
      <c r="M435" s="196"/>
      <c r="N435" s="196"/>
      <c r="O435" s="196"/>
      <c r="P435" s="196">
        <f t="shared" si="2807"/>
        <v>0</v>
      </c>
      <c r="Q435" s="8" t="str">
        <f>'rpp5'!$M$287</f>
        <v/>
      </c>
      <c r="R435" s="196"/>
      <c r="S435" s="196">
        <f t="shared" si="2808"/>
        <v>0</v>
      </c>
      <c r="T435" s="196"/>
      <c r="U435" s="196"/>
      <c r="V435" s="196">
        <f t="shared" si="2809"/>
        <v>0</v>
      </c>
      <c r="W435" s="196"/>
      <c r="X435" s="196"/>
      <c r="Y435" s="196"/>
      <c r="Z435" s="196"/>
      <c r="AA435" s="196">
        <f t="shared" ref="AA435" si="3108">IF($W$15=1,J435*$J$7,0)</f>
        <v>0</v>
      </c>
      <c r="AB435" s="196">
        <f t="shared" ref="AB435" si="3109">IF($X$15=1,P435*$P$7,0)</f>
        <v>0</v>
      </c>
      <c r="AC435" s="196">
        <f t="shared" ref="AC435" si="3110">IF($Y$15=1,S435*$S$7,0)</f>
        <v>0</v>
      </c>
      <c r="AD435" s="196">
        <f t="shared" ref="AD435" si="3111">IF($Z$15=1,V435*$V$7,0)</f>
        <v>0</v>
      </c>
      <c r="AE435" s="197">
        <f t="shared" si="2814"/>
        <v>0</v>
      </c>
      <c r="AF435" s="198">
        <f>IFERROR(AE435/(IF($W$15&gt;0,$J$7,0)+IF($X$15&gt;0,$P$7,0)+IF($Y$15&gt;0,$S$7,0)+IF($Z$15&gt;0,$V$7,0)),0)</f>
        <v>0</v>
      </c>
      <c r="AG435" s="198"/>
      <c r="AH435" s="425"/>
      <c r="AI435" s="413"/>
      <c r="AJ435" s="199" t="str">
        <f t="shared" si="2931"/>
        <v>4.5</v>
      </c>
      <c r="AK435" s="8" t="str">
        <f>'rpp5'!$M$344</f>
        <v/>
      </c>
      <c r="AL435" s="199"/>
      <c r="AM435" s="196">
        <f t="shared" si="2815"/>
        <v>0</v>
      </c>
      <c r="AN435" s="196"/>
      <c r="AO435" s="196"/>
      <c r="AP435" s="196">
        <f t="shared" si="2816"/>
        <v>0</v>
      </c>
      <c r="AQ435" s="196"/>
      <c r="AR435" s="196"/>
      <c r="AS435" s="196">
        <f t="shared" si="2817"/>
        <v>0</v>
      </c>
      <c r="AT435" s="196"/>
      <c r="AU435" s="196"/>
      <c r="AV435" s="196"/>
      <c r="AW435" s="196">
        <f t="shared" ref="AW435" si="3112">IF($AT$15=1,AM435*$AM$7,0)</f>
        <v>0</v>
      </c>
      <c r="AX435" s="196">
        <f t="shared" ref="AX435" si="3113">IF($AU$15=1,AP435*$AP$7,0)</f>
        <v>0</v>
      </c>
      <c r="AY435" s="196">
        <f t="shared" ref="AY435" si="3114">IF($AV$15=1,AS435*$AS$7,0)</f>
        <v>0</v>
      </c>
      <c r="AZ435" s="197">
        <f t="shared" si="2821"/>
        <v>0</v>
      </c>
      <c r="BA435" s="198">
        <f>IFERROR(AZ435/(IF($AT$15&gt;0,$AM$7,0)+IF($AU$15&gt;0,$AP$7,0)+IF($AV$15&gt;0,$AS$7,0)),0)</f>
        <v>0</v>
      </c>
      <c r="BB435" s="198"/>
      <c r="BC435" s="425"/>
      <c r="BD435" s="413"/>
      <c r="BE435" s="413"/>
      <c r="BF435" s="236"/>
      <c r="BG435" s="416"/>
      <c r="BH435" s="416"/>
      <c r="BI435" s="411"/>
      <c r="BJ435" s="411"/>
      <c r="BK435" s="413"/>
      <c r="BL435" s="413"/>
      <c r="BM435" s="413"/>
      <c r="BP435" s="211"/>
      <c r="BQ435" s="211"/>
      <c r="BR435" s="211"/>
      <c r="BS435" s="211"/>
    </row>
    <row r="436" spans="1:71">
      <c r="A436" s="419"/>
      <c r="B436" s="419"/>
      <c r="C436" s="422"/>
      <c r="D436" s="195" t="str">
        <f t="shared" si="2926"/>
        <v>3.6</v>
      </c>
      <c r="E436" s="195"/>
      <c r="F436" s="195"/>
      <c r="G436" s="195"/>
      <c r="H436" s="195"/>
      <c r="I436" s="195"/>
      <c r="J436" s="196">
        <f t="shared" si="2806"/>
        <v>0</v>
      </c>
      <c r="K436" s="197" t="str">
        <f>IF(analis!N42="","",analis!N42)</f>
        <v/>
      </c>
      <c r="L436" s="196"/>
      <c r="M436" s="196"/>
      <c r="N436" s="196"/>
      <c r="O436" s="196"/>
      <c r="P436" s="196">
        <f t="shared" si="2807"/>
        <v>0</v>
      </c>
      <c r="Q436" s="8" t="str">
        <f>'rpp16'!$M$287</f>
        <v/>
      </c>
      <c r="R436" s="196"/>
      <c r="S436" s="196">
        <f t="shared" si="2808"/>
        <v>0</v>
      </c>
      <c r="T436" s="196"/>
      <c r="U436" s="196"/>
      <c r="V436" s="196">
        <f t="shared" si="2809"/>
        <v>0</v>
      </c>
      <c r="W436" s="196"/>
      <c r="X436" s="196"/>
      <c r="Y436" s="196"/>
      <c r="Z436" s="196"/>
      <c r="AA436" s="196">
        <f t="shared" ref="AA436" si="3115">IF($W$16=1,J436*$J$7,0)</f>
        <v>0</v>
      </c>
      <c r="AB436" s="196">
        <f t="shared" ref="AB436" si="3116">IF($X$16=1,P436*$P$7,0)</f>
        <v>0</v>
      </c>
      <c r="AC436" s="196">
        <f t="shared" ref="AC436" si="3117">IF($Y$16=1,S436*$S$7,0)</f>
        <v>0</v>
      </c>
      <c r="AD436" s="196">
        <f t="shared" ref="AD436" si="3118">IF($Z$16=1,V436*$V$7,0)</f>
        <v>0</v>
      </c>
      <c r="AE436" s="197">
        <f t="shared" si="2814"/>
        <v>0</v>
      </c>
      <c r="AF436" s="198">
        <f>IFERROR(AE436/(IF($W$16&gt;0,$J$7,0)+IF($X$16&gt;0,$P$7,0)+IF($Y$16&gt;0,$S$7,0)+IF($Z$16&gt;0,$V$7,0)),0)</f>
        <v>0</v>
      </c>
      <c r="AG436" s="198"/>
      <c r="AH436" s="425"/>
      <c r="AI436" s="413"/>
      <c r="AJ436" s="199" t="str">
        <f t="shared" si="2931"/>
        <v>4.6</v>
      </c>
      <c r="AK436" s="8" t="str">
        <f>'rpp16'!$M$344</f>
        <v/>
      </c>
      <c r="AL436" s="199"/>
      <c r="AM436" s="196">
        <f t="shared" si="2815"/>
        <v>0</v>
      </c>
      <c r="AN436" s="196"/>
      <c r="AO436" s="196"/>
      <c r="AP436" s="196">
        <f t="shared" si="2816"/>
        <v>0</v>
      </c>
      <c r="AQ436" s="196"/>
      <c r="AR436" s="196"/>
      <c r="AS436" s="196">
        <f t="shared" si="2817"/>
        <v>0</v>
      </c>
      <c r="AT436" s="196"/>
      <c r="AU436" s="196"/>
      <c r="AV436" s="196"/>
      <c r="AW436" s="196">
        <f t="shared" ref="AW436" si="3119">IF($AT$16=1,AM436*$AM$7,0)</f>
        <v>0</v>
      </c>
      <c r="AX436" s="196">
        <f t="shared" ref="AX436" si="3120">IF($AU$16=1,AP436*$AP$7,0)</f>
        <v>0</v>
      </c>
      <c r="AY436" s="196">
        <f t="shared" ref="AY436" si="3121">IF($AV$16=1,AS436*$AS$7,0)</f>
        <v>0</v>
      </c>
      <c r="AZ436" s="197">
        <f t="shared" si="2821"/>
        <v>0</v>
      </c>
      <c r="BA436" s="198">
        <f>IFERROR(AZ436/(IF($AT$16&gt;0,$AM$7,0)+IF($AU$16&gt;0,$AP$7,0)+IF($AV$16&gt;0,$AS$7,0)),0)</f>
        <v>0</v>
      </c>
      <c r="BB436" s="198"/>
      <c r="BC436" s="425"/>
      <c r="BD436" s="413"/>
      <c r="BE436" s="413"/>
      <c r="BF436" s="236"/>
      <c r="BG436" s="416"/>
      <c r="BH436" s="416"/>
      <c r="BI436" s="411"/>
      <c r="BJ436" s="411"/>
      <c r="BK436" s="413"/>
      <c r="BL436" s="413"/>
      <c r="BM436" s="413"/>
      <c r="BP436" s="211"/>
      <c r="BQ436" s="211"/>
      <c r="BR436" s="211"/>
      <c r="BS436" s="211"/>
    </row>
    <row r="437" spans="1:71">
      <c r="A437" s="419"/>
      <c r="B437" s="419"/>
      <c r="C437" s="422"/>
      <c r="D437" s="195" t="str">
        <f t="shared" si="2926"/>
        <v>3.7</v>
      </c>
      <c r="E437" s="195"/>
      <c r="F437" s="195"/>
      <c r="G437" s="195"/>
      <c r="H437" s="195"/>
      <c r="I437" s="195"/>
      <c r="J437" s="196">
        <f t="shared" si="2806"/>
        <v>0</v>
      </c>
      <c r="K437" s="197" t="str">
        <f>IF(analis!P42="","",analis!P42)</f>
        <v/>
      </c>
      <c r="L437" s="196"/>
      <c r="M437" s="196"/>
      <c r="N437" s="196"/>
      <c r="O437" s="196"/>
      <c r="P437" s="196">
        <f t="shared" si="2807"/>
        <v>0</v>
      </c>
      <c r="Q437" s="8" t="str">
        <f>'rpp17'!$M$287</f>
        <v/>
      </c>
      <c r="R437" s="196"/>
      <c r="S437" s="196">
        <f t="shared" si="2808"/>
        <v>0</v>
      </c>
      <c r="T437" s="196"/>
      <c r="U437" s="196"/>
      <c r="V437" s="196">
        <f t="shared" si="2809"/>
        <v>0</v>
      </c>
      <c r="W437" s="196"/>
      <c r="X437" s="196"/>
      <c r="Y437" s="196"/>
      <c r="Z437" s="196"/>
      <c r="AA437" s="196">
        <f t="shared" ref="AA437" si="3122">IF($W$17=1,J437*$J$7,0)</f>
        <v>0</v>
      </c>
      <c r="AB437" s="196">
        <f t="shared" ref="AB437" si="3123">IF($X$17=1,P437*$P$7,0)</f>
        <v>0</v>
      </c>
      <c r="AC437" s="196">
        <f t="shared" ref="AC437" si="3124">IF($Y$17=1,S437*$S$7,0)</f>
        <v>0</v>
      </c>
      <c r="AD437" s="196">
        <f t="shared" ref="AD437" si="3125">IF($Z$17=1,V437*$V$7,0)</f>
        <v>0</v>
      </c>
      <c r="AE437" s="197">
        <f t="shared" si="2814"/>
        <v>0</v>
      </c>
      <c r="AF437" s="198">
        <f>IFERROR(AE437/(IF($W$17&gt;0,$J$7,0)+IF($X$17&gt;0,$P$7,0)+IF($Y$17&gt;0,$S$7,0)+IF($Z$17&gt;0,$V$7,0)),0)</f>
        <v>0</v>
      </c>
      <c r="AG437" s="198"/>
      <c r="AH437" s="425"/>
      <c r="AI437" s="413"/>
      <c r="AJ437" s="199" t="str">
        <f t="shared" si="2931"/>
        <v>4.7</v>
      </c>
      <c r="AK437" s="8" t="str">
        <f>'rpp17'!$M$344</f>
        <v/>
      </c>
      <c r="AL437" s="199"/>
      <c r="AM437" s="196">
        <f t="shared" si="2815"/>
        <v>0</v>
      </c>
      <c r="AN437" s="196"/>
      <c r="AO437" s="196"/>
      <c r="AP437" s="196">
        <f t="shared" si="2816"/>
        <v>0</v>
      </c>
      <c r="AQ437" s="196"/>
      <c r="AR437" s="196"/>
      <c r="AS437" s="196">
        <f t="shared" si="2817"/>
        <v>0</v>
      </c>
      <c r="AT437" s="196"/>
      <c r="AU437" s="196"/>
      <c r="AV437" s="196"/>
      <c r="AW437" s="196">
        <f t="shared" ref="AW437" si="3126">IF($AT$17=1,AM437*$AM$7,0)</f>
        <v>0</v>
      </c>
      <c r="AX437" s="196">
        <f t="shared" ref="AX437" si="3127">IF($AU$17=1,AP437*$AP$7,0)</f>
        <v>0</v>
      </c>
      <c r="AY437" s="196">
        <f t="shared" ref="AY437" si="3128">IF($AV$17=1,AS437*$AS$7,0)</f>
        <v>0</v>
      </c>
      <c r="AZ437" s="197">
        <f t="shared" si="2821"/>
        <v>0</v>
      </c>
      <c r="BA437" s="198">
        <f>IFERROR(AZ437/(IF($AT$17&gt;0,$AM$7,0)+IF($AU$17&gt;0,$AP$7,0)+IF($AV$17&gt;0,$AS$7,0)),0)</f>
        <v>0</v>
      </c>
      <c r="BB437" s="198"/>
      <c r="BC437" s="425"/>
      <c r="BD437" s="413"/>
      <c r="BE437" s="413"/>
      <c r="BF437" s="236"/>
      <c r="BG437" s="416"/>
      <c r="BH437" s="416"/>
      <c r="BI437" s="411"/>
      <c r="BJ437" s="411"/>
      <c r="BK437" s="413"/>
      <c r="BL437" s="413"/>
      <c r="BM437" s="413"/>
      <c r="BP437" s="211"/>
      <c r="BQ437" s="211"/>
      <c r="BR437" s="211"/>
      <c r="BS437" s="211"/>
    </row>
    <row r="438" spans="1:71">
      <c r="A438" s="419"/>
      <c r="B438" s="419"/>
      <c r="C438" s="422"/>
      <c r="D438" s="195" t="str">
        <f t="shared" si="2926"/>
        <v>3.8</v>
      </c>
      <c r="E438" s="195"/>
      <c r="F438" s="195"/>
      <c r="G438" s="195"/>
      <c r="H438" s="195"/>
      <c r="I438" s="195"/>
      <c r="J438" s="196">
        <f t="shared" si="2806"/>
        <v>0</v>
      </c>
      <c r="K438" s="197" t="str">
        <f>IF(analis!R42="","",analis!R42)</f>
        <v/>
      </c>
      <c r="L438" s="196"/>
      <c r="M438" s="196"/>
      <c r="N438" s="196"/>
      <c r="O438" s="196"/>
      <c r="P438" s="196">
        <f t="shared" si="2807"/>
        <v>0</v>
      </c>
      <c r="Q438" s="8" t="str">
        <f>'rpp18'!$M$287</f>
        <v/>
      </c>
      <c r="R438" s="196"/>
      <c r="S438" s="196">
        <f t="shared" si="2808"/>
        <v>0</v>
      </c>
      <c r="T438" s="196"/>
      <c r="U438" s="196"/>
      <c r="V438" s="196">
        <f t="shared" si="2809"/>
        <v>0</v>
      </c>
      <c r="W438" s="196"/>
      <c r="X438" s="196"/>
      <c r="Y438" s="196"/>
      <c r="Z438" s="196"/>
      <c r="AA438" s="196">
        <f t="shared" ref="AA438" si="3129">IF($W$18=1,J438*$J$7,0)</f>
        <v>0</v>
      </c>
      <c r="AB438" s="196">
        <f t="shared" ref="AB438" si="3130">IF($X$18=1,P438*$P$7,0)</f>
        <v>0</v>
      </c>
      <c r="AC438" s="196">
        <f t="shared" ref="AC438" si="3131">IF($Y$18=1,S438*$S$7,0)</f>
        <v>0</v>
      </c>
      <c r="AD438" s="196">
        <f t="shared" ref="AD438" si="3132">IF($Z$18=1,V438*$V$7,0)</f>
        <v>0</v>
      </c>
      <c r="AE438" s="197">
        <f t="shared" si="2814"/>
        <v>0</v>
      </c>
      <c r="AF438" s="198">
        <f>IFERROR(AE438/(IF($W$18&gt;0,$J$7,0)+IF($X$18&gt;0,$P$7,0)+IF($Y$18&gt;0,$S$7,0)+IF($Z$18&gt;0,$V$7,0)),0)</f>
        <v>0</v>
      </c>
      <c r="AG438" s="198"/>
      <c r="AH438" s="425"/>
      <c r="AI438" s="413"/>
      <c r="AJ438" s="199" t="str">
        <f t="shared" si="2931"/>
        <v>4.8</v>
      </c>
      <c r="AK438" s="8" t="str">
        <f>'rpp18'!$M$344</f>
        <v/>
      </c>
      <c r="AL438" s="199"/>
      <c r="AM438" s="196">
        <f t="shared" si="2815"/>
        <v>0</v>
      </c>
      <c r="AN438" s="196"/>
      <c r="AO438" s="196"/>
      <c r="AP438" s="196">
        <f t="shared" si="2816"/>
        <v>0</v>
      </c>
      <c r="AQ438" s="196"/>
      <c r="AR438" s="196"/>
      <c r="AS438" s="196">
        <f t="shared" si="2817"/>
        <v>0</v>
      </c>
      <c r="AT438" s="196"/>
      <c r="AU438" s="196"/>
      <c r="AV438" s="196"/>
      <c r="AW438" s="196">
        <f t="shared" ref="AW438" si="3133">IF($AT$18=1,AM438*$AM$7,0)</f>
        <v>0</v>
      </c>
      <c r="AX438" s="196">
        <f t="shared" ref="AX438" si="3134">IF($AU$18=1,AP438*$AP$7,0)</f>
        <v>0</v>
      </c>
      <c r="AY438" s="196">
        <f t="shared" ref="AY438" si="3135">IF($AV$18=1,AS438*$AS$7,0)</f>
        <v>0</v>
      </c>
      <c r="AZ438" s="197">
        <f t="shared" si="2821"/>
        <v>0</v>
      </c>
      <c r="BA438" s="198">
        <f>IFERROR(AZ438/(IF($AT$18&gt;0,$AM$7,0)+IF($AU$18&gt;0,$AP$7,0)+IF($AV$18&gt;0,$AS$7,0)),0)</f>
        <v>0</v>
      </c>
      <c r="BB438" s="198"/>
      <c r="BC438" s="425"/>
      <c r="BD438" s="413"/>
      <c r="BE438" s="413"/>
      <c r="BF438" s="236"/>
      <c r="BG438" s="416"/>
      <c r="BH438" s="416"/>
      <c r="BI438" s="411"/>
      <c r="BJ438" s="411"/>
      <c r="BK438" s="413"/>
      <c r="BL438" s="413"/>
      <c r="BM438" s="413"/>
      <c r="BP438" s="211"/>
      <c r="BQ438" s="211"/>
      <c r="BR438" s="211"/>
      <c r="BS438" s="211"/>
    </row>
    <row r="439" spans="1:71">
      <c r="A439" s="419"/>
      <c r="B439" s="419"/>
      <c r="C439" s="422"/>
      <c r="D439" s="195" t="str">
        <f t="shared" si="2926"/>
        <v>3.9</v>
      </c>
      <c r="E439" s="195"/>
      <c r="F439" s="195"/>
      <c r="G439" s="195"/>
      <c r="H439" s="195"/>
      <c r="I439" s="195"/>
      <c r="J439" s="196">
        <f t="shared" si="2806"/>
        <v>0</v>
      </c>
      <c r="K439" s="197" t="str">
        <f>IF(analis!T42="","",analis!T42)</f>
        <v/>
      </c>
      <c r="L439" s="196"/>
      <c r="M439" s="196"/>
      <c r="N439" s="196"/>
      <c r="O439" s="196"/>
      <c r="P439" s="196">
        <f t="shared" si="2807"/>
        <v>0</v>
      </c>
      <c r="Q439" s="8" t="str">
        <f>'rpp19'!$M$287</f>
        <v/>
      </c>
      <c r="R439" s="196"/>
      <c r="S439" s="196">
        <f t="shared" si="2808"/>
        <v>0</v>
      </c>
      <c r="T439" s="196"/>
      <c r="U439" s="196"/>
      <c r="V439" s="196">
        <f t="shared" si="2809"/>
        <v>0</v>
      </c>
      <c r="W439" s="196"/>
      <c r="X439" s="196"/>
      <c r="Y439" s="196"/>
      <c r="Z439" s="196"/>
      <c r="AA439" s="196">
        <f t="shared" ref="AA439" si="3136">IF($W$19=1,J439*$J$7,0)</f>
        <v>0</v>
      </c>
      <c r="AB439" s="196">
        <f t="shared" ref="AB439" si="3137">IF($X$19=1,P439*$P$7,0)</f>
        <v>0</v>
      </c>
      <c r="AC439" s="196">
        <f t="shared" ref="AC439" si="3138">IF($Y$19=1,S439*$S$7,0)</f>
        <v>0</v>
      </c>
      <c r="AD439" s="196">
        <f t="shared" ref="AD439" si="3139">IF($Z$19=1,V439*$V$7,0)</f>
        <v>0</v>
      </c>
      <c r="AE439" s="197">
        <f t="shared" si="2814"/>
        <v>0</v>
      </c>
      <c r="AF439" s="198">
        <f>IFERROR(AE439/(IF($W$19&gt;0,$J$7,0)+IF($X$19&gt;0,$P$7,0)+IF($Y$19&gt;0,$S$7,0)+IF($Z$19&gt;0,$V$7,0)),0)</f>
        <v>0</v>
      </c>
      <c r="AG439" s="198"/>
      <c r="AH439" s="425"/>
      <c r="AI439" s="413"/>
      <c r="AJ439" s="199" t="str">
        <f t="shared" si="2931"/>
        <v>4.9</v>
      </c>
      <c r="AK439" s="8" t="str">
        <f>'rpp19'!$M$344</f>
        <v/>
      </c>
      <c r="AL439" s="199"/>
      <c r="AM439" s="196">
        <f t="shared" si="2815"/>
        <v>0</v>
      </c>
      <c r="AN439" s="196"/>
      <c r="AO439" s="196"/>
      <c r="AP439" s="196">
        <f t="shared" si="2816"/>
        <v>0</v>
      </c>
      <c r="AQ439" s="196"/>
      <c r="AR439" s="196"/>
      <c r="AS439" s="196">
        <f t="shared" si="2817"/>
        <v>0</v>
      </c>
      <c r="AT439" s="196"/>
      <c r="AU439" s="196"/>
      <c r="AV439" s="196"/>
      <c r="AW439" s="196">
        <f t="shared" ref="AW439" si="3140">IF($AT$19=1,AM439*$AM$7,0)</f>
        <v>0</v>
      </c>
      <c r="AX439" s="196">
        <f t="shared" ref="AX439" si="3141">IF($AU$19=1,AP439*$AP$7,0)</f>
        <v>0</v>
      </c>
      <c r="AY439" s="196">
        <f t="shared" ref="AY439" si="3142">IF($AV$19=1,AS439*$AS$7,0)</f>
        <v>0</v>
      </c>
      <c r="AZ439" s="197">
        <f t="shared" si="2821"/>
        <v>0</v>
      </c>
      <c r="BA439" s="198">
        <f>IFERROR(AZ439/(IF($AT$19&gt;0,$AM$7,0)+IF($AU$19&gt;0,$AP$7,0)+IF($AV$19&gt;0,$AS$7,0)),0)</f>
        <v>0</v>
      </c>
      <c r="BB439" s="198"/>
      <c r="BC439" s="425"/>
      <c r="BD439" s="413"/>
      <c r="BE439" s="413"/>
      <c r="BF439" s="236"/>
      <c r="BG439" s="416"/>
      <c r="BH439" s="416"/>
      <c r="BI439" s="411"/>
      <c r="BJ439" s="411"/>
      <c r="BK439" s="413"/>
      <c r="BL439" s="413"/>
      <c r="BM439" s="413"/>
      <c r="BP439" s="211"/>
      <c r="BQ439" s="211"/>
      <c r="BR439" s="211"/>
      <c r="BS439" s="211"/>
    </row>
    <row r="440" spans="1:71">
      <c r="A440" s="419"/>
      <c r="B440" s="419"/>
      <c r="C440" s="422"/>
      <c r="D440" s="195" t="str">
        <f t="shared" si="2926"/>
        <v>3.10</v>
      </c>
      <c r="E440" s="195"/>
      <c r="F440" s="195"/>
      <c r="G440" s="195"/>
      <c r="H440" s="195"/>
      <c r="I440" s="195"/>
      <c r="J440" s="196">
        <f t="shared" si="2806"/>
        <v>0</v>
      </c>
      <c r="K440" s="197" t="str">
        <f>IF(analis!V42="","",analis!V42)</f>
        <v/>
      </c>
      <c r="L440" s="196"/>
      <c r="M440" s="196"/>
      <c r="N440" s="196"/>
      <c r="O440" s="196"/>
      <c r="P440" s="196">
        <f t="shared" si="2807"/>
        <v>0</v>
      </c>
      <c r="Q440" s="8" t="str">
        <f>'rpp20'!$M$287</f>
        <v/>
      </c>
      <c r="R440" s="196"/>
      <c r="S440" s="196">
        <f t="shared" si="2808"/>
        <v>0</v>
      </c>
      <c r="T440" s="196"/>
      <c r="U440" s="196"/>
      <c r="V440" s="196">
        <f t="shared" si="2809"/>
        <v>0</v>
      </c>
      <c r="W440" s="196"/>
      <c r="X440" s="196"/>
      <c r="Y440" s="196"/>
      <c r="Z440" s="196"/>
      <c r="AA440" s="196">
        <f t="shared" ref="AA440" si="3143">IF($W$20=1,J440*$J$7,0)</f>
        <v>0</v>
      </c>
      <c r="AB440" s="196">
        <f t="shared" ref="AB440" si="3144">IF($X$20=1,P440*$P$7,0)</f>
        <v>0</v>
      </c>
      <c r="AC440" s="196">
        <f t="shared" ref="AC440" si="3145">IF($Y$20=1,S440*$S$7,0)</f>
        <v>0</v>
      </c>
      <c r="AD440" s="196">
        <f t="shared" ref="AD440" si="3146">IF($Z$20=1,V440*$V$7,0)</f>
        <v>0</v>
      </c>
      <c r="AE440" s="197">
        <f t="shared" si="2814"/>
        <v>0</v>
      </c>
      <c r="AF440" s="198">
        <f>IFERROR(AE440/(IF($W$20&gt;0,$J$7,0)+IF($X$20&gt;0,$P$7,0)+IF($Y$20&gt;0,$S$7,0)+IF($Z$20&gt;0,$V$7,0)),0)</f>
        <v>0</v>
      </c>
      <c r="AG440" s="198"/>
      <c r="AH440" s="425"/>
      <c r="AI440" s="413"/>
      <c r="AJ440" s="199" t="str">
        <f t="shared" si="2931"/>
        <v>4.10</v>
      </c>
      <c r="AK440" s="8" t="str">
        <f>'rpp20'!$M$344</f>
        <v/>
      </c>
      <c r="AL440" s="199"/>
      <c r="AM440" s="196">
        <f t="shared" si="2815"/>
        <v>0</v>
      </c>
      <c r="AN440" s="196"/>
      <c r="AO440" s="196"/>
      <c r="AP440" s="196">
        <f t="shared" si="2816"/>
        <v>0</v>
      </c>
      <c r="AQ440" s="196"/>
      <c r="AR440" s="196"/>
      <c r="AS440" s="196">
        <f t="shared" si="2817"/>
        <v>0</v>
      </c>
      <c r="AT440" s="196"/>
      <c r="AU440" s="196"/>
      <c r="AV440" s="196"/>
      <c r="AW440" s="196">
        <f t="shared" ref="AW440" si="3147">IF($AT$20=1,AM440*$AM$7,0)</f>
        <v>0</v>
      </c>
      <c r="AX440" s="196">
        <f t="shared" ref="AX440" si="3148">IF($AU$20=1,AP440*$AP$7,0)</f>
        <v>0</v>
      </c>
      <c r="AY440" s="196">
        <f t="shared" ref="AY440" si="3149">IF($AV$20=1,AS440*$AS$7,0)</f>
        <v>0</v>
      </c>
      <c r="AZ440" s="197">
        <f t="shared" si="2821"/>
        <v>0</v>
      </c>
      <c r="BA440" s="198">
        <f>IFERROR(AZ440/(IF($AT$20&gt;0,$AM$7,0)+IF($AU$20&gt;0,$AP$7,0)+IF($AV$20&gt;0,$AS$7,0)),0)</f>
        <v>0</v>
      </c>
      <c r="BB440" s="198"/>
      <c r="BC440" s="425"/>
      <c r="BD440" s="413"/>
      <c r="BE440" s="413"/>
      <c r="BF440" s="236"/>
      <c r="BG440" s="416"/>
      <c r="BH440" s="416"/>
      <c r="BI440" s="411"/>
      <c r="BJ440" s="411"/>
      <c r="BK440" s="413"/>
      <c r="BL440" s="413"/>
      <c r="BM440" s="413"/>
      <c r="BP440" s="211"/>
      <c r="BQ440" s="211"/>
      <c r="BR440" s="211"/>
      <c r="BS440" s="211"/>
    </row>
    <row r="441" spans="1:71">
      <c r="A441" s="419"/>
      <c r="B441" s="419"/>
      <c r="C441" s="422"/>
      <c r="D441" s="195" t="str">
        <f t="shared" si="2926"/>
        <v>3.11</v>
      </c>
      <c r="E441" s="195"/>
      <c r="F441" s="195"/>
      <c r="G441" s="195"/>
      <c r="H441" s="195"/>
      <c r="I441" s="195"/>
      <c r="J441" s="196">
        <f t="shared" si="2806"/>
        <v>0</v>
      </c>
      <c r="K441" s="197" t="str">
        <f>IF(analis!X42="","",analis!X42)</f>
        <v/>
      </c>
      <c r="L441" s="196"/>
      <c r="M441" s="196"/>
      <c r="N441" s="196"/>
      <c r="O441" s="196"/>
      <c r="P441" s="196">
        <f t="shared" si="2807"/>
        <v>0</v>
      </c>
      <c r="Q441" s="8" t="str">
        <f>'rpp11'!$M$287</f>
        <v/>
      </c>
      <c r="R441" s="196"/>
      <c r="S441" s="196">
        <f t="shared" si="2808"/>
        <v>0</v>
      </c>
      <c r="T441" s="196"/>
      <c r="U441" s="196"/>
      <c r="V441" s="196">
        <f t="shared" si="2809"/>
        <v>0</v>
      </c>
      <c r="W441" s="196"/>
      <c r="X441" s="196"/>
      <c r="Y441" s="196"/>
      <c r="Z441" s="196"/>
      <c r="AA441" s="196">
        <f t="shared" ref="AA441" si="3150">IF($W$21=1,J441*$J$7,0)</f>
        <v>0</v>
      </c>
      <c r="AB441" s="196">
        <f t="shared" ref="AB441" si="3151">IF($X$21=1,P441*$P$7,0)</f>
        <v>0</v>
      </c>
      <c r="AC441" s="196">
        <f t="shared" ref="AC441" si="3152">IF($Y$21=1,S441*$S$7,0)</f>
        <v>0</v>
      </c>
      <c r="AD441" s="196">
        <f t="shared" ref="AD441" si="3153">IF($Z$21=1,V441*$V$7,0)</f>
        <v>0</v>
      </c>
      <c r="AE441" s="197">
        <f t="shared" si="2814"/>
        <v>0</v>
      </c>
      <c r="AF441" s="198">
        <f>IFERROR(AE441/(IF($W$21&gt;0,$J$7,0)+IF($X$21&gt;0,$P$7,0)+IF($Y$21&gt;0,$S$7,0)+IF($Z$21&gt;0,$V$7,0)),0)</f>
        <v>0</v>
      </c>
      <c r="AG441" s="198"/>
      <c r="AH441" s="425"/>
      <c r="AI441" s="413"/>
      <c r="AJ441" s="199" t="str">
        <f t="shared" si="2931"/>
        <v>4.11</v>
      </c>
      <c r="AK441" s="8" t="str">
        <f>'rpp11'!$M$344</f>
        <v/>
      </c>
      <c r="AL441" s="199"/>
      <c r="AM441" s="196">
        <f t="shared" si="2815"/>
        <v>0</v>
      </c>
      <c r="AN441" s="196"/>
      <c r="AO441" s="196"/>
      <c r="AP441" s="196">
        <f t="shared" si="2816"/>
        <v>0</v>
      </c>
      <c r="AQ441" s="196"/>
      <c r="AR441" s="196"/>
      <c r="AS441" s="196">
        <f t="shared" si="2817"/>
        <v>0</v>
      </c>
      <c r="AT441" s="196"/>
      <c r="AU441" s="196"/>
      <c r="AV441" s="196"/>
      <c r="AW441" s="196">
        <f t="shared" ref="AW441" si="3154">IF($AT$21=1,AM441*$AM$7,0)</f>
        <v>0</v>
      </c>
      <c r="AX441" s="196">
        <f t="shared" ref="AX441" si="3155">IF($AU$21=1,AP441*$AP$7,0)</f>
        <v>0</v>
      </c>
      <c r="AY441" s="196">
        <f t="shared" ref="AY441" si="3156">IF($AV$21=1,AS441*$AS$7,0)</f>
        <v>0</v>
      </c>
      <c r="AZ441" s="197">
        <f t="shared" si="2821"/>
        <v>0</v>
      </c>
      <c r="BA441" s="198">
        <f>IFERROR(AZ441/(IF($AT$21&gt;0,$AM$7,0)+IF($AU$21&gt;0,$AP$7,0)+IF($AV$21&gt;0,$AS$7,0)),0)</f>
        <v>0</v>
      </c>
      <c r="BB441" s="198"/>
      <c r="BC441" s="425"/>
      <c r="BD441" s="413"/>
      <c r="BE441" s="413"/>
      <c r="BF441" s="236"/>
      <c r="BG441" s="416"/>
      <c r="BH441" s="416"/>
      <c r="BI441" s="411"/>
      <c r="BJ441" s="411"/>
      <c r="BK441" s="413"/>
      <c r="BL441" s="413"/>
      <c r="BM441" s="413"/>
      <c r="BP441" s="211"/>
      <c r="BQ441" s="211"/>
      <c r="BR441" s="211"/>
      <c r="BS441" s="211"/>
    </row>
    <row r="442" spans="1:71">
      <c r="A442" s="419"/>
      <c r="B442" s="419"/>
      <c r="C442" s="422"/>
      <c r="D442" s="195" t="str">
        <f t="shared" si="2926"/>
        <v>3.12</v>
      </c>
      <c r="E442" s="195"/>
      <c r="F442" s="195"/>
      <c r="G442" s="195"/>
      <c r="H442" s="195"/>
      <c r="I442" s="195"/>
      <c r="J442" s="196">
        <f t="shared" si="2806"/>
        <v>0</v>
      </c>
      <c r="K442" s="197" t="str">
        <f>IF(analis!Z42="","",analis!Z42)</f>
        <v/>
      </c>
      <c r="L442" s="196"/>
      <c r="M442" s="196"/>
      <c r="N442" s="196"/>
      <c r="O442" s="196"/>
      <c r="P442" s="196">
        <f t="shared" si="2807"/>
        <v>0</v>
      </c>
      <c r="Q442" s="8" t="str">
        <f>'rpp12'!$M$287</f>
        <v/>
      </c>
      <c r="R442" s="196"/>
      <c r="S442" s="196">
        <f t="shared" si="2808"/>
        <v>0</v>
      </c>
      <c r="T442" s="196"/>
      <c r="U442" s="196"/>
      <c r="V442" s="196">
        <f t="shared" si="2809"/>
        <v>0</v>
      </c>
      <c r="W442" s="196"/>
      <c r="X442" s="196"/>
      <c r="Y442" s="196"/>
      <c r="Z442" s="196"/>
      <c r="AA442" s="196">
        <f t="shared" ref="AA442" si="3157">IF($W$22=1,J442*$J$7,0)</f>
        <v>0</v>
      </c>
      <c r="AB442" s="196">
        <f t="shared" ref="AB442" si="3158">IF($X$22=1,P442*$P$7,0)</f>
        <v>0</v>
      </c>
      <c r="AC442" s="196">
        <f t="shared" ref="AC442" si="3159">IF($Y$22=1,S442*$S$7,0)</f>
        <v>0</v>
      </c>
      <c r="AD442" s="196">
        <f t="shared" ref="AD442" si="3160">IF($Z$22=1,V442*$V$7,0)</f>
        <v>0</v>
      </c>
      <c r="AE442" s="197">
        <f t="shared" si="2814"/>
        <v>0</v>
      </c>
      <c r="AF442" s="198">
        <f>IFERROR(AE442/(IF($W$22&gt;0,$J$7,0)+IF($X$22&gt;0,$P$7,0)+IF($Y$22&gt;0,$S$7,0)+IF($Z$22&gt;0,$V$7,0)),0)</f>
        <v>0</v>
      </c>
      <c r="AG442" s="198"/>
      <c r="AH442" s="425"/>
      <c r="AI442" s="413"/>
      <c r="AJ442" s="199" t="str">
        <f t="shared" si="2931"/>
        <v>4.12</v>
      </c>
      <c r="AK442" s="8" t="str">
        <f>'rpp12'!$M$344</f>
        <v/>
      </c>
      <c r="AL442" s="199"/>
      <c r="AM442" s="196">
        <f t="shared" si="2815"/>
        <v>0</v>
      </c>
      <c r="AN442" s="196"/>
      <c r="AO442" s="196"/>
      <c r="AP442" s="196">
        <f t="shared" si="2816"/>
        <v>0</v>
      </c>
      <c r="AQ442" s="196"/>
      <c r="AR442" s="196"/>
      <c r="AS442" s="196">
        <f t="shared" si="2817"/>
        <v>0</v>
      </c>
      <c r="AT442" s="196"/>
      <c r="AU442" s="196"/>
      <c r="AV442" s="196"/>
      <c r="AW442" s="196">
        <f t="shared" ref="AW442" si="3161">IF($AT$22=1,AM442*$AM$7,0)</f>
        <v>0</v>
      </c>
      <c r="AX442" s="196">
        <f t="shared" ref="AX442" si="3162">IF($AU$22=1,AP442*$AP$7,0)</f>
        <v>0</v>
      </c>
      <c r="AY442" s="196">
        <f t="shared" ref="AY442" si="3163">IF($AV$22=1,AS442*$AS$7,0)</f>
        <v>0</v>
      </c>
      <c r="AZ442" s="197">
        <f t="shared" si="2821"/>
        <v>0</v>
      </c>
      <c r="BA442" s="198">
        <f>IFERROR(AZ442/(IF($AT$22&gt;0,$AM$7,0)+IF($AU$22&gt;0,$AP$7,0)+IF($AV$22&gt;0,$AS$7,0)),0)</f>
        <v>0</v>
      </c>
      <c r="BB442" s="198"/>
      <c r="BC442" s="425"/>
      <c r="BD442" s="413"/>
      <c r="BE442" s="413"/>
      <c r="BF442" s="236"/>
      <c r="BG442" s="416"/>
      <c r="BH442" s="416"/>
      <c r="BI442" s="411"/>
      <c r="BJ442" s="411"/>
      <c r="BK442" s="413"/>
      <c r="BL442" s="413"/>
      <c r="BM442" s="413"/>
      <c r="BP442" s="211"/>
      <c r="BQ442" s="211"/>
      <c r="BR442" s="211"/>
      <c r="BS442" s="211"/>
    </row>
    <row r="443" spans="1:71">
      <c r="A443" s="419"/>
      <c r="B443" s="419"/>
      <c r="C443" s="422"/>
      <c r="D443" s="195" t="str">
        <f t="shared" si="2926"/>
        <v>3.13</v>
      </c>
      <c r="E443" s="195"/>
      <c r="F443" s="195"/>
      <c r="G443" s="195"/>
      <c r="H443" s="195"/>
      <c r="I443" s="195"/>
      <c r="J443" s="196">
        <f t="shared" si="2806"/>
        <v>0</v>
      </c>
      <c r="K443" s="197" t="str">
        <f>IF(analis!AB42="","",analis!AB42)</f>
        <v/>
      </c>
      <c r="L443" s="196"/>
      <c r="M443" s="196"/>
      <c r="N443" s="196"/>
      <c r="O443" s="196"/>
      <c r="P443" s="196">
        <f t="shared" si="2807"/>
        <v>0</v>
      </c>
      <c r="Q443" s="8" t="str">
        <f>'rpp13'!$M$287</f>
        <v/>
      </c>
      <c r="R443" s="196"/>
      <c r="S443" s="196">
        <f t="shared" si="2808"/>
        <v>0</v>
      </c>
      <c r="T443" s="196"/>
      <c r="U443" s="196"/>
      <c r="V443" s="196">
        <f t="shared" si="2809"/>
        <v>0</v>
      </c>
      <c r="W443" s="196"/>
      <c r="X443" s="196"/>
      <c r="Y443" s="196"/>
      <c r="Z443" s="196"/>
      <c r="AA443" s="196">
        <f t="shared" ref="AA443" si="3164">IF($W$23=1,J443*$J$7,0)</f>
        <v>0</v>
      </c>
      <c r="AB443" s="196">
        <f t="shared" ref="AB443" si="3165">IF($X$23=1,P443*$P$7,0)</f>
        <v>0</v>
      </c>
      <c r="AC443" s="196">
        <f t="shared" ref="AC443" si="3166">IF($Y$23=1,S443*$S$7,0)</f>
        <v>0</v>
      </c>
      <c r="AD443" s="196">
        <f t="shared" ref="AD443" si="3167">IF($Z$23=1,V443*$V$7,0)</f>
        <v>0</v>
      </c>
      <c r="AE443" s="197">
        <f t="shared" si="2814"/>
        <v>0</v>
      </c>
      <c r="AF443" s="198">
        <f>IFERROR(AE443/(IF($W$23&gt;0,$J$7,0)+IF($X$23&gt;0,$P$7,0)+IF($Y$23&gt;0,$S$7,0)+IF($Z$23&gt;0,$V$7,0)),0)</f>
        <v>0</v>
      </c>
      <c r="AG443" s="198"/>
      <c r="AH443" s="425"/>
      <c r="AI443" s="413"/>
      <c r="AJ443" s="199" t="str">
        <f t="shared" si="2931"/>
        <v>4.13</v>
      </c>
      <c r="AK443" s="8" t="str">
        <f>'rpp13'!$M$344</f>
        <v/>
      </c>
      <c r="AL443" s="199"/>
      <c r="AM443" s="196">
        <f t="shared" si="2815"/>
        <v>0</v>
      </c>
      <c r="AN443" s="196"/>
      <c r="AO443" s="196"/>
      <c r="AP443" s="196">
        <f t="shared" si="2816"/>
        <v>0</v>
      </c>
      <c r="AQ443" s="196"/>
      <c r="AR443" s="196"/>
      <c r="AS443" s="196">
        <f t="shared" si="2817"/>
        <v>0</v>
      </c>
      <c r="AT443" s="196"/>
      <c r="AU443" s="196"/>
      <c r="AV443" s="196"/>
      <c r="AW443" s="196">
        <f t="shared" ref="AW443" si="3168">IF($AT$23=1,AM443*$AM$7,0)</f>
        <v>0</v>
      </c>
      <c r="AX443" s="196">
        <f t="shared" ref="AX443" si="3169">IF($AU$23=1,AP443*$AP$7,0)</f>
        <v>0</v>
      </c>
      <c r="AY443" s="196">
        <f t="shared" ref="AY443" si="3170">IF($AV$23=1,AS443*$AS$7,0)</f>
        <v>0</v>
      </c>
      <c r="AZ443" s="197">
        <f t="shared" si="2821"/>
        <v>0</v>
      </c>
      <c r="BA443" s="198">
        <f>IFERROR(AZ443/(IF($AT$23&gt;0,$AM$7,0)+IF($AU$23&gt;0,$AP$7,0)+IF($AV$23&gt;0,$AS$7,0)),0)</f>
        <v>0</v>
      </c>
      <c r="BB443" s="198"/>
      <c r="BC443" s="425"/>
      <c r="BD443" s="413"/>
      <c r="BE443" s="413"/>
      <c r="BF443" s="236"/>
      <c r="BG443" s="416"/>
      <c r="BH443" s="416"/>
      <c r="BI443" s="411"/>
      <c r="BJ443" s="411"/>
      <c r="BK443" s="413"/>
      <c r="BL443" s="413"/>
      <c r="BM443" s="413"/>
      <c r="BP443" s="211"/>
      <c r="BQ443" s="211"/>
      <c r="BR443" s="211"/>
      <c r="BS443" s="211"/>
    </row>
    <row r="444" spans="1:71">
      <c r="A444" s="419"/>
      <c r="B444" s="419"/>
      <c r="C444" s="422"/>
      <c r="D444" s="195" t="str">
        <f t="shared" si="2926"/>
        <v>3.14</v>
      </c>
      <c r="E444" s="195"/>
      <c r="F444" s="195"/>
      <c r="G444" s="195"/>
      <c r="H444" s="195"/>
      <c r="I444" s="195"/>
      <c r="J444" s="196">
        <f t="shared" si="2806"/>
        <v>0</v>
      </c>
      <c r="K444" s="197" t="str">
        <f>IF(analis!AD42="","",analis!AD42)</f>
        <v/>
      </c>
      <c r="L444" s="196"/>
      <c r="M444" s="196"/>
      <c r="N444" s="196"/>
      <c r="O444" s="196"/>
      <c r="P444" s="196">
        <f t="shared" si="2807"/>
        <v>0</v>
      </c>
      <c r="Q444" s="8" t="str">
        <f>'rpp14'!$M$287</f>
        <v/>
      </c>
      <c r="R444" s="196"/>
      <c r="S444" s="196">
        <f t="shared" si="2808"/>
        <v>0</v>
      </c>
      <c r="T444" s="196"/>
      <c r="U444" s="196"/>
      <c r="V444" s="196">
        <f t="shared" si="2809"/>
        <v>0</v>
      </c>
      <c r="W444" s="196"/>
      <c r="X444" s="196"/>
      <c r="Y444" s="196"/>
      <c r="Z444" s="196"/>
      <c r="AA444" s="196">
        <f t="shared" ref="AA444" si="3171">IF($W$24=1,J444*$J$7,0)</f>
        <v>0</v>
      </c>
      <c r="AB444" s="196">
        <f t="shared" ref="AB444" si="3172">IF($X$24=1,P444*$P$7,0)</f>
        <v>0</v>
      </c>
      <c r="AC444" s="196">
        <f t="shared" ref="AC444" si="3173">IF($Y$24=1,S444*$S$7,0)</f>
        <v>0</v>
      </c>
      <c r="AD444" s="196">
        <f t="shared" ref="AD444" si="3174">IF($Z$24=1,V444*$V$7,0)</f>
        <v>0</v>
      </c>
      <c r="AE444" s="197">
        <f t="shared" si="2814"/>
        <v>0</v>
      </c>
      <c r="AF444" s="198">
        <f>IFERROR(AE444/(IF($W$24&gt;0,$J$7,0)+IF($X$24&gt;0,$P$7,0)+IF($Y$24&gt;0,$S$7,0)+IF($Z$24&gt;0,$V$7,0)),0)</f>
        <v>0</v>
      </c>
      <c r="AG444" s="198"/>
      <c r="AH444" s="425"/>
      <c r="AI444" s="413"/>
      <c r="AJ444" s="199" t="str">
        <f t="shared" si="2931"/>
        <v>4.14</v>
      </c>
      <c r="AK444" s="8" t="str">
        <f>'rpp14'!$M$344</f>
        <v/>
      </c>
      <c r="AL444" s="199"/>
      <c r="AM444" s="196">
        <f t="shared" si="2815"/>
        <v>0</v>
      </c>
      <c r="AN444" s="196"/>
      <c r="AO444" s="196"/>
      <c r="AP444" s="196">
        <f t="shared" si="2816"/>
        <v>0</v>
      </c>
      <c r="AQ444" s="196"/>
      <c r="AR444" s="196"/>
      <c r="AS444" s="196">
        <f t="shared" si="2817"/>
        <v>0</v>
      </c>
      <c r="AT444" s="196"/>
      <c r="AU444" s="196"/>
      <c r="AV444" s="196"/>
      <c r="AW444" s="196">
        <f t="shared" ref="AW444" si="3175">IF($AT$24=1,AM444*$AM$7,0)</f>
        <v>0</v>
      </c>
      <c r="AX444" s="196">
        <f t="shared" ref="AX444" si="3176">IF($AU$24=1,AP444*$AP$7,0)</f>
        <v>0</v>
      </c>
      <c r="AY444" s="196">
        <f t="shared" ref="AY444" si="3177">IF($AV$24=1,AS444*$AS$7,0)</f>
        <v>0</v>
      </c>
      <c r="AZ444" s="197">
        <f t="shared" si="2821"/>
        <v>0</v>
      </c>
      <c r="BA444" s="198">
        <f>IFERROR(AZ444/(IF($AT$24&gt;0,$AM$7,0)+IF($AU$24&gt;0,$AP$7,0)+IF($AV$24&gt;0,$AS$7,0)),0)</f>
        <v>0</v>
      </c>
      <c r="BB444" s="198"/>
      <c r="BC444" s="425"/>
      <c r="BD444" s="413"/>
      <c r="BE444" s="413"/>
      <c r="BF444" s="236"/>
      <c r="BG444" s="416"/>
      <c r="BH444" s="416"/>
      <c r="BI444" s="411"/>
      <c r="BJ444" s="411"/>
      <c r="BK444" s="413"/>
      <c r="BL444" s="413"/>
      <c r="BM444" s="413"/>
      <c r="BP444" s="211"/>
      <c r="BQ444" s="211"/>
      <c r="BR444" s="211"/>
      <c r="BS444" s="211"/>
    </row>
    <row r="445" spans="1:71">
      <c r="A445" s="420"/>
      <c r="B445" s="420"/>
      <c r="C445" s="423"/>
      <c r="D445" s="195" t="str">
        <f t="shared" si="2926"/>
        <v>3.15</v>
      </c>
      <c r="E445" s="195"/>
      <c r="F445" s="195"/>
      <c r="G445" s="195"/>
      <c r="H445" s="195"/>
      <c r="I445" s="195"/>
      <c r="J445" s="196">
        <f t="shared" si="2806"/>
        <v>0</v>
      </c>
      <c r="K445" s="197" t="str">
        <f>IF(analis!AF42="","",analis!AF42)</f>
        <v/>
      </c>
      <c r="L445" s="196"/>
      <c r="M445" s="196"/>
      <c r="N445" s="196"/>
      <c r="O445" s="196"/>
      <c r="P445" s="196">
        <f t="shared" si="2807"/>
        <v>0</v>
      </c>
      <c r="Q445" s="8" t="str">
        <f>'rpp15'!$M$287</f>
        <v/>
      </c>
      <c r="R445" s="196"/>
      <c r="S445" s="196">
        <f t="shared" si="2808"/>
        <v>0</v>
      </c>
      <c r="T445" s="196"/>
      <c r="U445" s="196"/>
      <c r="V445" s="196">
        <f t="shared" si="2809"/>
        <v>0</v>
      </c>
      <c r="W445" s="196"/>
      <c r="X445" s="196"/>
      <c r="Y445" s="196"/>
      <c r="Z445" s="196"/>
      <c r="AA445" s="196">
        <f t="shared" ref="AA445" si="3178">IF($W$25=1,J445*$J$7,0)</f>
        <v>0</v>
      </c>
      <c r="AB445" s="196">
        <f t="shared" ref="AB445" si="3179">IF($X$25=1,P445*$P$7,0)</f>
        <v>0</v>
      </c>
      <c r="AC445" s="196">
        <f t="shared" ref="AC445" si="3180">IF($Y$25=1,S445*$S$7,0)</f>
        <v>0</v>
      </c>
      <c r="AD445" s="196">
        <f t="shared" ref="AD445" si="3181">IF($Z$25=1,V445*$V$7,0)</f>
        <v>0</v>
      </c>
      <c r="AE445" s="197">
        <f t="shared" si="2814"/>
        <v>0</v>
      </c>
      <c r="AF445" s="198">
        <f>IFERROR(AE445/(IF($W$25&gt;0,$J$7,0)+IF($X$25&gt;0,$P$7,0)+IF($Y$25&gt;0,$S$7,0)+IF($Z$25&gt;0,$V$7,0)),0)</f>
        <v>0</v>
      </c>
      <c r="AG445" s="198"/>
      <c r="AH445" s="426"/>
      <c r="AI445" s="414"/>
      <c r="AJ445" s="199" t="str">
        <f t="shared" si="2931"/>
        <v>4.15</v>
      </c>
      <c r="AK445" s="8" t="str">
        <f>'rpp15'!$M$344</f>
        <v/>
      </c>
      <c r="AL445" s="199"/>
      <c r="AM445" s="196">
        <f t="shared" si="2815"/>
        <v>0</v>
      </c>
      <c r="AN445" s="196"/>
      <c r="AO445" s="196"/>
      <c r="AP445" s="196">
        <f t="shared" si="2816"/>
        <v>0</v>
      </c>
      <c r="AQ445" s="196"/>
      <c r="AR445" s="196"/>
      <c r="AS445" s="196">
        <f t="shared" si="2817"/>
        <v>0</v>
      </c>
      <c r="AT445" s="196"/>
      <c r="AU445" s="196"/>
      <c r="AV445" s="196"/>
      <c r="AW445" s="196">
        <f t="shared" ref="AW445" si="3182">IF($AT$25=1,AM445*$AM$7,0)</f>
        <v>0</v>
      </c>
      <c r="AX445" s="196">
        <f t="shared" ref="AX445" si="3183">IF($AU$25=1,AP445*$AP$7,0)</f>
        <v>0</v>
      </c>
      <c r="AY445" s="196">
        <f t="shared" ref="AY445" si="3184">IF($AV$25=1,AS445*$AS$7,0)</f>
        <v>0</v>
      </c>
      <c r="AZ445" s="197">
        <f t="shared" si="2821"/>
        <v>0</v>
      </c>
      <c r="BA445" s="198">
        <f>IFERROR(AZ445/(IF($AT$25&gt;0,$AM$7,0)+IF($AU$25&gt;0,$AP$7,0)+IF($AV$25&gt;0,$AS$7,0)),0)</f>
        <v>0</v>
      </c>
      <c r="BB445" s="198"/>
      <c r="BC445" s="426"/>
      <c r="BD445" s="414"/>
      <c r="BE445" s="414"/>
      <c r="BF445" s="237"/>
      <c r="BG445" s="417"/>
      <c r="BH445" s="417"/>
      <c r="BI445" s="316"/>
      <c r="BJ445" s="316"/>
      <c r="BK445" s="414"/>
      <c r="BL445" s="414"/>
      <c r="BM445" s="414"/>
      <c r="BP445" s="211"/>
      <c r="BQ445" s="211"/>
      <c r="BR445" s="211"/>
      <c r="BS445" s="211"/>
    </row>
    <row r="446" spans="1:71">
      <c r="A446" s="418">
        <v>30</v>
      </c>
      <c r="B446" s="418">
        <f>pd!B35</f>
        <v>5498</v>
      </c>
      <c r="C446" s="421" t="str">
        <f>pd!C35</f>
        <v>MUHAMMAD RUDI</v>
      </c>
      <c r="D446" s="195" t="str">
        <f t="shared" si="2926"/>
        <v>3.1</v>
      </c>
      <c r="E446" s="195"/>
      <c r="F446" s="195"/>
      <c r="G446" s="195"/>
      <c r="H446" s="195"/>
      <c r="I446" s="195"/>
      <c r="J446" s="196">
        <f t="shared" si="2806"/>
        <v>0</v>
      </c>
      <c r="K446" s="197" t="str">
        <f>IF(analis!D43="","",analis!D43)</f>
        <v/>
      </c>
      <c r="L446" s="196"/>
      <c r="M446" s="196"/>
      <c r="N446" s="196"/>
      <c r="O446" s="196"/>
      <c r="P446" s="196">
        <f t="shared" si="2807"/>
        <v>0</v>
      </c>
      <c r="Q446" s="8" t="str">
        <f>'rpp1'!$M$288</f>
        <v/>
      </c>
      <c r="R446" s="196"/>
      <c r="S446" s="196">
        <f t="shared" si="2808"/>
        <v>0</v>
      </c>
      <c r="T446" s="196"/>
      <c r="U446" s="196"/>
      <c r="V446" s="196">
        <f t="shared" si="2809"/>
        <v>0</v>
      </c>
      <c r="W446" s="196"/>
      <c r="X446" s="196"/>
      <c r="Y446" s="196"/>
      <c r="Z446" s="196"/>
      <c r="AA446" s="196">
        <f t="shared" ref="AA446" si="3185">IF($W$11=1,J446*$J$7,0)</f>
        <v>0</v>
      </c>
      <c r="AB446" s="196">
        <f t="shared" ref="AB446" si="3186">IF($X$11=1,P446*$P$7,0)</f>
        <v>0</v>
      </c>
      <c r="AC446" s="196">
        <f t="shared" ref="AC446" si="3187">IF($Y$11=1,S446*$S$7,0)</f>
        <v>0</v>
      </c>
      <c r="AD446" s="196">
        <f t="shared" ref="AD446" si="3188">IF($Z$11=1,V446*$V$7,0)</f>
        <v>0</v>
      </c>
      <c r="AE446" s="197">
        <f t="shared" si="2814"/>
        <v>0</v>
      </c>
      <c r="AF446" s="198">
        <f>IFERROR(AE446/(IF($W$11&gt;0,$J$7,0)+IF($X$11&gt;0,$P$7,0)+IF($Y$11&gt;0,$S$7,0)+IF($Z$11&gt;0,$V$7,0)),0)</f>
        <v>0</v>
      </c>
      <c r="AG446" s="198"/>
      <c r="AH446" s="424" t="e">
        <f t="shared" ref="AH446" si="3189">ROUND((SUM(AF446:AF460)/SUM($AG$11:$AG$25)),0)</f>
        <v>#DIV/0!</v>
      </c>
      <c r="AI446" s="412" t="e">
        <f>IF(AH446&gt;=$BO$11,"A",IF(AH446&gt;=$BO$12,"B",IF(AH446&gt;=$BO$13,"C",IF(AH446&gt;=$BO$14,"D",""))))</f>
        <v>#DIV/0!</v>
      </c>
      <c r="AJ446" s="199" t="str">
        <f t="shared" si="2931"/>
        <v>4.1</v>
      </c>
      <c r="AK446" s="8" t="str">
        <f>'rpp1'!$M$345</f>
        <v/>
      </c>
      <c r="AL446" s="199"/>
      <c r="AM446" s="196">
        <f t="shared" si="2815"/>
        <v>0</v>
      </c>
      <c r="AN446" s="196"/>
      <c r="AO446" s="196"/>
      <c r="AP446" s="196">
        <f t="shared" si="2816"/>
        <v>0</v>
      </c>
      <c r="AQ446" s="196"/>
      <c r="AR446" s="196"/>
      <c r="AS446" s="196">
        <f t="shared" si="2817"/>
        <v>0</v>
      </c>
      <c r="AT446" s="196"/>
      <c r="AU446" s="196"/>
      <c r="AV446" s="196"/>
      <c r="AW446" s="196">
        <f t="shared" ref="AW446" si="3190">IF($AT$11=1,AM446*$AM$7,0)</f>
        <v>0</v>
      </c>
      <c r="AX446" s="196">
        <f t="shared" ref="AX446" si="3191">IF($AU$11=1,AP446*$AP$7,0)</f>
        <v>0</v>
      </c>
      <c r="AY446" s="196">
        <f t="shared" ref="AY446" si="3192">IF($AV$11=1,AS446*$AS$7,0)</f>
        <v>0</v>
      </c>
      <c r="AZ446" s="197">
        <f t="shared" si="2821"/>
        <v>0</v>
      </c>
      <c r="BA446" s="198">
        <f>IFERROR(AZ446/(IF($AT$11&gt;0,$AM$7,0)+IF($AU$11&gt;0,$AP$7,0)+IF($AV$11&gt;0,$AS$7,0)),0)</f>
        <v>0</v>
      </c>
      <c r="BB446" s="198"/>
      <c r="BC446" s="424" t="e">
        <f t="shared" ref="BC446" si="3193">ROUND((SUM(BA446:BA460)/SUM($BB$11:$BB$25)),0)</f>
        <v>#DIV/0!</v>
      </c>
      <c r="BD446" s="412" t="e">
        <f t="shared" ref="BD446" si="3194">IF(BC446&gt;=$BO$11,"A",IF(BC446&gt;=$BO$12,"B",IF(BC446&gt;=$BO$13,"C",IF(BC446&gt;=$BO$14,"D",""))))</f>
        <v>#DIV/0!</v>
      </c>
      <c r="BE446" s="412"/>
      <c r="BF446" s="235" t="str">
        <f>'rpp1'!G179</f>
        <v/>
      </c>
      <c r="BG446" s="415" t="e">
        <f>IF(AI446=$BP$11,$BQ$11,IF(AI446=$BP$12,$BQ$12,IF(AI446=$BP$13,$BQ$13,IF(AI446=$BP$14,$BQ$14,""))))</f>
        <v>#DIV/0!</v>
      </c>
      <c r="BH446" s="415" t="e">
        <f t="shared" ref="BH446" si="3195">IF(BD446=$BP$11,$BR$11,IF(BD446=$BP$12,$BR$12,IF(BD446=$BP$13,$BR$13,IF(BD446=$BP$14,$BR$14,""))))</f>
        <v>#DIV/0!</v>
      </c>
      <c r="BI446" s="315" t="str">
        <f t="shared" ref="BI446" si="3196">IF(BE446=$BS$11,$BT$11,IF(BE446=$BS$12,$BT$12,IF(BE446=$BS$13,$BT$13,IF(BE446=$BS$14,$BT$14,""))))</f>
        <v/>
      </c>
      <c r="BJ446" s="315" t="str">
        <f t="shared" ref="BJ446" si="3197">IF(BF446=$BS$11,$BU$11,IF(BF446=$BS$12,$BU$12,IF(BF446=$BS$13,$BU$13,IF(BF446=$BS$14,$BU$14,""))))</f>
        <v/>
      </c>
      <c r="BK446" s="412"/>
      <c r="BL446" s="412"/>
      <c r="BM446" s="412"/>
      <c r="BP446" s="211"/>
      <c r="BQ446" s="211"/>
      <c r="BR446" s="211"/>
      <c r="BS446" s="211"/>
    </row>
    <row r="447" spans="1:71">
      <c r="A447" s="419"/>
      <c r="B447" s="419"/>
      <c r="C447" s="422"/>
      <c r="D447" s="195" t="str">
        <f t="shared" si="2926"/>
        <v>3.2</v>
      </c>
      <c r="E447" s="195"/>
      <c r="F447" s="195"/>
      <c r="G447" s="195"/>
      <c r="H447" s="195"/>
      <c r="I447" s="195"/>
      <c r="J447" s="196">
        <f t="shared" si="2806"/>
        <v>0</v>
      </c>
      <c r="K447" s="197" t="str">
        <f>IF(analis!F43="","",analis!F43)</f>
        <v/>
      </c>
      <c r="L447" s="196"/>
      <c r="M447" s="196"/>
      <c r="N447" s="196"/>
      <c r="O447" s="196"/>
      <c r="P447" s="196">
        <f t="shared" si="2807"/>
        <v>0</v>
      </c>
      <c r="Q447" s="8" t="str">
        <f>'rpp2'!$M$288</f>
        <v/>
      </c>
      <c r="R447" s="196"/>
      <c r="S447" s="196">
        <f t="shared" si="2808"/>
        <v>0</v>
      </c>
      <c r="T447" s="196"/>
      <c r="U447" s="196"/>
      <c r="V447" s="196">
        <f t="shared" si="2809"/>
        <v>0</v>
      </c>
      <c r="W447" s="196"/>
      <c r="X447" s="196"/>
      <c r="Y447" s="196"/>
      <c r="Z447" s="196"/>
      <c r="AA447" s="196">
        <f t="shared" ref="AA447" si="3198">IF($W$12=1,J447*$J$7,0)</f>
        <v>0</v>
      </c>
      <c r="AB447" s="196">
        <f t="shared" ref="AB447" si="3199">IF($X$12=1,P447*$P$7,0)</f>
        <v>0</v>
      </c>
      <c r="AC447" s="196">
        <f t="shared" ref="AC447" si="3200">IF($Y$12=1,S447*$S$7,0)</f>
        <v>0</v>
      </c>
      <c r="AD447" s="196">
        <f t="shared" ref="AD447" si="3201">IF($Z$12=1,V447*$V$7,0)</f>
        <v>0</v>
      </c>
      <c r="AE447" s="197">
        <f t="shared" si="2814"/>
        <v>0</v>
      </c>
      <c r="AF447" s="198">
        <f>IFERROR(AE447/(IF($W$12&gt;0,$J$7,0)+IF($X$12&gt;0,$P$7,0)+IF($Y$12&gt;0,$S$7,0)+IF($Z$12&gt;0,$V$7,0)),0)</f>
        <v>0</v>
      </c>
      <c r="AG447" s="198"/>
      <c r="AH447" s="425"/>
      <c r="AI447" s="413"/>
      <c r="AJ447" s="199" t="str">
        <f t="shared" si="2931"/>
        <v>4.2</v>
      </c>
      <c r="AK447" s="8" t="str">
        <f>'rpp2'!$M$345</f>
        <v/>
      </c>
      <c r="AL447" s="199"/>
      <c r="AM447" s="196">
        <f t="shared" si="2815"/>
        <v>0</v>
      </c>
      <c r="AN447" s="196"/>
      <c r="AO447" s="196"/>
      <c r="AP447" s="196">
        <f t="shared" si="2816"/>
        <v>0</v>
      </c>
      <c r="AQ447" s="196"/>
      <c r="AR447" s="196"/>
      <c r="AS447" s="196">
        <f t="shared" si="2817"/>
        <v>0</v>
      </c>
      <c r="AT447" s="196"/>
      <c r="AU447" s="196"/>
      <c r="AV447" s="196"/>
      <c r="AW447" s="196">
        <f t="shared" ref="AW447" si="3202">IF($AT$12=1,AM447*$AM$7,0)</f>
        <v>0</v>
      </c>
      <c r="AX447" s="196">
        <f t="shared" ref="AX447" si="3203">IF($AU$12=1,AP447*$AP$7,0)</f>
        <v>0</v>
      </c>
      <c r="AY447" s="196">
        <f t="shared" ref="AY447" si="3204">IF($AV$12=1,AS447*$AS$7,0)</f>
        <v>0</v>
      </c>
      <c r="AZ447" s="197">
        <f t="shared" si="2821"/>
        <v>0</v>
      </c>
      <c r="BA447" s="198">
        <f>IFERROR(AZ447/(IF($AT$12&gt;0,$AM$7,0)+IF($AU$12&gt;0,$AP$7,0)+IF($AV$12&gt;0,$AS$7,0)),0)</f>
        <v>0</v>
      </c>
      <c r="BB447" s="198"/>
      <c r="BC447" s="425"/>
      <c r="BD447" s="413"/>
      <c r="BE447" s="413"/>
      <c r="BF447" s="236" t="str">
        <f>'rpp2'!G179</f>
        <v/>
      </c>
      <c r="BG447" s="416"/>
      <c r="BH447" s="416"/>
      <c r="BI447" s="411"/>
      <c r="BJ447" s="411"/>
      <c r="BK447" s="413"/>
      <c r="BL447" s="413"/>
      <c r="BM447" s="413"/>
      <c r="BP447" s="211"/>
      <c r="BQ447" s="211"/>
      <c r="BR447" s="211"/>
      <c r="BS447" s="211"/>
    </row>
    <row r="448" spans="1:71">
      <c r="A448" s="419"/>
      <c r="B448" s="419"/>
      <c r="C448" s="422"/>
      <c r="D448" s="195" t="str">
        <f t="shared" si="2926"/>
        <v>3.3</v>
      </c>
      <c r="E448" s="195"/>
      <c r="F448" s="195"/>
      <c r="G448" s="195"/>
      <c r="H448" s="195"/>
      <c r="I448" s="195"/>
      <c r="J448" s="196">
        <f t="shared" si="2806"/>
        <v>0</v>
      </c>
      <c r="K448" s="197" t="str">
        <f>IF(analis!H43="","",analis!H43)</f>
        <v/>
      </c>
      <c r="L448" s="196"/>
      <c r="M448" s="196"/>
      <c r="N448" s="196"/>
      <c r="O448" s="196"/>
      <c r="P448" s="196">
        <f t="shared" si="2807"/>
        <v>0</v>
      </c>
      <c r="Q448" s="8" t="str">
        <f>'rpp3'!$M$288</f>
        <v/>
      </c>
      <c r="R448" s="196"/>
      <c r="S448" s="196">
        <f t="shared" si="2808"/>
        <v>0</v>
      </c>
      <c r="T448" s="196"/>
      <c r="U448" s="196"/>
      <c r="V448" s="196">
        <f t="shared" si="2809"/>
        <v>0</v>
      </c>
      <c r="W448" s="196"/>
      <c r="X448" s="196"/>
      <c r="Y448" s="196"/>
      <c r="Z448" s="196"/>
      <c r="AA448" s="196">
        <f t="shared" ref="AA448" si="3205">IF($W$13=1,J448*$J$7,0)</f>
        <v>0</v>
      </c>
      <c r="AB448" s="196">
        <f t="shared" ref="AB448" si="3206">IF($X$13=1,P448*$P$7,0)</f>
        <v>0</v>
      </c>
      <c r="AC448" s="196">
        <f t="shared" ref="AC448" si="3207">IF($Y$13=1,S448*$S$7,0)</f>
        <v>0</v>
      </c>
      <c r="AD448" s="196">
        <f t="shared" ref="AD448" si="3208">IF($Z$13=1,V448*$V$7,0)</f>
        <v>0</v>
      </c>
      <c r="AE448" s="197">
        <f t="shared" si="2814"/>
        <v>0</v>
      </c>
      <c r="AF448" s="198">
        <f>IFERROR(AE448/(IF($W$13&gt;0,$J$7,0)+IF($X$13&gt;0,$P$7,0)+IF($Y$13&gt;0,$S$7,0)+IF($Z$13&gt;0,$V$7,0)),0)</f>
        <v>0</v>
      </c>
      <c r="AG448" s="198"/>
      <c r="AH448" s="425"/>
      <c r="AI448" s="413"/>
      <c r="AJ448" s="199" t="str">
        <f t="shared" si="2931"/>
        <v>4.3</v>
      </c>
      <c r="AK448" s="8" t="str">
        <f>'rpp3'!$M$345</f>
        <v/>
      </c>
      <c r="AL448" s="199"/>
      <c r="AM448" s="196">
        <f t="shared" si="2815"/>
        <v>0</v>
      </c>
      <c r="AN448" s="196"/>
      <c r="AO448" s="196"/>
      <c r="AP448" s="196">
        <f t="shared" si="2816"/>
        <v>0</v>
      </c>
      <c r="AQ448" s="196"/>
      <c r="AR448" s="196"/>
      <c r="AS448" s="196">
        <f t="shared" si="2817"/>
        <v>0</v>
      </c>
      <c r="AT448" s="196"/>
      <c r="AU448" s="196"/>
      <c r="AV448" s="196"/>
      <c r="AW448" s="196">
        <f t="shared" ref="AW448" si="3209">IF($AT$13=1,AM448*$AM$7,0)</f>
        <v>0</v>
      </c>
      <c r="AX448" s="196">
        <f t="shared" ref="AX448" si="3210">IF($AU$13=1,AP448*$AP$7,0)</f>
        <v>0</v>
      </c>
      <c r="AY448" s="196">
        <f t="shared" ref="AY448" si="3211">IF($AV$13=1,AS448*$AS$7,0)</f>
        <v>0</v>
      </c>
      <c r="AZ448" s="197">
        <f t="shared" si="2821"/>
        <v>0</v>
      </c>
      <c r="BA448" s="198">
        <f>IFERROR(AZ448/(IF($AT$13&gt;0,$AM$7,0)+IF($AU$13&gt;0,$AP$7,0)+IF($AV$13&gt;0,$AS$7,0)),0)</f>
        <v>0</v>
      </c>
      <c r="BB448" s="198"/>
      <c r="BC448" s="425"/>
      <c r="BD448" s="413"/>
      <c r="BE448" s="413"/>
      <c r="BF448" s="236"/>
      <c r="BG448" s="416"/>
      <c r="BH448" s="416"/>
      <c r="BI448" s="411"/>
      <c r="BJ448" s="411"/>
      <c r="BK448" s="413"/>
      <c r="BL448" s="413"/>
      <c r="BM448" s="413"/>
      <c r="BP448" s="211"/>
      <c r="BQ448" s="211"/>
      <c r="BR448" s="211"/>
      <c r="BS448" s="211"/>
    </row>
    <row r="449" spans="1:71">
      <c r="A449" s="419"/>
      <c r="B449" s="419"/>
      <c r="C449" s="422"/>
      <c r="D449" s="195" t="str">
        <f t="shared" si="2926"/>
        <v>3.4</v>
      </c>
      <c r="E449" s="195"/>
      <c r="F449" s="195"/>
      <c r="G449" s="195"/>
      <c r="H449" s="195"/>
      <c r="I449" s="195"/>
      <c r="J449" s="196">
        <f t="shared" si="2806"/>
        <v>0</v>
      </c>
      <c r="K449" s="197" t="str">
        <f>IF(analis!J43="","",analis!J43)</f>
        <v/>
      </c>
      <c r="L449" s="196"/>
      <c r="M449" s="196"/>
      <c r="N449" s="196"/>
      <c r="O449" s="196"/>
      <c r="P449" s="196">
        <f t="shared" si="2807"/>
        <v>0</v>
      </c>
      <c r="Q449" s="8" t="str">
        <f>'rpp4'!$M$288</f>
        <v/>
      </c>
      <c r="R449" s="196"/>
      <c r="S449" s="196">
        <f t="shared" si="2808"/>
        <v>0</v>
      </c>
      <c r="T449" s="196"/>
      <c r="U449" s="196"/>
      <c r="V449" s="196">
        <f t="shared" si="2809"/>
        <v>0</v>
      </c>
      <c r="W449" s="196"/>
      <c r="X449" s="196"/>
      <c r="Y449" s="196"/>
      <c r="Z449" s="196"/>
      <c r="AA449" s="196">
        <f t="shared" ref="AA449" si="3212">IF($W$14=1,J449*$J$7,0)</f>
        <v>0</v>
      </c>
      <c r="AB449" s="196">
        <f t="shared" ref="AB449" si="3213">IF($X$14=1,P449*$P$7,0)</f>
        <v>0</v>
      </c>
      <c r="AC449" s="196">
        <f t="shared" ref="AC449" si="3214">IF($Y$14=1,S449*$S$7,0)</f>
        <v>0</v>
      </c>
      <c r="AD449" s="196">
        <f t="shared" ref="AD449" si="3215">IF($Z$14=1,V449*$V$7,0)</f>
        <v>0</v>
      </c>
      <c r="AE449" s="197">
        <f t="shared" si="2814"/>
        <v>0</v>
      </c>
      <c r="AF449" s="198">
        <f>IFERROR(AE449/(IF($W$14&gt;0,$J$7,0)+IF($X$14&gt;0,$P$7,0)+IF($Y$14&gt;0,$S$7,0)+IF($Z$14&gt;0,$V$7,0)),0)</f>
        <v>0</v>
      </c>
      <c r="AG449" s="198"/>
      <c r="AH449" s="425"/>
      <c r="AI449" s="413"/>
      <c r="AJ449" s="199" t="str">
        <f t="shared" si="2931"/>
        <v>4.4</v>
      </c>
      <c r="AK449" s="8" t="str">
        <f>'rpp4'!$M$345</f>
        <v/>
      </c>
      <c r="AL449" s="199"/>
      <c r="AM449" s="196">
        <f t="shared" si="2815"/>
        <v>0</v>
      </c>
      <c r="AN449" s="196"/>
      <c r="AO449" s="196"/>
      <c r="AP449" s="196">
        <f t="shared" si="2816"/>
        <v>0</v>
      </c>
      <c r="AQ449" s="196"/>
      <c r="AR449" s="196"/>
      <c r="AS449" s="196">
        <f t="shared" si="2817"/>
        <v>0</v>
      </c>
      <c r="AT449" s="196"/>
      <c r="AU449" s="196"/>
      <c r="AV449" s="196"/>
      <c r="AW449" s="196">
        <f t="shared" ref="AW449" si="3216">IF($AT$14=1,AM449*$AM$7,0)</f>
        <v>0</v>
      </c>
      <c r="AX449" s="196">
        <f t="shared" ref="AX449" si="3217">IF($AU$14=1,AP449*$AP$7,0)</f>
        <v>0</v>
      </c>
      <c r="AY449" s="196">
        <f t="shared" ref="AY449" si="3218">IF($AV$14=1,AS449*$AS$7,0)</f>
        <v>0</v>
      </c>
      <c r="AZ449" s="197">
        <f t="shared" si="2821"/>
        <v>0</v>
      </c>
      <c r="BA449" s="198">
        <f>IFERROR(AZ449/(IF($AT$14&gt;0,$AM$7,0)+IF($AU$14&gt;0,$AP$7,0)+IF($AV$14&gt;0,$AS$7,0)),0)</f>
        <v>0</v>
      </c>
      <c r="BB449" s="198"/>
      <c r="BC449" s="425"/>
      <c r="BD449" s="413"/>
      <c r="BE449" s="413"/>
      <c r="BF449" s="236"/>
      <c r="BG449" s="416"/>
      <c r="BH449" s="416"/>
      <c r="BI449" s="411"/>
      <c r="BJ449" s="411"/>
      <c r="BK449" s="413"/>
      <c r="BL449" s="413"/>
      <c r="BM449" s="413"/>
      <c r="BP449" s="211"/>
      <c r="BQ449" s="211"/>
      <c r="BR449" s="211"/>
      <c r="BS449" s="211"/>
    </row>
    <row r="450" spans="1:71">
      <c r="A450" s="419"/>
      <c r="B450" s="419"/>
      <c r="C450" s="422"/>
      <c r="D450" s="195" t="str">
        <f t="shared" si="2926"/>
        <v>3.5</v>
      </c>
      <c r="E450" s="195"/>
      <c r="F450" s="195"/>
      <c r="G450" s="195"/>
      <c r="H450" s="195"/>
      <c r="I450" s="195"/>
      <c r="J450" s="196">
        <f t="shared" si="2806"/>
        <v>0</v>
      </c>
      <c r="K450" s="197" t="str">
        <f>IF(analis!L43="","",analis!L43)</f>
        <v/>
      </c>
      <c r="L450" s="196"/>
      <c r="M450" s="196"/>
      <c r="N450" s="196"/>
      <c r="O450" s="196"/>
      <c r="P450" s="196">
        <f t="shared" si="2807"/>
        <v>0</v>
      </c>
      <c r="Q450" s="8" t="str">
        <f>'rpp5'!$M$288</f>
        <v/>
      </c>
      <c r="R450" s="196"/>
      <c r="S450" s="196">
        <f t="shared" si="2808"/>
        <v>0</v>
      </c>
      <c r="T450" s="196"/>
      <c r="U450" s="196"/>
      <c r="V450" s="196">
        <f t="shared" si="2809"/>
        <v>0</v>
      </c>
      <c r="W450" s="196"/>
      <c r="X450" s="196"/>
      <c r="Y450" s="196"/>
      <c r="Z450" s="196"/>
      <c r="AA450" s="196">
        <f t="shared" ref="AA450" si="3219">IF($W$15=1,J450*$J$7,0)</f>
        <v>0</v>
      </c>
      <c r="AB450" s="196">
        <f t="shared" ref="AB450" si="3220">IF($X$15=1,P450*$P$7,0)</f>
        <v>0</v>
      </c>
      <c r="AC450" s="196">
        <f t="shared" ref="AC450" si="3221">IF($Y$15=1,S450*$S$7,0)</f>
        <v>0</v>
      </c>
      <c r="AD450" s="196">
        <f t="shared" ref="AD450" si="3222">IF($Z$15=1,V450*$V$7,0)</f>
        <v>0</v>
      </c>
      <c r="AE450" s="197">
        <f t="shared" si="2814"/>
        <v>0</v>
      </c>
      <c r="AF450" s="198">
        <f>IFERROR(AE450/(IF($W$15&gt;0,$J$7,0)+IF($X$15&gt;0,$P$7,0)+IF($Y$15&gt;0,$S$7,0)+IF($Z$15&gt;0,$V$7,0)),0)</f>
        <v>0</v>
      </c>
      <c r="AG450" s="198"/>
      <c r="AH450" s="425"/>
      <c r="AI450" s="413"/>
      <c r="AJ450" s="199" t="str">
        <f t="shared" si="2931"/>
        <v>4.5</v>
      </c>
      <c r="AK450" s="8" t="str">
        <f>'rpp5'!$M$345</f>
        <v/>
      </c>
      <c r="AL450" s="199"/>
      <c r="AM450" s="196">
        <f t="shared" si="2815"/>
        <v>0</v>
      </c>
      <c r="AN450" s="196"/>
      <c r="AO450" s="196"/>
      <c r="AP450" s="196">
        <f t="shared" si="2816"/>
        <v>0</v>
      </c>
      <c r="AQ450" s="196"/>
      <c r="AR450" s="196"/>
      <c r="AS450" s="196">
        <f t="shared" si="2817"/>
        <v>0</v>
      </c>
      <c r="AT450" s="196"/>
      <c r="AU450" s="196"/>
      <c r="AV450" s="196"/>
      <c r="AW450" s="196">
        <f t="shared" ref="AW450" si="3223">IF($AT$15=1,AM450*$AM$7,0)</f>
        <v>0</v>
      </c>
      <c r="AX450" s="196">
        <f t="shared" ref="AX450" si="3224">IF($AU$15=1,AP450*$AP$7,0)</f>
        <v>0</v>
      </c>
      <c r="AY450" s="196">
        <f t="shared" ref="AY450" si="3225">IF($AV$15=1,AS450*$AS$7,0)</f>
        <v>0</v>
      </c>
      <c r="AZ450" s="197">
        <f t="shared" si="2821"/>
        <v>0</v>
      </c>
      <c r="BA450" s="198">
        <f>IFERROR(AZ450/(IF($AT$15&gt;0,$AM$7,0)+IF($AU$15&gt;0,$AP$7,0)+IF($AV$15&gt;0,$AS$7,0)),0)</f>
        <v>0</v>
      </c>
      <c r="BB450" s="198"/>
      <c r="BC450" s="425"/>
      <c r="BD450" s="413"/>
      <c r="BE450" s="413"/>
      <c r="BF450" s="236"/>
      <c r="BG450" s="416"/>
      <c r="BH450" s="416"/>
      <c r="BI450" s="411"/>
      <c r="BJ450" s="411"/>
      <c r="BK450" s="413"/>
      <c r="BL450" s="413"/>
      <c r="BM450" s="413"/>
      <c r="BP450" s="211"/>
      <c r="BQ450" s="211"/>
      <c r="BR450" s="211"/>
      <c r="BS450" s="211"/>
    </row>
    <row r="451" spans="1:71">
      <c r="A451" s="419"/>
      <c r="B451" s="419"/>
      <c r="C451" s="422"/>
      <c r="D451" s="195" t="str">
        <f t="shared" si="2926"/>
        <v>3.6</v>
      </c>
      <c r="E451" s="195"/>
      <c r="F451" s="195"/>
      <c r="G451" s="195"/>
      <c r="H451" s="195"/>
      <c r="I451" s="195"/>
      <c r="J451" s="196">
        <f t="shared" si="2806"/>
        <v>0</v>
      </c>
      <c r="K451" s="197" t="str">
        <f>IF(analis!N43="","",analis!N43)</f>
        <v/>
      </c>
      <c r="L451" s="196"/>
      <c r="M451" s="196"/>
      <c r="N451" s="196"/>
      <c r="O451" s="196"/>
      <c r="P451" s="196">
        <f t="shared" si="2807"/>
        <v>0</v>
      </c>
      <c r="Q451" s="8" t="str">
        <f>'rpp16'!$M$288</f>
        <v/>
      </c>
      <c r="R451" s="196"/>
      <c r="S451" s="196">
        <f t="shared" si="2808"/>
        <v>0</v>
      </c>
      <c r="T451" s="196"/>
      <c r="U451" s="196"/>
      <c r="V451" s="196">
        <f t="shared" si="2809"/>
        <v>0</v>
      </c>
      <c r="W451" s="196"/>
      <c r="X451" s="196"/>
      <c r="Y451" s="196"/>
      <c r="Z451" s="196"/>
      <c r="AA451" s="196">
        <f t="shared" ref="AA451" si="3226">IF($W$16=1,J451*$J$7,0)</f>
        <v>0</v>
      </c>
      <c r="AB451" s="196">
        <f t="shared" ref="AB451" si="3227">IF($X$16=1,P451*$P$7,0)</f>
        <v>0</v>
      </c>
      <c r="AC451" s="196">
        <f t="shared" ref="AC451" si="3228">IF($Y$16=1,S451*$S$7,0)</f>
        <v>0</v>
      </c>
      <c r="AD451" s="196">
        <f t="shared" ref="AD451" si="3229">IF($Z$16=1,V451*$V$7,0)</f>
        <v>0</v>
      </c>
      <c r="AE451" s="197">
        <f t="shared" si="2814"/>
        <v>0</v>
      </c>
      <c r="AF451" s="198">
        <f>IFERROR(AE451/(IF($W$16&gt;0,$J$7,0)+IF($X$16&gt;0,$P$7,0)+IF($Y$16&gt;0,$S$7,0)+IF($Z$16&gt;0,$V$7,0)),0)</f>
        <v>0</v>
      </c>
      <c r="AG451" s="198"/>
      <c r="AH451" s="425"/>
      <c r="AI451" s="413"/>
      <c r="AJ451" s="199" t="str">
        <f t="shared" si="2931"/>
        <v>4.6</v>
      </c>
      <c r="AK451" s="8" t="str">
        <f>'rpp16'!$M$345</f>
        <v/>
      </c>
      <c r="AL451" s="199"/>
      <c r="AM451" s="196">
        <f t="shared" si="2815"/>
        <v>0</v>
      </c>
      <c r="AN451" s="196"/>
      <c r="AO451" s="196"/>
      <c r="AP451" s="196">
        <f t="shared" si="2816"/>
        <v>0</v>
      </c>
      <c r="AQ451" s="196"/>
      <c r="AR451" s="196"/>
      <c r="AS451" s="196">
        <f t="shared" si="2817"/>
        <v>0</v>
      </c>
      <c r="AT451" s="196"/>
      <c r="AU451" s="196"/>
      <c r="AV451" s="196"/>
      <c r="AW451" s="196">
        <f t="shared" ref="AW451" si="3230">IF($AT$16=1,AM451*$AM$7,0)</f>
        <v>0</v>
      </c>
      <c r="AX451" s="196">
        <f t="shared" ref="AX451" si="3231">IF($AU$16=1,AP451*$AP$7,0)</f>
        <v>0</v>
      </c>
      <c r="AY451" s="196">
        <f t="shared" ref="AY451" si="3232">IF($AV$16=1,AS451*$AS$7,0)</f>
        <v>0</v>
      </c>
      <c r="AZ451" s="197">
        <f t="shared" si="2821"/>
        <v>0</v>
      </c>
      <c r="BA451" s="198">
        <f>IFERROR(AZ451/(IF($AT$16&gt;0,$AM$7,0)+IF($AU$16&gt;0,$AP$7,0)+IF($AV$16&gt;0,$AS$7,0)),0)</f>
        <v>0</v>
      </c>
      <c r="BB451" s="198"/>
      <c r="BC451" s="425"/>
      <c r="BD451" s="413"/>
      <c r="BE451" s="413"/>
      <c r="BF451" s="236"/>
      <c r="BG451" s="416"/>
      <c r="BH451" s="416"/>
      <c r="BI451" s="411"/>
      <c r="BJ451" s="411"/>
      <c r="BK451" s="413"/>
      <c r="BL451" s="413"/>
      <c r="BM451" s="413"/>
      <c r="BP451" s="211"/>
      <c r="BQ451" s="211"/>
      <c r="BR451" s="211"/>
      <c r="BS451" s="211"/>
    </row>
    <row r="452" spans="1:71">
      <c r="A452" s="419"/>
      <c r="B452" s="419"/>
      <c r="C452" s="422"/>
      <c r="D452" s="195" t="str">
        <f t="shared" si="2926"/>
        <v>3.7</v>
      </c>
      <c r="E452" s="195"/>
      <c r="F452" s="195"/>
      <c r="G452" s="195"/>
      <c r="H452" s="195"/>
      <c r="I452" s="195"/>
      <c r="J452" s="196">
        <f t="shared" si="2806"/>
        <v>0</v>
      </c>
      <c r="K452" s="197" t="str">
        <f>IF(analis!P43="","",analis!P43)</f>
        <v/>
      </c>
      <c r="L452" s="196"/>
      <c r="M452" s="196"/>
      <c r="N452" s="196"/>
      <c r="O452" s="196"/>
      <c r="P452" s="196">
        <f t="shared" si="2807"/>
        <v>0</v>
      </c>
      <c r="Q452" s="8" t="str">
        <f>'rpp17'!$M$288</f>
        <v/>
      </c>
      <c r="R452" s="196"/>
      <c r="S452" s="196">
        <f t="shared" si="2808"/>
        <v>0</v>
      </c>
      <c r="T452" s="196"/>
      <c r="U452" s="196"/>
      <c r="V452" s="196">
        <f t="shared" si="2809"/>
        <v>0</v>
      </c>
      <c r="W452" s="196"/>
      <c r="X452" s="196"/>
      <c r="Y452" s="196"/>
      <c r="Z452" s="196"/>
      <c r="AA452" s="196">
        <f t="shared" ref="AA452" si="3233">IF($W$17=1,J452*$J$7,0)</f>
        <v>0</v>
      </c>
      <c r="AB452" s="196">
        <f t="shared" ref="AB452" si="3234">IF($X$17=1,P452*$P$7,0)</f>
        <v>0</v>
      </c>
      <c r="AC452" s="196">
        <f t="shared" ref="AC452" si="3235">IF($Y$17=1,S452*$S$7,0)</f>
        <v>0</v>
      </c>
      <c r="AD452" s="196">
        <f t="shared" ref="AD452" si="3236">IF($Z$17=1,V452*$V$7,0)</f>
        <v>0</v>
      </c>
      <c r="AE452" s="197">
        <f t="shared" si="2814"/>
        <v>0</v>
      </c>
      <c r="AF452" s="198">
        <f>IFERROR(AE452/(IF($W$17&gt;0,$J$7,0)+IF($X$17&gt;0,$P$7,0)+IF($Y$17&gt;0,$S$7,0)+IF($Z$17&gt;0,$V$7,0)),0)</f>
        <v>0</v>
      </c>
      <c r="AG452" s="198"/>
      <c r="AH452" s="425"/>
      <c r="AI452" s="413"/>
      <c r="AJ452" s="199" t="str">
        <f t="shared" si="2931"/>
        <v>4.7</v>
      </c>
      <c r="AK452" s="8" t="str">
        <f>'rpp17'!$M$345</f>
        <v/>
      </c>
      <c r="AL452" s="199"/>
      <c r="AM452" s="196">
        <f t="shared" si="2815"/>
        <v>0</v>
      </c>
      <c r="AN452" s="196"/>
      <c r="AO452" s="196"/>
      <c r="AP452" s="196">
        <f t="shared" si="2816"/>
        <v>0</v>
      </c>
      <c r="AQ452" s="196"/>
      <c r="AR452" s="196"/>
      <c r="AS452" s="196">
        <f t="shared" si="2817"/>
        <v>0</v>
      </c>
      <c r="AT452" s="196"/>
      <c r="AU452" s="196"/>
      <c r="AV452" s="196"/>
      <c r="AW452" s="196">
        <f t="shared" ref="AW452" si="3237">IF($AT$17=1,AM452*$AM$7,0)</f>
        <v>0</v>
      </c>
      <c r="AX452" s="196">
        <f t="shared" ref="AX452" si="3238">IF($AU$17=1,AP452*$AP$7,0)</f>
        <v>0</v>
      </c>
      <c r="AY452" s="196">
        <f t="shared" ref="AY452" si="3239">IF($AV$17=1,AS452*$AS$7,0)</f>
        <v>0</v>
      </c>
      <c r="AZ452" s="197">
        <f t="shared" si="2821"/>
        <v>0</v>
      </c>
      <c r="BA452" s="198">
        <f>IFERROR(AZ452/(IF($AT$17&gt;0,$AM$7,0)+IF($AU$17&gt;0,$AP$7,0)+IF($AV$17&gt;0,$AS$7,0)),0)</f>
        <v>0</v>
      </c>
      <c r="BB452" s="198"/>
      <c r="BC452" s="425"/>
      <c r="BD452" s="413"/>
      <c r="BE452" s="413"/>
      <c r="BF452" s="236"/>
      <c r="BG452" s="416"/>
      <c r="BH452" s="416"/>
      <c r="BI452" s="411"/>
      <c r="BJ452" s="411"/>
      <c r="BK452" s="413"/>
      <c r="BL452" s="413"/>
      <c r="BM452" s="413"/>
      <c r="BP452" s="211"/>
      <c r="BQ452" s="211"/>
      <c r="BR452" s="211"/>
      <c r="BS452" s="211"/>
    </row>
    <row r="453" spans="1:71">
      <c r="A453" s="419"/>
      <c r="B453" s="419"/>
      <c r="C453" s="422"/>
      <c r="D453" s="195" t="str">
        <f t="shared" si="2926"/>
        <v>3.8</v>
      </c>
      <c r="E453" s="195"/>
      <c r="F453" s="195"/>
      <c r="G453" s="195"/>
      <c r="H453" s="195"/>
      <c r="I453" s="195"/>
      <c r="J453" s="196">
        <f t="shared" si="2806"/>
        <v>0</v>
      </c>
      <c r="K453" s="197" t="str">
        <f>IF(analis!R43="","",analis!R43)</f>
        <v/>
      </c>
      <c r="L453" s="196"/>
      <c r="M453" s="196"/>
      <c r="N453" s="196"/>
      <c r="O453" s="196"/>
      <c r="P453" s="196">
        <f t="shared" si="2807"/>
        <v>0</v>
      </c>
      <c r="Q453" s="8" t="str">
        <f>'rpp18'!$M$288</f>
        <v/>
      </c>
      <c r="R453" s="196"/>
      <c r="S453" s="196">
        <f t="shared" si="2808"/>
        <v>0</v>
      </c>
      <c r="T453" s="196"/>
      <c r="U453" s="196"/>
      <c r="V453" s="196">
        <f t="shared" si="2809"/>
        <v>0</v>
      </c>
      <c r="W453" s="196"/>
      <c r="X453" s="196"/>
      <c r="Y453" s="196"/>
      <c r="Z453" s="196"/>
      <c r="AA453" s="196">
        <f t="shared" ref="AA453" si="3240">IF($W$18=1,J453*$J$7,0)</f>
        <v>0</v>
      </c>
      <c r="AB453" s="196">
        <f t="shared" ref="AB453" si="3241">IF($X$18=1,P453*$P$7,0)</f>
        <v>0</v>
      </c>
      <c r="AC453" s="196">
        <f t="shared" ref="AC453" si="3242">IF($Y$18=1,S453*$S$7,0)</f>
        <v>0</v>
      </c>
      <c r="AD453" s="196">
        <f t="shared" ref="AD453" si="3243">IF($Z$18=1,V453*$V$7,0)</f>
        <v>0</v>
      </c>
      <c r="AE453" s="197">
        <f t="shared" si="2814"/>
        <v>0</v>
      </c>
      <c r="AF453" s="198">
        <f>IFERROR(AE453/(IF($W$18&gt;0,$J$7,0)+IF($X$18&gt;0,$P$7,0)+IF($Y$18&gt;0,$S$7,0)+IF($Z$18&gt;0,$V$7,0)),0)</f>
        <v>0</v>
      </c>
      <c r="AG453" s="198"/>
      <c r="AH453" s="425"/>
      <c r="AI453" s="413"/>
      <c r="AJ453" s="199" t="str">
        <f t="shared" si="2931"/>
        <v>4.8</v>
      </c>
      <c r="AK453" s="8" t="str">
        <f>'rpp18'!$M$345</f>
        <v/>
      </c>
      <c r="AL453" s="199"/>
      <c r="AM453" s="196">
        <f t="shared" si="2815"/>
        <v>0</v>
      </c>
      <c r="AN453" s="196"/>
      <c r="AO453" s="196"/>
      <c r="AP453" s="196">
        <f t="shared" si="2816"/>
        <v>0</v>
      </c>
      <c r="AQ453" s="196"/>
      <c r="AR453" s="196"/>
      <c r="AS453" s="196">
        <f t="shared" si="2817"/>
        <v>0</v>
      </c>
      <c r="AT453" s="196"/>
      <c r="AU453" s="196"/>
      <c r="AV453" s="196"/>
      <c r="AW453" s="196">
        <f t="shared" ref="AW453" si="3244">IF($AT$18=1,AM453*$AM$7,0)</f>
        <v>0</v>
      </c>
      <c r="AX453" s="196">
        <f t="shared" ref="AX453" si="3245">IF($AU$18=1,AP453*$AP$7,0)</f>
        <v>0</v>
      </c>
      <c r="AY453" s="196">
        <f t="shared" ref="AY453" si="3246">IF($AV$18=1,AS453*$AS$7,0)</f>
        <v>0</v>
      </c>
      <c r="AZ453" s="197">
        <f t="shared" si="2821"/>
        <v>0</v>
      </c>
      <c r="BA453" s="198">
        <f>IFERROR(AZ453/(IF($AT$18&gt;0,$AM$7,0)+IF($AU$18&gt;0,$AP$7,0)+IF($AV$18&gt;0,$AS$7,0)),0)</f>
        <v>0</v>
      </c>
      <c r="BB453" s="198"/>
      <c r="BC453" s="425"/>
      <c r="BD453" s="413"/>
      <c r="BE453" s="413"/>
      <c r="BF453" s="236"/>
      <c r="BG453" s="416"/>
      <c r="BH453" s="416"/>
      <c r="BI453" s="411"/>
      <c r="BJ453" s="411"/>
      <c r="BK453" s="413"/>
      <c r="BL453" s="413"/>
      <c r="BM453" s="413"/>
      <c r="BP453" s="211"/>
      <c r="BQ453" s="211"/>
      <c r="BR453" s="211"/>
      <c r="BS453" s="211"/>
    </row>
    <row r="454" spans="1:71">
      <c r="A454" s="419"/>
      <c r="B454" s="419"/>
      <c r="C454" s="422"/>
      <c r="D454" s="195" t="str">
        <f t="shared" si="2926"/>
        <v>3.9</v>
      </c>
      <c r="E454" s="195"/>
      <c r="F454" s="195"/>
      <c r="G454" s="195"/>
      <c r="H454" s="195"/>
      <c r="I454" s="195"/>
      <c r="J454" s="196">
        <f t="shared" si="2806"/>
        <v>0</v>
      </c>
      <c r="K454" s="197" t="str">
        <f>IF(analis!T43="","",analis!T43)</f>
        <v/>
      </c>
      <c r="L454" s="196"/>
      <c r="M454" s="196"/>
      <c r="N454" s="196"/>
      <c r="O454" s="196"/>
      <c r="P454" s="196">
        <f t="shared" si="2807"/>
        <v>0</v>
      </c>
      <c r="Q454" s="8" t="str">
        <f>'rpp19'!$M$288</f>
        <v/>
      </c>
      <c r="R454" s="196"/>
      <c r="S454" s="196">
        <f t="shared" si="2808"/>
        <v>0</v>
      </c>
      <c r="T454" s="196"/>
      <c r="U454" s="196"/>
      <c r="V454" s="196">
        <f t="shared" si="2809"/>
        <v>0</v>
      </c>
      <c r="W454" s="196"/>
      <c r="X454" s="196"/>
      <c r="Y454" s="196"/>
      <c r="Z454" s="196"/>
      <c r="AA454" s="196">
        <f t="shared" ref="AA454" si="3247">IF($W$19=1,J454*$J$7,0)</f>
        <v>0</v>
      </c>
      <c r="AB454" s="196">
        <f t="shared" ref="AB454" si="3248">IF($X$19=1,P454*$P$7,0)</f>
        <v>0</v>
      </c>
      <c r="AC454" s="196">
        <f t="shared" ref="AC454" si="3249">IF($Y$19=1,S454*$S$7,0)</f>
        <v>0</v>
      </c>
      <c r="AD454" s="196">
        <f t="shared" ref="AD454" si="3250">IF($Z$19=1,V454*$V$7,0)</f>
        <v>0</v>
      </c>
      <c r="AE454" s="197">
        <f t="shared" si="2814"/>
        <v>0</v>
      </c>
      <c r="AF454" s="198">
        <f>IFERROR(AE454/(IF($W$19&gt;0,$J$7,0)+IF($X$19&gt;0,$P$7,0)+IF($Y$19&gt;0,$S$7,0)+IF($Z$19&gt;0,$V$7,0)),0)</f>
        <v>0</v>
      </c>
      <c r="AG454" s="198"/>
      <c r="AH454" s="425"/>
      <c r="AI454" s="413"/>
      <c r="AJ454" s="199" t="str">
        <f t="shared" si="2931"/>
        <v>4.9</v>
      </c>
      <c r="AK454" s="8" t="str">
        <f>'rpp19'!$M$345</f>
        <v/>
      </c>
      <c r="AL454" s="199"/>
      <c r="AM454" s="196">
        <f t="shared" si="2815"/>
        <v>0</v>
      </c>
      <c r="AN454" s="196"/>
      <c r="AO454" s="196"/>
      <c r="AP454" s="196">
        <f t="shared" si="2816"/>
        <v>0</v>
      </c>
      <c r="AQ454" s="196"/>
      <c r="AR454" s="196"/>
      <c r="AS454" s="196">
        <f t="shared" si="2817"/>
        <v>0</v>
      </c>
      <c r="AT454" s="196"/>
      <c r="AU454" s="196"/>
      <c r="AV454" s="196"/>
      <c r="AW454" s="196">
        <f t="shared" ref="AW454" si="3251">IF($AT$19=1,AM454*$AM$7,0)</f>
        <v>0</v>
      </c>
      <c r="AX454" s="196">
        <f t="shared" ref="AX454" si="3252">IF($AU$19=1,AP454*$AP$7,0)</f>
        <v>0</v>
      </c>
      <c r="AY454" s="196">
        <f t="shared" ref="AY454" si="3253">IF($AV$19=1,AS454*$AS$7,0)</f>
        <v>0</v>
      </c>
      <c r="AZ454" s="197">
        <f t="shared" si="2821"/>
        <v>0</v>
      </c>
      <c r="BA454" s="198">
        <f>IFERROR(AZ454/(IF($AT$19&gt;0,$AM$7,0)+IF($AU$19&gt;0,$AP$7,0)+IF($AV$19&gt;0,$AS$7,0)),0)</f>
        <v>0</v>
      </c>
      <c r="BB454" s="198"/>
      <c r="BC454" s="425"/>
      <c r="BD454" s="413"/>
      <c r="BE454" s="413"/>
      <c r="BF454" s="236"/>
      <c r="BG454" s="416"/>
      <c r="BH454" s="416"/>
      <c r="BI454" s="411"/>
      <c r="BJ454" s="411"/>
      <c r="BK454" s="413"/>
      <c r="BL454" s="413"/>
      <c r="BM454" s="413"/>
      <c r="BP454" s="211"/>
      <c r="BQ454" s="211"/>
      <c r="BR454" s="211"/>
      <c r="BS454" s="211"/>
    </row>
    <row r="455" spans="1:71">
      <c r="A455" s="419"/>
      <c r="B455" s="419"/>
      <c r="C455" s="422"/>
      <c r="D455" s="195" t="str">
        <f t="shared" si="2926"/>
        <v>3.10</v>
      </c>
      <c r="E455" s="195"/>
      <c r="F455" s="195"/>
      <c r="G455" s="195"/>
      <c r="H455" s="195"/>
      <c r="I455" s="195"/>
      <c r="J455" s="196">
        <f t="shared" si="2806"/>
        <v>0</v>
      </c>
      <c r="K455" s="197" t="str">
        <f>IF(analis!V43="","",analis!V43)</f>
        <v/>
      </c>
      <c r="L455" s="196"/>
      <c r="M455" s="196"/>
      <c r="N455" s="196"/>
      <c r="O455" s="196"/>
      <c r="P455" s="196">
        <f t="shared" si="2807"/>
        <v>0</v>
      </c>
      <c r="Q455" s="8" t="str">
        <f>'rpp20'!$M$288</f>
        <v/>
      </c>
      <c r="R455" s="196"/>
      <c r="S455" s="196">
        <f t="shared" si="2808"/>
        <v>0</v>
      </c>
      <c r="T455" s="196"/>
      <c r="U455" s="196"/>
      <c r="V455" s="196">
        <f t="shared" si="2809"/>
        <v>0</v>
      </c>
      <c r="W455" s="196"/>
      <c r="X455" s="196"/>
      <c r="Y455" s="196"/>
      <c r="Z455" s="196"/>
      <c r="AA455" s="196">
        <f t="shared" ref="AA455" si="3254">IF($W$20=1,J455*$J$7,0)</f>
        <v>0</v>
      </c>
      <c r="AB455" s="196">
        <f t="shared" ref="AB455" si="3255">IF($X$20=1,P455*$P$7,0)</f>
        <v>0</v>
      </c>
      <c r="AC455" s="196">
        <f t="shared" ref="AC455" si="3256">IF($Y$20=1,S455*$S$7,0)</f>
        <v>0</v>
      </c>
      <c r="AD455" s="196">
        <f t="shared" ref="AD455" si="3257">IF($Z$20=1,V455*$V$7,0)</f>
        <v>0</v>
      </c>
      <c r="AE455" s="197">
        <f t="shared" si="2814"/>
        <v>0</v>
      </c>
      <c r="AF455" s="198">
        <f>IFERROR(AE455/(IF($W$20&gt;0,$J$7,0)+IF($X$20&gt;0,$P$7,0)+IF($Y$20&gt;0,$S$7,0)+IF($Z$20&gt;0,$V$7,0)),0)</f>
        <v>0</v>
      </c>
      <c r="AG455" s="198"/>
      <c r="AH455" s="425"/>
      <c r="AI455" s="413"/>
      <c r="AJ455" s="199" t="str">
        <f t="shared" si="2931"/>
        <v>4.10</v>
      </c>
      <c r="AK455" s="8" t="str">
        <f>'rpp20'!$M$345</f>
        <v/>
      </c>
      <c r="AL455" s="199"/>
      <c r="AM455" s="196">
        <f t="shared" si="2815"/>
        <v>0</v>
      </c>
      <c r="AN455" s="196"/>
      <c r="AO455" s="196"/>
      <c r="AP455" s="196">
        <f t="shared" si="2816"/>
        <v>0</v>
      </c>
      <c r="AQ455" s="196"/>
      <c r="AR455" s="196"/>
      <c r="AS455" s="196">
        <f t="shared" si="2817"/>
        <v>0</v>
      </c>
      <c r="AT455" s="196"/>
      <c r="AU455" s="196"/>
      <c r="AV455" s="196"/>
      <c r="AW455" s="196">
        <f t="shared" ref="AW455" si="3258">IF($AT$20=1,AM455*$AM$7,0)</f>
        <v>0</v>
      </c>
      <c r="AX455" s="196">
        <f t="shared" ref="AX455" si="3259">IF($AU$20=1,AP455*$AP$7,0)</f>
        <v>0</v>
      </c>
      <c r="AY455" s="196">
        <f t="shared" ref="AY455" si="3260">IF($AV$20=1,AS455*$AS$7,0)</f>
        <v>0</v>
      </c>
      <c r="AZ455" s="197">
        <f t="shared" si="2821"/>
        <v>0</v>
      </c>
      <c r="BA455" s="198">
        <f>IFERROR(AZ455/(IF($AT$20&gt;0,$AM$7,0)+IF($AU$20&gt;0,$AP$7,0)+IF($AV$20&gt;0,$AS$7,0)),0)</f>
        <v>0</v>
      </c>
      <c r="BB455" s="198"/>
      <c r="BC455" s="425"/>
      <c r="BD455" s="413"/>
      <c r="BE455" s="413"/>
      <c r="BF455" s="236"/>
      <c r="BG455" s="416"/>
      <c r="BH455" s="416"/>
      <c r="BI455" s="411"/>
      <c r="BJ455" s="411"/>
      <c r="BK455" s="413"/>
      <c r="BL455" s="413"/>
      <c r="BM455" s="413"/>
      <c r="BP455" s="211"/>
      <c r="BQ455" s="211"/>
      <c r="BR455" s="211"/>
      <c r="BS455" s="211"/>
    </row>
    <row r="456" spans="1:71">
      <c r="A456" s="419"/>
      <c r="B456" s="419"/>
      <c r="C456" s="422"/>
      <c r="D456" s="195" t="str">
        <f t="shared" si="2926"/>
        <v>3.11</v>
      </c>
      <c r="E456" s="195"/>
      <c r="F456" s="195"/>
      <c r="G456" s="195"/>
      <c r="H456" s="195"/>
      <c r="I456" s="195"/>
      <c r="J456" s="196">
        <f t="shared" si="2806"/>
        <v>0</v>
      </c>
      <c r="K456" s="197" t="str">
        <f>IF(analis!X43="","",analis!X43)</f>
        <v/>
      </c>
      <c r="L456" s="196"/>
      <c r="M456" s="196"/>
      <c r="N456" s="196"/>
      <c r="O456" s="196"/>
      <c r="P456" s="196">
        <f t="shared" si="2807"/>
        <v>0</v>
      </c>
      <c r="Q456" s="8" t="str">
        <f>'rpp11'!$M$288</f>
        <v/>
      </c>
      <c r="R456" s="196"/>
      <c r="S456" s="196">
        <f t="shared" si="2808"/>
        <v>0</v>
      </c>
      <c r="T456" s="196"/>
      <c r="U456" s="196"/>
      <c r="V456" s="196">
        <f t="shared" si="2809"/>
        <v>0</v>
      </c>
      <c r="W456" s="196"/>
      <c r="X456" s="196"/>
      <c r="Y456" s="196"/>
      <c r="Z456" s="196"/>
      <c r="AA456" s="196">
        <f t="shared" ref="AA456" si="3261">IF($W$21=1,J456*$J$7,0)</f>
        <v>0</v>
      </c>
      <c r="AB456" s="196">
        <f t="shared" ref="AB456" si="3262">IF($X$21=1,P456*$P$7,0)</f>
        <v>0</v>
      </c>
      <c r="AC456" s="196">
        <f t="shared" ref="AC456" si="3263">IF($Y$21=1,S456*$S$7,0)</f>
        <v>0</v>
      </c>
      <c r="AD456" s="196">
        <f t="shared" ref="AD456" si="3264">IF($Z$21=1,V456*$V$7,0)</f>
        <v>0</v>
      </c>
      <c r="AE456" s="197">
        <f t="shared" si="2814"/>
        <v>0</v>
      </c>
      <c r="AF456" s="198">
        <f>IFERROR(AE456/(IF($W$21&gt;0,$J$7,0)+IF($X$21&gt;0,$P$7,0)+IF($Y$21&gt;0,$S$7,0)+IF($Z$21&gt;0,$V$7,0)),0)</f>
        <v>0</v>
      </c>
      <c r="AG456" s="198"/>
      <c r="AH456" s="425"/>
      <c r="AI456" s="413"/>
      <c r="AJ456" s="199" t="str">
        <f t="shared" si="2931"/>
        <v>4.11</v>
      </c>
      <c r="AK456" s="8" t="str">
        <f>'rpp11'!$M$345</f>
        <v/>
      </c>
      <c r="AL456" s="199"/>
      <c r="AM456" s="196">
        <f t="shared" si="2815"/>
        <v>0</v>
      </c>
      <c r="AN456" s="196"/>
      <c r="AO456" s="196"/>
      <c r="AP456" s="196">
        <f t="shared" si="2816"/>
        <v>0</v>
      </c>
      <c r="AQ456" s="196"/>
      <c r="AR456" s="196"/>
      <c r="AS456" s="196">
        <f t="shared" si="2817"/>
        <v>0</v>
      </c>
      <c r="AT456" s="196"/>
      <c r="AU456" s="196"/>
      <c r="AV456" s="196"/>
      <c r="AW456" s="196">
        <f t="shared" ref="AW456" si="3265">IF($AT$21=1,AM456*$AM$7,0)</f>
        <v>0</v>
      </c>
      <c r="AX456" s="196">
        <f t="shared" ref="AX456" si="3266">IF($AU$21=1,AP456*$AP$7,0)</f>
        <v>0</v>
      </c>
      <c r="AY456" s="196">
        <f t="shared" ref="AY456" si="3267">IF($AV$21=1,AS456*$AS$7,0)</f>
        <v>0</v>
      </c>
      <c r="AZ456" s="197">
        <f t="shared" si="2821"/>
        <v>0</v>
      </c>
      <c r="BA456" s="198">
        <f>IFERROR(AZ456/(IF($AT$21&gt;0,$AM$7,0)+IF($AU$21&gt;0,$AP$7,0)+IF($AV$21&gt;0,$AS$7,0)),0)</f>
        <v>0</v>
      </c>
      <c r="BB456" s="198"/>
      <c r="BC456" s="425"/>
      <c r="BD456" s="413"/>
      <c r="BE456" s="413"/>
      <c r="BF456" s="236"/>
      <c r="BG456" s="416"/>
      <c r="BH456" s="416"/>
      <c r="BI456" s="411"/>
      <c r="BJ456" s="411"/>
      <c r="BK456" s="413"/>
      <c r="BL456" s="413"/>
      <c r="BM456" s="413"/>
      <c r="BP456" s="211"/>
      <c r="BQ456" s="211"/>
      <c r="BR456" s="211"/>
      <c r="BS456" s="211"/>
    </row>
    <row r="457" spans="1:71">
      <c r="A457" s="419"/>
      <c r="B457" s="419"/>
      <c r="C457" s="422"/>
      <c r="D457" s="195" t="str">
        <f t="shared" si="2926"/>
        <v>3.12</v>
      </c>
      <c r="E457" s="195"/>
      <c r="F457" s="195"/>
      <c r="G457" s="195"/>
      <c r="H457" s="195"/>
      <c r="I457" s="195"/>
      <c r="J457" s="196">
        <f t="shared" si="2806"/>
        <v>0</v>
      </c>
      <c r="K457" s="197" t="str">
        <f>IF(analis!Z43="","",analis!Z43)</f>
        <v/>
      </c>
      <c r="L457" s="196"/>
      <c r="M457" s="196"/>
      <c r="N457" s="196"/>
      <c r="O457" s="196"/>
      <c r="P457" s="196">
        <f t="shared" si="2807"/>
        <v>0</v>
      </c>
      <c r="Q457" s="8" t="str">
        <f>'rpp12'!$M$288</f>
        <v/>
      </c>
      <c r="R457" s="196"/>
      <c r="S457" s="196">
        <f t="shared" si="2808"/>
        <v>0</v>
      </c>
      <c r="T457" s="196"/>
      <c r="U457" s="196"/>
      <c r="V457" s="196">
        <f t="shared" si="2809"/>
        <v>0</v>
      </c>
      <c r="W457" s="196"/>
      <c r="X457" s="196"/>
      <c r="Y457" s="196"/>
      <c r="Z457" s="196"/>
      <c r="AA457" s="196">
        <f t="shared" ref="AA457" si="3268">IF($W$22=1,J457*$J$7,0)</f>
        <v>0</v>
      </c>
      <c r="AB457" s="196">
        <f t="shared" ref="AB457" si="3269">IF($X$22=1,P457*$P$7,0)</f>
        <v>0</v>
      </c>
      <c r="AC457" s="196">
        <f t="shared" ref="AC457" si="3270">IF($Y$22=1,S457*$S$7,0)</f>
        <v>0</v>
      </c>
      <c r="AD457" s="196">
        <f t="shared" ref="AD457" si="3271">IF($Z$22=1,V457*$V$7,0)</f>
        <v>0</v>
      </c>
      <c r="AE457" s="197">
        <f t="shared" si="2814"/>
        <v>0</v>
      </c>
      <c r="AF457" s="198">
        <f>IFERROR(AE457/(IF($W$22&gt;0,$J$7,0)+IF($X$22&gt;0,$P$7,0)+IF($Y$22&gt;0,$S$7,0)+IF($Z$22&gt;0,$V$7,0)),0)</f>
        <v>0</v>
      </c>
      <c r="AG457" s="198"/>
      <c r="AH457" s="425"/>
      <c r="AI457" s="413"/>
      <c r="AJ457" s="199" t="str">
        <f t="shared" si="2931"/>
        <v>4.12</v>
      </c>
      <c r="AK457" s="8" t="str">
        <f>'rpp12'!$M$345</f>
        <v/>
      </c>
      <c r="AL457" s="199"/>
      <c r="AM457" s="196">
        <f t="shared" si="2815"/>
        <v>0</v>
      </c>
      <c r="AN457" s="196"/>
      <c r="AO457" s="196"/>
      <c r="AP457" s="196">
        <f t="shared" si="2816"/>
        <v>0</v>
      </c>
      <c r="AQ457" s="196"/>
      <c r="AR457" s="196"/>
      <c r="AS457" s="196">
        <f t="shared" si="2817"/>
        <v>0</v>
      </c>
      <c r="AT457" s="196"/>
      <c r="AU457" s="196"/>
      <c r="AV457" s="196"/>
      <c r="AW457" s="196">
        <f t="shared" ref="AW457" si="3272">IF($AT$22=1,AM457*$AM$7,0)</f>
        <v>0</v>
      </c>
      <c r="AX457" s="196">
        <f t="shared" ref="AX457" si="3273">IF($AU$22=1,AP457*$AP$7,0)</f>
        <v>0</v>
      </c>
      <c r="AY457" s="196">
        <f t="shared" ref="AY457" si="3274">IF($AV$22=1,AS457*$AS$7,0)</f>
        <v>0</v>
      </c>
      <c r="AZ457" s="197">
        <f t="shared" si="2821"/>
        <v>0</v>
      </c>
      <c r="BA457" s="198">
        <f>IFERROR(AZ457/(IF($AT$22&gt;0,$AM$7,0)+IF($AU$22&gt;0,$AP$7,0)+IF($AV$22&gt;0,$AS$7,0)),0)</f>
        <v>0</v>
      </c>
      <c r="BB457" s="198"/>
      <c r="BC457" s="425"/>
      <c r="BD457" s="413"/>
      <c r="BE457" s="413"/>
      <c r="BF457" s="236"/>
      <c r="BG457" s="416"/>
      <c r="BH457" s="416"/>
      <c r="BI457" s="411"/>
      <c r="BJ457" s="411"/>
      <c r="BK457" s="413"/>
      <c r="BL457" s="413"/>
      <c r="BM457" s="413"/>
      <c r="BP457" s="211"/>
      <c r="BQ457" s="211"/>
      <c r="BR457" s="211"/>
      <c r="BS457" s="211"/>
    </row>
    <row r="458" spans="1:71">
      <c r="A458" s="419"/>
      <c r="B458" s="419"/>
      <c r="C458" s="422"/>
      <c r="D458" s="195" t="str">
        <f t="shared" si="2926"/>
        <v>3.13</v>
      </c>
      <c r="E458" s="195"/>
      <c r="F458" s="195"/>
      <c r="G458" s="195"/>
      <c r="H458" s="195"/>
      <c r="I458" s="195"/>
      <c r="J458" s="196">
        <f t="shared" si="2806"/>
        <v>0</v>
      </c>
      <c r="K458" s="197" t="str">
        <f>IF(analis!AB43="","",analis!AB43)</f>
        <v/>
      </c>
      <c r="L458" s="196"/>
      <c r="M458" s="196"/>
      <c r="N458" s="196"/>
      <c r="O458" s="196"/>
      <c r="P458" s="196">
        <f t="shared" si="2807"/>
        <v>0</v>
      </c>
      <c r="Q458" s="8" t="str">
        <f>'rpp13'!$M$288</f>
        <v/>
      </c>
      <c r="R458" s="196"/>
      <c r="S458" s="196">
        <f t="shared" si="2808"/>
        <v>0</v>
      </c>
      <c r="T458" s="196"/>
      <c r="U458" s="196"/>
      <c r="V458" s="196">
        <f t="shared" si="2809"/>
        <v>0</v>
      </c>
      <c r="W458" s="196"/>
      <c r="X458" s="196"/>
      <c r="Y458" s="196"/>
      <c r="Z458" s="196"/>
      <c r="AA458" s="196">
        <f t="shared" ref="AA458" si="3275">IF($W$23=1,J458*$J$7,0)</f>
        <v>0</v>
      </c>
      <c r="AB458" s="196">
        <f t="shared" ref="AB458" si="3276">IF($X$23=1,P458*$P$7,0)</f>
        <v>0</v>
      </c>
      <c r="AC458" s="196">
        <f t="shared" ref="AC458" si="3277">IF($Y$23=1,S458*$S$7,0)</f>
        <v>0</v>
      </c>
      <c r="AD458" s="196">
        <f t="shared" ref="AD458" si="3278">IF($Z$23=1,V458*$V$7,0)</f>
        <v>0</v>
      </c>
      <c r="AE458" s="197">
        <f t="shared" si="2814"/>
        <v>0</v>
      </c>
      <c r="AF458" s="198">
        <f>IFERROR(AE458/(IF($W$23&gt;0,$J$7,0)+IF($X$23&gt;0,$P$7,0)+IF($Y$23&gt;0,$S$7,0)+IF($Z$23&gt;0,$V$7,0)),0)</f>
        <v>0</v>
      </c>
      <c r="AG458" s="198"/>
      <c r="AH458" s="425"/>
      <c r="AI458" s="413"/>
      <c r="AJ458" s="199" t="str">
        <f t="shared" si="2931"/>
        <v>4.13</v>
      </c>
      <c r="AK458" s="8" t="str">
        <f>'rpp13'!$M$345</f>
        <v/>
      </c>
      <c r="AL458" s="199"/>
      <c r="AM458" s="196">
        <f t="shared" si="2815"/>
        <v>0</v>
      </c>
      <c r="AN458" s="196"/>
      <c r="AO458" s="196"/>
      <c r="AP458" s="196">
        <f t="shared" si="2816"/>
        <v>0</v>
      </c>
      <c r="AQ458" s="196"/>
      <c r="AR458" s="196"/>
      <c r="AS458" s="196">
        <f t="shared" si="2817"/>
        <v>0</v>
      </c>
      <c r="AT458" s="196"/>
      <c r="AU458" s="196"/>
      <c r="AV458" s="196"/>
      <c r="AW458" s="196">
        <f t="shared" ref="AW458" si="3279">IF($AT$23=1,AM458*$AM$7,0)</f>
        <v>0</v>
      </c>
      <c r="AX458" s="196">
        <f t="shared" ref="AX458" si="3280">IF($AU$23=1,AP458*$AP$7,0)</f>
        <v>0</v>
      </c>
      <c r="AY458" s="196">
        <f t="shared" ref="AY458" si="3281">IF($AV$23=1,AS458*$AS$7,0)</f>
        <v>0</v>
      </c>
      <c r="AZ458" s="197">
        <f t="shared" si="2821"/>
        <v>0</v>
      </c>
      <c r="BA458" s="198">
        <f>IFERROR(AZ458/(IF($AT$23&gt;0,$AM$7,0)+IF($AU$23&gt;0,$AP$7,0)+IF($AV$23&gt;0,$AS$7,0)),0)</f>
        <v>0</v>
      </c>
      <c r="BB458" s="198"/>
      <c r="BC458" s="425"/>
      <c r="BD458" s="413"/>
      <c r="BE458" s="413"/>
      <c r="BF458" s="236"/>
      <c r="BG458" s="416"/>
      <c r="BH458" s="416"/>
      <c r="BI458" s="411"/>
      <c r="BJ458" s="411"/>
      <c r="BK458" s="413"/>
      <c r="BL458" s="413"/>
      <c r="BM458" s="413"/>
      <c r="BP458" s="211"/>
      <c r="BQ458" s="211"/>
      <c r="BR458" s="211"/>
      <c r="BS458" s="211"/>
    </row>
    <row r="459" spans="1:71">
      <c r="A459" s="419"/>
      <c r="B459" s="419"/>
      <c r="C459" s="422"/>
      <c r="D459" s="195" t="str">
        <f t="shared" si="2926"/>
        <v>3.14</v>
      </c>
      <c r="E459" s="195"/>
      <c r="F459" s="195"/>
      <c r="G459" s="195"/>
      <c r="H459" s="195"/>
      <c r="I459" s="195"/>
      <c r="J459" s="196">
        <f t="shared" si="2806"/>
        <v>0</v>
      </c>
      <c r="K459" s="197" t="str">
        <f>IF(analis!AD43="","",analis!AD43)</f>
        <v/>
      </c>
      <c r="L459" s="196"/>
      <c r="M459" s="196"/>
      <c r="N459" s="196"/>
      <c r="O459" s="196"/>
      <c r="P459" s="196">
        <f t="shared" si="2807"/>
        <v>0</v>
      </c>
      <c r="Q459" s="8" t="str">
        <f>'rpp14'!$M$288</f>
        <v/>
      </c>
      <c r="R459" s="196"/>
      <c r="S459" s="196">
        <f t="shared" si="2808"/>
        <v>0</v>
      </c>
      <c r="T459" s="196"/>
      <c r="U459" s="196"/>
      <c r="V459" s="196">
        <f t="shared" si="2809"/>
        <v>0</v>
      </c>
      <c r="W459" s="196"/>
      <c r="X459" s="196"/>
      <c r="Y459" s="196"/>
      <c r="Z459" s="196"/>
      <c r="AA459" s="196">
        <f t="shared" ref="AA459" si="3282">IF($W$24=1,J459*$J$7,0)</f>
        <v>0</v>
      </c>
      <c r="AB459" s="196">
        <f t="shared" ref="AB459" si="3283">IF($X$24=1,P459*$P$7,0)</f>
        <v>0</v>
      </c>
      <c r="AC459" s="196">
        <f t="shared" ref="AC459" si="3284">IF($Y$24=1,S459*$S$7,0)</f>
        <v>0</v>
      </c>
      <c r="AD459" s="196">
        <f t="shared" ref="AD459" si="3285">IF($Z$24=1,V459*$V$7,0)</f>
        <v>0</v>
      </c>
      <c r="AE459" s="197">
        <f t="shared" si="2814"/>
        <v>0</v>
      </c>
      <c r="AF459" s="198">
        <f>IFERROR(AE459/(IF($W$24&gt;0,$J$7,0)+IF($X$24&gt;0,$P$7,0)+IF($Y$24&gt;0,$S$7,0)+IF($Z$24&gt;0,$V$7,0)),0)</f>
        <v>0</v>
      </c>
      <c r="AG459" s="198"/>
      <c r="AH459" s="425"/>
      <c r="AI459" s="413"/>
      <c r="AJ459" s="199" t="str">
        <f t="shared" si="2931"/>
        <v>4.14</v>
      </c>
      <c r="AK459" s="8" t="str">
        <f>'rpp14'!$M$345</f>
        <v/>
      </c>
      <c r="AL459" s="199"/>
      <c r="AM459" s="196">
        <f t="shared" si="2815"/>
        <v>0</v>
      </c>
      <c r="AN459" s="196"/>
      <c r="AO459" s="196"/>
      <c r="AP459" s="196">
        <f t="shared" si="2816"/>
        <v>0</v>
      </c>
      <c r="AQ459" s="196"/>
      <c r="AR459" s="196"/>
      <c r="AS459" s="196">
        <f t="shared" si="2817"/>
        <v>0</v>
      </c>
      <c r="AT459" s="196"/>
      <c r="AU459" s="196"/>
      <c r="AV459" s="196"/>
      <c r="AW459" s="196">
        <f t="shared" ref="AW459" si="3286">IF($AT$24=1,AM459*$AM$7,0)</f>
        <v>0</v>
      </c>
      <c r="AX459" s="196">
        <f t="shared" ref="AX459" si="3287">IF($AU$24=1,AP459*$AP$7,0)</f>
        <v>0</v>
      </c>
      <c r="AY459" s="196">
        <f t="shared" ref="AY459" si="3288">IF($AV$24=1,AS459*$AS$7,0)</f>
        <v>0</v>
      </c>
      <c r="AZ459" s="197">
        <f t="shared" si="2821"/>
        <v>0</v>
      </c>
      <c r="BA459" s="198">
        <f>IFERROR(AZ459/(IF($AT$24&gt;0,$AM$7,0)+IF($AU$24&gt;0,$AP$7,0)+IF($AV$24&gt;0,$AS$7,0)),0)</f>
        <v>0</v>
      </c>
      <c r="BB459" s="198"/>
      <c r="BC459" s="425"/>
      <c r="BD459" s="413"/>
      <c r="BE459" s="413"/>
      <c r="BF459" s="236"/>
      <c r="BG459" s="416"/>
      <c r="BH459" s="416"/>
      <c r="BI459" s="411"/>
      <c r="BJ459" s="411"/>
      <c r="BK459" s="413"/>
      <c r="BL459" s="413"/>
      <c r="BM459" s="413"/>
      <c r="BP459" s="211"/>
      <c r="BQ459" s="211"/>
      <c r="BR459" s="211"/>
      <c r="BS459" s="211"/>
    </row>
    <row r="460" spans="1:71">
      <c r="A460" s="420"/>
      <c r="B460" s="420"/>
      <c r="C460" s="423"/>
      <c r="D460" s="195" t="str">
        <f t="shared" si="2926"/>
        <v>3.15</v>
      </c>
      <c r="E460" s="195"/>
      <c r="F460" s="195"/>
      <c r="G460" s="195"/>
      <c r="H460" s="195"/>
      <c r="I460" s="195"/>
      <c r="J460" s="196">
        <f t="shared" ref="J460:J523" si="3289">IF(SUM(E460:I460)&gt;0,AVERAGE(E460:I460),0)</f>
        <v>0</v>
      </c>
      <c r="K460" s="197" t="str">
        <f>IF(analis!AF43="","",analis!AF43)</f>
        <v/>
      </c>
      <c r="L460" s="196"/>
      <c r="M460" s="196"/>
      <c r="N460" s="196"/>
      <c r="O460" s="196"/>
      <c r="P460" s="196">
        <f t="shared" ref="P460:P523" si="3290">IF(SUM(K460:O460)&gt;0,AVERAGE(K460:O460),0)</f>
        <v>0</v>
      </c>
      <c r="Q460" s="8" t="str">
        <f>'rpp15'!$M$288</f>
        <v/>
      </c>
      <c r="R460" s="196"/>
      <c r="S460" s="196">
        <f t="shared" ref="S460:S523" si="3291">IF(SUM(Q460:R460)&gt;0,MAX(Q460:R460),0)</f>
        <v>0</v>
      </c>
      <c r="T460" s="196"/>
      <c r="U460" s="196"/>
      <c r="V460" s="196">
        <f t="shared" ref="V460:V523" si="3292">IF(SUM(T460:U460)&gt;0,MAX(T460:U460),0)</f>
        <v>0</v>
      </c>
      <c r="W460" s="196"/>
      <c r="X460" s="196"/>
      <c r="Y460" s="196"/>
      <c r="Z460" s="196"/>
      <c r="AA460" s="196">
        <f t="shared" ref="AA460" si="3293">IF($W$25=1,J460*$J$7,0)</f>
        <v>0</v>
      </c>
      <c r="AB460" s="196">
        <f t="shared" ref="AB460" si="3294">IF($X$25=1,P460*$P$7,0)</f>
        <v>0</v>
      </c>
      <c r="AC460" s="196">
        <f t="shared" ref="AC460" si="3295">IF($Y$25=1,S460*$S$7,0)</f>
        <v>0</v>
      </c>
      <c r="AD460" s="196">
        <f t="shared" ref="AD460" si="3296">IF($Z$25=1,V460*$V$7,0)</f>
        <v>0</v>
      </c>
      <c r="AE460" s="197">
        <f t="shared" ref="AE460:AE523" si="3297">SUM(AA460:AD460)</f>
        <v>0</v>
      </c>
      <c r="AF460" s="198">
        <f>IFERROR(AE460/(IF($W$25&gt;0,$J$7,0)+IF($X$25&gt;0,$P$7,0)+IF($Y$25&gt;0,$S$7,0)+IF($Z$25&gt;0,$V$7,0)),0)</f>
        <v>0</v>
      </c>
      <c r="AG460" s="198"/>
      <c r="AH460" s="426"/>
      <c r="AI460" s="414"/>
      <c r="AJ460" s="199" t="str">
        <f t="shared" si="2931"/>
        <v>4.15</v>
      </c>
      <c r="AK460" s="8" t="str">
        <f>'rpp15'!$M$345</f>
        <v/>
      </c>
      <c r="AL460" s="199"/>
      <c r="AM460" s="196">
        <f t="shared" ref="AM460:AM523" si="3298">MAX(AK460:AL460)</f>
        <v>0</v>
      </c>
      <c r="AN460" s="196"/>
      <c r="AO460" s="196"/>
      <c r="AP460" s="196">
        <f t="shared" ref="AP460:AP523" si="3299">MAX(AN460:AO460)</f>
        <v>0</v>
      </c>
      <c r="AQ460" s="196"/>
      <c r="AR460" s="196"/>
      <c r="AS460" s="196">
        <f t="shared" ref="AS460:AS523" si="3300">MAX(AQ460:AR460)</f>
        <v>0</v>
      </c>
      <c r="AT460" s="196"/>
      <c r="AU460" s="196"/>
      <c r="AV460" s="196"/>
      <c r="AW460" s="196">
        <f t="shared" ref="AW460" si="3301">IF($AT$25=1,AM460*$AM$7,0)</f>
        <v>0</v>
      </c>
      <c r="AX460" s="196">
        <f t="shared" ref="AX460" si="3302">IF($AU$25=1,AP460*$AP$7,0)</f>
        <v>0</v>
      </c>
      <c r="AY460" s="196">
        <f t="shared" ref="AY460" si="3303">IF($AV$25=1,AS460*$AS$7,0)</f>
        <v>0</v>
      </c>
      <c r="AZ460" s="197">
        <f t="shared" ref="AZ460:AZ523" si="3304">SUM(AW460:AY460)</f>
        <v>0</v>
      </c>
      <c r="BA460" s="198">
        <f>IFERROR(AZ460/(IF($AT$25&gt;0,$AM$7,0)+IF($AU$25&gt;0,$AP$7,0)+IF($AV$25&gt;0,$AS$7,0)),0)</f>
        <v>0</v>
      </c>
      <c r="BB460" s="198"/>
      <c r="BC460" s="426"/>
      <c r="BD460" s="414"/>
      <c r="BE460" s="414"/>
      <c r="BF460" s="237"/>
      <c r="BG460" s="417"/>
      <c r="BH460" s="417"/>
      <c r="BI460" s="316"/>
      <c r="BJ460" s="316"/>
      <c r="BK460" s="414"/>
      <c r="BL460" s="414"/>
      <c r="BM460" s="414"/>
      <c r="BP460" s="211"/>
      <c r="BQ460" s="211"/>
      <c r="BR460" s="211"/>
      <c r="BS460" s="211"/>
    </row>
    <row r="461" spans="1:71">
      <c r="A461" s="418">
        <v>31</v>
      </c>
      <c r="B461" s="418">
        <f>pd!B36</f>
        <v>5499</v>
      </c>
      <c r="C461" s="421" t="str">
        <f>pd!C36</f>
        <v>MUHAMMAD SARBANI</v>
      </c>
      <c r="D461" s="195" t="str">
        <f t="shared" si="2926"/>
        <v>3.1</v>
      </c>
      <c r="E461" s="195"/>
      <c r="F461" s="195"/>
      <c r="G461" s="195"/>
      <c r="H461" s="195"/>
      <c r="I461" s="195"/>
      <c r="J461" s="196">
        <f t="shared" si="3289"/>
        <v>0</v>
      </c>
      <c r="K461" s="197" t="str">
        <f>IF(analis!D44="","",analis!D44)</f>
        <v/>
      </c>
      <c r="L461" s="196"/>
      <c r="M461" s="196"/>
      <c r="N461" s="196"/>
      <c r="O461" s="196"/>
      <c r="P461" s="196">
        <f t="shared" si="3290"/>
        <v>0</v>
      </c>
      <c r="Q461" s="8" t="str">
        <f>'rpp1'!$M$289</f>
        <v/>
      </c>
      <c r="R461" s="196"/>
      <c r="S461" s="196">
        <f t="shared" si="3291"/>
        <v>0</v>
      </c>
      <c r="T461" s="196"/>
      <c r="U461" s="196"/>
      <c r="V461" s="196">
        <f t="shared" si="3292"/>
        <v>0</v>
      </c>
      <c r="W461" s="196"/>
      <c r="X461" s="196"/>
      <c r="Y461" s="196"/>
      <c r="Z461" s="196"/>
      <c r="AA461" s="196">
        <f t="shared" ref="AA461" si="3305">IF($W$11=1,J461*$J$7,0)</f>
        <v>0</v>
      </c>
      <c r="AB461" s="196">
        <f t="shared" ref="AB461" si="3306">IF($X$11=1,P461*$P$7,0)</f>
        <v>0</v>
      </c>
      <c r="AC461" s="196">
        <f t="shared" ref="AC461" si="3307">IF($Y$11=1,S461*$S$7,0)</f>
        <v>0</v>
      </c>
      <c r="AD461" s="196">
        <f t="shared" ref="AD461" si="3308">IF($Z$11=1,V461*$V$7,0)</f>
        <v>0</v>
      </c>
      <c r="AE461" s="197">
        <f t="shared" si="3297"/>
        <v>0</v>
      </c>
      <c r="AF461" s="198">
        <f>IFERROR(AE461/(IF($W$11&gt;0,$J$7,0)+IF($X$11&gt;0,$P$7,0)+IF($Y$11&gt;0,$S$7,0)+IF($Z$11&gt;0,$V$7,0)),0)</f>
        <v>0</v>
      </c>
      <c r="AG461" s="198"/>
      <c r="AH461" s="424" t="e">
        <f t="shared" ref="AH461" si="3309">ROUND((SUM(AF461:AF475)/SUM($AG$11:$AG$25)),0)</f>
        <v>#DIV/0!</v>
      </c>
      <c r="AI461" s="412" t="e">
        <f>IF(AH461&gt;=$BO$11,"A",IF(AH461&gt;=$BO$12,"B",IF(AH461&gt;=$BO$13,"C",IF(AH461&gt;=$BO$14,"D",""))))</f>
        <v>#DIV/0!</v>
      </c>
      <c r="AJ461" s="199" t="str">
        <f t="shared" si="2931"/>
        <v>4.1</v>
      </c>
      <c r="AK461" s="8" t="str">
        <f>'rpp1'!$M$346</f>
        <v/>
      </c>
      <c r="AL461" s="199"/>
      <c r="AM461" s="196">
        <f t="shared" si="3298"/>
        <v>0</v>
      </c>
      <c r="AN461" s="196"/>
      <c r="AO461" s="196"/>
      <c r="AP461" s="196">
        <f t="shared" si="3299"/>
        <v>0</v>
      </c>
      <c r="AQ461" s="196"/>
      <c r="AR461" s="196"/>
      <c r="AS461" s="196">
        <f t="shared" si="3300"/>
        <v>0</v>
      </c>
      <c r="AT461" s="196"/>
      <c r="AU461" s="196"/>
      <c r="AV461" s="196"/>
      <c r="AW461" s="196">
        <f t="shared" ref="AW461" si="3310">IF($AT$11=1,AM461*$AM$7,0)</f>
        <v>0</v>
      </c>
      <c r="AX461" s="196">
        <f t="shared" ref="AX461" si="3311">IF($AU$11=1,AP461*$AP$7,0)</f>
        <v>0</v>
      </c>
      <c r="AY461" s="196">
        <f t="shared" ref="AY461" si="3312">IF($AV$11=1,AS461*$AS$7,0)</f>
        <v>0</v>
      </c>
      <c r="AZ461" s="197">
        <f t="shared" si="3304"/>
        <v>0</v>
      </c>
      <c r="BA461" s="198">
        <f>IFERROR(AZ461/(IF($AT$11&gt;0,$AM$7,0)+IF($AU$11&gt;0,$AP$7,0)+IF($AV$11&gt;0,$AS$7,0)),0)</f>
        <v>0</v>
      </c>
      <c r="BB461" s="198"/>
      <c r="BC461" s="424" t="e">
        <f t="shared" ref="BC461" si="3313">ROUND((SUM(BA461:BA475)/SUM($BB$11:$BB$25)),0)</f>
        <v>#DIV/0!</v>
      </c>
      <c r="BD461" s="412" t="e">
        <f t="shared" ref="BD461" si="3314">IF(BC461&gt;=$BO$11,"A",IF(BC461&gt;=$BO$12,"B",IF(BC461&gt;=$BO$13,"C",IF(BC461&gt;=$BO$14,"D",""))))</f>
        <v>#DIV/0!</v>
      </c>
      <c r="BE461" s="412"/>
      <c r="BF461" s="235" t="str">
        <f>'rpp1'!G180</f>
        <v/>
      </c>
      <c r="BG461" s="415" t="e">
        <f>IF(AI461=$BP$11,$BQ$11,IF(AI461=$BP$12,$BQ$12,IF(AI461=$BP$13,$BQ$13,IF(AI461=$BP$14,$BQ$14,""))))</f>
        <v>#DIV/0!</v>
      </c>
      <c r="BH461" s="415" t="e">
        <f t="shared" ref="BH461" si="3315">IF(BD461=$BP$11,$BR$11,IF(BD461=$BP$12,$BR$12,IF(BD461=$BP$13,$BR$13,IF(BD461=$BP$14,$BR$14,""))))</f>
        <v>#DIV/0!</v>
      </c>
      <c r="BI461" s="315" t="str">
        <f t="shared" ref="BI461" si="3316">IF(BE461=$BS$11,$BT$11,IF(BE461=$BS$12,$BT$12,IF(BE461=$BS$13,$BT$13,IF(BE461=$BS$14,$BT$14,""))))</f>
        <v/>
      </c>
      <c r="BJ461" s="315" t="str">
        <f t="shared" ref="BJ461" si="3317">IF(BF461=$BS$11,$BU$11,IF(BF461=$BS$12,$BU$12,IF(BF461=$BS$13,$BU$13,IF(BF461=$BS$14,$BU$14,""))))</f>
        <v/>
      </c>
      <c r="BK461" s="412"/>
      <c r="BL461" s="412"/>
      <c r="BM461" s="412"/>
      <c r="BP461" s="211"/>
      <c r="BQ461" s="211"/>
      <c r="BR461" s="211"/>
      <c r="BS461" s="211"/>
    </row>
    <row r="462" spans="1:71">
      <c r="A462" s="419"/>
      <c r="B462" s="419"/>
      <c r="C462" s="422"/>
      <c r="D462" s="195" t="str">
        <f t="shared" si="2926"/>
        <v>3.2</v>
      </c>
      <c r="E462" s="195"/>
      <c r="F462" s="195"/>
      <c r="G462" s="195"/>
      <c r="H462" s="195"/>
      <c r="I462" s="195"/>
      <c r="J462" s="196">
        <f t="shared" si="3289"/>
        <v>0</v>
      </c>
      <c r="K462" s="197" t="str">
        <f>IF(analis!F44="","",analis!F44)</f>
        <v/>
      </c>
      <c r="L462" s="196"/>
      <c r="M462" s="196"/>
      <c r="N462" s="196"/>
      <c r="O462" s="196"/>
      <c r="P462" s="196">
        <f t="shared" si="3290"/>
        <v>0</v>
      </c>
      <c r="Q462" s="8" t="str">
        <f>'rpp2'!$M$289</f>
        <v/>
      </c>
      <c r="R462" s="196"/>
      <c r="S462" s="196">
        <f t="shared" si="3291"/>
        <v>0</v>
      </c>
      <c r="T462" s="196"/>
      <c r="U462" s="196"/>
      <c r="V462" s="196">
        <f t="shared" si="3292"/>
        <v>0</v>
      </c>
      <c r="W462" s="196"/>
      <c r="X462" s="196"/>
      <c r="Y462" s="196"/>
      <c r="Z462" s="196"/>
      <c r="AA462" s="196">
        <f t="shared" ref="AA462" si="3318">IF($W$12=1,J462*$J$7,0)</f>
        <v>0</v>
      </c>
      <c r="AB462" s="196">
        <f t="shared" ref="AB462" si="3319">IF($X$12=1,P462*$P$7,0)</f>
        <v>0</v>
      </c>
      <c r="AC462" s="196">
        <f t="shared" ref="AC462" si="3320">IF($Y$12=1,S462*$S$7,0)</f>
        <v>0</v>
      </c>
      <c r="AD462" s="196">
        <f t="shared" ref="AD462" si="3321">IF($Z$12=1,V462*$V$7,0)</f>
        <v>0</v>
      </c>
      <c r="AE462" s="197">
        <f t="shared" si="3297"/>
        <v>0</v>
      </c>
      <c r="AF462" s="198">
        <f>IFERROR(AE462/(IF($W$12&gt;0,$J$7,0)+IF($X$12&gt;0,$P$7,0)+IF($Y$12&gt;0,$S$7,0)+IF($Z$12&gt;0,$V$7,0)),0)</f>
        <v>0</v>
      </c>
      <c r="AG462" s="198"/>
      <c r="AH462" s="425"/>
      <c r="AI462" s="413"/>
      <c r="AJ462" s="199" t="str">
        <f t="shared" si="2931"/>
        <v>4.2</v>
      </c>
      <c r="AK462" s="8" t="str">
        <f>'rpp2'!$M$346</f>
        <v/>
      </c>
      <c r="AL462" s="199"/>
      <c r="AM462" s="196">
        <f t="shared" si="3298"/>
        <v>0</v>
      </c>
      <c r="AN462" s="196"/>
      <c r="AO462" s="196"/>
      <c r="AP462" s="196">
        <f t="shared" si="3299"/>
        <v>0</v>
      </c>
      <c r="AQ462" s="196"/>
      <c r="AR462" s="196"/>
      <c r="AS462" s="196">
        <f t="shared" si="3300"/>
        <v>0</v>
      </c>
      <c r="AT462" s="196"/>
      <c r="AU462" s="196"/>
      <c r="AV462" s="196"/>
      <c r="AW462" s="196">
        <f t="shared" ref="AW462" si="3322">IF($AT$12=1,AM462*$AM$7,0)</f>
        <v>0</v>
      </c>
      <c r="AX462" s="196">
        <f t="shared" ref="AX462" si="3323">IF($AU$12=1,AP462*$AP$7,0)</f>
        <v>0</v>
      </c>
      <c r="AY462" s="196">
        <f t="shared" ref="AY462" si="3324">IF($AV$12=1,AS462*$AS$7,0)</f>
        <v>0</v>
      </c>
      <c r="AZ462" s="197">
        <f t="shared" si="3304"/>
        <v>0</v>
      </c>
      <c r="BA462" s="198">
        <f>IFERROR(AZ462/(IF($AT$12&gt;0,$AM$7,0)+IF($AU$12&gt;0,$AP$7,0)+IF($AV$12&gt;0,$AS$7,0)),0)</f>
        <v>0</v>
      </c>
      <c r="BB462" s="198"/>
      <c r="BC462" s="425"/>
      <c r="BD462" s="413"/>
      <c r="BE462" s="413"/>
      <c r="BF462" s="236" t="str">
        <f>'rpp2'!G180</f>
        <v/>
      </c>
      <c r="BG462" s="416"/>
      <c r="BH462" s="416"/>
      <c r="BI462" s="411"/>
      <c r="BJ462" s="411"/>
      <c r="BK462" s="413"/>
      <c r="BL462" s="413"/>
      <c r="BM462" s="413"/>
      <c r="BP462" s="211"/>
      <c r="BQ462" s="211"/>
      <c r="BR462" s="211"/>
      <c r="BS462" s="211"/>
    </row>
    <row r="463" spans="1:71">
      <c r="A463" s="419"/>
      <c r="B463" s="419"/>
      <c r="C463" s="422"/>
      <c r="D463" s="195" t="str">
        <f t="shared" si="2926"/>
        <v>3.3</v>
      </c>
      <c r="E463" s="195"/>
      <c r="F463" s="195"/>
      <c r="G463" s="195"/>
      <c r="H463" s="195"/>
      <c r="I463" s="195"/>
      <c r="J463" s="196">
        <f t="shared" si="3289"/>
        <v>0</v>
      </c>
      <c r="K463" s="197" t="str">
        <f>IF(analis!H44="","",analis!H44)</f>
        <v/>
      </c>
      <c r="L463" s="196"/>
      <c r="M463" s="196"/>
      <c r="N463" s="196"/>
      <c r="O463" s="196"/>
      <c r="P463" s="196">
        <f t="shared" si="3290"/>
        <v>0</v>
      </c>
      <c r="Q463" s="8" t="str">
        <f>'rpp3'!$M$289</f>
        <v/>
      </c>
      <c r="R463" s="196"/>
      <c r="S463" s="196">
        <f t="shared" si="3291"/>
        <v>0</v>
      </c>
      <c r="T463" s="196"/>
      <c r="U463" s="196"/>
      <c r="V463" s="196">
        <f t="shared" si="3292"/>
        <v>0</v>
      </c>
      <c r="W463" s="196"/>
      <c r="X463" s="196"/>
      <c r="Y463" s="196"/>
      <c r="Z463" s="196"/>
      <c r="AA463" s="196">
        <f t="shared" ref="AA463" si="3325">IF($W$13=1,J463*$J$7,0)</f>
        <v>0</v>
      </c>
      <c r="AB463" s="196">
        <f t="shared" ref="AB463" si="3326">IF($X$13=1,P463*$P$7,0)</f>
        <v>0</v>
      </c>
      <c r="AC463" s="196">
        <f t="shared" ref="AC463" si="3327">IF($Y$13=1,S463*$S$7,0)</f>
        <v>0</v>
      </c>
      <c r="AD463" s="196">
        <f t="shared" ref="AD463" si="3328">IF($Z$13=1,V463*$V$7,0)</f>
        <v>0</v>
      </c>
      <c r="AE463" s="197">
        <f t="shared" si="3297"/>
        <v>0</v>
      </c>
      <c r="AF463" s="198">
        <f>IFERROR(AE463/(IF($W$13&gt;0,$J$7,0)+IF($X$13&gt;0,$P$7,0)+IF($Y$13&gt;0,$S$7,0)+IF($Z$13&gt;0,$V$7,0)),0)</f>
        <v>0</v>
      </c>
      <c r="AG463" s="198"/>
      <c r="AH463" s="425"/>
      <c r="AI463" s="413"/>
      <c r="AJ463" s="199" t="str">
        <f t="shared" si="2931"/>
        <v>4.3</v>
      </c>
      <c r="AK463" s="8" t="str">
        <f>'rpp3'!$M$346</f>
        <v/>
      </c>
      <c r="AL463" s="199"/>
      <c r="AM463" s="196">
        <f t="shared" si="3298"/>
        <v>0</v>
      </c>
      <c r="AN463" s="196"/>
      <c r="AO463" s="196"/>
      <c r="AP463" s="196">
        <f t="shared" si="3299"/>
        <v>0</v>
      </c>
      <c r="AQ463" s="196"/>
      <c r="AR463" s="196"/>
      <c r="AS463" s="196">
        <f t="shared" si="3300"/>
        <v>0</v>
      </c>
      <c r="AT463" s="196"/>
      <c r="AU463" s="196"/>
      <c r="AV463" s="196"/>
      <c r="AW463" s="196">
        <f t="shared" ref="AW463" si="3329">IF($AT$13=1,AM463*$AM$7,0)</f>
        <v>0</v>
      </c>
      <c r="AX463" s="196">
        <f t="shared" ref="AX463" si="3330">IF($AU$13=1,AP463*$AP$7,0)</f>
        <v>0</v>
      </c>
      <c r="AY463" s="196">
        <f t="shared" ref="AY463" si="3331">IF($AV$13=1,AS463*$AS$7,0)</f>
        <v>0</v>
      </c>
      <c r="AZ463" s="197">
        <f t="shared" si="3304"/>
        <v>0</v>
      </c>
      <c r="BA463" s="198">
        <f>IFERROR(AZ463/(IF($AT$13&gt;0,$AM$7,0)+IF($AU$13&gt;0,$AP$7,0)+IF($AV$13&gt;0,$AS$7,0)),0)</f>
        <v>0</v>
      </c>
      <c r="BB463" s="198"/>
      <c r="BC463" s="425"/>
      <c r="BD463" s="413"/>
      <c r="BE463" s="413"/>
      <c r="BF463" s="236"/>
      <c r="BG463" s="416"/>
      <c r="BH463" s="416"/>
      <c r="BI463" s="411"/>
      <c r="BJ463" s="411"/>
      <c r="BK463" s="413"/>
      <c r="BL463" s="413"/>
      <c r="BM463" s="413"/>
      <c r="BP463" s="211"/>
      <c r="BQ463" s="211"/>
      <c r="BR463" s="211"/>
      <c r="BS463" s="211"/>
    </row>
    <row r="464" spans="1:71">
      <c r="A464" s="419"/>
      <c r="B464" s="419"/>
      <c r="C464" s="422"/>
      <c r="D464" s="195" t="str">
        <f t="shared" si="2926"/>
        <v>3.4</v>
      </c>
      <c r="E464" s="195"/>
      <c r="F464" s="195"/>
      <c r="G464" s="195"/>
      <c r="H464" s="195"/>
      <c r="I464" s="195"/>
      <c r="J464" s="196">
        <f t="shared" si="3289"/>
        <v>0</v>
      </c>
      <c r="K464" s="197" t="str">
        <f>IF(analis!J44="","",analis!J44)</f>
        <v/>
      </c>
      <c r="L464" s="196"/>
      <c r="M464" s="196"/>
      <c r="N464" s="196"/>
      <c r="O464" s="196"/>
      <c r="P464" s="196">
        <f t="shared" si="3290"/>
        <v>0</v>
      </c>
      <c r="Q464" s="8" t="str">
        <f>'rpp4'!$M$289</f>
        <v/>
      </c>
      <c r="R464" s="196"/>
      <c r="S464" s="196">
        <f t="shared" si="3291"/>
        <v>0</v>
      </c>
      <c r="T464" s="196"/>
      <c r="U464" s="196"/>
      <c r="V464" s="196">
        <f t="shared" si="3292"/>
        <v>0</v>
      </c>
      <c r="W464" s="196"/>
      <c r="X464" s="196"/>
      <c r="Y464" s="196"/>
      <c r="Z464" s="196"/>
      <c r="AA464" s="196">
        <f t="shared" ref="AA464" si="3332">IF($W$14=1,J464*$J$7,0)</f>
        <v>0</v>
      </c>
      <c r="AB464" s="196">
        <f t="shared" ref="AB464" si="3333">IF($X$14=1,P464*$P$7,0)</f>
        <v>0</v>
      </c>
      <c r="AC464" s="196">
        <f t="shared" ref="AC464" si="3334">IF($Y$14=1,S464*$S$7,0)</f>
        <v>0</v>
      </c>
      <c r="AD464" s="196">
        <f t="shared" ref="AD464" si="3335">IF($Z$14=1,V464*$V$7,0)</f>
        <v>0</v>
      </c>
      <c r="AE464" s="197">
        <f t="shared" si="3297"/>
        <v>0</v>
      </c>
      <c r="AF464" s="198">
        <f>IFERROR(AE464/(IF($W$14&gt;0,$J$7,0)+IF($X$14&gt;0,$P$7,0)+IF($Y$14&gt;0,$S$7,0)+IF($Z$14&gt;0,$V$7,0)),0)</f>
        <v>0</v>
      </c>
      <c r="AG464" s="198"/>
      <c r="AH464" s="425"/>
      <c r="AI464" s="413"/>
      <c r="AJ464" s="199" t="str">
        <f t="shared" si="2931"/>
        <v>4.4</v>
      </c>
      <c r="AK464" s="8" t="str">
        <f>'rpp4'!$M$346</f>
        <v/>
      </c>
      <c r="AL464" s="199"/>
      <c r="AM464" s="196">
        <f t="shared" si="3298"/>
        <v>0</v>
      </c>
      <c r="AN464" s="196"/>
      <c r="AO464" s="196"/>
      <c r="AP464" s="196">
        <f t="shared" si="3299"/>
        <v>0</v>
      </c>
      <c r="AQ464" s="196"/>
      <c r="AR464" s="196"/>
      <c r="AS464" s="196">
        <f t="shared" si="3300"/>
        <v>0</v>
      </c>
      <c r="AT464" s="196"/>
      <c r="AU464" s="196"/>
      <c r="AV464" s="196"/>
      <c r="AW464" s="196">
        <f t="shared" ref="AW464" si="3336">IF($AT$14=1,AM464*$AM$7,0)</f>
        <v>0</v>
      </c>
      <c r="AX464" s="196">
        <f t="shared" ref="AX464" si="3337">IF($AU$14=1,AP464*$AP$7,0)</f>
        <v>0</v>
      </c>
      <c r="AY464" s="196">
        <f t="shared" ref="AY464" si="3338">IF($AV$14=1,AS464*$AS$7,0)</f>
        <v>0</v>
      </c>
      <c r="AZ464" s="197">
        <f t="shared" si="3304"/>
        <v>0</v>
      </c>
      <c r="BA464" s="198">
        <f>IFERROR(AZ464/(IF($AT$14&gt;0,$AM$7,0)+IF($AU$14&gt;0,$AP$7,0)+IF($AV$14&gt;0,$AS$7,0)),0)</f>
        <v>0</v>
      </c>
      <c r="BB464" s="198"/>
      <c r="BC464" s="425"/>
      <c r="BD464" s="413"/>
      <c r="BE464" s="413"/>
      <c r="BF464" s="236"/>
      <c r="BG464" s="416"/>
      <c r="BH464" s="416"/>
      <c r="BI464" s="411"/>
      <c r="BJ464" s="411"/>
      <c r="BK464" s="413"/>
      <c r="BL464" s="413"/>
      <c r="BM464" s="413"/>
      <c r="BP464" s="211"/>
      <c r="BQ464" s="211"/>
      <c r="BR464" s="211"/>
      <c r="BS464" s="211"/>
    </row>
    <row r="465" spans="1:71">
      <c r="A465" s="419"/>
      <c r="B465" s="419"/>
      <c r="C465" s="422"/>
      <c r="D465" s="195" t="str">
        <f t="shared" si="2926"/>
        <v>3.5</v>
      </c>
      <c r="E465" s="195"/>
      <c r="F465" s="195"/>
      <c r="G465" s="195"/>
      <c r="H465" s="195"/>
      <c r="I465" s="195"/>
      <c r="J465" s="196">
        <f t="shared" si="3289"/>
        <v>0</v>
      </c>
      <c r="K465" s="197" t="str">
        <f>IF(analis!L44="","",analis!L44)</f>
        <v/>
      </c>
      <c r="L465" s="196"/>
      <c r="M465" s="196"/>
      <c r="N465" s="196"/>
      <c r="O465" s="196"/>
      <c r="P465" s="196">
        <f t="shared" si="3290"/>
        <v>0</v>
      </c>
      <c r="Q465" s="8" t="str">
        <f>'rpp5'!$M$289</f>
        <v/>
      </c>
      <c r="R465" s="196"/>
      <c r="S465" s="196">
        <f t="shared" si="3291"/>
        <v>0</v>
      </c>
      <c r="T465" s="196"/>
      <c r="U465" s="196"/>
      <c r="V465" s="196">
        <f t="shared" si="3292"/>
        <v>0</v>
      </c>
      <c r="W465" s="196"/>
      <c r="X465" s="196"/>
      <c r="Y465" s="196"/>
      <c r="Z465" s="196"/>
      <c r="AA465" s="196">
        <f t="shared" ref="AA465" si="3339">IF($W$15=1,J465*$J$7,0)</f>
        <v>0</v>
      </c>
      <c r="AB465" s="196">
        <f t="shared" ref="AB465" si="3340">IF($X$15=1,P465*$P$7,0)</f>
        <v>0</v>
      </c>
      <c r="AC465" s="196">
        <f t="shared" ref="AC465" si="3341">IF($Y$15=1,S465*$S$7,0)</f>
        <v>0</v>
      </c>
      <c r="AD465" s="196">
        <f t="shared" ref="AD465" si="3342">IF($Z$15=1,V465*$V$7,0)</f>
        <v>0</v>
      </c>
      <c r="AE465" s="197">
        <f t="shared" si="3297"/>
        <v>0</v>
      </c>
      <c r="AF465" s="198">
        <f>IFERROR(AE465/(IF($W$15&gt;0,$J$7,0)+IF($X$15&gt;0,$P$7,0)+IF($Y$15&gt;0,$S$7,0)+IF($Z$15&gt;0,$V$7,0)),0)</f>
        <v>0</v>
      </c>
      <c r="AG465" s="198"/>
      <c r="AH465" s="425"/>
      <c r="AI465" s="413"/>
      <c r="AJ465" s="199" t="str">
        <f t="shared" si="2931"/>
        <v>4.5</v>
      </c>
      <c r="AK465" s="8" t="str">
        <f>'rpp5'!$M$346</f>
        <v/>
      </c>
      <c r="AL465" s="199"/>
      <c r="AM465" s="196">
        <f t="shared" si="3298"/>
        <v>0</v>
      </c>
      <c r="AN465" s="196"/>
      <c r="AO465" s="196"/>
      <c r="AP465" s="196">
        <f t="shared" si="3299"/>
        <v>0</v>
      </c>
      <c r="AQ465" s="196"/>
      <c r="AR465" s="196"/>
      <c r="AS465" s="196">
        <f t="shared" si="3300"/>
        <v>0</v>
      </c>
      <c r="AT465" s="196"/>
      <c r="AU465" s="196"/>
      <c r="AV465" s="196"/>
      <c r="AW465" s="196">
        <f t="shared" ref="AW465" si="3343">IF($AT$15=1,AM465*$AM$7,0)</f>
        <v>0</v>
      </c>
      <c r="AX465" s="196">
        <f t="shared" ref="AX465" si="3344">IF($AU$15=1,AP465*$AP$7,0)</f>
        <v>0</v>
      </c>
      <c r="AY465" s="196">
        <f t="shared" ref="AY465" si="3345">IF($AV$15=1,AS465*$AS$7,0)</f>
        <v>0</v>
      </c>
      <c r="AZ465" s="197">
        <f t="shared" si="3304"/>
        <v>0</v>
      </c>
      <c r="BA465" s="198">
        <f>IFERROR(AZ465/(IF($AT$15&gt;0,$AM$7,0)+IF($AU$15&gt;0,$AP$7,0)+IF($AV$15&gt;0,$AS$7,0)),0)</f>
        <v>0</v>
      </c>
      <c r="BB465" s="198"/>
      <c r="BC465" s="425"/>
      <c r="BD465" s="413"/>
      <c r="BE465" s="413"/>
      <c r="BF465" s="236"/>
      <c r="BG465" s="416"/>
      <c r="BH465" s="416"/>
      <c r="BI465" s="411"/>
      <c r="BJ465" s="411"/>
      <c r="BK465" s="413"/>
      <c r="BL465" s="413"/>
      <c r="BM465" s="413"/>
      <c r="BP465" s="211"/>
      <c r="BQ465" s="211"/>
      <c r="BR465" s="211"/>
      <c r="BS465" s="211"/>
    </row>
    <row r="466" spans="1:71">
      <c r="A466" s="419"/>
      <c r="B466" s="419"/>
      <c r="C466" s="422"/>
      <c r="D466" s="195" t="str">
        <f t="shared" si="2926"/>
        <v>3.6</v>
      </c>
      <c r="E466" s="195"/>
      <c r="F466" s="195"/>
      <c r="G466" s="195"/>
      <c r="H466" s="195"/>
      <c r="I466" s="195"/>
      <c r="J466" s="196">
        <f t="shared" si="3289"/>
        <v>0</v>
      </c>
      <c r="K466" s="197" t="str">
        <f>IF(analis!N44="","",analis!N44)</f>
        <v/>
      </c>
      <c r="L466" s="196"/>
      <c r="M466" s="196"/>
      <c r="N466" s="196"/>
      <c r="O466" s="196"/>
      <c r="P466" s="196">
        <f t="shared" si="3290"/>
        <v>0</v>
      </c>
      <c r="Q466" s="8" t="str">
        <f>'rpp16'!$M$289</f>
        <v/>
      </c>
      <c r="R466" s="196"/>
      <c r="S466" s="196">
        <f t="shared" si="3291"/>
        <v>0</v>
      </c>
      <c r="T466" s="196"/>
      <c r="U466" s="196"/>
      <c r="V466" s="196">
        <f t="shared" si="3292"/>
        <v>0</v>
      </c>
      <c r="W466" s="196"/>
      <c r="X466" s="196"/>
      <c r="Y466" s="196"/>
      <c r="Z466" s="196"/>
      <c r="AA466" s="196">
        <f t="shared" ref="AA466" si="3346">IF($W$16=1,J466*$J$7,0)</f>
        <v>0</v>
      </c>
      <c r="AB466" s="196">
        <f t="shared" ref="AB466" si="3347">IF($X$16=1,P466*$P$7,0)</f>
        <v>0</v>
      </c>
      <c r="AC466" s="196">
        <f t="shared" ref="AC466" si="3348">IF($Y$16=1,S466*$S$7,0)</f>
        <v>0</v>
      </c>
      <c r="AD466" s="196">
        <f t="shared" ref="AD466" si="3349">IF($Z$16=1,V466*$V$7,0)</f>
        <v>0</v>
      </c>
      <c r="AE466" s="197">
        <f t="shared" si="3297"/>
        <v>0</v>
      </c>
      <c r="AF466" s="198">
        <f>IFERROR(AE466/(IF($W$16&gt;0,$J$7,0)+IF($X$16&gt;0,$P$7,0)+IF($Y$16&gt;0,$S$7,0)+IF($Z$16&gt;0,$V$7,0)),0)</f>
        <v>0</v>
      </c>
      <c r="AG466" s="198"/>
      <c r="AH466" s="425"/>
      <c r="AI466" s="413"/>
      <c r="AJ466" s="199" t="str">
        <f t="shared" si="2931"/>
        <v>4.6</v>
      </c>
      <c r="AK466" s="8" t="str">
        <f>'rpp16'!$M$346</f>
        <v/>
      </c>
      <c r="AL466" s="199"/>
      <c r="AM466" s="196">
        <f t="shared" si="3298"/>
        <v>0</v>
      </c>
      <c r="AN466" s="196"/>
      <c r="AO466" s="196"/>
      <c r="AP466" s="196">
        <f t="shared" si="3299"/>
        <v>0</v>
      </c>
      <c r="AQ466" s="196"/>
      <c r="AR466" s="196"/>
      <c r="AS466" s="196">
        <f t="shared" si="3300"/>
        <v>0</v>
      </c>
      <c r="AT466" s="196"/>
      <c r="AU466" s="196"/>
      <c r="AV466" s="196"/>
      <c r="AW466" s="196">
        <f t="shared" ref="AW466" si="3350">IF($AT$16=1,AM466*$AM$7,0)</f>
        <v>0</v>
      </c>
      <c r="AX466" s="196">
        <f t="shared" ref="AX466" si="3351">IF($AU$16=1,AP466*$AP$7,0)</f>
        <v>0</v>
      </c>
      <c r="AY466" s="196">
        <f t="shared" ref="AY466" si="3352">IF($AV$16=1,AS466*$AS$7,0)</f>
        <v>0</v>
      </c>
      <c r="AZ466" s="197">
        <f t="shared" si="3304"/>
        <v>0</v>
      </c>
      <c r="BA466" s="198">
        <f>IFERROR(AZ466/(IF($AT$16&gt;0,$AM$7,0)+IF($AU$16&gt;0,$AP$7,0)+IF($AV$16&gt;0,$AS$7,0)),0)</f>
        <v>0</v>
      </c>
      <c r="BB466" s="198"/>
      <c r="BC466" s="425"/>
      <c r="BD466" s="413"/>
      <c r="BE466" s="413"/>
      <c r="BF466" s="236"/>
      <c r="BG466" s="416"/>
      <c r="BH466" s="416"/>
      <c r="BI466" s="411"/>
      <c r="BJ466" s="411"/>
      <c r="BK466" s="413"/>
      <c r="BL466" s="413"/>
      <c r="BM466" s="413"/>
      <c r="BP466" s="211"/>
      <c r="BQ466" s="211"/>
      <c r="BR466" s="211"/>
      <c r="BS466" s="211"/>
    </row>
    <row r="467" spans="1:71">
      <c r="A467" s="419"/>
      <c r="B467" s="419"/>
      <c r="C467" s="422"/>
      <c r="D467" s="195" t="str">
        <f t="shared" si="2926"/>
        <v>3.7</v>
      </c>
      <c r="E467" s="195"/>
      <c r="F467" s="195"/>
      <c r="G467" s="195"/>
      <c r="H467" s="195"/>
      <c r="I467" s="195"/>
      <c r="J467" s="196">
        <f t="shared" si="3289"/>
        <v>0</v>
      </c>
      <c r="K467" s="197" t="str">
        <f>IF(analis!P44="","",analis!P44)</f>
        <v/>
      </c>
      <c r="L467" s="196"/>
      <c r="M467" s="196"/>
      <c r="N467" s="196"/>
      <c r="O467" s="196"/>
      <c r="P467" s="196">
        <f t="shared" si="3290"/>
        <v>0</v>
      </c>
      <c r="Q467" s="8" t="str">
        <f>'rpp17'!$M$289</f>
        <v/>
      </c>
      <c r="R467" s="196"/>
      <c r="S467" s="196">
        <f t="shared" si="3291"/>
        <v>0</v>
      </c>
      <c r="T467" s="196"/>
      <c r="U467" s="196"/>
      <c r="V467" s="196">
        <f t="shared" si="3292"/>
        <v>0</v>
      </c>
      <c r="W467" s="196"/>
      <c r="X467" s="196"/>
      <c r="Y467" s="196"/>
      <c r="Z467" s="196"/>
      <c r="AA467" s="196">
        <f t="shared" ref="AA467" si="3353">IF($W$17=1,J467*$J$7,0)</f>
        <v>0</v>
      </c>
      <c r="AB467" s="196">
        <f t="shared" ref="AB467" si="3354">IF($X$17=1,P467*$P$7,0)</f>
        <v>0</v>
      </c>
      <c r="AC467" s="196">
        <f t="shared" ref="AC467" si="3355">IF($Y$17=1,S467*$S$7,0)</f>
        <v>0</v>
      </c>
      <c r="AD467" s="196">
        <f t="shared" ref="AD467" si="3356">IF($Z$17=1,V467*$V$7,0)</f>
        <v>0</v>
      </c>
      <c r="AE467" s="197">
        <f t="shared" si="3297"/>
        <v>0</v>
      </c>
      <c r="AF467" s="198">
        <f>IFERROR(AE467/(IF($W$17&gt;0,$J$7,0)+IF($X$17&gt;0,$P$7,0)+IF($Y$17&gt;0,$S$7,0)+IF($Z$17&gt;0,$V$7,0)),0)</f>
        <v>0</v>
      </c>
      <c r="AG467" s="198"/>
      <c r="AH467" s="425"/>
      <c r="AI467" s="413"/>
      <c r="AJ467" s="199" t="str">
        <f t="shared" si="2931"/>
        <v>4.7</v>
      </c>
      <c r="AK467" s="8" t="str">
        <f>'rpp17'!$M$346</f>
        <v/>
      </c>
      <c r="AL467" s="199"/>
      <c r="AM467" s="196">
        <f t="shared" si="3298"/>
        <v>0</v>
      </c>
      <c r="AN467" s="196"/>
      <c r="AO467" s="196"/>
      <c r="AP467" s="196">
        <f t="shared" si="3299"/>
        <v>0</v>
      </c>
      <c r="AQ467" s="196"/>
      <c r="AR467" s="196"/>
      <c r="AS467" s="196">
        <f t="shared" si="3300"/>
        <v>0</v>
      </c>
      <c r="AT467" s="196"/>
      <c r="AU467" s="196"/>
      <c r="AV467" s="196"/>
      <c r="AW467" s="196">
        <f t="shared" ref="AW467" si="3357">IF($AT$17=1,AM467*$AM$7,0)</f>
        <v>0</v>
      </c>
      <c r="AX467" s="196">
        <f t="shared" ref="AX467" si="3358">IF($AU$17=1,AP467*$AP$7,0)</f>
        <v>0</v>
      </c>
      <c r="AY467" s="196">
        <f t="shared" ref="AY467" si="3359">IF($AV$17=1,AS467*$AS$7,0)</f>
        <v>0</v>
      </c>
      <c r="AZ467" s="197">
        <f t="shared" si="3304"/>
        <v>0</v>
      </c>
      <c r="BA467" s="198">
        <f>IFERROR(AZ467/(IF($AT$17&gt;0,$AM$7,0)+IF($AU$17&gt;0,$AP$7,0)+IF($AV$17&gt;0,$AS$7,0)),0)</f>
        <v>0</v>
      </c>
      <c r="BB467" s="198"/>
      <c r="BC467" s="425"/>
      <c r="BD467" s="413"/>
      <c r="BE467" s="413"/>
      <c r="BF467" s="236"/>
      <c r="BG467" s="416"/>
      <c r="BH467" s="416"/>
      <c r="BI467" s="411"/>
      <c r="BJ467" s="411"/>
      <c r="BK467" s="413"/>
      <c r="BL467" s="413"/>
      <c r="BM467" s="413"/>
      <c r="BP467" s="211"/>
      <c r="BQ467" s="211"/>
      <c r="BR467" s="211"/>
      <c r="BS467" s="211"/>
    </row>
    <row r="468" spans="1:71">
      <c r="A468" s="419"/>
      <c r="B468" s="419"/>
      <c r="C468" s="422"/>
      <c r="D468" s="195" t="str">
        <f t="shared" si="2926"/>
        <v>3.8</v>
      </c>
      <c r="E468" s="195"/>
      <c r="F468" s="195"/>
      <c r="G468" s="195"/>
      <c r="H468" s="195"/>
      <c r="I468" s="195"/>
      <c r="J468" s="196">
        <f t="shared" si="3289"/>
        <v>0</v>
      </c>
      <c r="K468" s="197" t="str">
        <f>IF(analis!R44="","",analis!R44)</f>
        <v/>
      </c>
      <c r="L468" s="196"/>
      <c r="M468" s="196"/>
      <c r="N468" s="196"/>
      <c r="O468" s="196"/>
      <c r="P468" s="196">
        <f t="shared" si="3290"/>
        <v>0</v>
      </c>
      <c r="Q468" s="8" t="str">
        <f>'rpp18'!$M$289</f>
        <v/>
      </c>
      <c r="R468" s="196"/>
      <c r="S468" s="196">
        <f t="shared" si="3291"/>
        <v>0</v>
      </c>
      <c r="T468" s="196"/>
      <c r="U468" s="196"/>
      <c r="V468" s="196">
        <f t="shared" si="3292"/>
        <v>0</v>
      </c>
      <c r="W468" s="196"/>
      <c r="X468" s="196"/>
      <c r="Y468" s="196"/>
      <c r="Z468" s="196"/>
      <c r="AA468" s="196">
        <f t="shared" ref="AA468" si="3360">IF($W$18=1,J468*$J$7,0)</f>
        <v>0</v>
      </c>
      <c r="AB468" s="196">
        <f t="shared" ref="AB468" si="3361">IF($X$18=1,P468*$P$7,0)</f>
        <v>0</v>
      </c>
      <c r="AC468" s="196">
        <f t="shared" ref="AC468" si="3362">IF($Y$18=1,S468*$S$7,0)</f>
        <v>0</v>
      </c>
      <c r="AD468" s="196">
        <f t="shared" ref="AD468" si="3363">IF($Z$18=1,V468*$V$7,0)</f>
        <v>0</v>
      </c>
      <c r="AE468" s="197">
        <f t="shared" si="3297"/>
        <v>0</v>
      </c>
      <c r="AF468" s="198">
        <f>IFERROR(AE468/(IF($W$18&gt;0,$J$7,0)+IF($X$18&gt;0,$P$7,0)+IF($Y$18&gt;0,$S$7,0)+IF($Z$18&gt;0,$V$7,0)),0)</f>
        <v>0</v>
      </c>
      <c r="AG468" s="198"/>
      <c r="AH468" s="425"/>
      <c r="AI468" s="413"/>
      <c r="AJ468" s="199" t="str">
        <f t="shared" si="2931"/>
        <v>4.8</v>
      </c>
      <c r="AK468" s="8" t="str">
        <f>'rpp18'!$M$346</f>
        <v/>
      </c>
      <c r="AL468" s="199"/>
      <c r="AM468" s="196">
        <f t="shared" si="3298"/>
        <v>0</v>
      </c>
      <c r="AN468" s="196"/>
      <c r="AO468" s="196"/>
      <c r="AP468" s="196">
        <f t="shared" si="3299"/>
        <v>0</v>
      </c>
      <c r="AQ468" s="196"/>
      <c r="AR468" s="196"/>
      <c r="AS468" s="196">
        <f t="shared" si="3300"/>
        <v>0</v>
      </c>
      <c r="AT468" s="196"/>
      <c r="AU468" s="196"/>
      <c r="AV468" s="196"/>
      <c r="AW468" s="196">
        <f t="shared" ref="AW468" si="3364">IF($AT$18=1,AM468*$AM$7,0)</f>
        <v>0</v>
      </c>
      <c r="AX468" s="196">
        <f t="shared" ref="AX468" si="3365">IF($AU$18=1,AP468*$AP$7,0)</f>
        <v>0</v>
      </c>
      <c r="AY468" s="196">
        <f t="shared" ref="AY468" si="3366">IF($AV$18=1,AS468*$AS$7,0)</f>
        <v>0</v>
      </c>
      <c r="AZ468" s="197">
        <f t="shared" si="3304"/>
        <v>0</v>
      </c>
      <c r="BA468" s="198">
        <f>IFERROR(AZ468/(IF($AT$18&gt;0,$AM$7,0)+IF($AU$18&gt;0,$AP$7,0)+IF($AV$18&gt;0,$AS$7,0)),0)</f>
        <v>0</v>
      </c>
      <c r="BB468" s="198"/>
      <c r="BC468" s="425"/>
      <c r="BD468" s="413"/>
      <c r="BE468" s="413"/>
      <c r="BF468" s="236"/>
      <c r="BG468" s="416"/>
      <c r="BH468" s="416"/>
      <c r="BI468" s="411"/>
      <c r="BJ468" s="411"/>
      <c r="BK468" s="413"/>
      <c r="BL468" s="413"/>
      <c r="BM468" s="413"/>
      <c r="BP468" s="211"/>
      <c r="BQ468" s="211"/>
      <c r="BR468" s="211"/>
      <c r="BS468" s="211"/>
    </row>
    <row r="469" spans="1:71">
      <c r="A469" s="419"/>
      <c r="B469" s="419"/>
      <c r="C469" s="422"/>
      <c r="D469" s="195" t="str">
        <f t="shared" si="2926"/>
        <v>3.9</v>
      </c>
      <c r="E469" s="195"/>
      <c r="F469" s="195"/>
      <c r="G469" s="195"/>
      <c r="H469" s="195"/>
      <c r="I469" s="195"/>
      <c r="J469" s="196">
        <f t="shared" si="3289"/>
        <v>0</v>
      </c>
      <c r="K469" s="197" t="str">
        <f>IF(analis!T44="","",analis!T44)</f>
        <v/>
      </c>
      <c r="L469" s="196"/>
      <c r="M469" s="196"/>
      <c r="N469" s="196"/>
      <c r="O469" s="196"/>
      <c r="P469" s="196">
        <f t="shared" si="3290"/>
        <v>0</v>
      </c>
      <c r="Q469" s="8" t="str">
        <f>'rpp19'!$M$289</f>
        <v/>
      </c>
      <c r="R469" s="196"/>
      <c r="S469" s="196">
        <f t="shared" si="3291"/>
        <v>0</v>
      </c>
      <c r="T469" s="196"/>
      <c r="U469" s="196"/>
      <c r="V469" s="196">
        <f t="shared" si="3292"/>
        <v>0</v>
      </c>
      <c r="W469" s="196"/>
      <c r="X469" s="196"/>
      <c r="Y469" s="196"/>
      <c r="Z469" s="196"/>
      <c r="AA469" s="196">
        <f t="shared" ref="AA469" si="3367">IF($W$19=1,J469*$J$7,0)</f>
        <v>0</v>
      </c>
      <c r="AB469" s="196">
        <f t="shared" ref="AB469" si="3368">IF($X$19=1,P469*$P$7,0)</f>
        <v>0</v>
      </c>
      <c r="AC469" s="196">
        <f t="shared" ref="AC469" si="3369">IF($Y$19=1,S469*$S$7,0)</f>
        <v>0</v>
      </c>
      <c r="AD469" s="196">
        <f t="shared" ref="AD469" si="3370">IF($Z$19=1,V469*$V$7,0)</f>
        <v>0</v>
      </c>
      <c r="AE469" s="197">
        <f t="shared" si="3297"/>
        <v>0</v>
      </c>
      <c r="AF469" s="198">
        <f>IFERROR(AE469/(IF($W$19&gt;0,$J$7,0)+IF($X$19&gt;0,$P$7,0)+IF($Y$19&gt;0,$S$7,0)+IF($Z$19&gt;0,$V$7,0)),0)</f>
        <v>0</v>
      </c>
      <c r="AG469" s="198"/>
      <c r="AH469" s="425"/>
      <c r="AI469" s="413"/>
      <c r="AJ469" s="199" t="str">
        <f t="shared" si="2931"/>
        <v>4.9</v>
      </c>
      <c r="AK469" s="8" t="str">
        <f>'rpp19'!$M$346</f>
        <v/>
      </c>
      <c r="AL469" s="199"/>
      <c r="AM469" s="196">
        <f t="shared" si="3298"/>
        <v>0</v>
      </c>
      <c r="AN469" s="196"/>
      <c r="AO469" s="196"/>
      <c r="AP469" s="196">
        <f t="shared" si="3299"/>
        <v>0</v>
      </c>
      <c r="AQ469" s="196"/>
      <c r="AR469" s="196"/>
      <c r="AS469" s="196">
        <f t="shared" si="3300"/>
        <v>0</v>
      </c>
      <c r="AT469" s="196"/>
      <c r="AU469" s="196"/>
      <c r="AV469" s="196"/>
      <c r="AW469" s="196">
        <f t="shared" ref="AW469" si="3371">IF($AT$19=1,AM469*$AM$7,0)</f>
        <v>0</v>
      </c>
      <c r="AX469" s="196">
        <f t="shared" ref="AX469" si="3372">IF($AU$19=1,AP469*$AP$7,0)</f>
        <v>0</v>
      </c>
      <c r="AY469" s="196">
        <f t="shared" ref="AY469" si="3373">IF($AV$19=1,AS469*$AS$7,0)</f>
        <v>0</v>
      </c>
      <c r="AZ469" s="197">
        <f t="shared" si="3304"/>
        <v>0</v>
      </c>
      <c r="BA469" s="198">
        <f>IFERROR(AZ469/(IF($AT$19&gt;0,$AM$7,0)+IF($AU$19&gt;0,$AP$7,0)+IF($AV$19&gt;0,$AS$7,0)),0)</f>
        <v>0</v>
      </c>
      <c r="BB469" s="198"/>
      <c r="BC469" s="425"/>
      <c r="BD469" s="413"/>
      <c r="BE469" s="413"/>
      <c r="BF469" s="236"/>
      <c r="BG469" s="416"/>
      <c r="BH469" s="416"/>
      <c r="BI469" s="411"/>
      <c r="BJ469" s="411"/>
      <c r="BK469" s="413"/>
      <c r="BL469" s="413"/>
      <c r="BM469" s="413"/>
      <c r="BP469" s="211"/>
      <c r="BQ469" s="211"/>
      <c r="BR469" s="211"/>
      <c r="BS469" s="211"/>
    </row>
    <row r="470" spans="1:71">
      <c r="A470" s="419"/>
      <c r="B470" s="419"/>
      <c r="C470" s="422"/>
      <c r="D470" s="195" t="str">
        <f t="shared" si="2926"/>
        <v>3.10</v>
      </c>
      <c r="E470" s="195"/>
      <c r="F470" s="195"/>
      <c r="G470" s="195"/>
      <c r="H470" s="195"/>
      <c r="I470" s="195"/>
      <c r="J470" s="196">
        <f t="shared" si="3289"/>
        <v>0</v>
      </c>
      <c r="K470" s="197" t="str">
        <f>IF(analis!V44="","",analis!V44)</f>
        <v/>
      </c>
      <c r="L470" s="196"/>
      <c r="M470" s="196"/>
      <c r="N470" s="196"/>
      <c r="O470" s="196"/>
      <c r="P470" s="196">
        <f t="shared" si="3290"/>
        <v>0</v>
      </c>
      <c r="Q470" s="8" t="str">
        <f>'rpp20'!$M$289</f>
        <v/>
      </c>
      <c r="R470" s="196"/>
      <c r="S470" s="196">
        <f t="shared" si="3291"/>
        <v>0</v>
      </c>
      <c r="T470" s="196"/>
      <c r="U470" s="196"/>
      <c r="V470" s="196">
        <f t="shared" si="3292"/>
        <v>0</v>
      </c>
      <c r="W470" s="196"/>
      <c r="X470" s="196"/>
      <c r="Y470" s="196"/>
      <c r="Z470" s="196"/>
      <c r="AA470" s="196">
        <f t="shared" ref="AA470" si="3374">IF($W$20=1,J470*$J$7,0)</f>
        <v>0</v>
      </c>
      <c r="AB470" s="196">
        <f t="shared" ref="AB470" si="3375">IF($X$20=1,P470*$P$7,0)</f>
        <v>0</v>
      </c>
      <c r="AC470" s="196">
        <f t="shared" ref="AC470" si="3376">IF($Y$20=1,S470*$S$7,0)</f>
        <v>0</v>
      </c>
      <c r="AD470" s="196">
        <f t="shared" ref="AD470" si="3377">IF($Z$20=1,V470*$V$7,0)</f>
        <v>0</v>
      </c>
      <c r="AE470" s="197">
        <f t="shared" si="3297"/>
        <v>0</v>
      </c>
      <c r="AF470" s="198">
        <f>IFERROR(AE470/(IF($W$20&gt;0,$J$7,0)+IF($X$20&gt;0,$P$7,0)+IF($Y$20&gt;0,$S$7,0)+IF($Z$20&gt;0,$V$7,0)),0)</f>
        <v>0</v>
      </c>
      <c r="AG470" s="198"/>
      <c r="AH470" s="425"/>
      <c r="AI470" s="413"/>
      <c r="AJ470" s="199" t="str">
        <f t="shared" si="2931"/>
        <v>4.10</v>
      </c>
      <c r="AK470" s="8" t="str">
        <f>'rpp20'!$M$346</f>
        <v/>
      </c>
      <c r="AL470" s="199"/>
      <c r="AM470" s="196">
        <f t="shared" si="3298"/>
        <v>0</v>
      </c>
      <c r="AN470" s="196"/>
      <c r="AO470" s="196"/>
      <c r="AP470" s="196">
        <f t="shared" si="3299"/>
        <v>0</v>
      </c>
      <c r="AQ470" s="196"/>
      <c r="AR470" s="196"/>
      <c r="AS470" s="196">
        <f t="shared" si="3300"/>
        <v>0</v>
      </c>
      <c r="AT470" s="196"/>
      <c r="AU470" s="196"/>
      <c r="AV470" s="196"/>
      <c r="AW470" s="196">
        <f t="shared" ref="AW470" si="3378">IF($AT$20=1,AM470*$AM$7,0)</f>
        <v>0</v>
      </c>
      <c r="AX470" s="196">
        <f t="shared" ref="AX470" si="3379">IF($AU$20=1,AP470*$AP$7,0)</f>
        <v>0</v>
      </c>
      <c r="AY470" s="196">
        <f t="shared" ref="AY470" si="3380">IF($AV$20=1,AS470*$AS$7,0)</f>
        <v>0</v>
      </c>
      <c r="AZ470" s="197">
        <f t="shared" si="3304"/>
        <v>0</v>
      </c>
      <c r="BA470" s="198">
        <f>IFERROR(AZ470/(IF($AT$20&gt;0,$AM$7,0)+IF($AU$20&gt;0,$AP$7,0)+IF($AV$20&gt;0,$AS$7,0)),0)</f>
        <v>0</v>
      </c>
      <c r="BB470" s="198"/>
      <c r="BC470" s="425"/>
      <c r="BD470" s="413"/>
      <c r="BE470" s="413"/>
      <c r="BF470" s="236"/>
      <c r="BG470" s="416"/>
      <c r="BH470" s="416"/>
      <c r="BI470" s="411"/>
      <c r="BJ470" s="411"/>
      <c r="BK470" s="413"/>
      <c r="BL470" s="413"/>
      <c r="BM470" s="413"/>
      <c r="BP470" s="211"/>
      <c r="BQ470" s="211"/>
      <c r="BR470" s="211"/>
      <c r="BS470" s="211"/>
    </row>
    <row r="471" spans="1:71">
      <c r="A471" s="419"/>
      <c r="B471" s="419"/>
      <c r="C471" s="422"/>
      <c r="D471" s="195" t="str">
        <f t="shared" si="2926"/>
        <v>3.11</v>
      </c>
      <c r="E471" s="195"/>
      <c r="F471" s="195"/>
      <c r="G471" s="195"/>
      <c r="H471" s="195"/>
      <c r="I471" s="195"/>
      <c r="J471" s="196">
        <f t="shared" si="3289"/>
        <v>0</v>
      </c>
      <c r="K471" s="197" t="str">
        <f>IF(analis!X44="","",analis!X44)</f>
        <v/>
      </c>
      <c r="L471" s="196"/>
      <c r="M471" s="196"/>
      <c r="N471" s="196"/>
      <c r="O471" s="196"/>
      <c r="P471" s="196">
        <f t="shared" si="3290"/>
        <v>0</v>
      </c>
      <c r="Q471" s="8" t="str">
        <f>'rpp11'!$M$289</f>
        <v/>
      </c>
      <c r="R471" s="196"/>
      <c r="S471" s="196">
        <f t="shared" si="3291"/>
        <v>0</v>
      </c>
      <c r="T471" s="196"/>
      <c r="U471" s="196"/>
      <c r="V471" s="196">
        <f t="shared" si="3292"/>
        <v>0</v>
      </c>
      <c r="W471" s="196"/>
      <c r="X471" s="196"/>
      <c r="Y471" s="196"/>
      <c r="Z471" s="196"/>
      <c r="AA471" s="196">
        <f t="shared" ref="AA471" si="3381">IF($W$21=1,J471*$J$7,0)</f>
        <v>0</v>
      </c>
      <c r="AB471" s="196">
        <f t="shared" ref="AB471" si="3382">IF($X$21=1,P471*$P$7,0)</f>
        <v>0</v>
      </c>
      <c r="AC471" s="196">
        <f t="shared" ref="AC471" si="3383">IF($Y$21=1,S471*$S$7,0)</f>
        <v>0</v>
      </c>
      <c r="AD471" s="196">
        <f t="shared" ref="AD471" si="3384">IF($Z$21=1,V471*$V$7,0)</f>
        <v>0</v>
      </c>
      <c r="AE471" s="197">
        <f t="shared" si="3297"/>
        <v>0</v>
      </c>
      <c r="AF471" s="198">
        <f>IFERROR(AE471/(IF($W$21&gt;0,$J$7,0)+IF($X$21&gt;0,$P$7,0)+IF($Y$21&gt;0,$S$7,0)+IF($Z$21&gt;0,$V$7,0)),0)</f>
        <v>0</v>
      </c>
      <c r="AG471" s="198"/>
      <c r="AH471" s="425"/>
      <c r="AI471" s="413"/>
      <c r="AJ471" s="199" t="str">
        <f t="shared" si="2931"/>
        <v>4.11</v>
      </c>
      <c r="AK471" s="8" t="str">
        <f>'rpp11'!$M$346</f>
        <v/>
      </c>
      <c r="AL471" s="199"/>
      <c r="AM471" s="196">
        <f t="shared" si="3298"/>
        <v>0</v>
      </c>
      <c r="AN471" s="196"/>
      <c r="AO471" s="196"/>
      <c r="AP471" s="196">
        <f t="shared" si="3299"/>
        <v>0</v>
      </c>
      <c r="AQ471" s="196"/>
      <c r="AR471" s="196"/>
      <c r="AS471" s="196">
        <f t="shared" si="3300"/>
        <v>0</v>
      </c>
      <c r="AT471" s="196"/>
      <c r="AU471" s="196"/>
      <c r="AV471" s="196"/>
      <c r="AW471" s="196">
        <f t="shared" ref="AW471" si="3385">IF($AT$21=1,AM471*$AM$7,0)</f>
        <v>0</v>
      </c>
      <c r="AX471" s="196">
        <f t="shared" ref="AX471" si="3386">IF($AU$21=1,AP471*$AP$7,0)</f>
        <v>0</v>
      </c>
      <c r="AY471" s="196">
        <f t="shared" ref="AY471" si="3387">IF($AV$21=1,AS471*$AS$7,0)</f>
        <v>0</v>
      </c>
      <c r="AZ471" s="197">
        <f t="shared" si="3304"/>
        <v>0</v>
      </c>
      <c r="BA471" s="198">
        <f>IFERROR(AZ471/(IF($AT$21&gt;0,$AM$7,0)+IF($AU$21&gt;0,$AP$7,0)+IF($AV$21&gt;0,$AS$7,0)),0)</f>
        <v>0</v>
      </c>
      <c r="BB471" s="198"/>
      <c r="BC471" s="425"/>
      <c r="BD471" s="413"/>
      <c r="BE471" s="413"/>
      <c r="BF471" s="236"/>
      <c r="BG471" s="416"/>
      <c r="BH471" s="416"/>
      <c r="BI471" s="411"/>
      <c r="BJ471" s="411"/>
      <c r="BK471" s="413"/>
      <c r="BL471" s="413"/>
      <c r="BM471" s="413"/>
      <c r="BP471" s="211"/>
      <c r="BQ471" s="211"/>
      <c r="BR471" s="211"/>
      <c r="BS471" s="211"/>
    </row>
    <row r="472" spans="1:71">
      <c r="A472" s="419"/>
      <c r="B472" s="419"/>
      <c r="C472" s="422"/>
      <c r="D472" s="195" t="str">
        <f t="shared" si="2926"/>
        <v>3.12</v>
      </c>
      <c r="E472" s="195"/>
      <c r="F472" s="195"/>
      <c r="G472" s="195"/>
      <c r="H472" s="195"/>
      <c r="I472" s="195"/>
      <c r="J472" s="196">
        <f t="shared" si="3289"/>
        <v>0</v>
      </c>
      <c r="K472" s="197" t="str">
        <f>IF(analis!Z44="","",analis!Z44)</f>
        <v/>
      </c>
      <c r="L472" s="196"/>
      <c r="M472" s="196"/>
      <c r="N472" s="196"/>
      <c r="O472" s="196"/>
      <c r="P472" s="196">
        <f t="shared" si="3290"/>
        <v>0</v>
      </c>
      <c r="Q472" s="8" t="str">
        <f>'rpp12'!$M$289</f>
        <v/>
      </c>
      <c r="R472" s="196"/>
      <c r="S472" s="196">
        <f t="shared" si="3291"/>
        <v>0</v>
      </c>
      <c r="T472" s="196"/>
      <c r="U472" s="196"/>
      <c r="V472" s="196">
        <f t="shared" si="3292"/>
        <v>0</v>
      </c>
      <c r="W472" s="196"/>
      <c r="X472" s="196"/>
      <c r="Y472" s="196"/>
      <c r="Z472" s="196"/>
      <c r="AA472" s="196">
        <f t="shared" ref="AA472" si="3388">IF($W$22=1,J472*$J$7,0)</f>
        <v>0</v>
      </c>
      <c r="AB472" s="196">
        <f t="shared" ref="AB472" si="3389">IF($X$22=1,P472*$P$7,0)</f>
        <v>0</v>
      </c>
      <c r="AC472" s="196">
        <f t="shared" ref="AC472" si="3390">IF($Y$22=1,S472*$S$7,0)</f>
        <v>0</v>
      </c>
      <c r="AD472" s="196">
        <f t="shared" ref="AD472" si="3391">IF($Z$22=1,V472*$V$7,0)</f>
        <v>0</v>
      </c>
      <c r="AE472" s="197">
        <f t="shared" si="3297"/>
        <v>0</v>
      </c>
      <c r="AF472" s="198">
        <f>IFERROR(AE472/(IF($W$22&gt;0,$J$7,0)+IF($X$22&gt;0,$P$7,0)+IF($Y$22&gt;0,$S$7,0)+IF($Z$22&gt;0,$V$7,0)),0)</f>
        <v>0</v>
      </c>
      <c r="AG472" s="198"/>
      <c r="AH472" s="425"/>
      <c r="AI472" s="413"/>
      <c r="AJ472" s="199" t="str">
        <f t="shared" si="2931"/>
        <v>4.12</v>
      </c>
      <c r="AK472" s="8" t="str">
        <f>'rpp12'!$M$346</f>
        <v/>
      </c>
      <c r="AL472" s="199"/>
      <c r="AM472" s="196">
        <f t="shared" si="3298"/>
        <v>0</v>
      </c>
      <c r="AN472" s="196"/>
      <c r="AO472" s="196"/>
      <c r="AP472" s="196">
        <f t="shared" si="3299"/>
        <v>0</v>
      </c>
      <c r="AQ472" s="196"/>
      <c r="AR472" s="196"/>
      <c r="AS472" s="196">
        <f t="shared" si="3300"/>
        <v>0</v>
      </c>
      <c r="AT472" s="196"/>
      <c r="AU472" s="196"/>
      <c r="AV472" s="196"/>
      <c r="AW472" s="196">
        <f t="shared" ref="AW472" si="3392">IF($AT$22=1,AM472*$AM$7,0)</f>
        <v>0</v>
      </c>
      <c r="AX472" s="196">
        <f t="shared" ref="AX472" si="3393">IF($AU$22=1,AP472*$AP$7,0)</f>
        <v>0</v>
      </c>
      <c r="AY472" s="196">
        <f t="shared" ref="AY472" si="3394">IF($AV$22=1,AS472*$AS$7,0)</f>
        <v>0</v>
      </c>
      <c r="AZ472" s="197">
        <f t="shared" si="3304"/>
        <v>0</v>
      </c>
      <c r="BA472" s="198">
        <f>IFERROR(AZ472/(IF($AT$22&gt;0,$AM$7,0)+IF($AU$22&gt;0,$AP$7,0)+IF($AV$22&gt;0,$AS$7,0)),0)</f>
        <v>0</v>
      </c>
      <c r="BB472" s="198"/>
      <c r="BC472" s="425"/>
      <c r="BD472" s="413"/>
      <c r="BE472" s="413"/>
      <c r="BF472" s="236"/>
      <c r="BG472" s="416"/>
      <c r="BH472" s="416"/>
      <c r="BI472" s="411"/>
      <c r="BJ472" s="411"/>
      <c r="BK472" s="413"/>
      <c r="BL472" s="413"/>
      <c r="BM472" s="413"/>
      <c r="BP472" s="211"/>
      <c r="BQ472" s="211"/>
      <c r="BR472" s="211"/>
      <c r="BS472" s="211"/>
    </row>
    <row r="473" spans="1:71">
      <c r="A473" s="419"/>
      <c r="B473" s="419"/>
      <c r="C473" s="422"/>
      <c r="D473" s="195" t="str">
        <f t="shared" si="2926"/>
        <v>3.13</v>
      </c>
      <c r="E473" s="195"/>
      <c r="F473" s="195"/>
      <c r="G473" s="195"/>
      <c r="H473" s="195"/>
      <c r="I473" s="195"/>
      <c r="J473" s="196">
        <f t="shared" si="3289"/>
        <v>0</v>
      </c>
      <c r="K473" s="197" t="str">
        <f>IF(analis!AB44="","",analis!AB44)</f>
        <v/>
      </c>
      <c r="L473" s="196"/>
      <c r="M473" s="196"/>
      <c r="N473" s="196"/>
      <c r="O473" s="196"/>
      <c r="P473" s="196">
        <f t="shared" si="3290"/>
        <v>0</v>
      </c>
      <c r="Q473" s="8" t="str">
        <f>'rpp13'!$M$289</f>
        <v/>
      </c>
      <c r="R473" s="196"/>
      <c r="S473" s="196">
        <f t="shared" si="3291"/>
        <v>0</v>
      </c>
      <c r="T473" s="196"/>
      <c r="U473" s="196"/>
      <c r="V473" s="196">
        <f t="shared" si="3292"/>
        <v>0</v>
      </c>
      <c r="W473" s="196"/>
      <c r="X473" s="196"/>
      <c r="Y473" s="196"/>
      <c r="Z473" s="196"/>
      <c r="AA473" s="196">
        <f t="shared" ref="AA473" si="3395">IF($W$23=1,J473*$J$7,0)</f>
        <v>0</v>
      </c>
      <c r="AB473" s="196">
        <f t="shared" ref="AB473" si="3396">IF($X$23=1,P473*$P$7,0)</f>
        <v>0</v>
      </c>
      <c r="AC473" s="196">
        <f t="shared" ref="AC473" si="3397">IF($Y$23=1,S473*$S$7,0)</f>
        <v>0</v>
      </c>
      <c r="AD473" s="196">
        <f t="shared" ref="AD473" si="3398">IF($Z$23=1,V473*$V$7,0)</f>
        <v>0</v>
      </c>
      <c r="AE473" s="197">
        <f t="shared" si="3297"/>
        <v>0</v>
      </c>
      <c r="AF473" s="198">
        <f>IFERROR(AE473/(IF($W$23&gt;0,$J$7,0)+IF($X$23&gt;0,$P$7,0)+IF($Y$23&gt;0,$S$7,0)+IF($Z$23&gt;0,$V$7,0)),0)</f>
        <v>0</v>
      </c>
      <c r="AG473" s="198"/>
      <c r="AH473" s="425"/>
      <c r="AI473" s="413"/>
      <c r="AJ473" s="199" t="str">
        <f t="shared" si="2931"/>
        <v>4.13</v>
      </c>
      <c r="AK473" s="8" t="str">
        <f>'rpp13'!$M$346</f>
        <v/>
      </c>
      <c r="AL473" s="199"/>
      <c r="AM473" s="196">
        <f t="shared" si="3298"/>
        <v>0</v>
      </c>
      <c r="AN473" s="196"/>
      <c r="AO473" s="196"/>
      <c r="AP473" s="196">
        <f t="shared" si="3299"/>
        <v>0</v>
      </c>
      <c r="AQ473" s="196"/>
      <c r="AR473" s="196"/>
      <c r="AS473" s="196">
        <f t="shared" si="3300"/>
        <v>0</v>
      </c>
      <c r="AT473" s="196"/>
      <c r="AU473" s="196"/>
      <c r="AV473" s="196"/>
      <c r="AW473" s="196">
        <f t="shared" ref="AW473" si="3399">IF($AT$23=1,AM473*$AM$7,0)</f>
        <v>0</v>
      </c>
      <c r="AX473" s="196">
        <f t="shared" ref="AX473" si="3400">IF($AU$23=1,AP473*$AP$7,0)</f>
        <v>0</v>
      </c>
      <c r="AY473" s="196">
        <f t="shared" ref="AY473" si="3401">IF($AV$23=1,AS473*$AS$7,0)</f>
        <v>0</v>
      </c>
      <c r="AZ473" s="197">
        <f t="shared" si="3304"/>
        <v>0</v>
      </c>
      <c r="BA473" s="198">
        <f>IFERROR(AZ473/(IF($AT$23&gt;0,$AM$7,0)+IF($AU$23&gt;0,$AP$7,0)+IF($AV$23&gt;0,$AS$7,0)),0)</f>
        <v>0</v>
      </c>
      <c r="BB473" s="198"/>
      <c r="BC473" s="425"/>
      <c r="BD473" s="413"/>
      <c r="BE473" s="413"/>
      <c r="BF473" s="236"/>
      <c r="BG473" s="416"/>
      <c r="BH473" s="416"/>
      <c r="BI473" s="411"/>
      <c r="BJ473" s="411"/>
      <c r="BK473" s="413"/>
      <c r="BL473" s="413"/>
      <c r="BM473" s="413"/>
      <c r="BP473" s="211"/>
      <c r="BQ473" s="211"/>
      <c r="BR473" s="211"/>
      <c r="BS473" s="211"/>
    </row>
    <row r="474" spans="1:71">
      <c r="A474" s="419"/>
      <c r="B474" s="419"/>
      <c r="C474" s="422"/>
      <c r="D474" s="195" t="str">
        <f t="shared" si="2926"/>
        <v>3.14</v>
      </c>
      <c r="E474" s="195"/>
      <c r="F474" s="195"/>
      <c r="G474" s="195"/>
      <c r="H474" s="195"/>
      <c r="I474" s="195"/>
      <c r="J474" s="196">
        <f t="shared" si="3289"/>
        <v>0</v>
      </c>
      <c r="K474" s="197" t="str">
        <f>IF(analis!AD44="","",analis!AD44)</f>
        <v/>
      </c>
      <c r="L474" s="196"/>
      <c r="M474" s="196"/>
      <c r="N474" s="196"/>
      <c r="O474" s="196"/>
      <c r="P474" s="196">
        <f t="shared" si="3290"/>
        <v>0</v>
      </c>
      <c r="Q474" s="8" t="str">
        <f>'rpp14'!$M$289</f>
        <v/>
      </c>
      <c r="R474" s="196"/>
      <c r="S474" s="196">
        <f t="shared" si="3291"/>
        <v>0</v>
      </c>
      <c r="T474" s="196"/>
      <c r="U474" s="196"/>
      <c r="V474" s="196">
        <f t="shared" si="3292"/>
        <v>0</v>
      </c>
      <c r="W474" s="196"/>
      <c r="X474" s="196"/>
      <c r="Y474" s="196"/>
      <c r="Z474" s="196"/>
      <c r="AA474" s="196">
        <f t="shared" ref="AA474" si="3402">IF($W$24=1,J474*$J$7,0)</f>
        <v>0</v>
      </c>
      <c r="AB474" s="196">
        <f t="shared" ref="AB474" si="3403">IF($X$24=1,P474*$P$7,0)</f>
        <v>0</v>
      </c>
      <c r="AC474" s="196">
        <f t="shared" ref="AC474" si="3404">IF($Y$24=1,S474*$S$7,0)</f>
        <v>0</v>
      </c>
      <c r="AD474" s="196">
        <f t="shared" ref="AD474" si="3405">IF($Z$24=1,V474*$V$7,0)</f>
        <v>0</v>
      </c>
      <c r="AE474" s="197">
        <f t="shared" si="3297"/>
        <v>0</v>
      </c>
      <c r="AF474" s="198">
        <f>IFERROR(AE474/(IF($W$24&gt;0,$J$7,0)+IF($X$24&gt;0,$P$7,0)+IF($Y$24&gt;0,$S$7,0)+IF($Z$24&gt;0,$V$7,0)),0)</f>
        <v>0</v>
      </c>
      <c r="AG474" s="198"/>
      <c r="AH474" s="425"/>
      <c r="AI474" s="413"/>
      <c r="AJ474" s="199" t="str">
        <f t="shared" si="2931"/>
        <v>4.14</v>
      </c>
      <c r="AK474" s="8" t="str">
        <f>'rpp14'!$M$346</f>
        <v/>
      </c>
      <c r="AL474" s="199"/>
      <c r="AM474" s="196">
        <f t="shared" si="3298"/>
        <v>0</v>
      </c>
      <c r="AN474" s="196"/>
      <c r="AO474" s="196"/>
      <c r="AP474" s="196">
        <f t="shared" si="3299"/>
        <v>0</v>
      </c>
      <c r="AQ474" s="196"/>
      <c r="AR474" s="196"/>
      <c r="AS474" s="196">
        <f t="shared" si="3300"/>
        <v>0</v>
      </c>
      <c r="AT474" s="196"/>
      <c r="AU474" s="196"/>
      <c r="AV474" s="196"/>
      <c r="AW474" s="196">
        <f t="shared" ref="AW474" si="3406">IF($AT$24=1,AM474*$AM$7,0)</f>
        <v>0</v>
      </c>
      <c r="AX474" s="196">
        <f t="shared" ref="AX474" si="3407">IF($AU$24=1,AP474*$AP$7,0)</f>
        <v>0</v>
      </c>
      <c r="AY474" s="196">
        <f t="shared" ref="AY474" si="3408">IF($AV$24=1,AS474*$AS$7,0)</f>
        <v>0</v>
      </c>
      <c r="AZ474" s="197">
        <f t="shared" si="3304"/>
        <v>0</v>
      </c>
      <c r="BA474" s="198">
        <f>IFERROR(AZ474/(IF($AT$24&gt;0,$AM$7,0)+IF($AU$24&gt;0,$AP$7,0)+IF($AV$24&gt;0,$AS$7,0)),0)</f>
        <v>0</v>
      </c>
      <c r="BB474" s="198"/>
      <c r="BC474" s="425"/>
      <c r="BD474" s="413"/>
      <c r="BE474" s="413"/>
      <c r="BF474" s="236"/>
      <c r="BG474" s="416"/>
      <c r="BH474" s="416"/>
      <c r="BI474" s="411"/>
      <c r="BJ474" s="411"/>
      <c r="BK474" s="413"/>
      <c r="BL474" s="413"/>
      <c r="BM474" s="413"/>
      <c r="BP474" s="211"/>
      <c r="BQ474" s="211"/>
      <c r="BR474" s="211"/>
      <c r="BS474" s="211"/>
    </row>
    <row r="475" spans="1:71">
      <c r="A475" s="420"/>
      <c r="B475" s="420"/>
      <c r="C475" s="423"/>
      <c r="D475" s="195" t="str">
        <f t="shared" ref="D475:D538" si="3409">D460</f>
        <v>3.15</v>
      </c>
      <c r="E475" s="195"/>
      <c r="F475" s="195"/>
      <c r="G475" s="195"/>
      <c r="H475" s="195"/>
      <c r="I475" s="195"/>
      <c r="J475" s="196">
        <f t="shared" si="3289"/>
        <v>0</v>
      </c>
      <c r="K475" s="197" t="str">
        <f>IF(analis!AF44="","",analis!AF44)</f>
        <v/>
      </c>
      <c r="L475" s="196"/>
      <c r="M475" s="196"/>
      <c r="N475" s="196"/>
      <c r="O475" s="196"/>
      <c r="P475" s="196">
        <f t="shared" si="3290"/>
        <v>0</v>
      </c>
      <c r="Q475" s="8" t="str">
        <f>'rpp15'!$M$289</f>
        <v/>
      </c>
      <c r="R475" s="196"/>
      <c r="S475" s="196">
        <f t="shared" si="3291"/>
        <v>0</v>
      </c>
      <c r="T475" s="196"/>
      <c r="U475" s="196"/>
      <c r="V475" s="196">
        <f t="shared" si="3292"/>
        <v>0</v>
      </c>
      <c r="W475" s="196"/>
      <c r="X475" s="196"/>
      <c r="Y475" s="196"/>
      <c r="Z475" s="196"/>
      <c r="AA475" s="196">
        <f t="shared" ref="AA475" si="3410">IF($W$25=1,J475*$J$7,0)</f>
        <v>0</v>
      </c>
      <c r="AB475" s="196">
        <f t="shared" ref="AB475" si="3411">IF($X$25=1,P475*$P$7,0)</f>
        <v>0</v>
      </c>
      <c r="AC475" s="196">
        <f t="shared" ref="AC475" si="3412">IF($Y$25=1,S475*$S$7,0)</f>
        <v>0</v>
      </c>
      <c r="AD475" s="196">
        <f t="shared" ref="AD475" si="3413">IF($Z$25=1,V475*$V$7,0)</f>
        <v>0</v>
      </c>
      <c r="AE475" s="197">
        <f t="shared" si="3297"/>
        <v>0</v>
      </c>
      <c r="AF475" s="198">
        <f>IFERROR(AE475/(IF($W$25&gt;0,$J$7,0)+IF($X$25&gt;0,$P$7,0)+IF($Y$25&gt;0,$S$7,0)+IF($Z$25&gt;0,$V$7,0)),0)</f>
        <v>0</v>
      </c>
      <c r="AG475" s="198"/>
      <c r="AH475" s="426"/>
      <c r="AI475" s="414"/>
      <c r="AJ475" s="199" t="str">
        <f t="shared" ref="AJ475:AJ538" si="3414">AJ460</f>
        <v>4.15</v>
      </c>
      <c r="AK475" s="8" t="str">
        <f>'rpp15'!$M$346</f>
        <v/>
      </c>
      <c r="AL475" s="199"/>
      <c r="AM475" s="196">
        <f t="shared" si="3298"/>
        <v>0</v>
      </c>
      <c r="AN475" s="196"/>
      <c r="AO475" s="196"/>
      <c r="AP475" s="196">
        <f t="shared" si="3299"/>
        <v>0</v>
      </c>
      <c r="AQ475" s="196"/>
      <c r="AR475" s="196"/>
      <c r="AS475" s="196">
        <f t="shared" si="3300"/>
        <v>0</v>
      </c>
      <c r="AT475" s="196"/>
      <c r="AU475" s="196"/>
      <c r="AV475" s="196"/>
      <c r="AW475" s="196">
        <f t="shared" ref="AW475" si="3415">IF($AT$25=1,AM475*$AM$7,0)</f>
        <v>0</v>
      </c>
      <c r="AX475" s="196">
        <f t="shared" ref="AX475" si="3416">IF($AU$25=1,AP475*$AP$7,0)</f>
        <v>0</v>
      </c>
      <c r="AY475" s="196">
        <f t="shared" ref="AY475" si="3417">IF($AV$25=1,AS475*$AS$7,0)</f>
        <v>0</v>
      </c>
      <c r="AZ475" s="197">
        <f t="shared" si="3304"/>
        <v>0</v>
      </c>
      <c r="BA475" s="198">
        <f>IFERROR(AZ475/(IF($AT$25&gt;0,$AM$7,0)+IF($AU$25&gt;0,$AP$7,0)+IF($AV$25&gt;0,$AS$7,0)),0)</f>
        <v>0</v>
      </c>
      <c r="BB475" s="198"/>
      <c r="BC475" s="426"/>
      <c r="BD475" s="414"/>
      <c r="BE475" s="414"/>
      <c r="BF475" s="237"/>
      <c r="BG475" s="417"/>
      <c r="BH475" s="417"/>
      <c r="BI475" s="316"/>
      <c r="BJ475" s="316"/>
      <c r="BK475" s="414"/>
      <c r="BL475" s="414"/>
      <c r="BM475" s="414"/>
      <c r="BP475" s="211"/>
      <c r="BQ475" s="211"/>
      <c r="BR475" s="211"/>
      <c r="BS475" s="211"/>
    </row>
    <row r="476" spans="1:71">
      <c r="A476" s="418">
        <v>32</v>
      </c>
      <c r="B476" s="418">
        <f>pd!B37</f>
        <v>5500</v>
      </c>
      <c r="C476" s="421" t="str">
        <f>pd!C37</f>
        <v>MUHAMMAD SYIFA ALIF NUGRAHA</v>
      </c>
      <c r="D476" s="195" t="str">
        <f t="shared" si="3409"/>
        <v>3.1</v>
      </c>
      <c r="E476" s="195"/>
      <c r="F476" s="195"/>
      <c r="G476" s="195"/>
      <c r="H476" s="195"/>
      <c r="I476" s="195"/>
      <c r="J476" s="196">
        <f t="shared" si="3289"/>
        <v>0</v>
      </c>
      <c r="K476" s="197" t="str">
        <f>IF(analis!D45="","",analis!D45)</f>
        <v/>
      </c>
      <c r="L476" s="196"/>
      <c r="M476" s="196"/>
      <c r="N476" s="196"/>
      <c r="O476" s="196"/>
      <c r="P476" s="196">
        <f t="shared" si="3290"/>
        <v>0</v>
      </c>
      <c r="Q476" s="8" t="str">
        <f>'rpp1'!$M$290</f>
        <v/>
      </c>
      <c r="R476" s="196"/>
      <c r="S476" s="196">
        <f t="shared" si="3291"/>
        <v>0</v>
      </c>
      <c r="T476" s="196"/>
      <c r="U476" s="196"/>
      <c r="V476" s="196">
        <f t="shared" si="3292"/>
        <v>0</v>
      </c>
      <c r="W476" s="196"/>
      <c r="X476" s="196"/>
      <c r="Y476" s="196"/>
      <c r="Z476" s="196"/>
      <c r="AA476" s="196">
        <f t="shared" ref="AA476" si="3418">IF($W$11=1,J476*$J$7,0)</f>
        <v>0</v>
      </c>
      <c r="AB476" s="196">
        <f t="shared" ref="AB476" si="3419">IF($X$11=1,P476*$P$7,0)</f>
        <v>0</v>
      </c>
      <c r="AC476" s="196">
        <f t="shared" ref="AC476" si="3420">IF($Y$11=1,S476*$S$7,0)</f>
        <v>0</v>
      </c>
      <c r="AD476" s="196">
        <f t="shared" ref="AD476" si="3421">IF($Z$11=1,V476*$V$7,0)</f>
        <v>0</v>
      </c>
      <c r="AE476" s="197">
        <f t="shared" si="3297"/>
        <v>0</v>
      </c>
      <c r="AF476" s="198">
        <f>IFERROR(AE476/(IF($W$11&gt;0,$J$7,0)+IF($X$11&gt;0,$P$7,0)+IF($Y$11&gt;0,$S$7,0)+IF($Z$11&gt;0,$V$7,0)),0)</f>
        <v>0</v>
      </c>
      <c r="AG476" s="198"/>
      <c r="AH476" s="424" t="e">
        <f t="shared" ref="AH476" si="3422">ROUND((SUM(AF476:AF490)/SUM($AG$11:$AG$25)),0)</f>
        <v>#DIV/0!</v>
      </c>
      <c r="AI476" s="412" t="e">
        <f>IF(AH476&gt;=$BO$11,"A",IF(AH476&gt;=$BO$12,"B",IF(AH476&gt;=$BO$13,"C",IF(AH476&gt;=$BO$14,"D",""))))</f>
        <v>#DIV/0!</v>
      </c>
      <c r="AJ476" s="199" t="str">
        <f t="shared" si="3414"/>
        <v>4.1</v>
      </c>
      <c r="AK476" s="8" t="str">
        <f>'rpp1'!$M$347</f>
        <v/>
      </c>
      <c r="AL476" s="199"/>
      <c r="AM476" s="196">
        <f t="shared" si="3298"/>
        <v>0</v>
      </c>
      <c r="AN476" s="196"/>
      <c r="AO476" s="196"/>
      <c r="AP476" s="196">
        <f t="shared" si="3299"/>
        <v>0</v>
      </c>
      <c r="AQ476" s="196"/>
      <c r="AR476" s="196"/>
      <c r="AS476" s="196">
        <f t="shared" si="3300"/>
        <v>0</v>
      </c>
      <c r="AT476" s="196"/>
      <c r="AU476" s="196"/>
      <c r="AV476" s="196"/>
      <c r="AW476" s="196">
        <f t="shared" ref="AW476" si="3423">IF($AT$11=1,AM476*$AM$7,0)</f>
        <v>0</v>
      </c>
      <c r="AX476" s="196">
        <f t="shared" ref="AX476" si="3424">IF($AU$11=1,AP476*$AP$7,0)</f>
        <v>0</v>
      </c>
      <c r="AY476" s="196">
        <f t="shared" ref="AY476" si="3425">IF($AV$11=1,AS476*$AS$7,0)</f>
        <v>0</v>
      </c>
      <c r="AZ476" s="197">
        <f t="shared" si="3304"/>
        <v>0</v>
      </c>
      <c r="BA476" s="198">
        <f>IFERROR(AZ476/(IF($AT$11&gt;0,$AM$7,0)+IF($AU$11&gt;0,$AP$7,0)+IF($AV$11&gt;0,$AS$7,0)),0)</f>
        <v>0</v>
      </c>
      <c r="BB476" s="198"/>
      <c r="BC476" s="424" t="e">
        <f t="shared" ref="BC476" si="3426">ROUND((SUM(BA476:BA490)/SUM($BB$11:$BB$25)),0)</f>
        <v>#DIV/0!</v>
      </c>
      <c r="BD476" s="412" t="e">
        <f t="shared" ref="BD476" si="3427">IF(BC476&gt;=$BO$11,"A",IF(BC476&gt;=$BO$12,"B",IF(BC476&gt;=$BO$13,"C",IF(BC476&gt;=$BO$14,"D",""))))</f>
        <v>#DIV/0!</v>
      </c>
      <c r="BE476" s="412"/>
      <c r="BF476" s="235" t="str">
        <f>'rpp1'!G181</f>
        <v/>
      </c>
      <c r="BG476" s="415" t="e">
        <f>IF(AI476=$BP$11,$BQ$11,IF(AI476=$BP$12,$BQ$12,IF(AI476=$BP$13,$BQ$13,IF(AI476=$BP$14,$BQ$14,""))))</f>
        <v>#DIV/0!</v>
      </c>
      <c r="BH476" s="415" t="e">
        <f t="shared" ref="BH476" si="3428">IF(BD476=$BP$11,$BR$11,IF(BD476=$BP$12,$BR$12,IF(BD476=$BP$13,$BR$13,IF(BD476=$BP$14,$BR$14,""))))</f>
        <v>#DIV/0!</v>
      </c>
      <c r="BI476" s="315" t="str">
        <f t="shared" ref="BI476" si="3429">IF(BE476=$BS$11,$BT$11,IF(BE476=$BS$12,$BT$12,IF(BE476=$BS$13,$BT$13,IF(BE476=$BS$14,$BT$14,""))))</f>
        <v/>
      </c>
      <c r="BJ476" s="315" t="str">
        <f t="shared" ref="BJ476" si="3430">IF(BF476=$BS$11,$BU$11,IF(BF476=$BS$12,$BU$12,IF(BF476=$BS$13,$BU$13,IF(BF476=$BS$14,$BU$14,""))))</f>
        <v/>
      </c>
      <c r="BK476" s="412"/>
      <c r="BL476" s="412"/>
      <c r="BM476" s="412"/>
      <c r="BP476" s="211"/>
      <c r="BQ476" s="211"/>
      <c r="BR476" s="211"/>
      <c r="BS476" s="211"/>
    </row>
    <row r="477" spans="1:71">
      <c r="A477" s="419"/>
      <c r="B477" s="419"/>
      <c r="C477" s="422"/>
      <c r="D477" s="195" t="str">
        <f t="shared" si="3409"/>
        <v>3.2</v>
      </c>
      <c r="E477" s="195"/>
      <c r="F477" s="195"/>
      <c r="G477" s="195"/>
      <c r="H477" s="195"/>
      <c r="I477" s="195"/>
      <c r="J477" s="196">
        <f t="shared" si="3289"/>
        <v>0</v>
      </c>
      <c r="K477" s="197" t="str">
        <f>IF(analis!F45="","",analis!F45)</f>
        <v/>
      </c>
      <c r="L477" s="196"/>
      <c r="M477" s="196"/>
      <c r="N477" s="196"/>
      <c r="O477" s="196"/>
      <c r="P477" s="196">
        <f t="shared" si="3290"/>
        <v>0</v>
      </c>
      <c r="Q477" s="8" t="str">
        <f>'rpp2'!$M$290</f>
        <v/>
      </c>
      <c r="R477" s="196"/>
      <c r="S477" s="196">
        <f t="shared" si="3291"/>
        <v>0</v>
      </c>
      <c r="T477" s="196"/>
      <c r="U477" s="196"/>
      <c r="V477" s="196">
        <f t="shared" si="3292"/>
        <v>0</v>
      </c>
      <c r="W477" s="196"/>
      <c r="X477" s="196"/>
      <c r="Y477" s="196"/>
      <c r="Z477" s="196"/>
      <c r="AA477" s="196">
        <f t="shared" ref="AA477" si="3431">IF($W$12=1,J477*$J$7,0)</f>
        <v>0</v>
      </c>
      <c r="AB477" s="196">
        <f t="shared" ref="AB477" si="3432">IF($X$12=1,P477*$P$7,0)</f>
        <v>0</v>
      </c>
      <c r="AC477" s="196">
        <f t="shared" ref="AC477" si="3433">IF($Y$12=1,S477*$S$7,0)</f>
        <v>0</v>
      </c>
      <c r="AD477" s="196">
        <f t="shared" ref="AD477" si="3434">IF($Z$12=1,V477*$V$7,0)</f>
        <v>0</v>
      </c>
      <c r="AE477" s="197">
        <f t="shared" si="3297"/>
        <v>0</v>
      </c>
      <c r="AF477" s="198">
        <f>IFERROR(AE477/(IF($W$12&gt;0,$J$7,0)+IF($X$12&gt;0,$P$7,0)+IF($Y$12&gt;0,$S$7,0)+IF($Z$12&gt;0,$V$7,0)),0)</f>
        <v>0</v>
      </c>
      <c r="AG477" s="198"/>
      <c r="AH477" s="425"/>
      <c r="AI477" s="413"/>
      <c r="AJ477" s="199" t="str">
        <f t="shared" si="3414"/>
        <v>4.2</v>
      </c>
      <c r="AK477" s="8" t="str">
        <f>'rpp2'!$M$347</f>
        <v/>
      </c>
      <c r="AL477" s="199"/>
      <c r="AM477" s="196">
        <f t="shared" si="3298"/>
        <v>0</v>
      </c>
      <c r="AN477" s="196"/>
      <c r="AO477" s="196"/>
      <c r="AP477" s="196">
        <f t="shared" si="3299"/>
        <v>0</v>
      </c>
      <c r="AQ477" s="196"/>
      <c r="AR477" s="196"/>
      <c r="AS477" s="196">
        <f t="shared" si="3300"/>
        <v>0</v>
      </c>
      <c r="AT477" s="196"/>
      <c r="AU477" s="196"/>
      <c r="AV477" s="196"/>
      <c r="AW477" s="196">
        <f t="shared" ref="AW477" si="3435">IF($AT$12=1,AM477*$AM$7,0)</f>
        <v>0</v>
      </c>
      <c r="AX477" s="196">
        <f t="shared" ref="AX477" si="3436">IF($AU$12=1,AP477*$AP$7,0)</f>
        <v>0</v>
      </c>
      <c r="AY477" s="196">
        <f t="shared" ref="AY477" si="3437">IF($AV$12=1,AS477*$AS$7,0)</f>
        <v>0</v>
      </c>
      <c r="AZ477" s="197">
        <f t="shared" si="3304"/>
        <v>0</v>
      </c>
      <c r="BA477" s="198">
        <f>IFERROR(AZ477/(IF($AT$12&gt;0,$AM$7,0)+IF($AU$12&gt;0,$AP$7,0)+IF($AV$12&gt;0,$AS$7,0)),0)</f>
        <v>0</v>
      </c>
      <c r="BB477" s="198"/>
      <c r="BC477" s="425"/>
      <c r="BD477" s="413"/>
      <c r="BE477" s="413"/>
      <c r="BF477" s="236" t="str">
        <f>'rpp2'!G181</f>
        <v/>
      </c>
      <c r="BG477" s="416"/>
      <c r="BH477" s="416"/>
      <c r="BI477" s="411"/>
      <c r="BJ477" s="411"/>
      <c r="BK477" s="413"/>
      <c r="BL477" s="413"/>
      <c r="BM477" s="413"/>
      <c r="BP477" s="211"/>
      <c r="BQ477" s="211"/>
      <c r="BR477" s="211"/>
      <c r="BS477" s="211"/>
    </row>
    <row r="478" spans="1:71">
      <c r="A478" s="419"/>
      <c r="B478" s="419"/>
      <c r="C478" s="422"/>
      <c r="D478" s="195" t="str">
        <f t="shared" si="3409"/>
        <v>3.3</v>
      </c>
      <c r="E478" s="195"/>
      <c r="F478" s="195"/>
      <c r="G478" s="195"/>
      <c r="H478" s="195"/>
      <c r="I478" s="195"/>
      <c r="J478" s="196">
        <f t="shared" si="3289"/>
        <v>0</v>
      </c>
      <c r="K478" s="197" t="str">
        <f>IF(analis!H45="","",analis!H45)</f>
        <v/>
      </c>
      <c r="L478" s="196"/>
      <c r="M478" s="196"/>
      <c r="N478" s="196"/>
      <c r="O478" s="196"/>
      <c r="P478" s="196">
        <f t="shared" si="3290"/>
        <v>0</v>
      </c>
      <c r="Q478" s="8" t="str">
        <f>'rpp3'!$M$290</f>
        <v/>
      </c>
      <c r="R478" s="196"/>
      <c r="S478" s="196">
        <f t="shared" si="3291"/>
        <v>0</v>
      </c>
      <c r="T478" s="196"/>
      <c r="U478" s="196"/>
      <c r="V478" s="196">
        <f t="shared" si="3292"/>
        <v>0</v>
      </c>
      <c r="W478" s="196"/>
      <c r="X478" s="196"/>
      <c r="Y478" s="196"/>
      <c r="Z478" s="196"/>
      <c r="AA478" s="196">
        <f t="shared" ref="AA478" si="3438">IF($W$13=1,J478*$J$7,0)</f>
        <v>0</v>
      </c>
      <c r="AB478" s="196">
        <f t="shared" ref="AB478" si="3439">IF($X$13=1,P478*$P$7,0)</f>
        <v>0</v>
      </c>
      <c r="AC478" s="196">
        <f t="shared" ref="AC478" si="3440">IF($Y$13=1,S478*$S$7,0)</f>
        <v>0</v>
      </c>
      <c r="AD478" s="196">
        <f t="shared" ref="AD478" si="3441">IF($Z$13=1,V478*$V$7,0)</f>
        <v>0</v>
      </c>
      <c r="AE478" s="197">
        <f t="shared" si="3297"/>
        <v>0</v>
      </c>
      <c r="AF478" s="198">
        <f>IFERROR(AE478/(IF($W$13&gt;0,$J$7,0)+IF($X$13&gt;0,$P$7,0)+IF($Y$13&gt;0,$S$7,0)+IF($Z$13&gt;0,$V$7,0)),0)</f>
        <v>0</v>
      </c>
      <c r="AG478" s="198"/>
      <c r="AH478" s="425"/>
      <c r="AI478" s="413"/>
      <c r="AJ478" s="199" t="str">
        <f t="shared" si="3414"/>
        <v>4.3</v>
      </c>
      <c r="AK478" s="8" t="str">
        <f>'rpp3'!$M$347</f>
        <v/>
      </c>
      <c r="AL478" s="199"/>
      <c r="AM478" s="196">
        <f t="shared" si="3298"/>
        <v>0</v>
      </c>
      <c r="AN478" s="196"/>
      <c r="AO478" s="196"/>
      <c r="AP478" s="196">
        <f t="shared" si="3299"/>
        <v>0</v>
      </c>
      <c r="AQ478" s="196"/>
      <c r="AR478" s="196"/>
      <c r="AS478" s="196">
        <f t="shared" si="3300"/>
        <v>0</v>
      </c>
      <c r="AT478" s="196"/>
      <c r="AU478" s="196"/>
      <c r="AV478" s="196"/>
      <c r="AW478" s="196">
        <f t="shared" ref="AW478" si="3442">IF($AT$13=1,AM478*$AM$7,0)</f>
        <v>0</v>
      </c>
      <c r="AX478" s="196">
        <f t="shared" ref="AX478" si="3443">IF($AU$13=1,AP478*$AP$7,0)</f>
        <v>0</v>
      </c>
      <c r="AY478" s="196">
        <f t="shared" ref="AY478" si="3444">IF($AV$13=1,AS478*$AS$7,0)</f>
        <v>0</v>
      </c>
      <c r="AZ478" s="197">
        <f t="shared" si="3304"/>
        <v>0</v>
      </c>
      <c r="BA478" s="198">
        <f>IFERROR(AZ478/(IF($AT$13&gt;0,$AM$7,0)+IF($AU$13&gt;0,$AP$7,0)+IF($AV$13&gt;0,$AS$7,0)),0)</f>
        <v>0</v>
      </c>
      <c r="BB478" s="198"/>
      <c r="BC478" s="425"/>
      <c r="BD478" s="413"/>
      <c r="BE478" s="413"/>
      <c r="BF478" s="236"/>
      <c r="BG478" s="416"/>
      <c r="BH478" s="416"/>
      <c r="BI478" s="411"/>
      <c r="BJ478" s="411"/>
      <c r="BK478" s="413"/>
      <c r="BL478" s="413"/>
      <c r="BM478" s="413"/>
      <c r="BP478" s="211"/>
      <c r="BQ478" s="211"/>
      <c r="BR478" s="211"/>
      <c r="BS478" s="211"/>
    </row>
    <row r="479" spans="1:71">
      <c r="A479" s="419"/>
      <c r="B479" s="419"/>
      <c r="C479" s="422"/>
      <c r="D479" s="195" t="str">
        <f t="shared" si="3409"/>
        <v>3.4</v>
      </c>
      <c r="E479" s="195"/>
      <c r="F479" s="195"/>
      <c r="G479" s="195"/>
      <c r="H479" s="195"/>
      <c r="I479" s="195"/>
      <c r="J479" s="196">
        <f t="shared" si="3289"/>
        <v>0</v>
      </c>
      <c r="K479" s="197" t="str">
        <f>IF(analis!J45="","",analis!J45)</f>
        <v/>
      </c>
      <c r="L479" s="196"/>
      <c r="M479" s="196"/>
      <c r="N479" s="196"/>
      <c r="O479" s="196"/>
      <c r="P479" s="196">
        <f t="shared" si="3290"/>
        <v>0</v>
      </c>
      <c r="Q479" s="8" t="str">
        <f>'rpp4'!$M$290</f>
        <v/>
      </c>
      <c r="R479" s="196"/>
      <c r="S479" s="196">
        <f t="shared" si="3291"/>
        <v>0</v>
      </c>
      <c r="T479" s="196"/>
      <c r="U479" s="196"/>
      <c r="V479" s="196">
        <f t="shared" si="3292"/>
        <v>0</v>
      </c>
      <c r="W479" s="196"/>
      <c r="X479" s="196"/>
      <c r="Y479" s="196"/>
      <c r="Z479" s="196"/>
      <c r="AA479" s="196">
        <f t="shared" ref="AA479" si="3445">IF($W$14=1,J479*$J$7,0)</f>
        <v>0</v>
      </c>
      <c r="AB479" s="196">
        <f t="shared" ref="AB479" si="3446">IF($X$14=1,P479*$P$7,0)</f>
        <v>0</v>
      </c>
      <c r="AC479" s="196">
        <f t="shared" ref="AC479" si="3447">IF($Y$14=1,S479*$S$7,0)</f>
        <v>0</v>
      </c>
      <c r="AD479" s="196">
        <f t="shared" ref="AD479" si="3448">IF($Z$14=1,V479*$V$7,0)</f>
        <v>0</v>
      </c>
      <c r="AE479" s="197">
        <f t="shared" si="3297"/>
        <v>0</v>
      </c>
      <c r="AF479" s="198">
        <f>IFERROR(AE479/(IF($W$14&gt;0,$J$7,0)+IF($X$14&gt;0,$P$7,0)+IF($Y$14&gt;0,$S$7,0)+IF($Z$14&gt;0,$V$7,0)),0)</f>
        <v>0</v>
      </c>
      <c r="AG479" s="198"/>
      <c r="AH479" s="425"/>
      <c r="AI479" s="413"/>
      <c r="AJ479" s="199" t="str">
        <f t="shared" si="3414"/>
        <v>4.4</v>
      </c>
      <c r="AK479" s="8" t="str">
        <f>'rpp4'!$M$347</f>
        <v/>
      </c>
      <c r="AL479" s="199"/>
      <c r="AM479" s="196">
        <f t="shared" si="3298"/>
        <v>0</v>
      </c>
      <c r="AN479" s="196"/>
      <c r="AO479" s="196"/>
      <c r="AP479" s="196">
        <f t="shared" si="3299"/>
        <v>0</v>
      </c>
      <c r="AQ479" s="196"/>
      <c r="AR479" s="196"/>
      <c r="AS479" s="196">
        <f t="shared" si="3300"/>
        <v>0</v>
      </c>
      <c r="AT479" s="196"/>
      <c r="AU479" s="196"/>
      <c r="AV479" s="196"/>
      <c r="AW479" s="196">
        <f t="shared" ref="AW479" si="3449">IF($AT$14=1,AM479*$AM$7,0)</f>
        <v>0</v>
      </c>
      <c r="AX479" s="196">
        <f t="shared" ref="AX479" si="3450">IF($AU$14=1,AP479*$AP$7,0)</f>
        <v>0</v>
      </c>
      <c r="AY479" s="196">
        <f t="shared" ref="AY479" si="3451">IF($AV$14=1,AS479*$AS$7,0)</f>
        <v>0</v>
      </c>
      <c r="AZ479" s="197">
        <f t="shared" si="3304"/>
        <v>0</v>
      </c>
      <c r="BA479" s="198">
        <f>IFERROR(AZ479/(IF($AT$14&gt;0,$AM$7,0)+IF($AU$14&gt;0,$AP$7,0)+IF($AV$14&gt;0,$AS$7,0)),0)</f>
        <v>0</v>
      </c>
      <c r="BB479" s="198"/>
      <c r="BC479" s="425"/>
      <c r="BD479" s="413"/>
      <c r="BE479" s="413"/>
      <c r="BF479" s="236"/>
      <c r="BG479" s="416"/>
      <c r="BH479" s="416"/>
      <c r="BI479" s="411"/>
      <c r="BJ479" s="411"/>
      <c r="BK479" s="413"/>
      <c r="BL479" s="413"/>
      <c r="BM479" s="413"/>
      <c r="BP479" s="211"/>
      <c r="BQ479" s="211"/>
      <c r="BR479" s="211"/>
      <c r="BS479" s="211"/>
    </row>
    <row r="480" spans="1:71">
      <c r="A480" s="419"/>
      <c r="B480" s="419"/>
      <c r="C480" s="422"/>
      <c r="D480" s="195" t="str">
        <f t="shared" si="3409"/>
        <v>3.5</v>
      </c>
      <c r="E480" s="195"/>
      <c r="F480" s="195"/>
      <c r="G480" s="195"/>
      <c r="H480" s="195"/>
      <c r="I480" s="195"/>
      <c r="J480" s="196">
        <f t="shared" si="3289"/>
        <v>0</v>
      </c>
      <c r="K480" s="197" t="str">
        <f>IF(analis!L45="","",analis!L45)</f>
        <v/>
      </c>
      <c r="L480" s="196"/>
      <c r="M480" s="196"/>
      <c r="N480" s="196"/>
      <c r="O480" s="196"/>
      <c r="P480" s="196">
        <f t="shared" si="3290"/>
        <v>0</v>
      </c>
      <c r="Q480" s="8" t="str">
        <f>'rpp5'!$M$290</f>
        <v/>
      </c>
      <c r="R480" s="196"/>
      <c r="S480" s="196">
        <f t="shared" si="3291"/>
        <v>0</v>
      </c>
      <c r="T480" s="196"/>
      <c r="U480" s="196"/>
      <c r="V480" s="196">
        <f t="shared" si="3292"/>
        <v>0</v>
      </c>
      <c r="W480" s="196"/>
      <c r="X480" s="196"/>
      <c r="Y480" s="196"/>
      <c r="Z480" s="196"/>
      <c r="AA480" s="196">
        <f t="shared" ref="AA480" si="3452">IF($W$15=1,J480*$J$7,0)</f>
        <v>0</v>
      </c>
      <c r="AB480" s="196">
        <f t="shared" ref="AB480" si="3453">IF($X$15=1,P480*$P$7,0)</f>
        <v>0</v>
      </c>
      <c r="AC480" s="196">
        <f t="shared" ref="AC480" si="3454">IF($Y$15=1,S480*$S$7,0)</f>
        <v>0</v>
      </c>
      <c r="AD480" s="196">
        <f t="shared" ref="AD480" si="3455">IF($Z$15=1,V480*$V$7,0)</f>
        <v>0</v>
      </c>
      <c r="AE480" s="197">
        <f t="shared" si="3297"/>
        <v>0</v>
      </c>
      <c r="AF480" s="198">
        <f>IFERROR(AE480/(IF($W$15&gt;0,$J$7,0)+IF($X$15&gt;0,$P$7,0)+IF($Y$15&gt;0,$S$7,0)+IF($Z$15&gt;0,$V$7,0)),0)</f>
        <v>0</v>
      </c>
      <c r="AG480" s="198"/>
      <c r="AH480" s="425"/>
      <c r="AI480" s="413"/>
      <c r="AJ480" s="199" t="str">
        <f t="shared" si="3414"/>
        <v>4.5</v>
      </c>
      <c r="AK480" s="8" t="str">
        <f>'rpp5'!$M$347</f>
        <v/>
      </c>
      <c r="AL480" s="199"/>
      <c r="AM480" s="196">
        <f t="shared" si="3298"/>
        <v>0</v>
      </c>
      <c r="AN480" s="196"/>
      <c r="AO480" s="196"/>
      <c r="AP480" s="196">
        <f t="shared" si="3299"/>
        <v>0</v>
      </c>
      <c r="AQ480" s="196"/>
      <c r="AR480" s="196"/>
      <c r="AS480" s="196">
        <f t="shared" si="3300"/>
        <v>0</v>
      </c>
      <c r="AT480" s="196"/>
      <c r="AU480" s="196"/>
      <c r="AV480" s="196"/>
      <c r="AW480" s="196">
        <f t="shared" ref="AW480" si="3456">IF($AT$15=1,AM480*$AM$7,0)</f>
        <v>0</v>
      </c>
      <c r="AX480" s="196">
        <f t="shared" ref="AX480" si="3457">IF($AU$15=1,AP480*$AP$7,0)</f>
        <v>0</v>
      </c>
      <c r="AY480" s="196">
        <f t="shared" ref="AY480" si="3458">IF($AV$15=1,AS480*$AS$7,0)</f>
        <v>0</v>
      </c>
      <c r="AZ480" s="197">
        <f t="shared" si="3304"/>
        <v>0</v>
      </c>
      <c r="BA480" s="198">
        <f>IFERROR(AZ480/(IF($AT$15&gt;0,$AM$7,0)+IF($AU$15&gt;0,$AP$7,0)+IF($AV$15&gt;0,$AS$7,0)),0)</f>
        <v>0</v>
      </c>
      <c r="BB480" s="198"/>
      <c r="BC480" s="425"/>
      <c r="BD480" s="413"/>
      <c r="BE480" s="413"/>
      <c r="BF480" s="236"/>
      <c r="BG480" s="416"/>
      <c r="BH480" s="416"/>
      <c r="BI480" s="411"/>
      <c r="BJ480" s="411"/>
      <c r="BK480" s="413"/>
      <c r="BL480" s="413"/>
      <c r="BM480" s="413"/>
      <c r="BP480" s="211"/>
      <c r="BQ480" s="211"/>
      <c r="BR480" s="211"/>
      <c r="BS480" s="211"/>
    </row>
    <row r="481" spans="1:71">
      <c r="A481" s="419"/>
      <c r="B481" s="419"/>
      <c r="C481" s="422"/>
      <c r="D481" s="195" t="str">
        <f t="shared" si="3409"/>
        <v>3.6</v>
      </c>
      <c r="E481" s="195"/>
      <c r="F481" s="195"/>
      <c r="G481" s="195"/>
      <c r="H481" s="195"/>
      <c r="I481" s="195"/>
      <c r="J481" s="196">
        <f t="shared" si="3289"/>
        <v>0</v>
      </c>
      <c r="K481" s="197" t="str">
        <f>IF(analis!N45="","",analis!N45)</f>
        <v/>
      </c>
      <c r="L481" s="196"/>
      <c r="M481" s="196"/>
      <c r="N481" s="196"/>
      <c r="O481" s="196"/>
      <c r="P481" s="196">
        <f t="shared" si="3290"/>
        <v>0</v>
      </c>
      <c r="Q481" s="8" t="str">
        <f>'rpp16'!$M$290</f>
        <v/>
      </c>
      <c r="R481" s="196"/>
      <c r="S481" s="196">
        <f t="shared" si="3291"/>
        <v>0</v>
      </c>
      <c r="T481" s="196"/>
      <c r="U481" s="196"/>
      <c r="V481" s="196">
        <f t="shared" si="3292"/>
        <v>0</v>
      </c>
      <c r="W481" s="196"/>
      <c r="X481" s="196"/>
      <c r="Y481" s="196"/>
      <c r="Z481" s="196"/>
      <c r="AA481" s="196">
        <f t="shared" ref="AA481" si="3459">IF($W$16=1,J481*$J$7,0)</f>
        <v>0</v>
      </c>
      <c r="AB481" s="196">
        <f t="shared" ref="AB481" si="3460">IF($X$16=1,P481*$P$7,0)</f>
        <v>0</v>
      </c>
      <c r="AC481" s="196">
        <f t="shared" ref="AC481" si="3461">IF($Y$16=1,S481*$S$7,0)</f>
        <v>0</v>
      </c>
      <c r="AD481" s="196">
        <f t="shared" ref="AD481" si="3462">IF($Z$16=1,V481*$V$7,0)</f>
        <v>0</v>
      </c>
      <c r="AE481" s="197">
        <f t="shared" si="3297"/>
        <v>0</v>
      </c>
      <c r="AF481" s="198">
        <f>IFERROR(AE481/(IF($W$16&gt;0,$J$7,0)+IF($X$16&gt;0,$P$7,0)+IF($Y$16&gt;0,$S$7,0)+IF($Z$16&gt;0,$V$7,0)),0)</f>
        <v>0</v>
      </c>
      <c r="AG481" s="198"/>
      <c r="AH481" s="425"/>
      <c r="AI481" s="413"/>
      <c r="AJ481" s="199" t="str">
        <f t="shared" si="3414"/>
        <v>4.6</v>
      </c>
      <c r="AK481" s="8" t="str">
        <f>'rpp16'!$M$347</f>
        <v/>
      </c>
      <c r="AL481" s="199"/>
      <c r="AM481" s="196">
        <f t="shared" si="3298"/>
        <v>0</v>
      </c>
      <c r="AN481" s="196"/>
      <c r="AO481" s="196"/>
      <c r="AP481" s="196">
        <f t="shared" si="3299"/>
        <v>0</v>
      </c>
      <c r="AQ481" s="196"/>
      <c r="AR481" s="196"/>
      <c r="AS481" s="196">
        <f t="shared" si="3300"/>
        <v>0</v>
      </c>
      <c r="AT481" s="196"/>
      <c r="AU481" s="196"/>
      <c r="AV481" s="196"/>
      <c r="AW481" s="196">
        <f t="shared" ref="AW481" si="3463">IF($AT$16=1,AM481*$AM$7,0)</f>
        <v>0</v>
      </c>
      <c r="AX481" s="196">
        <f t="shared" ref="AX481" si="3464">IF($AU$16=1,AP481*$AP$7,0)</f>
        <v>0</v>
      </c>
      <c r="AY481" s="196">
        <f t="shared" ref="AY481" si="3465">IF($AV$16=1,AS481*$AS$7,0)</f>
        <v>0</v>
      </c>
      <c r="AZ481" s="197">
        <f t="shared" si="3304"/>
        <v>0</v>
      </c>
      <c r="BA481" s="198">
        <f>IFERROR(AZ481/(IF($AT$16&gt;0,$AM$7,0)+IF($AU$16&gt;0,$AP$7,0)+IF($AV$16&gt;0,$AS$7,0)),0)</f>
        <v>0</v>
      </c>
      <c r="BB481" s="198"/>
      <c r="BC481" s="425"/>
      <c r="BD481" s="413"/>
      <c r="BE481" s="413"/>
      <c r="BF481" s="236"/>
      <c r="BG481" s="416"/>
      <c r="BH481" s="416"/>
      <c r="BI481" s="411"/>
      <c r="BJ481" s="411"/>
      <c r="BK481" s="413"/>
      <c r="BL481" s="413"/>
      <c r="BM481" s="413"/>
      <c r="BP481" s="211"/>
      <c r="BQ481" s="211"/>
      <c r="BR481" s="211"/>
      <c r="BS481" s="211"/>
    </row>
    <row r="482" spans="1:71">
      <c r="A482" s="419"/>
      <c r="B482" s="419"/>
      <c r="C482" s="422"/>
      <c r="D482" s="195" t="str">
        <f t="shared" si="3409"/>
        <v>3.7</v>
      </c>
      <c r="E482" s="195"/>
      <c r="F482" s="195"/>
      <c r="G482" s="195"/>
      <c r="H482" s="195"/>
      <c r="I482" s="195"/>
      <c r="J482" s="196">
        <f t="shared" si="3289"/>
        <v>0</v>
      </c>
      <c r="K482" s="197" t="str">
        <f>IF(analis!P45="","",analis!P45)</f>
        <v/>
      </c>
      <c r="L482" s="196"/>
      <c r="M482" s="196"/>
      <c r="N482" s="196"/>
      <c r="O482" s="196"/>
      <c r="P482" s="196">
        <f t="shared" si="3290"/>
        <v>0</v>
      </c>
      <c r="Q482" s="8" t="str">
        <f>'rpp17'!$M$290</f>
        <v/>
      </c>
      <c r="R482" s="196"/>
      <c r="S482" s="196">
        <f t="shared" si="3291"/>
        <v>0</v>
      </c>
      <c r="T482" s="196"/>
      <c r="U482" s="196"/>
      <c r="V482" s="196">
        <f t="shared" si="3292"/>
        <v>0</v>
      </c>
      <c r="W482" s="196"/>
      <c r="X482" s="196"/>
      <c r="Y482" s="196"/>
      <c r="Z482" s="196"/>
      <c r="AA482" s="196">
        <f t="shared" ref="AA482" si="3466">IF($W$17=1,J482*$J$7,0)</f>
        <v>0</v>
      </c>
      <c r="AB482" s="196">
        <f t="shared" ref="AB482" si="3467">IF($X$17=1,P482*$P$7,0)</f>
        <v>0</v>
      </c>
      <c r="AC482" s="196">
        <f t="shared" ref="AC482" si="3468">IF($Y$17=1,S482*$S$7,0)</f>
        <v>0</v>
      </c>
      <c r="AD482" s="196">
        <f t="shared" ref="AD482" si="3469">IF($Z$17=1,V482*$V$7,0)</f>
        <v>0</v>
      </c>
      <c r="AE482" s="197">
        <f t="shared" si="3297"/>
        <v>0</v>
      </c>
      <c r="AF482" s="198">
        <f>IFERROR(AE482/(IF($W$17&gt;0,$J$7,0)+IF($X$17&gt;0,$P$7,0)+IF($Y$17&gt;0,$S$7,0)+IF($Z$17&gt;0,$V$7,0)),0)</f>
        <v>0</v>
      </c>
      <c r="AG482" s="198"/>
      <c r="AH482" s="425"/>
      <c r="AI482" s="413"/>
      <c r="AJ482" s="199" t="str">
        <f t="shared" si="3414"/>
        <v>4.7</v>
      </c>
      <c r="AK482" s="8" t="str">
        <f>'rpp17'!$M$347</f>
        <v/>
      </c>
      <c r="AL482" s="199"/>
      <c r="AM482" s="196">
        <f t="shared" si="3298"/>
        <v>0</v>
      </c>
      <c r="AN482" s="196"/>
      <c r="AO482" s="196"/>
      <c r="AP482" s="196">
        <f t="shared" si="3299"/>
        <v>0</v>
      </c>
      <c r="AQ482" s="196"/>
      <c r="AR482" s="196"/>
      <c r="AS482" s="196">
        <f t="shared" si="3300"/>
        <v>0</v>
      </c>
      <c r="AT482" s="196"/>
      <c r="AU482" s="196"/>
      <c r="AV482" s="196"/>
      <c r="AW482" s="196">
        <f t="shared" ref="AW482" si="3470">IF($AT$17=1,AM482*$AM$7,0)</f>
        <v>0</v>
      </c>
      <c r="AX482" s="196">
        <f t="shared" ref="AX482" si="3471">IF($AU$17=1,AP482*$AP$7,0)</f>
        <v>0</v>
      </c>
      <c r="AY482" s="196">
        <f t="shared" ref="AY482" si="3472">IF($AV$17=1,AS482*$AS$7,0)</f>
        <v>0</v>
      </c>
      <c r="AZ482" s="197">
        <f t="shared" si="3304"/>
        <v>0</v>
      </c>
      <c r="BA482" s="198">
        <f>IFERROR(AZ482/(IF($AT$17&gt;0,$AM$7,0)+IF($AU$17&gt;0,$AP$7,0)+IF($AV$17&gt;0,$AS$7,0)),0)</f>
        <v>0</v>
      </c>
      <c r="BB482" s="198"/>
      <c r="BC482" s="425"/>
      <c r="BD482" s="413"/>
      <c r="BE482" s="413"/>
      <c r="BF482" s="236"/>
      <c r="BG482" s="416"/>
      <c r="BH482" s="416"/>
      <c r="BI482" s="411"/>
      <c r="BJ482" s="411"/>
      <c r="BK482" s="413"/>
      <c r="BL482" s="413"/>
      <c r="BM482" s="413"/>
      <c r="BP482" s="211"/>
      <c r="BQ482" s="211"/>
      <c r="BR482" s="211"/>
      <c r="BS482" s="211"/>
    </row>
    <row r="483" spans="1:71">
      <c r="A483" s="419"/>
      <c r="B483" s="419"/>
      <c r="C483" s="422"/>
      <c r="D483" s="195" t="str">
        <f t="shared" si="3409"/>
        <v>3.8</v>
      </c>
      <c r="E483" s="195"/>
      <c r="F483" s="195"/>
      <c r="G483" s="195"/>
      <c r="H483" s="195"/>
      <c r="I483" s="195"/>
      <c r="J483" s="196">
        <f t="shared" si="3289"/>
        <v>0</v>
      </c>
      <c r="K483" s="197" t="str">
        <f>IF(analis!R45="","",analis!R45)</f>
        <v/>
      </c>
      <c r="L483" s="196"/>
      <c r="M483" s="196"/>
      <c r="N483" s="196"/>
      <c r="O483" s="196"/>
      <c r="P483" s="196">
        <f t="shared" si="3290"/>
        <v>0</v>
      </c>
      <c r="Q483" s="8" t="str">
        <f>'rpp18'!$M$290</f>
        <v/>
      </c>
      <c r="R483" s="196"/>
      <c r="S483" s="196">
        <f t="shared" si="3291"/>
        <v>0</v>
      </c>
      <c r="T483" s="196"/>
      <c r="U483" s="196"/>
      <c r="V483" s="196">
        <f t="shared" si="3292"/>
        <v>0</v>
      </c>
      <c r="W483" s="196"/>
      <c r="X483" s="196"/>
      <c r="Y483" s="196"/>
      <c r="Z483" s="196"/>
      <c r="AA483" s="196">
        <f t="shared" ref="AA483" si="3473">IF($W$18=1,J483*$J$7,0)</f>
        <v>0</v>
      </c>
      <c r="AB483" s="196">
        <f t="shared" ref="AB483" si="3474">IF($X$18=1,P483*$P$7,0)</f>
        <v>0</v>
      </c>
      <c r="AC483" s="196">
        <f t="shared" ref="AC483" si="3475">IF($Y$18=1,S483*$S$7,0)</f>
        <v>0</v>
      </c>
      <c r="AD483" s="196">
        <f t="shared" ref="AD483" si="3476">IF($Z$18=1,V483*$V$7,0)</f>
        <v>0</v>
      </c>
      <c r="AE483" s="197">
        <f t="shared" si="3297"/>
        <v>0</v>
      </c>
      <c r="AF483" s="198">
        <f>IFERROR(AE483/(IF($W$18&gt;0,$J$7,0)+IF($X$18&gt;0,$P$7,0)+IF($Y$18&gt;0,$S$7,0)+IF($Z$18&gt;0,$V$7,0)),0)</f>
        <v>0</v>
      </c>
      <c r="AG483" s="198"/>
      <c r="AH483" s="425"/>
      <c r="AI483" s="413"/>
      <c r="AJ483" s="199" t="str">
        <f t="shared" si="3414"/>
        <v>4.8</v>
      </c>
      <c r="AK483" s="8" t="str">
        <f>'rpp18'!$M$347</f>
        <v/>
      </c>
      <c r="AL483" s="199"/>
      <c r="AM483" s="196">
        <f t="shared" si="3298"/>
        <v>0</v>
      </c>
      <c r="AN483" s="196"/>
      <c r="AO483" s="196"/>
      <c r="AP483" s="196">
        <f t="shared" si="3299"/>
        <v>0</v>
      </c>
      <c r="AQ483" s="196"/>
      <c r="AR483" s="196"/>
      <c r="AS483" s="196">
        <f t="shared" si="3300"/>
        <v>0</v>
      </c>
      <c r="AT483" s="196"/>
      <c r="AU483" s="196"/>
      <c r="AV483" s="196"/>
      <c r="AW483" s="196">
        <f t="shared" ref="AW483" si="3477">IF($AT$18=1,AM483*$AM$7,0)</f>
        <v>0</v>
      </c>
      <c r="AX483" s="196">
        <f t="shared" ref="AX483" si="3478">IF($AU$18=1,AP483*$AP$7,0)</f>
        <v>0</v>
      </c>
      <c r="AY483" s="196">
        <f t="shared" ref="AY483" si="3479">IF($AV$18=1,AS483*$AS$7,0)</f>
        <v>0</v>
      </c>
      <c r="AZ483" s="197">
        <f t="shared" si="3304"/>
        <v>0</v>
      </c>
      <c r="BA483" s="198">
        <f>IFERROR(AZ483/(IF($AT$18&gt;0,$AM$7,0)+IF($AU$18&gt;0,$AP$7,0)+IF($AV$18&gt;0,$AS$7,0)),0)</f>
        <v>0</v>
      </c>
      <c r="BB483" s="198"/>
      <c r="BC483" s="425"/>
      <c r="BD483" s="413"/>
      <c r="BE483" s="413"/>
      <c r="BF483" s="236"/>
      <c r="BG483" s="416"/>
      <c r="BH483" s="416"/>
      <c r="BI483" s="411"/>
      <c r="BJ483" s="411"/>
      <c r="BK483" s="413"/>
      <c r="BL483" s="413"/>
      <c r="BM483" s="413"/>
      <c r="BP483" s="211"/>
      <c r="BQ483" s="211"/>
      <c r="BR483" s="211"/>
      <c r="BS483" s="211"/>
    </row>
    <row r="484" spans="1:71">
      <c r="A484" s="419"/>
      <c r="B484" s="419"/>
      <c r="C484" s="422"/>
      <c r="D484" s="195" t="str">
        <f t="shared" si="3409"/>
        <v>3.9</v>
      </c>
      <c r="E484" s="195"/>
      <c r="F484" s="195"/>
      <c r="G484" s="195"/>
      <c r="H484" s="195"/>
      <c r="I484" s="195"/>
      <c r="J484" s="196">
        <f t="shared" si="3289"/>
        <v>0</v>
      </c>
      <c r="K484" s="197" t="str">
        <f>IF(analis!T45="","",analis!T45)</f>
        <v/>
      </c>
      <c r="L484" s="196"/>
      <c r="M484" s="196"/>
      <c r="N484" s="196"/>
      <c r="O484" s="196"/>
      <c r="P484" s="196">
        <f t="shared" si="3290"/>
        <v>0</v>
      </c>
      <c r="Q484" s="8" t="str">
        <f>'rpp19'!$M$290</f>
        <v/>
      </c>
      <c r="R484" s="196"/>
      <c r="S484" s="196">
        <f t="shared" si="3291"/>
        <v>0</v>
      </c>
      <c r="T484" s="196"/>
      <c r="U484" s="196"/>
      <c r="V484" s="196">
        <f t="shared" si="3292"/>
        <v>0</v>
      </c>
      <c r="W484" s="196"/>
      <c r="X484" s="196"/>
      <c r="Y484" s="196"/>
      <c r="Z484" s="196"/>
      <c r="AA484" s="196">
        <f t="shared" ref="AA484" si="3480">IF($W$19=1,J484*$J$7,0)</f>
        <v>0</v>
      </c>
      <c r="AB484" s="196">
        <f t="shared" ref="AB484" si="3481">IF($X$19=1,P484*$P$7,0)</f>
        <v>0</v>
      </c>
      <c r="AC484" s="196">
        <f t="shared" ref="AC484" si="3482">IF($Y$19=1,S484*$S$7,0)</f>
        <v>0</v>
      </c>
      <c r="AD484" s="196">
        <f t="shared" ref="AD484" si="3483">IF($Z$19=1,V484*$V$7,0)</f>
        <v>0</v>
      </c>
      <c r="AE484" s="197">
        <f t="shared" si="3297"/>
        <v>0</v>
      </c>
      <c r="AF484" s="198">
        <f>IFERROR(AE484/(IF($W$19&gt;0,$J$7,0)+IF($X$19&gt;0,$P$7,0)+IF($Y$19&gt;0,$S$7,0)+IF($Z$19&gt;0,$V$7,0)),0)</f>
        <v>0</v>
      </c>
      <c r="AG484" s="198"/>
      <c r="AH484" s="425"/>
      <c r="AI484" s="413"/>
      <c r="AJ484" s="199" t="str">
        <f t="shared" si="3414"/>
        <v>4.9</v>
      </c>
      <c r="AK484" s="8" t="str">
        <f>'rpp19'!$M$347</f>
        <v/>
      </c>
      <c r="AL484" s="199"/>
      <c r="AM484" s="196">
        <f t="shared" si="3298"/>
        <v>0</v>
      </c>
      <c r="AN484" s="196"/>
      <c r="AO484" s="196"/>
      <c r="AP484" s="196">
        <f t="shared" si="3299"/>
        <v>0</v>
      </c>
      <c r="AQ484" s="196"/>
      <c r="AR484" s="196"/>
      <c r="AS484" s="196">
        <f t="shared" si="3300"/>
        <v>0</v>
      </c>
      <c r="AT484" s="196"/>
      <c r="AU484" s="196"/>
      <c r="AV484" s="196"/>
      <c r="AW484" s="196">
        <f t="shared" ref="AW484" si="3484">IF($AT$19=1,AM484*$AM$7,0)</f>
        <v>0</v>
      </c>
      <c r="AX484" s="196">
        <f t="shared" ref="AX484" si="3485">IF($AU$19=1,AP484*$AP$7,0)</f>
        <v>0</v>
      </c>
      <c r="AY484" s="196">
        <f t="shared" ref="AY484" si="3486">IF($AV$19=1,AS484*$AS$7,0)</f>
        <v>0</v>
      </c>
      <c r="AZ484" s="197">
        <f t="shared" si="3304"/>
        <v>0</v>
      </c>
      <c r="BA484" s="198">
        <f>IFERROR(AZ484/(IF($AT$19&gt;0,$AM$7,0)+IF($AU$19&gt;0,$AP$7,0)+IF($AV$19&gt;0,$AS$7,0)),0)</f>
        <v>0</v>
      </c>
      <c r="BB484" s="198"/>
      <c r="BC484" s="425"/>
      <c r="BD484" s="413"/>
      <c r="BE484" s="413"/>
      <c r="BF484" s="236"/>
      <c r="BG484" s="416"/>
      <c r="BH484" s="416"/>
      <c r="BI484" s="411"/>
      <c r="BJ484" s="411"/>
      <c r="BK484" s="413"/>
      <c r="BL484" s="413"/>
      <c r="BM484" s="413"/>
      <c r="BP484" s="211"/>
      <c r="BQ484" s="211"/>
      <c r="BR484" s="211"/>
      <c r="BS484" s="211"/>
    </row>
    <row r="485" spans="1:71">
      <c r="A485" s="419"/>
      <c r="B485" s="419"/>
      <c r="C485" s="422"/>
      <c r="D485" s="195" t="str">
        <f t="shared" si="3409"/>
        <v>3.10</v>
      </c>
      <c r="E485" s="195"/>
      <c r="F485" s="195"/>
      <c r="G485" s="195"/>
      <c r="H485" s="195"/>
      <c r="I485" s="195"/>
      <c r="J485" s="196">
        <f t="shared" si="3289"/>
        <v>0</v>
      </c>
      <c r="K485" s="197" t="str">
        <f>IF(analis!V45="","",analis!V45)</f>
        <v/>
      </c>
      <c r="L485" s="196"/>
      <c r="M485" s="196"/>
      <c r="N485" s="196"/>
      <c r="O485" s="196"/>
      <c r="P485" s="196">
        <f t="shared" si="3290"/>
        <v>0</v>
      </c>
      <c r="Q485" s="8" t="str">
        <f>'rpp20'!$M$290</f>
        <v/>
      </c>
      <c r="R485" s="196"/>
      <c r="S485" s="196">
        <f t="shared" si="3291"/>
        <v>0</v>
      </c>
      <c r="T485" s="196"/>
      <c r="U485" s="196"/>
      <c r="V485" s="196">
        <f t="shared" si="3292"/>
        <v>0</v>
      </c>
      <c r="W485" s="196"/>
      <c r="X485" s="196"/>
      <c r="Y485" s="196"/>
      <c r="Z485" s="196"/>
      <c r="AA485" s="196">
        <f t="shared" ref="AA485" si="3487">IF($W$20=1,J485*$J$7,0)</f>
        <v>0</v>
      </c>
      <c r="AB485" s="196">
        <f t="shared" ref="AB485" si="3488">IF($X$20=1,P485*$P$7,0)</f>
        <v>0</v>
      </c>
      <c r="AC485" s="196">
        <f t="shared" ref="AC485" si="3489">IF($Y$20=1,S485*$S$7,0)</f>
        <v>0</v>
      </c>
      <c r="AD485" s="196">
        <f t="shared" ref="AD485" si="3490">IF($Z$20=1,V485*$V$7,0)</f>
        <v>0</v>
      </c>
      <c r="AE485" s="197">
        <f t="shared" si="3297"/>
        <v>0</v>
      </c>
      <c r="AF485" s="198">
        <f>IFERROR(AE485/(IF($W$20&gt;0,$J$7,0)+IF($X$20&gt;0,$P$7,0)+IF($Y$20&gt;0,$S$7,0)+IF($Z$20&gt;0,$V$7,0)),0)</f>
        <v>0</v>
      </c>
      <c r="AG485" s="198"/>
      <c r="AH485" s="425"/>
      <c r="AI485" s="413"/>
      <c r="AJ485" s="199" t="str">
        <f t="shared" si="3414"/>
        <v>4.10</v>
      </c>
      <c r="AK485" s="8" t="str">
        <f>'rpp20'!$M$347</f>
        <v/>
      </c>
      <c r="AL485" s="199"/>
      <c r="AM485" s="196">
        <f t="shared" si="3298"/>
        <v>0</v>
      </c>
      <c r="AN485" s="196"/>
      <c r="AO485" s="196"/>
      <c r="AP485" s="196">
        <f t="shared" si="3299"/>
        <v>0</v>
      </c>
      <c r="AQ485" s="196"/>
      <c r="AR485" s="196"/>
      <c r="AS485" s="196">
        <f t="shared" si="3300"/>
        <v>0</v>
      </c>
      <c r="AT485" s="196"/>
      <c r="AU485" s="196"/>
      <c r="AV485" s="196"/>
      <c r="AW485" s="196">
        <f t="shared" ref="AW485" si="3491">IF($AT$20=1,AM485*$AM$7,0)</f>
        <v>0</v>
      </c>
      <c r="AX485" s="196">
        <f t="shared" ref="AX485" si="3492">IF($AU$20=1,AP485*$AP$7,0)</f>
        <v>0</v>
      </c>
      <c r="AY485" s="196">
        <f t="shared" ref="AY485" si="3493">IF($AV$20=1,AS485*$AS$7,0)</f>
        <v>0</v>
      </c>
      <c r="AZ485" s="197">
        <f t="shared" si="3304"/>
        <v>0</v>
      </c>
      <c r="BA485" s="198">
        <f>IFERROR(AZ485/(IF($AT$20&gt;0,$AM$7,0)+IF($AU$20&gt;0,$AP$7,0)+IF($AV$20&gt;0,$AS$7,0)),0)</f>
        <v>0</v>
      </c>
      <c r="BB485" s="198"/>
      <c r="BC485" s="425"/>
      <c r="BD485" s="413"/>
      <c r="BE485" s="413"/>
      <c r="BF485" s="236"/>
      <c r="BG485" s="416"/>
      <c r="BH485" s="416"/>
      <c r="BI485" s="411"/>
      <c r="BJ485" s="411"/>
      <c r="BK485" s="413"/>
      <c r="BL485" s="413"/>
      <c r="BM485" s="413"/>
      <c r="BP485" s="211"/>
      <c r="BQ485" s="211"/>
      <c r="BR485" s="211"/>
      <c r="BS485" s="211"/>
    </row>
    <row r="486" spans="1:71">
      <c r="A486" s="419"/>
      <c r="B486" s="419"/>
      <c r="C486" s="422"/>
      <c r="D486" s="195" t="str">
        <f t="shared" si="3409"/>
        <v>3.11</v>
      </c>
      <c r="E486" s="195"/>
      <c r="F486" s="195"/>
      <c r="G486" s="195"/>
      <c r="H486" s="195"/>
      <c r="I486" s="195"/>
      <c r="J486" s="196">
        <f t="shared" si="3289"/>
        <v>0</v>
      </c>
      <c r="K486" s="197" t="str">
        <f>IF(analis!X45="","",analis!X45)</f>
        <v/>
      </c>
      <c r="L486" s="196"/>
      <c r="M486" s="196"/>
      <c r="N486" s="196"/>
      <c r="O486" s="196"/>
      <c r="P486" s="196">
        <f t="shared" si="3290"/>
        <v>0</v>
      </c>
      <c r="Q486" s="8" t="str">
        <f>'rpp11'!$M$290</f>
        <v/>
      </c>
      <c r="R486" s="196"/>
      <c r="S486" s="196">
        <f t="shared" si="3291"/>
        <v>0</v>
      </c>
      <c r="T486" s="196"/>
      <c r="U486" s="196"/>
      <c r="V486" s="196">
        <f t="shared" si="3292"/>
        <v>0</v>
      </c>
      <c r="W486" s="196"/>
      <c r="X486" s="196"/>
      <c r="Y486" s="196"/>
      <c r="Z486" s="196"/>
      <c r="AA486" s="196">
        <f t="shared" ref="AA486" si="3494">IF($W$21=1,J486*$J$7,0)</f>
        <v>0</v>
      </c>
      <c r="AB486" s="196">
        <f t="shared" ref="AB486" si="3495">IF($X$21=1,P486*$P$7,0)</f>
        <v>0</v>
      </c>
      <c r="AC486" s="196">
        <f t="shared" ref="AC486" si="3496">IF($Y$21=1,S486*$S$7,0)</f>
        <v>0</v>
      </c>
      <c r="AD486" s="196">
        <f t="shared" ref="AD486" si="3497">IF($Z$21=1,V486*$V$7,0)</f>
        <v>0</v>
      </c>
      <c r="AE486" s="197">
        <f t="shared" si="3297"/>
        <v>0</v>
      </c>
      <c r="AF486" s="198">
        <f>IFERROR(AE486/(IF($W$21&gt;0,$J$7,0)+IF($X$21&gt;0,$P$7,0)+IF($Y$21&gt;0,$S$7,0)+IF($Z$21&gt;0,$V$7,0)),0)</f>
        <v>0</v>
      </c>
      <c r="AG486" s="198"/>
      <c r="AH486" s="425"/>
      <c r="AI486" s="413"/>
      <c r="AJ486" s="199" t="str">
        <f t="shared" si="3414"/>
        <v>4.11</v>
      </c>
      <c r="AK486" s="8" t="str">
        <f>'rpp11'!$M$347</f>
        <v/>
      </c>
      <c r="AL486" s="199"/>
      <c r="AM486" s="196">
        <f t="shared" si="3298"/>
        <v>0</v>
      </c>
      <c r="AN486" s="196"/>
      <c r="AO486" s="196"/>
      <c r="AP486" s="196">
        <f t="shared" si="3299"/>
        <v>0</v>
      </c>
      <c r="AQ486" s="196"/>
      <c r="AR486" s="196"/>
      <c r="AS486" s="196">
        <f t="shared" si="3300"/>
        <v>0</v>
      </c>
      <c r="AT486" s="196"/>
      <c r="AU486" s="196"/>
      <c r="AV486" s="196"/>
      <c r="AW486" s="196">
        <f t="shared" ref="AW486" si="3498">IF($AT$21=1,AM486*$AM$7,0)</f>
        <v>0</v>
      </c>
      <c r="AX486" s="196">
        <f t="shared" ref="AX486" si="3499">IF($AU$21=1,AP486*$AP$7,0)</f>
        <v>0</v>
      </c>
      <c r="AY486" s="196">
        <f t="shared" ref="AY486" si="3500">IF($AV$21=1,AS486*$AS$7,0)</f>
        <v>0</v>
      </c>
      <c r="AZ486" s="197">
        <f t="shared" si="3304"/>
        <v>0</v>
      </c>
      <c r="BA486" s="198">
        <f>IFERROR(AZ486/(IF($AT$21&gt;0,$AM$7,0)+IF($AU$21&gt;0,$AP$7,0)+IF($AV$21&gt;0,$AS$7,0)),0)</f>
        <v>0</v>
      </c>
      <c r="BB486" s="198"/>
      <c r="BC486" s="425"/>
      <c r="BD486" s="413"/>
      <c r="BE486" s="413"/>
      <c r="BF486" s="236"/>
      <c r="BG486" s="416"/>
      <c r="BH486" s="416"/>
      <c r="BI486" s="411"/>
      <c r="BJ486" s="411"/>
      <c r="BK486" s="413"/>
      <c r="BL486" s="413"/>
      <c r="BM486" s="413"/>
      <c r="BP486" s="211"/>
      <c r="BQ486" s="211"/>
      <c r="BR486" s="211"/>
      <c r="BS486" s="211"/>
    </row>
    <row r="487" spans="1:71">
      <c r="A487" s="419"/>
      <c r="B487" s="419"/>
      <c r="C487" s="422"/>
      <c r="D487" s="195" t="str">
        <f t="shared" si="3409"/>
        <v>3.12</v>
      </c>
      <c r="E487" s="195"/>
      <c r="F487" s="195"/>
      <c r="G487" s="195"/>
      <c r="H487" s="195"/>
      <c r="I487" s="195"/>
      <c r="J487" s="196">
        <f t="shared" si="3289"/>
        <v>0</v>
      </c>
      <c r="K487" s="197" t="str">
        <f>IF(analis!Z45="","",analis!Z45)</f>
        <v/>
      </c>
      <c r="L487" s="196"/>
      <c r="M487" s="196"/>
      <c r="N487" s="196"/>
      <c r="O487" s="196"/>
      <c r="P487" s="196">
        <f t="shared" si="3290"/>
        <v>0</v>
      </c>
      <c r="Q487" s="8" t="str">
        <f>'rpp12'!$M$290</f>
        <v/>
      </c>
      <c r="R487" s="196"/>
      <c r="S487" s="196">
        <f t="shared" si="3291"/>
        <v>0</v>
      </c>
      <c r="T487" s="196"/>
      <c r="U487" s="196"/>
      <c r="V487" s="196">
        <f t="shared" si="3292"/>
        <v>0</v>
      </c>
      <c r="W487" s="196"/>
      <c r="X487" s="196"/>
      <c r="Y487" s="196"/>
      <c r="Z487" s="196"/>
      <c r="AA487" s="196">
        <f t="shared" ref="AA487" si="3501">IF($W$22=1,J487*$J$7,0)</f>
        <v>0</v>
      </c>
      <c r="AB487" s="196">
        <f t="shared" ref="AB487" si="3502">IF($X$22=1,P487*$P$7,0)</f>
        <v>0</v>
      </c>
      <c r="AC487" s="196">
        <f t="shared" ref="AC487" si="3503">IF($Y$22=1,S487*$S$7,0)</f>
        <v>0</v>
      </c>
      <c r="AD487" s="196">
        <f t="shared" ref="AD487" si="3504">IF($Z$22=1,V487*$V$7,0)</f>
        <v>0</v>
      </c>
      <c r="AE487" s="197">
        <f t="shared" si="3297"/>
        <v>0</v>
      </c>
      <c r="AF487" s="198">
        <f>IFERROR(AE487/(IF($W$22&gt;0,$J$7,0)+IF($X$22&gt;0,$P$7,0)+IF($Y$22&gt;0,$S$7,0)+IF($Z$22&gt;0,$V$7,0)),0)</f>
        <v>0</v>
      </c>
      <c r="AG487" s="198"/>
      <c r="AH487" s="425"/>
      <c r="AI487" s="413"/>
      <c r="AJ487" s="199" t="str">
        <f t="shared" si="3414"/>
        <v>4.12</v>
      </c>
      <c r="AK487" s="8" t="str">
        <f>'rpp12'!$M$347</f>
        <v/>
      </c>
      <c r="AL487" s="199"/>
      <c r="AM487" s="196">
        <f t="shared" si="3298"/>
        <v>0</v>
      </c>
      <c r="AN487" s="196"/>
      <c r="AO487" s="196"/>
      <c r="AP487" s="196">
        <f t="shared" si="3299"/>
        <v>0</v>
      </c>
      <c r="AQ487" s="196"/>
      <c r="AR487" s="196"/>
      <c r="AS487" s="196">
        <f t="shared" si="3300"/>
        <v>0</v>
      </c>
      <c r="AT487" s="196"/>
      <c r="AU487" s="196"/>
      <c r="AV487" s="196"/>
      <c r="AW487" s="196">
        <f t="shared" ref="AW487" si="3505">IF($AT$22=1,AM487*$AM$7,0)</f>
        <v>0</v>
      </c>
      <c r="AX487" s="196">
        <f t="shared" ref="AX487" si="3506">IF($AU$22=1,AP487*$AP$7,0)</f>
        <v>0</v>
      </c>
      <c r="AY487" s="196">
        <f t="shared" ref="AY487" si="3507">IF($AV$22=1,AS487*$AS$7,0)</f>
        <v>0</v>
      </c>
      <c r="AZ487" s="197">
        <f t="shared" si="3304"/>
        <v>0</v>
      </c>
      <c r="BA487" s="198">
        <f>IFERROR(AZ487/(IF($AT$22&gt;0,$AM$7,0)+IF($AU$22&gt;0,$AP$7,0)+IF($AV$22&gt;0,$AS$7,0)),0)</f>
        <v>0</v>
      </c>
      <c r="BB487" s="198"/>
      <c r="BC487" s="425"/>
      <c r="BD487" s="413"/>
      <c r="BE487" s="413"/>
      <c r="BF487" s="236"/>
      <c r="BG487" s="416"/>
      <c r="BH487" s="416"/>
      <c r="BI487" s="411"/>
      <c r="BJ487" s="411"/>
      <c r="BK487" s="413"/>
      <c r="BL487" s="413"/>
      <c r="BM487" s="413"/>
      <c r="BP487" s="211"/>
      <c r="BQ487" s="211"/>
      <c r="BR487" s="211"/>
      <c r="BS487" s="211"/>
    </row>
    <row r="488" spans="1:71">
      <c r="A488" s="419"/>
      <c r="B488" s="419"/>
      <c r="C488" s="422"/>
      <c r="D488" s="195" t="str">
        <f t="shared" si="3409"/>
        <v>3.13</v>
      </c>
      <c r="E488" s="195"/>
      <c r="F488" s="195"/>
      <c r="G488" s="195"/>
      <c r="H488" s="195"/>
      <c r="I488" s="195"/>
      <c r="J488" s="196">
        <f t="shared" si="3289"/>
        <v>0</v>
      </c>
      <c r="K488" s="197" t="str">
        <f>IF(analis!AB45="","",analis!AB45)</f>
        <v/>
      </c>
      <c r="L488" s="196"/>
      <c r="M488" s="196"/>
      <c r="N488" s="196"/>
      <c r="O488" s="196"/>
      <c r="P488" s="196">
        <f t="shared" si="3290"/>
        <v>0</v>
      </c>
      <c r="Q488" s="8" t="str">
        <f>'rpp13'!$M$290</f>
        <v/>
      </c>
      <c r="R488" s="196"/>
      <c r="S488" s="196">
        <f t="shared" si="3291"/>
        <v>0</v>
      </c>
      <c r="T488" s="196"/>
      <c r="U488" s="196"/>
      <c r="V488" s="196">
        <f t="shared" si="3292"/>
        <v>0</v>
      </c>
      <c r="W488" s="196"/>
      <c r="X488" s="196"/>
      <c r="Y488" s="196"/>
      <c r="Z488" s="196"/>
      <c r="AA488" s="196">
        <f t="shared" ref="AA488" si="3508">IF($W$23=1,J488*$J$7,0)</f>
        <v>0</v>
      </c>
      <c r="AB488" s="196">
        <f t="shared" ref="AB488" si="3509">IF($X$23=1,P488*$P$7,0)</f>
        <v>0</v>
      </c>
      <c r="AC488" s="196">
        <f t="shared" ref="AC488" si="3510">IF($Y$23=1,S488*$S$7,0)</f>
        <v>0</v>
      </c>
      <c r="AD488" s="196">
        <f t="shared" ref="AD488" si="3511">IF($Z$23=1,V488*$V$7,0)</f>
        <v>0</v>
      </c>
      <c r="AE488" s="197">
        <f t="shared" si="3297"/>
        <v>0</v>
      </c>
      <c r="AF488" s="198">
        <f>IFERROR(AE488/(IF($W$23&gt;0,$J$7,0)+IF($X$23&gt;0,$P$7,0)+IF($Y$23&gt;0,$S$7,0)+IF($Z$23&gt;0,$V$7,0)),0)</f>
        <v>0</v>
      </c>
      <c r="AG488" s="198"/>
      <c r="AH488" s="425"/>
      <c r="AI488" s="413"/>
      <c r="AJ488" s="199" t="str">
        <f t="shared" si="3414"/>
        <v>4.13</v>
      </c>
      <c r="AK488" s="8" t="str">
        <f>'rpp13'!$M$347</f>
        <v/>
      </c>
      <c r="AL488" s="199"/>
      <c r="AM488" s="196">
        <f t="shared" si="3298"/>
        <v>0</v>
      </c>
      <c r="AN488" s="196"/>
      <c r="AO488" s="196"/>
      <c r="AP488" s="196">
        <f t="shared" si="3299"/>
        <v>0</v>
      </c>
      <c r="AQ488" s="196"/>
      <c r="AR488" s="196"/>
      <c r="AS488" s="196">
        <f t="shared" si="3300"/>
        <v>0</v>
      </c>
      <c r="AT488" s="196"/>
      <c r="AU488" s="196"/>
      <c r="AV488" s="196"/>
      <c r="AW488" s="196">
        <f t="shared" ref="AW488" si="3512">IF($AT$23=1,AM488*$AM$7,0)</f>
        <v>0</v>
      </c>
      <c r="AX488" s="196">
        <f t="shared" ref="AX488" si="3513">IF($AU$23=1,AP488*$AP$7,0)</f>
        <v>0</v>
      </c>
      <c r="AY488" s="196">
        <f t="shared" ref="AY488" si="3514">IF($AV$23=1,AS488*$AS$7,0)</f>
        <v>0</v>
      </c>
      <c r="AZ488" s="197">
        <f t="shared" si="3304"/>
        <v>0</v>
      </c>
      <c r="BA488" s="198">
        <f>IFERROR(AZ488/(IF($AT$23&gt;0,$AM$7,0)+IF($AU$23&gt;0,$AP$7,0)+IF($AV$23&gt;0,$AS$7,0)),0)</f>
        <v>0</v>
      </c>
      <c r="BB488" s="198"/>
      <c r="BC488" s="425"/>
      <c r="BD488" s="413"/>
      <c r="BE488" s="413"/>
      <c r="BF488" s="236"/>
      <c r="BG488" s="416"/>
      <c r="BH488" s="416"/>
      <c r="BI488" s="411"/>
      <c r="BJ488" s="411"/>
      <c r="BK488" s="413"/>
      <c r="BL488" s="413"/>
      <c r="BM488" s="413"/>
      <c r="BP488" s="211"/>
      <c r="BQ488" s="211"/>
      <c r="BR488" s="211"/>
      <c r="BS488" s="211"/>
    </row>
    <row r="489" spans="1:71">
      <c r="A489" s="419"/>
      <c r="B489" s="419"/>
      <c r="C489" s="422"/>
      <c r="D489" s="195" t="str">
        <f t="shared" si="3409"/>
        <v>3.14</v>
      </c>
      <c r="E489" s="195"/>
      <c r="F489" s="195"/>
      <c r="G489" s="195"/>
      <c r="H489" s="195"/>
      <c r="I489" s="195"/>
      <c r="J489" s="196">
        <f t="shared" si="3289"/>
        <v>0</v>
      </c>
      <c r="K489" s="197" t="str">
        <f>IF(analis!AD45="","",analis!AD45)</f>
        <v/>
      </c>
      <c r="L489" s="196"/>
      <c r="M489" s="196"/>
      <c r="N489" s="196"/>
      <c r="O489" s="196"/>
      <c r="P489" s="196">
        <f t="shared" si="3290"/>
        <v>0</v>
      </c>
      <c r="Q489" s="8" t="str">
        <f>'rpp14'!$M$290</f>
        <v/>
      </c>
      <c r="R489" s="196"/>
      <c r="S489" s="196">
        <f t="shared" si="3291"/>
        <v>0</v>
      </c>
      <c r="T489" s="196"/>
      <c r="U489" s="196"/>
      <c r="V489" s="196">
        <f t="shared" si="3292"/>
        <v>0</v>
      </c>
      <c r="W489" s="196"/>
      <c r="X489" s="196"/>
      <c r="Y489" s="196"/>
      <c r="Z489" s="196"/>
      <c r="AA489" s="196">
        <f t="shared" ref="AA489" si="3515">IF($W$24=1,J489*$J$7,0)</f>
        <v>0</v>
      </c>
      <c r="AB489" s="196">
        <f t="shared" ref="AB489" si="3516">IF($X$24=1,P489*$P$7,0)</f>
        <v>0</v>
      </c>
      <c r="AC489" s="196">
        <f t="shared" ref="AC489" si="3517">IF($Y$24=1,S489*$S$7,0)</f>
        <v>0</v>
      </c>
      <c r="AD489" s="196">
        <f t="shared" ref="AD489" si="3518">IF($Z$24=1,V489*$V$7,0)</f>
        <v>0</v>
      </c>
      <c r="AE489" s="197">
        <f t="shared" si="3297"/>
        <v>0</v>
      </c>
      <c r="AF489" s="198">
        <f>IFERROR(AE489/(IF($W$24&gt;0,$J$7,0)+IF($X$24&gt;0,$P$7,0)+IF($Y$24&gt;0,$S$7,0)+IF($Z$24&gt;0,$V$7,0)),0)</f>
        <v>0</v>
      </c>
      <c r="AG489" s="198"/>
      <c r="AH489" s="425"/>
      <c r="AI489" s="413"/>
      <c r="AJ489" s="199" t="str">
        <f t="shared" si="3414"/>
        <v>4.14</v>
      </c>
      <c r="AK489" s="8" t="str">
        <f>'rpp14'!$M$347</f>
        <v/>
      </c>
      <c r="AL489" s="199"/>
      <c r="AM489" s="196">
        <f t="shared" si="3298"/>
        <v>0</v>
      </c>
      <c r="AN489" s="196"/>
      <c r="AO489" s="196"/>
      <c r="AP489" s="196">
        <f t="shared" si="3299"/>
        <v>0</v>
      </c>
      <c r="AQ489" s="196"/>
      <c r="AR489" s="196"/>
      <c r="AS489" s="196">
        <f t="shared" si="3300"/>
        <v>0</v>
      </c>
      <c r="AT489" s="196"/>
      <c r="AU489" s="196"/>
      <c r="AV489" s="196"/>
      <c r="AW489" s="196">
        <f t="shared" ref="AW489" si="3519">IF($AT$24=1,AM489*$AM$7,0)</f>
        <v>0</v>
      </c>
      <c r="AX489" s="196">
        <f t="shared" ref="AX489" si="3520">IF($AU$24=1,AP489*$AP$7,0)</f>
        <v>0</v>
      </c>
      <c r="AY489" s="196">
        <f t="shared" ref="AY489" si="3521">IF($AV$24=1,AS489*$AS$7,0)</f>
        <v>0</v>
      </c>
      <c r="AZ489" s="197">
        <f t="shared" si="3304"/>
        <v>0</v>
      </c>
      <c r="BA489" s="198">
        <f>IFERROR(AZ489/(IF($AT$24&gt;0,$AM$7,0)+IF($AU$24&gt;0,$AP$7,0)+IF($AV$24&gt;0,$AS$7,0)),0)</f>
        <v>0</v>
      </c>
      <c r="BB489" s="198"/>
      <c r="BC489" s="425"/>
      <c r="BD489" s="413"/>
      <c r="BE489" s="413"/>
      <c r="BF489" s="236"/>
      <c r="BG489" s="416"/>
      <c r="BH489" s="416"/>
      <c r="BI489" s="411"/>
      <c r="BJ489" s="411"/>
      <c r="BK489" s="413"/>
      <c r="BL489" s="413"/>
      <c r="BM489" s="413"/>
      <c r="BP489" s="211"/>
      <c r="BQ489" s="211"/>
      <c r="BR489" s="211"/>
      <c r="BS489" s="211"/>
    </row>
    <row r="490" spans="1:71">
      <c r="A490" s="420"/>
      <c r="B490" s="420"/>
      <c r="C490" s="423"/>
      <c r="D490" s="195" t="str">
        <f t="shared" si="3409"/>
        <v>3.15</v>
      </c>
      <c r="E490" s="195"/>
      <c r="F490" s="195"/>
      <c r="G490" s="195"/>
      <c r="H490" s="195"/>
      <c r="I490" s="195"/>
      <c r="J490" s="196">
        <f t="shared" si="3289"/>
        <v>0</v>
      </c>
      <c r="K490" s="197" t="str">
        <f>IF(analis!AF45="","",analis!AF45)</f>
        <v/>
      </c>
      <c r="L490" s="196"/>
      <c r="M490" s="196"/>
      <c r="N490" s="196"/>
      <c r="O490" s="196"/>
      <c r="P490" s="196">
        <f t="shared" si="3290"/>
        <v>0</v>
      </c>
      <c r="Q490" s="8" t="str">
        <f>'rpp15'!$M$290</f>
        <v/>
      </c>
      <c r="R490" s="196"/>
      <c r="S490" s="196">
        <f t="shared" si="3291"/>
        <v>0</v>
      </c>
      <c r="T490" s="196"/>
      <c r="U490" s="196"/>
      <c r="V490" s="196">
        <f t="shared" si="3292"/>
        <v>0</v>
      </c>
      <c r="W490" s="196"/>
      <c r="X490" s="196"/>
      <c r="Y490" s="196"/>
      <c r="Z490" s="196"/>
      <c r="AA490" s="196">
        <f t="shared" ref="AA490" si="3522">IF($W$25=1,J490*$J$7,0)</f>
        <v>0</v>
      </c>
      <c r="AB490" s="196">
        <f t="shared" ref="AB490" si="3523">IF($X$25=1,P490*$P$7,0)</f>
        <v>0</v>
      </c>
      <c r="AC490" s="196">
        <f t="shared" ref="AC490" si="3524">IF($Y$25=1,S490*$S$7,0)</f>
        <v>0</v>
      </c>
      <c r="AD490" s="196">
        <f t="shared" ref="AD490" si="3525">IF($Z$25=1,V490*$V$7,0)</f>
        <v>0</v>
      </c>
      <c r="AE490" s="197">
        <f t="shared" si="3297"/>
        <v>0</v>
      </c>
      <c r="AF490" s="198">
        <f>IFERROR(AE490/(IF($W$25&gt;0,$J$7,0)+IF($X$25&gt;0,$P$7,0)+IF($Y$25&gt;0,$S$7,0)+IF($Z$25&gt;0,$V$7,0)),0)</f>
        <v>0</v>
      </c>
      <c r="AG490" s="198"/>
      <c r="AH490" s="426"/>
      <c r="AI490" s="414"/>
      <c r="AJ490" s="199" t="str">
        <f t="shared" si="3414"/>
        <v>4.15</v>
      </c>
      <c r="AK490" s="8" t="str">
        <f>'rpp15'!$M$347</f>
        <v/>
      </c>
      <c r="AL490" s="199"/>
      <c r="AM490" s="196">
        <f t="shared" si="3298"/>
        <v>0</v>
      </c>
      <c r="AN490" s="196"/>
      <c r="AO490" s="196"/>
      <c r="AP490" s="196">
        <f t="shared" si="3299"/>
        <v>0</v>
      </c>
      <c r="AQ490" s="196"/>
      <c r="AR490" s="196"/>
      <c r="AS490" s="196">
        <f t="shared" si="3300"/>
        <v>0</v>
      </c>
      <c r="AT490" s="196"/>
      <c r="AU490" s="196"/>
      <c r="AV490" s="196"/>
      <c r="AW490" s="196">
        <f t="shared" ref="AW490" si="3526">IF($AT$25=1,AM490*$AM$7,0)</f>
        <v>0</v>
      </c>
      <c r="AX490" s="196">
        <f t="shared" ref="AX490" si="3527">IF($AU$25=1,AP490*$AP$7,0)</f>
        <v>0</v>
      </c>
      <c r="AY490" s="196">
        <f t="shared" ref="AY490" si="3528">IF($AV$25=1,AS490*$AS$7,0)</f>
        <v>0</v>
      </c>
      <c r="AZ490" s="197">
        <f t="shared" si="3304"/>
        <v>0</v>
      </c>
      <c r="BA490" s="198">
        <f>IFERROR(AZ490/(IF($AT$25&gt;0,$AM$7,0)+IF($AU$25&gt;0,$AP$7,0)+IF($AV$25&gt;0,$AS$7,0)),0)</f>
        <v>0</v>
      </c>
      <c r="BB490" s="198"/>
      <c r="BC490" s="426"/>
      <c r="BD490" s="414"/>
      <c r="BE490" s="414"/>
      <c r="BF490" s="237"/>
      <c r="BG490" s="417"/>
      <c r="BH490" s="417"/>
      <c r="BI490" s="316"/>
      <c r="BJ490" s="316"/>
      <c r="BK490" s="414"/>
      <c r="BL490" s="414"/>
      <c r="BM490" s="414"/>
      <c r="BP490" s="211"/>
      <c r="BQ490" s="211"/>
      <c r="BR490" s="211"/>
      <c r="BS490" s="211"/>
    </row>
    <row r="491" spans="1:71">
      <c r="A491" s="418">
        <v>33</v>
      </c>
      <c r="B491" s="418">
        <f>pd!B38</f>
        <v>5501</v>
      </c>
      <c r="C491" s="421" t="str">
        <f>pd!C38</f>
        <v>MUHAMMAD YUSUF</v>
      </c>
      <c r="D491" s="195" t="str">
        <f t="shared" si="3409"/>
        <v>3.1</v>
      </c>
      <c r="E491" s="195"/>
      <c r="F491" s="195"/>
      <c r="G491" s="195"/>
      <c r="H491" s="195"/>
      <c r="I491" s="195"/>
      <c r="J491" s="196">
        <f t="shared" si="3289"/>
        <v>0</v>
      </c>
      <c r="K491" s="197" t="str">
        <f>IF(analis!D46="","",analis!D46)</f>
        <v/>
      </c>
      <c r="L491" s="196"/>
      <c r="M491" s="196"/>
      <c r="N491" s="196"/>
      <c r="O491" s="196"/>
      <c r="P491" s="196">
        <f t="shared" si="3290"/>
        <v>0</v>
      </c>
      <c r="Q491" s="8" t="str">
        <f>'rpp1'!$M$291</f>
        <v/>
      </c>
      <c r="R491" s="196"/>
      <c r="S491" s="196">
        <f t="shared" si="3291"/>
        <v>0</v>
      </c>
      <c r="T491" s="196"/>
      <c r="U491" s="196"/>
      <c r="V491" s="196">
        <f t="shared" si="3292"/>
        <v>0</v>
      </c>
      <c r="W491" s="196"/>
      <c r="X491" s="196"/>
      <c r="Y491" s="196"/>
      <c r="Z491" s="196"/>
      <c r="AA491" s="196">
        <f t="shared" ref="AA491" si="3529">IF($W$11=1,J491*$J$7,0)</f>
        <v>0</v>
      </c>
      <c r="AB491" s="196">
        <f t="shared" ref="AB491" si="3530">IF($X$11=1,P491*$P$7,0)</f>
        <v>0</v>
      </c>
      <c r="AC491" s="196">
        <f t="shared" ref="AC491" si="3531">IF($Y$11=1,S491*$S$7,0)</f>
        <v>0</v>
      </c>
      <c r="AD491" s="196">
        <f t="shared" ref="AD491" si="3532">IF($Z$11=1,V491*$V$7,0)</f>
        <v>0</v>
      </c>
      <c r="AE491" s="197">
        <f t="shared" si="3297"/>
        <v>0</v>
      </c>
      <c r="AF491" s="198">
        <f>IFERROR(AE491/(IF($W$11&gt;0,$J$7,0)+IF($X$11&gt;0,$P$7,0)+IF($Y$11&gt;0,$S$7,0)+IF($Z$11&gt;0,$V$7,0)),0)</f>
        <v>0</v>
      </c>
      <c r="AG491" s="198"/>
      <c r="AH491" s="424" t="e">
        <f t="shared" ref="AH491" si="3533">ROUND((SUM(AF491:AF505)/SUM($AG$11:$AG$25)),0)</f>
        <v>#DIV/0!</v>
      </c>
      <c r="AI491" s="412" t="e">
        <f>IF(AH491&gt;=$BO$11,"A",IF(AH491&gt;=$BO$12,"B",IF(AH491&gt;=$BO$13,"C",IF(AH491&gt;=$BO$14,"D",""))))</f>
        <v>#DIV/0!</v>
      </c>
      <c r="AJ491" s="199" t="str">
        <f t="shared" si="3414"/>
        <v>4.1</v>
      </c>
      <c r="AK491" s="8" t="str">
        <f>'rpp1'!$M$348</f>
        <v/>
      </c>
      <c r="AL491" s="199"/>
      <c r="AM491" s="196">
        <f t="shared" si="3298"/>
        <v>0</v>
      </c>
      <c r="AN491" s="196"/>
      <c r="AO491" s="196"/>
      <c r="AP491" s="196">
        <f t="shared" si="3299"/>
        <v>0</v>
      </c>
      <c r="AQ491" s="196"/>
      <c r="AR491" s="196"/>
      <c r="AS491" s="196">
        <f t="shared" si="3300"/>
        <v>0</v>
      </c>
      <c r="AT491" s="196"/>
      <c r="AU491" s="196"/>
      <c r="AV491" s="196"/>
      <c r="AW491" s="196">
        <f t="shared" ref="AW491" si="3534">IF($AT$11=1,AM491*$AM$7,0)</f>
        <v>0</v>
      </c>
      <c r="AX491" s="196">
        <f t="shared" ref="AX491" si="3535">IF($AU$11=1,AP491*$AP$7,0)</f>
        <v>0</v>
      </c>
      <c r="AY491" s="196">
        <f t="shared" ref="AY491" si="3536">IF($AV$11=1,AS491*$AS$7,0)</f>
        <v>0</v>
      </c>
      <c r="AZ491" s="197">
        <f t="shared" si="3304"/>
        <v>0</v>
      </c>
      <c r="BA491" s="198">
        <f>IFERROR(AZ491/(IF($AT$11&gt;0,$AM$7,0)+IF($AU$11&gt;0,$AP$7,0)+IF($AV$11&gt;0,$AS$7,0)),0)</f>
        <v>0</v>
      </c>
      <c r="BB491" s="198"/>
      <c r="BC491" s="424" t="e">
        <f t="shared" ref="BC491" si="3537">ROUND((SUM(BA491:BA505)/SUM($BB$11:$BB$25)),0)</f>
        <v>#DIV/0!</v>
      </c>
      <c r="BD491" s="412" t="e">
        <f t="shared" ref="BD491" si="3538">IF(BC491&gt;=$BO$11,"A",IF(BC491&gt;=$BO$12,"B",IF(BC491&gt;=$BO$13,"C",IF(BC491&gt;=$BO$14,"D",""))))</f>
        <v>#DIV/0!</v>
      </c>
      <c r="BE491" s="412"/>
      <c r="BF491" s="235" t="str">
        <f>'rpp1'!G182</f>
        <v/>
      </c>
      <c r="BG491" s="415" t="e">
        <f>IF(AI491=$BP$11,$BQ$11,IF(AI491=$BP$12,$BQ$12,IF(AI491=$BP$13,$BQ$13,IF(AI491=$BP$14,$BQ$14,""))))</f>
        <v>#DIV/0!</v>
      </c>
      <c r="BH491" s="415" t="e">
        <f t="shared" ref="BH491" si="3539">IF(BD491=$BP$11,$BR$11,IF(BD491=$BP$12,$BR$12,IF(BD491=$BP$13,$BR$13,IF(BD491=$BP$14,$BR$14,""))))</f>
        <v>#DIV/0!</v>
      </c>
      <c r="BI491" s="315" t="str">
        <f t="shared" ref="BI491" si="3540">IF(BE491=$BS$11,$BT$11,IF(BE491=$BS$12,$BT$12,IF(BE491=$BS$13,$BT$13,IF(BE491=$BS$14,$BT$14,""))))</f>
        <v/>
      </c>
      <c r="BJ491" s="315" t="str">
        <f t="shared" ref="BJ491" si="3541">IF(BF491=$BS$11,$BU$11,IF(BF491=$BS$12,$BU$12,IF(BF491=$BS$13,$BU$13,IF(BF491=$BS$14,$BU$14,""))))</f>
        <v/>
      </c>
      <c r="BK491" s="412"/>
      <c r="BL491" s="412"/>
      <c r="BM491" s="412"/>
      <c r="BP491" s="211"/>
      <c r="BQ491" s="211"/>
      <c r="BR491" s="211"/>
      <c r="BS491" s="211"/>
    </row>
    <row r="492" spans="1:71">
      <c r="A492" s="419"/>
      <c r="B492" s="419"/>
      <c r="C492" s="422"/>
      <c r="D492" s="195" t="str">
        <f t="shared" si="3409"/>
        <v>3.2</v>
      </c>
      <c r="E492" s="195"/>
      <c r="F492" s="195"/>
      <c r="G492" s="195"/>
      <c r="H492" s="195"/>
      <c r="I492" s="195"/>
      <c r="J492" s="196">
        <f t="shared" si="3289"/>
        <v>0</v>
      </c>
      <c r="K492" s="197" t="str">
        <f>IF(analis!F46="","",analis!F46)</f>
        <v/>
      </c>
      <c r="L492" s="196"/>
      <c r="M492" s="196"/>
      <c r="N492" s="196"/>
      <c r="O492" s="196"/>
      <c r="P492" s="196">
        <f t="shared" si="3290"/>
        <v>0</v>
      </c>
      <c r="Q492" s="8" t="str">
        <f>'rpp2'!$M$291</f>
        <v/>
      </c>
      <c r="R492" s="196"/>
      <c r="S492" s="196">
        <f t="shared" si="3291"/>
        <v>0</v>
      </c>
      <c r="T492" s="196"/>
      <c r="U492" s="196"/>
      <c r="V492" s="196">
        <f t="shared" si="3292"/>
        <v>0</v>
      </c>
      <c r="W492" s="196"/>
      <c r="X492" s="196"/>
      <c r="Y492" s="196"/>
      <c r="Z492" s="196"/>
      <c r="AA492" s="196">
        <f t="shared" ref="AA492" si="3542">IF($W$12=1,J492*$J$7,0)</f>
        <v>0</v>
      </c>
      <c r="AB492" s="196">
        <f t="shared" ref="AB492" si="3543">IF($X$12=1,P492*$P$7,0)</f>
        <v>0</v>
      </c>
      <c r="AC492" s="196">
        <f t="shared" ref="AC492" si="3544">IF($Y$12=1,S492*$S$7,0)</f>
        <v>0</v>
      </c>
      <c r="AD492" s="196">
        <f t="shared" ref="AD492" si="3545">IF($Z$12=1,V492*$V$7,0)</f>
        <v>0</v>
      </c>
      <c r="AE492" s="197">
        <f t="shared" si="3297"/>
        <v>0</v>
      </c>
      <c r="AF492" s="198">
        <f>IFERROR(AE492/(IF($W$12&gt;0,$J$7,0)+IF($X$12&gt;0,$P$7,0)+IF($Y$12&gt;0,$S$7,0)+IF($Z$12&gt;0,$V$7,0)),0)</f>
        <v>0</v>
      </c>
      <c r="AG492" s="198"/>
      <c r="AH492" s="425"/>
      <c r="AI492" s="413"/>
      <c r="AJ492" s="199" t="str">
        <f t="shared" si="3414"/>
        <v>4.2</v>
      </c>
      <c r="AK492" s="8" t="str">
        <f>'rpp2'!$M$348</f>
        <v/>
      </c>
      <c r="AL492" s="199"/>
      <c r="AM492" s="196">
        <f t="shared" si="3298"/>
        <v>0</v>
      </c>
      <c r="AN492" s="196"/>
      <c r="AO492" s="196"/>
      <c r="AP492" s="196">
        <f t="shared" si="3299"/>
        <v>0</v>
      </c>
      <c r="AQ492" s="196"/>
      <c r="AR492" s="196"/>
      <c r="AS492" s="196">
        <f t="shared" si="3300"/>
        <v>0</v>
      </c>
      <c r="AT492" s="196"/>
      <c r="AU492" s="196"/>
      <c r="AV492" s="196"/>
      <c r="AW492" s="196">
        <f t="shared" ref="AW492" si="3546">IF($AT$12=1,AM492*$AM$7,0)</f>
        <v>0</v>
      </c>
      <c r="AX492" s="196">
        <f t="shared" ref="AX492" si="3547">IF($AU$12=1,AP492*$AP$7,0)</f>
        <v>0</v>
      </c>
      <c r="AY492" s="196">
        <f t="shared" ref="AY492" si="3548">IF($AV$12=1,AS492*$AS$7,0)</f>
        <v>0</v>
      </c>
      <c r="AZ492" s="197">
        <f t="shared" si="3304"/>
        <v>0</v>
      </c>
      <c r="BA492" s="198">
        <f>IFERROR(AZ492/(IF($AT$12&gt;0,$AM$7,0)+IF($AU$12&gt;0,$AP$7,0)+IF($AV$12&gt;0,$AS$7,0)),0)</f>
        <v>0</v>
      </c>
      <c r="BB492" s="198"/>
      <c r="BC492" s="425"/>
      <c r="BD492" s="413"/>
      <c r="BE492" s="413"/>
      <c r="BF492" s="236" t="str">
        <f>'rpp2'!G182</f>
        <v/>
      </c>
      <c r="BG492" s="416"/>
      <c r="BH492" s="416"/>
      <c r="BI492" s="411"/>
      <c r="BJ492" s="411"/>
      <c r="BK492" s="413"/>
      <c r="BL492" s="413"/>
      <c r="BM492" s="413"/>
      <c r="BP492" s="211"/>
      <c r="BQ492" s="211"/>
      <c r="BR492" s="211"/>
      <c r="BS492" s="211"/>
    </row>
    <row r="493" spans="1:71">
      <c r="A493" s="419"/>
      <c r="B493" s="419"/>
      <c r="C493" s="422"/>
      <c r="D493" s="195" t="str">
        <f t="shared" si="3409"/>
        <v>3.3</v>
      </c>
      <c r="E493" s="195"/>
      <c r="F493" s="195"/>
      <c r="G493" s="195"/>
      <c r="H493" s="195"/>
      <c r="I493" s="195"/>
      <c r="J493" s="196">
        <f t="shared" si="3289"/>
        <v>0</v>
      </c>
      <c r="K493" s="197" t="str">
        <f>IF(analis!H46="","",analis!H46)</f>
        <v/>
      </c>
      <c r="L493" s="196"/>
      <c r="M493" s="196"/>
      <c r="N493" s="196"/>
      <c r="O493" s="196"/>
      <c r="P493" s="196">
        <f t="shared" si="3290"/>
        <v>0</v>
      </c>
      <c r="Q493" s="8" t="str">
        <f>'rpp3'!$M$291</f>
        <v/>
      </c>
      <c r="R493" s="196"/>
      <c r="S493" s="196">
        <f t="shared" si="3291"/>
        <v>0</v>
      </c>
      <c r="T493" s="196"/>
      <c r="U493" s="196"/>
      <c r="V493" s="196">
        <f t="shared" si="3292"/>
        <v>0</v>
      </c>
      <c r="W493" s="196"/>
      <c r="X493" s="196"/>
      <c r="Y493" s="196"/>
      <c r="Z493" s="196"/>
      <c r="AA493" s="196">
        <f t="shared" ref="AA493" si="3549">IF($W$13=1,J493*$J$7,0)</f>
        <v>0</v>
      </c>
      <c r="AB493" s="196">
        <f t="shared" ref="AB493" si="3550">IF($X$13=1,P493*$P$7,0)</f>
        <v>0</v>
      </c>
      <c r="AC493" s="196">
        <f t="shared" ref="AC493" si="3551">IF($Y$13=1,S493*$S$7,0)</f>
        <v>0</v>
      </c>
      <c r="AD493" s="196">
        <f t="shared" ref="AD493" si="3552">IF($Z$13=1,V493*$V$7,0)</f>
        <v>0</v>
      </c>
      <c r="AE493" s="197">
        <f t="shared" si="3297"/>
        <v>0</v>
      </c>
      <c r="AF493" s="198">
        <f>IFERROR(AE493/(IF($W$13&gt;0,$J$7,0)+IF($X$13&gt;0,$P$7,0)+IF($Y$13&gt;0,$S$7,0)+IF($Z$13&gt;0,$V$7,0)),0)</f>
        <v>0</v>
      </c>
      <c r="AG493" s="198"/>
      <c r="AH493" s="425"/>
      <c r="AI493" s="413"/>
      <c r="AJ493" s="199" t="str">
        <f t="shared" si="3414"/>
        <v>4.3</v>
      </c>
      <c r="AK493" s="8" t="str">
        <f>'rpp3'!$M$348</f>
        <v/>
      </c>
      <c r="AL493" s="199"/>
      <c r="AM493" s="196">
        <f t="shared" si="3298"/>
        <v>0</v>
      </c>
      <c r="AN493" s="196"/>
      <c r="AO493" s="196"/>
      <c r="AP493" s="196">
        <f t="shared" si="3299"/>
        <v>0</v>
      </c>
      <c r="AQ493" s="196"/>
      <c r="AR493" s="196"/>
      <c r="AS493" s="196">
        <f t="shared" si="3300"/>
        <v>0</v>
      </c>
      <c r="AT493" s="196"/>
      <c r="AU493" s="196"/>
      <c r="AV493" s="196"/>
      <c r="AW493" s="196">
        <f t="shared" ref="AW493" si="3553">IF($AT$13=1,AM493*$AM$7,0)</f>
        <v>0</v>
      </c>
      <c r="AX493" s="196">
        <f t="shared" ref="AX493" si="3554">IF($AU$13=1,AP493*$AP$7,0)</f>
        <v>0</v>
      </c>
      <c r="AY493" s="196">
        <f t="shared" ref="AY493" si="3555">IF($AV$13=1,AS493*$AS$7,0)</f>
        <v>0</v>
      </c>
      <c r="AZ493" s="197">
        <f t="shared" si="3304"/>
        <v>0</v>
      </c>
      <c r="BA493" s="198">
        <f>IFERROR(AZ493/(IF($AT$13&gt;0,$AM$7,0)+IF($AU$13&gt;0,$AP$7,0)+IF($AV$13&gt;0,$AS$7,0)),0)</f>
        <v>0</v>
      </c>
      <c r="BB493" s="198"/>
      <c r="BC493" s="425"/>
      <c r="BD493" s="413"/>
      <c r="BE493" s="413"/>
      <c r="BF493" s="236"/>
      <c r="BG493" s="416"/>
      <c r="BH493" s="416"/>
      <c r="BI493" s="411"/>
      <c r="BJ493" s="411"/>
      <c r="BK493" s="413"/>
      <c r="BL493" s="413"/>
      <c r="BM493" s="413"/>
      <c r="BP493" s="211"/>
      <c r="BQ493" s="211"/>
      <c r="BR493" s="211"/>
      <c r="BS493" s="211"/>
    </row>
    <row r="494" spans="1:71">
      <c r="A494" s="419"/>
      <c r="B494" s="419"/>
      <c r="C494" s="422"/>
      <c r="D494" s="195" t="str">
        <f t="shared" si="3409"/>
        <v>3.4</v>
      </c>
      <c r="E494" s="195"/>
      <c r="F494" s="195"/>
      <c r="G494" s="195"/>
      <c r="H494" s="195"/>
      <c r="I494" s="195"/>
      <c r="J494" s="196">
        <f t="shared" si="3289"/>
        <v>0</v>
      </c>
      <c r="K494" s="197" t="str">
        <f>IF(analis!J46="","",analis!J46)</f>
        <v/>
      </c>
      <c r="L494" s="196"/>
      <c r="M494" s="196"/>
      <c r="N494" s="196"/>
      <c r="O494" s="196"/>
      <c r="P494" s="196">
        <f t="shared" si="3290"/>
        <v>0</v>
      </c>
      <c r="Q494" s="8" t="str">
        <f>'rpp4'!$M$291</f>
        <v/>
      </c>
      <c r="R494" s="196"/>
      <c r="S494" s="196">
        <f t="shared" si="3291"/>
        <v>0</v>
      </c>
      <c r="T494" s="196"/>
      <c r="U494" s="196"/>
      <c r="V494" s="196">
        <f t="shared" si="3292"/>
        <v>0</v>
      </c>
      <c r="W494" s="196"/>
      <c r="X494" s="196"/>
      <c r="Y494" s="196"/>
      <c r="Z494" s="196"/>
      <c r="AA494" s="196">
        <f t="shared" ref="AA494" si="3556">IF($W$14=1,J494*$J$7,0)</f>
        <v>0</v>
      </c>
      <c r="AB494" s="196">
        <f t="shared" ref="AB494" si="3557">IF($X$14=1,P494*$P$7,0)</f>
        <v>0</v>
      </c>
      <c r="AC494" s="196">
        <f t="shared" ref="AC494" si="3558">IF($Y$14=1,S494*$S$7,0)</f>
        <v>0</v>
      </c>
      <c r="AD494" s="196">
        <f t="shared" ref="AD494" si="3559">IF($Z$14=1,V494*$V$7,0)</f>
        <v>0</v>
      </c>
      <c r="AE494" s="197">
        <f t="shared" si="3297"/>
        <v>0</v>
      </c>
      <c r="AF494" s="198">
        <f>IFERROR(AE494/(IF($W$14&gt;0,$J$7,0)+IF($X$14&gt;0,$P$7,0)+IF($Y$14&gt;0,$S$7,0)+IF($Z$14&gt;0,$V$7,0)),0)</f>
        <v>0</v>
      </c>
      <c r="AG494" s="198"/>
      <c r="AH494" s="425"/>
      <c r="AI494" s="413"/>
      <c r="AJ494" s="199" t="str">
        <f t="shared" si="3414"/>
        <v>4.4</v>
      </c>
      <c r="AK494" s="8" t="str">
        <f>'rpp4'!$M$348</f>
        <v/>
      </c>
      <c r="AL494" s="199"/>
      <c r="AM494" s="196">
        <f t="shared" si="3298"/>
        <v>0</v>
      </c>
      <c r="AN494" s="196"/>
      <c r="AO494" s="196"/>
      <c r="AP494" s="196">
        <f t="shared" si="3299"/>
        <v>0</v>
      </c>
      <c r="AQ494" s="196"/>
      <c r="AR494" s="196"/>
      <c r="AS494" s="196">
        <f t="shared" si="3300"/>
        <v>0</v>
      </c>
      <c r="AT494" s="196"/>
      <c r="AU494" s="196"/>
      <c r="AV494" s="196"/>
      <c r="AW494" s="196">
        <f t="shared" ref="AW494" si="3560">IF($AT$14=1,AM494*$AM$7,0)</f>
        <v>0</v>
      </c>
      <c r="AX494" s="196">
        <f t="shared" ref="AX494" si="3561">IF($AU$14=1,AP494*$AP$7,0)</f>
        <v>0</v>
      </c>
      <c r="AY494" s="196">
        <f t="shared" ref="AY494" si="3562">IF($AV$14=1,AS494*$AS$7,0)</f>
        <v>0</v>
      </c>
      <c r="AZ494" s="197">
        <f t="shared" si="3304"/>
        <v>0</v>
      </c>
      <c r="BA494" s="198">
        <f>IFERROR(AZ494/(IF($AT$14&gt;0,$AM$7,0)+IF($AU$14&gt;0,$AP$7,0)+IF($AV$14&gt;0,$AS$7,0)),0)</f>
        <v>0</v>
      </c>
      <c r="BB494" s="198"/>
      <c r="BC494" s="425"/>
      <c r="BD494" s="413"/>
      <c r="BE494" s="413"/>
      <c r="BF494" s="236"/>
      <c r="BG494" s="416"/>
      <c r="BH494" s="416"/>
      <c r="BI494" s="411"/>
      <c r="BJ494" s="411"/>
      <c r="BK494" s="413"/>
      <c r="BL494" s="413"/>
      <c r="BM494" s="413"/>
      <c r="BP494" s="211"/>
      <c r="BQ494" s="211"/>
      <c r="BR494" s="211"/>
      <c r="BS494" s="211"/>
    </row>
    <row r="495" spans="1:71">
      <c r="A495" s="419"/>
      <c r="B495" s="419"/>
      <c r="C495" s="422"/>
      <c r="D495" s="195" t="str">
        <f t="shared" si="3409"/>
        <v>3.5</v>
      </c>
      <c r="E495" s="195"/>
      <c r="F495" s="195"/>
      <c r="G495" s="195"/>
      <c r="H495" s="195"/>
      <c r="I495" s="195"/>
      <c r="J495" s="196">
        <f t="shared" si="3289"/>
        <v>0</v>
      </c>
      <c r="K495" s="197" t="str">
        <f>IF(analis!L46="","",analis!L46)</f>
        <v/>
      </c>
      <c r="L495" s="196"/>
      <c r="M495" s="196"/>
      <c r="N495" s="196"/>
      <c r="O495" s="196"/>
      <c r="P495" s="196">
        <f t="shared" si="3290"/>
        <v>0</v>
      </c>
      <c r="Q495" s="8" t="str">
        <f>'rpp5'!$M$291</f>
        <v/>
      </c>
      <c r="R495" s="196"/>
      <c r="S495" s="196">
        <f t="shared" si="3291"/>
        <v>0</v>
      </c>
      <c r="T495" s="196"/>
      <c r="U495" s="196"/>
      <c r="V495" s="196">
        <f t="shared" si="3292"/>
        <v>0</v>
      </c>
      <c r="W495" s="196"/>
      <c r="X495" s="196"/>
      <c r="Y495" s="196"/>
      <c r="Z495" s="196"/>
      <c r="AA495" s="196">
        <f t="shared" ref="AA495" si="3563">IF($W$15=1,J495*$J$7,0)</f>
        <v>0</v>
      </c>
      <c r="AB495" s="196">
        <f t="shared" ref="AB495" si="3564">IF($X$15=1,P495*$P$7,0)</f>
        <v>0</v>
      </c>
      <c r="AC495" s="196">
        <f t="shared" ref="AC495" si="3565">IF($Y$15=1,S495*$S$7,0)</f>
        <v>0</v>
      </c>
      <c r="AD495" s="196">
        <f t="shared" ref="AD495" si="3566">IF($Z$15=1,V495*$V$7,0)</f>
        <v>0</v>
      </c>
      <c r="AE495" s="197">
        <f t="shared" si="3297"/>
        <v>0</v>
      </c>
      <c r="AF495" s="198">
        <f>IFERROR(AE495/(IF($W$15&gt;0,$J$7,0)+IF($X$15&gt;0,$P$7,0)+IF($Y$15&gt;0,$S$7,0)+IF($Z$15&gt;0,$V$7,0)),0)</f>
        <v>0</v>
      </c>
      <c r="AG495" s="198"/>
      <c r="AH495" s="425"/>
      <c r="AI495" s="413"/>
      <c r="AJ495" s="199" t="str">
        <f t="shared" si="3414"/>
        <v>4.5</v>
      </c>
      <c r="AK495" s="8" t="str">
        <f>'rpp5'!$M$348</f>
        <v/>
      </c>
      <c r="AL495" s="199"/>
      <c r="AM495" s="196">
        <f t="shared" si="3298"/>
        <v>0</v>
      </c>
      <c r="AN495" s="196"/>
      <c r="AO495" s="196"/>
      <c r="AP495" s="196">
        <f t="shared" si="3299"/>
        <v>0</v>
      </c>
      <c r="AQ495" s="196"/>
      <c r="AR495" s="196"/>
      <c r="AS495" s="196">
        <f t="shared" si="3300"/>
        <v>0</v>
      </c>
      <c r="AT495" s="196"/>
      <c r="AU495" s="196"/>
      <c r="AV495" s="196"/>
      <c r="AW495" s="196">
        <f t="shared" ref="AW495" si="3567">IF($AT$15=1,AM495*$AM$7,0)</f>
        <v>0</v>
      </c>
      <c r="AX495" s="196">
        <f t="shared" ref="AX495" si="3568">IF($AU$15=1,AP495*$AP$7,0)</f>
        <v>0</v>
      </c>
      <c r="AY495" s="196">
        <f t="shared" ref="AY495" si="3569">IF($AV$15=1,AS495*$AS$7,0)</f>
        <v>0</v>
      </c>
      <c r="AZ495" s="197">
        <f t="shared" si="3304"/>
        <v>0</v>
      </c>
      <c r="BA495" s="198">
        <f>IFERROR(AZ495/(IF($AT$15&gt;0,$AM$7,0)+IF($AU$15&gt;0,$AP$7,0)+IF($AV$15&gt;0,$AS$7,0)),0)</f>
        <v>0</v>
      </c>
      <c r="BB495" s="198"/>
      <c r="BC495" s="425"/>
      <c r="BD495" s="413"/>
      <c r="BE495" s="413"/>
      <c r="BF495" s="236"/>
      <c r="BG495" s="416"/>
      <c r="BH495" s="416"/>
      <c r="BI495" s="411"/>
      <c r="BJ495" s="411"/>
      <c r="BK495" s="413"/>
      <c r="BL495" s="413"/>
      <c r="BM495" s="413"/>
      <c r="BP495" s="211"/>
      <c r="BQ495" s="211"/>
      <c r="BR495" s="211"/>
      <c r="BS495" s="211"/>
    </row>
    <row r="496" spans="1:71">
      <c r="A496" s="419"/>
      <c r="B496" s="419"/>
      <c r="C496" s="422"/>
      <c r="D496" s="195" t="str">
        <f t="shared" si="3409"/>
        <v>3.6</v>
      </c>
      <c r="E496" s="195"/>
      <c r="F496" s="195"/>
      <c r="G496" s="195"/>
      <c r="H496" s="195"/>
      <c r="I496" s="195"/>
      <c r="J496" s="196">
        <f t="shared" si="3289"/>
        <v>0</v>
      </c>
      <c r="K496" s="197" t="str">
        <f>IF(analis!N46="","",analis!N46)</f>
        <v/>
      </c>
      <c r="L496" s="196"/>
      <c r="M496" s="196"/>
      <c r="N496" s="196"/>
      <c r="O496" s="196"/>
      <c r="P496" s="196">
        <f t="shared" si="3290"/>
        <v>0</v>
      </c>
      <c r="Q496" s="8" t="str">
        <f>'rpp16'!$M$291</f>
        <v/>
      </c>
      <c r="R496" s="196"/>
      <c r="S496" s="196">
        <f t="shared" si="3291"/>
        <v>0</v>
      </c>
      <c r="T496" s="196"/>
      <c r="U496" s="196"/>
      <c r="V496" s="196">
        <f t="shared" si="3292"/>
        <v>0</v>
      </c>
      <c r="W496" s="196"/>
      <c r="X496" s="196"/>
      <c r="Y496" s="196"/>
      <c r="Z496" s="196"/>
      <c r="AA496" s="196">
        <f t="shared" ref="AA496" si="3570">IF($W$16=1,J496*$J$7,0)</f>
        <v>0</v>
      </c>
      <c r="AB496" s="196">
        <f t="shared" ref="AB496" si="3571">IF($X$16=1,P496*$P$7,0)</f>
        <v>0</v>
      </c>
      <c r="AC496" s="196">
        <f t="shared" ref="AC496" si="3572">IF($Y$16=1,S496*$S$7,0)</f>
        <v>0</v>
      </c>
      <c r="AD496" s="196">
        <f t="shared" ref="AD496" si="3573">IF($Z$16=1,V496*$V$7,0)</f>
        <v>0</v>
      </c>
      <c r="AE496" s="197">
        <f t="shared" si="3297"/>
        <v>0</v>
      </c>
      <c r="AF496" s="198">
        <f>IFERROR(AE496/(IF($W$16&gt;0,$J$7,0)+IF($X$16&gt;0,$P$7,0)+IF($Y$16&gt;0,$S$7,0)+IF($Z$16&gt;0,$V$7,0)),0)</f>
        <v>0</v>
      </c>
      <c r="AG496" s="198"/>
      <c r="AH496" s="425"/>
      <c r="AI496" s="413"/>
      <c r="AJ496" s="199" t="str">
        <f t="shared" si="3414"/>
        <v>4.6</v>
      </c>
      <c r="AK496" s="8" t="str">
        <f>'rpp16'!$M$348</f>
        <v/>
      </c>
      <c r="AL496" s="199"/>
      <c r="AM496" s="196">
        <f t="shared" si="3298"/>
        <v>0</v>
      </c>
      <c r="AN496" s="196"/>
      <c r="AO496" s="196"/>
      <c r="AP496" s="196">
        <f t="shared" si="3299"/>
        <v>0</v>
      </c>
      <c r="AQ496" s="196"/>
      <c r="AR496" s="196"/>
      <c r="AS496" s="196">
        <f t="shared" si="3300"/>
        <v>0</v>
      </c>
      <c r="AT496" s="196"/>
      <c r="AU496" s="196"/>
      <c r="AV496" s="196"/>
      <c r="AW496" s="196">
        <f t="shared" ref="AW496" si="3574">IF($AT$16=1,AM496*$AM$7,0)</f>
        <v>0</v>
      </c>
      <c r="AX496" s="196">
        <f t="shared" ref="AX496" si="3575">IF($AU$16=1,AP496*$AP$7,0)</f>
        <v>0</v>
      </c>
      <c r="AY496" s="196">
        <f t="shared" ref="AY496" si="3576">IF($AV$16=1,AS496*$AS$7,0)</f>
        <v>0</v>
      </c>
      <c r="AZ496" s="197">
        <f t="shared" si="3304"/>
        <v>0</v>
      </c>
      <c r="BA496" s="198">
        <f>IFERROR(AZ496/(IF($AT$16&gt;0,$AM$7,0)+IF($AU$16&gt;0,$AP$7,0)+IF($AV$16&gt;0,$AS$7,0)),0)</f>
        <v>0</v>
      </c>
      <c r="BB496" s="198"/>
      <c r="BC496" s="425"/>
      <c r="BD496" s="413"/>
      <c r="BE496" s="413"/>
      <c r="BF496" s="236"/>
      <c r="BG496" s="416"/>
      <c r="BH496" s="416"/>
      <c r="BI496" s="411"/>
      <c r="BJ496" s="411"/>
      <c r="BK496" s="413"/>
      <c r="BL496" s="413"/>
      <c r="BM496" s="413"/>
      <c r="BP496" s="211"/>
      <c r="BQ496" s="211"/>
      <c r="BR496" s="211"/>
      <c r="BS496" s="211"/>
    </row>
    <row r="497" spans="1:71">
      <c r="A497" s="419"/>
      <c r="B497" s="419"/>
      <c r="C497" s="422"/>
      <c r="D497" s="195" t="str">
        <f t="shared" si="3409"/>
        <v>3.7</v>
      </c>
      <c r="E497" s="195"/>
      <c r="F497" s="195"/>
      <c r="G497" s="195"/>
      <c r="H497" s="195"/>
      <c r="I497" s="195"/>
      <c r="J497" s="196">
        <f t="shared" si="3289"/>
        <v>0</v>
      </c>
      <c r="K497" s="197" t="str">
        <f>IF(analis!P46="","",analis!P46)</f>
        <v/>
      </c>
      <c r="L497" s="196"/>
      <c r="M497" s="196"/>
      <c r="N497" s="196"/>
      <c r="O497" s="196"/>
      <c r="P497" s="196">
        <f t="shared" si="3290"/>
        <v>0</v>
      </c>
      <c r="Q497" s="8" t="str">
        <f>'rpp17'!$M$291</f>
        <v/>
      </c>
      <c r="R497" s="196"/>
      <c r="S497" s="196">
        <f t="shared" si="3291"/>
        <v>0</v>
      </c>
      <c r="T497" s="196"/>
      <c r="U497" s="196"/>
      <c r="V497" s="196">
        <f t="shared" si="3292"/>
        <v>0</v>
      </c>
      <c r="W497" s="196"/>
      <c r="X497" s="196"/>
      <c r="Y497" s="196"/>
      <c r="Z497" s="196"/>
      <c r="AA497" s="196">
        <f t="shared" ref="AA497" si="3577">IF($W$17=1,J497*$J$7,0)</f>
        <v>0</v>
      </c>
      <c r="AB497" s="196">
        <f t="shared" ref="AB497" si="3578">IF($X$17=1,P497*$P$7,0)</f>
        <v>0</v>
      </c>
      <c r="AC497" s="196">
        <f t="shared" ref="AC497" si="3579">IF($Y$17=1,S497*$S$7,0)</f>
        <v>0</v>
      </c>
      <c r="AD497" s="196">
        <f t="shared" ref="AD497" si="3580">IF($Z$17=1,V497*$V$7,0)</f>
        <v>0</v>
      </c>
      <c r="AE497" s="197">
        <f t="shared" si="3297"/>
        <v>0</v>
      </c>
      <c r="AF497" s="198">
        <f>IFERROR(AE497/(IF($W$17&gt;0,$J$7,0)+IF($X$17&gt;0,$P$7,0)+IF($Y$17&gt;0,$S$7,0)+IF($Z$17&gt;0,$V$7,0)),0)</f>
        <v>0</v>
      </c>
      <c r="AG497" s="198"/>
      <c r="AH497" s="425"/>
      <c r="AI497" s="413"/>
      <c r="AJ497" s="199" t="str">
        <f t="shared" si="3414"/>
        <v>4.7</v>
      </c>
      <c r="AK497" s="8" t="str">
        <f>'rpp17'!$M$348</f>
        <v/>
      </c>
      <c r="AL497" s="199"/>
      <c r="AM497" s="196">
        <f t="shared" si="3298"/>
        <v>0</v>
      </c>
      <c r="AN497" s="196"/>
      <c r="AO497" s="196"/>
      <c r="AP497" s="196">
        <f t="shared" si="3299"/>
        <v>0</v>
      </c>
      <c r="AQ497" s="196"/>
      <c r="AR497" s="196"/>
      <c r="AS497" s="196">
        <f t="shared" si="3300"/>
        <v>0</v>
      </c>
      <c r="AT497" s="196"/>
      <c r="AU497" s="196"/>
      <c r="AV497" s="196"/>
      <c r="AW497" s="196">
        <f t="shared" ref="AW497" si="3581">IF($AT$17=1,AM497*$AM$7,0)</f>
        <v>0</v>
      </c>
      <c r="AX497" s="196">
        <f t="shared" ref="AX497" si="3582">IF($AU$17=1,AP497*$AP$7,0)</f>
        <v>0</v>
      </c>
      <c r="AY497" s="196">
        <f t="shared" ref="AY497" si="3583">IF($AV$17=1,AS497*$AS$7,0)</f>
        <v>0</v>
      </c>
      <c r="AZ497" s="197">
        <f t="shared" si="3304"/>
        <v>0</v>
      </c>
      <c r="BA497" s="198">
        <f>IFERROR(AZ497/(IF($AT$17&gt;0,$AM$7,0)+IF($AU$17&gt;0,$AP$7,0)+IF($AV$17&gt;0,$AS$7,0)),0)</f>
        <v>0</v>
      </c>
      <c r="BB497" s="198"/>
      <c r="BC497" s="425"/>
      <c r="BD497" s="413"/>
      <c r="BE497" s="413"/>
      <c r="BF497" s="236"/>
      <c r="BG497" s="416"/>
      <c r="BH497" s="416"/>
      <c r="BI497" s="411"/>
      <c r="BJ497" s="411"/>
      <c r="BK497" s="413"/>
      <c r="BL497" s="413"/>
      <c r="BM497" s="413"/>
      <c r="BP497" s="211"/>
      <c r="BQ497" s="211"/>
      <c r="BR497" s="211"/>
      <c r="BS497" s="211"/>
    </row>
    <row r="498" spans="1:71">
      <c r="A498" s="419"/>
      <c r="B498" s="419"/>
      <c r="C498" s="422"/>
      <c r="D498" s="195" t="str">
        <f t="shared" si="3409"/>
        <v>3.8</v>
      </c>
      <c r="E498" s="195"/>
      <c r="F498" s="195"/>
      <c r="G498" s="195"/>
      <c r="H498" s="195"/>
      <c r="I498" s="195"/>
      <c r="J498" s="196">
        <f t="shared" si="3289"/>
        <v>0</v>
      </c>
      <c r="K498" s="197" t="str">
        <f>IF(analis!R46="","",analis!R46)</f>
        <v/>
      </c>
      <c r="L498" s="196"/>
      <c r="M498" s="196"/>
      <c r="N498" s="196"/>
      <c r="O498" s="196"/>
      <c r="P498" s="196">
        <f t="shared" si="3290"/>
        <v>0</v>
      </c>
      <c r="Q498" s="8" t="str">
        <f>'rpp18'!$M$291</f>
        <v/>
      </c>
      <c r="R498" s="196"/>
      <c r="S498" s="196">
        <f t="shared" si="3291"/>
        <v>0</v>
      </c>
      <c r="T498" s="196"/>
      <c r="U498" s="196"/>
      <c r="V498" s="196">
        <f t="shared" si="3292"/>
        <v>0</v>
      </c>
      <c r="W498" s="196"/>
      <c r="X498" s="196"/>
      <c r="Y498" s="196"/>
      <c r="Z498" s="196"/>
      <c r="AA498" s="196">
        <f t="shared" ref="AA498" si="3584">IF($W$18=1,J498*$J$7,0)</f>
        <v>0</v>
      </c>
      <c r="AB498" s="196">
        <f t="shared" ref="AB498" si="3585">IF($X$18=1,P498*$P$7,0)</f>
        <v>0</v>
      </c>
      <c r="AC498" s="196">
        <f t="shared" ref="AC498" si="3586">IF($Y$18=1,S498*$S$7,0)</f>
        <v>0</v>
      </c>
      <c r="AD498" s="196">
        <f t="shared" ref="AD498" si="3587">IF($Z$18=1,V498*$V$7,0)</f>
        <v>0</v>
      </c>
      <c r="AE498" s="197">
        <f t="shared" si="3297"/>
        <v>0</v>
      </c>
      <c r="AF498" s="198">
        <f>IFERROR(AE498/(IF($W$18&gt;0,$J$7,0)+IF($X$18&gt;0,$P$7,0)+IF($Y$18&gt;0,$S$7,0)+IF($Z$18&gt;0,$V$7,0)),0)</f>
        <v>0</v>
      </c>
      <c r="AG498" s="198"/>
      <c r="AH498" s="425"/>
      <c r="AI498" s="413"/>
      <c r="AJ498" s="199" t="str">
        <f t="shared" si="3414"/>
        <v>4.8</v>
      </c>
      <c r="AK498" s="8" t="str">
        <f>'rpp18'!$M$348</f>
        <v/>
      </c>
      <c r="AL498" s="199"/>
      <c r="AM498" s="196">
        <f t="shared" si="3298"/>
        <v>0</v>
      </c>
      <c r="AN498" s="196"/>
      <c r="AO498" s="196"/>
      <c r="AP498" s="196">
        <f t="shared" si="3299"/>
        <v>0</v>
      </c>
      <c r="AQ498" s="196"/>
      <c r="AR498" s="196"/>
      <c r="AS498" s="196">
        <f t="shared" si="3300"/>
        <v>0</v>
      </c>
      <c r="AT498" s="196"/>
      <c r="AU498" s="196"/>
      <c r="AV498" s="196"/>
      <c r="AW498" s="196">
        <f t="shared" ref="AW498" si="3588">IF($AT$18=1,AM498*$AM$7,0)</f>
        <v>0</v>
      </c>
      <c r="AX498" s="196">
        <f t="shared" ref="AX498" si="3589">IF($AU$18=1,AP498*$AP$7,0)</f>
        <v>0</v>
      </c>
      <c r="AY498" s="196">
        <f t="shared" ref="AY498" si="3590">IF($AV$18=1,AS498*$AS$7,0)</f>
        <v>0</v>
      </c>
      <c r="AZ498" s="197">
        <f t="shared" si="3304"/>
        <v>0</v>
      </c>
      <c r="BA498" s="198">
        <f>IFERROR(AZ498/(IF($AT$18&gt;0,$AM$7,0)+IF($AU$18&gt;0,$AP$7,0)+IF($AV$18&gt;0,$AS$7,0)),0)</f>
        <v>0</v>
      </c>
      <c r="BB498" s="198"/>
      <c r="BC498" s="425"/>
      <c r="BD498" s="413"/>
      <c r="BE498" s="413"/>
      <c r="BF498" s="236"/>
      <c r="BG498" s="416"/>
      <c r="BH498" s="416"/>
      <c r="BI498" s="411"/>
      <c r="BJ498" s="411"/>
      <c r="BK498" s="413"/>
      <c r="BL498" s="413"/>
      <c r="BM498" s="413"/>
      <c r="BP498" s="211"/>
      <c r="BQ498" s="211"/>
      <c r="BR498" s="211"/>
      <c r="BS498" s="211"/>
    </row>
    <row r="499" spans="1:71">
      <c r="A499" s="419"/>
      <c r="B499" s="419"/>
      <c r="C499" s="422"/>
      <c r="D499" s="195" t="str">
        <f t="shared" si="3409"/>
        <v>3.9</v>
      </c>
      <c r="E499" s="195"/>
      <c r="F499" s="195"/>
      <c r="G499" s="195"/>
      <c r="H499" s="195"/>
      <c r="I499" s="195"/>
      <c r="J499" s="196">
        <f t="shared" si="3289"/>
        <v>0</v>
      </c>
      <c r="K499" s="197" t="str">
        <f>IF(analis!T46="","",analis!T46)</f>
        <v/>
      </c>
      <c r="L499" s="196"/>
      <c r="M499" s="196"/>
      <c r="N499" s="196"/>
      <c r="O499" s="196"/>
      <c r="P499" s="196">
        <f t="shared" si="3290"/>
        <v>0</v>
      </c>
      <c r="Q499" s="8" t="str">
        <f>'rpp19'!$M$291</f>
        <v/>
      </c>
      <c r="R499" s="196"/>
      <c r="S499" s="196">
        <f t="shared" si="3291"/>
        <v>0</v>
      </c>
      <c r="T499" s="196"/>
      <c r="U499" s="196"/>
      <c r="V499" s="196">
        <f t="shared" si="3292"/>
        <v>0</v>
      </c>
      <c r="W499" s="196"/>
      <c r="X499" s="196"/>
      <c r="Y499" s="196"/>
      <c r="Z499" s="196"/>
      <c r="AA499" s="196">
        <f t="shared" ref="AA499" si="3591">IF($W$19=1,J499*$J$7,0)</f>
        <v>0</v>
      </c>
      <c r="AB499" s="196">
        <f t="shared" ref="AB499" si="3592">IF($X$19=1,P499*$P$7,0)</f>
        <v>0</v>
      </c>
      <c r="AC499" s="196">
        <f t="shared" ref="AC499" si="3593">IF($Y$19=1,S499*$S$7,0)</f>
        <v>0</v>
      </c>
      <c r="AD499" s="196">
        <f t="shared" ref="AD499" si="3594">IF($Z$19=1,V499*$V$7,0)</f>
        <v>0</v>
      </c>
      <c r="AE499" s="197">
        <f t="shared" si="3297"/>
        <v>0</v>
      </c>
      <c r="AF499" s="198">
        <f>IFERROR(AE499/(IF($W$19&gt;0,$J$7,0)+IF($X$19&gt;0,$P$7,0)+IF($Y$19&gt;0,$S$7,0)+IF($Z$19&gt;0,$V$7,0)),0)</f>
        <v>0</v>
      </c>
      <c r="AG499" s="198"/>
      <c r="AH499" s="425"/>
      <c r="AI499" s="413"/>
      <c r="AJ499" s="199" t="str">
        <f t="shared" si="3414"/>
        <v>4.9</v>
      </c>
      <c r="AK499" s="8" t="str">
        <f>'rpp19'!$M$348</f>
        <v/>
      </c>
      <c r="AL499" s="199"/>
      <c r="AM499" s="196">
        <f t="shared" si="3298"/>
        <v>0</v>
      </c>
      <c r="AN499" s="196"/>
      <c r="AO499" s="196"/>
      <c r="AP499" s="196">
        <f t="shared" si="3299"/>
        <v>0</v>
      </c>
      <c r="AQ499" s="196"/>
      <c r="AR499" s="196"/>
      <c r="AS499" s="196">
        <f t="shared" si="3300"/>
        <v>0</v>
      </c>
      <c r="AT499" s="196"/>
      <c r="AU499" s="196"/>
      <c r="AV499" s="196"/>
      <c r="AW499" s="196">
        <f t="shared" ref="AW499" si="3595">IF($AT$19=1,AM499*$AM$7,0)</f>
        <v>0</v>
      </c>
      <c r="AX499" s="196">
        <f t="shared" ref="AX499" si="3596">IF($AU$19=1,AP499*$AP$7,0)</f>
        <v>0</v>
      </c>
      <c r="AY499" s="196">
        <f t="shared" ref="AY499" si="3597">IF($AV$19=1,AS499*$AS$7,0)</f>
        <v>0</v>
      </c>
      <c r="AZ499" s="197">
        <f t="shared" si="3304"/>
        <v>0</v>
      </c>
      <c r="BA499" s="198">
        <f>IFERROR(AZ499/(IF($AT$19&gt;0,$AM$7,0)+IF($AU$19&gt;0,$AP$7,0)+IF($AV$19&gt;0,$AS$7,0)),0)</f>
        <v>0</v>
      </c>
      <c r="BB499" s="198"/>
      <c r="BC499" s="425"/>
      <c r="BD499" s="413"/>
      <c r="BE499" s="413"/>
      <c r="BF499" s="236"/>
      <c r="BG499" s="416"/>
      <c r="BH499" s="416"/>
      <c r="BI499" s="411"/>
      <c r="BJ499" s="411"/>
      <c r="BK499" s="413"/>
      <c r="BL499" s="413"/>
      <c r="BM499" s="413"/>
      <c r="BP499" s="211"/>
      <c r="BQ499" s="211"/>
      <c r="BR499" s="211"/>
      <c r="BS499" s="211"/>
    </row>
    <row r="500" spans="1:71">
      <c r="A500" s="419"/>
      <c r="B500" s="419"/>
      <c r="C500" s="422"/>
      <c r="D500" s="195" t="str">
        <f t="shared" si="3409"/>
        <v>3.10</v>
      </c>
      <c r="E500" s="195"/>
      <c r="F500" s="195"/>
      <c r="G500" s="195"/>
      <c r="H500" s="195"/>
      <c r="I500" s="195"/>
      <c r="J500" s="196">
        <f t="shared" si="3289"/>
        <v>0</v>
      </c>
      <c r="K500" s="197" t="str">
        <f>IF(analis!V46="","",analis!V46)</f>
        <v/>
      </c>
      <c r="L500" s="196"/>
      <c r="M500" s="196"/>
      <c r="N500" s="196"/>
      <c r="O500" s="196"/>
      <c r="P500" s="196">
        <f t="shared" si="3290"/>
        <v>0</v>
      </c>
      <c r="Q500" s="8" t="str">
        <f>'rpp20'!$M$291</f>
        <v/>
      </c>
      <c r="R500" s="196"/>
      <c r="S500" s="196">
        <f t="shared" si="3291"/>
        <v>0</v>
      </c>
      <c r="T500" s="196"/>
      <c r="U500" s="196"/>
      <c r="V500" s="196">
        <f t="shared" si="3292"/>
        <v>0</v>
      </c>
      <c r="W500" s="196"/>
      <c r="X500" s="196"/>
      <c r="Y500" s="196"/>
      <c r="Z500" s="196"/>
      <c r="AA500" s="196">
        <f t="shared" ref="AA500" si="3598">IF($W$20=1,J500*$J$7,0)</f>
        <v>0</v>
      </c>
      <c r="AB500" s="196">
        <f t="shared" ref="AB500" si="3599">IF($X$20=1,P500*$P$7,0)</f>
        <v>0</v>
      </c>
      <c r="AC500" s="196">
        <f t="shared" ref="AC500" si="3600">IF($Y$20=1,S500*$S$7,0)</f>
        <v>0</v>
      </c>
      <c r="AD500" s="196">
        <f t="shared" ref="AD500" si="3601">IF($Z$20=1,V500*$V$7,0)</f>
        <v>0</v>
      </c>
      <c r="AE500" s="197">
        <f t="shared" si="3297"/>
        <v>0</v>
      </c>
      <c r="AF500" s="198">
        <f>IFERROR(AE500/(IF($W$20&gt;0,$J$7,0)+IF($X$20&gt;0,$P$7,0)+IF($Y$20&gt;0,$S$7,0)+IF($Z$20&gt;0,$V$7,0)),0)</f>
        <v>0</v>
      </c>
      <c r="AG500" s="198"/>
      <c r="AH500" s="425"/>
      <c r="AI500" s="413"/>
      <c r="AJ500" s="199" t="str">
        <f t="shared" si="3414"/>
        <v>4.10</v>
      </c>
      <c r="AK500" s="8" t="str">
        <f>'rpp20'!$M$348</f>
        <v/>
      </c>
      <c r="AL500" s="199"/>
      <c r="AM500" s="196">
        <f t="shared" si="3298"/>
        <v>0</v>
      </c>
      <c r="AN500" s="196"/>
      <c r="AO500" s="196"/>
      <c r="AP500" s="196">
        <f t="shared" si="3299"/>
        <v>0</v>
      </c>
      <c r="AQ500" s="196"/>
      <c r="AR500" s="196"/>
      <c r="AS500" s="196">
        <f t="shared" si="3300"/>
        <v>0</v>
      </c>
      <c r="AT500" s="196"/>
      <c r="AU500" s="196"/>
      <c r="AV500" s="196"/>
      <c r="AW500" s="196">
        <f t="shared" ref="AW500" si="3602">IF($AT$20=1,AM500*$AM$7,0)</f>
        <v>0</v>
      </c>
      <c r="AX500" s="196">
        <f t="shared" ref="AX500" si="3603">IF($AU$20=1,AP500*$AP$7,0)</f>
        <v>0</v>
      </c>
      <c r="AY500" s="196">
        <f t="shared" ref="AY500" si="3604">IF($AV$20=1,AS500*$AS$7,0)</f>
        <v>0</v>
      </c>
      <c r="AZ500" s="197">
        <f t="shared" si="3304"/>
        <v>0</v>
      </c>
      <c r="BA500" s="198">
        <f>IFERROR(AZ500/(IF($AT$20&gt;0,$AM$7,0)+IF($AU$20&gt;0,$AP$7,0)+IF($AV$20&gt;0,$AS$7,0)),0)</f>
        <v>0</v>
      </c>
      <c r="BB500" s="198"/>
      <c r="BC500" s="425"/>
      <c r="BD500" s="413"/>
      <c r="BE500" s="413"/>
      <c r="BF500" s="236"/>
      <c r="BG500" s="416"/>
      <c r="BH500" s="416"/>
      <c r="BI500" s="411"/>
      <c r="BJ500" s="411"/>
      <c r="BK500" s="413"/>
      <c r="BL500" s="413"/>
      <c r="BM500" s="413"/>
      <c r="BP500" s="211"/>
      <c r="BQ500" s="211"/>
      <c r="BR500" s="211"/>
      <c r="BS500" s="211"/>
    </row>
    <row r="501" spans="1:71">
      <c r="A501" s="419"/>
      <c r="B501" s="419"/>
      <c r="C501" s="422"/>
      <c r="D501" s="195" t="str">
        <f t="shared" si="3409"/>
        <v>3.11</v>
      </c>
      <c r="E501" s="195"/>
      <c r="F501" s="195"/>
      <c r="G501" s="195"/>
      <c r="H501" s="195"/>
      <c r="I501" s="195"/>
      <c r="J501" s="196">
        <f t="shared" si="3289"/>
        <v>0</v>
      </c>
      <c r="K501" s="197" t="str">
        <f>IF(analis!X46="","",analis!X46)</f>
        <v/>
      </c>
      <c r="L501" s="196"/>
      <c r="M501" s="196"/>
      <c r="N501" s="196"/>
      <c r="O501" s="196"/>
      <c r="P501" s="196">
        <f t="shared" si="3290"/>
        <v>0</v>
      </c>
      <c r="Q501" s="8" t="str">
        <f>'rpp11'!$M$291</f>
        <v/>
      </c>
      <c r="R501" s="196"/>
      <c r="S501" s="196">
        <f t="shared" si="3291"/>
        <v>0</v>
      </c>
      <c r="T501" s="196"/>
      <c r="U501" s="196"/>
      <c r="V501" s="196">
        <f t="shared" si="3292"/>
        <v>0</v>
      </c>
      <c r="W501" s="196"/>
      <c r="X501" s="196"/>
      <c r="Y501" s="196"/>
      <c r="Z501" s="196"/>
      <c r="AA501" s="196">
        <f t="shared" ref="AA501" si="3605">IF($W$21=1,J501*$J$7,0)</f>
        <v>0</v>
      </c>
      <c r="AB501" s="196">
        <f t="shared" ref="AB501" si="3606">IF($X$21=1,P501*$P$7,0)</f>
        <v>0</v>
      </c>
      <c r="AC501" s="196">
        <f t="shared" ref="AC501" si="3607">IF($Y$21=1,S501*$S$7,0)</f>
        <v>0</v>
      </c>
      <c r="AD501" s="196">
        <f t="shared" ref="AD501" si="3608">IF($Z$21=1,V501*$V$7,0)</f>
        <v>0</v>
      </c>
      <c r="AE501" s="197">
        <f t="shared" si="3297"/>
        <v>0</v>
      </c>
      <c r="AF501" s="198">
        <f>IFERROR(AE501/(IF($W$21&gt;0,$J$7,0)+IF($X$21&gt;0,$P$7,0)+IF($Y$21&gt;0,$S$7,0)+IF($Z$21&gt;0,$V$7,0)),0)</f>
        <v>0</v>
      </c>
      <c r="AG501" s="198"/>
      <c r="AH501" s="425"/>
      <c r="AI501" s="413"/>
      <c r="AJ501" s="199" t="str">
        <f t="shared" si="3414"/>
        <v>4.11</v>
      </c>
      <c r="AK501" s="8" t="str">
        <f>'rpp11'!$M$348</f>
        <v/>
      </c>
      <c r="AL501" s="199"/>
      <c r="AM501" s="196">
        <f t="shared" si="3298"/>
        <v>0</v>
      </c>
      <c r="AN501" s="196"/>
      <c r="AO501" s="196"/>
      <c r="AP501" s="196">
        <f t="shared" si="3299"/>
        <v>0</v>
      </c>
      <c r="AQ501" s="196"/>
      <c r="AR501" s="196"/>
      <c r="AS501" s="196">
        <f t="shared" si="3300"/>
        <v>0</v>
      </c>
      <c r="AT501" s="196"/>
      <c r="AU501" s="196"/>
      <c r="AV501" s="196"/>
      <c r="AW501" s="196">
        <f t="shared" ref="AW501" si="3609">IF($AT$21=1,AM501*$AM$7,0)</f>
        <v>0</v>
      </c>
      <c r="AX501" s="196">
        <f t="shared" ref="AX501" si="3610">IF($AU$21=1,AP501*$AP$7,0)</f>
        <v>0</v>
      </c>
      <c r="AY501" s="196">
        <f t="shared" ref="AY501" si="3611">IF($AV$21=1,AS501*$AS$7,0)</f>
        <v>0</v>
      </c>
      <c r="AZ501" s="197">
        <f t="shared" si="3304"/>
        <v>0</v>
      </c>
      <c r="BA501" s="198">
        <f>IFERROR(AZ501/(IF($AT$21&gt;0,$AM$7,0)+IF($AU$21&gt;0,$AP$7,0)+IF($AV$21&gt;0,$AS$7,0)),0)</f>
        <v>0</v>
      </c>
      <c r="BB501" s="198"/>
      <c r="BC501" s="425"/>
      <c r="BD501" s="413"/>
      <c r="BE501" s="413"/>
      <c r="BF501" s="236"/>
      <c r="BG501" s="416"/>
      <c r="BH501" s="416"/>
      <c r="BI501" s="411"/>
      <c r="BJ501" s="411"/>
      <c r="BK501" s="413"/>
      <c r="BL501" s="413"/>
      <c r="BM501" s="413"/>
      <c r="BP501" s="211"/>
      <c r="BQ501" s="211"/>
      <c r="BR501" s="211"/>
      <c r="BS501" s="211"/>
    </row>
    <row r="502" spans="1:71">
      <c r="A502" s="419"/>
      <c r="B502" s="419"/>
      <c r="C502" s="422"/>
      <c r="D502" s="195" t="str">
        <f t="shared" si="3409"/>
        <v>3.12</v>
      </c>
      <c r="E502" s="195"/>
      <c r="F502" s="195"/>
      <c r="G502" s="195"/>
      <c r="H502" s="195"/>
      <c r="I502" s="195"/>
      <c r="J502" s="196">
        <f t="shared" si="3289"/>
        <v>0</v>
      </c>
      <c r="K502" s="197" t="str">
        <f>IF(analis!Z46="","",analis!Z46)</f>
        <v/>
      </c>
      <c r="L502" s="196"/>
      <c r="M502" s="196"/>
      <c r="N502" s="196"/>
      <c r="O502" s="196"/>
      <c r="P502" s="196">
        <f t="shared" si="3290"/>
        <v>0</v>
      </c>
      <c r="Q502" s="8" t="str">
        <f>'rpp12'!$M$291</f>
        <v/>
      </c>
      <c r="R502" s="196"/>
      <c r="S502" s="196">
        <f t="shared" si="3291"/>
        <v>0</v>
      </c>
      <c r="T502" s="196"/>
      <c r="U502" s="196"/>
      <c r="V502" s="196">
        <f t="shared" si="3292"/>
        <v>0</v>
      </c>
      <c r="W502" s="196"/>
      <c r="X502" s="196"/>
      <c r="Y502" s="196"/>
      <c r="Z502" s="196"/>
      <c r="AA502" s="196">
        <f t="shared" ref="AA502" si="3612">IF($W$22=1,J502*$J$7,0)</f>
        <v>0</v>
      </c>
      <c r="AB502" s="196">
        <f t="shared" ref="AB502" si="3613">IF($X$22=1,P502*$P$7,0)</f>
        <v>0</v>
      </c>
      <c r="AC502" s="196">
        <f t="shared" ref="AC502" si="3614">IF($Y$22=1,S502*$S$7,0)</f>
        <v>0</v>
      </c>
      <c r="AD502" s="196">
        <f t="shared" ref="AD502" si="3615">IF($Z$22=1,V502*$V$7,0)</f>
        <v>0</v>
      </c>
      <c r="AE502" s="197">
        <f t="shared" si="3297"/>
        <v>0</v>
      </c>
      <c r="AF502" s="198">
        <f>IFERROR(AE502/(IF($W$22&gt;0,$J$7,0)+IF($X$22&gt;0,$P$7,0)+IF($Y$22&gt;0,$S$7,0)+IF($Z$22&gt;0,$V$7,0)),0)</f>
        <v>0</v>
      </c>
      <c r="AG502" s="198"/>
      <c r="AH502" s="425"/>
      <c r="AI502" s="413"/>
      <c r="AJ502" s="199" t="str">
        <f t="shared" si="3414"/>
        <v>4.12</v>
      </c>
      <c r="AK502" s="8" t="str">
        <f>'rpp12'!$M$348</f>
        <v/>
      </c>
      <c r="AL502" s="199"/>
      <c r="AM502" s="196">
        <f t="shared" si="3298"/>
        <v>0</v>
      </c>
      <c r="AN502" s="196"/>
      <c r="AO502" s="196"/>
      <c r="AP502" s="196">
        <f t="shared" si="3299"/>
        <v>0</v>
      </c>
      <c r="AQ502" s="196"/>
      <c r="AR502" s="196"/>
      <c r="AS502" s="196">
        <f t="shared" si="3300"/>
        <v>0</v>
      </c>
      <c r="AT502" s="196"/>
      <c r="AU502" s="196"/>
      <c r="AV502" s="196"/>
      <c r="AW502" s="196">
        <f t="shared" ref="AW502" si="3616">IF($AT$22=1,AM502*$AM$7,0)</f>
        <v>0</v>
      </c>
      <c r="AX502" s="196">
        <f t="shared" ref="AX502" si="3617">IF($AU$22=1,AP502*$AP$7,0)</f>
        <v>0</v>
      </c>
      <c r="AY502" s="196">
        <f t="shared" ref="AY502" si="3618">IF($AV$22=1,AS502*$AS$7,0)</f>
        <v>0</v>
      </c>
      <c r="AZ502" s="197">
        <f t="shared" si="3304"/>
        <v>0</v>
      </c>
      <c r="BA502" s="198">
        <f>IFERROR(AZ502/(IF($AT$22&gt;0,$AM$7,0)+IF($AU$22&gt;0,$AP$7,0)+IF($AV$22&gt;0,$AS$7,0)),0)</f>
        <v>0</v>
      </c>
      <c r="BB502" s="198"/>
      <c r="BC502" s="425"/>
      <c r="BD502" s="413"/>
      <c r="BE502" s="413"/>
      <c r="BF502" s="236"/>
      <c r="BG502" s="416"/>
      <c r="BH502" s="416"/>
      <c r="BI502" s="411"/>
      <c r="BJ502" s="411"/>
      <c r="BK502" s="413"/>
      <c r="BL502" s="413"/>
      <c r="BM502" s="413"/>
      <c r="BP502" s="211"/>
      <c r="BQ502" s="211"/>
      <c r="BR502" s="211"/>
      <c r="BS502" s="211"/>
    </row>
    <row r="503" spans="1:71">
      <c r="A503" s="419"/>
      <c r="B503" s="419"/>
      <c r="C503" s="422"/>
      <c r="D503" s="195" t="str">
        <f t="shared" si="3409"/>
        <v>3.13</v>
      </c>
      <c r="E503" s="195"/>
      <c r="F503" s="195"/>
      <c r="G503" s="195"/>
      <c r="H503" s="195"/>
      <c r="I503" s="195"/>
      <c r="J503" s="196">
        <f t="shared" si="3289"/>
        <v>0</v>
      </c>
      <c r="K503" s="197" t="str">
        <f>IF(analis!AB46="","",analis!AB46)</f>
        <v/>
      </c>
      <c r="L503" s="196"/>
      <c r="M503" s="196"/>
      <c r="N503" s="196"/>
      <c r="O503" s="196"/>
      <c r="P503" s="196">
        <f t="shared" si="3290"/>
        <v>0</v>
      </c>
      <c r="Q503" s="8" t="str">
        <f>'rpp13'!$M$291</f>
        <v/>
      </c>
      <c r="R503" s="196"/>
      <c r="S503" s="196">
        <f t="shared" si="3291"/>
        <v>0</v>
      </c>
      <c r="T503" s="196"/>
      <c r="U503" s="196"/>
      <c r="V503" s="196">
        <f t="shared" si="3292"/>
        <v>0</v>
      </c>
      <c r="W503" s="196"/>
      <c r="X503" s="196"/>
      <c r="Y503" s="196"/>
      <c r="Z503" s="196"/>
      <c r="AA503" s="196">
        <f t="shared" ref="AA503" si="3619">IF($W$23=1,J503*$J$7,0)</f>
        <v>0</v>
      </c>
      <c r="AB503" s="196">
        <f t="shared" ref="AB503" si="3620">IF($X$23=1,P503*$P$7,0)</f>
        <v>0</v>
      </c>
      <c r="AC503" s="196">
        <f t="shared" ref="AC503" si="3621">IF($Y$23=1,S503*$S$7,0)</f>
        <v>0</v>
      </c>
      <c r="AD503" s="196">
        <f t="shared" ref="AD503" si="3622">IF($Z$23=1,V503*$V$7,0)</f>
        <v>0</v>
      </c>
      <c r="AE503" s="197">
        <f t="shared" si="3297"/>
        <v>0</v>
      </c>
      <c r="AF503" s="198">
        <f>IFERROR(AE503/(IF($W$23&gt;0,$J$7,0)+IF($X$23&gt;0,$P$7,0)+IF($Y$23&gt;0,$S$7,0)+IF($Z$23&gt;0,$V$7,0)),0)</f>
        <v>0</v>
      </c>
      <c r="AG503" s="198"/>
      <c r="AH503" s="425"/>
      <c r="AI503" s="413"/>
      <c r="AJ503" s="199" t="str">
        <f t="shared" si="3414"/>
        <v>4.13</v>
      </c>
      <c r="AK503" s="8" t="str">
        <f>'rpp13'!$M$348</f>
        <v/>
      </c>
      <c r="AL503" s="199"/>
      <c r="AM503" s="196">
        <f t="shared" si="3298"/>
        <v>0</v>
      </c>
      <c r="AN503" s="196"/>
      <c r="AO503" s="196"/>
      <c r="AP503" s="196">
        <f t="shared" si="3299"/>
        <v>0</v>
      </c>
      <c r="AQ503" s="196"/>
      <c r="AR503" s="196"/>
      <c r="AS503" s="196">
        <f t="shared" si="3300"/>
        <v>0</v>
      </c>
      <c r="AT503" s="196"/>
      <c r="AU503" s="196"/>
      <c r="AV503" s="196"/>
      <c r="AW503" s="196">
        <f t="shared" ref="AW503" si="3623">IF($AT$23=1,AM503*$AM$7,0)</f>
        <v>0</v>
      </c>
      <c r="AX503" s="196">
        <f t="shared" ref="AX503" si="3624">IF($AU$23=1,AP503*$AP$7,0)</f>
        <v>0</v>
      </c>
      <c r="AY503" s="196">
        <f t="shared" ref="AY503" si="3625">IF($AV$23=1,AS503*$AS$7,0)</f>
        <v>0</v>
      </c>
      <c r="AZ503" s="197">
        <f t="shared" si="3304"/>
        <v>0</v>
      </c>
      <c r="BA503" s="198">
        <f>IFERROR(AZ503/(IF($AT$23&gt;0,$AM$7,0)+IF($AU$23&gt;0,$AP$7,0)+IF($AV$23&gt;0,$AS$7,0)),0)</f>
        <v>0</v>
      </c>
      <c r="BB503" s="198"/>
      <c r="BC503" s="425"/>
      <c r="BD503" s="413"/>
      <c r="BE503" s="413"/>
      <c r="BF503" s="236"/>
      <c r="BG503" s="416"/>
      <c r="BH503" s="416"/>
      <c r="BI503" s="411"/>
      <c r="BJ503" s="411"/>
      <c r="BK503" s="413"/>
      <c r="BL503" s="413"/>
      <c r="BM503" s="413"/>
      <c r="BP503" s="211"/>
      <c r="BQ503" s="211"/>
      <c r="BR503" s="211"/>
      <c r="BS503" s="211"/>
    </row>
    <row r="504" spans="1:71">
      <c r="A504" s="419"/>
      <c r="B504" s="419"/>
      <c r="C504" s="422"/>
      <c r="D504" s="195" t="str">
        <f t="shared" si="3409"/>
        <v>3.14</v>
      </c>
      <c r="E504" s="195"/>
      <c r="F504" s="195"/>
      <c r="G504" s="195"/>
      <c r="H504" s="195"/>
      <c r="I504" s="195"/>
      <c r="J504" s="196">
        <f t="shared" si="3289"/>
        <v>0</v>
      </c>
      <c r="K504" s="197" t="str">
        <f>IF(analis!AD46="","",analis!AD46)</f>
        <v/>
      </c>
      <c r="L504" s="196"/>
      <c r="M504" s="196"/>
      <c r="N504" s="196"/>
      <c r="O504" s="196"/>
      <c r="P504" s="196">
        <f t="shared" si="3290"/>
        <v>0</v>
      </c>
      <c r="Q504" s="8" t="str">
        <f>'rpp14'!$M$291</f>
        <v/>
      </c>
      <c r="R504" s="196"/>
      <c r="S504" s="196">
        <f t="shared" si="3291"/>
        <v>0</v>
      </c>
      <c r="T504" s="196"/>
      <c r="U504" s="196"/>
      <c r="V504" s="196">
        <f t="shared" si="3292"/>
        <v>0</v>
      </c>
      <c r="W504" s="196"/>
      <c r="X504" s="196"/>
      <c r="Y504" s="196"/>
      <c r="Z504" s="196"/>
      <c r="AA504" s="196">
        <f t="shared" ref="AA504" si="3626">IF($W$24=1,J504*$J$7,0)</f>
        <v>0</v>
      </c>
      <c r="AB504" s="196">
        <f t="shared" ref="AB504" si="3627">IF($X$24=1,P504*$P$7,0)</f>
        <v>0</v>
      </c>
      <c r="AC504" s="196">
        <f t="shared" ref="AC504" si="3628">IF($Y$24=1,S504*$S$7,0)</f>
        <v>0</v>
      </c>
      <c r="AD504" s="196">
        <f t="shared" ref="AD504" si="3629">IF($Z$24=1,V504*$V$7,0)</f>
        <v>0</v>
      </c>
      <c r="AE504" s="197">
        <f t="shared" si="3297"/>
        <v>0</v>
      </c>
      <c r="AF504" s="198">
        <f>IFERROR(AE504/(IF($W$24&gt;0,$J$7,0)+IF($X$24&gt;0,$P$7,0)+IF($Y$24&gt;0,$S$7,0)+IF($Z$24&gt;0,$V$7,0)),0)</f>
        <v>0</v>
      </c>
      <c r="AG504" s="198"/>
      <c r="AH504" s="425"/>
      <c r="AI504" s="413"/>
      <c r="AJ504" s="199" t="str">
        <f t="shared" si="3414"/>
        <v>4.14</v>
      </c>
      <c r="AK504" s="8" t="str">
        <f>'rpp14'!$M$348</f>
        <v/>
      </c>
      <c r="AL504" s="199"/>
      <c r="AM504" s="196">
        <f t="shared" si="3298"/>
        <v>0</v>
      </c>
      <c r="AN504" s="196"/>
      <c r="AO504" s="196"/>
      <c r="AP504" s="196">
        <f t="shared" si="3299"/>
        <v>0</v>
      </c>
      <c r="AQ504" s="196"/>
      <c r="AR504" s="196"/>
      <c r="AS504" s="196">
        <f t="shared" si="3300"/>
        <v>0</v>
      </c>
      <c r="AT504" s="196"/>
      <c r="AU504" s="196"/>
      <c r="AV504" s="196"/>
      <c r="AW504" s="196">
        <f t="shared" ref="AW504" si="3630">IF($AT$24=1,AM504*$AM$7,0)</f>
        <v>0</v>
      </c>
      <c r="AX504" s="196">
        <f t="shared" ref="AX504" si="3631">IF($AU$24=1,AP504*$AP$7,0)</f>
        <v>0</v>
      </c>
      <c r="AY504" s="196">
        <f t="shared" ref="AY504" si="3632">IF($AV$24=1,AS504*$AS$7,0)</f>
        <v>0</v>
      </c>
      <c r="AZ504" s="197">
        <f t="shared" si="3304"/>
        <v>0</v>
      </c>
      <c r="BA504" s="198">
        <f>IFERROR(AZ504/(IF($AT$24&gt;0,$AM$7,0)+IF($AU$24&gt;0,$AP$7,0)+IF($AV$24&gt;0,$AS$7,0)),0)</f>
        <v>0</v>
      </c>
      <c r="BB504" s="198"/>
      <c r="BC504" s="425"/>
      <c r="BD504" s="413"/>
      <c r="BE504" s="413"/>
      <c r="BF504" s="236"/>
      <c r="BG504" s="416"/>
      <c r="BH504" s="416"/>
      <c r="BI504" s="411"/>
      <c r="BJ504" s="411"/>
      <c r="BK504" s="413"/>
      <c r="BL504" s="413"/>
      <c r="BM504" s="413"/>
      <c r="BP504" s="211"/>
      <c r="BQ504" s="211"/>
      <c r="BR504" s="211"/>
      <c r="BS504" s="211"/>
    </row>
    <row r="505" spans="1:71">
      <c r="A505" s="420"/>
      <c r="B505" s="420"/>
      <c r="C505" s="423"/>
      <c r="D505" s="195" t="str">
        <f t="shared" si="3409"/>
        <v>3.15</v>
      </c>
      <c r="E505" s="195"/>
      <c r="F505" s="195"/>
      <c r="G505" s="195"/>
      <c r="H505" s="195"/>
      <c r="I505" s="195"/>
      <c r="J505" s="196">
        <f t="shared" si="3289"/>
        <v>0</v>
      </c>
      <c r="K505" s="197" t="str">
        <f>IF(analis!AF46="","",analis!AF46)</f>
        <v/>
      </c>
      <c r="L505" s="196"/>
      <c r="M505" s="196"/>
      <c r="N505" s="196"/>
      <c r="O505" s="196"/>
      <c r="P505" s="196">
        <f t="shared" si="3290"/>
        <v>0</v>
      </c>
      <c r="Q505" s="8" t="str">
        <f>'rpp15'!$M$291</f>
        <v/>
      </c>
      <c r="R505" s="196"/>
      <c r="S505" s="196">
        <f t="shared" si="3291"/>
        <v>0</v>
      </c>
      <c r="T505" s="196"/>
      <c r="U505" s="196"/>
      <c r="V505" s="196">
        <f t="shared" si="3292"/>
        <v>0</v>
      </c>
      <c r="W505" s="196"/>
      <c r="X505" s="196"/>
      <c r="Y505" s="196"/>
      <c r="Z505" s="196"/>
      <c r="AA505" s="196">
        <f t="shared" ref="AA505" si="3633">IF($W$25=1,J505*$J$7,0)</f>
        <v>0</v>
      </c>
      <c r="AB505" s="196">
        <f t="shared" ref="AB505" si="3634">IF($X$25=1,P505*$P$7,0)</f>
        <v>0</v>
      </c>
      <c r="AC505" s="196">
        <f t="shared" ref="AC505" si="3635">IF($Y$25=1,S505*$S$7,0)</f>
        <v>0</v>
      </c>
      <c r="AD505" s="196">
        <f t="shared" ref="AD505" si="3636">IF($Z$25=1,V505*$V$7,0)</f>
        <v>0</v>
      </c>
      <c r="AE505" s="197">
        <f t="shared" si="3297"/>
        <v>0</v>
      </c>
      <c r="AF505" s="198">
        <f>IFERROR(AE505/(IF($W$25&gt;0,$J$7,0)+IF($X$25&gt;0,$P$7,0)+IF($Y$25&gt;0,$S$7,0)+IF($Z$25&gt;0,$V$7,0)),0)</f>
        <v>0</v>
      </c>
      <c r="AG505" s="198"/>
      <c r="AH505" s="426"/>
      <c r="AI505" s="414"/>
      <c r="AJ505" s="199" t="str">
        <f t="shared" si="3414"/>
        <v>4.15</v>
      </c>
      <c r="AK505" s="8" t="str">
        <f>'rpp15'!$M$348</f>
        <v/>
      </c>
      <c r="AL505" s="199"/>
      <c r="AM505" s="196">
        <f t="shared" si="3298"/>
        <v>0</v>
      </c>
      <c r="AN505" s="196"/>
      <c r="AO505" s="196"/>
      <c r="AP505" s="196">
        <f t="shared" si="3299"/>
        <v>0</v>
      </c>
      <c r="AQ505" s="196"/>
      <c r="AR505" s="196"/>
      <c r="AS505" s="196">
        <f t="shared" si="3300"/>
        <v>0</v>
      </c>
      <c r="AT505" s="196"/>
      <c r="AU505" s="196"/>
      <c r="AV505" s="196"/>
      <c r="AW505" s="196">
        <f t="shared" ref="AW505" si="3637">IF($AT$25=1,AM505*$AM$7,0)</f>
        <v>0</v>
      </c>
      <c r="AX505" s="196">
        <f t="shared" ref="AX505" si="3638">IF($AU$25=1,AP505*$AP$7,0)</f>
        <v>0</v>
      </c>
      <c r="AY505" s="196">
        <f t="shared" ref="AY505" si="3639">IF($AV$25=1,AS505*$AS$7,0)</f>
        <v>0</v>
      </c>
      <c r="AZ505" s="197">
        <f t="shared" si="3304"/>
        <v>0</v>
      </c>
      <c r="BA505" s="198">
        <f>IFERROR(AZ505/(IF($AT$25&gt;0,$AM$7,0)+IF($AU$25&gt;0,$AP$7,0)+IF($AV$25&gt;0,$AS$7,0)),0)</f>
        <v>0</v>
      </c>
      <c r="BB505" s="198"/>
      <c r="BC505" s="426"/>
      <c r="BD505" s="414"/>
      <c r="BE505" s="414"/>
      <c r="BF505" s="237"/>
      <c r="BG505" s="417"/>
      <c r="BH505" s="417"/>
      <c r="BI505" s="316"/>
      <c r="BJ505" s="316"/>
      <c r="BK505" s="414"/>
      <c r="BL505" s="414"/>
      <c r="BM505" s="414"/>
      <c r="BP505" s="211"/>
      <c r="BQ505" s="211"/>
      <c r="BR505" s="211"/>
      <c r="BS505" s="211"/>
    </row>
    <row r="506" spans="1:71">
      <c r="A506" s="418">
        <v>34</v>
      </c>
      <c r="B506" s="418">
        <f>pd!B39</f>
        <v>5502</v>
      </c>
      <c r="C506" s="421" t="str">
        <f>pd!C39</f>
        <v>OSAMAH NASRULLAH</v>
      </c>
      <c r="D506" s="195" t="str">
        <f t="shared" si="3409"/>
        <v>3.1</v>
      </c>
      <c r="E506" s="195"/>
      <c r="F506" s="195"/>
      <c r="G506" s="195"/>
      <c r="H506" s="195"/>
      <c r="I506" s="195"/>
      <c r="J506" s="196">
        <f t="shared" si="3289"/>
        <v>0</v>
      </c>
      <c r="K506" s="197" t="str">
        <f>IF(analis!D47="","",analis!D47)</f>
        <v/>
      </c>
      <c r="L506" s="196"/>
      <c r="M506" s="196"/>
      <c r="N506" s="196"/>
      <c r="O506" s="196"/>
      <c r="P506" s="196">
        <f t="shared" si="3290"/>
        <v>0</v>
      </c>
      <c r="Q506" s="8" t="str">
        <f>'rpp1'!$M$292</f>
        <v/>
      </c>
      <c r="R506" s="196"/>
      <c r="S506" s="196">
        <f t="shared" si="3291"/>
        <v>0</v>
      </c>
      <c r="T506" s="196"/>
      <c r="U506" s="196"/>
      <c r="V506" s="196">
        <f t="shared" si="3292"/>
        <v>0</v>
      </c>
      <c r="W506" s="196"/>
      <c r="X506" s="196"/>
      <c r="Y506" s="196"/>
      <c r="Z506" s="196"/>
      <c r="AA506" s="196">
        <f t="shared" ref="AA506" si="3640">IF($W$11=1,J506*$J$7,0)</f>
        <v>0</v>
      </c>
      <c r="AB506" s="196">
        <f t="shared" ref="AB506" si="3641">IF($X$11=1,P506*$P$7,0)</f>
        <v>0</v>
      </c>
      <c r="AC506" s="196">
        <f t="shared" ref="AC506" si="3642">IF($Y$11=1,S506*$S$7,0)</f>
        <v>0</v>
      </c>
      <c r="AD506" s="196">
        <f t="shared" ref="AD506" si="3643">IF($Z$11=1,V506*$V$7,0)</f>
        <v>0</v>
      </c>
      <c r="AE506" s="197">
        <f t="shared" si="3297"/>
        <v>0</v>
      </c>
      <c r="AF506" s="198">
        <f>IFERROR(AE506/(IF($W$11&gt;0,$J$7,0)+IF($X$11&gt;0,$P$7,0)+IF($Y$11&gt;0,$S$7,0)+IF($Z$11&gt;0,$V$7,0)),0)</f>
        <v>0</v>
      </c>
      <c r="AG506" s="198"/>
      <c r="AH506" s="424" t="e">
        <f t="shared" ref="AH506" si="3644">ROUND((SUM(AF506:AF520)/SUM($AG$11:$AG$25)),0)</f>
        <v>#DIV/0!</v>
      </c>
      <c r="AI506" s="412" t="e">
        <f>IF(AH506&gt;=$BO$11,"A",IF(AH506&gt;=$BO$12,"B",IF(AH506&gt;=$BO$13,"C",IF(AH506&gt;=$BO$14,"D",""))))</f>
        <v>#DIV/0!</v>
      </c>
      <c r="AJ506" s="199" t="str">
        <f t="shared" si="3414"/>
        <v>4.1</v>
      </c>
      <c r="AK506" s="8" t="str">
        <f>'rpp1'!$M$349</f>
        <v/>
      </c>
      <c r="AL506" s="199"/>
      <c r="AM506" s="196">
        <f t="shared" si="3298"/>
        <v>0</v>
      </c>
      <c r="AN506" s="196"/>
      <c r="AO506" s="196"/>
      <c r="AP506" s="196">
        <f t="shared" si="3299"/>
        <v>0</v>
      </c>
      <c r="AQ506" s="196"/>
      <c r="AR506" s="196"/>
      <c r="AS506" s="196">
        <f t="shared" si="3300"/>
        <v>0</v>
      </c>
      <c r="AT506" s="196"/>
      <c r="AU506" s="196"/>
      <c r="AV506" s="196"/>
      <c r="AW506" s="196">
        <f t="shared" ref="AW506" si="3645">IF($AT$11=1,AM506*$AM$7,0)</f>
        <v>0</v>
      </c>
      <c r="AX506" s="196">
        <f t="shared" ref="AX506" si="3646">IF($AU$11=1,AP506*$AP$7,0)</f>
        <v>0</v>
      </c>
      <c r="AY506" s="196">
        <f t="shared" ref="AY506" si="3647">IF($AV$11=1,AS506*$AS$7,0)</f>
        <v>0</v>
      </c>
      <c r="AZ506" s="197">
        <f t="shared" si="3304"/>
        <v>0</v>
      </c>
      <c r="BA506" s="198">
        <f>IFERROR(AZ506/(IF($AT$11&gt;0,$AM$7,0)+IF($AU$11&gt;0,$AP$7,0)+IF($AV$11&gt;0,$AS$7,0)),0)</f>
        <v>0</v>
      </c>
      <c r="BB506" s="198"/>
      <c r="BC506" s="424" t="e">
        <f t="shared" ref="BC506" si="3648">ROUND((SUM(BA506:BA520)/SUM($BB$11:$BB$25)),0)</f>
        <v>#DIV/0!</v>
      </c>
      <c r="BD506" s="412" t="e">
        <f t="shared" ref="BD506" si="3649">IF(BC506&gt;=$BO$11,"A",IF(BC506&gt;=$BO$12,"B",IF(BC506&gt;=$BO$13,"C",IF(BC506&gt;=$BO$14,"D",""))))</f>
        <v>#DIV/0!</v>
      </c>
      <c r="BE506" s="412"/>
      <c r="BF506" s="235" t="str">
        <f>'rpp1'!G183</f>
        <v/>
      </c>
      <c r="BG506" s="415" t="e">
        <f>IF(AI506=$BP$11,$BQ$11,IF(AI506=$BP$12,$BQ$12,IF(AI506=$BP$13,$BQ$13,IF(AI506=$BP$14,$BQ$14,""))))</f>
        <v>#DIV/0!</v>
      </c>
      <c r="BH506" s="415" t="e">
        <f t="shared" ref="BH506" si="3650">IF(BD506=$BP$11,$BR$11,IF(BD506=$BP$12,$BR$12,IF(BD506=$BP$13,$BR$13,IF(BD506=$BP$14,$BR$14,""))))</f>
        <v>#DIV/0!</v>
      </c>
      <c r="BI506" s="315" t="str">
        <f t="shared" ref="BI506" si="3651">IF(BE506=$BS$11,$BT$11,IF(BE506=$BS$12,$BT$12,IF(BE506=$BS$13,$BT$13,IF(BE506=$BS$14,$BT$14,""))))</f>
        <v/>
      </c>
      <c r="BJ506" s="315" t="str">
        <f t="shared" ref="BJ506" si="3652">IF(BF506=$BS$11,$BU$11,IF(BF506=$BS$12,$BU$12,IF(BF506=$BS$13,$BU$13,IF(BF506=$BS$14,$BU$14,""))))</f>
        <v/>
      </c>
      <c r="BK506" s="412"/>
      <c r="BL506" s="412"/>
      <c r="BM506" s="412"/>
      <c r="BP506" s="211"/>
      <c r="BQ506" s="211"/>
      <c r="BR506" s="211"/>
      <c r="BS506" s="211"/>
    </row>
    <row r="507" spans="1:71">
      <c r="A507" s="419"/>
      <c r="B507" s="419"/>
      <c r="C507" s="422"/>
      <c r="D507" s="195" t="str">
        <f t="shared" si="3409"/>
        <v>3.2</v>
      </c>
      <c r="E507" s="195"/>
      <c r="F507" s="195"/>
      <c r="G507" s="195"/>
      <c r="H507" s="195"/>
      <c r="I507" s="195"/>
      <c r="J507" s="196">
        <f t="shared" si="3289"/>
        <v>0</v>
      </c>
      <c r="K507" s="197" t="str">
        <f>IF(analis!F47="","",analis!F47)</f>
        <v/>
      </c>
      <c r="L507" s="196"/>
      <c r="M507" s="196"/>
      <c r="N507" s="196"/>
      <c r="O507" s="196"/>
      <c r="P507" s="196">
        <f t="shared" si="3290"/>
        <v>0</v>
      </c>
      <c r="Q507" s="8" t="str">
        <f>'rpp2'!$M$292</f>
        <v/>
      </c>
      <c r="R507" s="196"/>
      <c r="S507" s="196">
        <f t="shared" si="3291"/>
        <v>0</v>
      </c>
      <c r="T507" s="196"/>
      <c r="U507" s="196"/>
      <c r="V507" s="196">
        <f t="shared" si="3292"/>
        <v>0</v>
      </c>
      <c r="W507" s="196"/>
      <c r="X507" s="196"/>
      <c r="Y507" s="196"/>
      <c r="Z507" s="196"/>
      <c r="AA507" s="196">
        <f t="shared" ref="AA507" si="3653">IF($W$12=1,J507*$J$7,0)</f>
        <v>0</v>
      </c>
      <c r="AB507" s="196">
        <f t="shared" ref="AB507" si="3654">IF($X$12=1,P507*$P$7,0)</f>
        <v>0</v>
      </c>
      <c r="AC507" s="196">
        <f t="shared" ref="AC507" si="3655">IF($Y$12=1,S507*$S$7,0)</f>
        <v>0</v>
      </c>
      <c r="AD507" s="196">
        <f t="shared" ref="AD507" si="3656">IF($Z$12=1,V507*$V$7,0)</f>
        <v>0</v>
      </c>
      <c r="AE507" s="197">
        <f t="shared" si="3297"/>
        <v>0</v>
      </c>
      <c r="AF507" s="198">
        <f>IFERROR(AE507/(IF($W$12&gt;0,$J$7,0)+IF($X$12&gt;0,$P$7,0)+IF($Y$12&gt;0,$S$7,0)+IF($Z$12&gt;0,$V$7,0)),0)</f>
        <v>0</v>
      </c>
      <c r="AG507" s="198"/>
      <c r="AH507" s="425"/>
      <c r="AI507" s="413"/>
      <c r="AJ507" s="199" t="str">
        <f t="shared" si="3414"/>
        <v>4.2</v>
      </c>
      <c r="AK507" s="8" t="str">
        <f>'rpp2'!$M$349</f>
        <v/>
      </c>
      <c r="AL507" s="199"/>
      <c r="AM507" s="196">
        <f t="shared" si="3298"/>
        <v>0</v>
      </c>
      <c r="AN507" s="196"/>
      <c r="AO507" s="196"/>
      <c r="AP507" s="196">
        <f t="shared" si="3299"/>
        <v>0</v>
      </c>
      <c r="AQ507" s="196"/>
      <c r="AR507" s="196"/>
      <c r="AS507" s="196">
        <f t="shared" si="3300"/>
        <v>0</v>
      </c>
      <c r="AT507" s="196"/>
      <c r="AU507" s="196"/>
      <c r="AV507" s="196"/>
      <c r="AW507" s="196">
        <f t="shared" ref="AW507" si="3657">IF($AT$12=1,AM507*$AM$7,0)</f>
        <v>0</v>
      </c>
      <c r="AX507" s="196">
        <f t="shared" ref="AX507" si="3658">IF($AU$12=1,AP507*$AP$7,0)</f>
        <v>0</v>
      </c>
      <c r="AY507" s="196">
        <f t="shared" ref="AY507" si="3659">IF($AV$12=1,AS507*$AS$7,0)</f>
        <v>0</v>
      </c>
      <c r="AZ507" s="197">
        <f t="shared" si="3304"/>
        <v>0</v>
      </c>
      <c r="BA507" s="198">
        <f>IFERROR(AZ507/(IF($AT$12&gt;0,$AM$7,0)+IF($AU$12&gt;0,$AP$7,0)+IF($AV$12&gt;0,$AS$7,0)),0)</f>
        <v>0</v>
      </c>
      <c r="BB507" s="198"/>
      <c r="BC507" s="425"/>
      <c r="BD507" s="413"/>
      <c r="BE507" s="413"/>
      <c r="BF507" s="236" t="str">
        <f>'rpp2'!G183</f>
        <v/>
      </c>
      <c r="BG507" s="416"/>
      <c r="BH507" s="416"/>
      <c r="BI507" s="411"/>
      <c r="BJ507" s="411"/>
      <c r="BK507" s="413"/>
      <c r="BL507" s="413"/>
      <c r="BM507" s="413"/>
      <c r="BP507" s="211"/>
      <c r="BQ507" s="211"/>
      <c r="BR507" s="211"/>
      <c r="BS507" s="211"/>
    </row>
    <row r="508" spans="1:71">
      <c r="A508" s="419"/>
      <c r="B508" s="419"/>
      <c r="C508" s="422"/>
      <c r="D508" s="195" t="str">
        <f t="shared" si="3409"/>
        <v>3.3</v>
      </c>
      <c r="E508" s="195"/>
      <c r="F508" s="195"/>
      <c r="G508" s="195"/>
      <c r="H508" s="195"/>
      <c r="I508" s="195"/>
      <c r="J508" s="196">
        <f t="shared" si="3289"/>
        <v>0</v>
      </c>
      <c r="K508" s="197" t="str">
        <f>IF(analis!H47="","",analis!H47)</f>
        <v/>
      </c>
      <c r="L508" s="196"/>
      <c r="M508" s="196"/>
      <c r="N508" s="196"/>
      <c r="O508" s="196"/>
      <c r="P508" s="196">
        <f t="shared" si="3290"/>
        <v>0</v>
      </c>
      <c r="Q508" s="8" t="str">
        <f>'rpp3'!$M$292</f>
        <v/>
      </c>
      <c r="R508" s="196"/>
      <c r="S508" s="196">
        <f t="shared" si="3291"/>
        <v>0</v>
      </c>
      <c r="T508" s="196"/>
      <c r="U508" s="196"/>
      <c r="V508" s="196">
        <f t="shared" si="3292"/>
        <v>0</v>
      </c>
      <c r="W508" s="196"/>
      <c r="X508" s="196"/>
      <c r="Y508" s="196"/>
      <c r="Z508" s="196"/>
      <c r="AA508" s="196">
        <f t="shared" ref="AA508" si="3660">IF($W$13=1,J508*$J$7,0)</f>
        <v>0</v>
      </c>
      <c r="AB508" s="196">
        <f t="shared" ref="AB508" si="3661">IF($X$13=1,P508*$P$7,0)</f>
        <v>0</v>
      </c>
      <c r="AC508" s="196">
        <f t="shared" ref="AC508" si="3662">IF($Y$13=1,S508*$S$7,0)</f>
        <v>0</v>
      </c>
      <c r="AD508" s="196">
        <f t="shared" ref="AD508" si="3663">IF($Z$13=1,V508*$V$7,0)</f>
        <v>0</v>
      </c>
      <c r="AE508" s="197">
        <f t="shared" si="3297"/>
        <v>0</v>
      </c>
      <c r="AF508" s="198">
        <f>IFERROR(AE508/(IF($W$13&gt;0,$J$7,0)+IF($X$13&gt;0,$P$7,0)+IF($Y$13&gt;0,$S$7,0)+IF($Z$13&gt;0,$V$7,0)),0)</f>
        <v>0</v>
      </c>
      <c r="AG508" s="198"/>
      <c r="AH508" s="425"/>
      <c r="AI508" s="413"/>
      <c r="AJ508" s="199" t="str">
        <f t="shared" si="3414"/>
        <v>4.3</v>
      </c>
      <c r="AK508" s="8" t="str">
        <f>'rpp3'!$M$349</f>
        <v/>
      </c>
      <c r="AL508" s="199"/>
      <c r="AM508" s="196">
        <f t="shared" si="3298"/>
        <v>0</v>
      </c>
      <c r="AN508" s="196"/>
      <c r="AO508" s="196"/>
      <c r="AP508" s="196">
        <f t="shared" si="3299"/>
        <v>0</v>
      </c>
      <c r="AQ508" s="196"/>
      <c r="AR508" s="196"/>
      <c r="AS508" s="196">
        <f t="shared" si="3300"/>
        <v>0</v>
      </c>
      <c r="AT508" s="196"/>
      <c r="AU508" s="196"/>
      <c r="AV508" s="196"/>
      <c r="AW508" s="196">
        <f t="shared" ref="AW508" si="3664">IF($AT$13=1,AM508*$AM$7,0)</f>
        <v>0</v>
      </c>
      <c r="AX508" s="196">
        <f t="shared" ref="AX508" si="3665">IF($AU$13=1,AP508*$AP$7,0)</f>
        <v>0</v>
      </c>
      <c r="AY508" s="196">
        <f t="shared" ref="AY508" si="3666">IF($AV$13=1,AS508*$AS$7,0)</f>
        <v>0</v>
      </c>
      <c r="AZ508" s="197">
        <f t="shared" si="3304"/>
        <v>0</v>
      </c>
      <c r="BA508" s="198">
        <f>IFERROR(AZ508/(IF($AT$13&gt;0,$AM$7,0)+IF($AU$13&gt;0,$AP$7,0)+IF($AV$13&gt;0,$AS$7,0)),0)</f>
        <v>0</v>
      </c>
      <c r="BB508" s="198"/>
      <c r="BC508" s="425"/>
      <c r="BD508" s="413"/>
      <c r="BE508" s="413"/>
      <c r="BF508" s="236"/>
      <c r="BG508" s="416"/>
      <c r="BH508" s="416"/>
      <c r="BI508" s="411"/>
      <c r="BJ508" s="411"/>
      <c r="BK508" s="413"/>
      <c r="BL508" s="413"/>
      <c r="BM508" s="413"/>
      <c r="BP508" s="211"/>
      <c r="BQ508" s="211"/>
      <c r="BR508" s="211"/>
      <c r="BS508" s="211"/>
    </row>
    <row r="509" spans="1:71">
      <c r="A509" s="419"/>
      <c r="B509" s="419"/>
      <c r="C509" s="422"/>
      <c r="D509" s="195" t="str">
        <f t="shared" si="3409"/>
        <v>3.4</v>
      </c>
      <c r="E509" s="195"/>
      <c r="F509" s="195"/>
      <c r="G509" s="195"/>
      <c r="H509" s="195"/>
      <c r="I509" s="195"/>
      <c r="J509" s="196">
        <f t="shared" si="3289"/>
        <v>0</v>
      </c>
      <c r="K509" s="197" t="str">
        <f>IF(analis!J47="","",analis!J47)</f>
        <v/>
      </c>
      <c r="L509" s="196"/>
      <c r="M509" s="196"/>
      <c r="N509" s="196"/>
      <c r="O509" s="196"/>
      <c r="P509" s="196">
        <f t="shared" si="3290"/>
        <v>0</v>
      </c>
      <c r="Q509" s="8" t="str">
        <f>'rpp4'!$M$292</f>
        <v/>
      </c>
      <c r="R509" s="196"/>
      <c r="S509" s="196">
        <f t="shared" si="3291"/>
        <v>0</v>
      </c>
      <c r="T509" s="196"/>
      <c r="U509" s="196"/>
      <c r="V509" s="196">
        <f t="shared" si="3292"/>
        <v>0</v>
      </c>
      <c r="W509" s="196"/>
      <c r="X509" s="196"/>
      <c r="Y509" s="196"/>
      <c r="Z509" s="196"/>
      <c r="AA509" s="196">
        <f t="shared" ref="AA509" si="3667">IF($W$14=1,J509*$J$7,0)</f>
        <v>0</v>
      </c>
      <c r="AB509" s="196">
        <f t="shared" ref="AB509" si="3668">IF($X$14=1,P509*$P$7,0)</f>
        <v>0</v>
      </c>
      <c r="AC509" s="196">
        <f t="shared" ref="AC509" si="3669">IF($Y$14=1,S509*$S$7,0)</f>
        <v>0</v>
      </c>
      <c r="AD509" s="196">
        <f t="shared" ref="AD509" si="3670">IF($Z$14=1,V509*$V$7,0)</f>
        <v>0</v>
      </c>
      <c r="AE509" s="197">
        <f t="shared" si="3297"/>
        <v>0</v>
      </c>
      <c r="AF509" s="198">
        <f>IFERROR(AE509/(IF($W$14&gt;0,$J$7,0)+IF($X$14&gt;0,$P$7,0)+IF($Y$14&gt;0,$S$7,0)+IF($Z$14&gt;0,$V$7,0)),0)</f>
        <v>0</v>
      </c>
      <c r="AG509" s="198"/>
      <c r="AH509" s="425"/>
      <c r="AI509" s="413"/>
      <c r="AJ509" s="199" t="str">
        <f t="shared" si="3414"/>
        <v>4.4</v>
      </c>
      <c r="AK509" s="8" t="str">
        <f>'rpp4'!$M$349</f>
        <v/>
      </c>
      <c r="AL509" s="199"/>
      <c r="AM509" s="196">
        <f t="shared" si="3298"/>
        <v>0</v>
      </c>
      <c r="AN509" s="196"/>
      <c r="AO509" s="196"/>
      <c r="AP509" s="196">
        <f t="shared" si="3299"/>
        <v>0</v>
      </c>
      <c r="AQ509" s="196"/>
      <c r="AR509" s="196"/>
      <c r="AS509" s="196">
        <f t="shared" si="3300"/>
        <v>0</v>
      </c>
      <c r="AT509" s="196"/>
      <c r="AU509" s="196"/>
      <c r="AV509" s="196"/>
      <c r="AW509" s="196">
        <f t="shared" ref="AW509" si="3671">IF($AT$14=1,AM509*$AM$7,0)</f>
        <v>0</v>
      </c>
      <c r="AX509" s="196">
        <f t="shared" ref="AX509" si="3672">IF($AU$14=1,AP509*$AP$7,0)</f>
        <v>0</v>
      </c>
      <c r="AY509" s="196">
        <f t="shared" ref="AY509" si="3673">IF($AV$14=1,AS509*$AS$7,0)</f>
        <v>0</v>
      </c>
      <c r="AZ509" s="197">
        <f t="shared" si="3304"/>
        <v>0</v>
      </c>
      <c r="BA509" s="198">
        <f>IFERROR(AZ509/(IF($AT$14&gt;0,$AM$7,0)+IF($AU$14&gt;0,$AP$7,0)+IF($AV$14&gt;0,$AS$7,0)),0)</f>
        <v>0</v>
      </c>
      <c r="BB509" s="198"/>
      <c r="BC509" s="425"/>
      <c r="BD509" s="413"/>
      <c r="BE509" s="413"/>
      <c r="BF509" s="236"/>
      <c r="BG509" s="416"/>
      <c r="BH509" s="416"/>
      <c r="BI509" s="411"/>
      <c r="BJ509" s="411"/>
      <c r="BK509" s="413"/>
      <c r="BL509" s="413"/>
      <c r="BM509" s="413"/>
      <c r="BP509" s="211"/>
      <c r="BQ509" s="211"/>
      <c r="BR509" s="211"/>
      <c r="BS509" s="211"/>
    </row>
    <row r="510" spans="1:71">
      <c r="A510" s="419"/>
      <c r="B510" s="419"/>
      <c r="C510" s="422"/>
      <c r="D510" s="195" t="str">
        <f t="shared" si="3409"/>
        <v>3.5</v>
      </c>
      <c r="E510" s="195"/>
      <c r="F510" s="195"/>
      <c r="G510" s="195"/>
      <c r="H510" s="195"/>
      <c r="I510" s="195"/>
      <c r="J510" s="196">
        <f t="shared" si="3289"/>
        <v>0</v>
      </c>
      <c r="K510" s="197" t="str">
        <f>IF(analis!L47="","",analis!L47)</f>
        <v/>
      </c>
      <c r="L510" s="196"/>
      <c r="M510" s="196"/>
      <c r="N510" s="196"/>
      <c r="O510" s="196"/>
      <c r="P510" s="196">
        <f t="shared" si="3290"/>
        <v>0</v>
      </c>
      <c r="Q510" s="8" t="str">
        <f>'rpp5'!$M$292</f>
        <v/>
      </c>
      <c r="R510" s="196"/>
      <c r="S510" s="196">
        <f t="shared" si="3291"/>
        <v>0</v>
      </c>
      <c r="T510" s="196"/>
      <c r="U510" s="196"/>
      <c r="V510" s="196">
        <f t="shared" si="3292"/>
        <v>0</v>
      </c>
      <c r="W510" s="196"/>
      <c r="X510" s="196"/>
      <c r="Y510" s="196"/>
      <c r="Z510" s="196"/>
      <c r="AA510" s="196">
        <f t="shared" ref="AA510" si="3674">IF($W$15=1,J510*$J$7,0)</f>
        <v>0</v>
      </c>
      <c r="AB510" s="196">
        <f t="shared" ref="AB510" si="3675">IF($X$15=1,P510*$P$7,0)</f>
        <v>0</v>
      </c>
      <c r="AC510" s="196">
        <f t="shared" ref="AC510" si="3676">IF($Y$15=1,S510*$S$7,0)</f>
        <v>0</v>
      </c>
      <c r="AD510" s="196">
        <f t="shared" ref="AD510" si="3677">IF($Z$15=1,V510*$V$7,0)</f>
        <v>0</v>
      </c>
      <c r="AE510" s="197">
        <f t="shared" si="3297"/>
        <v>0</v>
      </c>
      <c r="AF510" s="198">
        <f>IFERROR(AE510/(IF($W$15&gt;0,$J$7,0)+IF($X$15&gt;0,$P$7,0)+IF($Y$15&gt;0,$S$7,0)+IF($Z$15&gt;0,$V$7,0)),0)</f>
        <v>0</v>
      </c>
      <c r="AG510" s="198"/>
      <c r="AH510" s="425"/>
      <c r="AI510" s="413"/>
      <c r="AJ510" s="199" t="str">
        <f t="shared" si="3414"/>
        <v>4.5</v>
      </c>
      <c r="AK510" s="8" t="str">
        <f>'rpp5'!$M$349</f>
        <v/>
      </c>
      <c r="AL510" s="199"/>
      <c r="AM510" s="196">
        <f t="shared" si="3298"/>
        <v>0</v>
      </c>
      <c r="AN510" s="196"/>
      <c r="AO510" s="196"/>
      <c r="AP510" s="196">
        <f t="shared" si="3299"/>
        <v>0</v>
      </c>
      <c r="AQ510" s="196"/>
      <c r="AR510" s="196"/>
      <c r="AS510" s="196">
        <f t="shared" si="3300"/>
        <v>0</v>
      </c>
      <c r="AT510" s="196"/>
      <c r="AU510" s="196"/>
      <c r="AV510" s="196"/>
      <c r="AW510" s="196">
        <f t="shared" ref="AW510" si="3678">IF($AT$15=1,AM510*$AM$7,0)</f>
        <v>0</v>
      </c>
      <c r="AX510" s="196">
        <f t="shared" ref="AX510" si="3679">IF($AU$15=1,AP510*$AP$7,0)</f>
        <v>0</v>
      </c>
      <c r="AY510" s="196">
        <f t="shared" ref="AY510" si="3680">IF($AV$15=1,AS510*$AS$7,0)</f>
        <v>0</v>
      </c>
      <c r="AZ510" s="197">
        <f t="shared" si="3304"/>
        <v>0</v>
      </c>
      <c r="BA510" s="198">
        <f>IFERROR(AZ510/(IF($AT$15&gt;0,$AM$7,0)+IF($AU$15&gt;0,$AP$7,0)+IF($AV$15&gt;0,$AS$7,0)),0)</f>
        <v>0</v>
      </c>
      <c r="BB510" s="198"/>
      <c r="BC510" s="425"/>
      <c r="BD510" s="413"/>
      <c r="BE510" s="413"/>
      <c r="BF510" s="236"/>
      <c r="BG510" s="416"/>
      <c r="BH510" s="416"/>
      <c r="BI510" s="411"/>
      <c r="BJ510" s="411"/>
      <c r="BK510" s="413"/>
      <c r="BL510" s="413"/>
      <c r="BM510" s="413"/>
      <c r="BP510" s="211"/>
      <c r="BQ510" s="211"/>
      <c r="BR510" s="211"/>
      <c r="BS510" s="211"/>
    </row>
    <row r="511" spans="1:71">
      <c r="A511" s="419"/>
      <c r="B511" s="419"/>
      <c r="C511" s="422"/>
      <c r="D511" s="195" t="str">
        <f t="shared" si="3409"/>
        <v>3.6</v>
      </c>
      <c r="E511" s="195"/>
      <c r="F511" s="195"/>
      <c r="G511" s="195"/>
      <c r="H511" s="195"/>
      <c r="I511" s="195"/>
      <c r="J511" s="196">
        <f t="shared" si="3289"/>
        <v>0</v>
      </c>
      <c r="K511" s="197" t="str">
        <f>IF(analis!N47="","",analis!N47)</f>
        <v/>
      </c>
      <c r="L511" s="196"/>
      <c r="M511" s="196"/>
      <c r="N511" s="196"/>
      <c r="O511" s="196"/>
      <c r="P511" s="196">
        <f t="shared" si="3290"/>
        <v>0</v>
      </c>
      <c r="Q511" s="8" t="str">
        <f>'rpp16'!$M$292</f>
        <v/>
      </c>
      <c r="R511" s="196"/>
      <c r="S511" s="196">
        <f t="shared" si="3291"/>
        <v>0</v>
      </c>
      <c r="T511" s="196"/>
      <c r="U511" s="196"/>
      <c r="V511" s="196">
        <f t="shared" si="3292"/>
        <v>0</v>
      </c>
      <c r="W511" s="196"/>
      <c r="X511" s="196"/>
      <c r="Y511" s="196"/>
      <c r="Z511" s="196"/>
      <c r="AA511" s="196">
        <f t="shared" ref="AA511" si="3681">IF($W$16=1,J511*$J$7,0)</f>
        <v>0</v>
      </c>
      <c r="AB511" s="196">
        <f t="shared" ref="AB511" si="3682">IF($X$16=1,P511*$P$7,0)</f>
        <v>0</v>
      </c>
      <c r="AC511" s="196">
        <f t="shared" ref="AC511" si="3683">IF($Y$16=1,S511*$S$7,0)</f>
        <v>0</v>
      </c>
      <c r="AD511" s="196">
        <f t="shared" ref="AD511" si="3684">IF($Z$16=1,V511*$V$7,0)</f>
        <v>0</v>
      </c>
      <c r="AE511" s="197">
        <f t="shared" si="3297"/>
        <v>0</v>
      </c>
      <c r="AF511" s="198">
        <f>IFERROR(AE511/(IF($W$16&gt;0,$J$7,0)+IF($X$16&gt;0,$P$7,0)+IF($Y$16&gt;0,$S$7,0)+IF($Z$16&gt;0,$V$7,0)),0)</f>
        <v>0</v>
      </c>
      <c r="AG511" s="198"/>
      <c r="AH511" s="425"/>
      <c r="AI511" s="413"/>
      <c r="AJ511" s="199" t="str">
        <f t="shared" si="3414"/>
        <v>4.6</v>
      </c>
      <c r="AK511" s="8" t="str">
        <f>'rpp16'!$M$349</f>
        <v/>
      </c>
      <c r="AL511" s="199"/>
      <c r="AM511" s="196">
        <f t="shared" si="3298"/>
        <v>0</v>
      </c>
      <c r="AN511" s="196"/>
      <c r="AO511" s="196"/>
      <c r="AP511" s="196">
        <f t="shared" si="3299"/>
        <v>0</v>
      </c>
      <c r="AQ511" s="196"/>
      <c r="AR511" s="196"/>
      <c r="AS511" s="196">
        <f t="shared" si="3300"/>
        <v>0</v>
      </c>
      <c r="AT511" s="196"/>
      <c r="AU511" s="196"/>
      <c r="AV511" s="196"/>
      <c r="AW511" s="196">
        <f t="shared" ref="AW511" si="3685">IF($AT$16=1,AM511*$AM$7,0)</f>
        <v>0</v>
      </c>
      <c r="AX511" s="196">
        <f t="shared" ref="AX511" si="3686">IF($AU$16=1,AP511*$AP$7,0)</f>
        <v>0</v>
      </c>
      <c r="AY511" s="196">
        <f t="shared" ref="AY511" si="3687">IF($AV$16=1,AS511*$AS$7,0)</f>
        <v>0</v>
      </c>
      <c r="AZ511" s="197">
        <f t="shared" si="3304"/>
        <v>0</v>
      </c>
      <c r="BA511" s="198">
        <f>IFERROR(AZ511/(IF($AT$16&gt;0,$AM$7,0)+IF($AU$16&gt;0,$AP$7,0)+IF($AV$16&gt;0,$AS$7,0)),0)</f>
        <v>0</v>
      </c>
      <c r="BB511" s="198"/>
      <c r="BC511" s="425"/>
      <c r="BD511" s="413"/>
      <c r="BE511" s="413"/>
      <c r="BF511" s="236"/>
      <c r="BG511" s="416"/>
      <c r="BH511" s="416"/>
      <c r="BI511" s="411"/>
      <c r="BJ511" s="411"/>
      <c r="BK511" s="413"/>
      <c r="BL511" s="413"/>
      <c r="BM511" s="413"/>
      <c r="BP511" s="211"/>
      <c r="BQ511" s="211"/>
      <c r="BR511" s="211"/>
      <c r="BS511" s="211"/>
    </row>
    <row r="512" spans="1:71">
      <c r="A512" s="419"/>
      <c r="B512" s="419"/>
      <c r="C512" s="422"/>
      <c r="D512" s="195" t="str">
        <f t="shared" si="3409"/>
        <v>3.7</v>
      </c>
      <c r="E512" s="195"/>
      <c r="F512" s="195"/>
      <c r="G512" s="195"/>
      <c r="H512" s="195"/>
      <c r="I512" s="195"/>
      <c r="J512" s="196">
        <f t="shared" si="3289"/>
        <v>0</v>
      </c>
      <c r="K512" s="197" t="str">
        <f>IF(analis!P47="","",analis!P47)</f>
        <v/>
      </c>
      <c r="L512" s="196"/>
      <c r="M512" s="196"/>
      <c r="N512" s="196"/>
      <c r="O512" s="196"/>
      <c r="P512" s="196">
        <f t="shared" si="3290"/>
        <v>0</v>
      </c>
      <c r="Q512" s="8" t="str">
        <f>'rpp17'!$M$292</f>
        <v/>
      </c>
      <c r="R512" s="196"/>
      <c r="S512" s="196">
        <f t="shared" si="3291"/>
        <v>0</v>
      </c>
      <c r="T512" s="196"/>
      <c r="U512" s="196"/>
      <c r="V512" s="196">
        <f t="shared" si="3292"/>
        <v>0</v>
      </c>
      <c r="W512" s="196"/>
      <c r="X512" s="196"/>
      <c r="Y512" s="196"/>
      <c r="Z512" s="196"/>
      <c r="AA512" s="196">
        <f t="shared" ref="AA512" si="3688">IF($W$17=1,J512*$J$7,0)</f>
        <v>0</v>
      </c>
      <c r="AB512" s="196">
        <f t="shared" ref="AB512" si="3689">IF($X$17=1,P512*$P$7,0)</f>
        <v>0</v>
      </c>
      <c r="AC512" s="196">
        <f t="shared" ref="AC512" si="3690">IF($Y$17=1,S512*$S$7,0)</f>
        <v>0</v>
      </c>
      <c r="AD512" s="196">
        <f t="shared" ref="AD512" si="3691">IF($Z$17=1,V512*$V$7,0)</f>
        <v>0</v>
      </c>
      <c r="AE512" s="197">
        <f t="shared" si="3297"/>
        <v>0</v>
      </c>
      <c r="AF512" s="198">
        <f>IFERROR(AE512/(IF($W$17&gt;0,$J$7,0)+IF($X$17&gt;0,$P$7,0)+IF($Y$17&gt;0,$S$7,0)+IF($Z$17&gt;0,$V$7,0)),0)</f>
        <v>0</v>
      </c>
      <c r="AG512" s="198"/>
      <c r="AH512" s="425"/>
      <c r="AI512" s="413"/>
      <c r="AJ512" s="199" t="str">
        <f t="shared" si="3414"/>
        <v>4.7</v>
      </c>
      <c r="AK512" s="8" t="str">
        <f>'rpp17'!$M$349</f>
        <v/>
      </c>
      <c r="AL512" s="199"/>
      <c r="AM512" s="196">
        <f t="shared" si="3298"/>
        <v>0</v>
      </c>
      <c r="AN512" s="196"/>
      <c r="AO512" s="196"/>
      <c r="AP512" s="196">
        <f t="shared" si="3299"/>
        <v>0</v>
      </c>
      <c r="AQ512" s="196"/>
      <c r="AR512" s="196"/>
      <c r="AS512" s="196">
        <f t="shared" si="3300"/>
        <v>0</v>
      </c>
      <c r="AT512" s="196"/>
      <c r="AU512" s="196"/>
      <c r="AV512" s="196"/>
      <c r="AW512" s="196">
        <f t="shared" ref="AW512" si="3692">IF($AT$17=1,AM512*$AM$7,0)</f>
        <v>0</v>
      </c>
      <c r="AX512" s="196">
        <f t="shared" ref="AX512" si="3693">IF($AU$17=1,AP512*$AP$7,0)</f>
        <v>0</v>
      </c>
      <c r="AY512" s="196">
        <f t="shared" ref="AY512" si="3694">IF($AV$17=1,AS512*$AS$7,0)</f>
        <v>0</v>
      </c>
      <c r="AZ512" s="197">
        <f t="shared" si="3304"/>
        <v>0</v>
      </c>
      <c r="BA512" s="198">
        <f>IFERROR(AZ512/(IF($AT$17&gt;0,$AM$7,0)+IF($AU$17&gt;0,$AP$7,0)+IF($AV$17&gt;0,$AS$7,0)),0)</f>
        <v>0</v>
      </c>
      <c r="BB512" s="198"/>
      <c r="BC512" s="425"/>
      <c r="BD512" s="413"/>
      <c r="BE512" s="413"/>
      <c r="BF512" s="236"/>
      <c r="BG512" s="416"/>
      <c r="BH512" s="416"/>
      <c r="BI512" s="411"/>
      <c r="BJ512" s="411"/>
      <c r="BK512" s="413"/>
      <c r="BL512" s="413"/>
      <c r="BM512" s="413"/>
      <c r="BP512" s="211"/>
      <c r="BQ512" s="211"/>
      <c r="BR512" s="211"/>
      <c r="BS512" s="211"/>
    </row>
    <row r="513" spans="1:71">
      <c r="A513" s="419"/>
      <c r="B513" s="419"/>
      <c r="C513" s="422"/>
      <c r="D513" s="195" t="str">
        <f t="shared" si="3409"/>
        <v>3.8</v>
      </c>
      <c r="E513" s="195"/>
      <c r="F513" s="195"/>
      <c r="G513" s="195"/>
      <c r="H513" s="195"/>
      <c r="I513" s="195"/>
      <c r="J513" s="196">
        <f t="shared" si="3289"/>
        <v>0</v>
      </c>
      <c r="K513" s="197" t="str">
        <f>IF(analis!R47="","",analis!R47)</f>
        <v/>
      </c>
      <c r="L513" s="196"/>
      <c r="M513" s="196"/>
      <c r="N513" s="196"/>
      <c r="O513" s="196"/>
      <c r="P513" s="196">
        <f t="shared" si="3290"/>
        <v>0</v>
      </c>
      <c r="Q513" s="8" t="str">
        <f>'rpp18'!$M$292</f>
        <v/>
      </c>
      <c r="R513" s="196"/>
      <c r="S513" s="196">
        <f t="shared" si="3291"/>
        <v>0</v>
      </c>
      <c r="T513" s="196"/>
      <c r="U513" s="196"/>
      <c r="V513" s="196">
        <f t="shared" si="3292"/>
        <v>0</v>
      </c>
      <c r="W513" s="196"/>
      <c r="X513" s="196"/>
      <c r="Y513" s="196"/>
      <c r="Z513" s="196"/>
      <c r="AA513" s="196">
        <f t="shared" ref="AA513" si="3695">IF($W$18=1,J513*$J$7,0)</f>
        <v>0</v>
      </c>
      <c r="AB513" s="196">
        <f t="shared" ref="AB513" si="3696">IF($X$18=1,P513*$P$7,0)</f>
        <v>0</v>
      </c>
      <c r="AC513" s="196">
        <f t="shared" ref="AC513" si="3697">IF($Y$18=1,S513*$S$7,0)</f>
        <v>0</v>
      </c>
      <c r="AD513" s="196">
        <f t="shared" ref="AD513" si="3698">IF($Z$18=1,V513*$V$7,0)</f>
        <v>0</v>
      </c>
      <c r="AE513" s="197">
        <f t="shared" si="3297"/>
        <v>0</v>
      </c>
      <c r="AF513" s="198">
        <f>IFERROR(AE513/(IF($W$18&gt;0,$J$7,0)+IF($X$18&gt;0,$P$7,0)+IF($Y$18&gt;0,$S$7,0)+IF($Z$18&gt;0,$V$7,0)),0)</f>
        <v>0</v>
      </c>
      <c r="AG513" s="198"/>
      <c r="AH513" s="425"/>
      <c r="AI513" s="413"/>
      <c r="AJ513" s="199" t="str">
        <f t="shared" si="3414"/>
        <v>4.8</v>
      </c>
      <c r="AK513" s="8" t="str">
        <f>'rpp18'!$M$349</f>
        <v/>
      </c>
      <c r="AL513" s="199"/>
      <c r="AM513" s="196">
        <f t="shared" si="3298"/>
        <v>0</v>
      </c>
      <c r="AN513" s="196"/>
      <c r="AO513" s="196"/>
      <c r="AP513" s="196">
        <f t="shared" si="3299"/>
        <v>0</v>
      </c>
      <c r="AQ513" s="196"/>
      <c r="AR513" s="196"/>
      <c r="AS513" s="196">
        <f t="shared" si="3300"/>
        <v>0</v>
      </c>
      <c r="AT513" s="196"/>
      <c r="AU513" s="196"/>
      <c r="AV513" s="196"/>
      <c r="AW513" s="196">
        <f t="shared" ref="AW513" si="3699">IF($AT$18=1,AM513*$AM$7,0)</f>
        <v>0</v>
      </c>
      <c r="AX513" s="196">
        <f t="shared" ref="AX513" si="3700">IF($AU$18=1,AP513*$AP$7,0)</f>
        <v>0</v>
      </c>
      <c r="AY513" s="196">
        <f t="shared" ref="AY513" si="3701">IF($AV$18=1,AS513*$AS$7,0)</f>
        <v>0</v>
      </c>
      <c r="AZ513" s="197">
        <f t="shared" si="3304"/>
        <v>0</v>
      </c>
      <c r="BA513" s="198">
        <f>IFERROR(AZ513/(IF($AT$18&gt;0,$AM$7,0)+IF($AU$18&gt;0,$AP$7,0)+IF($AV$18&gt;0,$AS$7,0)),0)</f>
        <v>0</v>
      </c>
      <c r="BB513" s="198"/>
      <c r="BC513" s="425"/>
      <c r="BD513" s="413"/>
      <c r="BE513" s="413"/>
      <c r="BF513" s="236"/>
      <c r="BG513" s="416"/>
      <c r="BH513" s="416"/>
      <c r="BI513" s="411"/>
      <c r="BJ513" s="411"/>
      <c r="BK513" s="413"/>
      <c r="BL513" s="413"/>
      <c r="BM513" s="413"/>
      <c r="BP513" s="211"/>
      <c r="BQ513" s="211"/>
      <c r="BR513" s="211"/>
      <c r="BS513" s="211"/>
    </row>
    <row r="514" spans="1:71">
      <c r="A514" s="419"/>
      <c r="B514" s="419"/>
      <c r="C514" s="422"/>
      <c r="D514" s="195" t="str">
        <f t="shared" si="3409"/>
        <v>3.9</v>
      </c>
      <c r="E514" s="195"/>
      <c r="F514" s="195"/>
      <c r="G514" s="195"/>
      <c r="H514" s="195"/>
      <c r="I514" s="195"/>
      <c r="J514" s="196">
        <f t="shared" si="3289"/>
        <v>0</v>
      </c>
      <c r="K514" s="197" t="str">
        <f>IF(analis!T47="","",analis!T47)</f>
        <v/>
      </c>
      <c r="L514" s="196"/>
      <c r="M514" s="196"/>
      <c r="N514" s="196"/>
      <c r="O514" s="196"/>
      <c r="P514" s="196">
        <f t="shared" si="3290"/>
        <v>0</v>
      </c>
      <c r="Q514" s="8" t="str">
        <f>'rpp19'!$M$292</f>
        <v/>
      </c>
      <c r="R514" s="196"/>
      <c r="S514" s="196">
        <f t="shared" si="3291"/>
        <v>0</v>
      </c>
      <c r="T514" s="196"/>
      <c r="U514" s="196"/>
      <c r="V514" s="196">
        <f t="shared" si="3292"/>
        <v>0</v>
      </c>
      <c r="W514" s="196"/>
      <c r="X514" s="196"/>
      <c r="Y514" s="196"/>
      <c r="Z514" s="196"/>
      <c r="AA514" s="196">
        <f t="shared" ref="AA514" si="3702">IF($W$19=1,J514*$J$7,0)</f>
        <v>0</v>
      </c>
      <c r="AB514" s="196">
        <f t="shared" ref="AB514" si="3703">IF($X$19=1,P514*$P$7,0)</f>
        <v>0</v>
      </c>
      <c r="AC514" s="196">
        <f t="shared" ref="AC514" si="3704">IF($Y$19=1,S514*$S$7,0)</f>
        <v>0</v>
      </c>
      <c r="AD514" s="196">
        <f t="shared" ref="AD514" si="3705">IF($Z$19=1,V514*$V$7,0)</f>
        <v>0</v>
      </c>
      <c r="AE514" s="197">
        <f t="shared" si="3297"/>
        <v>0</v>
      </c>
      <c r="AF514" s="198">
        <f>IFERROR(AE514/(IF($W$19&gt;0,$J$7,0)+IF($X$19&gt;0,$P$7,0)+IF($Y$19&gt;0,$S$7,0)+IF($Z$19&gt;0,$V$7,0)),0)</f>
        <v>0</v>
      </c>
      <c r="AG514" s="198"/>
      <c r="AH514" s="425"/>
      <c r="AI514" s="413"/>
      <c r="AJ514" s="199" t="str">
        <f t="shared" si="3414"/>
        <v>4.9</v>
      </c>
      <c r="AK514" s="8" t="str">
        <f>'rpp19'!$M$349</f>
        <v/>
      </c>
      <c r="AL514" s="199"/>
      <c r="AM514" s="196">
        <f t="shared" si="3298"/>
        <v>0</v>
      </c>
      <c r="AN514" s="196"/>
      <c r="AO514" s="196"/>
      <c r="AP514" s="196">
        <f t="shared" si="3299"/>
        <v>0</v>
      </c>
      <c r="AQ514" s="196"/>
      <c r="AR514" s="196"/>
      <c r="AS514" s="196">
        <f t="shared" si="3300"/>
        <v>0</v>
      </c>
      <c r="AT514" s="196"/>
      <c r="AU514" s="196"/>
      <c r="AV514" s="196"/>
      <c r="AW514" s="196">
        <f t="shared" ref="AW514" si="3706">IF($AT$19=1,AM514*$AM$7,0)</f>
        <v>0</v>
      </c>
      <c r="AX514" s="196">
        <f t="shared" ref="AX514" si="3707">IF($AU$19=1,AP514*$AP$7,0)</f>
        <v>0</v>
      </c>
      <c r="AY514" s="196">
        <f t="shared" ref="AY514" si="3708">IF($AV$19=1,AS514*$AS$7,0)</f>
        <v>0</v>
      </c>
      <c r="AZ514" s="197">
        <f t="shared" si="3304"/>
        <v>0</v>
      </c>
      <c r="BA514" s="198">
        <f>IFERROR(AZ514/(IF($AT$19&gt;0,$AM$7,0)+IF($AU$19&gt;0,$AP$7,0)+IF($AV$19&gt;0,$AS$7,0)),0)</f>
        <v>0</v>
      </c>
      <c r="BB514" s="198"/>
      <c r="BC514" s="425"/>
      <c r="BD514" s="413"/>
      <c r="BE514" s="413"/>
      <c r="BF514" s="236"/>
      <c r="BG514" s="416"/>
      <c r="BH514" s="416"/>
      <c r="BI514" s="411"/>
      <c r="BJ514" s="411"/>
      <c r="BK514" s="413"/>
      <c r="BL514" s="413"/>
      <c r="BM514" s="413"/>
      <c r="BP514" s="211"/>
      <c r="BQ514" s="211"/>
      <c r="BR514" s="211"/>
      <c r="BS514" s="211"/>
    </row>
    <row r="515" spans="1:71">
      <c r="A515" s="419"/>
      <c r="B515" s="419"/>
      <c r="C515" s="422"/>
      <c r="D515" s="195" t="str">
        <f t="shared" si="3409"/>
        <v>3.10</v>
      </c>
      <c r="E515" s="195"/>
      <c r="F515" s="195"/>
      <c r="G515" s="195"/>
      <c r="H515" s="195"/>
      <c r="I515" s="195"/>
      <c r="J515" s="196">
        <f t="shared" si="3289"/>
        <v>0</v>
      </c>
      <c r="K515" s="197" t="str">
        <f>IF(analis!V47="","",analis!V47)</f>
        <v/>
      </c>
      <c r="L515" s="196"/>
      <c r="M515" s="196"/>
      <c r="N515" s="196"/>
      <c r="O515" s="196"/>
      <c r="P515" s="196">
        <f t="shared" si="3290"/>
        <v>0</v>
      </c>
      <c r="Q515" s="8" t="str">
        <f>'rpp20'!$M$292</f>
        <v/>
      </c>
      <c r="R515" s="196"/>
      <c r="S515" s="196">
        <f t="shared" si="3291"/>
        <v>0</v>
      </c>
      <c r="T515" s="196"/>
      <c r="U515" s="196"/>
      <c r="V515" s="196">
        <f t="shared" si="3292"/>
        <v>0</v>
      </c>
      <c r="W515" s="196"/>
      <c r="X515" s="196"/>
      <c r="Y515" s="196"/>
      <c r="Z515" s="196"/>
      <c r="AA515" s="196">
        <f t="shared" ref="AA515" si="3709">IF($W$20=1,J515*$J$7,0)</f>
        <v>0</v>
      </c>
      <c r="AB515" s="196">
        <f t="shared" ref="AB515" si="3710">IF($X$20=1,P515*$P$7,0)</f>
        <v>0</v>
      </c>
      <c r="AC515" s="196">
        <f t="shared" ref="AC515" si="3711">IF($Y$20=1,S515*$S$7,0)</f>
        <v>0</v>
      </c>
      <c r="AD515" s="196">
        <f t="shared" ref="AD515" si="3712">IF($Z$20=1,V515*$V$7,0)</f>
        <v>0</v>
      </c>
      <c r="AE515" s="197">
        <f t="shared" si="3297"/>
        <v>0</v>
      </c>
      <c r="AF515" s="198">
        <f>IFERROR(AE515/(IF($W$20&gt;0,$J$7,0)+IF($X$20&gt;0,$P$7,0)+IF($Y$20&gt;0,$S$7,0)+IF($Z$20&gt;0,$V$7,0)),0)</f>
        <v>0</v>
      </c>
      <c r="AG515" s="198"/>
      <c r="AH515" s="425"/>
      <c r="AI515" s="413"/>
      <c r="AJ515" s="199" t="str">
        <f t="shared" si="3414"/>
        <v>4.10</v>
      </c>
      <c r="AK515" s="8" t="str">
        <f>'rpp20'!$M$349</f>
        <v/>
      </c>
      <c r="AL515" s="199"/>
      <c r="AM515" s="196">
        <f t="shared" si="3298"/>
        <v>0</v>
      </c>
      <c r="AN515" s="196"/>
      <c r="AO515" s="196"/>
      <c r="AP515" s="196">
        <f t="shared" si="3299"/>
        <v>0</v>
      </c>
      <c r="AQ515" s="196"/>
      <c r="AR515" s="196"/>
      <c r="AS515" s="196">
        <f t="shared" si="3300"/>
        <v>0</v>
      </c>
      <c r="AT515" s="196"/>
      <c r="AU515" s="196"/>
      <c r="AV515" s="196"/>
      <c r="AW515" s="196">
        <f t="shared" ref="AW515" si="3713">IF($AT$20=1,AM515*$AM$7,0)</f>
        <v>0</v>
      </c>
      <c r="AX515" s="196">
        <f t="shared" ref="AX515" si="3714">IF($AU$20=1,AP515*$AP$7,0)</f>
        <v>0</v>
      </c>
      <c r="AY515" s="196">
        <f t="shared" ref="AY515" si="3715">IF($AV$20=1,AS515*$AS$7,0)</f>
        <v>0</v>
      </c>
      <c r="AZ515" s="197">
        <f t="shared" si="3304"/>
        <v>0</v>
      </c>
      <c r="BA515" s="198">
        <f>IFERROR(AZ515/(IF($AT$20&gt;0,$AM$7,0)+IF($AU$20&gt;0,$AP$7,0)+IF($AV$20&gt;0,$AS$7,0)),0)</f>
        <v>0</v>
      </c>
      <c r="BB515" s="198"/>
      <c r="BC515" s="425"/>
      <c r="BD515" s="413"/>
      <c r="BE515" s="413"/>
      <c r="BF515" s="236"/>
      <c r="BG515" s="416"/>
      <c r="BH515" s="416"/>
      <c r="BI515" s="411"/>
      <c r="BJ515" s="411"/>
      <c r="BK515" s="413"/>
      <c r="BL515" s="413"/>
      <c r="BM515" s="413"/>
      <c r="BP515" s="211"/>
      <c r="BQ515" s="211"/>
      <c r="BR515" s="211"/>
      <c r="BS515" s="211"/>
    </row>
    <row r="516" spans="1:71">
      <c r="A516" s="419"/>
      <c r="B516" s="419"/>
      <c r="C516" s="422"/>
      <c r="D516" s="195" t="str">
        <f t="shared" si="3409"/>
        <v>3.11</v>
      </c>
      <c r="E516" s="195"/>
      <c r="F516" s="195"/>
      <c r="G516" s="195"/>
      <c r="H516" s="195"/>
      <c r="I516" s="195"/>
      <c r="J516" s="196">
        <f t="shared" si="3289"/>
        <v>0</v>
      </c>
      <c r="K516" s="197" t="str">
        <f>IF(analis!X47="","",analis!X47)</f>
        <v/>
      </c>
      <c r="L516" s="196"/>
      <c r="M516" s="196"/>
      <c r="N516" s="196"/>
      <c r="O516" s="196"/>
      <c r="P516" s="196">
        <f t="shared" si="3290"/>
        <v>0</v>
      </c>
      <c r="Q516" s="8" t="str">
        <f>'rpp11'!$M$292</f>
        <v/>
      </c>
      <c r="R516" s="196"/>
      <c r="S516" s="196">
        <f t="shared" si="3291"/>
        <v>0</v>
      </c>
      <c r="T516" s="196"/>
      <c r="U516" s="196"/>
      <c r="V516" s="196">
        <f t="shared" si="3292"/>
        <v>0</v>
      </c>
      <c r="W516" s="196"/>
      <c r="X516" s="196"/>
      <c r="Y516" s="196"/>
      <c r="Z516" s="196"/>
      <c r="AA516" s="196">
        <f t="shared" ref="AA516" si="3716">IF($W$21=1,J516*$J$7,0)</f>
        <v>0</v>
      </c>
      <c r="AB516" s="196">
        <f t="shared" ref="AB516" si="3717">IF($X$21=1,P516*$P$7,0)</f>
        <v>0</v>
      </c>
      <c r="AC516" s="196">
        <f t="shared" ref="AC516" si="3718">IF($Y$21=1,S516*$S$7,0)</f>
        <v>0</v>
      </c>
      <c r="AD516" s="196">
        <f t="shared" ref="AD516" si="3719">IF($Z$21=1,V516*$V$7,0)</f>
        <v>0</v>
      </c>
      <c r="AE516" s="197">
        <f t="shared" si="3297"/>
        <v>0</v>
      </c>
      <c r="AF516" s="198">
        <f>IFERROR(AE516/(IF($W$21&gt;0,$J$7,0)+IF($X$21&gt;0,$P$7,0)+IF($Y$21&gt;0,$S$7,0)+IF($Z$21&gt;0,$V$7,0)),0)</f>
        <v>0</v>
      </c>
      <c r="AG516" s="198"/>
      <c r="AH516" s="425"/>
      <c r="AI516" s="413"/>
      <c r="AJ516" s="199" t="str">
        <f t="shared" si="3414"/>
        <v>4.11</v>
      </c>
      <c r="AK516" s="8" t="str">
        <f>'rpp11'!$M$349</f>
        <v/>
      </c>
      <c r="AL516" s="199"/>
      <c r="AM516" s="196">
        <f t="shared" si="3298"/>
        <v>0</v>
      </c>
      <c r="AN516" s="196"/>
      <c r="AO516" s="196"/>
      <c r="AP516" s="196">
        <f t="shared" si="3299"/>
        <v>0</v>
      </c>
      <c r="AQ516" s="196"/>
      <c r="AR516" s="196"/>
      <c r="AS516" s="196">
        <f t="shared" si="3300"/>
        <v>0</v>
      </c>
      <c r="AT516" s="196"/>
      <c r="AU516" s="196"/>
      <c r="AV516" s="196"/>
      <c r="AW516" s="196">
        <f t="shared" ref="AW516" si="3720">IF($AT$21=1,AM516*$AM$7,0)</f>
        <v>0</v>
      </c>
      <c r="AX516" s="196">
        <f t="shared" ref="AX516" si="3721">IF($AU$21=1,AP516*$AP$7,0)</f>
        <v>0</v>
      </c>
      <c r="AY516" s="196">
        <f t="shared" ref="AY516" si="3722">IF($AV$21=1,AS516*$AS$7,0)</f>
        <v>0</v>
      </c>
      <c r="AZ516" s="197">
        <f t="shared" si="3304"/>
        <v>0</v>
      </c>
      <c r="BA516" s="198">
        <f>IFERROR(AZ516/(IF($AT$21&gt;0,$AM$7,0)+IF($AU$21&gt;0,$AP$7,0)+IF($AV$21&gt;0,$AS$7,0)),0)</f>
        <v>0</v>
      </c>
      <c r="BB516" s="198"/>
      <c r="BC516" s="425"/>
      <c r="BD516" s="413"/>
      <c r="BE516" s="413"/>
      <c r="BF516" s="236"/>
      <c r="BG516" s="416"/>
      <c r="BH516" s="416"/>
      <c r="BI516" s="411"/>
      <c r="BJ516" s="411"/>
      <c r="BK516" s="413"/>
      <c r="BL516" s="413"/>
      <c r="BM516" s="413"/>
      <c r="BP516" s="211"/>
      <c r="BQ516" s="211"/>
      <c r="BR516" s="211"/>
      <c r="BS516" s="211"/>
    </row>
    <row r="517" spans="1:71">
      <c r="A517" s="419"/>
      <c r="B517" s="419"/>
      <c r="C517" s="422"/>
      <c r="D517" s="195" t="str">
        <f t="shared" si="3409"/>
        <v>3.12</v>
      </c>
      <c r="E517" s="195"/>
      <c r="F517" s="195"/>
      <c r="G517" s="195"/>
      <c r="H517" s="195"/>
      <c r="I517" s="195"/>
      <c r="J517" s="196">
        <f t="shared" si="3289"/>
        <v>0</v>
      </c>
      <c r="K517" s="197" t="str">
        <f>IF(analis!Z47="","",analis!Z47)</f>
        <v/>
      </c>
      <c r="L517" s="196"/>
      <c r="M517" s="196"/>
      <c r="N517" s="196"/>
      <c r="O517" s="196"/>
      <c r="P517" s="196">
        <f t="shared" si="3290"/>
        <v>0</v>
      </c>
      <c r="Q517" s="8" t="str">
        <f>'rpp12'!$M$292</f>
        <v/>
      </c>
      <c r="R517" s="196"/>
      <c r="S517" s="196">
        <f t="shared" si="3291"/>
        <v>0</v>
      </c>
      <c r="T517" s="196"/>
      <c r="U517" s="196"/>
      <c r="V517" s="196">
        <f t="shared" si="3292"/>
        <v>0</v>
      </c>
      <c r="W517" s="196"/>
      <c r="X517" s="196"/>
      <c r="Y517" s="196"/>
      <c r="Z517" s="196"/>
      <c r="AA517" s="196">
        <f t="shared" ref="AA517" si="3723">IF($W$22=1,J517*$J$7,0)</f>
        <v>0</v>
      </c>
      <c r="AB517" s="196">
        <f t="shared" ref="AB517" si="3724">IF($X$22=1,P517*$P$7,0)</f>
        <v>0</v>
      </c>
      <c r="AC517" s="196">
        <f t="shared" ref="AC517" si="3725">IF($Y$22=1,S517*$S$7,0)</f>
        <v>0</v>
      </c>
      <c r="AD517" s="196">
        <f t="shared" ref="AD517" si="3726">IF($Z$22=1,V517*$V$7,0)</f>
        <v>0</v>
      </c>
      <c r="AE517" s="197">
        <f t="shared" si="3297"/>
        <v>0</v>
      </c>
      <c r="AF517" s="198">
        <f>IFERROR(AE517/(IF($W$22&gt;0,$J$7,0)+IF($X$22&gt;0,$P$7,0)+IF($Y$22&gt;0,$S$7,0)+IF($Z$22&gt;0,$V$7,0)),0)</f>
        <v>0</v>
      </c>
      <c r="AG517" s="198"/>
      <c r="AH517" s="425"/>
      <c r="AI517" s="413"/>
      <c r="AJ517" s="199" t="str">
        <f t="shared" si="3414"/>
        <v>4.12</v>
      </c>
      <c r="AK517" s="8" t="str">
        <f>'rpp12'!$M$349</f>
        <v/>
      </c>
      <c r="AL517" s="199"/>
      <c r="AM517" s="196">
        <f t="shared" si="3298"/>
        <v>0</v>
      </c>
      <c r="AN517" s="196"/>
      <c r="AO517" s="196"/>
      <c r="AP517" s="196">
        <f t="shared" si="3299"/>
        <v>0</v>
      </c>
      <c r="AQ517" s="196"/>
      <c r="AR517" s="196"/>
      <c r="AS517" s="196">
        <f t="shared" si="3300"/>
        <v>0</v>
      </c>
      <c r="AT517" s="196"/>
      <c r="AU517" s="196"/>
      <c r="AV517" s="196"/>
      <c r="AW517" s="196">
        <f t="shared" ref="AW517" si="3727">IF($AT$22=1,AM517*$AM$7,0)</f>
        <v>0</v>
      </c>
      <c r="AX517" s="196">
        <f t="shared" ref="AX517" si="3728">IF($AU$22=1,AP517*$AP$7,0)</f>
        <v>0</v>
      </c>
      <c r="AY517" s="196">
        <f t="shared" ref="AY517" si="3729">IF($AV$22=1,AS517*$AS$7,0)</f>
        <v>0</v>
      </c>
      <c r="AZ517" s="197">
        <f t="shared" si="3304"/>
        <v>0</v>
      </c>
      <c r="BA517" s="198">
        <f>IFERROR(AZ517/(IF($AT$22&gt;0,$AM$7,0)+IF($AU$22&gt;0,$AP$7,0)+IF($AV$22&gt;0,$AS$7,0)),0)</f>
        <v>0</v>
      </c>
      <c r="BB517" s="198"/>
      <c r="BC517" s="425"/>
      <c r="BD517" s="413"/>
      <c r="BE517" s="413"/>
      <c r="BF517" s="236"/>
      <c r="BG517" s="416"/>
      <c r="BH517" s="416"/>
      <c r="BI517" s="411"/>
      <c r="BJ517" s="411"/>
      <c r="BK517" s="413"/>
      <c r="BL517" s="413"/>
      <c r="BM517" s="413"/>
      <c r="BP517" s="211"/>
      <c r="BQ517" s="211"/>
      <c r="BR517" s="211"/>
      <c r="BS517" s="211"/>
    </row>
    <row r="518" spans="1:71">
      <c r="A518" s="419"/>
      <c r="B518" s="419"/>
      <c r="C518" s="422"/>
      <c r="D518" s="195" t="str">
        <f t="shared" si="3409"/>
        <v>3.13</v>
      </c>
      <c r="E518" s="195"/>
      <c r="F518" s="195"/>
      <c r="G518" s="195"/>
      <c r="H518" s="195"/>
      <c r="I518" s="195"/>
      <c r="J518" s="196">
        <f t="shared" si="3289"/>
        <v>0</v>
      </c>
      <c r="K518" s="197" t="str">
        <f>IF(analis!AB47="","",analis!AB47)</f>
        <v/>
      </c>
      <c r="L518" s="196"/>
      <c r="M518" s="196"/>
      <c r="N518" s="196"/>
      <c r="O518" s="196"/>
      <c r="P518" s="196">
        <f t="shared" si="3290"/>
        <v>0</v>
      </c>
      <c r="Q518" s="8" t="str">
        <f>'rpp13'!$M$292</f>
        <v/>
      </c>
      <c r="R518" s="196"/>
      <c r="S518" s="196">
        <f t="shared" si="3291"/>
        <v>0</v>
      </c>
      <c r="T518" s="196"/>
      <c r="U518" s="196"/>
      <c r="V518" s="196">
        <f t="shared" si="3292"/>
        <v>0</v>
      </c>
      <c r="W518" s="196"/>
      <c r="X518" s="196"/>
      <c r="Y518" s="196"/>
      <c r="Z518" s="196"/>
      <c r="AA518" s="196">
        <f t="shared" ref="AA518" si="3730">IF($W$23=1,J518*$J$7,0)</f>
        <v>0</v>
      </c>
      <c r="AB518" s="196">
        <f t="shared" ref="AB518" si="3731">IF($X$23=1,P518*$P$7,0)</f>
        <v>0</v>
      </c>
      <c r="AC518" s="196">
        <f t="shared" ref="AC518" si="3732">IF($Y$23=1,S518*$S$7,0)</f>
        <v>0</v>
      </c>
      <c r="AD518" s="196">
        <f t="shared" ref="AD518" si="3733">IF($Z$23=1,V518*$V$7,0)</f>
        <v>0</v>
      </c>
      <c r="AE518" s="197">
        <f t="shared" si="3297"/>
        <v>0</v>
      </c>
      <c r="AF518" s="198">
        <f>IFERROR(AE518/(IF($W$23&gt;0,$J$7,0)+IF($X$23&gt;0,$P$7,0)+IF($Y$23&gt;0,$S$7,0)+IF($Z$23&gt;0,$V$7,0)),0)</f>
        <v>0</v>
      </c>
      <c r="AG518" s="198"/>
      <c r="AH518" s="425"/>
      <c r="AI518" s="413"/>
      <c r="AJ518" s="199" t="str">
        <f t="shared" si="3414"/>
        <v>4.13</v>
      </c>
      <c r="AK518" s="8" t="str">
        <f>'rpp13'!$M$349</f>
        <v/>
      </c>
      <c r="AL518" s="199"/>
      <c r="AM518" s="196">
        <f t="shared" si="3298"/>
        <v>0</v>
      </c>
      <c r="AN518" s="196"/>
      <c r="AO518" s="196"/>
      <c r="AP518" s="196">
        <f t="shared" si="3299"/>
        <v>0</v>
      </c>
      <c r="AQ518" s="196"/>
      <c r="AR518" s="196"/>
      <c r="AS518" s="196">
        <f t="shared" si="3300"/>
        <v>0</v>
      </c>
      <c r="AT518" s="196"/>
      <c r="AU518" s="196"/>
      <c r="AV518" s="196"/>
      <c r="AW518" s="196">
        <f t="shared" ref="AW518" si="3734">IF($AT$23=1,AM518*$AM$7,0)</f>
        <v>0</v>
      </c>
      <c r="AX518" s="196">
        <f t="shared" ref="AX518" si="3735">IF($AU$23=1,AP518*$AP$7,0)</f>
        <v>0</v>
      </c>
      <c r="AY518" s="196">
        <f t="shared" ref="AY518" si="3736">IF($AV$23=1,AS518*$AS$7,0)</f>
        <v>0</v>
      </c>
      <c r="AZ518" s="197">
        <f t="shared" si="3304"/>
        <v>0</v>
      </c>
      <c r="BA518" s="198">
        <f>IFERROR(AZ518/(IF($AT$23&gt;0,$AM$7,0)+IF($AU$23&gt;0,$AP$7,0)+IF($AV$23&gt;0,$AS$7,0)),0)</f>
        <v>0</v>
      </c>
      <c r="BB518" s="198"/>
      <c r="BC518" s="425"/>
      <c r="BD518" s="413"/>
      <c r="BE518" s="413"/>
      <c r="BF518" s="236"/>
      <c r="BG518" s="416"/>
      <c r="BH518" s="416"/>
      <c r="BI518" s="411"/>
      <c r="BJ518" s="411"/>
      <c r="BK518" s="413"/>
      <c r="BL518" s="413"/>
      <c r="BM518" s="413"/>
      <c r="BP518" s="211"/>
      <c r="BQ518" s="211"/>
      <c r="BR518" s="211"/>
      <c r="BS518" s="211"/>
    </row>
    <row r="519" spans="1:71">
      <c r="A519" s="419"/>
      <c r="B519" s="419"/>
      <c r="C519" s="422"/>
      <c r="D519" s="195" t="str">
        <f t="shared" si="3409"/>
        <v>3.14</v>
      </c>
      <c r="E519" s="195"/>
      <c r="F519" s="195"/>
      <c r="G519" s="195"/>
      <c r="H519" s="195"/>
      <c r="I519" s="195"/>
      <c r="J519" s="196">
        <f t="shared" si="3289"/>
        <v>0</v>
      </c>
      <c r="K519" s="197" t="str">
        <f>IF(analis!AD47="","",analis!AD47)</f>
        <v/>
      </c>
      <c r="L519" s="196"/>
      <c r="M519" s="196"/>
      <c r="N519" s="196"/>
      <c r="O519" s="196"/>
      <c r="P519" s="196">
        <f t="shared" si="3290"/>
        <v>0</v>
      </c>
      <c r="Q519" s="8" t="str">
        <f>'rpp14'!$M$292</f>
        <v/>
      </c>
      <c r="R519" s="196"/>
      <c r="S519" s="196">
        <f t="shared" si="3291"/>
        <v>0</v>
      </c>
      <c r="T519" s="196"/>
      <c r="U519" s="196"/>
      <c r="V519" s="196">
        <f t="shared" si="3292"/>
        <v>0</v>
      </c>
      <c r="W519" s="196"/>
      <c r="X519" s="196"/>
      <c r="Y519" s="196"/>
      <c r="Z519" s="196"/>
      <c r="AA519" s="196">
        <f t="shared" ref="AA519" si="3737">IF($W$24=1,J519*$J$7,0)</f>
        <v>0</v>
      </c>
      <c r="AB519" s="196">
        <f t="shared" ref="AB519" si="3738">IF($X$24=1,P519*$P$7,0)</f>
        <v>0</v>
      </c>
      <c r="AC519" s="196">
        <f t="shared" ref="AC519" si="3739">IF($Y$24=1,S519*$S$7,0)</f>
        <v>0</v>
      </c>
      <c r="AD519" s="196">
        <f t="shared" ref="AD519" si="3740">IF($Z$24=1,V519*$V$7,0)</f>
        <v>0</v>
      </c>
      <c r="AE519" s="197">
        <f t="shared" si="3297"/>
        <v>0</v>
      </c>
      <c r="AF519" s="198">
        <f>IFERROR(AE519/(IF($W$24&gt;0,$J$7,0)+IF($X$24&gt;0,$P$7,0)+IF($Y$24&gt;0,$S$7,0)+IF($Z$24&gt;0,$V$7,0)),0)</f>
        <v>0</v>
      </c>
      <c r="AG519" s="198"/>
      <c r="AH519" s="425"/>
      <c r="AI519" s="413"/>
      <c r="AJ519" s="199" t="str">
        <f t="shared" si="3414"/>
        <v>4.14</v>
      </c>
      <c r="AK519" s="8" t="str">
        <f>'rpp14'!$M$349</f>
        <v/>
      </c>
      <c r="AL519" s="199"/>
      <c r="AM519" s="196">
        <f t="shared" si="3298"/>
        <v>0</v>
      </c>
      <c r="AN519" s="196"/>
      <c r="AO519" s="196"/>
      <c r="AP519" s="196">
        <f t="shared" si="3299"/>
        <v>0</v>
      </c>
      <c r="AQ519" s="196"/>
      <c r="AR519" s="196"/>
      <c r="AS519" s="196">
        <f t="shared" si="3300"/>
        <v>0</v>
      </c>
      <c r="AT519" s="196"/>
      <c r="AU519" s="196"/>
      <c r="AV519" s="196"/>
      <c r="AW519" s="196">
        <f t="shared" ref="AW519" si="3741">IF($AT$24=1,AM519*$AM$7,0)</f>
        <v>0</v>
      </c>
      <c r="AX519" s="196">
        <f t="shared" ref="AX519" si="3742">IF($AU$24=1,AP519*$AP$7,0)</f>
        <v>0</v>
      </c>
      <c r="AY519" s="196">
        <f t="shared" ref="AY519" si="3743">IF($AV$24=1,AS519*$AS$7,0)</f>
        <v>0</v>
      </c>
      <c r="AZ519" s="197">
        <f t="shared" si="3304"/>
        <v>0</v>
      </c>
      <c r="BA519" s="198">
        <f>IFERROR(AZ519/(IF($AT$24&gt;0,$AM$7,0)+IF($AU$24&gt;0,$AP$7,0)+IF($AV$24&gt;0,$AS$7,0)),0)</f>
        <v>0</v>
      </c>
      <c r="BB519" s="198"/>
      <c r="BC519" s="425"/>
      <c r="BD519" s="413"/>
      <c r="BE519" s="413"/>
      <c r="BF519" s="236"/>
      <c r="BG519" s="416"/>
      <c r="BH519" s="416"/>
      <c r="BI519" s="411"/>
      <c r="BJ519" s="411"/>
      <c r="BK519" s="413"/>
      <c r="BL519" s="413"/>
      <c r="BM519" s="413"/>
      <c r="BP519" s="211"/>
      <c r="BQ519" s="211"/>
      <c r="BR519" s="211"/>
      <c r="BS519" s="211"/>
    </row>
    <row r="520" spans="1:71">
      <c r="A520" s="420"/>
      <c r="B520" s="420"/>
      <c r="C520" s="423"/>
      <c r="D520" s="195" t="str">
        <f t="shared" si="3409"/>
        <v>3.15</v>
      </c>
      <c r="E520" s="195"/>
      <c r="F520" s="195"/>
      <c r="G520" s="195"/>
      <c r="H520" s="195"/>
      <c r="I520" s="195"/>
      <c r="J520" s="196">
        <f t="shared" si="3289"/>
        <v>0</v>
      </c>
      <c r="K520" s="197" t="str">
        <f>IF(analis!AF47="","",analis!AF47)</f>
        <v/>
      </c>
      <c r="L520" s="196"/>
      <c r="M520" s="196"/>
      <c r="N520" s="196"/>
      <c r="O520" s="196"/>
      <c r="P520" s="196">
        <f t="shared" si="3290"/>
        <v>0</v>
      </c>
      <c r="Q520" s="8" t="str">
        <f>'rpp15'!$M$292</f>
        <v/>
      </c>
      <c r="R520" s="196"/>
      <c r="S520" s="196">
        <f t="shared" si="3291"/>
        <v>0</v>
      </c>
      <c r="T520" s="196"/>
      <c r="U520" s="196"/>
      <c r="V520" s="196">
        <f t="shared" si="3292"/>
        <v>0</v>
      </c>
      <c r="W520" s="196"/>
      <c r="X520" s="196"/>
      <c r="Y520" s="196"/>
      <c r="Z520" s="196"/>
      <c r="AA520" s="196">
        <f t="shared" ref="AA520" si="3744">IF($W$25=1,J520*$J$7,0)</f>
        <v>0</v>
      </c>
      <c r="AB520" s="196">
        <f t="shared" ref="AB520" si="3745">IF($X$25=1,P520*$P$7,0)</f>
        <v>0</v>
      </c>
      <c r="AC520" s="196">
        <f t="shared" ref="AC520" si="3746">IF($Y$25=1,S520*$S$7,0)</f>
        <v>0</v>
      </c>
      <c r="AD520" s="196">
        <f t="shared" ref="AD520" si="3747">IF($Z$25=1,V520*$V$7,0)</f>
        <v>0</v>
      </c>
      <c r="AE520" s="197">
        <f t="shared" si="3297"/>
        <v>0</v>
      </c>
      <c r="AF520" s="198">
        <f>IFERROR(AE520/(IF($W$25&gt;0,$J$7,0)+IF($X$25&gt;0,$P$7,0)+IF($Y$25&gt;0,$S$7,0)+IF($Z$25&gt;0,$V$7,0)),0)</f>
        <v>0</v>
      </c>
      <c r="AG520" s="198"/>
      <c r="AH520" s="426"/>
      <c r="AI520" s="414"/>
      <c r="AJ520" s="199" t="str">
        <f t="shared" si="3414"/>
        <v>4.15</v>
      </c>
      <c r="AK520" s="8" t="str">
        <f>'rpp15'!$M$349</f>
        <v/>
      </c>
      <c r="AL520" s="199"/>
      <c r="AM520" s="196">
        <f t="shared" si="3298"/>
        <v>0</v>
      </c>
      <c r="AN520" s="196"/>
      <c r="AO520" s="196"/>
      <c r="AP520" s="196">
        <f t="shared" si="3299"/>
        <v>0</v>
      </c>
      <c r="AQ520" s="196"/>
      <c r="AR520" s="196"/>
      <c r="AS520" s="196">
        <f t="shared" si="3300"/>
        <v>0</v>
      </c>
      <c r="AT520" s="196"/>
      <c r="AU520" s="196"/>
      <c r="AV520" s="196"/>
      <c r="AW520" s="196">
        <f t="shared" ref="AW520" si="3748">IF($AT$25=1,AM520*$AM$7,0)</f>
        <v>0</v>
      </c>
      <c r="AX520" s="196">
        <f t="shared" ref="AX520" si="3749">IF($AU$25=1,AP520*$AP$7,0)</f>
        <v>0</v>
      </c>
      <c r="AY520" s="196">
        <f t="shared" ref="AY520" si="3750">IF($AV$25=1,AS520*$AS$7,0)</f>
        <v>0</v>
      </c>
      <c r="AZ520" s="197">
        <f t="shared" si="3304"/>
        <v>0</v>
      </c>
      <c r="BA520" s="198">
        <f>IFERROR(AZ520/(IF($AT$25&gt;0,$AM$7,0)+IF($AU$25&gt;0,$AP$7,0)+IF($AV$25&gt;0,$AS$7,0)),0)</f>
        <v>0</v>
      </c>
      <c r="BB520" s="198"/>
      <c r="BC520" s="426"/>
      <c r="BD520" s="414"/>
      <c r="BE520" s="414"/>
      <c r="BF520" s="237"/>
      <c r="BG520" s="417"/>
      <c r="BH520" s="417"/>
      <c r="BI520" s="316"/>
      <c r="BJ520" s="316"/>
      <c r="BK520" s="414"/>
      <c r="BL520" s="414"/>
      <c r="BM520" s="414"/>
      <c r="BP520" s="211"/>
      <c r="BQ520" s="211"/>
      <c r="BR520" s="211"/>
      <c r="BS520" s="211"/>
    </row>
    <row r="521" spans="1:71">
      <c r="A521" s="418">
        <v>35</v>
      </c>
      <c r="B521" s="418">
        <f>pd!B40</f>
        <v>5503</v>
      </c>
      <c r="C521" s="421" t="str">
        <f>pd!C40</f>
        <v>RUDISA</v>
      </c>
      <c r="D521" s="195" t="str">
        <f t="shared" si="3409"/>
        <v>3.1</v>
      </c>
      <c r="E521" s="195"/>
      <c r="F521" s="195"/>
      <c r="G521" s="195"/>
      <c r="H521" s="195"/>
      <c r="I521" s="195"/>
      <c r="J521" s="196">
        <f t="shared" si="3289"/>
        <v>0</v>
      </c>
      <c r="K521" s="197" t="str">
        <f>IF(analis!D48="","",analis!D48)</f>
        <v/>
      </c>
      <c r="L521" s="196"/>
      <c r="M521" s="196"/>
      <c r="N521" s="196"/>
      <c r="O521" s="196"/>
      <c r="P521" s="196">
        <f t="shared" si="3290"/>
        <v>0</v>
      </c>
      <c r="Q521" s="8" t="str">
        <f>'rpp1'!$M$293</f>
        <v/>
      </c>
      <c r="R521" s="196"/>
      <c r="S521" s="196">
        <f t="shared" si="3291"/>
        <v>0</v>
      </c>
      <c r="T521" s="196"/>
      <c r="U521" s="196"/>
      <c r="V521" s="196">
        <f t="shared" si="3292"/>
        <v>0</v>
      </c>
      <c r="W521" s="196"/>
      <c r="X521" s="196"/>
      <c r="Y521" s="196"/>
      <c r="Z521" s="196"/>
      <c r="AA521" s="196">
        <f t="shared" ref="AA521" si="3751">IF($W$11=1,J521*$J$7,0)</f>
        <v>0</v>
      </c>
      <c r="AB521" s="196">
        <f t="shared" ref="AB521" si="3752">IF($X$11=1,P521*$P$7,0)</f>
        <v>0</v>
      </c>
      <c r="AC521" s="196">
        <f t="shared" ref="AC521" si="3753">IF($Y$11=1,S521*$S$7,0)</f>
        <v>0</v>
      </c>
      <c r="AD521" s="196">
        <f t="shared" ref="AD521" si="3754">IF($Z$11=1,V521*$V$7,0)</f>
        <v>0</v>
      </c>
      <c r="AE521" s="197">
        <f t="shared" si="3297"/>
        <v>0</v>
      </c>
      <c r="AF521" s="198">
        <f>IFERROR(AE521/(IF($W$11&gt;0,$J$7,0)+IF($X$11&gt;0,$P$7,0)+IF($Y$11&gt;0,$S$7,0)+IF($Z$11&gt;0,$V$7,0)),0)</f>
        <v>0</v>
      </c>
      <c r="AG521" s="198"/>
      <c r="AH521" s="424" t="e">
        <f t="shared" ref="AH521" si="3755">ROUND((SUM(AF521:AF535)/SUM($AG$11:$AG$25)),0)</f>
        <v>#DIV/0!</v>
      </c>
      <c r="AI521" s="412" t="e">
        <f>IF(AH521&gt;=$BO$11,"A",IF(AH521&gt;=$BO$12,"B",IF(AH521&gt;=$BO$13,"C",IF(AH521&gt;=$BO$14,"D",""))))</f>
        <v>#DIV/0!</v>
      </c>
      <c r="AJ521" s="199" t="str">
        <f t="shared" si="3414"/>
        <v>4.1</v>
      </c>
      <c r="AK521" s="8" t="str">
        <f>'rpp1'!$M$350</f>
        <v/>
      </c>
      <c r="AL521" s="199"/>
      <c r="AM521" s="196">
        <f t="shared" si="3298"/>
        <v>0</v>
      </c>
      <c r="AN521" s="196"/>
      <c r="AO521" s="196"/>
      <c r="AP521" s="196">
        <f t="shared" si="3299"/>
        <v>0</v>
      </c>
      <c r="AQ521" s="196"/>
      <c r="AR521" s="196"/>
      <c r="AS521" s="196">
        <f t="shared" si="3300"/>
        <v>0</v>
      </c>
      <c r="AT521" s="196"/>
      <c r="AU521" s="196"/>
      <c r="AV521" s="196"/>
      <c r="AW521" s="196">
        <f t="shared" ref="AW521" si="3756">IF($AT$11=1,AM521*$AM$7,0)</f>
        <v>0</v>
      </c>
      <c r="AX521" s="196">
        <f t="shared" ref="AX521" si="3757">IF($AU$11=1,AP521*$AP$7,0)</f>
        <v>0</v>
      </c>
      <c r="AY521" s="196">
        <f t="shared" ref="AY521" si="3758">IF($AV$11=1,AS521*$AS$7,0)</f>
        <v>0</v>
      </c>
      <c r="AZ521" s="197">
        <f t="shared" si="3304"/>
        <v>0</v>
      </c>
      <c r="BA521" s="198">
        <f>IFERROR(AZ521/(IF($AT$11&gt;0,$AM$7,0)+IF($AU$11&gt;0,$AP$7,0)+IF($AV$11&gt;0,$AS$7,0)),0)</f>
        <v>0</v>
      </c>
      <c r="BB521" s="198"/>
      <c r="BC521" s="424" t="e">
        <f t="shared" ref="BC521" si="3759">ROUND((SUM(BA521:BA535)/SUM($BB$11:$BB$25)),0)</f>
        <v>#DIV/0!</v>
      </c>
      <c r="BD521" s="412" t="e">
        <f t="shared" ref="BD521" si="3760">IF(BC521&gt;=$BO$11,"A",IF(BC521&gt;=$BO$12,"B",IF(BC521&gt;=$BO$13,"C",IF(BC521&gt;=$BO$14,"D",""))))</f>
        <v>#DIV/0!</v>
      </c>
      <c r="BE521" s="412"/>
      <c r="BF521" s="235" t="str">
        <f>'rpp1'!G184</f>
        <v/>
      </c>
      <c r="BG521" s="415" t="e">
        <f>IF(AI521=$BP$11,$BQ$11,IF(AI521=$BP$12,$BQ$12,IF(AI521=$BP$13,$BQ$13,IF(AI521=$BP$14,$BQ$14,""))))</f>
        <v>#DIV/0!</v>
      </c>
      <c r="BH521" s="415" t="e">
        <f t="shared" ref="BH521" si="3761">IF(BD521=$BP$11,$BR$11,IF(BD521=$BP$12,$BR$12,IF(BD521=$BP$13,$BR$13,IF(BD521=$BP$14,$BR$14,""))))</f>
        <v>#DIV/0!</v>
      </c>
      <c r="BI521" s="315" t="str">
        <f t="shared" ref="BI521" si="3762">IF(BE521=$BS$11,$BT$11,IF(BE521=$BS$12,$BT$12,IF(BE521=$BS$13,$BT$13,IF(BE521=$BS$14,$BT$14,""))))</f>
        <v/>
      </c>
      <c r="BJ521" s="315" t="str">
        <f t="shared" ref="BJ521" si="3763">IF(BF521=$BS$11,$BU$11,IF(BF521=$BS$12,$BU$12,IF(BF521=$BS$13,$BU$13,IF(BF521=$BS$14,$BU$14,""))))</f>
        <v/>
      </c>
      <c r="BK521" s="412"/>
      <c r="BL521" s="412"/>
      <c r="BM521" s="412"/>
      <c r="BP521" s="211"/>
      <c r="BQ521" s="211"/>
      <c r="BR521" s="211"/>
      <c r="BS521" s="211"/>
    </row>
    <row r="522" spans="1:71">
      <c r="A522" s="419"/>
      <c r="B522" s="419"/>
      <c r="C522" s="422"/>
      <c r="D522" s="195" t="str">
        <f t="shared" si="3409"/>
        <v>3.2</v>
      </c>
      <c r="E522" s="195"/>
      <c r="F522" s="195"/>
      <c r="G522" s="195"/>
      <c r="H522" s="195"/>
      <c r="I522" s="195"/>
      <c r="J522" s="196">
        <f t="shared" si="3289"/>
        <v>0</v>
      </c>
      <c r="K522" s="197" t="str">
        <f>IF(analis!F48="","",analis!F48)</f>
        <v/>
      </c>
      <c r="L522" s="196"/>
      <c r="M522" s="196"/>
      <c r="N522" s="196"/>
      <c r="O522" s="196"/>
      <c r="P522" s="196">
        <f t="shared" si="3290"/>
        <v>0</v>
      </c>
      <c r="Q522" s="8" t="str">
        <f>'rpp2'!$M$293</f>
        <v/>
      </c>
      <c r="R522" s="196"/>
      <c r="S522" s="196">
        <f t="shared" si="3291"/>
        <v>0</v>
      </c>
      <c r="T522" s="196"/>
      <c r="U522" s="196"/>
      <c r="V522" s="196">
        <f t="shared" si="3292"/>
        <v>0</v>
      </c>
      <c r="W522" s="196"/>
      <c r="X522" s="196"/>
      <c r="Y522" s="196"/>
      <c r="Z522" s="196"/>
      <c r="AA522" s="196">
        <f t="shared" ref="AA522" si="3764">IF($W$12=1,J522*$J$7,0)</f>
        <v>0</v>
      </c>
      <c r="AB522" s="196">
        <f t="shared" ref="AB522" si="3765">IF($X$12=1,P522*$P$7,0)</f>
        <v>0</v>
      </c>
      <c r="AC522" s="196">
        <f t="shared" ref="AC522" si="3766">IF($Y$12=1,S522*$S$7,0)</f>
        <v>0</v>
      </c>
      <c r="AD522" s="196">
        <f t="shared" ref="AD522" si="3767">IF($Z$12=1,V522*$V$7,0)</f>
        <v>0</v>
      </c>
      <c r="AE522" s="197">
        <f t="shared" si="3297"/>
        <v>0</v>
      </c>
      <c r="AF522" s="198">
        <f>IFERROR(AE522/(IF($W$12&gt;0,$J$7,0)+IF($X$12&gt;0,$P$7,0)+IF($Y$12&gt;0,$S$7,0)+IF($Z$12&gt;0,$V$7,0)),0)</f>
        <v>0</v>
      </c>
      <c r="AG522" s="198"/>
      <c r="AH522" s="425"/>
      <c r="AI522" s="413"/>
      <c r="AJ522" s="199" t="str">
        <f t="shared" si="3414"/>
        <v>4.2</v>
      </c>
      <c r="AK522" s="8" t="str">
        <f>'rpp2'!$M$350</f>
        <v/>
      </c>
      <c r="AL522" s="199"/>
      <c r="AM522" s="196">
        <f t="shared" si="3298"/>
        <v>0</v>
      </c>
      <c r="AN522" s="196"/>
      <c r="AO522" s="196"/>
      <c r="AP522" s="196">
        <f t="shared" si="3299"/>
        <v>0</v>
      </c>
      <c r="AQ522" s="196"/>
      <c r="AR522" s="196"/>
      <c r="AS522" s="196">
        <f t="shared" si="3300"/>
        <v>0</v>
      </c>
      <c r="AT522" s="196"/>
      <c r="AU522" s="196"/>
      <c r="AV522" s="196"/>
      <c r="AW522" s="196">
        <f t="shared" ref="AW522" si="3768">IF($AT$12=1,AM522*$AM$7,0)</f>
        <v>0</v>
      </c>
      <c r="AX522" s="196">
        <f t="shared" ref="AX522" si="3769">IF($AU$12=1,AP522*$AP$7,0)</f>
        <v>0</v>
      </c>
      <c r="AY522" s="196">
        <f t="shared" ref="AY522" si="3770">IF($AV$12=1,AS522*$AS$7,0)</f>
        <v>0</v>
      </c>
      <c r="AZ522" s="197">
        <f t="shared" si="3304"/>
        <v>0</v>
      </c>
      <c r="BA522" s="198">
        <f>IFERROR(AZ522/(IF($AT$12&gt;0,$AM$7,0)+IF($AU$12&gt;0,$AP$7,0)+IF($AV$12&gt;0,$AS$7,0)),0)</f>
        <v>0</v>
      </c>
      <c r="BB522" s="198"/>
      <c r="BC522" s="425"/>
      <c r="BD522" s="413"/>
      <c r="BE522" s="413"/>
      <c r="BF522" s="236" t="str">
        <f>'rpp2'!G184</f>
        <v/>
      </c>
      <c r="BG522" s="416"/>
      <c r="BH522" s="416"/>
      <c r="BI522" s="411"/>
      <c r="BJ522" s="411"/>
      <c r="BK522" s="413"/>
      <c r="BL522" s="413"/>
      <c r="BM522" s="413"/>
      <c r="BP522" s="211"/>
      <c r="BQ522" s="211"/>
      <c r="BR522" s="211"/>
      <c r="BS522" s="211"/>
    </row>
    <row r="523" spans="1:71">
      <c r="A523" s="419"/>
      <c r="B523" s="419"/>
      <c r="C523" s="422"/>
      <c r="D523" s="195" t="str">
        <f t="shared" si="3409"/>
        <v>3.3</v>
      </c>
      <c r="E523" s="195"/>
      <c r="F523" s="195"/>
      <c r="G523" s="195"/>
      <c r="H523" s="195"/>
      <c r="I523" s="195"/>
      <c r="J523" s="196">
        <f t="shared" si="3289"/>
        <v>0</v>
      </c>
      <c r="K523" s="197" t="str">
        <f>IF(analis!H48="","",analis!H48)</f>
        <v/>
      </c>
      <c r="L523" s="196"/>
      <c r="M523" s="196"/>
      <c r="N523" s="196"/>
      <c r="O523" s="196"/>
      <c r="P523" s="196">
        <f t="shared" si="3290"/>
        <v>0</v>
      </c>
      <c r="Q523" s="8" t="str">
        <f>'rpp3'!$M$293</f>
        <v/>
      </c>
      <c r="R523" s="196"/>
      <c r="S523" s="196">
        <f t="shared" si="3291"/>
        <v>0</v>
      </c>
      <c r="T523" s="196"/>
      <c r="U523" s="196"/>
      <c r="V523" s="196">
        <f t="shared" si="3292"/>
        <v>0</v>
      </c>
      <c r="W523" s="196"/>
      <c r="X523" s="196"/>
      <c r="Y523" s="196"/>
      <c r="Z523" s="196"/>
      <c r="AA523" s="196">
        <f t="shared" ref="AA523" si="3771">IF($W$13=1,J523*$J$7,0)</f>
        <v>0</v>
      </c>
      <c r="AB523" s="196">
        <f t="shared" ref="AB523" si="3772">IF($X$13=1,P523*$P$7,0)</f>
        <v>0</v>
      </c>
      <c r="AC523" s="196">
        <f t="shared" ref="AC523" si="3773">IF($Y$13=1,S523*$S$7,0)</f>
        <v>0</v>
      </c>
      <c r="AD523" s="196">
        <f t="shared" ref="AD523" si="3774">IF($Z$13=1,V523*$V$7,0)</f>
        <v>0</v>
      </c>
      <c r="AE523" s="197">
        <f t="shared" si="3297"/>
        <v>0</v>
      </c>
      <c r="AF523" s="198">
        <f>IFERROR(AE523/(IF($W$13&gt;0,$J$7,0)+IF($X$13&gt;0,$P$7,0)+IF($Y$13&gt;0,$S$7,0)+IF($Z$13&gt;0,$V$7,0)),0)</f>
        <v>0</v>
      </c>
      <c r="AG523" s="198"/>
      <c r="AH523" s="425"/>
      <c r="AI523" s="413"/>
      <c r="AJ523" s="199" t="str">
        <f t="shared" si="3414"/>
        <v>4.3</v>
      </c>
      <c r="AK523" s="8" t="str">
        <f>'rpp3'!$M$350</f>
        <v/>
      </c>
      <c r="AL523" s="199"/>
      <c r="AM523" s="196">
        <f t="shared" si="3298"/>
        <v>0</v>
      </c>
      <c r="AN523" s="196"/>
      <c r="AO523" s="196"/>
      <c r="AP523" s="196">
        <f t="shared" si="3299"/>
        <v>0</v>
      </c>
      <c r="AQ523" s="196"/>
      <c r="AR523" s="196"/>
      <c r="AS523" s="196">
        <f t="shared" si="3300"/>
        <v>0</v>
      </c>
      <c r="AT523" s="196"/>
      <c r="AU523" s="196"/>
      <c r="AV523" s="196"/>
      <c r="AW523" s="196">
        <f t="shared" ref="AW523" si="3775">IF($AT$13=1,AM523*$AM$7,0)</f>
        <v>0</v>
      </c>
      <c r="AX523" s="196">
        <f t="shared" ref="AX523" si="3776">IF($AU$13=1,AP523*$AP$7,0)</f>
        <v>0</v>
      </c>
      <c r="AY523" s="196">
        <f t="shared" ref="AY523" si="3777">IF($AV$13=1,AS523*$AS$7,0)</f>
        <v>0</v>
      </c>
      <c r="AZ523" s="197">
        <f t="shared" si="3304"/>
        <v>0</v>
      </c>
      <c r="BA523" s="198">
        <f>IFERROR(AZ523/(IF($AT$13&gt;0,$AM$7,0)+IF($AU$13&gt;0,$AP$7,0)+IF($AV$13&gt;0,$AS$7,0)),0)</f>
        <v>0</v>
      </c>
      <c r="BB523" s="198"/>
      <c r="BC523" s="425"/>
      <c r="BD523" s="413"/>
      <c r="BE523" s="413"/>
      <c r="BF523" s="236"/>
      <c r="BG523" s="416"/>
      <c r="BH523" s="416"/>
      <c r="BI523" s="411"/>
      <c r="BJ523" s="411"/>
      <c r="BK523" s="413"/>
      <c r="BL523" s="413"/>
      <c r="BM523" s="413"/>
      <c r="BP523" s="211"/>
      <c r="BQ523" s="211"/>
      <c r="BR523" s="211"/>
      <c r="BS523" s="211"/>
    </row>
    <row r="524" spans="1:71">
      <c r="A524" s="419"/>
      <c r="B524" s="419"/>
      <c r="C524" s="422"/>
      <c r="D524" s="195" t="str">
        <f t="shared" si="3409"/>
        <v>3.4</v>
      </c>
      <c r="E524" s="195"/>
      <c r="F524" s="195"/>
      <c r="G524" s="195"/>
      <c r="H524" s="195"/>
      <c r="I524" s="195"/>
      <c r="J524" s="196">
        <f t="shared" ref="J524:J587" si="3778">IF(SUM(E524:I524)&gt;0,AVERAGE(E524:I524),0)</f>
        <v>0</v>
      </c>
      <c r="K524" s="197" t="str">
        <f>IF(analis!J48="","",analis!J48)</f>
        <v/>
      </c>
      <c r="L524" s="196"/>
      <c r="M524" s="196"/>
      <c r="N524" s="196"/>
      <c r="O524" s="196"/>
      <c r="P524" s="196">
        <f t="shared" ref="P524:P587" si="3779">IF(SUM(K524:O524)&gt;0,AVERAGE(K524:O524),0)</f>
        <v>0</v>
      </c>
      <c r="Q524" s="8" t="str">
        <f>'rpp4'!$M$293</f>
        <v/>
      </c>
      <c r="R524" s="196"/>
      <c r="S524" s="196">
        <f t="shared" ref="S524:S587" si="3780">IF(SUM(Q524:R524)&gt;0,MAX(Q524:R524),0)</f>
        <v>0</v>
      </c>
      <c r="T524" s="196"/>
      <c r="U524" s="196"/>
      <c r="V524" s="196">
        <f t="shared" ref="V524:V587" si="3781">IF(SUM(T524:U524)&gt;0,MAX(T524:U524),0)</f>
        <v>0</v>
      </c>
      <c r="W524" s="196"/>
      <c r="X524" s="196"/>
      <c r="Y524" s="196"/>
      <c r="Z524" s="196"/>
      <c r="AA524" s="196">
        <f t="shared" ref="AA524" si="3782">IF($W$14=1,J524*$J$7,0)</f>
        <v>0</v>
      </c>
      <c r="AB524" s="196">
        <f t="shared" ref="AB524" si="3783">IF($X$14=1,P524*$P$7,0)</f>
        <v>0</v>
      </c>
      <c r="AC524" s="196">
        <f t="shared" ref="AC524" si="3784">IF($Y$14=1,S524*$S$7,0)</f>
        <v>0</v>
      </c>
      <c r="AD524" s="196">
        <f t="shared" ref="AD524" si="3785">IF($Z$14=1,V524*$V$7,0)</f>
        <v>0</v>
      </c>
      <c r="AE524" s="197">
        <f t="shared" ref="AE524:AE587" si="3786">SUM(AA524:AD524)</f>
        <v>0</v>
      </c>
      <c r="AF524" s="198">
        <f>IFERROR(AE524/(IF($W$14&gt;0,$J$7,0)+IF($X$14&gt;0,$P$7,0)+IF($Y$14&gt;0,$S$7,0)+IF($Z$14&gt;0,$V$7,0)),0)</f>
        <v>0</v>
      </c>
      <c r="AG524" s="198"/>
      <c r="AH524" s="425"/>
      <c r="AI524" s="413"/>
      <c r="AJ524" s="199" t="str">
        <f t="shared" si="3414"/>
        <v>4.4</v>
      </c>
      <c r="AK524" s="8" t="str">
        <f>'rpp4'!$M$350</f>
        <v/>
      </c>
      <c r="AL524" s="199"/>
      <c r="AM524" s="196">
        <f t="shared" ref="AM524:AM587" si="3787">MAX(AK524:AL524)</f>
        <v>0</v>
      </c>
      <c r="AN524" s="196"/>
      <c r="AO524" s="196"/>
      <c r="AP524" s="196">
        <f t="shared" ref="AP524:AP587" si="3788">MAX(AN524:AO524)</f>
        <v>0</v>
      </c>
      <c r="AQ524" s="196"/>
      <c r="AR524" s="196"/>
      <c r="AS524" s="196">
        <f t="shared" ref="AS524:AS587" si="3789">MAX(AQ524:AR524)</f>
        <v>0</v>
      </c>
      <c r="AT524" s="196"/>
      <c r="AU524" s="196"/>
      <c r="AV524" s="196"/>
      <c r="AW524" s="196">
        <f t="shared" ref="AW524" si="3790">IF($AT$14=1,AM524*$AM$7,0)</f>
        <v>0</v>
      </c>
      <c r="AX524" s="196">
        <f t="shared" ref="AX524" si="3791">IF($AU$14=1,AP524*$AP$7,0)</f>
        <v>0</v>
      </c>
      <c r="AY524" s="196">
        <f t="shared" ref="AY524" si="3792">IF($AV$14=1,AS524*$AS$7,0)</f>
        <v>0</v>
      </c>
      <c r="AZ524" s="197">
        <f t="shared" ref="AZ524:AZ587" si="3793">SUM(AW524:AY524)</f>
        <v>0</v>
      </c>
      <c r="BA524" s="198">
        <f>IFERROR(AZ524/(IF($AT$14&gt;0,$AM$7,0)+IF($AU$14&gt;0,$AP$7,0)+IF($AV$14&gt;0,$AS$7,0)),0)</f>
        <v>0</v>
      </c>
      <c r="BB524" s="198"/>
      <c r="BC524" s="425"/>
      <c r="BD524" s="413"/>
      <c r="BE524" s="413"/>
      <c r="BF524" s="236"/>
      <c r="BG524" s="416"/>
      <c r="BH524" s="416"/>
      <c r="BI524" s="411"/>
      <c r="BJ524" s="411"/>
      <c r="BK524" s="413"/>
      <c r="BL524" s="413"/>
      <c r="BM524" s="413"/>
      <c r="BP524" s="211"/>
      <c r="BQ524" s="211"/>
      <c r="BR524" s="211"/>
      <c r="BS524" s="211"/>
    </row>
    <row r="525" spans="1:71">
      <c r="A525" s="419"/>
      <c r="B525" s="419"/>
      <c r="C525" s="422"/>
      <c r="D525" s="195" t="str">
        <f t="shared" si="3409"/>
        <v>3.5</v>
      </c>
      <c r="E525" s="195"/>
      <c r="F525" s="195"/>
      <c r="G525" s="195"/>
      <c r="H525" s="195"/>
      <c r="I525" s="195"/>
      <c r="J525" s="196">
        <f t="shared" si="3778"/>
        <v>0</v>
      </c>
      <c r="K525" s="197" t="str">
        <f>IF(analis!L48="","",analis!L48)</f>
        <v/>
      </c>
      <c r="L525" s="196"/>
      <c r="M525" s="196"/>
      <c r="N525" s="196"/>
      <c r="O525" s="196"/>
      <c r="P525" s="196">
        <f t="shared" si="3779"/>
        <v>0</v>
      </c>
      <c r="Q525" s="8" t="str">
        <f>'rpp5'!$M$293</f>
        <v/>
      </c>
      <c r="R525" s="196"/>
      <c r="S525" s="196">
        <f t="shared" si="3780"/>
        <v>0</v>
      </c>
      <c r="T525" s="196"/>
      <c r="U525" s="196"/>
      <c r="V525" s="196">
        <f t="shared" si="3781"/>
        <v>0</v>
      </c>
      <c r="W525" s="196"/>
      <c r="X525" s="196"/>
      <c r="Y525" s="196"/>
      <c r="Z525" s="196"/>
      <c r="AA525" s="196">
        <f t="shared" ref="AA525" si="3794">IF($W$15=1,J525*$J$7,0)</f>
        <v>0</v>
      </c>
      <c r="AB525" s="196">
        <f t="shared" ref="AB525" si="3795">IF($X$15=1,P525*$P$7,0)</f>
        <v>0</v>
      </c>
      <c r="AC525" s="196">
        <f t="shared" ref="AC525" si="3796">IF($Y$15=1,S525*$S$7,0)</f>
        <v>0</v>
      </c>
      <c r="AD525" s="196">
        <f t="shared" ref="AD525" si="3797">IF($Z$15=1,V525*$V$7,0)</f>
        <v>0</v>
      </c>
      <c r="AE525" s="197">
        <f t="shared" si="3786"/>
        <v>0</v>
      </c>
      <c r="AF525" s="198">
        <f>IFERROR(AE525/(IF($W$15&gt;0,$J$7,0)+IF($X$15&gt;0,$P$7,0)+IF($Y$15&gt;0,$S$7,0)+IF($Z$15&gt;0,$V$7,0)),0)</f>
        <v>0</v>
      </c>
      <c r="AG525" s="198"/>
      <c r="AH525" s="425"/>
      <c r="AI525" s="413"/>
      <c r="AJ525" s="199" t="str">
        <f t="shared" si="3414"/>
        <v>4.5</v>
      </c>
      <c r="AK525" s="8" t="str">
        <f>'rpp5'!$M$350</f>
        <v/>
      </c>
      <c r="AL525" s="199"/>
      <c r="AM525" s="196">
        <f t="shared" si="3787"/>
        <v>0</v>
      </c>
      <c r="AN525" s="196"/>
      <c r="AO525" s="196"/>
      <c r="AP525" s="196">
        <f t="shared" si="3788"/>
        <v>0</v>
      </c>
      <c r="AQ525" s="196"/>
      <c r="AR525" s="196"/>
      <c r="AS525" s="196">
        <f t="shared" si="3789"/>
        <v>0</v>
      </c>
      <c r="AT525" s="196"/>
      <c r="AU525" s="196"/>
      <c r="AV525" s="196"/>
      <c r="AW525" s="196">
        <f t="shared" ref="AW525" si="3798">IF($AT$15=1,AM525*$AM$7,0)</f>
        <v>0</v>
      </c>
      <c r="AX525" s="196">
        <f t="shared" ref="AX525" si="3799">IF($AU$15=1,AP525*$AP$7,0)</f>
        <v>0</v>
      </c>
      <c r="AY525" s="196">
        <f t="shared" ref="AY525" si="3800">IF($AV$15=1,AS525*$AS$7,0)</f>
        <v>0</v>
      </c>
      <c r="AZ525" s="197">
        <f t="shared" si="3793"/>
        <v>0</v>
      </c>
      <c r="BA525" s="198">
        <f>IFERROR(AZ525/(IF($AT$15&gt;0,$AM$7,0)+IF($AU$15&gt;0,$AP$7,0)+IF($AV$15&gt;0,$AS$7,0)),0)</f>
        <v>0</v>
      </c>
      <c r="BB525" s="198"/>
      <c r="BC525" s="425"/>
      <c r="BD525" s="413"/>
      <c r="BE525" s="413"/>
      <c r="BF525" s="236"/>
      <c r="BG525" s="416"/>
      <c r="BH525" s="416"/>
      <c r="BI525" s="411"/>
      <c r="BJ525" s="411"/>
      <c r="BK525" s="413"/>
      <c r="BL525" s="413"/>
      <c r="BM525" s="413"/>
      <c r="BP525" s="211"/>
      <c r="BQ525" s="211"/>
      <c r="BR525" s="211"/>
      <c r="BS525" s="211"/>
    </row>
    <row r="526" spans="1:71">
      <c r="A526" s="419"/>
      <c r="B526" s="419"/>
      <c r="C526" s="422"/>
      <c r="D526" s="195" t="str">
        <f t="shared" si="3409"/>
        <v>3.6</v>
      </c>
      <c r="E526" s="195"/>
      <c r="F526" s="195"/>
      <c r="G526" s="195"/>
      <c r="H526" s="195"/>
      <c r="I526" s="195"/>
      <c r="J526" s="196">
        <f t="shared" si="3778"/>
        <v>0</v>
      </c>
      <c r="K526" s="197" t="str">
        <f>IF(analis!N48="","",analis!N48)</f>
        <v/>
      </c>
      <c r="L526" s="196"/>
      <c r="M526" s="196"/>
      <c r="N526" s="196"/>
      <c r="O526" s="196"/>
      <c r="P526" s="196">
        <f t="shared" si="3779"/>
        <v>0</v>
      </c>
      <c r="Q526" s="8" t="str">
        <f>'rpp16'!$M$293</f>
        <v/>
      </c>
      <c r="R526" s="196"/>
      <c r="S526" s="196">
        <f t="shared" si="3780"/>
        <v>0</v>
      </c>
      <c r="T526" s="196"/>
      <c r="U526" s="196"/>
      <c r="V526" s="196">
        <f t="shared" si="3781"/>
        <v>0</v>
      </c>
      <c r="W526" s="196"/>
      <c r="X526" s="196"/>
      <c r="Y526" s="196"/>
      <c r="Z526" s="196"/>
      <c r="AA526" s="196">
        <f t="shared" ref="AA526" si="3801">IF($W$16=1,J526*$J$7,0)</f>
        <v>0</v>
      </c>
      <c r="AB526" s="196">
        <f t="shared" ref="AB526" si="3802">IF($X$16=1,P526*$P$7,0)</f>
        <v>0</v>
      </c>
      <c r="AC526" s="196">
        <f t="shared" ref="AC526" si="3803">IF($Y$16=1,S526*$S$7,0)</f>
        <v>0</v>
      </c>
      <c r="AD526" s="196">
        <f t="shared" ref="AD526" si="3804">IF($Z$16=1,V526*$V$7,0)</f>
        <v>0</v>
      </c>
      <c r="AE526" s="197">
        <f t="shared" si="3786"/>
        <v>0</v>
      </c>
      <c r="AF526" s="198">
        <f>IFERROR(AE526/(IF($W$16&gt;0,$J$7,0)+IF($X$16&gt;0,$P$7,0)+IF($Y$16&gt;0,$S$7,0)+IF($Z$16&gt;0,$V$7,0)),0)</f>
        <v>0</v>
      </c>
      <c r="AG526" s="198"/>
      <c r="AH526" s="425"/>
      <c r="AI526" s="413"/>
      <c r="AJ526" s="199" t="str">
        <f t="shared" si="3414"/>
        <v>4.6</v>
      </c>
      <c r="AK526" s="8" t="str">
        <f>'rpp16'!$M$350</f>
        <v/>
      </c>
      <c r="AL526" s="199"/>
      <c r="AM526" s="196">
        <f t="shared" si="3787"/>
        <v>0</v>
      </c>
      <c r="AN526" s="196"/>
      <c r="AO526" s="196"/>
      <c r="AP526" s="196">
        <f t="shared" si="3788"/>
        <v>0</v>
      </c>
      <c r="AQ526" s="196"/>
      <c r="AR526" s="196"/>
      <c r="AS526" s="196">
        <f t="shared" si="3789"/>
        <v>0</v>
      </c>
      <c r="AT526" s="196"/>
      <c r="AU526" s="196"/>
      <c r="AV526" s="196"/>
      <c r="AW526" s="196">
        <f t="shared" ref="AW526" si="3805">IF($AT$16=1,AM526*$AM$7,0)</f>
        <v>0</v>
      </c>
      <c r="AX526" s="196">
        <f t="shared" ref="AX526" si="3806">IF($AU$16=1,AP526*$AP$7,0)</f>
        <v>0</v>
      </c>
      <c r="AY526" s="196">
        <f t="shared" ref="AY526" si="3807">IF($AV$16=1,AS526*$AS$7,0)</f>
        <v>0</v>
      </c>
      <c r="AZ526" s="197">
        <f t="shared" si="3793"/>
        <v>0</v>
      </c>
      <c r="BA526" s="198">
        <f>IFERROR(AZ526/(IF($AT$16&gt;0,$AM$7,0)+IF($AU$16&gt;0,$AP$7,0)+IF($AV$16&gt;0,$AS$7,0)),0)</f>
        <v>0</v>
      </c>
      <c r="BB526" s="198"/>
      <c r="BC526" s="425"/>
      <c r="BD526" s="413"/>
      <c r="BE526" s="413"/>
      <c r="BF526" s="236"/>
      <c r="BG526" s="416"/>
      <c r="BH526" s="416"/>
      <c r="BI526" s="411"/>
      <c r="BJ526" s="411"/>
      <c r="BK526" s="413"/>
      <c r="BL526" s="413"/>
      <c r="BM526" s="413"/>
      <c r="BP526" s="211"/>
      <c r="BQ526" s="211"/>
      <c r="BR526" s="211"/>
      <c r="BS526" s="211"/>
    </row>
    <row r="527" spans="1:71">
      <c r="A527" s="419"/>
      <c r="B527" s="419"/>
      <c r="C527" s="422"/>
      <c r="D527" s="195" t="str">
        <f t="shared" si="3409"/>
        <v>3.7</v>
      </c>
      <c r="E527" s="195"/>
      <c r="F527" s="195"/>
      <c r="G527" s="195"/>
      <c r="H527" s="195"/>
      <c r="I527" s="195"/>
      <c r="J527" s="196">
        <f t="shared" si="3778"/>
        <v>0</v>
      </c>
      <c r="K527" s="197" t="str">
        <f>IF(analis!P48="","",analis!P48)</f>
        <v/>
      </c>
      <c r="L527" s="196"/>
      <c r="M527" s="196"/>
      <c r="N527" s="196"/>
      <c r="O527" s="196"/>
      <c r="P527" s="196">
        <f t="shared" si="3779"/>
        <v>0</v>
      </c>
      <c r="Q527" s="8" t="str">
        <f>'rpp17'!$M$293</f>
        <v/>
      </c>
      <c r="R527" s="196"/>
      <c r="S527" s="196">
        <f t="shared" si="3780"/>
        <v>0</v>
      </c>
      <c r="T527" s="196"/>
      <c r="U527" s="196"/>
      <c r="V527" s="196">
        <f t="shared" si="3781"/>
        <v>0</v>
      </c>
      <c r="W527" s="196"/>
      <c r="X527" s="196"/>
      <c r="Y527" s="196"/>
      <c r="Z527" s="196"/>
      <c r="AA527" s="196">
        <f t="shared" ref="AA527" si="3808">IF($W$17=1,J527*$J$7,0)</f>
        <v>0</v>
      </c>
      <c r="AB527" s="196">
        <f t="shared" ref="AB527" si="3809">IF($X$17=1,P527*$P$7,0)</f>
        <v>0</v>
      </c>
      <c r="AC527" s="196">
        <f t="shared" ref="AC527" si="3810">IF($Y$17=1,S527*$S$7,0)</f>
        <v>0</v>
      </c>
      <c r="AD527" s="196">
        <f t="shared" ref="AD527" si="3811">IF($Z$17=1,V527*$V$7,0)</f>
        <v>0</v>
      </c>
      <c r="AE527" s="197">
        <f t="shared" si="3786"/>
        <v>0</v>
      </c>
      <c r="AF527" s="198">
        <f>IFERROR(AE527/(IF($W$17&gt;0,$J$7,0)+IF($X$17&gt;0,$P$7,0)+IF($Y$17&gt;0,$S$7,0)+IF($Z$17&gt;0,$V$7,0)),0)</f>
        <v>0</v>
      </c>
      <c r="AG527" s="198"/>
      <c r="AH527" s="425"/>
      <c r="AI527" s="413"/>
      <c r="AJ527" s="199" t="str">
        <f t="shared" si="3414"/>
        <v>4.7</v>
      </c>
      <c r="AK527" s="8" t="str">
        <f>'rpp17'!$M$350</f>
        <v/>
      </c>
      <c r="AL527" s="199"/>
      <c r="AM527" s="196">
        <f t="shared" si="3787"/>
        <v>0</v>
      </c>
      <c r="AN527" s="196"/>
      <c r="AO527" s="196"/>
      <c r="AP527" s="196">
        <f t="shared" si="3788"/>
        <v>0</v>
      </c>
      <c r="AQ527" s="196"/>
      <c r="AR527" s="196"/>
      <c r="AS527" s="196">
        <f t="shared" si="3789"/>
        <v>0</v>
      </c>
      <c r="AT527" s="196"/>
      <c r="AU527" s="196"/>
      <c r="AV527" s="196"/>
      <c r="AW527" s="196">
        <f t="shared" ref="AW527" si="3812">IF($AT$17=1,AM527*$AM$7,0)</f>
        <v>0</v>
      </c>
      <c r="AX527" s="196">
        <f t="shared" ref="AX527" si="3813">IF($AU$17=1,AP527*$AP$7,0)</f>
        <v>0</v>
      </c>
      <c r="AY527" s="196">
        <f t="shared" ref="AY527" si="3814">IF($AV$17=1,AS527*$AS$7,0)</f>
        <v>0</v>
      </c>
      <c r="AZ527" s="197">
        <f t="shared" si="3793"/>
        <v>0</v>
      </c>
      <c r="BA527" s="198">
        <f>IFERROR(AZ527/(IF($AT$17&gt;0,$AM$7,0)+IF($AU$17&gt;0,$AP$7,0)+IF($AV$17&gt;0,$AS$7,0)),0)</f>
        <v>0</v>
      </c>
      <c r="BB527" s="198"/>
      <c r="BC527" s="425"/>
      <c r="BD527" s="413"/>
      <c r="BE527" s="413"/>
      <c r="BF527" s="236"/>
      <c r="BG527" s="416"/>
      <c r="BH527" s="416"/>
      <c r="BI527" s="411"/>
      <c r="BJ527" s="411"/>
      <c r="BK527" s="413"/>
      <c r="BL527" s="413"/>
      <c r="BM527" s="413"/>
      <c r="BP527" s="211"/>
      <c r="BQ527" s="211"/>
      <c r="BR527" s="211"/>
      <c r="BS527" s="211"/>
    </row>
    <row r="528" spans="1:71">
      <c r="A528" s="419"/>
      <c r="B528" s="419"/>
      <c r="C528" s="422"/>
      <c r="D528" s="195" t="str">
        <f t="shared" si="3409"/>
        <v>3.8</v>
      </c>
      <c r="E528" s="195"/>
      <c r="F528" s="195"/>
      <c r="G528" s="195"/>
      <c r="H528" s="195"/>
      <c r="I528" s="195"/>
      <c r="J528" s="196">
        <f t="shared" si="3778"/>
        <v>0</v>
      </c>
      <c r="K528" s="197" t="str">
        <f>IF(analis!R48="","",analis!R48)</f>
        <v/>
      </c>
      <c r="L528" s="196"/>
      <c r="M528" s="196"/>
      <c r="N528" s="196"/>
      <c r="O528" s="196"/>
      <c r="P528" s="196">
        <f t="shared" si="3779"/>
        <v>0</v>
      </c>
      <c r="Q528" s="8" t="str">
        <f>'rpp18'!$M$293</f>
        <v/>
      </c>
      <c r="R528" s="196"/>
      <c r="S528" s="196">
        <f t="shared" si="3780"/>
        <v>0</v>
      </c>
      <c r="T528" s="196"/>
      <c r="U528" s="196"/>
      <c r="V528" s="196">
        <f t="shared" si="3781"/>
        <v>0</v>
      </c>
      <c r="W528" s="196"/>
      <c r="X528" s="196"/>
      <c r="Y528" s="196"/>
      <c r="Z528" s="196"/>
      <c r="AA528" s="196">
        <f t="shared" ref="AA528" si="3815">IF($W$18=1,J528*$J$7,0)</f>
        <v>0</v>
      </c>
      <c r="AB528" s="196">
        <f t="shared" ref="AB528" si="3816">IF($X$18=1,P528*$P$7,0)</f>
        <v>0</v>
      </c>
      <c r="AC528" s="196">
        <f t="shared" ref="AC528" si="3817">IF($Y$18=1,S528*$S$7,0)</f>
        <v>0</v>
      </c>
      <c r="AD528" s="196">
        <f t="shared" ref="AD528" si="3818">IF($Z$18=1,V528*$V$7,0)</f>
        <v>0</v>
      </c>
      <c r="AE528" s="197">
        <f t="shared" si="3786"/>
        <v>0</v>
      </c>
      <c r="AF528" s="198">
        <f>IFERROR(AE528/(IF($W$18&gt;0,$J$7,0)+IF($X$18&gt;0,$P$7,0)+IF($Y$18&gt;0,$S$7,0)+IF($Z$18&gt;0,$V$7,0)),0)</f>
        <v>0</v>
      </c>
      <c r="AG528" s="198"/>
      <c r="AH528" s="425"/>
      <c r="AI528" s="413"/>
      <c r="AJ528" s="199" t="str">
        <f t="shared" si="3414"/>
        <v>4.8</v>
      </c>
      <c r="AK528" s="8" t="str">
        <f>'rpp18'!$M$350</f>
        <v/>
      </c>
      <c r="AL528" s="199"/>
      <c r="AM528" s="196">
        <f t="shared" si="3787"/>
        <v>0</v>
      </c>
      <c r="AN528" s="196"/>
      <c r="AO528" s="196"/>
      <c r="AP528" s="196">
        <f t="shared" si="3788"/>
        <v>0</v>
      </c>
      <c r="AQ528" s="196"/>
      <c r="AR528" s="196"/>
      <c r="AS528" s="196">
        <f t="shared" si="3789"/>
        <v>0</v>
      </c>
      <c r="AT528" s="196"/>
      <c r="AU528" s="196"/>
      <c r="AV528" s="196"/>
      <c r="AW528" s="196">
        <f t="shared" ref="AW528" si="3819">IF($AT$18=1,AM528*$AM$7,0)</f>
        <v>0</v>
      </c>
      <c r="AX528" s="196">
        <f t="shared" ref="AX528" si="3820">IF($AU$18=1,AP528*$AP$7,0)</f>
        <v>0</v>
      </c>
      <c r="AY528" s="196">
        <f t="shared" ref="AY528" si="3821">IF($AV$18=1,AS528*$AS$7,0)</f>
        <v>0</v>
      </c>
      <c r="AZ528" s="197">
        <f t="shared" si="3793"/>
        <v>0</v>
      </c>
      <c r="BA528" s="198">
        <f>IFERROR(AZ528/(IF($AT$18&gt;0,$AM$7,0)+IF($AU$18&gt;0,$AP$7,0)+IF($AV$18&gt;0,$AS$7,0)),0)</f>
        <v>0</v>
      </c>
      <c r="BB528" s="198"/>
      <c r="BC528" s="425"/>
      <c r="BD528" s="413"/>
      <c r="BE528" s="413"/>
      <c r="BF528" s="236"/>
      <c r="BG528" s="416"/>
      <c r="BH528" s="416"/>
      <c r="BI528" s="411"/>
      <c r="BJ528" s="411"/>
      <c r="BK528" s="413"/>
      <c r="BL528" s="413"/>
      <c r="BM528" s="413"/>
      <c r="BP528" s="211"/>
      <c r="BQ528" s="211"/>
      <c r="BR528" s="211"/>
      <c r="BS528" s="211"/>
    </row>
    <row r="529" spans="1:71">
      <c r="A529" s="419"/>
      <c r="B529" s="419"/>
      <c r="C529" s="422"/>
      <c r="D529" s="195" t="str">
        <f t="shared" si="3409"/>
        <v>3.9</v>
      </c>
      <c r="E529" s="195"/>
      <c r="F529" s="195"/>
      <c r="G529" s="195"/>
      <c r="H529" s="195"/>
      <c r="I529" s="195"/>
      <c r="J529" s="196">
        <f t="shared" si="3778"/>
        <v>0</v>
      </c>
      <c r="K529" s="197" t="str">
        <f>IF(analis!T48="","",analis!T48)</f>
        <v/>
      </c>
      <c r="L529" s="196"/>
      <c r="M529" s="196"/>
      <c r="N529" s="196"/>
      <c r="O529" s="196"/>
      <c r="P529" s="196">
        <f t="shared" si="3779"/>
        <v>0</v>
      </c>
      <c r="Q529" s="8" t="str">
        <f>'rpp19'!$M$293</f>
        <v/>
      </c>
      <c r="R529" s="196"/>
      <c r="S529" s="196">
        <f t="shared" si="3780"/>
        <v>0</v>
      </c>
      <c r="T529" s="196"/>
      <c r="U529" s="196"/>
      <c r="V529" s="196">
        <f t="shared" si="3781"/>
        <v>0</v>
      </c>
      <c r="W529" s="196"/>
      <c r="X529" s="196"/>
      <c r="Y529" s="196"/>
      <c r="Z529" s="196"/>
      <c r="AA529" s="196">
        <f t="shared" ref="AA529" si="3822">IF($W$19=1,J529*$J$7,0)</f>
        <v>0</v>
      </c>
      <c r="AB529" s="196">
        <f t="shared" ref="AB529" si="3823">IF($X$19=1,P529*$P$7,0)</f>
        <v>0</v>
      </c>
      <c r="AC529" s="196">
        <f t="shared" ref="AC529" si="3824">IF($Y$19=1,S529*$S$7,0)</f>
        <v>0</v>
      </c>
      <c r="AD529" s="196">
        <f t="shared" ref="AD529" si="3825">IF($Z$19=1,V529*$V$7,0)</f>
        <v>0</v>
      </c>
      <c r="AE529" s="197">
        <f t="shared" si="3786"/>
        <v>0</v>
      </c>
      <c r="AF529" s="198">
        <f>IFERROR(AE529/(IF($W$19&gt;0,$J$7,0)+IF($X$19&gt;0,$P$7,0)+IF($Y$19&gt;0,$S$7,0)+IF($Z$19&gt;0,$V$7,0)),0)</f>
        <v>0</v>
      </c>
      <c r="AG529" s="198"/>
      <c r="AH529" s="425"/>
      <c r="AI529" s="413"/>
      <c r="AJ529" s="199" t="str">
        <f t="shared" si="3414"/>
        <v>4.9</v>
      </c>
      <c r="AK529" s="8" t="str">
        <f>'rpp19'!$M$350</f>
        <v/>
      </c>
      <c r="AL529" s="199"/>
      <c r="AM529" s="196">
        <f t="shared" si="3787"/>
        <v>0</v>
      </c>
      <c r="AN529" s="196"/>
      <c r="AO529" s="196"/>
      <c r="AP529" s="196">
        <f t="shared" si="3788"/>
        <v>0</v>
      </c>
      <c r="AQ529" s="196"/>
      <c r="AR529" s="196"/>
      <c r="AS529" s="196">
        <f t="shared" si="3789"/>
        <v>0</v>
      </c>
      <c r="AT529" s="196"/>
      <c r="AU529" s="196"/>
      <c r="AV529" s="196"/>
      <c r="AW529" s="196">
        <f t="shared" ref="AW529" si="3826">IF($AT$19=1,AM529*$AM$7,0)</f>
        <v>0</v>
      </c>
      <c r="AX529" s="196">
        <f t="shared" ref="AX529" si="3827">IF($AU$19=1,AP529*$AP$7,0)</f>
        <v>0</v>
      </c>
      <c r="AY529" s="196">
        <f t="shared" ref="AY529" si="3828">IF($AV$19=1,AS529*$AS$7,0)</f>
        <v>0</v>
      </c>
      <c r="AZ529" s="197">
        <f t="shared" si="3793"/>
        <v>0</v>
      </c>
      <c r="BA529" s="198">
        <f>IFERROR(AZ529/(IF($AT$19&gt;0,$AM$7,0)+IF($AU$19&gt;0,$AP$7,0)+IF($AV$19&gt;0,$AS$7,0)),0)</f>
        <v>0</v>
      </c>
      <c r="BB529" s="198"/>
      <c r="BC529" s="425"/>
      <c r="BD529" s="413"/>
      <c r="BE529" s="413"/>
      <c r="BF529" s="236"/>
      <c r="BG529" s="416"/>
      <c r="BH529" s="416"/>
      <c r="BI529" s="411"/>
      <c r="BJ529" s="411"/>
      <c r="BK529" s="413"/>
      <c r="BL529" s="413"/>
      <c r="BM529" s="413"/>
      <c r="BP529" s="211"/>
      <c r="BQ529" s="211"/>
      <c r="BR529" s="211"/>
      <c r="BS529" s="211"/>
    </row>
    <row r="530" spans="1:71">
      <c r="A530" s="419"/>
      <c r="B530" s="419"/>
      <c r="C530" s="422"/>
      <c r="D530" s="195" t="str">
        <f t="shared" si="3409"/>
        <v>3.10</v>
      </c>
      <c r="E530" s="195"/>
      <c r="F530" s="195"/>
      <c r="G530" s="195"/>
      <c r="H530" s="195"/>
      <c r="I530" s="195"/>
      <c r="J530" s="196">
        <f t="shared" si="3778"/>
        <v>0</v>
      </c>
      <c r="K530" s="197" t="str">
        <f>IF(analis!V48="","",analis!V48)</f>
        <v/>
      </c>
      <c r="L530" s="196"/>
      <c r="M530" s="196"/>
      <c r="N530" s="196"/>
      <c r="O530" s="196"/>
      <c r="P530" s="196">
        <f t="shared" si="3779"/>
        <v>0</v>
      </c>
      <c r="Q530" s="8" t="str">
        <f>'rpp20'!$M$293</f>
        <v/>
      </c>
      <c r="R530" s="196"/>
      <c r="S530" s="196">
        <f t="shared" si="3780"/>
        <v>0</v>
      </c>
      <c r="T530" s="196"/>
      <c r="U530" s="196"/>
      <c r="V530" s="196">
        <f t="shared" si="3781"/>
        <v>0</v>
      </c>
      <c r="W530" s="196"/>
      <c r="X530" s="196"/>
      <c r="Y530" s="196"/>
      <c r="Z530" s="196"/>
      <c r="AA530" s="196">
        <f t="shared" ref="AA530" si="3829">IF($W$20=1,J530*$J$7,0)</f>
        <v>0</v>
      </c>
      <c r="AB530" s="196">
        <f t="shared" ref="AB530" si="3830">IF($X$20=1,P530*$P$7,0)</f>
        <v>0</v>
      </c>
      <c r="AC530" s="196">
        <f t="shared" ref="AC530" si="3831">IF($Y$20=1,S530*$S$7,0)</f>
        <v>0</v>
      </c>
      <c r="AD530" s="196">
        <f t="shared" ref="AD530" si="3832">IF($Z$20=1,V530*$V$7,0)</f>
        <v>0</v>
      </c>
      <c r="AE530" s="197">
        <f t="shared" si="3786"/>
        <v>0</v>
      </c>
      <c r="AF530" s="198">
        <f>IFERROR(AE530/(IF($W$20&gt;0,$J$7,0)+IF($X$20&gt;0,$P$7,0)+IF($Y$20&gt;0,$S$7,0)+IF($Z$20&gt;0,$V$7,0)),0)</f>
        <v>0</v>
      </c>
      <c r="AG530" s="198"/>
      <c r="AH530" s="425"/>
      <c r="AI530" s="413"/>
      <c r="AJ530" s="199" t="str">
        <f t="shared" si="3414"/>
        <v>4.10</v>
      </c>
      <c r="AK530" s="8" t="str">
        <f>'rpp20'!$M$350</f>
        <v/>
      </c>
      <c r="AL530" s="199"/>
      <c r="AM530" s="196">
        <f t="shared" si="3787"/>
        <v>0</v>
      </c>
      <c r="AN530" s="196"/>
      <c r="AO530" s="196"/>
      <c r="AP530" s="196">
        <f t="shared" si="3788"/>
        <v>0</v>
      </c>
      <c r="AQ530" s="196"/>
      <c r="AR530" s="196"/>
      <c r="AS530" s="196">
        <f t="shared" si="3789"/>
        <v>0</v>
      </c>
      <c r="AT530" s="196"/>
      <c r="AU530" s="196"/>
      <c r="AV530" s="196"/>
      <c r="AW530" s="196">
        <f t="shared" ref="AW530" si="3833">IF($AT$20=1,AM530*$AM$7,0)</f>
        <v>0</v>
      </c>
      <c r="AX530" s="196">
        <f t="shared" ref="AX530" si="3834">IF($AU$20=1,AP530*$AP$7,0)</f>
        <v>0</v>
      </c>
      <c r="AY530" s="196">
        <f t="shared" ref="AY530" si="3835">IF($AV$20=1,AS530*$AS$7,0)</f>
        <v>0</v>
      </c>
      <c r="AZ530" s="197">
        <f t="shared" si="3793"/>
        <v>0</v>
      </c>
      <c r="BA530" s="198">
        <f>IFERROR(AZ530/(IF($AT$20&gt;0,$AM$7,0)+IF($AU$20&gt;0,$AP$7,0)+IF($AV$20&gt;0,$AS$7,0)),0)</f>
        <v>0</v>
      </c>
      <c r="BB530" s="198"/>
      <c r="BC530" s="425"/>
      <c r="BD530" s="413"/>
      <c r="BE530" s="413"/>
      <c r="BF530" s="236"/>
      <c r="BG530" s="416"/>
      <c r="BH530" s="416"/>
      <c r="BI530" s="411"/>
      <c r="BJ530" s="411"/>
      <c r="BK530" s="413"/>
      <c r="BL530" s="413"/>
      <c r="BM530" s="413"/>
      <c r="BP530" s="211"/>
      <c r="BQ530" s="211"/>
      <c r="BR530" s="211"/>
      <c r="BS530" s="211"/>
    </row>
    <row r="531" spans="1:71">
      <c r="A531" s="419"/>
      <c r="B531" s="419"/>
      <c r="C531" s="422"/>
      <c r="D531" s="195" t="str">
        <f t="shared" si="3409"/>
        <v>3.11</v>
      </c>
      <c r="E531" s="195"/>
      <c r="F531" s="195"/>
      <c r="G531" s="195"/>
      <c r="H531" s="195"/>
      <c r="I531" s="195"/>
      <c r="J531" s="196">
        <f t="shared" si="3778"/>
        <v>0</v>
      </c>
      <c r="K531" s="197" t="str">
        <f>IF(analis!X48="","",analis!X48)</f>
        <v/>
      </c>
      <c r="L531" s="196"/>
      <c r="M531" s="196"/>
      <c r="N531" s="196"/>
      <c r="O531" s="196"/>
      <c r="P531" s="196">
        <f t="shared" si="3779"/>
        <v>0</v>
      </c>
      <c r="Q531" s="8" t="str">
        <f>'rpp11'!$M$293</f>
        <v/>
      </c>
      <c r="R531" s="196"/>
      <c r="S531" s="196">
        <f t="shared" si="3780"/>
        <v>0</v>
      </c>
      <c r="T531" s="196"/>
      <c r="U531" s="196"/>
      <c r="V531" s="196">
        <f t="shared" si="3781"/>
        <v>0</v>
      </c>
      <c r="W531" s="196"/>
      <c r="X531" s="196"/>
      <c r="Y531" s="196"/>
      <c r="Z531" s="196"/>
      <c r="AA531" s="196">
        <f t="shared" ref="AA531" si="3836">IF($W$21=1,J531*$J$7,0)</f>
        <v>0</v>
      </c>
      <c r="AB531" s="196">
        <f t="shared" ref="AB531" si="3837">IF($X$21=1,P531*$P$7,0)</f>
        <v>0</v>
      </c>
      <c r="AC531" s="196">
        <f t="shared" ref="AC531" si="3838">IF($Y$21=1,S531*$S$7,0)</f>
        <v>0</v>
      </c>
      <c r="AD531" s="196">
        <f t="shared" ref="AD531" si="3839">IF($Z$21=1,V531*$V$7,0)</f>
        <v>0</v>
      </c>
      <c r="AE531" s="197">
        <f t="shared" si="3786"/>
        <v>0</v>
      </c>
      <c r="AF531" s="198">
        <f>IFERROR(AE531/(IF($W$21&gt;0,$J$7,0)+IF($X$21&gt;0,$P$7,0)+IF($Y$21&gt;0,$S$7,0)+IF($Z$21&gt;0,$V$7,0)),0)</f>
        <v>0</v>
      </c>
      <c r="AG531" s="198"/>
      <c r="AH531" s="425"/>
      <c r="AI531" s="413"/>
      <c r="AJ531" s="199" t="str">
        <f t="shared" si="3414"/>
        <v>4.11</v>
      </c>
      <c r="AK531" s="8" t="str">
        <f>'rpp11'!$M$350</f>
        <v/>
      </c>
      <c r="AL531" s="199"/>
      <c r="AM531" s="196">
        <f t="shared" si="3787"/>
        <v>0</v>
      </c>
      <c r="AN531" s="196"/>
      <c r="AO531" s="196"/>
      <c r="AP531" s="196">
        <f t="shared" si="3788"/>
        <v>0</v>
      </c>
      <c r="AQ531" s="196"/>
      <c r="AR531" s="196"/>
      <c r="AS531" s="196">
        <f t="shared" si="3789"/>
        <v>0</v>
      </c>
      <c r="AT531" s="196"/>
      <c r="AU531" s="196"/>
      <c r="AV531" s="196"/>
      <c r="AW531" s="196">
        <f t="shared" ref="AW531" si="3840">IF($AT$21=1,AM531*$AM$7,0)</f>
        <v>0</v>
      </c>
      <c r="AX531" s="196">
        <f t="shared" ref="AX531" si="3841">IF($AU$21=1,AP531*$AP$7,0)</f>
        <v>0</v>
      </c>
      <c r="AY531" s="196">
        <f t="shared" ref="AY531" si="3842">IF($AV$21=1,AS531*$AS$7,0)</f>
        <v>0</v>
      </c>
      <c r="AZ531" s="197">
        <f t="shared" si="3793"/>
        <v>0</v>
      </c>
      <c r="BA531" s="198">
        <f>IFERROR(AZ531/(IF($AT$21&gt;0,$AM$7,0)+IF($AU$21&gt;0,$AP$7,0)+IF($AV$21&gt;0,$AS$7,0)),0)</f>
        <v>0</v>
      </c>
      <c r="BB531" s="198"/>
      <c r="BC531" s="425"/>
      <c r="BD531" s="413"/>
      <c r="BE531" s="413"/>
      <c r="BF531" s="236"/>
      <c r="BG531" s="416"/>
      <c r="BH531" s="416"/>
      <c r="BI531" s="411"/>
      <c r="BJ531" s="411"/>
      <c r="BK531" s="413"/>
      <c r="BL531" s="413"/>
      <c r="BM531" s="413"/>
      <c r="BP531" s="211"/>
      <c r="BQ531" s="211"/>
      <c r="BR531" s="211"/>
      <c r="BS531" s="211"/>
    </row>
    <row r="532" spans="1:71">
      <c r="A532" s="419"/>
      <c r="B532" s="419"/>
      <c r="C532" s="422"/>
      <c r="D532" s="195" t="str">
        <f t="shared" si="3409"/>
        <v>3.12</v>
      </c>
      <c r="E532" s="195"/>
      <c r="F532" s="195"/>
      <c r="G532" s="195"/>
      <c r="H532" s="195"/>
      <c r="I532" s="195"/>
      <c r="J532" s="196">
        <f t="shared" si="3778"/>
        <v>0</v>
      </c>
      <c r="K532" s="197" t="str">
        <f>IF(analis!Z48="","",analis!Z48)</f>
        <v/>
      </c>
      <c r="L532" s="196"/>
      <c r="M532" s="196"/>
      <c r="N532" s="196"/>
      <c r="O532" s="196"/>
      <c r="P532" s="196">
        <f t="shared" si="3779"/>
        <v>0</v>
      </c>
      <c r="Q532" s="8" t="str">
        <f>'rpp12'!$M$293</f>
        <v/>
      </c>
      <c r="R532" s="196"/>
      <c r="S532" s="196">
        <f t="shared" si="3780"/>
        <v>0</v>
      </c>
      <c r="T532" s="196"/>
      <c r="U532" s="196"/>
      <c r="V532" s="196">
        <f t="shared" si="3781"/>
        <v>0</v>
      </c>
      <c r="W532" s="196"/>
      <c r="X532" s="196"/>
      <c r="Y532" s="196"/>
      <c r="Z532" s="196"/>
      <c r="AA532" s="196">
        <f t="shared" ref="AA532" si="3843">IF($W$22=1,J532*$J$7,0)</f>
        <v>0</v>
      </c>
      <c r="AB532" s="196">
        <f t="shared" ref="AB532" si="3844">IF($X$22=1,P532*$P$7,0)</f>
        <v>0</v>
      </c>
      <c r="AC532" s="196">
        <f t="shared" ref="AC532" si="3845">IF($Y$22=1,S532*$S$7,0)</f>
        <v>0</v>
      </c>
      <c r="AD532" s="196">
        <f t="shared" ref="AD532" si="3846">IF($Z$22=1,V532*$V$7,0)</f>
        <v>0</v>
      </c>
      <c r="AE532" s="197">
        <f t="shared" si="3786"/>
        <v>0</v>
      </c>
      <c r="AF532" s="198">
        <f>IFERROR(AE532/(IF($W$22&gt;0,$J$7,0)+IF($X$22&gt;0,$P$7,0)+IF($Y$22&gt;0,$S$7,0)+IF($Z$22&gt;0,$V$7,0)),0)</f>
        <v>0</v>
      </c>
      <c r="AG532" s="198"/>
      <c r="AH532" s="425"/>
      <c r="AI532" s="413"/>
      <c r="AJ532" s="199" t="str">
        <f t="shared" si="3414"/>
        <v>4.12</v>
      </c>
      <c r="AK532" s="8" t="str">
        <f>'rpp12'!$M$350</f>
        <v/>
      </c>
      <c r="AL532" s="199"/>
      <c r="AM532" s="196">
        <f t="shared" si="3787"/>
        <v>0</v>
      </c>
      <c r="AN532" s="196"/>
      <c r="AO532" s="196"/>
      <c r="AP532" s="196">
        <f t="shared" si="3788"/>
        <v>0</v>
      </c>
      <c r="AQ532" s="196"/>
      <c r="AR532" s="196"/>
      <c r="AS532" s="196">
        <f t="shared" si="3789"/>
        <v>0</v>
      </c>
      <c r="AT532" s="196"/>
      <c r="AU532" s="196"/>
      <c r="AV532" s="196"/>
      <c r="AW532" s="196">
        <f t="shared" ref="AW532" si="3847">IF($AT$22=1,AM532*$AM$7,0)</f>
        <v>0</v>
      </c>
      <c r="AX532" s="196">
        <f t="shared" ref="AX532" si="3848">IF($AU$22=1,AP532*$AP$7,0)</f>
        <v>0</v>
      </c>
      <c r="AY532" s="196">
        <f t="shared" ref="AY532" si="3849">IF($AV$22=1,AS532*$AS$7,0)</f>
        <v>0</v>
      </c>
      <c r="AZ532" s="197">
        <f t="shared" si="3793"/>
        <v>0</v>
      </c>
      <c r="BA532" s="198">
        <f>IFERROR(AZ532/(IF($AT$22&gt;0,$AM$7,0)+IF($AU$22&gt;0,$AP$7,0)+IF($AV$22&gt;0,$AS$7,0)),0)</f>
        <v>0</v>
      </c>
      <c r="BB532" s="198"/>
      <c r="BC532" s="425"/>
      <c r="BD532" s="413"/>
      <c r="BE532" s="413"/>
      <c r="BF532" s="236"/>
      <c r="BG532" s="416"/>
      <c r="BH532" s="416"/>
      <c r="BI532" s="411"/>
      <c r="BJ532" s="411"/>
      <c r="BK532" s="413"/>
      <c r="BL532" s="413"/>
      <c r="BM532" s="413"/>
      <c r="BP532" s="211"/>
      <c r="BQ532" s="211"/>
      <c r="BR532" s="211"/>
      <c r="BS532" s="211"/>
    </row>
    <row r="533" spans="1:71">
      <c r="A533" s="419"/>
      <c r="B533" s="419"/>
      <c r="C533" s="422"/>
      <c r="D533" s="195" t="str">
        <f t="shared" si="3409"/>
        <v>3.13</v>
      </c>
      <c r="E533" s="195"/>
      <c r="F533" s="195"/>
      <c r="G533" s="195"/>
      <c r="H533" s="195"/>
      <c r="I533" s="195"/>
      <c r="J533" s="196">
        <f t="shared" si="3778"/>
        <v>0</v>
      </c>
      <c r="K533" s="197" t="str">
        <f>IF(analis!AB48="","",analis!AB48)</f>
        <v/>
      </c>
      <c r="L533" s="196"/>
      <c r="M533" s="196"/>
      <c r="N533" s="196"/>
      <c r="O533" s="196"/>
      <c r="P533" s="196">
        <f t="shared" si="3779"/>
        <v>0</v>
      </c>
      <c r="Q533" s="8" t="str">
        <f>'rpp13'!$M$293</f>
        <v/>
      </c>
      <c r="R533" s="196"/>
      <c r="S533" s="196">
        <f t="shared" si="3780"/>
        <v>0</v>
      </c>
      <c r="T533" s="196"/>
      <c r="U533" s="196"/>
      <c r="V533" s="196">
        <f t="shared" si="3781"/>
        <v>0</v>
      </c>
      <c r="W533" s="196"/>
      <c r="X533" s="196"/>
      <c r="Y533" s="196"/>
      <c r="Z533" s="196"/>
      <c r="AA533" s="196">
        <f t="shared" ref="AA533" si="3850">IF($W$23=1,J533*$J$7,0)</f>
        <v>0</v>
      </c>
      <c r="AB533" s="196">
        <f t="shared" ref="AB533" si="3851">IF($X$23=1,P533*$P$7,0)</f>
        <v>0</v>
      </c>
      <c r="AC533" s="196">
        <f t="shared" ref="AC533" si="3852">IF($Y$23=1,S533*$S$7,0)</f>
        <v>0</v>
      </c>
      <c r="AD533" s="196">
        <f t="shared" ref="AD533" si="3853">IF($Z$23=1,V533*$V$7,0)</f>
        <v>0</v>
      </c>
      <c r="AE533" s="197">
        <f t="shared" si="3786"/>
        <v>0</v>
      </c>
      <c r="AF533" s="198">
        <f>IFERROR(AE533/(IF($W$23&gt;0,$J$7,0)+IF($X$23&gt;0,$P$7,0)+IF($Y$23&gt;0,$S$7,0)+IF($Z$23&gt;0,$V$7,0)),0)</f>
        <v>0</v>
      </c>
      <c r="AG533" s="198"/>
      <c r="AH533" s="425"/>
      <c r="AI533" s="413"/>
      <c r="AJ533" s="199" t="str">
        <f t="shared" si="3414"/>
        <v>4.13</v>
      </c>
      <c r="AK533" s="8" t="str">
        <f>'rpp13'!$M$350</f>
        <v/>
      </c>
      <c r="AL533" s="199"/>
      <c r="AM533" s="196">
        <f t="shared" si="3787"/>
        <v>0</v>
      </c>
      <c r="AN533" s="196"/>
      <c r="AO533" s="196"/>
      <c r="AP533" s="196">
        <f t="shared" si="3788"/>
        <v>0</v>
      </c>
      <c r="AQ533" s="196"/>
      <c r="AR533" s="196"/>
      <c r="AS533" s="196">
        <f t="shared" si="3789"/>
        <v>0</v>
      </c>
      <c r="AT533" s="196"/>
      <c r="AU533" s="196"/>
      <c r="AV533" s="196"/>
      <c r="AW533" s="196">
        <f t="shared" ref="AW533" si="3854">IF($AT$23=1,AM533*$AM$7,0)</f>
        <v>0</v>
      </c>
      <c r="AX533" s="196">
        <f t="shared" ref="AX533" si="3855">IF($AU$23=1,AP533*$AP$7,0)</f>
        <v>0</v>
      </c>
      <c r="AY533" s="196">
        <f t="shared" ref="AY533" si="3856">IF($AV$23=1,AS533*$AS$7,0)</f>
        <v>0</v>
      </c>
      <c r="AZ533" s="197">
        <f t="shared" si="3793"/>
        <v>0</v>
      </c>
      <c r="BA533" s="198">
        <f>IFERROR(AZ533/(IF($AT$23&gt;0,$AM$7,0)+IF($AU$23&gt;0,$AP$7,0)+IF($AV$23&gt;0,$AS$7,0)),0)</f>
        <v>0</v>
      </c>
      <c r="BB533" s="198"/>
      <c r="BC533" s="425"/>
      <c r="BD533" s="413"/>
      <c r="BE533" s="413"/>
      <c r="BF533" s="236"/>
      <c r="BG533" s="416"/>
      <c r="BH533" s="416"/>
      <c r="BI533" s="411"/>
      <c r="BJ533" s="411"/>
      <c r="BK533" s="413"/>
      <c r="BL533" s="413"/>
      <c r="BM533" s="413"/>
      <c r="BP533" s="211"/>
      <c r="BQ533" s="211"/>
      <c r="BR533" s="211"/>
      <c r="BS533" s="211"/>
    </row>
    <row r="534" spans="1:71">
      <c r="A534" s="419"/>
      <c r="B534" s="419"/>
      <c r="C534" s="422"/>
      <c r="D534" s="195" t="str">
        <f t="shared" si="3409"/>
        <v>3.14</v>
      </c>
      <c r="E534" s="195"/>
      <c r="F534" s="195"/>
      <c r="G534" s="195"/>
      <c r="H534" s="195"/>
      <c r="I534" s="195"/>
      <c r="J534" s="196">
        <f t="shared" si="3778"/>
        <v>0</v>
      </c>
      <c r="K534" s="197" t="str">
        <f>IF(analis!AD48="","",analis!AD48)</f>
        <v/>
      </c>
      <c r="L534" s="196"/>
      <c r="M534" s="196"/>
      <c r="N534" s="196"/>
      <c r="O534" s="196"/>
      <c r="P534" s="196">
        <f t="shared" si="3779"/>
        <v>0</v>
      </c>
      <c r="Q534" s="8" t="str">
        <f>'rpp14'!$M$293</f>
        <v/>
      </c>
      <c r="R534" s="196"/>
      <c r="S534" s="196">
        <f t="shared" si="3780"/>
        <v>0</v>
      </c>
      <c r="T534" s="196"/>
      <c r="U534" s="196"/>
      <c r="V534" s="196">
        <f t="shared" si="3781"/>
        <v>0</v>
      </c>
      <c r="W534" s="196"/>
      <c r="X534" s="196"/>
      <c r="Y534" s="196"/>
      <c r="Z534" s="196"/>
      <c r="AA534" s="196">
        <f t="shared" ref="AA534" si="3857">IF($W$24=1,J534*$J$7,0)</f>
        <v>0</v>
      </c>
      <c r="AB534" s="196">
        <f t="shared" ref="AB534" si="3858">IF($X$24=1,P534*$P$7,0)</f>
        <v>0</v>
      </c>
      <c r="AC534" s="196">
        <f t="shared" ref="AC534" si="3859">IF($Y$24=1,S534*$S$7,0)</f>
        <v>0</v>
      </c>
      <c r="AD534" s="196">
        <f t="shared" ref="AD534" si="3860">IF($Z$24=1,V534*$V$7,0)</f>
        <v>0</v>
      </c>
      <c r="AE534" s="197">
        <f t="shared" si="3786"/>
        <v>0</v>
      </c>
      <c r="AF534" s="198">
        <f>IFERROR(AE534/(IF($W$24&gt;0,$J$7,0)+IF($X$24&gt;0,$P$7,0)+IF($Y$24&gt;0,$S$7,0)+IF($Z$24&gt;0,$V$7,0)),0)</f>
        <v>0</v>
      </c>
      <c r="AG534" s="198"/>
      <c r="AH534" s="425"/>
      <c r="AI534" s="413"/>
      <c r="AJ534" s="199" t="str">
        <f t="shared" si="3414"/>
        <v>4.14</v>
      </c>
      <c r="AK534" s="8" t="str">
        <f>'rpp14'!$M$350</f>
        <v/>
      </c>
      <c r="AL534" s="199"/>
      <c r="AM534" s="196">
        <f t="shared" si="3787"/>
        <v>0</v>
      </c>
      <c r="AN534" s="196"/>
      <c r="AO534" s="196"/>
      <c r="AP534" s="196">
        <f t="shared" si="3788"/>
        <v>0</v>
      </c>
      <c r="AQ534" s="196"/>
      <c r="AR534" s="196"/>
      <c r="AS534" s="196">
        <f t="shared" si="3789"/>
        <v>0</v>
      </c>
      <c r="AT534" s="196"/>
      <c r="AU534" s="196"/>
      <c r="AV534" s="196"/>
      <c r="AW534" s="196">
        <f t="shared" ref="AW534" si="3861">IF($AT$24=1,AM534*$AM$7,0)</f>
        <v>0</v>
      </c>
      <c r="AX534" s="196">
        <f t="shared" ref="AX534" si="3862">IF($AU$24=1,AP534*$AP$7,0)</f>
        <v>0</v>
      </c>
      <c r="AY534" s="196">
        <f t="shared" ref="AY534" si="3863">IF($AV$24=1,AS534*$AS$7,0)</f>
        <v>0</v>
      </c>
      <c r="AZ534" s="197">
        <f t="shared" si="3793"/>
        <v>0</v>
      </c>
      <c r="BA534" s="198">
        <f>IFERROR(AZ534/(IF($AT$24&gt;0,$AM$7,0)+IF($AU$24&gt;0,$AP$7,0)+IF($AV$24&gt;0,$AS$7,0)),0)</f>
        <v>0</v>
      </c>
      <c r="BB534" s="198"/>
      <c r="BC534" s="425"/>
      <c r="BD534" s="413"/>
      <c r="BE534" s="413"/>
      <c r="BF534" s="236"/>
      <c r="BG534" s="416"/>
      <c r="BH534" s="416"/>
      <c r="BI534" s="411"/>
      <c r="BJ534" s="411"/>
      <c r="BK534" s="413"/>
      <c r="BL534" s="413"/>
      <c r="BM534" s="413"/>
      <c r="BP534" s="211"/>
      <c r="BQ534" s="211"/>
      <c r="BR534" s="211"/>
      <c r="BS534" s="211"/>
    </row>
    <row r="535" spans="1:71">
      <c r="A535" s="420"/>
      <c r="B535" s="420"/>
      <c r="C535" s="423"/>
      <c r="D535" s="195" t="str">
        <f t="shared" si="3409"/>
        <v>3.15</v>
      </c>
      <c r="E535" s="195"/>
      <c r="F535" s="195"/>
      <c r="G535" s="195"/>
      <c r="H535" s="195"/>
      <c r="I535" s="195"/>
      <c r="J535" s="196">
        <f t="shared" si="3778"/>
        <v>0</v>
      </c>
      <c r="K535" s="197" t="str">
        <f>IF(analis!AF48="","",analis!AF48)</f>
        <v/>
      </c>
      <c r="L535" s="196"/>
      <c r="M535" s="196"/>
      <c r="N535" s="196"/>
      <c r="O535" s="196"/>
      <c r="P535" s="196">
        <f t="shared" si="3779"/>
        <v>0</v>
      </c>
      <c r="Q535" s="8" t="str">
        <f>'rpp15'!$M$293</f>
        <v/>
      </c>
      <c r="R535" s="196"/>
      <c r="S535" s="196">
        <f t="shared" si="3780"/>
        <v>0</v>
      </c>
      <c r="T535" s="196"/>
      <c r="U535" s="196"/>
      <c r="V535" s="196">
        <f t="shared" si="3781"/>
        <v>0</v>
      </c>
      <c r="W535" s="196"/>
      <c r="X535" s="196"/>
      <c r="Y535" s="196"/>
      <c r="Z535" s="196"/>
      <c r="AA535" s="196">
        <f t="shared" ref="AA535" si="3864">IF($W$25=1,J535*$J$7,0)</f>
        <v>0</v>
      </c>
      <c r="AB535" s="196">
        <f t="shared" ref="AB535" si="3865">IF($X$25=1,P535*$P$7,0)</f>
        <v>0</v>
      </c>
      <c r="AC535" s="196">
        <f t="shared" ref="AC535" si="3866">IF($Y$25=1,S535*$S$7,0)</f>
        <v>0</v>
      </c>
      <c r="AD535" s="196">
        <f t="shared" ref="AD535" si="3867">IF($Z$25=1,V535*$V$7,0)</f>
        <v>0</v>
      </c>
      <c r="AE535" s="197">
        <f t="shared" si="3786"/>
        <v>0</v>
      </c>
      <c r="AF535" s="198">
        <f>IFERROR(AE535/(IF($W$25&gt;0,$J$7,0)+IF($X$25&gt;0,$P$7,0)+IF($Y$25&gt;0,$S$7,0)+IF($Z$25&gt;0,$V$7,0)),0)</f>
        <v>0</v>
      </c>
      <c r="AG535" s="198"/>
      <c r="AH535" s="426"/>
      <c r="AI535" s="414"/>
      <c r="AJ535" s="199" t="str">
        <f t="shared" si="3414"/>
        <v>4.15</v>
      </c>
      <c r="AK535" s="8" t="str">
        <f>'rpp15'!$M$350</f>
        <v/>
      </c>
      <c r="AL535" s="199"/>
      <c r="AM535" s="196">
        <f t="shared" si="3787"/>
        <v>0</v>
      </c>
      <c r="AN535" s="196"/>
      <c r="AO535" s="196"/>
      <c r="AP535" s="196">
        <f t="shared" si="3788"/>
        <v>0</v>
      </c>
      <c r="AQ535" s="196"/>
      <c r="AR535" s="196"/>
      <c r="AS535" s="196">
        <f t="shared" si="3789"/>
        <v>0</v>
      </c>
      <c r="AT535" s="196"/>
      <c r="AU535" s="196"/>
      <c r="AV535" s="196"/>
      <c r="AW535" s="196">
        <f t="shared" ref="AW535" si="3868">IF($AT$25=1,AM535*$AM$7,0)</f>
        <v>0</v>
      </c>
      <c r="AX535" s="196">
        <f t="shared" ref="AX535" si="3869">IF($AU$25=1,AP535*$AP$7,0)</f>
        <v>0</v>
      </c>
      <c r="AY535" s="196">
        <f t="shared" ref="AY535" si="3870">IF($AV$25=1,AS535*$AS$7,0)</f>
        <v>0</v>
      </c>
      <c r="AZ535" s="197">
        <f t="shared" si="3793"/>
        <v>0</v>
      </c>
      <c r="BA535" s="198">
        <f>IFERROR(AZ535/(IF($AT$25&gt;0,$AM$7,0)+IF($AU$25&gt;0,$AP$7,0)+IF($AV$25&gt;0,$AS$7,0)),0)</f>
        <v>0</v>
      </c>
      <c r="BB535" s="198"/>
      <c r="BC535" s="426"/>
      <c r="BD535" s="414"/>
      <c r="BE535" s="414"/>
      <c r="BF535" s="237"/>
      <c r="BG535" s="417"/>
      <c r="BH535" s="417"/>
      <c r="BI535" s="316"/>
      <c r="BJ535" s="316"/>
      <c r="BK535" s="414"/>
      <c r="BL535" s="414"/>
      <c r="BM535" s="414"/>
      <c r="BP535" s="211"/>
      <c r="BQ535" s="211"/>
      <c r="BR535" s="211"/>
      <c r="BS535" s="211"/>
    </row>
    <row r="536" spans="1:71">
      <c r="A536" s="418">
        <v>36</v>
      </c>
      <c r="B536" s="418">
        <f>pd!B41</f>
        <v>5504</v>
      </c>
      <c r="C536" s="421" t="str">
        <f>pd!C41</f>
        <v>ZAINAL ILMI</v>
      </c>
      <c r="D536" s="195" t="str">
        <f t="shared" si="3409"/>
        <v>3.1</v>
      </c>
      <c r="E536" s="195"/>
      <c r="F536" s="195"/>
      <c r="G536" s="195"/>
      <c r="H536" s="195"/>
      <c r="I536" s="195"/>
      <c r="J536" s="196">
        <f t="shared" si="3778"/>
        <v>0</v>
      </c>
      <c r="K536" s="197" t="str">
        <f>IF(analis!D49="","",analis!D49)</f>
        <v/>
      </c>
      <c r="L536" s="196"/>
      <c r="M536" s="196"/>
      <c r="N536" s="196"/>
      <c r="O536" s="196"/>
      <c r="P536" s="196">
        <f t="shared" si="3779"/>
        <v>0</v>
      </c>
      <c r="Q536" s="8" t="str">
        <f>'rpp1'!$M$294</f>
        <v/>
      </c>
      <c r="R536" s="196"/>
      <c r="S536" s="196">
        <f t="shared" si="3780"/>
        <v>0</v>
      </c>
      <c r="T536" s="196"/>
      <c r="U536" s="196"/>
      <c r="V536" s="196">
        <f t="shared" si="3781"/>
        <v>0</v>
      </c>
      <c r="W536" s="196"/>
      <c r="X536" s="196"/>
      <c r="Y536" s="196"/>
      <c r="Z536" s="196"/>
      <c r="AA536" s="196">
        <f t="shared" ref="AA536" si="3871">IF($W$11=1,J536*$J$7,0)</f>
        <v>0</v>
      </c>
      <c r="AB536" s="196">
        <f t="shared" ref="AB536" si="3872">IF($X$11=1,P536*$P$7,0)</f>
        <v>0</v>
      </c>
      <c r="AC536" s="196">
        <f t="shared" ref="AC536" si="3873">IF($Y$11=1,S536*$S$7,0)</f>
        <v>0</v>
      </c>
      <c r="AD536" s="196">
        <f t="shared" ref="AD536" si="3874">IF($Z$11=1,V536*$V$7,0)</f>
        <v>0</v>
      </c>
      <c r="AE536" s="197">
        <f t="shared" si="3786"/>
        <v>0</v>
      </c>
      <c r="AF536" s="198">
        <f>IFERROR(AE536/(IF($W$11&gt;0,$J$7,0)+IF($X$11&gt;0,$P$7,0)+IF($Y$11&gt;0,$S$7,0)+IF($Z$11&gt;0,$V$7,0)),0)</f>
        <v>0</v>
      </c>
      <c r="AG536" s="198"/>
      <c r="AH536" s="424" t="e">
        <f t="shared" ref="AH536" si="3875">ROUND((SUM(AF536:AF550)/SUM($AG$11:$AG$25)),0)</f>
        <v>#DIV/0!</v>
      </c>
      <c r="AI536" s="412" t="e">
        <f>IF(AH536&gt;=$BO$11,"A",IF(AH536&gt;=$BO$12,"B",IF(AH536&gt;=$BO$13,"C",IF(AH536&gt;=$BO$14,"D",""))))</f>
        <v>#DIV/0!</v>
      </c>
      <c r="AJ536" s="199" t="str">
        <f t="shared" si="3414"/>
        <v>4.1</v>
      </c>
      <c r="AK536" s="8" t="str">
        <f>'rpp1'!$M$351</f>
        <v/>
      </c>
      <c r="AL536" s="199"/>
      <c r="AM536" s="196">
        <f t="shared" si="3787"/>
        <v>0</v>
      </c>
      <c r="AN536" s="196"/>
      <c r="AO536" s="196"/>
      <c r="AP536" s="196">
        <f t="shared" si="3788"/>
        <v>0</v>
      </c>
      <c r="AQ536" s="196"/>
      <c r="AR536" s="196"/>
      <c r="AS536" s="196">
        <f t="shared" si="3789"/>
        <v>0</v>
      </c>
      <c r="AT536" s="196"/>
      <c r="AU536" s="196"/>
      <c r="AV536" s="196"/>
      <c r="AW536" s="196">
        <f t="shared" ref="AW536" si="3876">IF($AT$11=1,AM536*$AM$7,0)</f>
        <v>0</v>
      </c>
      <c r="AX536" s="196">
        <f t="shared" ref="AX536" si="3877">IF($AU$11=1,AP536*$AP$7,0)</f>
        <v>0</v>
      </c>
      <c r="AY536" s="196">
        <f t="shared" ref="AY536" si="3878">IF($AV$11=1,AS536*$AS$7,0)</f>
        <v>0</v>
      </c>
      <c r="AZ536" s="197">
        <f t="shared" si="3793"/>
        <v>0</v>
      </c>
      <c r="BA536" s="198">
        <f>IFERROR(AZ536/(IF($AT$11&gt;0,$AM$7,0)+IF($AU$11&gt;0,$AP$7,0)+IF($AV$11&gt;0,$AS$7,0)),0)</f>
        <v>0</v>
      </c>
      <c r="BB536" s="198"/>
      <c r="BC536" s="424" t="e">
        <f t="shared" ref="BC536" si="3879">ROUND((SUM(BA536:BA550)/SUM($BB$11:$BB$25)),0)</f>
        <v>#DIV/0!</v>
      </c>
      <c r="BD536" s="412" t="e">
        <f t="shared" ref="BD536" si="3880">IF(BC536&gt;=$BO$11,"A",IF(BC536&gt;=$BO$12,"B",IF(BC536&gt;=$BO$13,"C",IF(BC536&gt;=$BO$14,"D",""))))</f>
        <v>#DIV/0!</v>
      </c>
      <c r="BE536" s="412"/>
      <c r="BF536" s="235" t="str">
        <f>'rpp1'!G185</f>
        <v/>
      </c>
      <c r="BG536" s="415" t="e">
        <f>IF(AI536=$BP$11,$BQ$11,IF(AI536=$BP$12,$BQ$12,IF(AI536=$BP$13,$BQ$13,IF(AI536=$BP$14,$BQ$14,""))))</f>
        <v>#DIV/0!</v>
      </c>
      <c r="BH536" s="415" t="e">
        <f t="shared" ref="BH536" si="3881">IF(BD536=$BP$11,$BR$11,IF(BD536=$BP$12,$BR$12,IF(BD536=$BP$13,$BR$13,IF(BD536=$BP$14,$BR$14,""))))</f>
        <v>#DIV/0!</v>
      </c>
      <c r="BI536" s="315" t="str">
        <f t="shared" ref="BI536" si="3882">IF(BE536=$BS$11,$BT$11,IF(BE536=$BS$12,$BT$12,IF(BE536=$BS$13,$BT$13,IF(BE536=$BS$14,$BT$14,""))))</f>
        <v/>
      </c>
      <c r="BJ536" s="315" t="str">
        <f t="shared" ref="BJ536" si="3883">IF(BF536=$BS$11,$BU$11,IF(BF536=$BS$12,$BU$12,IF(BF536=$BS$13,$BU$13,IF(BF536=$BS$14,$BU$14,""))))</f>
        <v/>
      </c>
      <c r="BK536" s="412"/>
      <c r="BL536" s="412"/>
      <c r="BM536" s="412"/>
      <c r="BP536" s="211"/>
      <c r="BQ536" s="211"/>
      <c r="BR536" s="211"/>
      <c r="BS536" s="211"/>
    </row>
    <row r="537" spans="1:71">
      <c r="A537" s="419"/>
      <c r="B537" s="419"/>
      <c r="C537" s="422"/>
      <c r="D537" s="195" t="str">
        <f t="shared" si="3409"/>
        <v>3.2</v>
      </c>
      <c r="E537" s="195"/>
      <c r="F537" s="195"/>
      <c r="G537" s="195"/>
      <c r="H537" s="195"/>
      <c r="I537" s="195"/>
      <c r="J537" s="196">
        <f t="shared" si="3778"/>
        <v>0</v>
      </c>
      <c r="K537" s="197" t="str">
        <f>IF(analis!F49="","",analis!F49)</f>
        <v/>
      </c>
      <c r="L537" s="196"/>
      <c r="M537" s="196"/>
      <c r="N537" s="196"/>
      <c r="O537" s="196"/>
      <c r="P537" s="196">
        <f t="shared" si="3779"/>
        <v>0</v>
      </c>
      <c r="Q537" s="8" t="str">
        <f>'rpp2'!$M$294</f>
        <v/>
      </c>
      <c r="R537" s="196"/>
      <c r="S537" s="196">
        <f t="shared" si="3780"/>
        <v>0</v>
      </c>
      <c r="T537" s="196"/>
      <c r="U537" s="196"/>
      <c r="V537" s="196">
        <f t="shared" si="3781"/>
        <v>0</v>
      </c>
      <c r="W537" s="196"/>
      <c r="X537" s="196"/>
      <c r="Y537" s="196"/>
      <c r="Z537" s="196"/>
      <c r="AA537" s="196">
        <f t="shared" ref="AA537" si="3884">IF($W$12=1,J537*$J$7,0)</f>
        <v>0</v>
      </c>
      <c r="AB537" s="196">
        <f t="shared" ref="AB537" si="3885">IF($X$12=1,P537*$P$7,0)</f>
        <v>0</v>
      </c>
      <c r="AC537" s="196">
        <f t="shared" ref="AC537" si="3886">IF($Y$12=1,S537*$S$7,0)</f>
        <v>0</v>
      </c>
      <c r="AD537" s="196">
        <f t="shared" ref="AD537" si="3887">IF($Z$12=1,V537*$V$7,0)</f>
        <v>0</v>
      </c>
      <c r="AE537" s="197">
        <f t="shared" si="3786"/>
        <v>0</v>
      </c>
      <c r="AF537" s="198">
        <f>IFERROR(AE537/(IF($W$12&gt;0,$J$7,0)+IF($X$12&gt;0,$P$7,0)+IF($Y$12&gt;0,$S$7,0)+IF($Z$12&gt;0,$V$7,0)),0)</f>
        <v>0</v>
      </c>
      <c r="AG537" s="198"/>
      <c r="AH537" s="425"/>
      <c r="AI537" s="413"/>
      <c r="AJ537" s="199" t="str">
        <f t="shared" si="3414"/>
        <v>4.2</v>
      </c>
      <c r="AK537" s="8" t="str">
        <f>'rpp2'!$M$351</f>
        <v/>
      </c>
      <c r="AL537" s="199"/>
      <c r="AM537" s="196">
        <f t="shared" si="3787"/>
        <v>0</v>
      </c>
      <c r="AN537" s="196"/>
      <c r="AO537" s="196"/>
      <c r="AP537" s="196">
        <f t="shared" si="3788"/>
        <v>0</v>
      </c>
      <c r="AQ537" s="196"/>
      <c r="AR537" s="196"/>
      <c r="AS537" s="196">
        <f t="shared" si="3789"/>
        <v>0</v>
      </c>
      <c r="AT537" s="196"/>
      <c r="AU537" s="196"/>
      <c r="AV537" s="196"/>
      <c r="AW537" s="196">
        <f t="shared" ref="AW537" si="3888">IF($AT$12=1,AM537*$AM$7,0)</f>
        <v>0</v>
      </c>
      <c r="AX537" s="196">
        <f t="shared" ref="AX537" si="3889">IF($AU$12=1,AP537*$AP$7,0)</f>
        <v>0</v>
      </c>
      <c r="AY537" s="196">
        <f t="shared" ref="AY537" si="3890">IF($AV$12=1,AS537*$AS$7,0)</f>
        <v>0</v>
      </c>
      <c r="AZ537" s="197">
        <f t="shared" si="3793"/>
        <v>0</v>
      </c>
      <c r="BA537" s="198">
        <f>IFERROR(AZ537/(IF($AT$12&gt;0,$AM$7,0)+IF($AU$12&gt;0,$AP$7,0)+IF($AV$12&gt;0,$AS$7,0)),0)</f>
        <v>0</v>
      </c>
      <c r="BB537" s="198"/>
      <c r="BC537" s="425"/>
      <c r="BD537" s="413"/>
      <c r="BE537" s="413"/>
      <c r="BF537" s="236" t="str">
        <f>'rpp2'!G185</f>
        <v/>
      </c>
      <c r="BG537" s="416"/>
      <c r="BH537" s="416"/>
      <c r="BI537" s="411"/>
      <c r="BJ537" s="411"/>
      <c r="BK537" s="413"/>
      <c r="BL537" s="413"/>
      <c r="BM537" s="413"/>
      <c r="BP537" s="211"/>
      <c r="BQ537" s="211"/>
      <c r="BR537" s="211"/>
      <c r="BS537" s="211"/>
    </row>
    <row r="538" spans="1:71">
      <c r="A538" s="419"/>
      <c r="B538" s="419"/>
      <c r="C538" s="422"/>
      <c r="D538" s="195" t="str">
        <f t="shared" si="3409"/>
        <v>3.3</v>
      </c>
      <c r="E538" s="195"/>
      <c r="F538" s="195"/>
      <c r="G538" s="195"/>
      <c r="H538" s="195"/>
      <c r="I538" s="195"/>
      <c r="J538" s="196">
        <f t="shared" si="3778"/>
        <v>0</v>
      </c>
      <c r="K538" s="197" t="str">
        <f>IF(analis!H49="","",analis!H49)</f>
        <v/>
      </c>
      <c r="L538" s="196"/>
      <c r="M538" s="196"/>
      <c r="N538" s="196"/>
      <c r="O538" s="196"/>
      <c r="P538" s="196">
        <f t="shared" si="3779"/>
        <v>0</v>
      </c>
      <c r="Q538" s="8" t="str">
        <f>'rpp3'!$M$294</f>
        <v/>
      </c>
      <c r="R538" s="196"/>
      <c r="S538" s="196">
        <f t="shared" si="3780"/>
        <v>0</v>
      </c>
      <c r="T538" s="196"/>
      <c r="U538" s="196"/>
      <c r="V538" s="196">
        <f t="shared" si="3781"/>
        <v>0</v>
      </c>
      <c r="W538" s="196"/>
      <c r="X538" s="196"/>
      <c r="Y538" s="196"/>
      <c r="Z538" s="196"/>
      <c r="AA538" s="196">
        <f t="shared" ref="AA538" si="3891">IF($W$13=1,J538*$J$7,0)</f>
        <v>0</v>
      </c>
      <c r="AB538" s="196">
        <f t="shared" ref="AB538" si="3892">IF($X$13=1,P538*$P$7,0)</f>
        <v>0</v>
      </c>
      <c r="AC538" s="196">
        <f t="shared" ref="AC538" si="3893">IF($Y$13=1,S538*$S$7,0)</f>
        <v>0</v>
      </c>
      <c r="AD538" s="196">
        <f t="shared" ref="AD538" si="3894">IF($Z$13=1,V538*$V$7,0)</f>
        <v>0</v>
      </c>
      <c r="AE538" s="197">
        <f t="shared" si="3786"/>
        <v>0</v>
      </c>
      <c r="AF538" s="198">
        <f>IFERROR(AE538/(IF($W$13&gt;0,$J$7,0)+IF($X$13&gt;0,$P$7,0)+IF($Y$13&gt;0,$S$7,0)+IF($Z$13&gt;0,$V$7,0)),0)</f>
        <v>0</v>
      </c>
      <c r="AG538" s="198"/>
      <c r="AH538" s="425"/>
      <c r="AI538" s="413"/>
      <c r="AJ538" s="199" t="str">
        <f t="shared" si="3414"/>
        <v>4.3</v>
      </c>
      <c r="AK538" s="8" t="str">
        <f>'rpp3'!$M$351</f>
        <v/>
      </c>
      <c r="AL538" s="199"/>
      <c r="AM538" s="196">
        <f t="shared" si="3787"/>
        <v>0</v>
      </c>
      <c r="AN538" s="196"/>
      <c r="AO538" s="196"/>
      <c r="AP538" s="196">
        <f t="shared" si="3788"/>
        <v>0</v>
      </c>
      <c r="AQ538" s="196"/>
      <c r="AR538" s="196"/>
      <c r="AS538" s="196">
        <f t="shared" si="3789"/>
        <v>0</v>
      </c>
      <c r="AT538" s="196"/>
      <c r="AU538" s="196"/>
      <c r="AV538" s="196"/>
      <c r="AW538" s="196">
        <f t="shared" ref="AW538" si="3895">IF($AT$13=1,AM538*$AM$7,0)</f>
        <v>0</v>
      </c>
      <c r="AX538" s="196">
        <f t="shared" ref="AX538" si="3896">IF($AU$13=1,AP538*$AP$7,0)</f>
        <v>0</v>
      </c>
      <c r="AY538" s="196">
        <f t="shared" ref="AY538" si="3897">IF($AV$13=1,AS538*$AS$7,0)</f>
        <v>0</v>
      </c>
      <c r="AZ538" s="197">
        <f t="shared" si="3793"/>
        <v>0</v>
      </c>
      <c r="BA538" s="198">
        <f>IFERROR(AZ538/(IF($AT$13&gt;0,$AM$7,0)+IF($AU$13&gt;0,$AP$7,0)+IF($AV$13&gt;0,$AS$7,0)),0)</f>
        <v>0</v>
      </c>
      <c r="BB538" s="198"/>
      <c r="BC538" s="425"/>
      <c r="BD538" s="413"/>
      <c r="BE538" s="413"/>
      <c r="BF538" s="236"/>
      <c r="BG538" s="416"/>
      <c r="BH538" s="416"/>
      <c r="BI538" s="411"/>
      <c r="BJ538" s="411"/>
      <c r="BK538" s="413"/>
      <c r="BL538" s="413"/>
      <c r="BM538" s="413"/>
      <c r="BP538" s="211"/>
      <c r="BQ538" s="211"/>
      <c r="BR538" s="211"/>
      <c r="BS538" s="211"/>
    </row>
    <row r="539" spans="1:71">
      <c r="A539" s="419"/>
      <c r="B539" s="419"/>
      <c r="C539" s="422"/>
      <c r="D539" s="195" t="str">
        <f t="shared" ref="D539:D602" si="3898">D524</f>
        <v>3.4</v>
      </c>
      <c r="E539" s="195"/>
      <c r="F539" s="195"/>
      <c r="G539" s="195"/>
      <c r="H539" s="195"/>
      <c r="I539" s="195"/>
      <c r="J539" s="196">
        <f t="shared" si="3778"/>
        <v>0</v>
      </c>
      <c r="K539" s="197" t="str">
        <f>IF(analis!J49="","",analis!J49)</f>
        <v/>
      </c>
      <c r="L539" s="196"/>
      <c r="M539" s="196"/>
      <c r="N539" s="196"/>
      <c r="O539" s="196"/>
      <c r="P539" s="196">
        <f t="shared" si="3779"/>
        <v>0</v>
      </c>
      <c r="Q539" s="8" t="str">
        <f>'rpp4'!$M$294</f>
        <v/>
      </c>
      <c r="R539" s="196"/>
      <c r="S539" s="196">
        <f t="shared" si="3780"/>
        <v>0</v>
      </c>
      <c r="T539" s="196"/>
      <c r="U539" s="196"/>
      <c r="V539" s="196">
        <f t="shared" si="3781"/>
        <v>0</v>
      </c>
      <c r="W539" s="196"/>
      <c r="X539" s="196"/>
      <c r="Y539" s="196"/>
      <c r="Z539" s="196"/>
      <c r="AA539" s="196">
        <f t="shared" ref="AA539" si="3899">IF($W$14=1,J539*$J$7,0)</f>
        <v>0</v>
      </c>
      <c r="AB539" s="196">
        <f t="shared" ref="AB539" si="3900">IF($X$14=1,P539*$P$7,0)</f>
        <v>0</v>
      </c>
      <c r="AC539" s="196">
        <f t="shared" ref="AC539" si="3901">IF($Y$14=1,S539*$S$7,0)</f>
        <v>0</v>
      </c>
      <c r="AD539" s="196">
        <f t="shared" ref="AD539" si="3902">IF($Z$14=1,V539*$V$7,0)</f>
        <v>0</v>
      </c>
      <c r="AE539" s="197">
        <f t="shared" si="3786"/>
        <v>0</v>
      </c>
      <c r="AF539" s="198">
        <f>IFERROR(AE539/(IF($W$14&gt;0,$J$7,0)+IF($X$14&gt;0,$P$7,0)+IF($Y$14&gt;0,$S$7,0)+IF($Z$14&gt;0,$V$7,0)),0)</f>
        <v>0</v>
      </c>
      <c r="AG539" s="198"/>
      <c r="AH539" s="425"/>
      <c r="AI539" s="413"/>
      <c r="AJ539" s="199" t="str">
        <f t="shared" ref="AJ539:AJ602" si="3903">AJ524</f>
        <v>4.4</v>
      </c>
      <c r="AK539" s="8" t="str">
        <f>'rpp4'!$M$351</f>
        <v/>
      </c>
      <c r="AL539" s="199"/>
      <c r="AM539" s="196">
        <f t="shared" si="3787"/>
        <v>0</v>
      </c>
      <c r="AN539" s="196"/>
      <c r="AO539" s="196"/>
      <c r="AP539" s="196">
        <f t="shared" si="3788"/>
        <v>0</v>
      </c>
      <c r="AQ539" s="196"/>
      <c r="AR539" s="196"/>
      <c r="AS539" s="196">
        <f t="shared" si="3789"/>
        <v>0</v>
      </c>
      <c r="AT539" s="196"/>
      <c r="AU539" s="196"/>
      <c r="AV539" s="196"/>
      <c r="AW539" s="196">
        <f t="shared" ref="AW539" si="3904">IF($AT$14=1,AM539*$AM$7,0)</f>
        <v>0</v>
      </c>
      <c r="AX539" s="196">
        <f t="shared" ref="AX539" si="3905">IF($AU$14=1,AP539*$AP$7,0)</f>
        <v>0</v>
      </c>
      <c r="AY539" s="196">
        <f t="shared" ref="AY539" si="3906">IF($AV$14=1,AS539*$AS$7,0)</f>
        <v>0</v>
      </c>
      <c r="AZ539" s="197">
        <f t="shared" si="3793"/>
        <v>0</v>
      </c>
      <c r="BA539" s="198">
        <f>IFERROR(AZ539/(IF($AT$14&gt;0,$AM$7,0)+IF($AU$14&gt;0,$AP$7,0)+IF($AV$14&gt;0,$AS$7,0)),0)</f>
        <v>0</v>
      </c>
      <c r="BB539" s="198"/>
      <c r="BC539" s="425"/>
      <c r="BD539" s="413"/>
      <c r="BE539" s="413"/>
      <c r="BF539" s="236"/>
      <c r="BG539" s="416"/>
      <c r="BH539" s="416"/>
      <c r="BI539" s="411"/>
      <c r="BJ539" s="411"/>
      <c r="BK539" s="413"/>
      <c r="BL539" s="413"/>
      <c r="BM539" s="413"/>
      <c r="BP539" s="211"/>
      <c r="BQ539" s="211"/>
      <c r="BR539" s="211"/>
      <c r="BS539" s="211"/>
    </row>
    <row r="540" spans="1:71">
      <c r="A540" s="419"/>
      <c r="B540" s="419"/>
      <c r="C540" s="422"/>
      <c r="D540" s="195" t="str">
        <f t="shared" si="3898"/>
        <v>3.5</v>
      </c>
      <c r="E540" s="195"/>
      <c r="F540" s="195"/>
      <c r="G540" s="195"/>
      <c r="H540" s="195"/>
      <c r="I540" s="195"/>
      <c r="J540" s="196">
        <f t="shared" si="3778"/>
        <v>0</v>
      </c>
      <c r="K540" s="197" t="str">
        <f>IF(analis!L49="","",analis!L49)</f>
        <v/>
      </c>
      <c r="L540" s="196"/>
      <c r="M540" s="196"/>
      <c r="N540" s="196"/>
      <c r="O540" s="196"/>
      <c r="P540" s="196">
        <f t="shared" si="3779"/>
        <v>0</v>
      </c>
      <c r="Q540" s="8" t="str">
        <f>'rpp5'!$M$294</f>
        <v/>
      </c>
      <c r="R540" s="196"/>
      <c r="S540" s="196">
        <f t="shared" si="3780"/>
        <v>0</v>
      </c>
      <c r="T540" s="196"/>
      <c r="U540" s="196"/>
      <c r="V540" s="196">
        <f t="shared" si="3781"/>
        <v>0</v>
      </c>
      <c r="W540" s="196"/>
      <c r="X540" s="196"/>
      <c r="Y540" s="196"/>
      <c r="Z540" s="196"/>
      <c r="AA540" s="196">
        <f t="shared" ref="AA540" si="3907">IF($W$15=1,J540*$J$7,0)</f>
        <v>0</v>
      </c>
      <c r="AB540" s="196">
        <f t="shared" ref="AB540" si="3908">IF($X$15=1,P540*$P$7,0)</f>
        <v>0</v>
      </c>
      <c r="AC540" s="196">
        <f t="shared" ref="AC540" si="3909">IF($Y$15=1,S540*$S$7,0)</f>
        <v>0</v>
      </c>
      <c r="AD540" s="196">
        <f t="shared" ref="AD540" si="3910">IF($Z$15=1,V540*$V$7,0)</f>
        <v>0</v>
      </c>
      <c r="AE540" s="197">
        <f t="shared" si="3786"/>
        <v>0</v>
      </c>
      <c r="AF540" s="198">
        <f>IFERROR(AE540/(IF($W$15&gt;0,$J$7,0)+IF($X$15&gt;0,$P$7,0)+IF($Y$15&gt;0,$S$7,0)+IF($Z$15&gt;0,$V$7,0)),0)</f>
        <v>0</v>
      </c>
      <c r="AG540" s="198"/>
      <c r="AH540" s="425"/>
      <c r="AI540" s="413"/>
      <c r="AJ540" s="199" t="str">
        <f t="shared" si="3903"/>
        <v>4.5</v>
      </c>
      <c r="AK540" s="8" t="str">
        <f>'rpp5'!$M$351</f>
        <v/>
      </c>
      <c r="AL540" s="199"/>
      <c r="AM540" s="196">
        <f t="shared" si="3787"/>
        <v>0</v>
      </c>
      <c r="AN540" s="196"/>
      <c r="AO540" s="196"/>
      <c r="AP540" s="196">
        <f t="shared" si="3788"/>
        <v>0</v>
      </c>
      <c r="AQ540" s="196"/>
      <c r="AR540" s="196"/>
      <c r="AS540" s="196">
        <f t="shared" si="3789"/>
        <v>0</v>
      </c>
      <c r="AT540" s="196"/>
      <c r="AU540" s="196"/>
      <c r="AV540" s="196"/>
      <c r="AW540" s="196">
        <f t="shared" ref="AW540" si="3911">IF($AT$15=1,AM540*$AM$7,0)</f>
        <v>0</v>
      </c>
      <c r="AX540" s="196">
        <f t="shared" ref="AX540" si="3912">IF($AU$15=1,AP540*$AP$7,0)</f>
        <v>0</v>
      </c>
      <c r="AY540" s="196">
        <f t="shared" ref="AY540" si="3913">IF($AV$15=1,AS540*$AS$7,0)</f>
        <v>0</v>
      </c>
      <c r="AZ540" s="197">
        <f t="shared" si="3793"/>
        <v>0</v>
      </c>
      <c r="BA540" s="198">
        <f>IFERROR(AZ540/(IF($AT$15&gt;0,$AM$7,0)+IF($AU$15&gt;0,$AP$7,0)+IF($AV$15&gt;0,$AS$7,0)),0)</f>
        <v>0</v>
      </c>
      <c r="BB540" s="198"/>
      <c r="BC540" s="425"/>
      <c r="BD540" s="413"/>
      <c r="BE540" s="413"/>
      <c r="BF540" s="236"/>
      <c r="BG540" s="416"/>
      <c r="BH540" s="416"/>
      <c r="BI540" s="411"/>
      <c r="BJ540" s="411"/>
      <c r="BK540" s="413"/>
      <c r="BL540" s="413"/>
      <c r="BM540" s="413"/>
      <c r="BP540" s="211"/>
      <c r="BQ540" s="211"/>
      <c r="BR540" s="211"/>
      <c r="BS540" s="211"/>
    </row>
    <row r="541" spans="1:71">
      <c r="A541" s="419"/>
      <c r="B541" s="419"/>
      <c r="C541" s="422"/>
      <c r="D541" s="195" t="str">
        <f t="shared" si="3898"/>
        <v>3.6</v>
      </c>
      <c r="E541" s="195"/>
      <c r="F541" s="195"/>
      <c r="G541" s="195"/>
      <c r="H541" s="195"/>
      <c r="I541" s="195"/>
      <c r="J541" s="196">
        <f t="shared" si="3778"/>
        <v>0</v>
      </c>
      <c r="K541" s="197" t="str">
        <f>IF(analis!N49="","",analis!N49)</f>
        <v/>
      </c>
      <c r="L541" s="196"/>
      <c r="M541" s="196"/>
      <c r="N541" s="196"/>
      <c r="O541" s="196"/>
      <c r="P541" s="196">
        <f t="shared" si="3779"/>
        <v>0</v>
      </c>
      <c r="Q541" s="8" t="str">
        <f>'rpp16'!$M$294</f>
        <v/>
      </c>
      <c r="R541" s="196"/>
      <c r="S541" s="196">
        <f t="shared" si="3780"/>
        <v>0</v>
      </c>
      <c r="T541" s="196"/>
      <c r="U541" s="196"/>
      <c r="V541" s="196">
        <f t="shared" si="3781"/>
        <v>0</v>
      </c>
      <c r="W541" s="196"/>
      <c r="X541" s="196"/>
      <c r="Y541" s="196"/>
      <c r="Z541" s="196"/>
      <c r="AA541" s="196">
        <f t="shared" ref="AA541" si="3914">IF($W$16=1,J541*$J$7,0)</f>
        <v>0</v>
      </c>
      <c r="AB541" s="196">
        <f t="shared" ref="AB541" si="3915">IF($X$16=1,P541*$P$7,0)</f>
        <v>0</v>
      </c>
      <c r="AC541" s="196">
        <f t="shared" ref="AC541" si="3916">IF($Y$16=1,S541*$S$7,0)</f>
        <v>0</v>
      </c>
      <c r="AD541" s="196">
        <f t="shared" ref="AD541" si="3917">IF($Z$16=1,V541*$V$7,0)</f>
        <v>0</v>
      </c>
      <c r="AE541" s="197">
        <f t="shared" si="3786"/>
        <v>0</v>
      </c>
      <c r="AF541" s="198">
        <f>IFERROR(AE541/(IF($W$16&gt;0,$J$7,0)+IF($X$16&gt;0,$P$7,0)+IF($Y$16&gt;0,$S$7,0)+IF($Z$16&gt;0,$V$7,0)),0)</f>
        <v>0</v>
      </c>
      <c r="AG541" s="198"/>
      <c r="AH541" s="425"/>
      <c r="AI541" s="413"/>
      <c r="AJ541" s="199" t="str">
        <f t="shared" si="3903"/>
        <v>4.6</v>
      </c>
      <c r="AK541" s="8" t="str">
        <f>'rpp16'!$M$351</f>
        <v/>
      </c>
      <c r="AL541" s="199"/>
      <c r="AM541" s="196">
        <f t="shared" si="3787"/>
        <v>0</v>
      </c>
      <c r="AN541" s="196"/>
      <c r="AO541" s="196"/>
      <c r="AP541" s="196">
        <f t="shared" si="3788"/>
        <v>0</v>
      </c>
      <c r="AQ541" s="196"/>
      <c r="AR541" s="196"/>
      <c r="AS541" s="196">
        <f t="shared" si="3789"/>
        <v>0</v>
      </c>
      <c r="AT541" s="196"/>
      <c r="AU541" s="196"/>
      <c r="AV541" s="196"/>
      <c r="AW541" s="196">
        <f t="shared" ref="AW541" si="3918">IF($AT$16=1,AM541*$AM$7,0)</f>
        <v>0</v>
      </c>
      <c r="AX541" s="196">
        <f t="shared" ref="AX541" si="3919">IF($AU$16=1,AP541*$AP$7,0)</f>
        <v>0</v>
      </c>
      <c r="AY541" s="196">
        <f t="shared" ref="AY541" si="3920">IF($AV$16=1,AS541*$AS$7,0)</f>
        <v>0</v>
      </c>
      <c r="AZ541" s="197">
        <f t="shared" si="3793"/>
        <v>0</v>
      </c>
      <c r="BA541" s="198">
        <f>IFERROR(AZ541/(IF($AT$16&gt;0,$AM$7,0)+IF($AU$16&gt;0,$AP$7,0)+IF($AV$16&gt;0,$AS$7,0)),0)</f>
        <v>0</v>
      </c>
      <c r="BB541" s="198"/>
      <c r="BC541" s="425"/>
      <c r="BD541" s="413"/>
      <c r="BE541" s="413"/>
      <c r="BF541" s="236"/>
      <c r="BG541" s="416"/>
      <c r="BH541" s="416"/>
      <c r="BI541" s="411"/>
      <c r="BJ541" s="411"/>
      <c r="BK541" s="413"/>
      <c r="BL541" s="413"/>
      <c r="BM541" s="413"/>
      <c r="BP541" s="211"/>
      <c r="BQ541" s="211"/>
      <c r="BR541" s="211"/>
      <c r="BS541" s="211"/>
    </row>
    <row r="542" spans="1:71">
      <c r="A542" s="419"/>
      <c r="B542" s="419"/>
      <c r="C542" s="422"/>
      <c r="D542" s="195" t="str">
        <f t="shared" si="3898"/>
        <v>3.7</v>
      </c>
      <c r="E542" s="195"/>
      <c r="F542" s="195"/>
      <c r="G542" s="195"/>
      <c r="H542" s="195"/>
      <c r="I542" s="195"/>
      <c r="J542" s="196">
        <f t="shared" si="3778"/>
        <v>0</v>
      </c>
      <c r="K542" s="197" t="str">
        <f>IF(analis!P49="","",analis!P49)</f>
        <v/>
      </c>
      <c r="L542" s="196"/>
      <c r="M542" s="196"/>
      <c r="N542" s="196"/>
      <c r="O542" s="196"/>
      <c r="P542" s="196">
        <f t="shared" si="3779"/>
        <v>0</v>
      </c>
      <c r="Q542" s="8" t="str">
        <f>'rpp17'!$M$294</f>
        <v/>
      </c>
      <c r="R542" s="196"/>
      <c r="S542" s="196">
        <f t="shared" si="3780"/>
        <v>0</v>
      </c>
      <c r="T542" s="196"/>
      <c r="U542" s="196"/>
      <c r="V542" s="196">
        <f t="shared" si="3781"/>
        <v>0</v>
      </c>
      <c r="W542" s="196"/>
      <c r="X542" s="196"/>
      <c r="Y542" s="196"/>
      <c r="Z542" s="196"/>
      <c r="AA542" s="196">
        <f t="shared" ref="AA542" si="3921">IF($W$17=1,J542*$J$7,0)</f>
        <v>0</v>
      </c>
      <c r="AB542" s="196">
        <f t="shared" ref="AB542" si="3922">IF($X$17=1,P542*$P$7,0)</f>
        <v>0</v>
      </c>
      <c r="AC542" s="196">
        <f t="shared" ref="AC542" si="3923">IF($Y$17=1,S542*$S$7,0)</f>
        <v>0</v>
      </c>
      <c r="AD542" s="196">
        <f t="shared" ref="AD542" si="3924">IF($Z$17=1,V542*$V$7,0)</f>
        <v>0</v>
      </c>
      <c r="AE542" s="197">
        <f t="shared" si="3786"/>
        <v>0</v>
      </c>
      <c r="AF542" s="198">
        <f>IFERROR(AE542/(IF($W$17&gt;0,$J$7,0)+IF($X$17&gt;0,$P$7,0)+IF($Y$17&gt;0,$S$7,0)+IF($Z$17&gt;0,$V$7,0)),0)</f>
        <v>0</v>
      </c>
      <c r="AG542" s="198"/>
      <c r="AH542" s="425"/>
      <c r="AI542" s="413"/>
      <c r="AJ542" s="199" t="str">
        <f t="shared" si="3903"/>
        <v>4.7</v>
      </c>
      <c r="AK542" s="8" t="str">
        <f>'rpp17'!$M$351</f>
        <v/>
      </c>
      <c r="AL542" s="199"/>
      <c r="AM542" s="196">
        <f t="shared" si="3787"/>
        <v>0</v>
      </c>
      <c r="AN542" s="196"/>
      <c r="AO542" s="196"/>
      <c r="AP542" s="196">
        <f t="shared" si="3788"/>
        <v>0</v>
      </c>
      <c r="AQ542" s="196"/>
      <c r="AR542" s="196"/>
      <c r="AS542" s="196">
        <f t="shared" si="3789"/>
        <v>0</v>
      </c>
      <c r="AT542" s="196"/>
      <c r="AU542" s="196"/>
      <c r="AV542" s="196"/>
      <c r="AW542" s="196">
        <f t="shared" ref="AW542" si="3925">IF($AT$17=1,AM542*$AM$7,0)</f>
        <v>0</v>
      </c>
      <c r="AX542" s="196">
        <f t="shared" ref="AX542" si="3926">IF($AU$17=1,AP542*$AP$7,0)</f>
        <v>0</v>
      </c>
      <c r="AY542" s="196">
        <f t="shared" ref="AY542" si="3927">IF($AV$17=1,AS542*$AS$7,0)</f>
        <v>0</v>
      </c>
      <c r="AZ542" s="197">
        <f t="shared" si="3793"/>
        <v>0</v>
      </c>
      <c r="BA542" s="198">
        <f>IFERROR(AZ542/(IF($AT$17&gt;0,$AM$7,0)+IF($AU$17&gt;0,$AP$7,0)+IF($AV$17&gt;0,$AS$7,0)),0)</f>
        <v>0</v>
      </c>
      <c r="BB542" s="198"/>
      <c r="BC542" s="425"/>
      <c r="BD542" s="413"/>
      <c r="BE542" s="413"/>
      <c r="BF542" s="236"/>
      <c r="BG542" s="416"/>
      <c r="BH542" s="416"/>
      <c r="BI542" s="411"/>
      <c r="BJ542" s="411"/>
      <c r="BK542" s="413"/>
      <c r="BL542" s="413"/>
      <c r="BM542" s="413"/>
      <c r="BP542" s="211"/>
      <c r="BQ542" s="211"/>
      <c r="BR542" s="211"/>
      <c r="BS542" s="211"/>
    </row>
    <row r="543" spans="1:71">
      <c r="A543" s="419"/>
      <c r="B543" s="419"/>
      <c r="C543" s="422"/>
      <c r="D543" s="195" t="str">
        <f t="shared" si="3898"/>
        <v>3.8</v>
      </c>
      <c r="E543" s="195"/>
      <c r="F543" s="195"/>
      <c r="G543" s="195"/>
      <c r="H543" s="195"/>
      <c r="I543" s="195"/>
      <c r="J543" s="196">
        <f t="shared" si="3778"/>
        <v>0</v>
      </c>
      <c r="K543" s="197" t="str">
        <f>IF(analis!R49="","",analis!R49)</f>
        <v/>
      </c>
      <c r="L543" s="196"/>
      <c r="M543" s="196"/>
      <c r="N543" s="196"/>
      <c r="O543" s="196"/>
      <c r="P543" s="196">
        <f t="shared" si="3779"/>
        <v>0</v>
      </c>
      <c r="Q543" s="8" t="str">
        <f>'rpp18'!$M$294</f>
        <v/>
      </c>
      <c r="R543" s="196"/>
      <c r="S543" s="196">
        <f t="shared" si="3780"/>
        <v>0</v>
      </c>
      <c r="T543" s="196"/>
      <c r="U543" s="196"/>
      <c r="V543" s="196">
        <f t="shared" si="3781"/>
        <v>0</v>
      </c>
      <c r="W543" s="196"/>
      <c r="X543" s="196"/>
      <c r="Y543" s="196"/>
      <c r="Z543" s="196"/>
      <c r="AA543" s="196">
        <f t="shared" ref="AA543" si="3928">IF($W$18=1,J543*$J$7,0)</f>
        <v>0</v>
      </c>
      <c r="AB543" s="196">
        <f t="shared" ref="AB543" si="3929">IF($X$18=1,P543*$P$7,0)</f>
        <v>0</v>
      </c>
      <c r="AC543" s="196">
        <f t="shared" ref="AC543" si="3930">IF($Y$18=1,S543*$S$7,0)</f>
        <v>0</v>
      </c>
      <c r="AD543" s="196">
        <f t="shared" ref="AD543" si="3931">IF($Z$18=1,V543*$V$7,0)</f>
        <v>0</v>
      </c>
      <c r="AE543" s="197">
        <f t="shared" si="3786"/>
        <v>0</v>
      </c>
      <c r="AF543" s="198">
        <f>IFERROR(AE543/(IF($W$18&gt;0,$J$7,0)+IF($X$18&gt;0,$P$7,0)+IF($Y$18&gt;0,$S$7,0)+IF($Z$18&gt;0,$V$7,0)),0)</f>
        <v>0</v>
      </c>
      <c r="AG543" s="198"/>
      <c r="AH543" s="425"/>
      <c r="AI543" s="413"/>
      <c r="AJ543" s="199" t="str">
        <f t="shared" si="3903"/>
        <v>4.8</v>
      </c>
      <c r="AK543" s="8" t="str">
        <f>'rpp18'!$M$351</f>
        <v/>
      </c>
      <c r="AL543" s="199"/>
      <c r="AM543" s="196">
        <f t="shared" si="3787"/>
        <v>0</v>
      </c>
      <c r="AN543" s="196"/>
      <c r="AO543" s="196"/>
      <c r="AP543" s="196">
        <f t="shared" si="3788"/>
        <v>0</v>
      </c>
      <c r="AQ543" s="196"/>
      <c r="AR543" s="196"/>
      <c r="AS543" s="196">
        <f t="shared" si="3789"/>
        <v>0</v>
      </c>
      <c r="AT543" s="196"/>
      <c r="AU543" s="196"/>
      <c r="AV543" s="196"/>
      <c r="AW543" s="196">
        <f t="shared" ref="AW543" si="3932">IF($AT$18=1,AM543*$AM$7,0)</f>
        <v>0</v>
      </c>
      <c r="AX543" s="196">
        <f t="shared" ref="AX543" si="3933">IF($AU$18=1,AP543*$AP$7,0)</f>
        <v>0</v>
      </c>
      <c r="AY543" s="196">
        <f t="shared" ref="AY543" si="3934">IF($AV$18=1,AS543*$AS$7,0)</f>
        <v>0</v>
      </c>
      <c r="AZ543" s="197">
        <f t="shared" si="3793"/>
        <v>0</v>
      </c>
      <c r="BA543" s="198">
        <f>IFERROR(AZ543/(IF($AT$18&gt;0,$AM$7,0)+IF($AU$18&gt;0,$AP$7,0)+IF($AV$18&gt;0,$AS$7,0)),0)</f>
        <v>0</v>
      </c>
      <c r="BB543" s="198"/>
      <c r="BC543" s="425"/>
      <c r="BD543" s="413"/>
      <c r="BE543" s="413"/>
      <c r="BF543" s="236"/>
      <c r="BG543" s="416"/>
      <c r="BH543" s="416"/>
      <c r="BI543" s="411"/>
      <c r="BJ543" s="411"/>
      <c r="BK543" s="413"/>
      <c r="BL543" s="413"/>
      <c r="BM543" s="413"/>
      <c r="BP543" s="211"/>
      <c r="BQ543" s="211"/>
      <c r="BR543" s="211"/>
      <c r="BS543" s="211"/>
    </row>
    <row r="544" spans="1:71">
      <c r="A544" s="419"/>
      <c r="B544" s="419"/>
      <c r="C544" s="422"/>
      <c r="D544" s="195" t="str">
        <f t="shared" si="3898"/>
        <v>3.9</v>
      </c>
      <c r="E544" s="195"/>
      <c r="F544" s="195"/>
      <c r="G544" s="195"/>
      <c r="H544" s="195"/>
      <c r="I544" s="195"/>
      <c r="J544" s="196">
        <f t="shared" si="3778"/>
        <v>0</v>
      </c>
      <c r="K544" s="197" t="str">
        <f>IF(analis!T49="","",analis!T49)</f>
        <v/>
      </c>
      <c r="L544" s="196"/>
      <c r="M544" s="196"/>
      <c r="N544" s="196"/>
      <c r="O544" s="196"/>
      <c r="P544" s="196">
        <f t="shared" si="3779"/>
        <v>0</v>
      </c>
      <c r="Q544" s="8" t="str">
        <f>'rpp19'!$M$294</f>
        <v/>
      </c>
      <c r="R544" s="196"/>
      <c r="S544" s="196">
        <f t="shared" si="3780"/>
        <v>0</v>
      </c>
      <c r="T544" s="196"/>
      <c r="U544" s="196"/>
      <c r="V544" s="196">
        <f t="shared" si="3781"/>
        <v>0</v>
      </c>
      <c r="W544" s="196"/>
      <c r="X544" s="196"/>
      <c r="Y544" s="196"/>
      <c r="Z544" s="196"/>
      <c r="AA544" s="196">
        <f t="shared" ref="AA544" si="3935">IF($W$19=1,J544*$J$7,0)</f>
        <v>0</v>
      </c>
      <c r="AB544" s="196">
        <f t="shared" ref="AB544" si="3936">IF($X$19=1,P544*$P$7,0)</f>
        <v>0</v>
      </c>
      <c r="AC544" s="196">
        <f t="shared" ref="AC544" si="3937">IF($Y$19=1,S544*$S$7,0)</f>
        <v>0</v>
      </c>
      <c r="AD544" s="196">
        <f t="shared" ref="AD544" si="3938">IF($Z$19=1,V544*$V$7,0)</f>
        <v>0</v>
      </c>
      <c r="AE544" s="197">
        <f t="shared" si="3786"/>
        <v>0</v>
      </c>
      <c r="AF544" s="198">
        <f>IFERROR(AE544/(IF($W$19&gt;0,$J$7,0)+IF($X$19&gt;0,$P$7,0)+IF($Y$19&gt;0,$S$7,0)+IF($Z$19&gt;0,$V$7,0)),0)</f>
        <v>0</v>
      </c>
      <c r="AG544" s="198"/>
      <c r="AH544" s="425"/>
      <c r="AI544" s="413"/>
      <c r="AJ544" s="199" t="str">
        <f t="shared" si="3903"/>
        <v>4.9</v>
      </c>
      <c r="AK544" s="8" t="str">
        <f>'rpp19'!$M$351</f>
        <v/>
      </c>
      <c r="AL544" s="199"/>
      <c r="AM544" s="196">
        <f t="shared" si="3787"/>
        <v>0</v>
      </c>
      <c r="AN544" s="196"/>
      <c r="AO544" s="196"/>
      <c r="AP544" s="196">
        <f t="shared" si="3788"/>
        <v>0</v>
      </c>
      <c r="AQ544" s="196"/>
      <c r="AR544" s="196"/>
      <c r="AS544" s="196">
        <f t="shared" si="3789"/>
        <v>0</v>
      </c>
      <c r="AT544" s="196"/>
      <c r="AU544" s="196"/>
      <c r="AV544" s="196"/>
      <c r="AW544" s="196">
        <f t="shared" ref="AW544" si="3939">IF($AT$19=1,AM544*$AM$7,0)</f>
        <v>0</v>
      </c>
      <c r="AX544" s="196">
        <f t="shared" ref="AX544" si="3940">IF($AU$19=1,AP544*$AP$7,0)</f>
        <v>0</v>
      </c>
      <c r="AY544" s="196">
        <f t="shared" ref="AY544" si="3941">IF($AV$19=1,AS544*$AS$7,0)</f>
        <v>0</v>
      </c>
      <c r="AZ544" s="197">
        <f t="shared" si="3793"/>
        <v>0</v>
      </c>
      <c r="BA544" s="198">
        <f>IFERROR(AZ544/(IF($AT$19&gt;0,$AM$7,0)+IF($AU$19&gt;0,$AP$7,0)+IF($AV$19&gt;0,$AS$7,0)),0)</f>
        <v>0</v>
      </c>
      <c r="BB544" s="198"/>
      <c r="BC544" s="425"/>
      <c r="BD544" s="413"/>
      <c r="BE544" s="413"/>
      <c r="BF544" s="236"/>
      <c r="BG544" s="416"/>
      <c r="BH544" s="416"/>
      <c r="BI544" s="411"/>
      <c r="BJ544" s="411"/>
      <c r="BK544" s="413"/>
      <c r="BL544" s="413"/>
      <c r="BM544" s="413"/>
      <c r="BP544" s="211"/>
      <c r="BQ544" s="211"/>
      <c r="BR544" s="211"/>
      <c r="BS544" s="211"/>
    </row>
    <row r="545" spans="1:71">
      <c r="A545" s="419"/>
      <c r="B545" s="419"/>
      <c r="C545" s="422"/>
      <c r="D545" s="195" t="str">
        <f t="shared" si="3898"/>
        <v>3.10</v>
      </c>
      <c r="E545" s="195"/>
      <c r="F545" s="195"/>
      <c r="G545" s="195"/>
      <c r="H545" s="195"/>
      <c r="I545" s="195"/>
      <c r="J545" s="196">
        <f t="shared" si="3778"/>
        <v>0</v>
      </c>
      <c r="K545" s="197" t="str">
        <f>IF(analis!V49="","",analis!V49)</f>
        <v/>
      </c>
      <c r="L545" s="196"/>
      <c r="M545" s="196"/>
      <c r="N545" s="196"/>
      <c r="O545" s="196"/>
      <c r="P545" s="196">
        <f t="shared" si="3779"/>
        <v>0</v>
      </c>
      <c r="Q545" s="8" t="str">
        <f>'rpp20'!$M$294</f>
        <v/>
      </c>
      <c r="R545" s="196"/>
      <c r="S545" s="196">
        <f t="shared" si="3780"/>
        <v>0</v>
      </c>
      <c r="T545" s="196"/>
      <c r="U545" s="196"/>
      <c r="V545" s="196">
        <f t="shared" si="3781"/>
        <v>0</v>
      </c>
      <c r="W545" s="196"/>
      <c r="X545" s="196"/>
      <c r="Y545" s="196"/>
      <c r="Z545" s="196"/>
      <c r="AA545" s="196">
        <f t="shared" ref="AA545" si="3942">IF($W$20=1,J545*$J$7,0)</f>
        <v>0</v>
      </c>
      <c r="AB545" s="196">
        <f t="shared" ref="AB545" si="3943">IF($X$20=1,P545*$P$7,0)</f>
        <v>0</v>
      </c>
      <c r="AC545" s="196">
        <f t="shared" ref="AC545" si="3944">IF($Y$20=1,S545*$S$7,0)</f>
        <v>0</v>
      </c>
      <c r="AD545" s="196">
        <f t="shared" ref="AD545" si="3945">IF($Z$20=1,V545*$V$7,0)</f>
        <v>0</v>
      </c>
      <c r="AE545" s="197">
        <f t="shared" si="3786"/>
        <v>0</v>
      </c>
      <c r="AF545" s="198">
        <f>IFERROR(AE545/(IF($W$20&gt;0,$J$7,0)+IF($X$20&gt;0,$P$7,0)+IF($Y$20&gt;0,$S$7,0)+IF($Z$20&gt;0,$V$7,0)),0)</f>
        <v>0</v>
      </c>
      <c r="AG545" s="198"/>
      <c r="AH545" s="425"/>
      <c r="AI545" s="413"/>
      <c r="AJ545" s="199" t="str">
        <f t="shared" si="3903"/>
        <v>4.10</v>
      </c>
      <c r="AK545" s="8" t="str">
        <f>'rpp20'!$M$351</f>
        <v/>
      </c>
      <c r="AL545" s="199"/>
      <c r="AM545" s="196">
        <f t="shared" si="3787"/>
        <v>0</v>
      </c>
      <c r="AN545" s="196"/>
      <c r="AO545" s="196"/>
      <c r="AP545" s="196">
        <f t="shared" si="3788"/>
        <v>0</v>
      </c>
      <c r="AQ545" s="196"/>
      <c r="AR545" s="196"/>
      <c r="AS545" s="196">
        <f t="shared" si="3789"/>
        <v>0</v>
      </c>
      <c r="AT545" s="196"/>
      <c r="AU545" s="196"/>
      <c r="AV545" s="196"/>
      <c r="AW545" s="196">
        <f t="shared" ref="AW545" si="3946">IF($AT$20=1,AM545*$AM$7,0)</f>
        <v>0</v>
      </c>
      <c r="AX545" s="196">
        <f t="shared" ref="AX545" si="3947">IF($AU$20=1,AP545*$AP$7,0)</f>
        <v>0</v>
      </c>
      <c r="AY545" s="196">
        <f t="shared" ref="AY545" si="3948">IF($AV$20=1,AS545*$AS$7,0)</f>
        <v>0</v>
      </c>
      <c r="AZ545" s="197">
        <f t="shared" si="3793"/>
        <v>0</v>
      </c>
      <c r="BA545" s="198">
        <f>IFERROR(AZ545/(IF($AT$20&gt;0,$AM$7,0)+IF($AU$20&gt;0,$AP$7,0)+IF($AV$20&gt;0,$AS$7,0)),0)</f>
        <v>0</v>
      </c>
      <c r="BB545" s="198"/>
      <c r="BC545" s="425"/>
      <c r="BD545" s="413"/>
      <c r="BE545" s="413"/>
      <c r="BF545" s="236"/>
      <c r="BG545" s="416"/>
      <c r="BH545" s="416"/>
      <c r="BI545" s="411"/>
      <c r="BJ545" s="411"/>
      <c r="BK545" s="413"/>
      <c r="BL545" s="413"/>
      <c r="BM545" s="413"/>
      <c r="BP545" s="211"/>
      <c r="BQ545" s="211"/>
      <c r="BR545" s="211"/>
      <c r="BS545" s="211"/>
    </row>
    <row r="546" spans="1:71">
      <c r="A546" s="419"/>
      <c r="B546" s="419"/>
      <c r="C546" s="422"/>
      <c r="D546" s="195" t="str">
        <f t="shared" si="3898"/>
        <v>3.11</v>
      </c>
      <c r="E546" s="195"/>
      <c r="F546" s="195"/>
      <c r="G546" s="195"/>
      <c r="H546" s="195"/>
      <c r="I546" s="195"/>
      <c r="J546" s="196">
        <f t="shared" si="3778"/>
        <v>0</v>
      </c>
      <c r="K546" s="197" t="str">
        <f>IF(analis!X49="","",analis!X49)</f>
        <v/>
      </c>
      <c r="L546" s="196"/>
      <c r="M546" s="196"/>
      <c r="N546" s="196"/>
      <c r="O546" s="196"/>
      <c r="P546" s="196">
        <f t="shared" si="3779"/>
        <v>0</v>
      </c>
      <c r="Q546" s="8" t="str">
        <f>'rpp11'!$M$294</f>
        <v/>
      </c>
      <c r="R546" s="196"/>
      <c r="S546" s="196">
        <f t="shared" si="3780"/>
        <v>0</v>
      </c>
      <c r="T546" s="196"/>
      <c r="U546" s="196"/>
      <c r="V546" s="196">
        <f t="shared" si="3781"/>
        <v>0</v>
      </c>
      <c r="W546" s="196"/>
      <c r="X546" s="196"/>
      <c r="Y546" s="196"/>
      <c r="Z546" s="196"/>
      <c r="AA546" s="196">
        <f t="shared" ref="AA546" si="3949">IF($W$21=1,J546*$J$7,0)</f>
        <v>0</v>
      </c>
      <c r="AB546" s="196">
        <f t="shared" ref="AB546" si="3950">IF($X$21=1,P546*$P$7,0)</f>
        <v>0</v>
      </c>
      <c r="AC546" s="196">
        <f t="shared" ref="AC546" si="3951">IF($Y$21=1,S546*$S$7,0)</f>
        <v>0</v>
      </c>
      <c r="AD546" s="196">
        <f t="shared" ref="AD546" si="3952">IF($Z$21=1,V546*$V$7,0)</f>
        <v>0</v>
      </c>
      <c r="AE546" s="197">
        <f t="shared" si="3786"/>
        <v>0</v>
      </c>
      <c r="AF546" s="198">
        <f>IFERROR(AE546/(IF($W$21&gt;0,$J$7,0)+IF($X$21&gt;0,$P$7,0)+IF($Y$21&gt;0,$S$7,0)+IF($Z$21&gt;0,$V$7,0)),0)</f>
        <v>0</v>
      </c>
      <c r="AG546" s="198"/>
      <c r="AH546" s="425"/>
      <c r="AI546" s="413"/>
      <c r="AJ546" s="199" t="str">
        <f t="shared" si="3903"/>
        <v>4.11</v>
      </c>
      <c r="AK546" s="8" t="str">
        <f>'rpp11'!$M$351</f>
        <v/>
      </c>
      <c r="AL546" s="199"/>
      <c r="AM546" s="196">
        <f t="shared" si="3787"/>
        <v>0</v>
      </c>
      <c r="AN546" s="196"/>
      <c r="AO546" s="196"/>
      <c r="AP546" s="196">
        <f t="shared" si="3788"/>
        <v>0</v>
      </c>
      <c r="AQ546" s="196"/>
      <c r="AR546" s="196"/>
      <c r="AS546" s="196">
        <f t="shared" si="3789"/>
        <v>0</v>
      </c>
      <c r="AT546" s="196"/>
      <c r="AU546" s="196"/>
      <c r="AV546" s="196"/>
      <c r="AW546" s="196">
        <f t="shared" ref="AW546" si="3953">IF($AT$21=1,AM546*$AM$7,0)</f>
        <v>0</v>
      </c>
      <c r="AX546" s="196">
        <f t="shared" ref="AX546" si="3954">IF($AU$21=1,AP546*$AP$7,0)</f>
        <v>0</v>
      </c>
      <c r="AY546" s="196">
        <f t="shared" ref="AY546" si="3955">IF($AV$21=1,AS546*$AS$7,0)</f>
        <v>0</v>
      </c>
      <c r="AZ546" s="197">
        <f t="shared" si="3793"/>
        <v>0</v>
      </c>
      <c r="BA546" s="198">
        <f>IFERROR(AZ546/(IF($AT$21&gt;0,$AM$7,0)+IF($AU$21&gt;0,$AP$7,0)+IF($AV$21&gt;0,$AS$7,0)),0)</f>
        <v>0</v>
      </c>
      <c r="BB546" s="198"/>
      <c r="BC546" s="425"/>
      <c r="BD546" s="413"/>
      <c r="BE546" s="413"/>
      <c r="BF546" s="236"/>
      <c r="BG546" s="416"/>
      <c r="BH546" s="416"/>
      <c r="BI546" s="411"/>
      <c r="BJ546" s="411"/>
      <c r="BK546" s="413"/>
      <c r="BL546" s="413"/>
      <c r="BM546" s="413"/>
      <c r="BP546" s="211"/>
      <c r="BQ546" s="211"/>
      <c r="BR546" s="211"/>
      <c r="BS546" s="211"/>
    </row>
    <row r="547" spans="1:71">
      <c r="A547" s="419"/>
      <c r="B547" s="419"/>
      <c r="C547" s="422"/>
      <c r="D547" s="195" t="str">
        <f t="shared" si="3898"/>
        <v>3.12</v>
      </c>
      <c r="E547" s="195"/>
      <c r="F547" s="195"/>
      <c r="G547" s="195"/>
      <c r="H547" s="195"/>
      <c r="I547" s="195"/>
      <c r="J547" s="196">
        <f t="shared" si="3778"/>
        <v>0</v>
      </c>
      <c r="K547" s="197" t="str">
        <f>IF(analis!Z49="","",analis!Z49)</f>
        <v/>
      </c>
      <c r="L547" s="196"/>
      <c r="M547" s="196"/>
      <c r="N547" s="196"/>
      <c r="O547" s="196"/>
      <c r="P547" s="196">
        <f t="shared" si="3779"/>
        <v>0</v>
      </c>
      <c r="Q547" s="8" t="str">
        <f>'rpp12'!$M$294</f>
        <v/>
      </c>
      <c r="R547" s="196"/>
      <c r="S547" s="196">
        <f t="shared" si="3780"/>
        <v>0</v>
      </c>
      <c r="T547" s="196"/>
      <c r="U547" s="196"/>
      <c r="V547" s="196">
        <f t="shared" si="3781"/>
        <v>0</v>
      </c>
      <c r="W547" s="196"/>
      <c r="X547" s="196"/>
      <c r="Y547" s="196"/>
      <c r="Z547" s="196"/>
      <c r="AA547" s="196">
        <f t="shared" ref="AA547" si="3956">IF($W$22=1,J547*$J$7,0)</f>
        <v>0</v>
      </c>
      <c r="AB547" s="196">
        <f t="shared" ref="AB547" si="3957">IF($X$22=1,P547*$P$7,0)</f>
        <v>0</v>
      </c>
      <c r="AC547" s="196">
        <f t="shared" ref="AC547" si="3958">IF($Y$22=1,S547*$S$7,0)</f>
        <v>0</v>
      </c>
      <c r="AD547" s="196">
        <f t="shared" ref="AD547" si="3959">IF($Z$22=1,V547*$V$7,0)</f>
        <v>0</v>
      </c>
      <c r="AE547" s="197">
        <f t="shared" si="3786"/>
        <v>0</v>
      </c>
      <c r="AF547" s="198">
        <f>IFERROR(AE547/(IF($W$22&gt;0,$J$7,0)+IF($X$22&gt;0,$P$7,0)+IF($Y$22&gt;0,$S$7,0)+IF($Z$22&gt;0,$V$7,0)),0)</f>
        <v>0</v>
      </c>
      <c r="AG547" s="198"/>
      <c r="AH547" s="425"/>
      <c r="AI547" s="413"/>
      <c r="AJ547" s="199" t="str">
        <f t="shared" si="3903"/>
        <v>4.12</v>
      </c>
      <c r="AK547" s="8" t="str">
        <f>'rpp12'!$M$351</f>
        <v/>
      </c>
      <c r="AL547" s="199"/>
      <c r="AM547" s="196">
        <f t="shared" si="3787"/>
        <v>0</v>
      </c>
      <c r="AN547" s="196"/>
      <c r="AO547" s="196"/>
      <c r="AP547" s="196">
        <f t="shared" si="3788"/>
        <v>0</v>
      </c>
      <c r="AQ547" s="196"/>
      <c r="AR547" s="196"/>
      <c r="AS547" s="196">
        <f t="shared" si="3789"/>
        <v>0</v>
      </c>
      <c r="AT547" s="196"/>
      <c r="AU547" s="196"/>
      <c r="AV547" s="196"/>
      <c r="AW547" s="196">
        <f t="shared" ref="AW547" si="3960">IF($AT$22=1,AM547*$AM$7,0)</f>
        <v>0</v>
      </c>
      <c r="AX547" s="196">
        <f t="shared" ref="AX547" si="3961">IF($AU$22=1,AP547*$AP$7,0)</f>
        <v>0</v>
      </c>
      <c r="AY547" s="196">
        <f t="shared" ref="AY547" si="3962">IF($AV$22=1,AS547*$AS$7,0)</f>
        <v>0</v>
      </c>
      <c r="AZ547" s="197">
        <f t="shared" si="3793"/>
        <v>0</v>
      </c>
      <c r="BA547" s="198">
        <f>IFERROR(AZ547/(IF($AT$22&gt;0,$AM$7,0)+IF($AU$22&gt;0,$AP$7,0)+IF($AV$22&gt;0,$AS$7,0)),0)</f>
        <v>0</v>
      </c>
      <c r="BB547" s="198"/>
      <c r="BC547" s="425"/>
      <c r="BD547" s="413"/>
      <c r="BE547" s="413"/>
      <c r="BF547" s="236"/>
      <c r="BG547" s="416"/>
      <c r="BH547" s="416"/>
      <c r="BI547" s="411"/>
      <c r="BJ547" s="411"/>
      <c r="BK547" s="413"/>
      <c r="BL547" s="413"/>
      <c r="BM547" s="413"/>
      <c r="BP547" s="211"/>
      <c r="BQ547" s="211"/>
      <c r="BR547" s="211"/>
      <c r="BS547" s="211"/>
    </row>
    <row r="548" spans="1:71">
      <c r="A548" s="419"/>
      <c r="B548" s="419"/>
      <c r="C548" s="422"/>
      <c r="D548" s="195" t="str">
        <f t="shared" si="3898"/>
        <v>3.13</v>
      </c>
      <c r="E548" s="195"/>
      <c r="F548" s="195"/>
      <c r="G548" s="195"/>
      <c r="H548" s="195"/>
      <c r="I548" s="195"/>
      <c r="J548" s="196">
        <f t="shared" si="3778"/>
        <v>0</v>
      </c>
      <c r="K548" s="197" t="str">
        <f>IF(analis!AB49="","",analis!AB49)</f>
        <v/>
      </c>
      <c r="L548" s="196"/>
      <c r="M548" s="196"/>
      <c r="N548" s="196"/>
      <c r="O548" s="196"/>
      <c r="P548" s="196">
        <f t="shared" si="3779"/>
        <v>0</v>
      </c>
      <c r="Q548" s="8" t="str">
        <f>'rpp13'!$M$294</f>
        <v/>
      </c>
      <c r="R548" s="196"/>
      <c r="S548" s="196">
        <f t="shared" si="3780"/>
        <v>0</v>
      </c>
      <c r="T548" s="196"/>
      <c r="U548" s="196"/>
      <c r="V548" s="196">
        <f t="shared" si="3781"/>
        <v>0</v>
      </c>
      <c r="W548" s="196"/>
      <c r="X548" s="196"/>
      <c r="Y548" s="196"/>
      <c r="Z548" s="196"/>
      <c r="AA548" s="196">
        <f t="shared" ref="AA548" si="3963">IF($W$23=1,J548*$J$7,0)</f>
        <v>0</v>
      </c>
      <c r="AB548" s="196">
        <f t="shared" ref="AB548" si="3964">IF($X$23=1,P548*$P$7,0)</f>
        <v>0</v>
      </c>
      <c r="AC548" s="196">
        <f t="shared" ref="AC548" si="3965">IF($Y$23=1,S548*$S$7,0)</f>
        <v>0</v>
      </c>
      <c r="AD548" s="196">
        <f t="shared" ref="AD548" si="3966">IF($Z$23=1,V548*$V$7,0)</f>
        <v>0</v>
      </c>
      <c r="AE548" s="197">
        <f t="shared" si="3786"/>
        <v>0</v>
      </c>
      <c r="AF548" s="198">
        <f>IFERROR(AE548/(IF($W$23&gt;0,$J$7,0)+IF($X$23&gt;0,$P$7,0)+IF($Y$23&gt;0,$S$7,0)+IF($Z$23&gt;0,$V$7,0)),0)</f>
        <v>0</v>
      </c>
      <c r="AG548" s="198"/>
      <c r="AH548" s="425"/>
      <c r="AI548" s="413"/>
      <c r="AJ548" s="199" t="str">
        <f t="shared" si="3903"/>
        <v>4.13</v>
      </c>
      <c r="AK548" s="8" t="str">
        <f>'rpp13'!$M$351</f>
        <v/>
      </c>
      <c r="AL548" s="199"/>
      <c r="AM548" s="196">
        <f t="shared" si="3787"/>
        <v>0</v>
      </c>
      <c r="AN548" s="196"/>
      <c r="AO548" s="196"/>
      <c r="AP548" s="196">
        <f t="shared" si="3788"/>
        <v>0</v>
      </c>
      <c r="AQ548" s="196"/>
      <c r="AR548" s="196"/>
      <c r="AS548" s="196">
        <f t="shared" si="3789"/>
        <v>0</v>
      </c>
      <c r="AT548" s="196"/>
      <c r="AU548" s="196"/>
      <c r="AV548" s="196"/>
      <c r="AW548" s="196">
        <f t="shared" ref="AW548" si="3967">IF($AT$23=1,AM548*$AM$7,0)</f>
        <v>0</v>
      </c>
      <c r="AX548" s="196">
        <f t="shared" ref="AX548" si="3968">IF($AU$23=1,AP548*$AP$7,0)</f>
        <v>0</v>
      </c>
      <c r="AY548" s="196">
        <f t="shared" ref="AY548" si="3969">IF($AV$23=1,AS548*$AS$7,0)</f>
        <v>0</v>
      </c>
      <c r="AZ548" s="197">
        <f t="shared" si="3793"/>
        <v>0</v>
      </c>
      <c r="BA548" s="198">
        <f>IFERROR(AZ548/(IF($AT$23&gt;0,$AM$7,0)+IF($AU$23&gt;0,$AP$7,0)+IF($AV$23&gt;0,$AS$7,0)),0)</f>
        <v>0</v>
      </c>
      <c r="BB548" s="198"/>
      <c r="BC548" s="425"/>
      <c r="BD548" s="413"/>
      <c r="BE548" s="413"/>
      <c r="BF548" s="236"/>
      <c r="BG548" s="416"/>
      <c r="BH548" s="416"/>
      <c r="BI548" s="411"/>
      <c r="BJ548" s="411"/>
      <c r="BK548" s="413"/>
      <c r="BL548" s="413"/>
      <c r="BM548" s="413"/>
      <c r="BP548" s="211"/>
      <c r="BQ548" s="211"/>
      <c r="BR548" s="211"/>
      <c r="BS548" s="211"/>
    </row>
    <row r="549" spans="1:71">
      <c r="A549" s="419"/>
      <c r="B549" s="419"/>
      <c r="C549" s="422"/>
      <c r="D549" s="195" t="str">
        <f t="shared" si="3898"/>
        <v>3.14</v>
      </c>
      <c r="E549" s="195"/>
      <c r="F549" s="195"/>
      <c r="G549" s="195"/>
      <c r="H549" s="195"/>
      <c r="I549" s="195"/>
      <c r="J549" s="196">
        <f t="shared" si="3778"/>
        <v>0</v>
      </c>
      <c r="K549" s="197" t="str">
        <f>IF(analis!AD49="","",analis!AD49)</f>
        <v/>
      </c>
      <c r="L549" s="196"/>
      <c r="M549" s="196"/>
      <c r="N549" s="196"/>
      <c r="O549" s="196"/>
      <c r="P549" s="196">
        <f t="shared" si="3779"/>
        <v>0</v>
      </c>
      <c r="Q549" s="8" t="str">
        <f>'rpp14'!$M$294</f>
        <v/>
      </c>
      <c r="R549" s="196"/>
      <c r="S549" s="196">
        <f t="shared" si="3780"/>
        <v>0</v>
      </c>
      <c r="T549" s="196"/>
      <c r="U549" s="196"/>
      <c r="V549" s="196">
        <f t="shared" si="3781"/>
        <v>0</v>
      </c>
      <c r="W549" s="196"/>
      <c r="X549" s="196"/>
      <c r="Y549" s="196"/>
      <c r="Z549" s="196"/>
      <c r="AA549" s="196">
        <f t="shared" ref="AA549" si="3970">IF($W$24=1,J549*$J$7,0)</f>
        <v>0</v>
      </c>
      <c r="AB549" s="196">
        <f t="shared" ref="AB549" si="3971">IF($X$24=1,P549*$P$7,0)</f>
        <v>0</v>
      </c>
      <c r="AC549" s="196">
        <f t="shared" ref="AC549" si="3972">IF($Y$24=1,S549*$S$7,0)</f>
        <v>0</v>
      </c>
      <c r="AD549" s="196">
        <f t="shared" ref="AD549" si="3973">IF($Z$24=1,V549*$V$7,0)</f>
        <v>0</v>
      </c>
      <c r="AE549" s="197">
        <f t="shared" si="3786"/>
        <v>0</v>
      </c>
      <c r="AF549" s="198">
        <f>IFERROR(AE549/(IF($W$24&gt;0,$J$7,0)+IF($X$24&gt;0,$P$7,0)+IF($Y$24&gt;0,$S$7,0)+IF($Z$24&gt;0,$V$7,0)),0)</f>
        <v>0</v>
      </c>
      <c r="AG549" s="198"/>
      <c r="AH549" s="425"/>
      <c r="AI549" s="413"/>
      <c r="AJ549" s="199" t="str">
        <f t="shared" si="3903"/>
        <v>4.14</v>
      </c>
      <c r="AK549" s="8" t="str">
        <f>'rpp14'!$M$351</f>
        <v/>
      </c>
      <c r="AL549" s="199"/>
      <c r="AM549" s="196">
        <f t="shared" si="3787"/>
        <v>0</v>
      </c>
      <c r="AN549" s="196"/>
      <c r="AO549" s="196"/>
      <c r="AP549" s="196">
        <f t="shared" si="3788"/>
        <v>0</v>
      </c>
      <c r="AQ549" s="196"/>
      <c r="AR549" s="196"/>
      <c r="AS549" s="196">
        <f t="shared" si="3789"/>
        <v>0</v>
      </c>
      <c r="AT549" s="196"/>
      <c r="AU549" s="196"/>
      <c r="AV549" s="196"/>
      <c r="AW549" s="196">
        <f t="shared" ref="AW549" si="3974">IF($AT$24=1,AM549*$AM$7,0)</f>
        <v>0</v>
      </c>
      <c r="AX549" s="196">
        <f t="shared" ref="AX549" si="3975">IF($AU$24=1,AP549*$AP$7,0)</f>
        <v>0</v>
      </c>
      <c r="AY549" s="196">
        <f t="shared" ref="AY549" si="3976">IF($AV$24=1,AS549*$AS$7,0)</f>
        <v>0</v>
      </c>
      <c r="AZ549" s="197">
        <f t="shared" si="3793"/>
        <v>0</v>
      </c>
      <c r="BA549" s="198">
        <f>IFERROR(AZ549/(IF($AT$24&gt;0,$AM$7,0)+IF($AU$24&gt;0,$AP$7,0)+IF($AV$24&gt;0,$AS$7,0)),0)</f>
        <v>0</v>
      </c>
      <c r="BB549" s="198"/>
      <c r="BC549" s="425"/>
      <c r="BD549" s="413"/>
      <c r="BE549" s="413"/>
      <c r="BF549" s="236"/>
      <c r="BG549" s="416"/>
      <c r="BH549" s="416"/>
      <c r="BI549" s="411"/>
      <c r="BJ549" s="411"/>
      <c r="BK549" s="413"/>
      <c r="BL549" s="413"/>
      <c r="BM549" s="413"/>
      <c r="BP549" s="211"/>
      <c r="BQ549" s="211"/>
      <c r="BR549" s="211"/>
      <c r="BS549" s="211"/>
    </row>
    <row r="550" spans="1:71">
      <c r="A550" s="420"/>
      <c r="B550" s="420"/>
      <c r="C550" s="423"/>
      <c r="D550" s="195" t="str">
        <f t="shared" si="3898"/>
        <v>3.15</v>
      </c>
      <c r="E550" s="195"/>
      <c r="F550" s="195"/>
      <c r="G550" s="195"/>
      <c r="H550" s="195"/>
      <c r="I550" s="195"/>
      <c r="J550" s="196">
        <f t="shared" si="3778"/>
        <v>0</v>
      </c>
      <c r="K550" s="197" t="str">
        <f>IF(analis!AF49="","",analis!AF49)</f>
        <v/>
      </c>
      <c r="L550" s="196"/>
      <c r="M550" s="196"/>
      <c r="N550" s="196"/>
      <c r="O550" s="196"/>
      <c r="P550" s="196">
        <f t="shared" si="3779"/>
        <v>0</v>
      </c>
      <c r="Q550" s="8" t="str">
        <f>'rpp15'!$M$294</f>
        <v/>
      </c>
      <c r="R550" s="196"/>
      <c r="S550" s="196">
        <f t="shared" si="3780"/>
        <v>0</v>
      </c>
      <c r="T550" s="196"/>
      <c r="U550" s="196"/>
      <c r="V550" s="196">
        <f t="shared" si="3781"/>
        <v>0</v>
      </c>
      <c r="W550" s="196"/>
      <c r="X550" s="196"/>
      <c r="Y550" s="196"/>
      <c r="Z550" s="196"/>
      <c r="AA550" s="196">
        <f t="shared" ref="AA550" si="3977">IF($W$25=1,J550*$J$7,0)</f>
        <v>0</v>
      </c>
      <c r="AB550" s="196">
        <f t="shared" ref="AB550" si="3978">IF($X$25=1,P550*$P$7,0)</f>
        <v>0</v>
      </c>
      <c r="AC550" s="196">
        <f t="shared" ref="AC550" si="3979">IF($Y$25=1,S550*$S$7,0)</f>
        <v>0</v>
      </c>
      <c r="AD550" s="196">
        <f t="shared" ref="AD550" si="3980">IF($Z$25=1,V550*$V$7,0)</f>
        <v>0</v>
      </c>
      <c r="AE550" s="197">
        <f t="shared" si="3786"/>
        <v>0</v>
      </c>
      <c r="AF550" s="198">
        <f>IFERROR(AE550/(IF($W$25&gt;0,$J$7,0)+IF($X$25&gt;0,$P$7,0)+IF($Y$25&gt;0,$S$7,0)+IF($Z$25&gt;0,$V$7,0)),0)</f>
        <v>0</v>
      </c>
      <c r="AG550" s="198"/>
      <c r="AH550" s="426"/>
      <c r="AI550" s="414"/>
      <c r="AJ550" s="199" t="str">
        <f t="shared" si="3903"/>
        <v>4.15</v>
      </c>
      <c r="AK550" s="8" t="str">
        <f>'rpp15'!$M$351</f>
        <v/>
      </c>
      <c r="AL550" s="199"/>
      <c r="AM550" s="196">
        <f t="shared" si="3787"/>
        <v>0</v>
      </c>
      <c r="AN550" s="196"/>
      <c r="AO550" s="196"/>
      <c r="AP550" s="196">
        <f t="shared" si="3788"/>
        <v>0</v>
      </c>
      <c r="AQ550" s="196"/>
      <c r="AR550" s="196"/>
      <c r="AS550" s="196">
        <f t="shared" si="3789"/>
        <v>0</v>
      </c>
      <c r="AT550" s="196"/>
      <c r="AU550" s="196"/>
      <c r="AV550" s="196"/>
      <c r="AW550" s="196">
        <f t="shared" ref="AW550" si="3981">IF($AT$25=1,AM550*$AM$7,0)</f>
        <v>0</v>
      </c>
      <c r="AX550" s="196">
        <f t="shared" ref="AX550" si="3982">IF($AU$25=1,AP550*$AP$7,0)</f>
        <v>0</v>
      </c>
      <c r="AY550" s="196">
        <f t="shared" ref="AY550" si="3983">IF($AV$25=1,AS550*$AS$7,0)</f>
        <v>0</v>
      </c>
      <c r="AZ550" s="197">
        <f t="shared" si="3793"/>
        <v>0</v>
      </c>
      <c r="BA550" s="198">
        <f>IFERROR(AZ550/(IF($AT$25&gt;0,$AM$7,0)+IF($AU$25&gt;0,$AP$7,0)+IF($AV$25&gt;0,$AS$7,0)),0)</f>
        <v>0</v>
      </c>
      <c r="BB550" s="198"/>
      <c r="BC550" s="426"/>
      <c r="BD550" s="414"/>
      <c r="BE550" s="414"/>
      <c r="BF550" s="237"/>
      <c r="BG550" s="417"/>
      <c r="BH550" s="417"/>
      <c r="BI550" s="316"/>
      <c r="BJ550" s="316"/>
      <c r="BK550" s="414"/>
      <c r="BL550" s="414"/>
      <c r="BM550" s="414"/>
      <c r="BP550" s="211"/>
      <c r="BQ550" s="211"/>
      <c r="BR550" s="211"/>
      <c r="BS550" s="211"/>
    </row>
    <row r="551" spans="1:71">
      <c r="A551" s="418">
        <v>37</v>
      </c>
      <c r="B551" s="418">
        <f>pd!B42</f>
        <v>0</v>
      </c>
      <c r="C551" s="421">
        <f>pd!C42</f>
        <v>0</v>
      </c>
      <c r="D551" s="195" t="str">
        <f t="shared" si="3898"/>
        <v>3.1</v>
      </c>
      <c r="E551" s="195"/>
      <c r="F551" s="195"/>
      <c r="G551" s="195"/>
      <c r="H551" s="195"/>
      <c r="I551" s="195"/>
      <c r="J551" s="196">
        <f t="shared" si="3778"/>
        <v>0</v>
      </c>
      <c r="K551" s="197" t="str">
        <f>IF(analis!D50="","",analis!D50)</f>
        <v/>
      </c>
      <c r="L551" s="196"/>
      <c r="M551" s="196"/>
      <c r="N551" s="196"/>
      <c r="O551" s="196"/>
      <c r="P551" s="196">
        <f t="shared" si="3779"/>
        <v>0</v>
      </c>
      <c r="Q551" s="8" t="str">
        <f>'rpp1'!$M$295</f>
        <v/>
      </c>
      <c r="R551" s="196"/>
      <c r="S551" s="196">
        <f t="shared" si="3780"/>
        <v>0</v>
      </c>
      <c r="T551" s="196"/>
      <c r="U551" s="196"/>
      <c r="V551" s="196">
        <f t="shared" si="3781"/>
        <v>0</v>
      </c>
      <c r="W551" s="196"/>
      <c r="X551" s="196"/>
      <c r="Y551" s="196"/>
      <c r="Z551" s="196"/>
      <c r="AA551" s="196">
        <f t="shared" ref="AA551" si="3984">IF($W$11=1,J551*$J$7,0)</f>
        <v>0</v>
      </c>
      <c r="AB551" s="196">
        <f t="shared" ref="AB551" si="3985">IF($X$11=1,P551*$P$7,0)</f>
        <v>0</v>
      </c>
      <c r="AC551" s="196">
        <f t="shared" ref="AC551" si="3986">IF($Y$11=1,S551*$S$7,0)</f>
        <v>0</v>
      </c>
      <c r="AD551" s="196">
        <f t="shared" ref="AD551" si="3987">IF($Z$11=1,V551*$V$7,0)</f>
        <v>0</v>
      </c>
      <c r="AE551" s="197">
        <f t="shared" si="3786"/>
        <v>0</v>
      </c>
      <c r="AF551" s="198">
        <f>IFERROR(AE551/(IF($W$11&gt;0,$J$7,0)+IF($X$11&gt;0,$P$7,0)+IF($Y$11&gt;0,$S$7,0)+IF($Z$11&gt;0,$V$7,0)),0)</f>
        <v>0</v>
      </c>
      <c r="AG551" s="198"/>
      <c r="AH551" s="424" t="e">
        <f t="shared" ref="AH551" si="3988">ROUND((SUM(AF551:AF565)/SUM($AG$11:$AG$25)),0)</f>
        <v>#DIV/0!</v>
      </c>
      <c r="AI551" s="412" t="e">
        <f>IF(AH551&gt;=$BO$11,"A",IF(AH551&gt;=$BO$12,"B",IF(AH551&gt;=$BO$13,"C",IF(AH551&gt;=$BO$14,"D",""))))</f>
        <v>#DIV/0!</v>
      </c>
      <c r="AJ551" s="199" t="str">
        <f t="shared" si="3903"/>
        <v>4.1</v>
      </c>
      <c r="AK551" s="8" t="str">
        <f>'rpp1'!$M$352</f>
        <v/>
      </c>
      <c r="AL551" s="199"/>
      <c r="AM551" s="196">
        <f t="shared" si="3787"/>
        <v>0</v>
      </c>
      <c r="AN551" s="196"/>
      <c r="AO551" s="196"/>
      <c r="AP551" s="196">
        <f t="shared" si="3788"/>
        <v>0</v>
      </c>
      <c r="AQ551" s="196"/>
      <c r="AR551" s="196"/>
      <c r="AS551" s="196">
        <f t="shared" si="3789"/>
        <v>0</v>
      </c>
      <c r="AT551" s="196"/>
      <c r="AU551" s="196"/>
      <c r="AV551" s="196"/>
      <c r="AW551" s="196">
        <f t="shared" ref="AW551" si="3989">IF($AT$11=1,AM551*$AM$7,0)</f>
        <v>0</v>
      </c>
      <c r="AX551" s="196">
        <f t="shared" ref="AX551" si="3990">IF($AU$11=1,AP551*$AP$7,0)</f>
        <v>0</v>
      </c>
      <c r="AY551" s="196">
        <f t="shared" ref="AY551" si="3991">IF($AV$11=1,AS551*$AS$7,0)</f>
        <v>0</v>
      </c>
      <c r="AZ551" s="197">
        <f t="shared" si="3793"/>
        <v>0</v>
      </c>
      <c r="BA551" s="198">
        <f>IFERROR(AZ551/(IF($AT$11&gt;0,$AM$7,0)+IF($AU$11&gt;0,$AP$7,0)+IF($AV$11&gt;0,$AS$7,0)),0)</f>
        <v>0</v>
      </c>
      <c r="BB551" s="198"/>
      <c r="BC551" s="424" t="e">
        <f t="shared" ref="BC551" si="3992">ROUND((SUM(BA551:BA565)/SUM($BB$11:$BB$25)),0)</f>
        <v>#DIV/0!</v>
      </c>
      <c r="BD551" s="412" t="e">
        <f t="shared" ref="BD551" si="3993">IF(BC551&gt;=$BO$11,"A",IF(BC551&gt;=$BO$12,"B",IF(BC551&gt;=$BO$13,"C",IF(BC551&gt;=$BO$14,"D",""))))</f>
        <v>#DIV/0!</v>
      </c>
      <c r="BE551" s="412"/>
      <c r="BF551" s="235" t="str">
        <f>'rpp1'!G186</f>
        <v/>
      </c>
      <c r="BG551" s="415" t="e">
        <f>IF(AI551=$BP$11,$BQ$11,IF(AI551=$BP$12,$BQ$12,IF(AI551=$BP$13,$BQ$13,IF(AI551=$BP$14,$BQ$14,""))))</f>
        <v>#DIV/0!</v>
      </c>
      <c r="BH551" s="415" t="e">
        <f t="shared" ref="BH551" si="3994">IF(BD551=$BP$11,$BR$11,IF(BD551=$BP$12,$BR$12,IF(BD551=$BP$13,$BR$13,IF(BD551=$BP$14,$BR$14,""))))</f>
        <v>#DIV/0!</v>
      </c>
      <c r="BI551" s="315" t="str">
        <f t="shared" ref="BI551" si="3995">IF(BE551=$BS$11,$BT$11,IF(BE551=$BS$12,$BT$12,IF(BE551=$BS$13,$BT$13,IF(BE551=$BS$14,$BT$14,""))))</f>
        <v/>
      </c>
      <c r="BJ551" s="315" t="str">
        <f t="shared" ref="BJ551" si="3996">IF(BF551=$BS$11,$BU$11,IF(BF551=$BS$12,$BU$12,IF(BF551=$BS$13,$BU$13,IF(BF551=$BS$14,$BU$14,""))))</f>
        <v/>
      </c>
      <c r="BK551" s="412"/>
      <c r="BL551" s="412"/>
      <c r="BM551" s="412"/>
      <c r="BP551" s="211"/>
      <c r="BQ551" s="211"/>
      <c r="BR551" s="211"/>
      <c r="BS551" s="211"/>
    </row>
    <row r="552" spans="1:71">
      <c r="A552" s="419"/>
      <c r="B552" s="419"/>
      <c r="C552" s="422"/>
      <c r="D552" s="195" t="str">
        <f t="shared" si="3898"/>
        <v>3.2</v>
      </c>
      <c r="E552" s="195"/>
      <c r="F552" s="195"/>
      <c r="G552" s="195"/>
      <c r="H552" s="195"/>
      <c r="I552" s="195"/>
      <c r="J552" s="196">
        <f t="shared" si="3778"/>
        <v>0</v>
      </c>
      <c r="K552" s="197" t="str">
        <f>IF(analis!F50="","",analis!F50)</f>
        <v/>
      </c>
      <c r="L552" s="196"/>
      <c r="M552" s="196"/>
      <c r="N552" s="196"/>
      <c r="O552" s="196"/>
      <c r="P552" s="196">
        <f t="shared" si="3779"/>
        <v>0</v>
      </c>
      <c r="Q552" s="8" t="str">
        <f>'rpp2'!$M$295</f>
        <v/>
      </c>
      <c r="R552" s="196"/>
      <c r="S552" s="196">
        <f t="shared" si="3780"/>
        <v>0</v>
      </c>
      <c r="T552" s="196"/>
      <c r="U552" s="196"/>
      <c r="V552" s="196">
        <f t="shared" si="3781"/>
        <v>0</v>
      </c>
      <c r="W552" s="196"/>
      <c r="X552" s="196"/>
      <c r="Y552" s="196"/>
      <c r="Z552" s="196"/>
      <c r="AA552" s="196">
        <f t="shared" ref="AA552" si="3997">IF($W$12=1,J552*$J$7,0)</f>
        <v>0</v>
      </c>
      <c r="AB552" s="196">
        <f t="shared" ref="AB552" si="3998">IF($X$12=1,P552*$P$7,0)</f>
        <v>0</v>
      </c>
      <c r="AC552" s="196">
        <f t="shared" ref="AC552" si="3999">IF($Y$12=1,S552*$S$7,0)</f>
        <v>0</v>
      </c>
      <c r="AD552" s="196">
        <f t="shared" ref="AD552" si="4000">IF($Z$12=1,V552*$V$7,0)</f>
        <v>0</v>
      </c>
      <c r="AE552" s="197">
        <f t="shared" si="3786"/>
        <v>0</v>
      </c>
      <c r="AF552" s="198">
        <f>IFERROR(AE552/(IF($W$12&gt;0,$J$7,0)+IF($X$12&gt;0,$P$7,0)+IF($Y$12&gt;0,$S$7,0)+IF($Z$12&gt;0,$V$7,0)),0)</f>
        <v>0</v>
      </c>
      <c r="AG552" s="198"/>
      <c r="AH552" s="425"/>
      <c r="AI552" s="413"/>
      <c r="AJ552" s="199" t="str">
        <f t="shared" si="3903"/>
        <v>4.2</v>
      </c>
      <c r="AK552" s="8" t="str">
        <f>'rpp2'!$M$352</f>
        <v/>
      </c>
      <c r="AL552" s="199"/>
      <c r="AM552" s="196">
        <f t="shared" si="3787"/>
        <v>0</v>
      </c>
      <c r="AN552" s="196"/>
      <c r="AO552" s="196"/>
      <c r="AP552" s="196">
        <f t="shared" si="3788"/>
        <v>0</v>
      </c>
      <c r="AQ552" s="196"/>
      <c r="AR552" s="196"/>
      <c r="AS552" s="196">
        <f t="shared" si="3789"/>
        <v>0</v>
      </c>
      <c r="AT552" s="196"/>
      <c r="AU552" s="196"/>
      <c r="AV552" s="196"/>
      <c r="AW552" s="196">
        <f t="shared" ref="AW552" si="4001">IF($AT$12=1,AM552*$AM$7,0)</f>
        <v>0</v>
      </c>
      <c r="AX552" s="196">
        <f t="shared" ref="AX552" si="4002">IF($AU$12=1,AP552*$AP$7,0)</f>
        <v>0</v>
      </c>
      <c r="AY552" s="196">
        <f t="shared" ref="AY552" si="4003">IF($AV$12=1,AS552*$AS$7,0)</f>
        <v>0</v>
      </c>
      <c r="AZ552" s="197">
        <f t="shared" si="3793"/>
        <v>0</v>
      </c>
      <c r="BA552" s="198">
        <f>IFERROR(AZ552/(IF($AT$12&gt;0,$AM$7,0)+IF($AU$12&gt;0,$AP$7,0)+IF($AV$12&gt;0,$AS$7,0)),0)</f>
        <v>0</v>
      </c>
      <c r="BB552" s="198"/>
      <c r="BC552" s="425"/>
      <c r="BD552" s="413"/>
      <c r="BE552" s="413"/>
      <c r="BF552" s="236" t="str">
        <f>'rpp2'!G186</f>
        <v/>
      </c>
      <c r="BG552" s="416"/>
      <c r="BH552" s="416"/>
      <c r="BI552" s="411"/>
      <c r="BJ552" s="411"/>
      <c r="BK552" s="413"/>
      <c r="BL552" s="413"/>
      <c r="BM552" s="413"/>
      <c r="BP552" s="211"/>
      <c r="BQ552" s="211"/>
      <c r="BR552" s="211"/>
      <c r="BS552" s="211"/>
    </row>
    <row r="553" spans="1:71">
      <c r="A553" s="419"/>
      <c r="B553" s="419"/>
      <c r="C553" s="422"/>
      <c r="D553" s="195" t="str">
        <f t="shared" si="3898"/>
        <v>3.3</v>
      </c>
      <c r="E553" s="195"/>
      <c r="F553" s="195"/>
      <c r="G553" s="195"/>
      <c r="H553" s="195"/>
      <c r="I553" s="195"/>
      <c r="J553" s="196">
        <f t="shared" si="3778"/>
        <v>0</v>
      </c>
      <c r="K553" s="197" t="str">
        <f>IF(analis!H50="","",analis!H50)</f>
        <v/>
      </c>
      <c r="L553" s="196"/>
      <c r="M553" s="196"/>
      <c r="N553" s="196"/>
      <c r="O553" s="196"/>
      <c r="P553" s="196">
        <f t="shared" si="3779"/>
        <v>0</v>
      </c>
      <c r="Q553" s="8" t="str">
        <f>'rpp3'!$M$295</f>
        <v/>
      </c>
      <c r="R553" s="196"/>
      <c r="S553" s="196">
        <f t="shared" si="3780"/>
        <v>0</v>
      </c>
      <c r="T553" s="196"/>
      <c r="U553" s="196"/>
      <c r="V553" s="196">
        <f t="shared" si="3781"/>
        <v>0</v>
      </c>
      <c r="W553" s="196"/>
      <c r="X553" s="196"/>
      <c r="Y553" s="196"/>
      <c r="Z553" s="196"/>
      <c r="AA553" s="196">
        <f t="shared" ref="AA553" si="4004">IF($W$13=1,J553*$J$7,0)</f>
        <v>0</v>
      </c>
      <c r="AB553" s="196">
        <f t="shared" ref="AB553" si="4005">IF($X$13=1,P553*$P$7,0)</f>
        <v>0</v>
      </c>
      <c r="AC553" s="196">
        <f t="shared" ref="AC553" si="4006">IF($Y$13=1,S553*$S$7,0)</f>
        <v>0</v>
      </c>
      <c r="AD553" s="196">
        <f t="shared" ref="AD553" si="4007">IF($Z$13=1,V553*$V$7,0)</f>
        <v>0</v>
      </c>
      <c r="AE553" s="197">
        <f t="shared" si="3786"/>
        <v>0</v>
      </c>
      <c r="AF553" s="198">
        <f>IFERROR(AE553/(IF($W$13&gt;0,$J$7,0)+IF($X$13&gt;0,$P$7,0)+IF($Y$13&gt;0,$S$7,0)+IF($Z$13&gt;0,$V$7,0)),0)</f>
        <v>0</v>
      </c>
      <c r="AG553" s="198"/>
      <c r="AH553" s="425"/>
      <c r="AI553" s="413"/>
      <c r="AJ553" s="199" t="str">
        <f t="shared" si="3903"/>
        <v>4.3</v>
      </c>
      <c r="AK553" s="8" t="str">
        <f>'rpp3'!$M$352</f>
        <v/>
      </c>
      <c r="AL553" s="199"/>
      <c r="AM553" s="196">
        <f t="shared" si="3787"/>
        <v>0</v>
      </c>
      <c r="AN553" s="196"/>
      <c r="AO553" s="196"/>
      <c r="AP553" s="196">
        <f t="shared" si="3788"/>
        <v>0</v>
      </c>
      <c r="AQ553" s="196"/>
      <c r="AR553" s="196"/>
      <c r="AS553" s="196">
        <f t="shared" si="3789"/>
        <v>0</v>
      </c>
      <c r="AT553" s="196"/>
      <c r="AU553" s="196"/>
      <c r="AV553" s="196"/>
      <c r="AW553" s="196">
        <f t="shared" ref="AW553" si="4008">IF($AT$13=1,AM553*$AM$7,0)</f>
        <v>0</v>
      </c>
      <c r="AX553" s="196">
        <f t="shared" ref="AX553" si="4009">IF($AU$13=1,AP553*$AP$7,0)</f>
        <v>0</v>
      </c>
      <c r="AY553" s="196">
        <f t="shared" ref="AY553" si="4010">IF($AV$13=1,AS553*$AS$7,0)</f>
        <v>0</v>
      </c>
      <c r="AZ553" s="197">
        <f t="shared" si="3793"/>
        <v>0</v>
      </c>
      <c r="BA553" s="198">
        <f>IFERROR(AZ553/(IF($AT$13&gt;0,$AM$7,0)+IF($AU$13&gt;0,$AP$7,0)+IF($AV$13&gt;0,$AS$7,0)),0)</f>
        <v>0</v>
      </c>
      <c r="BB553" s="198"/>
      <c r="BC553" s="425"/>
      <c r="BD553" s="413"/>
      <c r="BE553" s="413"/>
      <c r="BF553" s="236"/>
      <c r="BG553" s="416"/>
      <c r="BH553" s="416"/>
      <c r="BI553" s="411"/>
      <c r="BJ553" s="411"/>
      <c r="BK553" s="413"/>
      <c r="BL553" s="413"/>
      <c r="BM553" s="413"/>
      <c r="BP553" s="211"/>
      <c r="BQ553" s="211"/>
      <c r="BR553" s="211"/>
      <c r="BS553" s="211"/>
    </row>
    <row r="554" spans="1:71">
      <c r="A554" s="419"/>
      <c r="B554" s="419"/>
      <c r="C554" s="422"/>
      <c r="D554" s="195" t="str">
        <f t="shared" si="3898"/>
        <v>3.4</v>
      </c>
      <c r="E554" s="195"/>
      <c r="F554" s="195"/>
      <c r="G554" s="195"/>
      <c r="H554" s="195"/>
      <c r="I554" s="195"/>
      <c r="J554" s="196">
        <f t="shared" si="3778"/>
        <v>0</v>
      </c>
      <c r="K554" s="197" t="str">
        <f>IF(analis!J50="","",analis!J50)</f>
        <v/>
      </c>
      <c r="L554" s="196"/>
      <c r="M554" s="196"/>
      <c r="N554" s="196"/>
      <c r="O554" s="196"/>
      <c r="P554" s="196">
        <f t="shared" si="3779"/>
        <v>0</v>
      </c>
      <c r="Q554" s="8" t="str">
        <f>'rpp4'!$M$295</f>
        <v/>
      </c>
      <c r="R554" s="196"/>
      <c r="S554" s="196">
        <f t="shared" si="3780"/>
        <v>0</v>
      </c>
      <c r="T554" s="196"/>
      <c r="U554" s="196"/>
      <c r="V554" s="196">
        <f t="shared" si="3781"/>
        <v>0</v>
      </c>
      <c r="W554" s="196"/>
      <c r="X554" s="196"/>
      <c r="Y554" s="196"/>
      <c r="Z554" s="196"/>
      <c r="AA554" s="196">
        <f t="shared" ref="AA554" si="4011">IF($W$14=1,J554*$J$7,0)</f>
        <v>0</v>
      </c>
      <c r="AB554" s="196">
        <f t="shared" ref="AB554" si="4012">IF($X$14=1,P554*$P$7,0)</f>
        <v>0</v>
      </c>
      <c r="AC554" s="196">
        <f t="shared" ref="AC554" si="4013">IF($Y$14=1,S554*$S$7,0)</f>
        <v>0</v>
      </c>
      <c r="AD554" s="196">
        <f t="shared" ref="AD554" si="4014">IF($Z$14=1,V554*$V$7,0)</f>
        <v>0</v>
      </c>
      <c r="AE554" s="197">
        <f t="shared" si="3786"/>
        <v>0</v>
      </c>
      <c r="AF554" s="198">
        <f>IFERROR(AE554/(IF($W$14&gt;0,$J$7,0)+IF($X$14&gt;0,$P$7,0)+IF($Y$14&gt;0,$S$7,0)+IF($Z$14&gt;0,$V$7,0)),0)</f>
        <v>0</v>
      </c>
      <c r="AG554" s="198"/>
      <c r="AH554" s="425"/>
      <c r="AI554" s="413"/>
      <c r="AJ554" s="199" t="str">
        <f t="shared" si="3903"/>
        <v>4.4</v>
      </c>
      <c r="AK554" s="8" t="str">
        <f>'rpp4'!$M$352</f>
        <v/>
      </c>
      <c r="AL554" s="199"/>
      <c r="AM554" s="196">
        <f t="shared" si="3787"/>
        <v>0</v>
      </c>
      <c r="AN554" s="196"/>
      <c r="AO554" s="196"/>
      <c r="AP554" s="196">
        <f t="shared" si="3788"/>
        <v>0</v>
      </c>
      <c r="AQ554" s="196"/>
      <c r="AR554" s="196"/>
      <c r="AS554" s="196">
        <f t="shared" si="3789"/>
        <v>0</v>
      </c>
      <c r="AT554" s="196"/>
      <c r="AU554" s="196"/>
      <c r="AV554" s="196"/>
      <c r="AW554" s="196">
        <f t="shared" ref="AW554" si="4015">IF($AT$14=1,AM554*$AM$7,0)</f>
        <v>0</v>
      </c>
      <c r="AX554" s="196">
        <f t="shared" ref="AX554" si="4016">IF($AU$14=1,AP554*$AP$7,0)</f>
        <v>0</v>
      </c>
      <c r="AY554" s="196">
        <f t="shared" ref="AY554" si="4017">IF($AV$14=1,AS554*$AS$7,0)</f>
        <v>0</v>
      </c>
      <c r="AZ554" s="197">
        <f t="shared" si="3793"/>
        <v>0</v>
      </c>
      <c r="BA554" s="198">
        <f>IFERROR(AZ554/(IF($AT$14&gt;0,$AM$7,0)+IF($AU$14&gt;0,$AP$7,0)+IF($AV$14&gt;0,$AS$7,0)),0)</f>
        <v>0</v>
      </c>
      <c r="BB554" s="198"/>
      <c r="BC554" s="425"/>
      <c r="BD554" s="413"/>
      <c r="BE554" s="413"/>
      <c r="BF554" s="236"/>
      <c r="BG554" s="416"/>
      <c r="BH554" s="416"/>
      <c r="BI554" s="411"/>
      <c r="BJ554" s="411"/>
      <c r="BK554" s="413"/>
      <c r="BL554" s="413"/>
      <c r="BM554" s="413"/>
      <c r="BP554" s="211"/>
      <c r="BQ554" s="211"/>
      <c r="BR554" s="211"/>
      <c r="BS554" s="211"/>
    </row>
    <row r="555" spans="1:71">
      <c r="A555" s="419"/>
      <c r="B555" s="419"/>
      <c r="C555" s="422"/>
      <c r="D555" s="195" t="str">
        <f t="shared" si="3898"/>
        <v>3.5</v>
      </c>
      <c r="E555" s="195"/>
      <c r="F555" s="195"/>
      <c r="G555" s="195"/>
      <c r="H555" s="195"/>
      <c r="I555" s="195"/>
      <c r="J555" s="196">
        <f t="shared" si="3778"/>
        <v>0</v>
      </c>
      <c r="K555" s="197" t="str">
        <f>IF(analis!L50="","",analis!L50)</f>
        <v/>
      </c>
      <c r="L555" s="196"/>
      <c r="M555" s="196"/>
      <c r="N555" s="196"/>
      <c r="O555" s="196"/>
      <c r="P555" s="196">
        <f t="shared" si="3779"/>
        <v>0</v>
      </c>
      <c r="Q555" s="8" t="str">
        <f>'rpp5'!$M$295</f>
        <v/>
      </c>
      <c r="R555" s="196"/>
      <c r="S555" s="196">
        <f t="shared" si="3780"/>
        <v>0</v>
      </c>
      <c r="T555" s="196"/>
      <c r="U555" s="196"/>
      <c r="V555" s="196">
        <f t="shared" si="3781"/>
        <v>0</v>
      </c>
      <c r="W555" s="196"/>
      <c r="X555" s="196"/>
      <c r="Y555" s="196"/>
      <c r="Z555" s="196"/>
      <c r="AA555" s="196">
        <f t="shared" ref="AA555" si="4018">IF($W$15=1,J555*$J$7,0)</f>
        <v>0</v>
      </c>
      <c r="AB555" s="196">
        <f t="shared" ref="AB555" si="4019">IF($X$15=1,P555*$P$7,0)</f>
        <v>0</v>
      </c>
      <c r="AC555" s="196">
        <f t="shared" ref="AC555" si="4020">IF($Y$15=1,S555*$S$7,0)</f>
        <v>0</v>
      </c>
      <c r="AD555" s="196">
        <f t="shared" ref="AD555" si="4021">IF($Z$15=1,V555*$V$7,0)</f>
        <v>0</v>
      </c>
      <c r="AE555" s="197">
        <f t="shared" si="3786"/>
        <v>0</v>
      </c>
      <c r="AF555" s="198">
        <f>IFERROR(AE555/(IF($W$15&gt;0,$J$7,0)+IF($X$15&gt;0,$P$7,0)+IF($Y$15&gt;0,$S$7,0)+IF($Z$15&gt;0,$V$7,0)),0)</f>
        <v>0</v>
      </c>
      <c r="AG555" s="198"/>
      <c r="AH555" s="425"/>
      <c r="AI555" s="413"/>
      <c r="AJ555" s="199" t="str">
        <f t="shared" si="3903"/>
        <v>4.5</v>
      </c>
      <c r="AK555" s="8" t="str">
        <f>'rpp5'!$M$352</f>
        <v/>
      </c>
      <c r="AL555" s="199"/>
      <c r="AM555" s="196">
        <f t="shared" si="3787"/>
        <v>0</v>
      </c>
      <c r="AN555" s="196"/>
      <c r="AO555" s="196"/>
      <c r="AP555" s="196">
        <f t="shared" si="3788"/>
        <v>0</v>
      </c>
      <c r="AQ555" s="196"/>
      <c r="AR555" s="196"/>
      <c r="AS555" s="196">
        <f t="shared" si="3789"/>
        <v>0</v>
      </c>
      <c r="AT555" s="196"/>
      <c r="AU555" s="196"/>
      <c r="AV555" s="196"/>
      <c r="AW555" s="196">
        <f t="shared" ref="AW555" si="4022">IF($AT$15=1,AM555*$AM$7,0)</f>
        <v>0</v>
      </c>
      <c r="AX555" s="196">
        <f t="shared" ref="AX555" si="4023">IF($AU$15=1,AP555*$AP$7,0)</f>
        <v>0</v>
      </c>
      <c r="AY555" s="196">
        <f t="shared" ref="AY555" si="4024">IF($AV$15=1,AS555*$AS$7,0)</f>
        <v>0</v>
      </c>
      <c r="AZ555" s="197">
        <f t="shared" si="3793"/>
        <v>0</v>
      </c>
      <c r="BA555" s="198">
        <f>IFERROR(AZ555/(IF($AT$15&gt;0,$AM$7,0)+IF($AU$15&gt;0,$AP$7,0)+IF($AV$15&gt;0,$AS$7,0)),0)</f>
        <v>0</v>
      </c>
      <c r="BB555" s="198"/>
      <c r="BC555" s="425"/>
      <c r="BD555" s="413"/>
      <c r="BE555" s="413"/>
      <c r="BF555" s="236"/>
      <c r="BG555" s="416"/>
      <c r="BH555" s="416"/>
      <c r="BI555" s="411"/>
      <c r="BJ555" s="411"/>
      <c r="BK555" s="413"/>
      <c r="BL555" s="413"/>
      <c r="BM555" s="413"/>
      <c r="BP555" s="211"/>
      <c r="BQ555" s="211"/>
      <c r="BR555" s="211"/>
      <c r="BS555" s="211"/>
    </row>
    <row r="556" spans="1:71">
      <c r="A556" s="419"/>
      <c r="B556" s="419"/>
      <c r="C556" s="422"/>
      <c r="D556" s="195" t="str">
        <f t="shared" si="3898"/>
        <v>3.6</v>
      </c>
      <c r="E556" s="195"/>
      <c r="F556" s="195"/>
      <c r="G556" s="195"/>
      <c r="H556" s="195"/>
      <c r="I556" s="195"/>
      <c r="J556" s="196">
        <f t="shared" si="3778"/>
        <v>0</v>
      </c>
      <c r="K556" s="197" t="str">
        <f>IF(analis!N50="","",analis!N50)</f>
        <v/>
      </c>
      <c r="L556" s="196"/>
      <c r="M556" s="196"/>
      <c r="N556" s="196"/>
      <c r="O556" s="196"/>
      <c r="P556" s="196">
        <f t="shared" si="3779"/>
        <v>0</v>
      </c>
      <c r="Q556" s="8" t="str">
        <f>'rpp16'!$M$295</f>
        <v/>
      </c>
      <c r="R556" s="196"/>
      <c r="S556" s="196">
        <f t="shared" si="3780"/>
        <v>0</v>
      </c>
      <c r="T556" s="196"/>
      <c r="U556" s="196"/>
      <c r="V556" s="196">
        <f t="shared" si="3781"/>
        <v>0</v>
      </c>
      <c r="W556" s="196"/>
      <c r="X556" s="196"/>
      <c r="Y556" s="196"/>
      <c r="Z556" s="196"/>
      <c r="AA556" s="196">
        <f t="shared" ref="AA556" si="4025">IF($W$16=1,J556*$J$7,0)</f>
        <v>0</v>
      </c>
      <c r="AB556" s="196">
        <f t="shared" ref="AB556" si="4026">IF($X$16=1,P556*$P$7,0)</f>
        <v>0</v>
      </c>
      <c r="AC556" s="196">
        <f t="shared" ref="AC556" si="4027">IF($Y$16=1,S556*$S$7,0)</f>
        <v>0</v>
      </c>
      <c r="AD556" s="196">
        <f t="shared" ref="AD556" si="4028">IF($Z$16=1,V556*$V$7,0)</f>
        <v>0</v>
      </c>
      <c r="AE556" s="197">
        <f t="shared" si="3786"/>
        <v>0</v>
      </c>
      <c r="AF556" s="198">
        <f>IFERROR(AE556/(IF($W$16&gt;0,$J$7,0)+IF($X$16&gt;0,$P$7,0)+IF($Y$16&gt;0,$S$7,0)+IF($Z$16&gt;0,$V$7,0)),0)</f>
        <v>0</v>
      </c>
      <c r="AG556" s="198"/>
      <c r="AH556" s="425"/>
      <c r="AI556" s="413"/>
      <c r="AJ556" s="199" t="str">
        <f t="shared" si="3903"/>
        <v>4.6</v>
      </c>
      <c r="AK556" s="8" t="str">
        <f>'rpp16'!$M$352</f>
        <v/>
      </c>
      <c r="AL556" s="199"/>
      <c r="AM556" s="196">
        <f t="shared" si="3787"/>
        <v>0</v>
      </c>
      <c r="AN556" s="196"/>
      <c r="AO556" s="196"/>
      <c r="AP556" s="196">
        <f t="shared" si="3788"/>
        <v>0</v>
      </c>
      <c r="AQ556" s="196"/>
      <c r="AR556" s="196"/>
      <c r="AS556" s="196">
        <f t="shared" si="3789"/>
        <v>0</v>
      </c>
      <c r="AT556" s="196"/>
      <c r="AU556" s="196"/>
      <c r="AV556" s="196"/>
      <c r="AW556" s="196">
        <f t="shared" ref="AW556" si="4029">IF($AT$16=1,AM556*$AM$7,0)</f>
        <v>0</v>
      </c>
      <c r="AX556" s="196">
        <f t="shared" ref="AX556" si="4030">IF($AU$16=1,AP556*$AP$7,0)</f>
        <v>0</v>
      </c>
      <c r="AY556" s="196">
        <f t="shared" ref="AY556" si="4031">IF($AV$16=1,AS556*$AS$7,0)</f>
        <v>0</v>
      </c>
      <c r="AZ556" s="197">
        <f t="shared" si="3793"/>
        <v>0</v>
      </c>
      <c r="BA556" s="198">
        <f>IFERROR(AZ556/(IF($AT$16&gt;0,$AM$7,0)+IF($AU$16&gt;0,$AP$7,0)+IF($AV$16&gt;0,$AS$7,0)),0)</f>
        <v>0</v>
      </c>
      <c r="BB556" s="198"/>
      <c r="BC556" s="425"/>
      <c r="BD556" s="413"/>
      <c r="BE556" s="413"/>
      <c r="BF556" s="236"/>
      <c r="BG556" s="416"/>
      <c r="BH556" s="416"/>
      <c r="BI556" s="411"/>
      <c r="BJ556" s="411"/>
      <c r="BK556" s="413"/>
      <c r="BL556" s="413"/>
      <c r="BM556" s="413"/>
      <c r="BP556" s="211"/>
      <c r="BQ556" s="211"/>
      <c r="BR556" s="211"/>
      <c r="BS556" s="211"/>
    </row>
    <row r="557" spans="1:71">
      <c r="A557" s="419"/>
      <c r="B557" s="419"/>
      <c r="C557" s="422"/>
      <c r="D557" s="195" t="str">
        <f t="shared" si="3898"/>
        <v>3.7</v>
      </c>
      <c r="E557" s="195"/>
      <c r="F557" s="195"/>
      <c r="G557" s="195"/>
      <c r="H557" s="195"/>
      <c r="I557" s="195"/>
      <c r="J557" s="196">
        <f t="shared" si="3778"/>
        <v>0</v>
      </c>
      <c r="K557" s="197" t="str">
        <f>IF(analis!P50="","",analis!P50)</f>
        <v/>
      </c>
      <c r="L557" s="196"/>
      <c r="M557" s="196"/>
      <c r="N557" s="196"/>
      <c r="O557" s="196"/>
      <c r="P557" s="196">
        <f t="shared" si="3779"/>
        <v>0</v>
      </c>
      <c r="Q557" s="8" t="str">
        <f>'rpp17'!$M$295</f>
        <v/>
      </c>
      <c r="R557" s="196"/>
      <c r="S557" s="196">
        <f t="shared" si="3780"/>
        <v>0</v>
      </c>
      <c r="T557" s="196"/>
      <c r="U557" s="196"/>
      <c r="V557" s="196">
        <f t="shared" si="3781"/>
        <v>0</v>
      </c>
      <c r="W557" s="196"/>
      <c r="X557" s="196"/>
      <c r="Y557" s="196"/>
      <c r="Z557" s="196"/>
      <c r="AA557" s="196">
        <f t="shared" ref="AA557" si="4032">IF($W$17=1,J557*$J$7,0)</f>
        <v>0</v>
      </c>
      <c r="AB557" s="196">
        <f t="shared" ref="AB557" si="4033">IF($X$17=1,P557*$P$7,0)</f>
        <v>0</v>
      </c>
      <c r="AC557" s="196">
        <f t="shared" ref="AC557" si="4034">IF($Y$17=1,S557*$S$7,0)</f>
        <v>0</v>
      </c>
      <c r="AD557" s="196">
        <f t="shared" ref="AD557" si="4035">IF($Z$17=1,V557*$V$7,0)</f>
        <v>0</v>
      </c>
      <c r="AE557" s="197">
        <f t="shared" si="3786"/>
        <v>0</v>
      </c>
      <c r="AF557" s="198">
        <f>IFERROR(AE557/(IF($W$17&gt;0,$J$7,0)+IF($X$17&gt;0,$P$7,0)+IF($Y$17&gt;0,$S$7,0)+IF($Z$17&gt;0,$V$7,0)),0)</f>
        <v>0</v>
      </c>
      <c r="AG557" s="198"/>
      <c r="AH557" s="425"/>
      <c r="AI557" s="413"/>
      <c r="AJ557" s="199" t="str">
        <f t="shared" si="3903"/>
        <v>4.7</v>
      </c>
      <c r="AK557" s="8" t="str">
        <f>'rpp17'!$M$352</f>
        <v/>
      </c>
      <c r="AL557" s="199"/>
      <c r="AM557" s="196">
        <f t="shared" si="3787"/>
        <v>0</v>
      </c>
      <c r="AN557" s="196"/>
      <c r="AO557" s="196"/>
      <c r="AP557" s="196">
        <f t="shared" si="3788"/>
        <v>0</v>
      </c>
      <c r="AQ557" s="196"/>
      <c r="AR557" s="196"/>
      <c r="AS557" s="196">
        <f t="shared" si="3789"/>
        <v>0</v>
      </c>
      <c r="AT557" s="196"/>
      <c r="AU557" s="196"/>
      <c r="AV557" s="196"/>
      <c r="AW557" s="196">
        <f t="shared" ref="AW557" si="4036">IF($AT$17=1,AM557*$AM$7,0)</f>
        <v>0</v>
      </c>
      <c r="AX557" s="196">
        <f t="shared" ref="AX557" si="4037">IF($AU$17=1,AP557*$AP$7,0)</f>
        <v>0</v>
      </c>
      <c r="AY557" s="196">
        <f t="shared" ref="AY557" si="4038">IF($AV$17=1,AS557*$AS$7,0)</f>
        <v>0</v>
      </c>
      <c r="AZ557" s="197">
        <f t="shared" si="3793"/>
        <v>0</v>
      </c>
      <c r="BA557" s="198">
        <f>IFERROR(AZ557/(IF($AT$17&gt;0,$AM$7,0)+IF($AU$17&gt;0,$AP$7,0)+IF($AV$17&gt;0,$AS$7,0)),0)</f>
        <v>0</v>
      </c>
      <c r="BB557" s="198"/>
      <c r="BC557" s="425"/>
      <c r="BD557" s="413"/>
      <c r="BE557" s="413"/>
      <c r="BF557" s="236"/>
      <c r="BG557" s="416"/>
      <c r="BH557" s="416"/>
      <c r="BI557" s="411"/>
      <c r="BJ557" s="411"/>
      <c r="BK557" s="413"/>
      <c r="BL557" s="413"/>
      <c r="BM557" s="413"/>
      <c r="BP557" s="211"/>
      <c r="BQ557" s="211"/>
      <c r="BR557" s="211"/>
      <c r="BS557" s="211"/>
    </row>
    <row r="558" spans="1:71">
      <c r="A558" s="419"/>
      <c r="B558" s="419"/>
      <c r="C558" s="422"/>
      <c r="D558" s="195" t="str">
        <f t="shared" si="3898"/>
        <v>3.8</v>
      </c>
      <c r="E558" s="195"/>
      <c r="F558" s="195"/>
      <c r="G558" s="195"/>
      <c r="H558" s="195"/>
      <c r="I558" s="195"/>
      <c r="J558" s="196">
        <f t="shared" si="3778"/>
        <v>0</v>
      </c>
      <c r="K558" s="197" t="str">
        <f>IF(analis!R50="","",analis!R50)</f>
        <v/>
      </c>
      <c r="L558" s="196"/>
      <c r="M558" s="196"/>
      <c r="N558" s="196"/>
      <c r="O558" s="196"/>
      <c r="P558" s="196">
        <f t="shared" si="3779"/>
        <v>0</v>
      </c>
      <c r="Q558" s="8" t="str">
        <f>'rpp18'!$M$295</f>
        <v/>
      </c>
      <c r="R558" s="196"/>
      <c r="S558" s="196">
        <f t="shared" si="3780"/>
        <v>0</v>
      </c>
      <c r="T558" s="196"/>
      <c r="U558" s="196"/>
      <c r="V558" s="196">
        <f t="shared" si="3781"/>
        <v>0</v>
      </c>
      <c r="W558" s="196"/>
      <c r="X558" s="196"/>
      <c r="Y558" s="196"/>
      <c r="Z558" s="196"/>
      <c r="AA558" s="196">
        <f t="shared" ref="AA558" si="4039">IF($W$18=1,J558*$J$7,0)</f>
        <v>0</v>
      </c>
      <c r="AB558" s="196">
        <f t="shared" ref="AB558" si="4040">IF($X$18=1,P558*$P$7,0)</f>
        <v>0</v>
      </c>
      <c r="AC558" s="196">
        <f t="shared" ref="AC558" si="4041">IF($Y$18=1,S558*$S$7,0)</f>
        <v>0</v>
      </c>
      <c r="AD558" s="196">
        <f t="shared" ref="AD558" si="4042">IF($Z$18=1,V558*$V$7,0)</f>
        <v>0</v>
      </c>
      <c r="AE558" s="197">
        <f t="shared" si="3786"/>
        <v>0</v>
      </c>
      <c r="AF558" s="198">
        <f>IFERROR(AE558/(IF($W$18&gt;0,$J$7,0)+IF($X$18&gt;0,$P$7,0)+IF($Y$18&gt;0,$S$7,0)+IF($Z$18&gt;0,$V$7,0)),0)</f>
        <v>0</v>
      </c>
      <c r="AG558" s="198"/>
      <c r="AH558" s="425"/>
      <c r="AI558" s="413"/>
      <c r="AJ558" s="199" t="str">
        <f t="shared" si="3903"/>
        <v>4.8</v>
      </c>
      <c r="AK558" s="8" t="str">
        <f>'rpp18'!$M$352</f>
        <v/>
      </c>
      <c r="AL558" s="199"/>
      <c r="AM558" s="196">
        <f t="shared" si="3787"/>
        <v>0</v>
      </c>
      <c r="AN558" s="196"/>
      <c r="AO558" s="196"/>
      <c r="AP558" s="196">
        <f t="shared" si="3788"/>
        <v>0</v>
      </c>
      <c r="AQ558" s="196"/>
      <c r="AR558" s="196"/>
      <c r="AS558" s="196">
        <f t="shared" si="3789"/>
        <v>0</v>
      </c>
      <c r="AT558" s="196"/>
      <c r="AU558" s="196"/>
      <c r="AV558" s="196"/>
      <c r="AW558" s="196">
        <f t="shared" ref="AW558" si="4043">IF($AT$18=1,AM558*$AM$7,0)</f>
        <v>0</v>
      </c>
      <c r="AX558" s="196">
        <f t="shared" ref="AX558" si="4044">IF($AU$18=1,AP558*$AP$7,0)</f>
        <v>0</v>
      </c>
      <c r="AY558" s="196">
        <f t="shared" ref="AY558" si="4045">IF($AV$18=1,AS558*$AS$7,0)</f>
        <v>0</v>
      </c>
      <c r="AZ558" s="197">
        <f t="shared" si="3793"/>
        <v>0</v>
      </c>
      <c r="BA558" s="198">
        <f>IFERROR(AZ558/(IF($AT$18&gt;0,$AM$7,0)+IF($AU$18&gt;0,$AP$7,0)+IF($AV$18&gt;0,$AS$7,0)),0)</f>
        <v>0</v>
      </c>
      <c r="BB558" s="198"/>
      <c r="BC558" s="425"/>
      <c r="BD558" s="413"/>
      <c r="BE558" s="413"/>
      <c r="BF558" s="236"/>
      <c r="BG558" s="416"/>
      <c r="BH558" s="416"/>
      <c r="BI558" s="411"/>
      <c r="BJ558" s="411"/>
      <c r="BK558" s="413"/>
      <c r="BL558" s="413"/>
      <c r="BM558" s="413"/>
      <c r="BP558" s="211"/>
      <c r="BQ558" s="211"/>
      <c r="BR558" s="211"/>
      <c r="BS558" s="211"/>
    </row>
    <row r="559" spans="1:71">
      <c r="A559" s="419"/>
      <c r="B559" s="419"/>
      <c r="C559" s="422"/>
      <c r="D559" s="195" t="str">
        <f t="shared" si="3898"/>
        <v>3.9</v>
      </c>
      <c r="E559" s="195"/>
      <c r="F559" s="195"/>
      <c r="G559" s="195"/>
      <c r="H559" s="195"/>
      <c r="I559" s="195"/>
      <c r="J559" s="196">
        <f t="shared" si="3778"/>
        <v>0</v>
      </c>
      <c r="K559" s="197" t="str">
        <f>IF(analis!T50="","",analis!T50)</f>
        <v/>
      </c>
      <c r="L559" s="196"/>
      <c r="M559" s="196"/>
      <c r="N559" s="196"/>
      <c r="O559" s="196"/>
      <c r="P559" s="196">
        <f t="shared" si="3779"/>
        <v>0</v>
      </c>
      <c r="Q559" s="8" t="str">
        <f>'rpp19'!$M$295</f>
        <v/>
      </c>
      <c r="R559" s="196"/>
      <c r="S559" s="196">
        <f t="shared" si="3780"/>
        <v>0</v>
      </c>
      <c r="T559" s="196"/>
      <c r="U559" s="196"/>
      <c r="V559" s="196">
        <f t="shared" si="3781"/>
        <v>0</v>
      </c>
      <c r="W559" s="196"/>
      <c r="X559" s="196"/>
      <c r="Y559" s="196"/>
      <c r="Z559" s="196"/>
      <c r="AA559" s="196">
        <f t="shared" ref="AA559" si="4046">IF($W$19=1,J559*$J$7,0)</f>
        <v>0</v>
      </c>
      <c r="AB559" s="196">
        <f t="shared" ref="AB559" si="4047">IF($X$19=1,P559*$P$7,0)</f>
        <v>0</v>
      </c>
      <c r="AC559" s="196">
        <f t="shared" ref="AC559" si="4048">IF($Y$19=1,S559*$S$7,0)</f>
        <v>0</v>
      </c>
      <c r="AD559" s="196">
        <f t="shared" ref="AD559" si="4049">IF($Z$19=1,V559*$V$7,0)</f>
        <v>0</v>
      </c>
      <c r="AE559" s="197">
        <f t="shared" si="3786"/>
        <v>0</v>
      </c>
      <c r="AF559" s="198">
        <f>IFERROR(AE559/(IF($W$19&gt;0,$J$7,0)+IF($X$19&gt;0,$P$7,0)+IF($Y$19&gt;0,$S$7,0)+IF($Z$19&gt;0,$V$7,0)),0)</f>
        <v>0</v>
      </c>
      <c r="AG559" s="198"/>
      <c r="AH559" s="425"/>
      <c r="AI559" s="413"/>
      <c r="AJ559" s="199" t="str">
        <f t="shared" si="3903"/>
        <v>4.9</v>
      </c>
      <c r="AK559" s="8" t="str">
        <f>'rpp19'!$M$352</f>
        <v/>
      </c>
      <c r="AL559" s="199"/>
      <c r="AM559" s="196">
        <f t="shared" si="3787"/>
        <v>0</v>
      </c>
      <c r="AN559" s="196"/>
      <c r="AO559" s="196"/>
      <c r="AP559" s="196">
        <f t="shared" si="3788"/>
        <v>0</v>
      </c>
      <c r="AQ559" s="196"/>
      <c r="AR559" s="196"/>
      <c r="AS559" s="196">
        <f t="shared" si="3789"/>
        <v>0</v>
      </c>
      <c r="AT559" s="196"/>
      <c r="AU559" s="196"/>
      <c r="AV559" s="196"/>
      <c r="AW559" s="196">
        <f t="shared" ref="AW559" si="4050">IF($AT$19=1,AM559*$AM$7,0)</f>
        <v>0</v>
      </c>
      <c r="AX559" s="196">
        <f t="shared" ref="AX559" si="4051">IF($AU$19=1,AP559*$AP$7,0)</f>
        <v>0</v>
      </c>
      <c r="AY559" s="196">
        <f t="shared" ref="AY559" si="4052">IF($AV$19=1,AS559*$AS$7,0)</f>
        <v>0</v>
      </c>
      <c r="AZ559" s="197">
        <f t="shared" si="3793"/>
        <v>0</v>
      </c>
      <c r="BA559" s="198">
        <f>IFERROR(AZ559/(IF($AT$19&gt;0,$AM$7,0)+IF($AU$19&gt;0,$AP$7,0)+IF($AV$19&gt;0,$AS$7,0)),0)</f>
        <v>0</v>
      </c>
      <c r="BB559" s="198"/>
      <c r="BC559" s="425"/>
      <c r="BD559" s="413"/>
      <c r="BE559" s="413"/>
      <c r="BF559" s="236"/>
      <c r="BG559" s="416"/>
      <c r="BH559" s="416"/>
      <c r="BI559" s="411"/>
      <c r="BJ559" s="411"/>
      <c r="BK559" s="413"/>
      <c r="BL559" s="413"/>
      <c r="BM559" s="413"/>
      <c r="BP559" s="211"/>
      <c r="BQ559" s="211"/>
      <c r="BR559" s="211"/>
      <c r="BS559" s="211"/>
    </row>
    <row r="560" spans="1:71">
      <c r="A560" s="419"/>
      <c r="B560" s="419"/>
      <c r="C560" s="422"/>
      <c r="D560" s="195" t="str">
        <f t="shared" si="3898"/>
        <v>3.10</v>
      </c>
      <c r="E560" s="195"/>
      <c r="F560" s="195"/>
      <c r="G560" s="195"/>
      <c r="H560" s="195"/>
      <c r="I560" s="195"/>
      <c r="J560" s="196">
        <f t="shared" si="3778"/>
        <v>0</v>
      </c>
      <c r="K560" s="197" t="str">
        <f>IF(analis!V50="","",analis!V50)</f>
        <v/>
      </c>
      <c r="L560" s="196"/>
      <c r="M560" s="196"/>
      <c r="N560" s="196"/>
      <c r="O560" s="196"/>
      <c r="P560" s="196">
        <f t="shared" si="3779"/>
        <v>0</v>
      </c>
      <c r="Q560" s="8" t="str">
        <f>'rpp20'!$M$295</f>
        <v/>
      </c>
      <c r="R560" s="196"/>
      <c r="S560" s="196">
        <f t="shared" si="3780"/>
        <v>0</v>
      </c>
      <c r="T560" s="196"/>
      <c r="U560" s="196"/>
      <c r="V560" s="196">
        <f t="shared" si="3781"/>
        <v>0</v>
      </c>
      <c r="W560" s="196"/>
      <c r="X560" s="196"/>
      <c r="Y560" s="196"/>
      <c r="Z560" s="196"/>
      <c r="AA560" s="196">
        <f t="shared" ref="AA560" si="4053">IF($W$20=1,J560*$J$7,0)</f>
        <v>0</v>
      </c>
      <c r="AB560" s="196">
        <f t="shared" ref="AB560" si="4054">IF($X$20=1,P560*$P$7,0)</f>
        <v>0</v>
      </c>
      <c r="AC560" s="196">
        <f t="shared" ref="AC560" si="4055">IF($Y$20=1,S560*$S$7,0)</f>
        <v>0</v>
      </c>
      <c r="AD560" s="196">
        <f t="shared" ref="AD560" si="4056">IF($Z$20=1,V560*$V$7,0)</f>
        <v>0</v>
      </c>
      <c r="AE560" s="197">
        <f t="shared" si="3786"/>
        <v>0</v>
      </c>
      <c r="AF560" s="198">
        <f>IFERROR(AE560/(IF($W$20&gt;0,$J$7,0)+IF($X$20&gt;0,$P$7,0)+IF($Y$20&gt;0,$S$7,0)+IF($Z$20&gt;0,$V$7,0)),0)</f>
        <v>0</v>
      </c>
      <c r="AG560" s="198"/>
      <c r="AH560" s="425"/>
      <c r="AI560" s="413"/>
      <c r="AJ560" s="199" t="str">
        <f t="shared" si="3903"/>
        <v>4.10</v>
      </c>
      <c r="AK560" s="8" t="str">
        <f>'rpp20'!$M$352</f>
        <v/>
      </c>
      <c r="AL560" s="199"/>
      <c r="AM560" s="196">
        <f t="shared" si="3787"/>
        <v>0</v>
      </c>
      <c r="AN560" s="196"/>
      <c r="AO560" s="196"/>
      <c r="AP560" s="196">
        <f t="shared" si="3788"/>
        <v>0</v>
      </c>
      <c r="AQ560" s="196"/>
      <c r="AR560" s="196"/>
      <c r="AS560" s="196">
        <f t="shared" si="3789"/>
        <v>0</v>
      </c>
      <c r="AT560" s="196"/>
      <c r="AU560" s="196"/>
      <c r="AV560" s="196"/>
      <c r="AW560" s="196">
        <f t="shared" ref="AW560" si="4057">IF($AT$20=1,AM560*$AM$7,0)</f>
        <v>0</v>
      </c>
      <c r="AX560" s="196">
        <f t="shared" ref="AX560" si="4058">IF($AU$20=1,AP560*$AP$7,0)</f>
        <v>0</v>
      </c>
      <c r="AY560" s="196">
        <f t="shared" ref="AY560" si="4059">IF($AV$20=1,AS560*$AS$7,0)</f>
        <v>0</v>
      </c>
      <c r="AZ560" s="197">
        <f t="shared" si="3793"/>
        <v>0</v>
      </c>
      <c r="BA560" s="198">
        <f>IFERROR(AZ560/(IF($AT$20&gt;0,$AM$7,0)+IF($AU$20&gt;0,$AP$7,0)+IF($AV$20&gt;0,$AS$7,0)),0)</f>
        <v>0</v>
      </c>
      <c r="BB560" s="198"/>
      <c r="BC560" s="425"/>
      <c r="BD560" s="413"/>
      <c r="BE560" s="413"/>
      <c r="BF560" s="236"/>
      <c r="BG560" s="416"/>
      <c r="BH560" s="416"/>
      <c r="BI560" s="411"/>
      <c r="BJ560" s="411"/>
      <c r="BK560" s="413"/>
      <c r="BL560" s="413"/>
      <c r="BM560" s="413"/>
      <c r="BP560" s="211"/>
      <c r="BQ560" s="211"/>
      <c r="BR560" s="211"/>
      <c r="BS560" s="211"/>
    </row>
    <row r="561" spans="1:71">
      <c r="A561" s="419"/>
      <c r="B561" s="419"/>
      <c r="C561" s="422"/>
      <c r="D561" s="195" t="str">
        <f t="shared" si="3898"/>
        <v>3.11</v>
      </c>
      <c r="E561" s="195"/>
      <c r="F561" s="195"/>
      <c r="G561" s="195"/>
      <c r="H561" s="195"/>
      <c r="I561" s="195"/>
      <c r="J561" s="196">
        <f t="shared" si="3778"/>
        <v>0</v>
      </c>
      <c r="K561" s="197" t="str">
        <f>IF(analis!X50="","",analis!X50)</f>
        <v/>
      </c>
      <c r="L561" s="196"/>
      <c r="M561" s="196"/>
      <c r="N561" s="196"/>
      <c r="O561" s="196"/>
      <c r="P561" s="196">
        <f t="shared" si="3779"/>
        <v>0</v>
      </c>
      <c r="Q561" s="8" t="str">
        <f>'rpp11'!$M$295</f>
        <v/>
      </c>
      <c r="R561" s="196"/>
      <c r="S561" s="196">
        <f t="shared" si="3780"/>
        <v>0</v>
      </c>
      <c r="T561" s="196"/>
      <c r="U561" s="196"/>
      <c r="V561" s="196">
        <f t="shared" si="3781"/>
        <v>0</v>
      </c>
      <c r="W561" s="196"/>
      <c r="X561" s="196"/>
      <c r="Y561" s="196"/>
      <c r="Z561" s="196"/>
      <c r="AA561" s="196">
        <f t="shared" ref="AA561" si="4060">IF($W$21=1,J561*$J$7,0)</f>
        <v>0</v>
      </c>
      <c r="AB561" s="196">
        <f t="shared" ref="AB561" si="4061">IF($X$21=1,P561*$P$7,0)</f>
        <v>0</v>
      </c>
      <c r="AC561" s="196">
        <f t="shared" ref="AC561" si="4062">IF($Y$21=1,S561*$S$7,0)</f>
        <v>0</v>
      </c>
      <c r="AD561" s="196">
        <f t="shared" ref="AD561" si="4063">IF($Z$21=1,V561*$V$7,0)</f>
        <v>0</v>
      </c>
      <c r="AE561" s="197">
        <f t="shared" si="3786"/>
        <v>0</v>
      </c>
      <c r="AF561" s="198">
        <f>IFERROR(AE561/(IF($W$21&gt;0,$J$7,0)+IF($X$21&gt;0,$P$7,0)+IF($Y$21&gt;0,$S$7,0)+IF($Z$21&gt;0,$V$7,0)),0)</f>
        <v>0</v>
      </c>
      <c r="AG561" s="198"/>
      <c r="AH561" s="425"/>
      <c r="AI561" s="413"/>
      <c r="AJ561" s="199" t="str">
        <f t="shared" si="3903"/>
        <v>4.11</v>
      </c>
      <c r="AK561" s="8" t="str">
        <f>'rpp11'!$M$352</f>
        <v/>
      </c>
      <c r="AL561" s="199"/>
      <c r="AM561" s="196">
        <f t="shared" si="3787"/>
        <v>0</v>
      </c>
      <c r="AN561" s="196"/>
      <c r="AO561" s="196"/>
      <c r="AP561" s="196">
        <f t="shared" si="3788"/>
        <v>0</v>
      </c>
      <c r="AQ561" s="196"/>
      <c r="AR561" s="196"/>
      <c r="AS561" s="196">
        <f t="shared" si="3789"/>
        <v>0</v>
      </c>
      <c r="AT561" s="196"/>
      <c r="AU561" s="196"/>
      <c r="AV561" s="196"/>
      <c r="AW561" s="196">
        <f t="shared" ref="AW561" si="4064">IF($AT$21=1,AM561*$AM$7,0)</f>
        <v>0</v>
      </c>
      <c r="AX561" s="196">
        <f t="shared" ref="AX561" si="4065">IF($AU$21=1,AP561*$AP$7,0)</f>
        <v>0</v>
      </c>
      <c r="AY561" s="196">
        <f t="shared" ref="AY561" si="4066">IF($AV$21=1,AS561*$AS$7,0)</f>
        <v>0</v>
      </c>
      <c r="AZ561" s="197">
        <f t="shared" si="3793"/>
        <v>0</v>
      </c>
      <c r="BA561" s="198">
        <f>IFERROR(AZ561/(IF($AT$21&gt;0,$AM$7,0)+IF($AU$21&gt;0,$AP$7,0)+IF($AV$21&gt;0,$AS$7,0)),0)</f>
        <v>0</v>
      </c>
      <c r="BB561" s="198"/>
      <c r="BC561" s="425"/>
      <c r="BD561" s="413"/>
      <c r="BE561" s="413"/>
      <c r="BF561" s="236"/>
      <c r="BG561" s="416"/>
      <c r="BH561" s="416"/>
      <c r="BI561" s="411"/>
      <c r="BJ561" s="411"/>
      <c r="BK561" s="413"/>
      <c r="BL561" s="413"/>
      <c r="BM561" s="413"/>
      <c r="BP561" s="211"/>
      <c r="BQ561" s="211"/>
      <c r="BR561" s="211"/>
      <c r="BS561" s="211"/>
    </row>
    <row r="562" spans="1:71">
      <c r="A562" s="419"/>
      <c r="B562" s="419"/>
      <c r="C562" s="422"/>
      <c r="D562" s="195" t="str">
        <f t="shared" si="3898"/>
        <v>3.12</v>
      </c>
      <c r="E562" s="195"/>
      <c r="F562" s="195"/>
      <c r="G562" s="195"/>
      <c r="H562" s="195"/>
      <c r="I562" s="195"/>
      <c r="J562" s="196">
        <f t="shared" si="3778"/>
        <v>0</v>
      </c>
      <c r="K562" s="197" t="str">
        <f>IF(analis!Z50="","",analis!Z50)</f>
        <v/>
      </c>
      <c r="L562" s="196"/>
      <c r="M562" s="196"/>
      <c r="N562" s="196"/>
      <c r="O562" s="196"/>
      <c r="P562" s="196">
        <f t="shared" si="3779"/>
        <v>0</v>
      </c>
      <c r="Q562" s="8" t="str">
        <f>'rpp12'!$M$295</f>
        <v/>
      </c>
      <c r="R562" s="196"/>
      <c r="S562" s="196">
        <f t="shared" si="3780"/>
        <v>0</v>
      </c>
      <c r="T562" s="196"/>
      <c r="U562" s="196"/>
      <c r="V562" s="196">
        <f t="shared" si="3781"/>
        <v>0</v>
      </c>
      <c r="W562" s="196"/>
      <c r="X562" s="196"/>
      <c r="Y562" s="196"/>
      <c r="Z562" s="196"/>
      <c r="AA562" s="196">
        <f t="shared" ref="AA562" si="4067">IF($W$22=1,J562*$J$7,0)</f>
        <v>0</v>
      </c>
      <c r="AB562" s="196">
        <f t="shared" ref="AB562" si="4068">IF($X$22=1,P562*$P$7,0)</f>
        <v>0</v>
      </c>
      <c r="AC562" s="196">
        <f t="shared" ref="AC562" si="4069">IF($Y$22=1,S562*$S$7,0)</f>
        <v>0</v>
      </c>
      <c r="AD562" s="196">
        <f t="shared" ref="AD562" si="4070">IF($Z$22=1,V562*$V$7,0)</f>
        <v>0</v>
      </c>
      <c r="AE562" s="197">
        <f t="shared" si="3786"/>
        <v>0</v>
      </c>
      <c r="AF562" s="198">
        <f>IFERROR(AE562/(IF($W$22&gt;0,$J$7,0)+IF($X$22&gt;0,$P$7,0)+IF($Y$22&gt;0,$S$7,0)+IF($Z$22&gt;0,$V$7,0)),0)</f>
        <v>0</v>
      </c>
      <c r="AG562" s="198"/>
      <c r="AH562" s="425"/>
      <c r="AI562" s="413"/>
      <c r="AJ562" s="199" t="str">
        <f t="shared" si="3903"/>
        <v>4.12</v>
      </c>
      <c r="AK562" s="8" t="str">
        <f>'rpp12'!$M$352</f>
        <v/>
      </c>
      <c r="AL562" s="199"/>
      <c r="AM562" s="196">
        <f t="shared" si="3787"/>
        <v>0</v>
      </c>
      <c r="AN562" s="196"/>
      <c r="AO562" s="196"/>
      <c r="AP562" s="196">
        <f t="shared" si="3788"/>
        <v>0</v>
      </c>
      <c r="AQ562" s="196"/>
      <c r="AR562" s="196"/>
      <c r="AS562" s="196">
        <f t="shared" si="3789"/>
        <v>0</v>
      </c>
      <c r="AT562" s="196"/>
      <c r="AU562" s="196"/>
      <c r="AV562" s="196"/>
      <c r="AW562" s="196">
        <f t="shared" ref="AW562" si="4071">IF($AT$22=1,AM562*$AM$7,0)</f>
        <v>0</v>
      </c>
      <c r="AX562" s="196">
        <f t="shared" ref="AX562" si="4072">IF($AU$22=1,AP562*$AP$7,0)</f>
        <v>0</v>
      </c>
      <c r="AY562" s="196">
        <f t="shared" ref="AY562" si="4073">IF($AV$22=1,AS562*$AS$7,0)</f>
        <v>0</v>
      </c>
      <c r="AZ562" s="197">
        <f t="shared" si="3793"/>
        <v>0</v>
      </c>
      <c r="BA562" s="198">
        <f>IFERROR(AZ562/(IF($AT$22&gt;0,$AM$7,0)+IF($AU$22&gt;0,$AP$7,0)+IF($AV$22&gt;0,$AS$7,0)),0)</f>
        <v>0</v>
      </c>
      <c r="BB562" s="198"/>
      <c r="BC562" s="425"/>
      <c r="BD562" s="413"/>
      <c r="BE562" s="413"/>
      <c r="BF562" s="236"/>
      <c r="BG562" s="416"/>
      <c r="BH562" s="416"/>
      <c r="BI562" s="411"/>
      <c r="BJ562" s="411"/>
      <c r="BK562" s="413"/>
      <c r="BL562" s="413"/>
      <c r="BM562" s="413"/>
      <c r="BP562" s="211"/>
      <c r="BQ562" s="211"/>
      <c r="BR562" s="211"/>
      <c r="BS562" s="211"/>
    </row>
    <row r="563" spans="1:71">
      <c r="A563" s="419"/>
      <c r="B563" s="419"/>
      <c r="C563" s="422"/>
      <c r="D563" s="195" t="str">
        <f t="shared" si="3898"/>
        <v>3.13</v>
      </c>
      <c r="E563" s="195"/>
      <c r="F563" s="195"/>
      <c r="G563" s="195"/>
      <c r="H563" s="195"/>
      <c r="I563" s="195"/>
      <c r="J563" s="196">
        <f t="shared" si="3778"/>
        <v>0</v>
      </c>
      <c r="K563" s="197" t="str">
        <f>IF(analis!AB50="","",analis!AB50)</f>
        <v/>
      </c>
      <c r="L563" s="196"/>
      <c r="M563" s="196"/>
      <c r="N563" s="196"/>
      <c r="O563" s="196"/>
      <c r="P563" s="196">
        <f t="shared" si="3779"/>
        <v>0</v>
      </c>
      <c r="Q563" s="8" t="str">
        <f>'rpp13'!$M$295</f>
        <v/>
      </c>
      <c r="R563" s="196"/>
      <c r="S563" s="196">
        <f t="shared" si="3780"/>
        <v>0</v>
      </c>
      <c r="T563" s="196"/>
      <c r="U563" s="196"/>
      <c r="V563" s="196">
        <f t="shared" si="3781"/>
        <v>0</v>
      </c>
      <c r="W563" s="196"/>
      <c r="X563" s="196"/>
      <c r="Y563" s="196"/>
      <c r="Z563" s="196"/>
      <c r="AA563" s="196">
        <f t="shared" ref="AA563" si="4074">IF($W$23=1,J563*$J$7,0)</f>
        <v>0</v>
      </c>
      <c r="AB563" s="196">
        <f t="shared" ref="AB563" si="4075">IF($X$23=1,P563*$P$7,0)</f>
        <v>0</v>
      </c>
      <c r="AC563" s="196">
        <f t="shared" ref="AC563" si="4076">IF($Y$23=1,S563*$S$7,0)</f>
        <v>0</v>
      </c>
      <c r="AD563" s="196">
        <f t="shared" ref="AD563" si="4077">IF($Z$23=1,V563*$V$7,0)</f>
        <v>0</v>
      </c>
      <c r="AE563" s="197">
        <f t="shared" si="3786"/>
        <v>0</v>
      </c>
      <c r="AF563" s="198">
        <f>IFERROR(AE563/(IF($W$23&gt;0,$J$7,0)+IF($X$23&gt;0,$P$7,0)+IF($Y$23&gt;0,$S$7,0)+IF($Z$23&gt;0,$V$7,0)),0)</f>
        <v>0</v>
      </c>
      <c r="AG563" s="198"/>
      <c r="AH563" s="425"/>
      <c r="AI563" s="413"/>
      <c r="AJ563" s="199" t="str">
        <f t="shared" si="3903"/>
        <v>4.13</v>
      </c>
      <c r="AK563" s="8" t="str">
        <f>'rpp13'!$M$352</f>
        <v/>
      </c>
      <c r="AL563" s="199"/>
      <c r="AM563" s="196">
        <f t="shared" si="3787"/>
        <v>0</v>
      </c>
      <c r="AN563" s="196"/>
      <c r="AO563" s="196"/>
      <c r="AP563" s="196">
        <f t="shared" si="3788"/>
        <v>0</v>
      </c>
      <c r="AQ563" s="196"/>
      <c r="AR563" s="196"/>
      <c r="AS563" s="196">
        <f t="shared" si="3789"/>
        <v>0</v>
      </c>
      <c r="AT563" s="196"/>
      <c r="AU563" s="196"/>
      <c r="AV563" s="196"/>
      <c r="AW563" s="196">
        <f t="shared" ref="AW563" si="4078">IF($AT$23=1,AM563*$AM$7,0)</f>
        <v>0</v>
      </c>
      <c r="AX563" s="196">
        <f t="shared" ref="AX563" si="4079">IF($AU$23=1,AP563*$AP$7,0)</f>
        <v>0</v>
      </c>
      <c r="AY563" s="196">
        <f t="shared" ref="AY563" si="4080">IF($AV$23=1,AS563*$AS$7,0)</f>
        <v>0</v>
      </c>
      <c r="AZ563" s="197">
        <f t="shared" si="3793"/>
        <v>0</v>
      </c>
      <c r="BA563" s="198">
        <f>IFERROR(AZ563/(IF($AT$23&gt;0,$AM$7,0)+IF($AU$23&gt;0,$AP$7,0)+IF($AV$23&gt;0,$AS$7,0)),0)</f>
        <v>0</v>
      </c>
      <c r="BB563" s="198"/>
      <c r="BC563" s="425"/>
      <c r="BD563" s="413"/>
      <c r="BE563" s="413"/>
      <c r="BF563" s="236"/>
      <c r="BG563" s="416"/>
      <c r="BH563" s="416"/>
      <c r="BI563" s="411"/>
      <c r="BJ563" s="411"/>
      <c r="BK563" s="413"/>
      <c r="BL563" s="413"/>
      <c r="BM563" s="413"/>
      <c r="BP563" s="211"/>
      <c r="BQ563" s="211"/>
      <c r="BR563" s="211"/>
      <c r="BS563" s="211"/>
    </row>
    <row r="564" spans="1:71">
      <c r="A564" s="419"/>
      <c r="B564" s="419"/>
      <c r="C564" s="422"/>
      <c r="D564" s="195" t="str">
        <f t="shared" si="3898"/>
        <v>3.14</v>
      </c>
      <c r="E564" s="195"/>
      <c r="F564" s="195"/>
      <c r="G564" s="195"/>
      <c r="H564" s="195"/>
      <c r="I564" s="195"/>
      <c r="J564" s="196">
        <f t="shared" si="3778"/>
        <v>0</v>
      </c>
      <c r="K564" s="197" t="str">
        <f>IF(analis!AD50="","",analis!AD50)</f>
        <v/>
      </c>
      <c r="L564" s="196"/>
      <c r="M564" s="196"/>
      <c r="N564" s="196"/>
      <c r="O564" s="196"/>
      <c r="P564" s="196">
        <f t="shared" si="3779"/>
        <v>0</v>
      </c>
      <c r="Q564" s="8" t="str">
        <f>'rpp14'!$M$295</f>
        <v/>
      </c>
      <c r="R564" s="196"/>
      <c r="S564" s="196">
        <f t="shared" si="3780"/>
        <v>0</v>
      </c>
      <c r="T564" s="196"/>
      <c r="U564" s="196"/>
      <c r="V564" s="196">
        <f t="shared" si="3781"/>
        <v>0</v>
      </c>
      <c r="W564" s="196"/>
      <c r="X564" s="196"/>
      <c r="Y564" s="196"/>
      <c r="Z564" s="196"/>
      <c r="AA564" s="196">
        <f t="shared" ref="AA564" si="4081">IF($W$24=1,J564*$J$7,0)</f>
        <v>0</v>
      </c>
      <c r="AB564" s="196">
        <f t="shared" ref="AB564" si="4082">IF($X$24=1,P564*$P$7,0)</f>
        <v>0</v>
      </c>
      <c r="AC564" s="196">
        <f t="shared" ref="AC564" si="4083">IF($Y$24=1,S564*$S$7,0)</f>
        <v>0</v>
      </c>
      <c r="AD564" s="196">
        <f t="shared" ref="AD564" si="4084">IF($Z$24=1,V564*$V$7,0)</f>
        <v>0</v>
      </c>
      <c r="AE564" s="197">
        <f t="shared" si="3786"/>
        <v>0</v>
      </c>
      <c r="AF564" s="198">
        <f>IFERROR(AE564/(IF($W$24&gt;0,$J$7,0)+IF($X$24&gt;0,$P$7,0)+IF($Y$24&gt;0,$S$7,0)+IF($Z$24&gt;0,$V$7,0)),0)</f>
        <v>0</v>
      </c>
      <c r="AG564" s="198"/>
      <c r="AH564" s="425"/>
      <c r="AI564" s="413"/>
      <c r="AJ564" s="199" t="str">
        <f t="shared" si="3903"/>
        <v>4.14</v>
      </c>
      <c r="AK564" s="8" t="str">
        <f>'rpp14'!$M$352</f>
        <v/>
      </c>
      <c r="AL564" s="199"/>
      <c r="AM564" s="196">
        <f t="shared" si="3787"/>
        <v>0</v>
      </c>
      <c r="AN564" s="196"/>
      <c r="AO564" s="196"/>
      <c r="AP564" s="196">
        <f t="shared" si="3788"/>
        <v>0</v>
      </c>
      <c r="AQ564" s="196"/>
      <c r="AR564" s="196"/>
      <c r="AS564" s="196">
        <f t="shared" si="3789"/>
        <v>0</v>
      </c>
      <c r="AT564" s="196"/>
      <c r="AU564" s="196"/>
      <c r="AV564" s="196"/>
      <c r="AW564" s="196">
        <f t="shared" ref="AW564" si="4085">IF($AT$24=1,AM564*$AM$7,0)</f>
        <v>0</v>
      </c>
      <c r="AX564" s="196">
        <f t="shared" ref="AX564" si="4086">IF($AU$24=1,AP564*$AP$7,0)</f>
        <v>0</v>
      </c>
      <c r="AY564" s="196">
        <f t="shared" ref="AY564" si="4087">IF($AV$24=1,AS564*$AS$7,0)</f>
        <v>0</v>
      </c>
      <c r="AZ564" s="197">
        <f t="shared" si="3793"/>
        <v>0</v>
      </c>
      <c r="BA564" s="198">
        <f>IFERROR(AZ564/(IF($AT$24&gt;0,$AM$7,0)+IF($AU$24&gt;0,$AP$7,0)+IF($AV$24&gt;0,$AS$7,0)),0)</f>
        <v>0</v>
      </c>
      <c r="BB564" s="198"/>
      <c r="BC564" s="425"/>
      <c r="BD564" s="413"/>
      <c r="BE564" s="413"/>
      <c r="BF564" s="236"/>
      <c r="BG564" s="416"/>
      <c r="BH564" s="416"/>
      <c r="BI564" s="411"/>
      <c r="BJ564" s="411"/>
      <c r="BK564" s="413"/>
      <c r="BL564" s="413"/>
      <c r="BM564" s="413"/>
      <c r="BP564" s="211"/>
      <c r="BQ564" s="211"/>
      <c r="BR564" s="211"/>
      <c r="BS564" s="211"/>
    </row>
    <row r="565" spans="1:71">
      <c r="A565" s="420"/>
      <c r="B565" s="420"/>
      <c r="C565" s="423"/>
      <c r="D565" s="195" t="str">
        <f t="shared" si="3898"/>
        <v>3.15</v>
      </c>
      <c r="E565" s="195"/>
      <c r="F565" s="195"/>
      <c r="G565" s="195"/>
      <c r="H565" s="195"/>
      <c r="I565" s="195"/>
      <c r="J565" s="196">
        <f t="shared" si="3778"/>
        <v>0</v>
      </c>
      <c r="K565" s="197" t="str">
        <f>IF(analis!AF50="","",analis!AF50)</f>
        <v/>
      </c>
      <c r="L565" s="196"/>
      <c r="M565" s="196"/>
      <c r="N565" s="196"/>
      <c r="O565" s="196"/>
      <c r="P565" s="196">
        <f t="shared" si="3779"/>
        <v>0</v>
      </c>
      <c r="Q565" s="8" t="str">
        <f>'rpp15'!$M$295</f>
        <v/>
      </c>
      <c r="R565" s="196"/>
      <c r="S565" s="196">
        <f t="shared" si="3780"/>
        <v>0</v>
      </c>
      <c r="T565" s="196"/>
      <c r="U565" s="196"/>
      <c r="V565" s="196">
        <f t="shared" si="3781"/>
        <v>0</v>
      </c>
      <c r="W565" s="196"/>
      <c r="X565" s="196"/>
      <c r="Y565" s="196"/>
      <c r="Z565" s="196"/>
      <c r="AA565" s="196">
        <f t="shared" ref="AA565" si="4088">IF($W$25=1,J565*$J$7,0)</f>
        <v>0</v>
      </c>
      <c r="AB565" s="196">
        <f t="shared" ref="AB565" si="4089">IF($X$25=1,P565*$P$7,0)</f>
        <v>0</v>
      </c>
      <c r="AC565" s="196">
        <f t="shared" ref="AC565" si="4090">IF($Y$25=1,S565*$S$7,0)</f>
        <v>0</v>
      </c>
      <c r="AD565" s="196">
        <f t="shared" ref="AD565" si="4091">IF($Z$25=1,V565*$V$7,0)</f>
        <v>0</v>
      </c>
      <c r="AE565" s="197">
        <f t="shared" si="3786"/>
        <v>0</v>
      </c>
      <c r="AF565" s="198">
        <f>IFERROR(AE565/(IF($W$25&gt;0,$J$7,0)+IF($X$25&gt;0,$P$7,0)+IF($Y$25&gt;0,$S$7,0)+IF($Z$25&gt;0,$V$7,0)),0)</f>
        <v>0</v>
      </c>
      <c r="AG565" s="198"/>
      <c r="AH565" s="426"/>
      <c r="AI565" s="414"/>
      <c r="AJ565" s="199" t="str">
        <f t="shared" si="3903"/>
        <v>4.15</v>
      </c>
      <c r="AK565" s="8" t="str">
        <f>'rpp15'!$M$352</f>
        <v/>
      </c>
      <c r="AL565" s="199"/>
      <c r="AM565" s="196">
        <f t="shared" si="3787"/>
        <v>0</v>
      </c>
      <c r="AN565" s="196"/>
      <c r="AO565" s="196"/>
      <c r="AP565" s="196">
        <f t="shared" si="3788"/>
        <v>0</v>
      </c>
      <c r="AQ565" s="196"/>
      <c r="AR565" s="196"/>
      <c r="AS565" s="196">
        <f t="shared" si="3789"/>
        <v>0</v>
      </c>
      <c r="AT565" s="196"/>
      <c r="AU565" s="196"/>
      <c r="AV565" s="196"/>
      <c r="AW565" s="196">
        <f t="shared" ref="AW565" si="4092">IF($AT$25=1,AM565*$AM$7,0)</f>
        <v>0</v>
      </c>
      <c r="AX565" s="196">
        <f t="shared" ref="AX565" si="4093">IF($AU$25=1,AP565*$AP$7,0)</f>
        <v>0</v>
      </c>
      <c r="AY565" s="196">
        <f t="shared" ref="AY565" si="4094">IF($AV$25=1,AS565*$AS$7,0)</f>
        <v>0</v>
      </c>
      <c r="AZ565" s="197">
        <f t="shared" si="3793"/>
        <v>0</v>
      </c>
      <c r="BA565" s="198">
        <f>IFERROR(AZ565/(IF($AT$25&gt;0,$AM$7,0)+IF($AU$25&gt;0,$AP$7,0)+IF($AV$25&gt;0,$AS$7,0)),0)</f>
        <v>0</v>
      </c>
      <c r="BB565" s="198"/>
      <c r="BC565" s="426"/>
      <c r="BD565" s="414"/>
      <c r="BE565" s="414"/>
      <c r="BF565" s="237"/>
      <c r="BG565" s="417"/>
      <c r="BH565" s="417"/>
      <c r="BI565" s="316"/>
      <c r="BJ565" s="316"/>
      <c r="BK565" s="414"/>
      <c r="BL565" s="414"/>
      <c r="BM565" s="414"/>
      <c r="BP565" s="211"/>
      <c r="BQ565" s="211"/>
      <c r="BR565" s="211"/>
      <c r="BS565" s="211"/>
    </row>
    <row r="566" spans="1:71">
      <c r="A566" s="418">
        <v>38</v>
      </c>
      <c r="B566" s="418">
        <f>pd!B43</f>
        <v>0</v>
      </c>
      <c r="C566" s="421">
        <f>pd!C43</f>
        <v>0</v>
      </c>
      <c r="D566" s="195" t="str">
        <f t="shared" si="3898"/>
        <v>3.1</v>
      </c>
      <c r="E566" s="195"/>
      <c r="F566" s="195"/>
      <c r="G566" s="195"/>
      <c r="H566" s="195"/>
      <c r="I566" s="195"/>
      <c r="J566" s="196">
        <f t="shared" si="3778"/>
        <v>0</v>
      </c>
      <c r="K566" s="197" t="str">
        <f>IF(analis!D51="","",analis!D51)</f>
        <v/>
      </c>
      <c r="L566" s="196"/>
      <c r="M566" s="196"/>
      <c r="N566" s="196"/>
      <c r="O566" s="196"/>
      <c r="P566" s="196">
        <f t="shared" si="3779"/>
        <v>0</v>
      </c>
      <c r="Q566" s="8" t="str">
        <f>'rpp1'!$M$296</f>
        <v/>
      </c>
      <c r="R566" s="196"/>
      <c r="S566" s="196">
        <f t="shared" si="3780"/>
        <v>0</v>
      </c>
      <c r="T566" s="196"/>
      <c r="U566" s="196"/>
      <c r="V566" s="196">
        <f t="shared" si="3781"/>
        <v>0</v>
      </c>
      <c r="W566" s="196"/>
      <c r="X566" s="196"/>
      <c r="Y566" s="196"/>
      <c r="Z566" s="196"/>
      <c r="AA566" s="196">
        <f t="shared" ref="AA566" si="4095">IF($W$11=1,J566*$J$7,0)</f>
        <v>0</v>
      </c>
      <c r="AB566" s="196">
        <f t="shared" ref="AB566" si="4096">IF($X$11=1,P566*$P$7,0)</f>
        <v>0</v>
      </c>
      <c r="AC566" s="196">
        <f t="shared" ref="AC566" si="4097">IF($Y$11=1,S566*$S$7,0)</f>
        <v>0</v>
      </c>
      <c r="AD566" s="196">
        <f t="shared" ref="AD566" si="4098">IF($Z$11=1,V566*$V$7,0)</f>
        <v>0</v>
      </c>
      <c r="AE566" s="197">
        <f t="shared" si="3786"/>
        <v>0</v>
      </c>
      <c r="AF566" s="198">
        <f>IFERROR(AE566/(IF($W$11&gt;0,$J$7,0)+IF($X$11&gt;0,$P$7,0)+IF($Y$11&gt;0,$S$7,0)+IF($Z$11&gt;0,$V$7,0)),0)</f>
        <v>0</v>
      </c>
      <c r="AG566" s="198"/>
      <c r="AH566" s="424" t="e">
        <f t="shared" ref="AH566" si="4099">ROUND((SUM(AF566:AF580)/SUM($AG$11:$AG$25)),0)</f>
        <v>#DIV/0!</v>
      </c>
      <c r="AI566" s="412" t="e">
        <f>IF(AH566&gt;=$BO$11,"A",IF(AH566&gt;=$BO$12,"B",IF(AH566&gt;=$BO$13,"C",IF(AH566&gt;=$BO$14,"D",""))))</f>
        <v>#DIV/0!</v>
      </c>
      <c r="AJ566" s="199" t="str">
        <f t="shared" si="3903"/>
        <v>4.1</v>
      </c>
      <c r="AK566" s="8" t="str">
        <f>'rpp1'!$M$353</f>
        <v/>
      </c>
      <c r="AL566" s="199"/>
      <c r="AM566" s="196">
        <f t="shared" si="3787"/>
        <v>0</v>
      </c>
      <c r="AN566" s="196"/>
      <c r="AO566" s="196"/>
      <c r="AP566" s="196">
        <f t="shared" si="3788"/>
        <v>0</v>
      </c>
      <c r="AQ566" s="196"/>
      <c r="AR566" s="196"/>
      <c r="AS566" s="196">
        <f t="shared" si="3789"/>
        <v>0</v>
      </c>
      <c r="AT566" s="196"/>
      <c r="AU566" s="196"/>
      <c r="AV566" s="196"/>
      <c r="AW566" s="196">
        <f t="shared" ref="AW566" si="4100">IF($AT$11=1,AM566*$AM$7,0)</f>
        <v>0</v>
      </c>
      <c r="AX566" s="196">
        <f t="shared" ref="AX566" si="4101">IF($AU$11=1,AP566*$AP$7,0)</f>
        <v>0</v>
      </c>
      <c r="AY566" s="196">
        <f t="shared" ref="AY566" si="4102">IF($AV$11=1,AS566*$AS$7,0)</f>
        <v>0</v>
      </c>
      <c r="AZ566" s="197">
        <f t="shared" si="3793"/>
        <v>0</v>
      </c>
      <c r="BA566" s="198">
        <f>IFERROR(AZ566/(IF($AT$11&gt;0,$AM$7,0)+IF($AU$11&gt;0,$AP$7,0)+IF($AV$11&gt;0,$AS$7,0)),0)</f>
        <v>0</v>
      </c>
      <c r="BB566" s="198"/>
      <c r="BC566" s="424" t="e">
        <f t="shared" ref="BC566" si="4103">ROUND((SUM(BA566:BA580)/SUM($BB$11:$BB$25)),0)</f>
        <v>#DIV/0!</v>
      </c>
      <c r="BD566" s="412" t="e">
        <f t="shared" ref="BD566" si="4104">IF(BC566&gt;=$BO$11,"A",IF(BC566&gt;=$BO$12,"B",IF(BC566&gt;=$BO$13,"C",IF(BC566&gt;=$BO$14,"D",""))))</f>
        <v>#DIV/0!</v>
      </c>
      <c r="BE566" s="412"/>
      <c r="BF566" s="235" t="str">
        <f>'rpp1'!G187</f>
        <v/>
      </c>
      <c r="BG566" s="415" t="e">
        <f>IF(AI566=$BP$11,$BQ$11,IF(AI566=$BP$12,$BQ$12,IF(AI566=$BP$13,$BQ$13,IF(AI566=$BP$14,$BQ$14,""))))</f>
        <v>#DIV/0!</v>
      </c>
      <c r="BH566" s="415" t="e">
        <f t="shared" ref="BH566" si="4105">IF(BD566=$BP$11,$BR$11,IF(BD566=$BP$12,$BR$12,IF(BD566=$BP$13,$BR$13,IF(BD566=$BP$14,$BR$14,""))))</f>
        <v>#DIV/0!</v>
      </c>
      <c r="BI566" s="315" t="str">
        <f t="shared" ref="BI566" si="4106">IF(BE566=$BS$11,$BT$11,IF(BE566=$BS$12,$BT$12,IF(BE566=$BS$13,$BT$13,IF(BE566=$BS$14,$BT$14,""))))</f>
        <v/>
      </c>
      <c r="BJ566" s="315" t="str">
        <f t="shared" ref="BJ566" si="4107">IF(BF566=$BS$11,$BU$11,IF(BF566=$BS$12,$BU$12,IF(BF566=$BS$13,$BU$13,IF(BF566=$BS$14,$BU$14,""))))</f>
        <v/>
      </c>
      <c r="BK566" s="412"/>
      <c r="BL566" s="412"/>
      <c r="BM566" s="412"/>
      <c r="BP566" s="211"/>
      <c r="BQ566" s="211"/>
      <c r="BR566" s="211"/>
      <c r="BS566" s="211"/>
    </row>
    <row r="567" spans="1:71">
      <c r="A567" s="419"/>
      <c r="B567" s="419"/>
      <c r="C567" s="422"/>
      <c r="D567" s="195" t="str">
        <f t="shared" si="3898"/>
        <v>3.2</v>
      </c>
      <c r="E567" s="195"/>
      <c r="F567" s="195"/>
      <c r="G567" s="195"/>
      <c r="H567" s="195"/>
      <c r="I567" s="195"/>
      <c r="J567" s="196">
        <f t="shared" si="3778"/>
        <v>0</v>
      </c>
      <c r="K567" s="197" t="str">
        <f>IF(analis!F51="","",analis!F51)</f>
        <v/>
      </c>
      <c r="L567" s="196"/>
      <c r="M567" s="196"/>
      <c r="N567" s="196"/>
      <c r="O567" s="196"/>
      <c r="P567" s="196">
        <f t="shared" si="3779"/>
        <v>0</v>
      </c>
      <c r="Q567" s="8" t="str">
        <f>'rpp2'!$M$296</f>
        <v/>
      </c>
      <c r="R567" s="196"/>
      <c r="S567" s="196">
        <f t="shared" si="3780"/>
        <v>0</v>
      </c>
      <c r="T567" s="196"/>
      <c r="U567" s="196"/>
      <c r="V567" s="196">
        <f t="shared" si="3781"/>
        <v>0</v>
      </c>
      <c r="W567" s="196"/>
      <c r="X567" s="196"/>
      <c r="Y567" s="196"/>
      <c r="Z567" s="196"/>
      <c r="AA567" s="196">
        <f t="shared" ref="AA567" si="4108">IF($W$12=1,J567*$J$7,0)</f>
        <v>0</v>
      </c>
      <c r="AB567" s="196">
        <f t="shared" ref="AB567" si="4109">IF($X$12=1,P567*$P$7,0)</f>
        <v>0</v>
      </c>
      <c r="AC567" s="196">
        <f t="shared" ref="AC567" si="4110">IF($Y$12=1,S567*$S$7,0)</f>
        <v>0</v>
      </c>
      <c r="AD567" s="196">
        <f t="shared" ref="AD567" si="4111">IF($Z$12=1,V567*$V$7,0)</f>
        <v>0</v>
      </c>
      <c r="AE567" s="197">
        <f t="shared" si="3786"/>
        <v>0</v>
      </c>
      <c r="AF567" s="198">
        <f>IFERROR(AE567/(IF($W$12&gt;0,$J$7,0)+IF($X$12&gt;0,$P$7,0)+IF($Y$12&gt;0,$S$7,0)+IF($Z$12&gt;0,$V$7,0)),0)</f>
        <v>0</v>
      </c>
      <c r="AG567" s="198"/>
      <c r="AH567" s="425"/>
      <c r="AI567" s="413"/>
      <c r="AJ567" s="199" t="str">
        <f t="shared" si="3903"/>
        <v>4.2</v>
      </c>
      <c r="AK567" s="8" t="str">
        <f>'rpp2'!$M$353</f>
        <v/>
      </c>
      <c r="AL567" s="199"/>
      <c r="AM567" s="196">
        <f t="shared" si="3787"/>
        <v>0</v>
      </c>
      <c r="AN567" s="196"/>
      <c r="AO567" s="196"/>
      <c r="AP567" s="196">
        <f t="shared" si="3788"/>
        <v>0</v>
      </c>
      <c r="AQ567" s="196"/>
      <c r="AR567" s="196"/>
      <c r="AS567" s="196">
        <f t="shared" si="3789"/>
        <v>0</v>
      </c>
      <c r="AT567" s="196"/>
      <c r="AU567" s="196"/>
      <c r="AV567" s="196"/>
      <c r="AW567" s="196">
        <f t="shared" ref="AW567" si="4112">IF($AT$12=1,AM567*$AM$7,0)</f>
        <v>0</v>
      </c>
      <c r="AX567" s="196">
        <f t="shared" ref="AX567" si="4113">IF($AU$12=1,AP567*$AP$7,0)</f>
        <v>0</v>
      </c>
      <c r="AY567" s="196">
        <f t="shared" ref="AY567" si="4114">IF($AV$12=1,AS567*$AS$7,0)</f>
        <v>0</v>
      </c>
      <c r="AZ567" s="197">
        <f t="shared" si="3793"/>
        <v>0</v>
      </c>
      <c r="BA567" s="198">
        <f>IFERROR(AZ567/(IF($AT$12&gt;0,$AM$7,0)+IF($AU$12&gt;0,$AP$7,0)+IF($AV$12&gt;0,$AS$7,0)),0)</f>
        <v>0</v>
      </c>
      <c r="BB567" s="198"/>
      <c r="BC567" s="425"/>
      <c r="BD567" s="413"/>
      <c r="BE567" s="413"/>
      <c r="BF567" s="236" t="str">
        <f>'rpp2'!G187</f>
        <v/>
      </c>
      <c r="BG567" s="416"/>
      <c r="BH567" s="416"/>
      <c r="BI567" s="411"/>
      <c r="BJ567" s="411"/>
      <c r="BK567" s="413"/>
      <c r="BL567" s="413"/>
      <c r="BM567" s="413"/>
      <c r="BP567" s="211"/>
      <c r="BQ567" s="211"/>
      <c r="BR567" s="211"/>
      <c r="BS567" s="211"/>
    </row>
    <row r="568" spans="1:71">
      <c r="A568" s="419"/>
      <c r="B568" s="419"/>
      <c r="C568" s="422"/>
      <c r="D568" s="195" t="str">
        <f t="shared" si="3898"/>
        <v>3.3</v>
      </c>
      <c r="E568" s="195"/>
      <c r="F568" s="195"/>
      <c r="G568" s="195"/>
      <c r="H568" s="195"/>
      <c r="I568" s="195"/>
      <c r="J568" s="196">
        <f t="shared" si="3778"/>
        <v>0</v>
      </c>
      <c r="K568" s="197" t="str">
        <f>IF(analis!H51="","",analis!H51)</f>
        <v/>
      </c>
      <c r="L568" s="196"/>
      <c r="M568" s="196"/>
      <c r="N568" s="196"/>
      <c r="O568" s="196"/>
      <c r="P568" s="196">
        <f t="shared" si="3779"/>
        <v>0</v>
      </c>
      <c r="Q568" s="8" t="str">
        <f>'rpp3'!$M$296</f>
        <v/>
      </c>
      <c r="R568" s="196"/>
      <c r="S568" s="196">
        <f t="shared" si="3780"/>
        <v>0</v>
      </c>
      <c r="T568" s="196"/>
      <c r="U568" s="196"/>
      <c r="V568" s="196">
        <f t="shared" si="3781"/>
        <v>0</v>
      </c>
      <c r="W568" s="196"/>
      <c r="X568" s="196"/>
      <c r="Y568" s="196"/>
      <c r="Z568" s="196"/>
      <c r="AA568" s="196">
        <f t="shared" ref="AA568" si="4115">IF($W$13=1,J568*$J$7,0)</f>
        <v>0</v>
      </c>
      <c r="AB568" s="196">
        <f t="shared" ref="AB568" si="4116">IF($X$13=1,P568*$P$7,0)</f>
        <v>0</v>
      </c>
      <c r="AC568" s="196">
        <f t="shared" ref="AC568" si="4117">IF($Y$13=1,S568*$S$7,0)</f>
        <v>0</v>
      </c>
      <c r="AD568" s="196">
        <f t="shared" ref="AD568" si="4118">IF($Z$13=1,V568*$V$7,0)</f>
        <v>0</v>
      </c>
      <c r="AE568" s="197">
        <f t="shared" si="3786"/>
        <v>0</v>
      </c>
      <c r="AF568" s="198">
        <f>IFERROR(AE568/(IF($W$13&gt;0,$J$7,0)+IF($X$13&gt;0,$P$7,0)+IF($Y$13&gt;0,$S$7,0)+IF($Z$13&gt;0,$V$7,0)),0)</f>
        <v>0</v>
      </c>
      <c r="AG568" s="198"/>
      <c r="AH568" s="425"/>
      <c r="AI568" s="413"/>
      <c r="AJ568" s="199" t="str">
        <f t="shared" si="3903"/>
        <v>4.3</v>
      </c>
      <c r="AK568" s="8" t="str">
        <f>'rpp3'!$M$353</f>
        <v/>
      </c>
      <c r="AL568" s="199"/>
      <c r="AM568" s="196">
        <f t="shared" si="3787"/>
        <v>0</v>
      </c>
      <c r="AN568" s="196"/>
      <c r="AO568" s="196"/>
      <c r="AP568" s="196">
        <f t="shared" si="3788"/>
        <v>0</v>
      </c>
      <c r="AQ568" s="196"/>
      <c r="AR568" s="196"/>
      <c r="AS568" s="196">
        <f t="shared" si="3789"/>
        <v>0</v>
      </c>
      <c r="AT568" s="196"/>
      <c r="AU568" s="196"/>
      <c r="AV568" s="196"/>
      <c r="AW568" s="196">
        <f t="shared" ref="AW568" si="4119">IF($AT$13=1,AM568*$AM$7,0)</f>
        <v>0</v>
      </c>
      <c r="AX568" s="196">
        <f t="shared" ref="AX568" si="4120">IF($AU$13=1,AP568*$AP$7,0)</f>
        <v>0</v>
      </c>
      <c r="AY568" s="196">
        <f t="shared" ref="AY568" si="4121">IF($AV$13=1,AS568*$AS$7,0)</f>
        <v>0</v>
      </c>
      <c r="AZ568" s="197">
        <f t="shared" si="3793"/>
        <v>0</v>
      </c>
      <c r="BA568" s="198">
        <f>IFERROR(AZ568/(IF($AT$13&gt;0,$AM$7,0)+IF($AU$13&gt;0,$AP$7,0)+IF($AV$13&gt;0,$AS$7,0)),0)</f>
        <v>0</v>
      </c>
      <c r="BB568" s="198"/>
      <c r="BC568" s="425"/>
      <c r="BD568" s="413"/>
      <c r="BE568" s="413"/>
      <c r="BF568" s="236"/>
      <c r="BG568" s="416"/>
      <c r="BH568" s="416"/>
      <c r="BI568" s="411"/>
      <c r="BJ568" s="411"/>
      <c r="BK568" s="413"/>
      <c r="BL568" s="413"/>
      <c r="BM568" s="413"/>
      <c r="BP568" s="211"/>
      <c r="BQ568" s="211"/>
      <c r="BR568" s="211"/>
      <c r="BS568" s="211"/>
    </row>
    <row r="569" spans="1:71">
      <c r="A569" s="419"/>
      <c r="B569" s="419"/>
      <c r="C569" s="422"/>
      <c r="D569" s="195" t="str">
        <f t="shared" si="3898"/>
        <v>3.4</v>
      </c>
      <c r="E569" s="195"/>
      <c r="F569" s="195"/>
      <c r="G569" s="195"/>
      <c r="H569" s="195"/>
      <c r="I569" s="195"/>
      <c r="J569" s="196">
        <f t="shared" si="3778"/>
        <v>0</v>
      </c>
      <c r="K569" s="197" t="str">
        <f>IF(analis!J51="","",analis!J51)</f>
        <v/>
      </c>
      <c r="L569" s="196"/>
      <c r="M569" s="196"/>
      <c r="N569" s="196"/>
      <c r="O569" s="196"/>
      <c r="P569" s="196">
        <f t="shared" si="3779"/>
        <v>0</v>
      </c>
      <c r="Q569" s="8" t="str">
        <f>'rpp4'!$M$296</f>
        <v/>
      </c>
      <c r="R569" s="196"/>
      <c r="S569" s="196">
        <f t="shared" si="3780"/>
        <v>0</v>
      </c>
      <c r="T569" s="196"/>
      <c r="U569" s="196"/>
      <c r="V569" s="196">
        <f t="shared" si="3781"/>
        <v>0</v>
      </c>
      <c r="W569" s="196"/>
      <c r="X569" s="196"/>
      <c r="Y569" s="196"/>
      <c r="Z569" s="196"/>
      <c r="AA569" s="196">
        <f t="shared" ref="AA569" si="4122">IF($W$14=1,J569*$J$7,0)</f>
        <v>0</v>
      </c>
      <c r="AB569" s="196">
        <f t="shared" ref="AB569" si="4123">IF($X$14=1,P569*$P$7,0)</f>
        <v>0</v>
      </c>
      <c r="AC569" s="196">
        <f t="shared" ref="AC569" si="4124">IF($Y$14=1,S569*$S$7,0)</f>
        <v>0</v>
      </c>
      <c r="AD569" s="196">
        <f t="shared" ref="AD569" si="4125">IF($Z$14=1,V569*$V$7,0)</f>
        <v>0</v>
      </c>
      <c r="AE569" s="197">
        <f t="shared" si="3786"/>
        <v>0</v>
      </c>
      <c r="AF569" s="198">
        <f>IFERROR(AE569/(IF($W$14&gt;0,$J$7,0)+IF($X$14&gt;0,$P$7,0)+IF($Y$14&gt;0,$S$7,0)+IF($Z$14&gt;0,$V$7,0)),0)</f>
        <v>0</v>
      </c>
      <c r="AG569" s="198"/>
      <c r="AH569" s="425"/>
      <c r="AI569" s="413"/>
      <c r="AJ569" s="199" t="str">
        <f t="shared" si="3903"/>
        <v>4.4</v>
      </c>
      <c r="AK569" s="8" t="str">
        <f>'rpp4'!$M$353</f>
        <v/>
      </c>
      <c r="AL569" s="199"/>
      <c r="AM569" s="196">
        <f t="shared" si="3787"/>
        <v>0</v>
      </c>
      <c r="AN569" s="196"/>
      <c r="AO569" s="196"/>
      <c r="AP569" s="196">
        <f t="shared" si="3788"/>
        <v>0</v>
      </c>
      <c r="AQ569" s="196"/>
      <c r="AR569" s="196"/>
      <c r="AS569" s="196">
        <f t="shared" si="3789"/>
        <v>0</v>
      </c>
      <c r="AT569" s="196"/>
      <c r="AU569" s="196"/>
      <c r="AV569" s="196"/>
      <c r="AW569" s="196">
        <f t="shared" ref="AW569" si="4126">IF($AT$14=1,AM569*$AM$7,0)</f>
        <v>0</v>
      </c>
      <c r="AX569" s="196">
        <f t="shared" ref="AX569" si="4127">IF($AU$14=1,AP569*$AP$7,0)</f>
        <v>0</v>
      </c>
      <c r="AY569" s="196">
        <f t="shared" ref="AY569" si="4128">IF($AV$14=1,AS569*$AS$7,0)</f>
        <v>0</v>
      </c>
      <c r="AZ569" s="197">
        <f t="shared" si="3793"/>
        <v>0</v>
      </c>
      <c r="BA569" s="198">
        <f>IFERROR(AZ569/(IF($AT$14&gt;0,$AM$7,0)+IF($AU$14&gt;0,$AP$7,0)+IF($AV$14&gt;0,$AS$7,0)),0)</f>
        <v>0</v>
      </c>
      <c r="BB569" s="198"/>
      <c r="BC569" s="425"/>
      <c r="BD569" s="413"/>
      <c r="BE569" s="413"/>
      <c r="BF569" s="236"/>
      <c r="BG569" s="416"/>
      <c r="BH569" s="416"/>
      <c r="BI569" s="411"/>
      <c r="BJ569" s="411"/>
      <c r="BK569" s="413"/>
      <c r="BL569" s="413"/>
      <c r="BM569" s="413"/>
      <c r="BP569" s="211"/>
      <c r="BQ569" s="211"/>
      <c r="BR569" s="211"/>
      <c r="BS569" s="211"/>
    </row>
    <row r="570" spans="1:71">
      <c r="A570" s="419"/>
      <c r="B570" s="419"/>
      <c r="C570" s="422"/>
      <c r="D570" s="195" t="str">
        <f t="shared" si="3898"/>
        <v>3.5</v>
      </c>
      <c r="E570" s="195"/>
      <c r="F570" s="195"/>
      <c r="G570" s="195"/>
      <c r="H570" s="195"/>
      <c r="I570" s="195"/>
      <c r="J570" s="196">
        <f t="shared" si="3778"/>
        <v>0</v>
      </c>
      <c r="K570" s="197" t="str">
        <f>IF(analis!L51="","",analis!L51)</f>
        <v/>
      </c>
      <c r="L570" s="196"/>
      <c r="M570" s="196"/>
      <c r="N570" s="196"/>
      <c r="O570" s="196"/>
      <c r="P570" s="196">
        <f t="shared" si="3779"/>
        <v>0</v>
      </c>
      <c r="Q570" s="8" t="str">
        <f>'rpp5'!$M$296</f>
        <v/>
      </c>
      <c r="R570" s="196"/>
      <c r="S570" s="196">
        <f t="shared" si="3780"/>
        <v>0</v>
      </c>
      <c r="T570" s="196"/>
      <c r="U570" s="196"/>
      <c r="V570" s="196">
        <f t="shared" si="3781"/>
        <v>0</v>
      </c>
      <c r="W570" s="196"/>
      <c r="X570" s="196"/>
      <c r="Y570" s="196"/>
      <c r="Z570" s="196"/>
      <c r="AA570" s="196">
        <f t="shared" ref="AA570" si="4129">IF($W$15=1,J570*$J$7,0)</f>
        <v>0</v>
      </c>
      <c r="AB570" s="196">
        <f t="shared" ref="AB570" si="4130">IF($X$15=1,P570*$P$7,0)</f>
        <v>0</v>
      </c>
      <c r="AC570" s="196">
        <f t="shared" ref="AC570" si="4131">IF($Y$15=1,S570*$S$7,0)</f>
        <v>0</v>
      </c>
      <c r="AD570" s="196">
        <f t="shared" ref="AD570" si="4132">IF($Z$15=1,V570*$V$7,0)</f>
        <v>0</v>
      </c>
      <c r="AE570" s="197">
        <f t="shared" si="3786"/>
        <v>0</v>
      </c>
      <c r="AF570" s="198">
        <f>IFERROR(AE570/(IF($W$15&gt;0,$J$7,0)+IF($X$15&gt;0,$P$7,0)+IF($Y$15&gt;0,$S$7,0)+IF($Z$15&gt;0,$V$7,0)),0)</f>
        <v>0</v>
      </c>
      <c r="AG570" s="198"/>
      <c r="AH570" s="425"/>
      <c r="AI570" s="413"/>
      <c r="AJ570" s="199" t="str">
        <f t="shared" si="3903"/>
        <v>4.5</v>
      </c>
      <c r="AK570" s="8" t="str">
        <f>'rpp5'!$M$353</f>
        <v/>
      </c>
      <c r="AL570" s="199"/>
      <c r="AM570" s="196">
        <f t="shared" si="3787"/>
        <v>0</v>
      </c>
      <c r="AN570" s="196"/>
      <c r="AO570" s="196"/>
      <c r="AP570" s="196">
        <f t="shared" si="3788"/>
        <v>0</v>
      </c>
      <c r="AQ570" s="196"/>
      <c r="AR570" s="196"/>
      <c r="AS570" s="196">
        <f t="shared" si="3789"/>
        <v>0</v>
      </c>
      <c r="AT570" s="196"/>
      <c r="AU570" s="196"/>
      <c r="AV570" s="196"/>
      <c r="AW570" s="196">
        <f t="shared" ref="AW570" si="4133">IF($AT$15=1,AM570*$AM$7,0)</f>
        <v>0</v>
      </c>
      <c r="AX570" s="196">
        <f t="shared" ref="AX570" si="4134">IF($AU$15=1,AP570*$AP$7,0)</f>
        <v>0</v>
      </c>
      <c r="AY570" s="196">
        <f t="shared" ref="AY570" si="4135">IF($AV$15=1,AS570*$AS$7,0)</f>
        <v>0</v>
      </c>
      <c r="AZ570" s="197">
        <f t="shared" si="3793"/>
        <v>0</v>
      </c>
      <c r="BA570" s="198">
        <f>IFERROR(AZ570/(IF($AT$15&gt;0,$AM$7,0)+IF($AU$15&gt;0,$AP$7,0)+IF($AV$15&gt;0,$AS$7,0)),0)</f>
        <v>0</v>
      </c>
      <c r="BB570" s="198"/>
      <c r="BC570" s="425"/>
      <c r="BD570" s="413"/>
      <c r="BE570" s="413"/>
      <c r="BF570" s="236"/>
      <c r="BG570" s="416"/>
      <c r="BH570" s="416"/>
      <c r="BI570" s="411"/>
      <c r="BJ570" s="411"/>
      <c r="BK570" s="413"/>
      <c r="BL570" s="413"/>
      <c r="BM570" s="413"/>
      <c r="BP570" s="211"/>
      <c r="BQ570" s="211"/>
      <c r="BR570" s="211"/>
      <c r="BS570" s="211"/>
    </row>
    <row r="571" spans="1:71">
      <c r="A571" s="419"/>
      <c r="B571" s="419"/>
      <c r="C571" s="422"/>
      <c r="D571" s="195" t="str">
        <f t="shared" si="3898"/>
        <v>3.6</v>
      </c>
      <c r="E571" s="195"/>
      <c r="F571" s="195"/>
      <c r="G571" s="195"/>
      <c r="H571" s="195"/>
      <c r="I571" s="195"/>
      <c r="J571" s="196">
        <f t="shared" si="3778"/>
        <v>0</v>
      </c>
      <c r="K571" s="197" t="str">
        <f>IF(analis!N51="","",analis!N51)</f>
        <v/>
      </c>
      <c r="L571" s="196"/>
      <c r="M571" s="196"/>
      <c r="N571" s="196"/>
      <c r="O571" s="196"/>
      <c r="P571" s="196">
        <f t="shared" si="3779"/>
        <v>0</v>
      </c>
      <c r="Q571" s="8" t="str">
        <f>'rpp16'!$M$296</f>
        <v/>
      </c>
      <c r="R571" s="196"/>
      <c r="S571" s="196">
        <f t="shared" si="3780"/>
        <v>0</v>
      </c>
      <c r="T571" s="196"/>
      <c r="U571" s="196"/>
      <c r="V571" s="196">
        <f t="shared" si="3781"/>
        <v>0</v>
      </c>
      <c r="W571" s="196"/>
      <c r="X571" s="196"/>
      <c r="Y571" s="196"/>
      <c r="Z571" s="196"/>
      <c r="AA571" s="196">
        <f t="shared" ref="AA571" si="4136">IF($W$16=1,J571*$J$7,0)</f>
        <v>0</v>
      </c>
      <c r="AB571" s="196">
        <f t="shared" ref="AB571" si="4137">IF($X$16=1,P571*$P$7,0)</f>
        <v>0</v>
      </c>
      <c r="AC571" s="196">
        <f t="shared" ref="AC571" si="4138">IF($Y$16=1,S571*$S$7,0)</f>
        <v>0</v>
      </c>
      <c r="AD571" s="196">
        <f t="shared" ref="AD571" si="4139">IF($Z$16=1,V571*$V$7,0)</f>
        <v>0</v>
      </c>
      <c r="AE571" s="197">
        <f t="shared" si="3786"/>
        <v>0</v>
      </c>
      <c r="AF571" s="198">
        <f>IFERROR(AE571/(IF($W$16&gt;0,$J$7,0)+IF($X$16&gt;0,$P$7,0)+IF($Y$16&gt;0,$S$7,0)+IF($Z$16&gt;0,$V$7,0)),0)</f>
        <v>0</v>
      </c>
      <c r="AG571" s="198"/>
      <c r="AH571" s="425"/>
      <c r="AI571" s="413"/>
      <c r="AJ571" s="199" t="str">
        <f t="shared" si="3903"/>
        <v>4.6</v>
      </c>
      <c r="AK571" s="8" t="str">
        <f>'rpp16'!$M$353</f>
        <v/>
      </c>
      <c r="AL571" s="199"/>
      <c r="AM571" s="196">
        <f t="shared" si="3787"/>
        <v>0</v>
      </c>
      <c r="AN571" s="196"/>
      <c r="AO571" s="196"/>
      <c r="AP571" s="196">
        <f t="shared" si="3788"/>
        <v>0</v>
      </c>
      <c r="AQ571" s="196"/>
      <c r="AR571" s="196"/>
      <c r="AS571" s="196">
        <f t="shared" si="3789"/>
        <v>0</v>
      </c>
      <c r="AT571" s="196"/>
      <c r="AU571" s="196"/>
      <c r="AV571" s="196"/>
      <c r="AW571" s="196">
        <f t="shared" ref="AW571" si="4140">IF($AT$16=1,AM571*$AM$7,0)</f>
        <v>0</v>
      </c>
      <c r="AX571" s="196">
        <f t="shared" ref="AX571" si="4141">IF($AU$16=1,AP571*$AP$7,0)</f>
        <v>0</v>
      </c>
      <c r="AY571" s="196">
        <f t="shared" ref="AY571" si="4142">IF($AV$16=1,AS571*$AS$7,0)</f>
        <v>0</v>
      </c>
      <c r="AZ571" s="197">
        <f t="shared" si="3793"/>
        <v>0</v>
      </c>
      <c r="BA571" s="198">
        <f>IFERROR(AZ571/(IF($AT$16&gt;0,$AM$7,0)+IF($AU$16&gt;0,$AP$7,0)+IF($AV$16&gt;0,$AS$7,0)),0)</f>
        <v>0</v>
      </c>
      <c r="BB571" s="198"/>
      <c r="BC571" s="425"/>
      <c r="BD571" s="413"/>
      <c r="BE571" s="413"/>
      <c r="BF571" s="236"/>
      <c r="BG571" s="416"/>
      <c r="BH571" s="416"/>
      <c r="BI571" s="411"/>
      <c r="BJ571" s="411"/>
      <c r="BK571" s="413"/>
      <c r="BL571" s="413"/>
      <c r="BM571" s="413"/>
      <c r="BP571" s="211"/>
      <c r="BQ571" s="211"/>
      <c r="BR571" s="211"/>
      <c r="BS571" s="211"/>
    </row>
    <row r="572" spans="1:71">
      <c r="A572" s="419"/>
      <c r="B572" s="419"/>
      <c r="C572" s="422"/>
      <c r="D572" s="195" t="str">
        <f t="shared" si="3898"/>
        <v>3.7</v>
      </c>
      <c r="E572" s="195"/>
      <c r="F572" s="195"/>
      <c r="G572" s="195"/>
      <c r="H572" s="195"/>
      <c r="I572" s="195"/>
      <c r="J572" s="196">
        <f t="shared" si="3778"/>
        <v>0</v>
      </c>
      <c r="K572" s="197" t="str">
        <f>IF(analis!P51="","",analis!P51)</f>
        <v/>
      </c>
      <c r="L572" s="196"/>
      <c r="M572" s="196"/>
      <c r="N572" s="196"/>
      <c r="O572" s="196"/>
      <c r="P572" s="196">
        <f t="shared" si="3779"/>
        <v>0</v>
      </c>
      <c r="Q572" s="8" t="str">
        <f>'rpp17'!$M$296</f>
        <v/>
      </c>
      <c r="R572" s="196"/>
      <c r="S572" s="196">
        <f t="shared" si="3780"/>
        <v>0</v>
      </c>
      <c r="T572" s="196"/>
      <c r="U572" s="196"/>
      <c r="V572" s="196">
        <f t="shared" si="3781"/>
        <v>0</v>
      </c>
      <c r="W572" s="196"/>
      <c r="X572" s="196"/>
      <c r="Y572" s="196"/>
      <c r="Z572" s="196"/>
      <c r="AA572" s="196">
        <f t="shared" ref="AA572" si="4143">IF($W$17=1,J572*$J$7,0)</f>
        <v>0</v>
      </c>
      <c r="AB572" s="196">
        <f t="shared" ref="AB572" si="4144">IF($X$17=1,P572*$P$7,0)</f>
        <v>0</v>
      </c>
      <c r="AC572" s="196">
        <f t="shared" ref="AC572" si="4145">IF($Y$17=1,S572*$S$7,0)</f>
        <v>0</v>
      </c>
      <c r="AD572" s="196">
        <f t="shared" ref="AD572" si="4146">IF($Z$17=1,V572*$V$7,0)</f>
        <v>0</v>
      </c>
      <c r="AE572" s="197">
        <f t="shared" si="3786"/>
        <v>0</v>
      </c>
      <c r="AF572" s="198">
        <f>IFERROR(AE572/(IF($W$17&gt;0,$J$7,0)+IF($X$17&gt;0,$P$7,0)+IF($Y$17&gt;0,$S$7,0)+IF($Z$17&gt;0,$V$7,0)),0)</f>
        <v>0</v>
      </c>
      <c r="AG572" s="198"/>
      <c r="AH572" s="425"/>
      <c r="AI572" s="413"/>
      <c r="AJ572" s="199" t="str">
        <f t="shared" si="3903"/>
        <v>4.7</v>
      </c>
      <c r="AK572" s="8" t="str">
        <f>'rpp17'!$M$353</f>
        <v/>
      </c>
      <c r="AL572" s="199"/>
      <c r="AM572" s="196">
        <f t="shared" si="3787"/>
        <v>0</v>
      </c>
      <c r="AN572" s="196"/>
      <c r="AO572" s="196"/>
      <c r="AP572" s="196">
        <f t="shared" si="3788"/>
        <v>0</v>
      </c>
      <c r="AQ572" s="196"/>
      <c r="AR572" s="196"/>
      <c r="AS572" s="196">
        <f t="shared" si="3789"/>
        <v>0</v>
      </c>
      <c r="AT572" s="196"/>
      <c r="AU572" s="196"/>
      <c r="AV572" s="196"/>
      <c r="AW572" s="196">
        <f t="shared" ref="AW572" si="4147">IF($AT$17=1,AM572*$AM$7,0)</f>
        <v>0</v>
      </c>
      <c r="AX572" s="196">
        <f t="shared" ref="AX572" si="4148">IF($AU$17=1,AP572*$AP$7,0)</f>
        <v>0</v>
      </c>
      <c r="AY572" s="196">
        <f t="shared" ref="AY572" si="4149">IF($AV$17=1,AS572*$AS$7,0)</f>
        <v>0</v>
      </c>
      <c r="AZ572" s="197">
        <f t="shared" si="3793"/>
        <v>0</v>
      </c>
      <c r="BA572" s="198">
        <f>IFERROR(AZ572/(IF($AT$17&gt;0,$AM$7,0)+IF($AU$17&gt;0,$AP$7,0)+IF($AV$17&gt;0,$AS$7,0)),0)</f>
        <v>0</v>
      </c>
      <c r="BB572" s="198"/>
      <c r="BC572" s="425"/>
      <c r="BD572" s="413"/>
      <c r="BE572" s="413"/>
      <c r="BF572" s="236"/>
      <c r="BG572" s="416"/>
      <c r="BH572" s="416"/>
      <c r="BI572" s="411"/>
      <c r="BJ572" s="411"/>
      <c r="BK572" s="413"/>
      <c r="BL572" s="413"/>
      <c r="BM572" s="413"/>
      <c r="BP572" s="211"/>
      <c r="BQ572" s="211"/>
      <c r="BR572" s="211"/>
      <c r="BS572" s="211"/>
    </row>
    <row r="573" spans="1:71">
      <c r="A573" s="419"/>
      <c r="B573" s="419"/>
      <c r="C573" s="422"/>
      <c r="D573" s="195" t="str">
        <f t="shared" si="3898"/>
        <v>3.8</v>
      </c>
      <c r="E573" s="195"/>
      <c r="F573" s="195"/>
      <c r="G573" s="195"/>
      <c r="H573" s="195"/>
      <c r="I573" s="195"/>
      <c r="J573" s="196">
        <f t="shared" si="3778"/>
        <v>0</v>
      </c>
      <c r="K573" s="197" t="str">
        <f>IF(analis!R51="","",analis!R51)</f>
        <v/>
      </c>
      <c r="L573" s="196"/>
      <c r="M573" s="196"/>
      <c r="N573" s="196"/>
      <c r="O573" s="196"/>
      <c r="P573" s="196">
        <f t="shared" si="3779"/>
        <v>0</v>
      </c>
      <c r="Q573" s="8" t="str">
        <f>'rpp18'!$M$296</f>
        <v/>
      </c>
      <c r="R573" s="196"/>
      <c r="S573" s="196">
        <f t="shared" si="3780"/>
        <v>0</v>
      </c>
      <c r="T573" s="196"/>
      <c r="U573" s="196"/>
      <c r="V573" s="196">
        <f t="shared" si="3781"/>
        <v>0</v>
      </c>
      <c r="W573" s="196"/>
      <c r="X573" s="196"/>
      <c r="Y573" s="196"/>
      <c r="Z573" s="196"/>
      <c r="AA573" s="196">
        <f t="shared" ref="AA573" si="4150">IF($W$18=1,J573*$J$7,0)</f>
        <v>0</v>
      </c>
      <c r="AB573" s="196">
        <f t="shared" ref="AB573" si="4151">IF($X$18=1,P573*$P$7,0)</f>
        <v>0</v>
      </c>
      <c r="AC573" s="196">
        <f t="shared" ref="AC573" si="4152">IF($Y$18=1,S573*$S$7,0)</f>
        <v>0</v>
      </c>
      <c r="AD573" s="196">
        <f t="shared" ref="AD573" si="4153">IF($Z$18=1,V573*$V$7,0)</f>
        <v>0</v>
      </c>
      <c r="AE573" s="197">
        <f t="shared" si="3786"/>
        <v>0</v>
      </c>
      <c r="AF573" s="198">
        <f>IFERROR(AE573/(IF($W$18&gt;0,$J$7,0)+IF($X$18&gt;0,$P$7,0)+IF($Y$18&gt;0,$S$7,0)+IF($Z$18&gt;0,$V$7,0)),0)</f>
        <v>0</v>
      </c>
      <c r="AG573" s="198"/>
      <c r="AH573" s="425"/>
      <c r="AI573" s="413"/>
      <c r="AJ573" s="199" t="str">
        <f t="shared" si="3903"/>
        <v>4.8</v>
      </c>
      <c r="AK573" s="8" t="str">
        <f>'rpp18'!$M$353</f>
        <v/>
      </c>
      <c r="AL573" s="199"/>
      <c r="AM573" s="196">
        <f t="shared" si="3787"/>
        <v>0</v>
      </c>
      <c r="AN573" s="196"/>
      <c r="AO573" s="196"/>
      <c r="AP573" s="196">
        <f t="shared" si="3788"/>
        <v>0</v>
      </c>
      <c r="AQ573" s="196"/>
      <c r="AR573" s="196"/>
      <c r="AS573" s="196">
        <f t="shared" si="3789"/>
        <v>0</v>
      </c>
      <c r="AT573" s="196"/>
      <c r="AU573" s="196"/>
      <c r="AV573" s="196"/>
      <c r="AW573" s="196">
        <f t="shared" ref="AW573" si="4154">IF($AT$18=1,AM573*$AM$7,0)</f>
        <v>0</v>
      </c>
      <c r="AX573" s="196">
        <f t="shared" ref="AX573" si="4155">IF($AU$18=1,AP573*$AP$7,0)</f>
        <v>0</v>
      </c>
      <c r="AY573" s="196">
        <f t="shared" ref="AY573" si="4156">IF($AV$18=1,AS573*$AS$7,0)</f>
        <v>0</v>
      </c>
      <c r="AZ573" s="197">
        <f t="shared" si="3793"/>
        <v>0</v>
      </c>
      <c r="BA573" s="198">
        <f>IFERROR(AZ573/(IF($AT$18&gt;0,$AM$7,0)+IF($AU$18&gt;0,$AP$7,0)+IF($AV$18&gt;0,$AS$7,0)),0)</f>
        <v>0</v>
      </c>
      <c r="BB573" s="198"/>
      <c r="BC573" s="425"/>
      <c r="BD573" s="413"/>
      <c r="BE573" s="413"/>
      <c r="BF573" s="236"/>
      <c r="BG573" s="416"/>
      <c r="BH573" s="416"/>
      <c r="BI573" s="411"/>
      <c r="BJ573" s="411"/>
      <c r="BK573" s="413"/>
      <c r="BL573" s="413"/>
      <c r="BM573" s="413"/>
      <c r="BP573" s="211"/>
      <c r="BQ573" s="211"/>
      <c r="BR573" s="211"/>
      <c r="BS573" s="211"/>
    </row>
    <row r="574" spans="1:71">
      <c r="A574" s="419"/>
      <c r="B574" s="419"/>
      <c r="C574" s="422"/>
      <c r="D574" s="195" t="str">
        <f t="shared" si="3898"/>
        <v>3.9</v>
      </c>
      <c r="E574" s="195"/>
      <c r="F574" s="195"/>
      <c r="G574" s="195"/>
      <c r="H574" s="195"/>
      <c r="I574" s="195"/>
      <c r="J574" s="196">
        <f t="shared" si="3778"/>
        <v>0</v>
      </c>
      <c r="K574" s="197" t="str">
        <f>IF(analis!T51="","",analis!T51)</f>
        <v/>
      </c>
      <c r="L574" s="196"/>
      <c r="M574" s="196"/>
      <c r="N574" s="196"/>
      <c r="O574" s="196"/>
      <c r="P574" s="196">
        <f t="shared" si="3779"/>
        <v>0</v>
      </c>
      <c r="Q574" s="8" t="str">
        <f>'rpp19'!$M$296</f>
        <v/>
      </c>
      <c r="R574" s="196"/>
      <c r="S574" s="196">
        <f t="shared" si="3780"/>
        <v>0</v>
      </c>
      <c r="T574" s="196"/>
      <c r="U574" s="196"/>
      <c r="V574" s="196">
        <f t="shared" si="3781"/>
        <v>0</v>
      </c>
      <c r="W574" s="196"/>
      <c r="X574" s="196"/>
      <c r="Y574" s="196"/>
      <c r="Z574" s="196"/>
      <c r="AA574" s="196">
        <f t="shared" ref="AA574" si="4157">IF($W$19=1,J574*$J$7,0)</f>
        <v>0</v>
      </c>
      <c r="AB574" s="196">
        <f t="shared" ref="AB574" si="4158">IF($X$19=1,P574*$P$7,0)</f>
        <v>0</v>
      </c>
      <c r="AC574" s="196">
        <f t="shared" ref="AC574" si="4159">IF($Y$19=1,S574*$S$7,0)</f>
        <v>0</v>
      </c>
      <c r="AD574" s="196">
        <f t="shared" ref="AD574" si="4160">IF($Z$19=1,V574*$V$7,0)</f>
        <v>0</v>
      </c>
      <c r="AE574" s="197">
        <f t="shared" si="3786"/>
        <v>0</v>
      </c>
      <c r="AF574" s="198">
        <f>IFERROR(AE574/(IF($W$19&gt;0,$J$7,0)+IF($X$19&gt;0,$P$7,0)+IF($Y$19&gt;0,$S$7,0)+IF($Z$19&gt;0,$V$7,0)),0)</f>
        <v>0</v>
      </c>
      <c r="AG574" s="198"/>
      <c r="AH574" s="425"/>
      <c r="AI574" s="413"/>
      <c r="AJ574" s="199" t="str">
        <f t="shared" si="3903"/>
        <v>4.9</v>
      </c>
      <c r="AK574" s="8" t="str">
        <f>'rpp19'!$M$353</f>
        <v/>
      </c>
      <c r="AL574" s="199"/>
      <c r="AM574" s="196">
        <f t="shared" si="3787"/>
        <v>0</v>
      </c>
      <c r="AN574" s="196"/>
      <c r="AO574" s="196"/>
      <c r="AP574" s="196">
        <f t="shared" si="3788"/>
        <v>0</v>
      </c>
      <c r="AQ574" s="196"/>
      <c r="AR574" s="196"/>
      <c r="AS574" s="196">
        <f t="shared" si="3789"/>
        <v>0</v>
      </c>
      <c r="AT574" s="196"/>
      <c r="AU574" s="196"/>
      <c r="AV574" s="196"/>
      <c r="AW574" s="196">
        <f t="shared" ref="AW574" si="4161">IF($AT$19=1,AM574*$AM$7,0)</f>
        <v>0</v>
      </c>
      <c r="AX574" s="196">
        <f t="shared" ref="AX574" si="4162">IF($AU$19=1,AP574*$AP$7,0)</f>
        <v>0</v>
      </c>
      <c r="AY574" s="196">
        <f t="shared" ref="AY574" si="4163">IF($AV$19=1,AS574*$AS$7,0)</f>
        <v>0</v>
      </c>
      <c r="AZ574" s="197">
        <f t="shared" si="3793"/>
        <v>0</v>
      </c>
      <c r="BA574" s="198">
        <f>IFERROR(AZ574/(IF($AT$19&gt;0,$AM$7,0)+IF($AU$19&gt;0,$AP$7,0)+IF($AV$19&gt;0,$AS$7,0)),0)</f>
        <v>0</v>
      </c>
      <c r="BB574" s="198"/>
      <c r="BC574" s="425"/>
      <c r="BD574" s="413"/>
      <c r="BE574" s="413"/>
      <c r="BF574" s="236"/>
      <c r="BG574" s="416"/>
      <c r="BH574" s="416"/>
      <c r="BI574" s="411"/>
      <c r="BJ574" s="411"/>
      <c r="BK574" s="413"/>
      <c r="BL574" s="413"/>
      <c r="BM574" s="413"/>
      <c r="BP574" s="211"/>
      <c r="BQ574" s="211"/>
      <c r="BR574" s="211"/>
      <c r="BS574" s="211"/>
    </row>
    <row r="575" spans="1:71">
      <c r="A575" s="419"/>
      <c r="B575" s="419"/>
      <c r="C575" s="422"/>
      <c r="D575" s="195" t="str">
        <f t="shared" si="3898"/>
        <v>3.10</v>
      </c>
      <c r="E575" s="195"/>
      <c r="F575" s="195"/>
      <c r="G575" s="195"/>
      <c r="H575" s="195"/>
      <c r="I575" s="195"/>
      <c r="J575" s="196">
        <f t="shared" si="3778"/>
        <v>0</v>
      </c>
      <c r="K575" s="197" t="str">
        <f>IF(analis!V51="","",analis!V51)</f>
        <v/>
      </c>
      <c r="L575" s="196"/>
      <c r="M575" s="196"/>
      <c r="N575" s="196"/>
      <c r="O575" s="196"/>
      <c r="P575" s="196">
        <f t="shared" si="3779"/>
        <v>0</v>
      </c>
      <c r="Q575" s="8" t="str">
        <f>'rpp20'!$M$296</f>
        <v/>
      </c>
      <c r="R575" s="196"/>
      <c r="S575" s="196">
        <f t="shared" si="3780"/>
        <v>0</v>
      </c>
      <c r="T575" s="196"/>
      <c r="U575" s="196"/>
      <c r="V575" s="196">
        <f t="shared" si="3781"/>
        <v>0</v>
      </c>
      <c r="W575" s="196"/>
      <c r="X575" s="196"/>
      <c r="Y575" s="196"/>
      <c r="Z575" s="196"/>
      <c r="AA575" s="196">
        <f t="shared" ref="AA575" si="4164">IF($W$20=1,J575*$J$7,0)</f>
        <v>0</v>
      </c>
      <c r="AB575" s="196">
        <f t="shared" ref="AB575" si="4165">IF($X$20=1,P575*$P$7,0)</f>
        <v>0</v>
      </c>
      <c r="AC575" s="196">
        <f t="shared" ref="AC575" si="4166">IF($Y$20=1,S575*$S$7,0)</f>
        <v>0</v>
      </c>
      <c r="AD575" s="196">
        <f t="shared" ref="AD575" si="4167">IF($Z$20=1,V575*$V$7,0)</f>
        <v>0</v>
      </c>
      <c r="AE575" s="197">
        <f t="shared" si="3786"/>
        <v>0</v>
      </c>
      <c r="AF575" s="198">
        <f>IFERROR(AE575/(IF($W$20&gt;0,$J$7,0)+IF($X$20&gt;0,$P$7,0)+IF($Y$20&gt;0,$S$7,0)+IF($Z$20&gt;0,$V$7,0)),0)</f>
        <v>0</v>
      </c>
      <c r="AG575" s="198"/>
      <c r="AH575" s="425"/>
      <c r="AI575" s="413"/>
      <c r="AJ575" s="199" t="str">
        <f t="shared" si="3903"/>
        <v>4.10</v>
      </c>
      <c r="AK575" s="8" t="str">
        <f>'rpp20'!$M$353</f>
        <v/>
      </c>
      <c r="AL575" s="199"/>
      <c r="AM575" s="196">
        <f t="shared" si="3787"/>
        <v>0</v>
      </c>
      <c r="AN575" s="196"/>
      <c r="AO575" s="196"/>
      <c r="AP575" s="196">
        <f t="shared" si="3788"/>
        <v>0</v>
      </c>
      <c r="AQ575" s="196"/>
      <c r="AR575" s="196"/>
      <c r="AS575" s="196">
        <f t="shared" si="3789"/>
        <v>0</v>
      </c>
      <c r="AT575" s="196"/>
      <c r="AU575" s="196"/>
      <c r="AV575" s="196"/>
      <c r="AW575" s="196">
        <f t="shared" ref="AW575" si="4168">IF($AT$20=1,AM575*$AM$7,0)</f>
        <v>0</v>
      </c>
      <c r="AX575" s="196">
        <f t="shared" ref="AX575" si="4169">IF($AU$20=1,AP575*$AP$7,0)</f>
        <v>0</v>
      </c>
      <c r="AY575" s="196">
        <f t="shared" ref="AY575" si="4170">IF($AV$20=1,AS575*$AS$7,0)</f>
        <v>0</v>
      </c>
      <c r="AZ575" s="197">
        <f t="shared" si="3793"/>
        <v>0</v>
      </c>
      <c r="BA575" s="198">
        <f>IFERROR(AZ575/(IF($AT$20&gt;0,$AM$7,0)+IF($AU$20&gt;0,$AP$7,0)+IF($AV$20&gt;0,$AS$7,0)),0)</f>
        <v>0</v>
      </c>
      <c r="BB575" s="198"/>
      <c r="BC575" s="425"/>
      <c r="BD575" s="413"/>
      <c r="BE575" s="413"/>
      <c r="BF575" s="236"/>
      <c r="BG575" s="416"/>
      <c r="BH575" s="416"/>
      <c r="BI575" s="411"/>
      <c r="BJ575" s="411"/>
      <c r="BK575" s="413"/>
      <c r="BL575" s="413"/>
      <c r="BM575" s="413"/>
      <c r="BP575" s="211"/>
      <c r="BQ575" s="211"/>
      <c r="BR575" s="211"/>
      <c r="BS575" s="211"/>
    </row>
    <row r="576" spans="1:71">
      <c r="A576" s="419"/>
      <c r="B576" s="419"/>
      <c r="C576" s="422"/>
      <c r="D576" s="195" t="str">
        <f t="shared" si="3898"/>
        <v>3.11</v>
      </c>
      <c r="E576" s="195"/>
      <c r="F576" s="195"/>
      <c r="G576" s="195"/>
      <c r="H576" s="195"/>
      <c r="I576" s="195"/>
      <c r="J576" s="196">
        <f t="shared" si="3778"/>
        <v>0</v>
      </c>
      <c r="K576" s="197" t="str">
        <f>IF(analis!X51="","",analis!X51)</f>
        <v/>
      </c>
      <c r="L576" s="196"/>
      <c r="M576" s="196"/>
      <c r="N576" s="196"/>
      <c r="O576" s="196"/>
      <c r="P576" s="196">
        <f t="shared" si="3779"/>
        <v>0</v>
      </c>
      <c r="Q576" s="8" t="str">
        <f>'rpp11'!$M$296</f>
        <v/>
      </c>
      <c r="R576" s="196"/>
      <c r="S576" s="196">
        <f t="shared" si="3780"/>
        <v>0</v>
      </c>
      <c r="T576" s="196"/>
      <c r="U576" s="196"/>
      <c r="V576" s="196">
        <f t="shared" si="3781"/>
        <v>0</v>
      </c>
      <c r="W576" s="196"/>
      <c r="X576" s="196"/>
      <c r="Y576" s="196"/>
      <c r="Z576" s="196"/>
      <c r="AA576" s="196">
        <f t="shared" ref="AA576" si="4171">IF($W$21=1,J576*$J$7,0)</f>
        <v>0</v>
      </c>
      <c r="AB576" s="196">
        <f t="shared" ref="AB576" si="4172">IF($X$21=1,P576*$P$7,0)</f>
        <v>0</v>
      </c>
      <c r="AC576" s="196">
        <f t="shared" ref="AC576" si="4173">IF($Y$21=1,S576*$S$7,0)</f>
        <v>0</v>
      </c>
      <c r="AD576" s="196">
        <f t="shared" ref="AD576" si="4174">IF($Z$21=1,V576*$V$7,0)</f>
        <v>0</v>
      </c>
      <c r="AE576" s="197">
        <f t="shared" si="3786"/>
        <v>0</v>
      </c>
      <c r="AF576" s="198">
        <f>IFERROR(AE576/(IF($W$21&gt;0,$J$7,0)+IF($X$21&gt;0,$P$7,0)+IF($Y$21&gt;0,$S$7,0)+IF($Z$21&gt;0,$V$7,0)),0)</f>
        <v>0</v>
      </c>
      <c r="AG576" s="198"/>
      <c r="AH576" s="425"/>
      <c r="AI576" s="413"/>
      <c r="AJ576" s="199" t="str">
        <f t="shared" si="3903"/>
        <v>4.11</v>
      </c>
      <c r="AK576" s="8" t="str">
        <f>'rpp11'!$M$353</f>
        <v/>
      </c>
      <c r="AL576" s="199"/>
      <c r="AM576" s="196">
        <f t="shared" si="3787"/>
        <v>0</v>
      </c>
      <c r="AN576" s="196"/>
      <c r="AO576" s="196"/>
      <c r="AP576" s="196">
        <f t="shared" si="3788"/>
        <v>0</v>
      </c>
      <c r="AQ576" s="196"/>
      <c r="AR576" s="196"/>
      <c r="AS576" s="196">
        <f t="shared" si="3789"/>
        <v>0</v>
      </c>
      <c r="AT576" s="196"/>
      <c r="AU576" s="196"/>
      <c r="AV576" s="196"/>
      <c r="AW576" s="196">
        <f t="shared" ref="AW576" si="4175">IF($AT$21=1,AM576*$AM$7,0)</f>
        <v>0</v>
      </c>
      <c r="AX576" s="196">
        <f t="shared" ref="AX576" si="4176">IF($AU$21=1,AP576*$AP$7,0)</f>
        <v>0</v>
      </c>
      <c r="AY576" s="196">
        <f t="shared" ref="AY576" si="4177">IF($AV$21=1,AS576*$AS$7,0)</f>
        <v>0</v>
      </c>
      <c r="AZ576" s="197">
        <f t="shared" si="3793"/>
        <v>0</v>
      </c>
      <c r="BA576" s="198">
        <f>IFERROR(AZ576/(IF($AT$21&gt;0,$AM$7,0)+IF($AU$21&gt;0,$AP$7,0)+IF($AV$21&gt;0,$AS$7,0)),0)</f>
        <v>0</v>
      </c>
      <c r="BB576" s="198"/>
      <c r="BC576" s="425"/>
      <c r="BD576" s="413"/>
      <c r="BE576" s="413"/>
      <c r="BF576" s="236"/>
      <c r="BG576" s="416"/>
      <c r="BH576" s="416"/>
      <c r="BI576" s="411"/>
      <c r="BJ576" s="411"/>
      <c r="BK576" s="413"/>
      <c r="BL576" s="413"/>
      <c r="BM576" s="413"/>
      <c r="BP576" s="211"/>
      <c r="BQ576" s="211"/>
      <c r="BR576" s="211"/>
      <c r="BS576" s="211"/>
    </row>
    <row r="577" spans="1:71">
      <c r="A577" s="419"/>
      <c r="B577" s="419"/>
      <c r="C577" s="422"/>
      <c r="D577" s="195" t="str">
        <f t="shared" si="3898"/>
        <v>3.12</v>
      </c>
      <c r="E577" s="195"/>
      <c r="F577" s="195"/>
      <c r="G577" s="195"/>
      <c r="H577" s="195"/>
      <c r="I577" s="195"/>
      <c r="J577" s="196">
        <f t="shared" si="3778"/>
        <v>0</v>
      </c>
      <c r="K577" s="197" t="str">
        <f>IF(analis!Z51="","",analis!Z51)</f>
        <v/>
      </c>
      <c r="L577" s="196"/>
      <c r="M577" s="196"/>
      <c r="N577" s="196"/>
      <c r="O577" s="196"/>
      <c r="P577" s="196">
        <f t="shared" si="3779"/>
        <v>0</v>
      </c>
      <c r="Q577" s="8" t="str">
        <f>'rpp12'!$M$296</f>
        <v/>
      </c>
      <c r="R577" s="196"/>
      <c r="S577" s="196">
        <f t="shared" si="3780"/>
        <v>0</v>
      </c>
      <c r="T577" s="196"/>
      <c r="U577" s="196"/>
      <c r="V577" s="196">
        <f t="shared" si="3781"/>
        <v>0</v>
      </c>
      <c r="W577" s="196"/>
      <c r="X577" s="196"/>
      <c r="Y577" s="196"/>
      <c r="Z577" s="196"/>
      <c r="AA577" s="196">
        <f t="shared" ref="AA577" si="4178">IF($W$22=1,J577*$J$7,0)</f>
        <v>0</v>
      </c>
      <c r="AB577" s="196">
        <f t="shared" ref="AB577" si="4179">IF($X$22=1,P577*$P$7,0)</f>
        <v>0</v>
      </c>
      <c r="AC577" s="196">
        <f t="shared" ref="AC577" si="4180">IF($Y$22=1,S577*$S$7,0)</f>
        <v>0</v>
      </c>
      <c r="AD577" s="196">
        <f t="shared" ref="AD577" si="4181">IF($Z$22=1,V577*$V$7,0)</f>
        <v>0</v>
      </c>
      <c r="AE577" s="197">
        <f t="shared" si="3786"/>
        <v>0</v>
      </c>
      <c r="AF577" s="198">
        <f>IFERROR(AE577/(IF($W$22&gt;0,$J$7,0)+IF($X$22&gt;0,$P$7,0)+IF($Y$22&gt;0,$S$7,0)+IF($Z$22&gt;0,$V$7,0)),0)</f>
        <v>0</v>
      </c>
      <c r="AG577" s="198"/>
      <c r="AH577" s="425"/>
      <c r="AI577" s="413"/>
      <c r="AJ577" s="199" t="str">
        <f t="shared" si="3903"/>
        <v>4.12</v>
      </c>
      <c r="AK577" s="8" t="str">
        <f>'rpp12'!$M$353</f>
        <v/>
      </c>
      <c r="AL577" s="199"/>
      <c r="AM577" s="196">
        <f t="shared" si="3787"/>
        <v>0</v>
      </c>
      <c r="AN577" s="196"/>
      <c r="AO577" s="196"/>
      <c r="AP577" s="196">
        <f t="shared" si="3788"/>
        <v>0</v>
      </c>
      <c r="AQ577" s="196"/>
      <c r="AR577" s="196"/>
      <c r="AS577" s="196">
        <f t="shared" si="3789"/>
        <v>0</v>
      </c>
      <c r="AT577" s="196"/>
      <c r="AU577" s="196"/>
      <c r="AV577" s="196"/>
      <c r="AW577" s="196">
        <f t="shared" ref="AW577" si="4182">IF($AT$22=1,AM577*$AM$7,0)</f>
        <v>0</v>
      </c>
      <c r="AX577" s="196">
        <f t="shared" ref="AX577" si="4183">IF($AU$22=1,AP577*$AP$7,0)</f>
        <v>0</v>
      </c>
      <c r="AY577" s="196">
        <f t="shared" ref="AY577" si="4184">IF($AV$22=1,AS577*$AS$7,0)</f>
        <v>0</v>
      </c>
      <c r="AZ577" s="197">
        <f t="shared" si="3793"/>
        <v>0</v>
      </c>
      <c r="BA577" s="198">
        <f>IFERROR(AZ577/(IF($AT$22&gt;0,$AM$7,0)+IF($AU$22&gt;0,$AP$7,0)+IF($AV$22&gt;0,$AS$7,0)),0)</f>
        <v>0</v>
      </c>
      <c r="BB577" s="198"/>
      <c r="BC577" s="425"/>
      <c r="BD577" s="413"/>
      <c r="BE577" s="413"/>
      <c r="BF577" s="236"/>
      <c r="BG577" s="416"/>
      <c r="BH577" s="416"/>
      <c r="BI577" s="411"/>
      <c r="BJ577" s="411"/>
      <c r="BK577" s="413"/>
      <c r="BL577" s="413"/>
      <c r="BM577" s="413"/>
      <c r="BP577" s="211"/>
      <c r="BQ577" s="211"/>
      <c r="BR577" s="211"/>
      <c r="BS577" s="211"/>
    </row>
    <row r="578" spans="1:71">
      <c r="A578" s="419"/>
      <c r="B578" s="419"/>
      <c r="C578" s="422"/>
      <c r="D578" s="195" t="str">
        <f t="shared" si="3898"/>
        <v>3.13</v>
      </c>
      <c r="E578" s="195"/>
      <c r="F578" s="195"/>
      <c r="G578" s="195"/>
      <c r="H578" s="195"/>
      <c r="I578" s="195"/>
      <c r="J578" s="196">
        <f t="shared" si="3778"/>
        <v>0</v>
      </c>
      <c r="K578" s="197" t="str">
        <f>IF(analis!AB51="","",analis!AB51)</f>
        <v/>
      </c>
      <c r="L578" s="196"/>
      <c r="M578" s="196"/>
      <c r="N578" s="196"/>
      <c r="O578" s="196"/>
      <c r="P578" s="196">
        <f t="shared" si="3779"/>
        <v>0</v>
      </c>
      <c r="Q578" s="8" t="str">
        <f>'rpp13'!$M$296</f>
        <v/>
      </c>
      <c r="R578" s="196"/>
      <c r="S578" s="196">
        <f t="shared" si="3780"/>
        <v>0</v>
      </c>
      <c r="T578" s="196"/>
      <c r="U578" s="196"/>
      <c r="V578" s="196">
        <f t="shared" si="3781"/>
        <v>0</v>
      </c>
      <c r="W578" s="196"/>
      <c r="X578" s="196"/>
      <c r="Y578" s="196"/>
      <c r="Z578" s="196"/>
      <c r="AA578" s="196">
        <f t="shared" ref="AA578" si="4185">IF($W$23=1,J578*$J$7,0)</f>
        <v>0</v>
      </c>
      <c r="AB578" s="196">
        <f t="shared" ref="AB578" si="4186">IF($X$23=1,P578*$P$7,0)</f>
        <v>0</v>
      </c>
      <c r="AC578" s="196">
        <f t="shared" ref="AC578" si="4187">IF($Y$23=1,S578*$S$7,0)</f>
        <v>0</v>
      </c>
      <c r="AD578" s="196">
        <f t="shared" ref="AD578" si="4188">IF($Z$23=1,V578*$V$7,0)</f>
        <v>0</v>
      </c>
      <c r="AE578" s="197">
        <f t="shared" si="3786"/>
        <v>0</v>
      </c>
      <c r="AF578" s="198">
        <f>IFERROR(AE578/(IF($W$23&gt;0,$J$7,0)+IF($X$23&gt;0,$P$7,0)+IF($Y$23&gt;0,$S$7,0)+IF($Z$23&gt;0,$V$7,0)),0)</f>
        <v>0</v>
      </c>
      <c r="AG578" s="198"/>
      <c r="AH578" s="425"/>
      <c r="AI578" s="413"/>
      <c r="AJ578" s="199" t="str">
        <f t="shared" si="3903"/>
        <v>4.13</v>
      </c>
      <c r="AK578" s="8" t="str">
        <f>'rpp13'!$M$353</f>
        <v/>
      </c>
      <c r="AL578" s="199"/>
      <c r="AM578" s="196">
        <f t="shared" si="3787"/>
        <v>0</v>
      </c>
      <c r="AN578" s="196"/>
      <c r="AO578" s="196"/>
      <c r="AP578" s="196">
        <f t="shared" si="3788"/>
        <v>0</v>
      </c>
      <c r="AQ578" s="196"/>
      <c r="AR578" s="196"/>
      <c r="AS578" s="196">
        <f t="shared" si="3789"/>
        <v>0</v>
      </c>
      <c r="AT578" s="196"/>
      <c r="AU578" s="196"/>
      <c r="AV578" s="196"/>
      <c r="AW578" s="196">
        <f t="shared" ref="AW578" si="4189">IF($AT$23=1,AM578*$AM$7,0)</f>
        <v>0</v>
      </c>
      <c r="AX578" s="196">
        <f t="shared" ref="AX578" si="4190">IF($AU$23=1,AP578*$AP$7,0)</f>
        <v>0</v>
      </c>
      <c r="AY578" s="196">
        <f t="shared" ref="AY578" si="4191">IF($AV$23=1,AS578*$AS$7,0)</f>
        <v>0</v>
      </c>
      <c r="AZ578" s="197">
        <f t="shared" si="3793"/>
        <v>0</v>
      </c>
      <c r="BA578" s="198">
        <f>IFERROR(AZ578/(IF($AT$23&gt;0,$AM$7,0)+IF($AU$23&gt;0,$AP$7,0)+IF($AV$23&gt;0,$AS$7,0)),0)</f>
        <v>0</v>
      </c>
      <c r="BB578" s="198"/>
      <c r="BC578" s="425"/>
      <c r="BD578" s="413"/>
      <c r="BE578" s="413"/>
      <c r="BF578" s="236"/>
      <c r="BG578" s="416"/>
      <c r="BH578" s="416"/>
      <c r="BI578" s="411"/>
      <c r="BJ578" s="411"/>
      <c r="BK578" s="413"/>
      <c r="BL578" s="413"/>
      <c r="BM578" s="413"/>
      <c r="BP578" s="211"/>
      <c r="BQ578" s="211"/>
      <c r="BR578" s="211"/>
      <c r="BS578" s="211"/>
    </row>
    <row r="579" spans="1:71">
      <c r="A579" s="419"/>
      <c r="B579" s="419"/>
      <c r="C579" s="422"/>
      <c r="D579" s="195" t="str">
        <f t="shared" si="3898"/>
        <v>3.14</v>
      </c>
      <c r="E579" s="195"/>
      <c r="F579" s="195"/>
      <c r="G579" s="195"/>
      <c r="H579" s="195"/>
      <c r="I579" s="195"/>
      <c r="J579" s="196">
        <f t="shared" si="3778"/>
        <v>0</v>
      </c>
      <c r="K579" s="197" t="str">
        <f>IF(analis!AD51="","",analis!AD51)</f>
        <v/>
      </c>
      <c r="L579" s="196"/>
      <c r="M579" s="196"/>
      <c r="N579" s="196"/>
      <c r="O579" s="196"/>
      <c r="P579" s="196">
        <f t="shared" si="3779"/>
        <v>0</v>
      </c>
      <c r="Q579" s="8" t="str">
        <f>'rpp14'!$M$296</f>
        <v/>
      </c>
      <c r="R579" s="196"/>
      <c r="S579" s="196">
        <f t="shared" si="3780"/>
        <v>0</v>
      </c>
      <c r="T579" s="196"/>
      <c r="U579" s="196"/>
      <c r="V579" s="196">
        <f t="shared" si="3781"/>
        <v>0</v>
      </c>
      <c r="W579" s="196"/>
      <c r="X579" s="196"/>
      <c r="Y579" s="196"/>
      <c r="Z579" s="196"/>
      <c r="AA579" s="196">
        <f t="shared" ref="AA579" si="4192">IF($W$24=1,J579*$J$7,0)</f>
        <v>0</v>
      </c>
      <c r="AB579" s="196">
        <f t="shared" ref="AB579" si="4193">IF($X$24=1,P579*$P$7,0)</f>
        <v>0</v>
      </c>
      <c r="AC579" s="196">
        <f t="shared" ref="AC579" si="4194">IF($Y$24=1,S579*$S$7,0)</f>
        <v>0</v>
      </c>
      <c r="AD579" s="196">
        <f t="shared" ref="AD579" si="4195">IF($Z$24=1,V579*$V$7,0)</f>
        <v>0</v>
      </c>
      <c r="AE579" s="197">
        <f t="shared" si="3786"/>
        <v>0</v>
      </c>
      <c r="AF579" s="198">
        <f>IFERROR(AE579/(IF($W$24&gt;0,$J$7,0)+IF($X$24&gt;0,$P$7,0)+IF($Y$24&gt;0,$S$7,0)+IF($Z$24&gt;0,$V$7,0)),0)</f>
        <v>0</v>
      </c>
      <c r="AG579" s="198"/>
      <c r="AH579" s="425"/>
      <c r="AI579" s="413"/>
      <c r="AJ579" s="199" t="str">
        <f t="shared" si="3903"/>
        <v>4.14</v>
      </c>
      <c r="AK579" s="8" t="str">
        <f>'rpp14'!$M$353</f>
        <v/>
      </c>
      <c r="AL579" s="199"/>
      <c r="AM579" s="196">
        <f t="shared" si="3787"/>
        <v>0</v>
      </c>
      <c r="AN579" s="196"/>
      <c r="AO579" s="196"/>
      <c r="AP579" s="196">
        <f t="shared" si="3788"/>
        <v>0</v>
      </c>
      <c r="AQ579" s="196"/>
      <c r="AR579" s="196"/>
      <c r="AS579" s="196">
        <f t="shared" si="3789"/>
        <v>0</v>
      </c>
      <c r="AT579" s="196"/>
      <c r="AU579" s="196"/>
      <c r="AV579" s="196"/>
      <c r="AW579" s="196">
        <f t="shared" ref="AW579" si="4196">IF($AT$24=1,AM579*$AM$7,0)</f>
        <v>0</v>
      </c>
      <c r="AX579" s="196">
        <f t="shared" ref="AX579" si="4197">IF($AU$24=1,AP579*$AP$7,0)</f>
        <v>0</v>
      </c>
      <c r="AY579" s="196">
        <f t="shared" ref="AY579" si="4198">IF($AV$24=1,AS579*$AS$7,0)</f>
        <v>0</v>
      </c>
      <c r="AZ579" s="197">
        <f t="shared" si="3793"/>
        <v>0</v>
      </c>
      <c r="BA579" s="198">
        <f>IFERROR(AZ579/(IF($AT$24&gt;0,$AM$7,0)+IF($AU$24&gt;0,$AP$7,0)+IF($AV$24&gt;0,$AS$7,0)),0)</f>
        <v>0</v>
      </c>
      <c r="BB579" s="198"/>
      <c r="BC579" s="425"/>
      <c r="BD579" s="413"/>
      <c r="BE579" s="413"/>
      <c r="BF579" s="236"/>
      <c r="BG579" s="416"/>
      <c r="BH579" s="416"/>
      <c r="BI579" s="411"/>
      <c r="BJ579" s="411"/>
      <c r="BK579" s="413"/>
      <c r="BL579" s="413"/>
      <c r="BM579" s="413"/>
      <c r="BP579" s="211"/>
      <c r="BQ579" s="211"/>
      <c r="BR579" s="211"/>
      <c r="BS579" s="211"/>
    </row>
    <row r="580" spans="1:71">
      <c r="A580" s="420"/>
      <c r="B580" s="420"/>
      <c r="C580" s="423"/>
      <c r="D580" s="195" t="str">
        <f t="shared" si="3898"/>
        <v>3.15</v>
      </c>
      <c r="E580" s="195"/>
      <c r="F580" s="195"/>
      <c r="G580" s="195"/>
      <c r="H580" s="195"/>
      <c r="I580" s="195"/>
      <c r="J580" s="196">
        <f t="shared" si="3778"/>
        <v>0</v>
      </c>
      <c r="K580" s="197" t="str">
        <f>IF(analis!AF51="","",analis!AF51)</f>
        <v/>
      </c>
      <c r="L580" s="196"/>
      <c r="M580" s="196"/>
      <c r="N580" s="196"/>
      <c r="O580" s="196"/>
      <c r="P580" s="196">
        <f t="shared" si="3779"/>
        <v>0</v>
      </c>
      <c r="Q580" s="8" t="str">
        <f>'rpp15'!$M$296</f>
        <v/>
      </c>
      <c r="R580" s="196"/>
      <c r="S580" s="196">
        <f t="shared" si="3780"/>
        <v>0</v>
      </c>
      <c r="T580" s="196"/>
      <c r="U580" s="196"/>
      <c r="V580" s="196">
        <f t="shared" si="3781"/>
        <v>0</v>
      </c>
      <c r="W580" s="196"/>
      <c r="X580" s="196"/>
      <c r="Y580" s="196"/>
      <c r="Z580" s="196"/>
      <c r="AA580" s="196">
        <f t="shared" ref="AA580" si="4199">IF($W$25=1,J580*$J$7,0)</f>
        <v>0</v>
      </c>
      <c r="AB580" s="196">
        <f t="shared" ref="AB580" si="4200">IF($X$25=1,P580*$P$7,0)</f>
        <v>0</v>
      </c>
      <c r="AC580" s="196">
        <f t="shared" ref="AC580" si="4201">IF($Y$25=1,S580*$S$7,0)</f>
        <v>0</v>
      </c>
      <c r="AD580" s="196">
        <f t="shared" ref="AD580" si="4202">IF($Z$25=1,V580*$V$7,0)</f>
        <v>0</v>
      </c>
      <c r="AE580" s="197">
        <f t="shared" si="3786"/>
        <v>0</v>
      </c>
      <c r="AF580" s="198">
        <f>IFERROR(AE580/(IF($W$25&gt;0,$J$7,0)+IF($X$25&gt;0,$P$7,0)+IF($Y$25&gt;0,$S$7,0)+IF($Z$25&gt;0,$V$7,0)),0)</f>
        <v>0</v>
      </c>
      <c r="AG580" s="198"/>
      <c r="AH580" s="426"/>
      <c r="AI580" s="414"/>
      <c r="AJ580" s="199" t="str">
        <f t="shared" si="3903"/>
        <v>4.15</v>
      </c>
      <c r="AK580" s="8" t="str">
        <f>'rpp15'!$M$353</f>
        <v/>
      </c>
      <c r="AL580" s="199"/>
      <c r="AM580" s="196">
        <f t="shared" si="3787"/>
        <v>0</v>
      </c>
      <c r="AN580" s="196"/>
      <c r="AO580" s="196"/>
      <c r="AP580" s="196">
        <f t="shared" si="3788"/>
        <v>0</v>
      </c>
      <c r="AQ580" s="196"/>
      <c r="AR580" s="196"/>
      <c r="AS580" s="196">
        <f t="shared" si="3789"/>
        <v>0</v>
      </c>
      <c r="AT580" s="196"/>
      <c r="AU580" s="196"/>
      <c r="AV580" s="196"/>
      <c r="AW580" s="196">
        <f t="shared" ref="AW580" si="4203">IF($AT$25=1,AM580*$AM$7,0)</f>
        <v>0</v>
      </c>
      <c r="AX580" s="196">
        <f t="shared" ref="AX580" si="4204">IF($AU$25=1,AP580*$AP$7,0)</f>
        <v>0</v>
      </c>
      <c r="AY580" s="196">
        <f t="shared" ref="AY580" si="4205">IF($AV$25=1,AS580*$AS$7,0)</f>
        <v>0</v>
      </c>
      <c r="AZ580" s="197">
        <f t="shared" si="3793"/>
        <v>0</v>
      </c>
      <c r="BA580" s="198">
        <f>IFERROR(AZ580/(IF($AT$25&gt;0,$AM$7,0)+IF($AU$25&gt;0,$AP$7,0)+IF($AV$25&gt;0,$AS$7,0)),0)</f>
        <v>0</v>
      </c>
      <c r="BB580" s="198"/>
      <c r="BC580" s="426"/>
      <c r="BD580" s="414"/>
      <c r="BE580" s="414"/>
      <c r="BF580" s="237"/>
      <c r="BG580" s="417"/>
      <c r="BH580" s="417"/>
      <c r="BI580" s="316"/>
      <c r="BJ580" s="316"/>
      <c r="BK580" s="414"/>
      <c r="BL580" s="414"/>
      <c r="BM580" s="414"/>
      <c r="BP580" s="211"/>
      <c r="BQ580" s="211"/>
      <c r="BR580" s="211"/>
      <c r="BS580" s="211"/>
    </row>
    <row r="581" spans="1:71">
      <c r="A581" s="418">
        <v>39</v>
      </c>
      <c r="B581" s="418">
        <f>pd!B44</f>
        <v>0</v>
      </c>
      <c r="C581" s="421">
        <f>pd!C44</f>
        <v>0</v>
      </c>
      <c r="D581" s="195" t="str">
        <f t="shared" si="3898"/>
        <v>3.1</v>
      </c>
      <c r="E581" s="195"/>
      <c r="F581" s="195"/>
      <c r="G581" s="195"/>
      <c r="H581" s="195"/>
      <c r="I581" s="195"/>
      <c r="J581" s="196">
        <f t="shared" si="3778"/>
        <v>0</v>
      </c>
      <c r="K581" s="197" t="str">
        <f>IF(analis!D52="","",analis!D52)</f>
        <v/>
      </c>
      <c r="L581" s="196"/>
      <c r="M581" s="196"/>
      <c r="N581" s="196"/>
      <c r="O581" s="196"/>
      <c r="P581" s="196">
        <f t="shared" si="3779"/>
        <v>0</v>
      </c>
      <c r="Q581" s="8" t="str">
        <f>'rpp1'!$M$297</f>
        <v/>
      </c>
      <c r="R581" s="196"/>
      <c r="S581" s="196">
        <f t="shared" si="3780"/>
        <v>0</v>
      </c>
      <c r="T581" s="196"/>
      <c r="U581" s="196"/>
      <c r="V581" s="196">
        <f t="shared" si="3781"/>
        <v>0</v>
      </c>
      <c r="W581" s="196"/>
      <c r="X581" s="196"/>
      <c r="Y581" s="196"/>
      <c r="Z581" s="196"/>
      <c r="AA581" s="196">
        <f t="shared" ref="AA581" si="4206">IF($W$11=1,J581*$J$7,0)</f>
        <v>0</v>
      </c>
      <c r="AB581" s="196">
        <f t="shared" ref="AB581" si="4207">IF($X$11=1,P581*$P$7,0)</f>
        <v>0</v>
      </c>
      <c r="AC581" s="196">
        <f t="shared" ref="AC581" si="4208">IF($Y$11=1,S581*$S$7,0)</f>
        <v>0</v>
      </c>
      <c r="AD581" s="196">
        <f t="shared" ref="AD581" si="4209">IF($Z$11=1,V581*$V$7,0)</f>
        <v>0</v>
      </c>
      <c r="AE581" s="197">
        <f t="shared" si="3786"/>
        <v>0</v>
      </c>
      <c r="AF581" s="198">
        <f>IFERROR(AE581/(IF($W$11&gt;0,$J$7,0)+IF($X$11&gt;0,$P$7,0)+IF($Y$11&gt;0,$S$7,0)+IF($Z$11&gt;0,$V$7,0)),0)</f>
        <v>0</v>
      </c>
      <c r="AG581" s="198"/>
      <c r="AH581" s="424" t="e">
        <f t="shared" ref="AH581" si="4210">ROUND((SUM(AF581:AF595)/SUM($AG$11:$AG$25)),0)</f>
        <v>#DIV/0!</v>
      </c>
      <c r="AI581" s="412" t="e">
        <f>IF(AH581&gt;=$BO$11,"A",IF(AH581&gt;=$BO$12,"B",IF(AH581&gt;=$BO$13,"C",IF(AH581&gt;=$BO$14,"D",""))))</f>
        <v>#DIV/0!</v>
      </c>
      <c r="AJ581" s="199" t="str">
        <f t="shared" si="3903"/>
        <v>4.1</v>
      </c>
      <c r="AK581" s="8" t="str">
        <f>'rpp1'!$M$354</f>
        <v/>
      </c>
      <c r="AL581" s="199"/>
      <c r="AM581" s="196">
        <f t="shared" si="3787"/>
        <v>0</v>
      </c>
      <c r="AN581" s="196"/>
      <c r="AO581" s="196"/>
      <c r="AP581" s="196">
        <f t="shared" si="3788"/>
        <v>0</v>
      </c>
      <c r="AQ581" s="196"/>
      <c r="AR581" s="196"/>
      <c r="AS581" s="196">
        <f t="shared" si="3789"/>
        <v>0</v>
      </c>
      <c r="AT581" s="196"/>
      <c r="AU581" s="196"/>
      <c r="AV581" s="196"/>
      <c r="AW581" s="196">
        <f t="shared" ref="AW581" si="4211">IF($AT$11=1,AM581*$AM$7,0)</f>
        <v>0</v>
      </c>
      <c r="AX581" s="196">
        <f t="shared" ref="AX581" si="4212">IF($AU$11=1,AP581*$AP$7,0)</f>
        <v>0</v>
      </c>
      <c r="AY581" s="196">
        <f t="shared" ref="AY581" si="4213">IF($AV$11=1,AS581*$AS$7,0)</f>
        <v>0</v>
      </c>
      <c r="AZ581" s="197">
        <f t="shared" si="3793"/>
        <v>0</v>
      </c>
      <c r="BA581" s="198">
        <f>IFERROR(AZ581/(IF($AT$11&gt;0,$AM$7,0)+IF($AU$11&gt;0,$AP$7,0)+IF($AV$11&gt;0,$AS$7,0)),0)</f>
        <v>0</v>
      </c>
      <c r="BB581" s="198"/>
      <c r="BC581" s="424" t="e">
        <f t="shared" ref="BC581" si="4214">ROUND((SUM(BA581:BA595)/SUM($BB$11:$BB$25)),0)</f>
        <v>#DIV/0!</v>
      </c>
      <c r="BD581" s="412" t="e">
        <f t="shared" ref="BD581" si="4215">IF(BC581&gt;=$BO$11,"A",IF(BC581&gt;=$BO$12,"B",IF(BC581&gt;=$BO$13,"C",IF(BC581&gt;=$BO$14,"D",""))))</f>
        <v>#DIV/0!</v>
      </c>
      <c r="BE581" s="412"/>
      <c r="BF581" s="235" t="str">
        <f>'rpp1'!G188</f>
        <v/>
      </c>
      <c r="BG581" s="415" t="e">
        <f>IF(AI581=$BP$11,$BQ$11,IF(AI581=$BP$12,$BQ$12,IF(AI581=$BP$13,$BQ$13,IF(AI581=$BP$14,$BQ$14,""))))</f>
        <v>#DIV/0!</v>
      </c>
      <c r="BH581" s="415" t="e">
        <f t="shared" ref="BH581" si="4216">IF(BD581=$BP$11,$BR$11,IF(BD581=$BP$12,$BR$12,IF(BD581=$BP$13,$BR$13,IF(BD581=$BP$14,$BR$14,""))))</f>
        <v>#DIV/0!</v>
      </c>
      <c r="BI581" s="315" t="str">
        <f t="shared" ref="BI581" si="4217">IF(BE581=$BS$11,$BT$11,IF(BE581=$BS$12,$BT$12,IF(BE581=$BS$13,$BT$13,IF(BE581=$BS$14,$BT$14,""))))</f>
        <v/>
      </c>
      <c r="BJ581" s="315" t="str">
        <f t="shared" ref="BJ581" si="4218">IF(BF581=$BS$11,$BU$11,IF(BF581=$BS$12,$BU$12,IF(BF581=$BS$13,$BU$13,IF(BF581=$BS$14,$BU$14,""))))</f>
        <v/>
      </c>
      <c r="BK581" s="412"/>
      <c r="BL581" s="412"/>
      <c r="BM581" s="412"/>
      <c r="BP581" s="211"/>
      <c r="BQ581" s="211"/>
      <c r="BR581" s="211"/>
      <c r="BS581" s="211"/>
    </row>
    <row r="582" spans="1:71">
      <c r="A582" s="419"/>
      <c r="B582" s="419"/>
      <c r="C582" s="422"/>
      <c r="D582" s="195" t="str">
        <f t="shared" si="3898"/>
        <v>3.2</v>
      </c>
      <c r="E582" s="195"/>
      <c r="F582" s="195"/>
      <c r="G582" s="195"/>
      <c r="H582" s="195"/>
      <c r="I582" s="195"/>
      <c r="J582" s="196">
        <f t="shared" si="3778"/>
        <v>0</v>
      </c>
      <c r="K582" s="197" t="str">
        <f>IF(analis!F52="","",analis!F52)</f>
        <v/>
      </c>
      <c r="L582" s="196"/>
      <c r="M582" s="196"/>
      <c r="N582" s="196"/>
      <c r="O582" s="196"/>
      <c r="P582" s="196">
        <f t="shared" si="3779"/>
        <v>0</v>
      </c>
      <c r="Q582" s="8" t="str">
        <f>'rpp2'!$M$297</f>
        <v/>
      </c>
      <c r="R582" s="196"/>
      <c r="S582" s="196">
        <f t="shared" si="3780"/>
        <v>0</v>
      </c>
      <c r="T582" s="196"/>
      <c r="U582" s="196"/>
      <c r="V582" s="196">
        <f t="shared" si="3781"/>
        <v>0</v>
      </c>
      <c r="W582" s="196"/>
      <c r="X582" s="196"/>
      <c r="Y582" s="196"/>
      <c r="Z582" s="196"/>
      <c r="AA582" s="196">
        <f t="shared" ref="AA582" si="4219">IF($W$12=1,J582*$J$7,0)</f>
        <v>0</v>
      </c>
      <c r="AB582" s="196">
        <f t="shared" ref="AB582" si="4220">IF($X$12=1,P582*$P$7,0)</f>
        <v>0</v>
      </c>
      <c r="AC582" s="196">
        <f t="shared" ref="AC582" si="4221">IF($Y$12=1,S582*$S$7,0)</f>
        <v>0</v>
      </c>
      <c r="AD582" s="196">
        <f t="shared" ref="AD582" si="4222">IF($Z$12=1,V582*$V$7,0)</f>
        <v>0</v>
      </c>
      <c r="AE582" s="197">
        <f t="shared" si="3786"/>
        <v>0</v>
      </c>
      <c r="AF582" s="198">
        <f>IFERROR(AE582/(IF($W$12&gt;0,$J$7,0)+IF($X$12&gt;0,$P$7,0)+IF($Y$12&gt;0,$S$7,0)+IF($Z$12&gt;0,$V$7,0)),0)</f>
        <v>0</v>
      </c>
      <c r="AG582" s="198"/>
      <c r="AH582" s="425"/>
      <c r="AI582" s="413"/>
      <c r="AJ582" s="199" t="str">
        <f t="shared" si="3903"/>
        <v>4.2</v>
      </c>
      <c r="AK582" s="8" t="str">
        <f>'rpp2'!$M$354</f>
        <v/>
      </c>
      <c r="AL582" s="199"/>
      <c r="AM582" s="196">
        <f t="shared" si="3787"/>
        <v>0</v>
      </c>
      <c r="AN582" s="196"/>
      <c r="AO582" s="196"/>
      <c r="AP582" s="196">
        <f t="shared" si="3788"/>
        <v>0</v>
      </c>
      <c r="AQ582" s="196"/>
      <c r="AR582" s="196"/>
      <c r="AS582" s="196">
        <f t="shared" si="3789"/>
        <v>0</v>
      </c>
      <c r="AT582" s="196"/>
      <c r="AU582" s="196"/>
      <c r="AV582" s="196"/>
      <c r="AW582" s="196">
        <f t="shared" ref="AW582" si="4223">IF($AT$12=1,AM582*$AM$7,0)</f>
        <v>0</v>
      </c>
      <c r="AX582" s="196">
        <f t="shared" ref="AX582" si="4224">IF($AU$12=1,AP582*$AP$7,0)</f>
        <v>0</v>
      </c>
      <c r="AY582" s="196">
        <f t="shared" ref="AY582" si="4225">IF($AV$12=1,AS582*$AS$7,0)</f>
        <v>0</v>
      </c>
      <c r="AZ582" s="197">
        <f t="shared" si="3793"/>
        <v>0</v>
      </c>
      <c r="BA582" s="198">
        <f>IFERROR(AZ582/(IF($AT$12&gt;0,$AM$7,0)+IF($AU$12&gt;0,$AP$7,0)+IF($AV$12&gt;0,$AS$7,0)),0)</f>
        <v>0</v>
      </c>
      <c r="BB582" s="198"/>
      <c r="BC582" s="425"/>
      <c r="BD582" s="413"/>
      <c r="BE582" s="413"/>
      <c r="BF582" s="236" t="str">
        <f>'rpp2'!G188</f>
        <v/>
      </c>
      <c r="BG582" s="416"/>
      <c r="BH582" s="416"/>
      <c r="BI582" s="411"/>
      <c r="BJ582" s="411"/>
      <c r="BK582" s="413"/>
      <c r="BL582" s="413"/>
      <c r="BM582" s="413"/>
      <c r="BP582" s="211"/>
      <c r="BQ582" s="211"/>
      <c r="BR582" s="211"/>
      <c r="BS582" s="211"/>
    </row>
    <row r="583" spans="1:71">
      <c r="A583" s="419"/>
      <c r="B583" s="419"/>
      <c r="C583" s="422"/>
      <c r="D583" s="195" t="str">
        <f t="shared" si="3898"/>
        <v>3.3</v>
      </c>
      <c r="E583" s="195"/>
      <c r="F583" s="195"/>
      <c r="G583" s="195"/>
      <c r="H583" s="195"/>
      <c r="I583" s="195"/>
      <c r="J583" s="196">
        <f t="shared" si="3778"/>
        <v>0</v>
      </c>
      <c r="K583" s="197" t="str">
        <f>IF(analis!H52="","",analis!H52)</f>
        <v/>
      </c>
      <c r="L583" s="196"/>
      <c r="M583" s="196"/>
      <c r="N583" s="196"/>
      <c r="O583" s="196"/>
      <c r="P583" s="196">
        <f t="shared" si="3779"/>
        <v>0</v>
      </c>
      <c r="Q583" s="8" t="str">
        <f>'rpp3'!$M$297</f>
        <v/>
      </c>
      <c r="R583" s="196"/>
      <c r="S583" s="196">
        <f t="shared" si="3780"/>
        <v>0</v>
      </c>
      <c r="T583" s="196"/>
      <c r="U583" s="196"/>
      <c r="V583" s="196">
        <f t="shared" si="3781"/>
        <v>0</v>
      </c>
      <c r="W583" s="196"/>
      <c r="X583" s="196"/>
      <c r="Y583" s="196"/>
      <c r="Z583" s="196"/>
      <c r="AA583" s="196">
        <f t="shared" ref="AA583" si="4226">IF($W$13=1,J583*$J$7,0)</f>
        <v>0</v>
      </c>
      <c r="AB583" s="196">
        <f t="shared" ref="AB583" si="4227">IF($X$13=1,P583*$P$7,0)</f>
        <v>0</v>
      </c>
      <c r="AC583" s="196">
        <f t="shared" ref="AC583" si="4228">IF($Y$13=1,S583*$S$7,0)</f>
        <v>0</v>
      </c>
      <c r="AD583" s="196">
        <f t="shared" ref="AD583" si="4229">IF($Z$13=1,V583*$V$7,0)</f>
        <v>0</v>
      </c>
      <c r="AE583" s="197">
        <f t="shared" si="3786"/>
        <v>0</v>
      </c>
      <c r="AF583" s="198">
        <f>IFERROR(AE583/(IF($W$13&gt;0,$J$7,0)+IF($X$13&gt;0,$P$7,0)+IF($Y$13&gt;0,$S$7,0)+IF($Z$13&gt;0,$V$7,0)),0)</f>
        <v>0</v>
      </c>
      <c r="AG583" s="198"/>
      <c r="AH583" s="425"/>
      <c r="AI583" s="413"/>
      <c r="AJ583" s="199" t="str">
        <f t="shared" si="3903"/>
        <v>4.3</v>
      </c>
      <c r="AK583" s="8" t="str">
        <f>'rpp3'!$M$354</f>
        <v/>
      </c>
      <c r="AL583" s="199"/>
      <c r="AM583" s="196">
        <f t="shared" si="3787"/>
        <v>0</v>
      </c>
      <c r="AN583" s="196"/>
      <c r="AO583" s="196"/>
      <c r="AP583" s="196">
        <f t="shared" si="3788"/>
        <v>0</v>
      </c>
      <c r="AQ583" s="196"/>
      <c r="AR583" s="196"/>
      <c r="AS583" s="196">
        <f t="shared" si="3789"/>
        <v>0</v>
      </c>
      <c r="AT583" s="196"/>
      <c r="AU583" s="196"/>
      <c r="AV583" s="196"/>
      <c r="AW583" s="196">
        <f t="shared" ref="AW583" si="4230">IF($AT$13=1,AM583*$AM$7,0)</f>
        <v>0</v>
      </c>
      <c r="AX583" s="196">
        <f t="shared" ref="AX583" si="4231">IF($AU$13=1,AP583*$AP$7,0)</f>
        <v>0</v>
      </c>
      <c r="AY583" s="196">
        <f t="shared" ref="AY583" si="4232">IF($AV$13=1,AS583*$AS$7,0)</f>
        <v>0</v>
      </c>
      <c r="AZ583" s="197">
        <f t="shared" si="3793"/>
        <v>0</v>
      </c>
      <c r="BA583" s="198">
        <f>IFERROR(AZ583/(IF($AT$13&gt;0,$AM$7,0)+IF($AU$13&gt;0,$AP$7,0)+IF($AV$13&gt;0,$AS$7,0)),0)</f>
        <v>0</v>
      </c>
      <c r="BB583" s="198"/>
      <c r="BC583" s="425"/>
      <c r="BD583" s="413"/>
      <c r="BE583" s="413"/>
      <c r="BF583" s="236"/>
      <c r="BG583" s="416"/>
      <c r="BH583" s="416"/>
      <c r="BI583" s="411"/>
      <c r="BJ583" s="411"/>
      <c r="BK583" s="413"/>
      <c r="BL583" s="413"/>
      <c r="BM583" s="413"/>
      <c r="BP583" s="211"/>
      <c r="BQ583" s="211"/>
      <c r="BR583" s="211"/>
      <c r="BS583" s="211"/>
    </row>
    <row r="584" spans="1:71">
      <c r="A584" s="419"/>
      <c r="B584" s="419"/>
      <c r="C584" s="422"/>
      <c r="D584" s="195" t="str">
        <f t="shared" si="3898"/>
        <v>3.4</v>
      </c>
      <c r="E584" s="195"/>
      <c r="F584" s="195"/>
      <c r="G584" s="195"/>
      <c r="H584" s="195"/>
      <c r="I584" s="195"/>
      <c r="J584" s="196">
        <f t="shared" si="3778"/>
        <v>0</v>
      </c>
      <c r="K584" s="197" t="str">
        <f>IF(analis!J52="","",analis!J52)</f>
        <v/>
      </c>
      <c r="L584" s="196"/>
      <c r="M584" s="196"/>
      <c r="N584" s="196"/>
      <c r="O584" s="196"/>
      <c r="P584" s="196">
        <f t="shared" si="3779"/>
        <v>0</v>
      </c>
      <c r="Q584" s="8" t="str">
        <f>'rpp4'!$M$297</f>
        <v/>
      </c>
      <c r="R584" s="196"/>
      <c r="S584" s="196">
        <f t="shared" si="3780"/>
        <v>0</v>
      </c>
      <c r="T584" s="196"/>
      <c r="U584" s="196"/>
      <c r="V584" s="196">
        <f t="shared" si="3781"/>
        <v>0</v>
      </c>
      <c r="W584" s="196"/>
      <c r="X584" s="196"/>
      <c r="Y584" s="196"/>
      <c r="Z584" s="196"/>
      <c r="AA584" s="196">
        <f t="shared" ref="AA584" si="4233">IF($W$14=1,J584*$J$7,0)</f>
        <v>0</v>
      </c>
      <c r="AB584" s="196">
        <f t="shared" ref="AB584" si="4234">IF($X$14=1,P584*$P$7,0)</f>
        <v>0</v>
      </c>
      <c r="AC584" s="196">
        <f t="shared" ref="AC584" si="4235">IF($Y$14=1,S584*$S$7,0)</f>
        <v>0</v>
      </c>
      <c r="AD584" s="196">
        <f t="shared" ref="AD584" si="4236">IF($Z$14=1,V584*$V$7,0)</f>
        <v>0</v>
      </c>
      <c r="AE584" s="197">
        <f t="shared" si="3786"/>
        <v>0</v>
      </c>
      <c r="AF584" s="198">
        <f>IFERROR(AE584/(IF($W$14&gt;0,$J$7,0)+IF($X$14&gt;0,$P$7,0)+IF($Y$14&gt;0,$S$7,0)+IF($Z$14&gt;0,$V$7,0)),0)</f>
        <v>0</v>
      </c>
      <c r="AG584" s="198"/>
      <c r="AH584" s="425"/>
      <c r="AI584" s="413"/>
      <c r="AJ584" s="199" t="str">
        <f t="shared" si="3903"/>
        <v>4.4</v>
      </c>
      <c r="AK584" s="8" t="str">
        <f>'rpp4'!$M$354</f>
        <v/>
      </c>
      <c r="AL584" s="199"/>
      <c r="AM584" s="196">
        <f t="shared" si="3787"/>
        <v>0</v>
      </c>
      <c r="AN584" s="196"/>
      <c r="AO584" s="196"/>
      <c r="AP584" s="196">
        <f t="shared" si="3788"/>
        <v>0</v>
      </c>
      <c r="AQ584" s="196"/>
      <c r="AR584" s="196"/>
      <c r="AS584" s="196">
        <f t="shared" si="3789"/>
        <v>0</v>
      </c>
      <c r="AT584" s="196"/>
      <c r="AU584" s="196"/>
      <c r="AV584" s="196"/>
      <c r="AW584" s="196">
        <f t="shared" ref="AW584" si="4237">IF($AT$14=1,AM584*$AM$7,0)</f>
        <v>0</v>
      </c>
      <c r="AX584" s="196">
        <f t="shared" ref="AX584" si="4238">IF($AU$14=1,AP584*$AP$7,0)</f>
        <v>0</v>
      </c>
      <c r="AY584" s="196">
        <f t="shared" ref="AY584" si="4239">IF($AV$14=1,AS584*$AS$7,0)</f>
        <v>0</v>
      </c>
      <c r="AZ584" s="197">
        <f t="shared" si="3793"/>
        <v>0</v>
      </c>
      <c r="BA584" s="198">
        <f>IFERROR(AZ584/(IF($AT$14&gt;0,$AM$7,0)+IF($AU$14&gt;0,$AP$7,0)+IF($AV$14&gt;0,$AS$7,0)),0)</f>
        <v>0</v>
      </c>
      <c r="BB584" s="198"/>
      <c r="BC584" s="425"/>
      <c r="BD584" s="413"/>
      <c r="BE584" s="413"/>
      <c r="BF584" s="236"/>
      <c r="BG584" s="416"/>
      <c r="BH584" s="416"/>
      <c r="BI584" s="411"/>
      <c r="BJ584" s="411"/>
      <c r="BK584" s="413"/>
      <c r="BL584" s="413"/>
      <c r="BM584" s="413"/>
      <c r="BP584" s="211"/>
      <c r="BQ584" s="211"/>
      <c r="BR584" s="211"/>
      <c r="BS584" s="211"/>
    </row>
    <row r="585" spans="1:71">
      <c r="A585" s="419"/>
      <c r="B585" s="419"/>
      <c r="C585" s="422"/>
      <c r="D585" s="195" t="str">
        <f t="shared" si="3898"/>
        <v>3.5</v>
      </c>
      <c r="E585" s="195"/>
      <c r="F585" s="195"/>
      <c r="G585" s="195"/>
      <c r="H585" s="195"/>
      <c r="I585" s="195"/>
      <c r="J585" s="196">
        <f t="shared" si="3778"/>
        <v>0</v>
      </c>
      <c r="K585" s="197" t="str">
        <f>IF(analis!L52="","",analis!L52)</f>
        <v/>
      </c>
      <c r="L585" s="196"/>
      <c r="M585" s="196"/>
      <c r="N585" s="196"/>
      <c r="O585" s="196"/>
      <c r="P585" s="196">
        <f t="shared" si="3779"/>
        <v>0</v>
      </c>
      <c r="Q585" s="8" t="str">
        <f>'rpp5'!$M$297</f>
        <v/>
      </c>
      <c r="R585" s="196"/>
      <c r="S585" s="196">
        <f t="shared" si="3780"/>
        <v>0</v>
      </c>
      <c r="T585" s="196"/>
      <c r="U585" s="196"/>
      <c r="V585" s="196">
        <f t="shared" si="3781"/>
        <v>0</v>
      </c>
      <c r="W585" s="196"/>
      <c r="X585" s="196"/>
      <c r="Y585" s="196"/>
      <c r="Z585" s="196"/>
      <c r="AA585" s="196">
        <f t="shared" ref="AA585" si="4240">IF($W$15=1,J585*$J$7,0)</f>
        <v>0</v>
      </c>
      <c r="AB585" s="196">
        <f t="shared" ref="AB585" si="4241">IF($X$15=1,P585*$P$7,0)</f>
        <v>0</v>
      </c>
      <c r="AC585" s="196">
        <f t="shared" ref="AC585" si="4242">IF($Y$15=1,S585*$S$7,0)</f>
        <v>0</v>
      </c>
      <c r="AD585" s="196">
        <f t="shared" ref="AD585" si="4243">IF($Z$15=1,V585*$V$7,0)</f>
        <v>0</v>
      </c>
      <c r="AE585" s="197">
        <f t="shared" si="3786"/>
        <v>0</v>
      </c>
      <c r="AF585" s="198">
        <f>IFERROR(AE585/(IF($W$15&gt;0,$J$7,0)+IF($X$15&gt;0,$P$7,0)+IF($Y$15&gt;0,$S$7,0)+IF($Z$15&gt;0,$V$7,0)),0)</f>
        <v>0</v>
      </c>
      <c r="AG585" s="198"/>
      <c r="AH585" s="425"/>
      <c r="AI585" s="413"/>
      <c r="AJ585" s="199" t="str">
        <f t="shared" si="3903"/>
        <v>4.5</v>
      </c>
      <c r="AK585" s="8" t="str">
        <f>'rpp5'!$M$354</f>
        <v/>
      </c>
      <c r="AL585" s="199"/>
      <c r="AM585" s="196">
        <f t="shared" si="3787"/>
        <v>0</v>
      </c>
      <c r="AN585" s="196"/>
      <c r="AO585" s="196"/>
      <c r="AP585" s="196">
        <f t="shared" si="3788"/>
        <v>0</v>
      </c>
      <c r="AQ585" s="196"/>
      <c r="AR585" s="196"/>
      <c r="AS585" s="196">
        <f t="shared" si="3789"/>
        <v>0</v>
      </c>
      <c r="AT585" s="196"/>
      <c r="AU585" s="196"/>
      <c r="AV585" s="196"/>
      <c r="AW585" s="196">
        <f t="shared" ref="AW585" si="4244">IF($AT$15=1,AM585*$AM$7,0)</f>
        <v>0</v>
      </c>
      <c r="AX585" s="196">
        <f t="shared" ref="AX585" si="4245">IF($AU$15=1,AP585*$AP$7,0)</f>
        <v>0</v>
      </c>
      <c r="AY585" s="196">
        <f t="shared" ref="AY585" si="4246">IF($AV$15=1,AS585*$AS$7,0)</f>
        <v>0</v>
      </c>
      <c r="AZ585" s="197">
        <f t="shared" si="3793"/>
        <v>0</v>
      </c>
      <c r="BA585" s="198">
        <f>IFERROR(AZ585/(IF($AT$15&gt;0,$AM$7,0)+IF($AU$15&gt;0,$AP$7,0)+IF($AV$15&gt;0,$AS$7,0)),0)</f>
        <v>0</v>
      </c>
      <c r="BB585" s="198"/>
      <c r="BC585" s="425"/>
      <c r="BD585" s="413"/>
      <c r="BE585" s="413"/>
      <c r="BF585" s="236"/>
      <c r="BG585" s="416"/>
      <c r="BH585" s="416"/>
      <c r="BI585" s="411"/>
      <c r="BJ585" s="411"/>
      <c r="BK585" s="413"/>
      <c r="BL585" s="413"/>
      <c r="BM585" s="413"/>
      <c r="BP585" s="211"/>
      <c r="BQ585" s="211"/>
      <c r="BR585" s="211"/>
      <c r="BS585" s="211"/>
    </row>
    <row r="586" spans="1:71">
      <c r="A586" s="419"/>
      <c r="B586" s="419"/>
      <c r="C586" s="422"/>
      <c r="D586" s="195" t="str">
        <f t="shared" si="3898"/>
        <v>3.6</v>
      </c>
      <c r="E586" s="195"/>
      <c r="F586" s="195"/>
      <c r="G586" s="195"/>
      <c r="H586" s="195"/>
      <c r="I586" s="195"/>
      <c r="J586" s="196">
        <f t="shared" si="3778"/>
        <v>0</v>
      </c>
      <c r="K586" s="197" t="str">
        <f>IF(analis!N52="","",analis!N52)</f>
        <v/>
      </c>
      <c r="L586" s="196"/>
      <c r="M586" s="196"/>
      <c r="N586" s="196"/>
      <c r="O586" s="196"/>
      <c r="P586" s="196">
        <f t="shared" si="3779"/>
        <v>0</v>
      </c>
      <c r="Q586" s="8" t="str">
        <f>'rpp16'!$M$297</f>
        <v/>
      </c>
      <c r="R586" s="196"/>
      <c r="S586" s="196">
        <f t="shared" si="3780"/>
        <v>0</v>
      </c>
      <c r="T586" s="196"/>
      <c r="U586" s="196"/>
      <c r="V586" s="196">
        <f t="shared" si="3781"/>
        <v>0</v>
      </c>
      <c r="W586" s="196"/>
      <c r="X586" s="196"/>
      <c r="Y586" s="196"/>
      <c r="Z586" s="196"/>
      <c r="AA586" s="196">
        <f t="shared" ref="AA586" si="4247">IF($W$16=1,J586*$J$7,0)</f>
        <v>0</v>
      </c>
      <c r="AB586" s="196">
        <f t="shared" ref="AB586" si="4248">IF($X$16=1,P586*$P$7,0)</f>
        <v>0</v>
      </c>
      <c r="AC586" s="196">
        <f t="shared" ref="AC586" si="4249">IF($Y$16=1,S586*$S$7,0)</f>
        <v>0</v>
      </c>
      <c r="AD586" s="196">
        <f t="shared" ref="AD586" si="4250">IF($Z$16=1,V586*$V$7,0)</f>
        <v>0</v>
      </c>
      <c r="AE586" s="197">
        <f t="shared" si="3786"/>
        <v>0</v>
      </c>
      <c r="AF586" s="198">
        <f>IFERROR(AE586/(IF($W$16&gt;0,$J$7,0)+IF($X$16&gt;0,$P$7,0)+IF($Y$16&gt;0,$S$7,0)+IF($Z$16&gt;0,$V$7,0)),0)</f>
        <v>0</v>
      </c>
      <c r="AG586" s="198"/>
      <c r="AH586" s="425"/>
      <c r="AI586" s="413"/>
      <c r="AJ586" s="199" t="str">
        <f t="shared" si="3903"/>
        <v>4.6</v>
      </c>
      <c r="AK586" s="8" t="str">
        <f>'rpp16'!$M$354</f>
        <v/>
      </c>
      <c r="AL586" s="199"/>
      <c r="AM586" s="196">
        <f t="shared" si="3787"/>
        <v>0</v>
      </c>
      <c r="AN586" s="196"/>
      <c r="AO586" s="196"/>
      <c r="AP586" s="196">
        <f t="shared" si="3788"/>
        <v>0</v>
      </c>
      <c r="AQ586" s="196"/>
      <c r="AR586" s="196"/>
      <c r="AS586" s="196">
        <f t="shared" si="3789"/>
        <v>0</v>
      </c>
      <c r="AT586" s="196"/>
      <c r="AU586" s="196"/>
      <c r="AV586" s="196"/>
      <c r="AW586" s="196">
        <f t="shared" ref="AW586" si="4251">IF($AT$16=1,AM586*$AM$7,0)</f>
        <v>0</v>
      </c>
      <c r="AX586" s="196">
        <f t="shared" ref="AX586" si="4252">IF($AU$16=1,AP586*$AP$7,0)</f>
        <v>0</v>
      </c>
      <c r="AY586" s="196">
        <f t="shared" ref="AY586" si="4253">IF($AV$16=1,AS586*$AS$7,0)</f>
        <v>0</v>
      </c>
      <c r="AZ586" s="197">
        <f t="shared" si="3793"/>
        <v>0</v>
      </c>
      <c r="BA586" s="198">
        <f>IFERROR(AZ586/(IF($AT$16&gt;0,$AM$7,0)+IF($AU$16&gt;0,$AP$7,0)+IF($AV$16&gt;0,$AS$7,0)),0)</f>
        <v>0</v>
      </c>
      <c r="BB586" s="198"/>
      <c r="BC586" s="425"/>
      <c r="BD586" s="413"/>
      <c r="BE586" s="413"/>
      <c r="BF586" s="236"/>
      <c r="BG586" s="416"/>
      <c r="BH586" s="416"/>
      <c r="BI586" s="411"/>
      <c r="BJ586" s="411"/>
      <c r="BK586" s="413"/>
      <c r="BL586" s="413"/>
      <c r="BM586" s="413"/>
      <c r="BP586" s="211"/>
      <c r="BQ586" s="211"/>
      <c r="BR586" s="211"/>
      <c r="BS586" s="211"/>
    </row>
    <row r="587" spans="1:71">
      <c r="A587" s="419"/>
      <c r="B587" s="419"/>
      <c r="C587" s="422"/>
      <c r="D587" s="195" t="str">
        <f t="shared" si="3898"/>
        <v>3.7</v>
      </c>
      <c r="E587" s="195"/>
      <c r="F587" s="195"/>
      <c r="G587" s="195"/>
      <c r="H587" s="195"/>
      <c r="I587" s="195"/>
      <c r="J587" s="196">
        <f t="shared" si="3778"/>
        <v>0</v>
      </c>
      <c r="K587" s="197" t="str">
        <f>IF(analis!P52="","",analis!P52)</f>
        <v/>
      </c>
      <c r="L587" s="196"/>
      <c r="M587" s="196"/>
      <c r="N587" s="196"/>
      <c r="O587" s="196"/>
      <c r="P587" s="196">
        <f t="shared" si="3779"/>
        <v>0</v>
      </c>
      <c r="Q587" s="8" t="str">
        <f>'rpp17'!$M$297</f>
        <v/>
      </c>
      <c r="R587" s="196"/>
      <c r="S587" s="196">
        <f t="shared" si="3780"/>
        <v>0</v>
      </c>
      <c r="T587" s="196"/>
      <c r="U587" s="196"/>
      <c r="V587" s="196">
        <f t="shared" si="3781"/>
        <v>0</v>
      </c>
      <c r="W587" s="196"/>
      <c r="X587" s="196"/>
      <c r="Y587" s="196"/>
      <c r="Z587" s="196"/>
      <c r="AA587" s="196">
        <f t="shared" ref="AA587" si="4254">IF($W$17=1,J587*$J$7,0)</f>
        <v>0</v>
      </c>
      <c r="AB587" s="196">
        <f t="shared" ref="AB587" si="4255">IF($X$17=1,P587*$P$7,0)</f>
        <v>0</v>
      </c>
      <c r="AC587" s="196">
        <f t="shared" ref="AC587" si="4256">IF($Y$17=1,S587*$S$7,0)</f>
        <v>0</v>
      </c>
      <c r="AD587" s="196">
        <f t="shared" ref="AD587" si="4257">IF($Z$17=1,V587*$V$7,0)</f>
        <v>0</v>
      </c>
      <c r="AE587" s="197">
        <f t="shared" si="3786"/>
        <v>0</v>
      </c>
      <c r="AF587" s="198">
        <f>IFERROR(AE587/(IF($W$17&gt;0,$J$7,0)+IF($X$17&gt;0,$P$7,0)+IF($Y$17&gt;0,$S$7,0)+IF($Z$17&gt;0,$V$7,0)),0)</f>
        <v>0</v>
      </c>
      <c r="AG587" s="198"/>
      <c r="AH587" s="425"/>
      <c r="AI587" s="413"/>
      <c r="AJ587" s="199" t="str">
        <f t="shared" si="3903"/>
        <v>4.7</v>
      </c>
      <c r="AK587" s="8" t="str">
        <f>'rpp17'!$M$354</f>
        <v/>
      </c>
      <c r="AL587" s="199"/>
      <c r="AM587" s="196">
        <f t="shared" si="3787"/>
        <v>0</v>
      </c>
      <c r="AN587" s="196"/>
      <c r="AO587" s="196"/>
      <c r="AP587" s="196">
        <f t="shared" si="3788"/>
        <v>0</v>
      </c>
      <c r="AQ587" s="196"/>
      <c r="AR587" s="196"/>
      <c r="AS587" s="196">
        <f t="shared" si="3789"/>
        <v>0</v>
      </c>
      <c r="AT587" s="196"/>
      <c r="AU587" s="196"/>
      <c r="AV587" s="196"/>
      <c r="AW587" s="196">
        <f t="shared" ref="AW587" si="4258">IF($AT$17=1,AM587*$AM$7,0)</f>
        <v>0</v>
      </c>
      <c r="AX587" s="196">
        <f t="shared" ref="AX587" si="4259">IF($AU$17=1,AP587*$AP$7,0)</f>
        <v>0</v>
      </c>
      <c r="AY587" s="196">
        <f t="shared" ref="AY587" si="4260">IF($AV$17=1,AS587*$AS$7,0)</f>
        <v>0</v>
      </c>
      <c r="AZ587" s="197">
        <f t="shared" si="3793"/>
        <v>0</v>
      </c>
      <c r="BA587" s="198">
        <f>IFERROR(AZ587/(IF($AT$17&gt;0,$AM$7,0)+IF($AU$17&gt;0,$AP$7,0)+IF($AV$17&gt;0,$AS$7,0)),0)</f>
        <v>0</v>
      </c>
      <c r="BB587" s="198"/>
      <c r="BC587" s="425"/>
      <c r="BD587" s="413"/>
      <c r="BE587" s="413"/>
      <c r="BF587" s="236"/>
      <c r="BG587" s="416"/>
      <c r="BH587" s="416"/>
      <c r="BI587" s="411"/>
      <c r="BJ587" s="411"/>
      <c r="BK587" s="413"/>
      <c r="BL587" s="413"/>
      <c r="BM587" s="413"/>
      <c r="BP587" s="211"/>
      <c r="BQ587" s="211"/>
      <c r="BR587" s="211"/>
      <c r="BS587" s="211"/>
    </row>
    <row r="588" spans="1:71">
      <c r="A588" s="419"/>
      <c r="B588" s="419"/>
      <c r="C588" s="422"/>
      <c r="D588" s="195" t="str">
        <f t="shared" si="3898"/>
        <v>3.8</v>
      </c>
      <c r="E588" s="195"/>
      <c r="F588" s="195"/>
      <c r="G588" s="195"/>
      <c r="H588" s="195"/>
      <c r="I588" s="195"/>
      <c r="J588" s="196">
        <f t="shared" ref="J588:J610" si="4261">IF(SUM(E588:I588)&gt;0,AVERAGE(E588:I588),0)</f>
        <v>0</v>
      </c>
      <c r="K588" s="197" t="str">
        <f>IF(analis!R52="","",analis!R52)</f>
        <v/>
      </c>
      <c r="L588" s="196"/>
      <c r="M588" s="196"/>
      <c r="N588" s="196"/>
      <c r="O588" s="196"/>
      <c r="P588" s="196">
        <f t="shared" ref="P588:P610" si="4262">IF(SUM(K588:O588)&gt;0,AVERAGE(K588:O588),0)</f>
        <v>0</v>
      </c>
      <c r="Q588" s="8" t="str">
        <f>'rpp18'!$M$297</f>
        <v/>
      </c>
      <c r="R588" s="196"/>
      <c r="S588" s="196">
        <f t="shared" ref="S588:S610" si="4263">IF(SUM(Q588:R588)&gt;0,MAX(Q588:R588),0)</f>
        <v>0</v>
      </c>
      <c r="T588" s="196"/>
      <c r="U588" s="196"/>
      <c r="V588" s="196">
        <f t="shared" ref="V588:V610" si="4264">IF(SUM(T588:U588)&gt;0,MAX(T588:U588),0)</f>
        <v>0</v>
      </c>
      <c r="W588" s="196"/>
      <c r="X588" s="196"/>
      <c r="Y588" s="196"/>
      <c r="Z588" s="196"/>
      <c r="AA588" s="196">
        <f t="shared" ref="AA588" si="4265">IF($W$18=1,J588*$J$7,0)</f>
        <v>0</v>
      </c>
      <c r="AB588" s="196">
        <f t="shared" ref="AB588" si="4266">IF($X$18=1,P588*$P$7,0)</f>
        <v>0</v>
      </c>
      <c r="AC588" s="196">
        <f t="shared" ref="AC588" si="4267">IF($Y$18=1,S588*$S$7,0)</f>
        <v>0</v>
      </c>
      <c r="AD588" s="196">
        <f t="shared" ref="AD588" si="4268">IF($Z$18=1,V588*$V$7,0)</f>
        <v>0</v>
      </c>
      <c r="AE588" s="197">
        <f t="shared" ref="AE588:AE610" si="4269">SUM(AA588:AD588)</f>
        <v>0</v>
      </c>
      <c r="AF588" s="198">
        <f>IFERROR(AE588/(IF($W$18&gt;0,$J$7,0)+IF($X$18&gt;0,$P$7,0)+IF($Y$18&gt;0,$S$7,0)+IF($Z$18&gt;0,$V$7,0)),0)</f>
        <v>0</v>
      </c>
      <c r="AG588" s="198"/>
      <c r="AH588" s="425"/>
      <c r="AI588" s="413"/>
      <c r="AJ588" s="199" t="str">
        <f t="shared" si="3903"/>
        <v>4.8</v>
      </c>
      <c r="AK588" s="8" t="str">
        <f>'rpp18'!$M$354</f>
        <v/>
      </c>
      <c r="AL588" s="199"/>
      <c r="AM588" s="196">
        <f t="shared" ref="AM588:AM610" si="4270">MAX(AK588:AL588)</f>
        <v>0</v>
      </c>
      <c r="AN588" s="196"/>
      <c r="AO588" s="196"/>
      <c r="AP588" s="196">
        <f t="shared" ref="AP588:AP610" si="4271">MAX(AN588:AO588)</f>
        <v>0</v>
      </c>
      <c r="AQ588" s="196"/>
      <c r="AR588" s="196"/>
      <c r="AS588" s="196">
        <f t="shared" ref="AS588:AS610" si="4272">MAX(AQ588:AR588)</f>
        <v>0</v>
      </c>
      <c r="AT588" s="196"/>
      <c r="AU588" s="196"/>
      <c r="AV588" s="196"/>
      <c r="AW588" s="196">
        <f t="shared" ref="AW588" si="4273">IF($AT$18=1,AM588*$AM$7,0)</f>
        <v>0</v>
      </c>
      <c r="AX588" s="196">
        <f t="shared" ref="AX588" si="4274">IF($AU$18=1,AP588*$AP$7,0)</f>
        <v>0</v>
      </c>
      <c r="AY588" s="196">
        <f t="shared" ref="AY588" si="4275">IF($AV$18=1,AS588*$AS$7,0)</f>
        <v>0</v>
      </c>
      <c r="AZ588" s="197">
        <f t="shared" ref="AZ588:AZ610" si="4276">SUM(AW588:AY588)</f>
        <v>0</v>
      </c>
      <c r="BA588" s="198">
        <f>IFERROR(AZ588/(IF($AT$18&gt;0,$AM$7,0)+IF($AU$18&gt;0,$AP$7,0)+IF($AV$18&gt;0,$AS$7,0)),0)</f>
        <v>0</v>
      </c>
      <c r="BB588" s="198"/>
      <c r="BC588" s="425"/>
      <c r="BD588" s="413"/>
      <c r="BE588" s="413"/>
      <c r="BF588" s="236"/>
      <c r="BG588" s="416"/>
      <c r="BH588" s="416"/>
      <c r="BI588" s="411"/>
      <c r="BJ588" s="411"/>
      <c r="BK588" s="413"/>
      <c r="BL588" s="413"/>
      <c r="BM588" s="413"/>
      <c r="BP588" s="211"/>
      <c r="BQ588" s="211"/>
      <c r="BR588" s="211"/>
      <c r="BS588" s="211"/>
    </row>
    <row r="589" spans="1:71">
      <c r="A589" s="419"/>
      <c r="B589" s="419"/>
      <c r="C589" s="422"/>
      <c r="D589" s="195" t="str">
        <f t="shared" si="3898"/>
        <v>3.9</v>
      </c>
      <c r="E589" s="195"/>
      <c r="F589" s="195"/>
      <c r="G589" s="195"/>
      <c r="H589" s="195"/>
      <c r="I589" s="195"/>
      <c r="J589" s="196">
        <f t="shared" si="4261"/>
        <v>0</v>
      </c>
      <c r="K589" s="197" t="str">
        <f>IF(analis!T52="","",analis!T52)</f>
        <v/>
      </c>
      <c r="L589" s="196"/>
      <c r="M589" s="196"/>
      <c r="N589" s="196"/>
      <c r="O589" s="196"/>
      <c r="P589" s="196">
        <f t="shared" si="4262"/>
        <v>0</v>
      </c>
      <c r="Q589" s="8" t="str">
        <f>'rpp19'!$M$297</f>
        <v/>
      </c>
      <c r="R589" s="196"/>
      <c r="S589" s="196">
        <f t="shared" si="4263"/>
        <v>0</v>
      </c>
      <c r="T589" s="196"/>
      <c r="U589" s="196"/>
      <c r="V589" s="196">
        <f t="shared" si="4264"/>
        <v>0</v>
      </c>
      <c r="W589" s="196"/>
      <c r="X589" s="196"/>
      <c r="Y589" s="196"/>
      <c r="Z589" s="196"/>
      <c r="AA589" s="196">
        <f t="shared" ref="AA589" si="4277">IF($W$19=1,J589*$J$7,0)</f>
        <v>0</v>
      </c>
      <c r="AB589" s="196">
        <f t="shared" ref="AB589" si="4278">IF($X$19=1,P589*$P$7,0)</f>
        <v>0</v>
      </c>
      <c r="AC589" s="196">
        <f t="shared" ref="AC589" si="4279">IF($Y$19=1,S589*$S$7,0)</f>
        <v>0</v>
      </c>
      <c r="AD589" s="196">
        <f t="shared" ref="AD589" si="4280">IF($Z$19=1,V589*$V$7,0)</f>
        <v>0</v>
      </c>
      <c r="AE589" s="197">
        <f t="shared" si="4269"/>
        <v>0</v>
      </c>
      <c r="AF589" s="198">
        <f>IFERROR(AE589/(IF($W$19&gt;0,$J$7,0)+IF($X$19&gt;0,$P$7,0)+IF($Y$19&gt;0,$S$7,0)+IF($Z$19&gt;0,$V$7,0)),0)</f>
        <v>0</v>
      </c>
      <c r="AG589" s="198"/>
      <c r="AH589" s="425"/>
      <c r="AI589" s="413"/>
      <c r="AJ589" s="199" t="str">
        <f t="shared" si="3903"/>
        <v>4.9</v>
      </c>
      <c r="AK589" s="8" t="str">
        <f>'rpp19'!$M$354</f>
        <v/>
      </c>
      <c r="AL589" s="199"/>
      <c r="AM589" s="196">
        <f t="shared" si="4270"/>
        <v>0</v>
      </c>
      <c r="AN589" s="196"/>
      <c r="AO589" s="196"/>
      <c r="AP589" s="196">
        <f t="shared" si="4271"/>
        <v>0</v>
      </c>
      <c r="AQ589" s="196"/>
      <c r="AR589" s="196"/>
      <c r="AS589" s="196">
        <f t="shared" si="4272"/>
        <v>0</v>
      </c>
      <c r="AT589" s="196"/>
      <c r="AU589" s="196"/>
      <c r="AV589" s="196"/>
      <c r="AW589" s="196">
        <f t="shared" ref="AW589" si="4281">IF($AT$19=1,AM589*$AM$7,0)</f>
        <v>0</v>
      </c>
      <c r="AX589" s="196">
        <f t="shared" ref="AX589" si="4282">IF($AU$19=1,AP589*$AP$7,0)</f>
        <v>0</v>
      </c>
      <c r="AY589" s="196">
        <f t="shared" ref="AY589" si="4283">IF($AV$19=1,AS589*$AS$7,0)</f>
        <v>0</v>
      </c>
      <c r="AZ589" s="197">
        <f t="shared" si="4276"/>
        <v>0</v>
      </c>
      <c r="BA589" s="198">
        <f>IFERROR(AZ589/(IF($AT$19&gt;0,$AM$7,0)+IF($AU$19&gt;0,$AP$7,0)+IF($AV$19&gt;0,$AS$7,0)),0)</f>
        <v>0</v>
      </c>
      <c r="BB589" s="198"/>
      <c r="BC589" s="425"/>
      <c r="BD589" s="413"/>
      <c r="BE589" s="413"/>
      <c r="BF589" s="236"/>
      <c r="BG589" s="416"/>
      <c r="BH589" s="416"/>
      <c r="BI589" s="411"/>
      <c r="BJ589" s="411"/>
      <c r="BK589" s="413"/>
      <c r="BL589" s="413"/>
      <c r="BM589" s="413"/>
      <c r="BP589" s="211"/>
      <c r="BQ589" s="211"/>
      <c r="BR589" s="211"/>
      <c r="BS589" s="211"/>
    </row>
    <row r="590" spans="1:71">
      <c r="A590" s="419"/>
      <c r="B590" s="419"/>
      <c r="C590" s="422"/>
      <c r="D590" s="195" t="str">
        <f t="shared" si="3898"/>
        <v>3.10</v>
      </c>
      <c r="E590" s="195"/>
      <c r="F590" s="195"/>
      <c r="G590" s="195"/>
      <c r="H590" s="195"/>
      <c r="I590" s="195"/>
      <c r="J590" s="196">
        <f t="shared" si="4261"/>
        <v>0</v>
      </c>
      <c r="K590" s="197" t="str">
        <f>IF(analis!V52="","",analis!V52)</f>
        <v/>
      </c>
      <c r="L590" s="196"/>
      <c r="M590" s="196"/>
      <c r="N590" s="196"/>
      <c r="O590" s="196"/>
      <c r="P590" s="196">
        <f t="shared" si="4262"/>
        <v>0</v>
      </c>
      <c r="Q590" s="8" t="str">
        <f>'rpp20'!$M$297</f>
        <v/>
      </c>
      <c r="R590" s="196"/>
      <c r="S590" s="196">
        <f t="shared" si="4263"/>
        <v>0</v>
      </c>
      <c r="T590" s="196"/>
      <c r="U590" s="196"/>
      <c r="V590" s="196">
        <f t="shared" si="4264"/>
        <v>0</v>
      </c>
      <c r="W590" s="196"/>
      <c r="X590" s="196"/>
      <c r="Y590" s="196"/>
      <c r="Z590" s="196"/>
      <c r="AA590" s="196">
        <f t="shared" ref="AA590" si="4284">IF($W$20=1,J590*$J$7,0)</f>
        <v>0</v>
      </c>
      <c r="AB590" s="196">
        <f t="shared" ref="AB590" si="4285">IF($X$20=1,P590*$P$7,0)</f>
        <v>0</v>
      </c>
      <c r="AC590" s="196">
        <f t="shared" ref="AC590" si="4286">IF($Y$20=1,S590*$S$7,0)</f>
        <v>0</v>
      </c>
      <c r="AD590" s="196">
        <f t="shared" ref="AD590" si="4287">IF($Z$20=1,V590*$V$7,0)</f>
        <v>0</v>
      </c>
      <c r="AE590" s="197">
        <f t="shared" si="4269"/>
        <v>0</v>
      </c>
      <c r="AF590" s="198">
        <f>IFERROR(AE590/(IF($W$20&gt;0,$J$7,0)+IF($X$20&gt;0,$P$7,0)+IF($Y$20&gt;0,$S$7,0)+IF($Z$20&gt;0,$V$7,0)),0)</f>
        <v>0</v>
      </c>
      <c r="AG590" s="198"/>
      <c r="AH590" s="425"/>
      <c r="AI590" s="413"/>
      <c r="AJ590" s="199" t="str">
        <f t="shared" si="3903"/>
        <v>4.10</v>
      </c>
      <c r="AK590" s="8" t="str">
        <f>'rpp20'!$M$354</f>
        <v/>
      </c>
      <c r="AL590" s="199"/>
      <c r="AM590" s="196">
        <f t="shared" si="4270"/>
        <v>0</v>
      </c>
      <c r="AN590" s="196"/>
      <c r="AO590" s="196"/>
      <c r="AP590" s="196">
        <f t="shared" si="4271"/>
        <v>0</v>
      </c>
      <c r="AQ590" s="196"/>
      <c r="AR590" s="196"/>
      <c r="AS590" s="196">
        <f t="shared" si="4272"/>
        <v>0</v>
      </c>
      <c r="AT590" s="196"/>
      <c r="AU590" s="196"/>
      <c r="AV590" s="196"/>
      <c r="AW590" s="196">
        <f t="shared" ref="AW590" si="4288">IF($AT$20=1,AM590*$AM$7,0)</f>
        <v>0</v>
      </c>
      <c r="AX590" s="196">
        <f t="shared" ref="AX590" si="4289">IF($AU$20=1,AP590*$AP$7,0)</f>
        <v>0</v>
      </c>
      <c r="AY590" s="196">
        <f t="shared" ref="AY590" si="4290">IF($AV$20=1,AS590*$AS$7,0)</f>
        <v>0</v>
      </c>
      <c r="AZ590" s="197">
        <f t="shared" si="4276"/>
        <v>0</v>
      </c>
      <c r="BA590" s="198">
        <f>IFERROR(AZ590/(IF($AT$20&gt;0,$AM$7,0)+IF($AU$20&gt;0,$AP$7,0)+IF($AV$20&gt;0,$AS$7,0)),0)</f>
        <v>0</v>
      </c>
      <c r="BB590" s="198"/>
      <c r="BC590" s="425"/>
      <c r="BD590" s="413"/>
      <c r="BE590" s="413"/>
      <c r="BF590" s="236"/>
      <c r="BG590" s="416"/>
      <c r="BH590" s="416"/>
      <c r="BI590" s="411"/>
      <c r="BJ590" s="411"/>
      <c r="BK590" s="413"/>
      <c r="BL590" s="413"/>
      <c r="BM590" s="413"/>
      <c r="BP590" s="211"/>
      <c r="BQ590" s="211"/>
      <c r="BR590" s="211"/>
      <c r="BS590" s="211"/>
    </row>
    <row r="591" spans="1:71">
      <c r="A591" s="419"/>
      <c r="B591" s="419"/>
      <c r="C591" s="422"/>
      <c r="D591" s="195" t="str">
        <f t="shared" si="3898"/>
        <v>3.11</v>
      </c>
      <c r="E591" s="195"/>
      <c r="F591" s="195"/>
      <c r="G591" s="195"/>
      <c r="H591" s="195"/>
      <c r="I591" s="195"/>
      <c r="J591" s="196">
        <f t="shared" si="4261"/>
        <v>0</v>
      </c>
      <c r="K591" s="197" t="str">
        <f>IF(analis!X52="","",analis!X52)</f>
        <v/>
      </c>
      <c r="L591" s="196"/>
      <c r="M591" s="196"/>
      <c r="N591" s="196"/>
      <c r="O591" s="196"/>
      <c r="P591" s="196">
        <f t="shared" si="4262"/>
        <v>0</v>
      </c>
      <c r="Q591" s="8" t="str">
        <f>'rpp11'!$M$297</f>
        <v/>
      </c>
      <c r="R591" s="196"/>
      <c r="S591" s="196">
        <f t="shared" si="4263"/>
        <v>0</v>
      </c>
      <c r="T591" s="196"/>
      <c r="U591" s="196"/>
      <c r="V591" s="196">
        <f t="shared" si="4264"/>
        <v>0</v>
      </c>
      <c r="W591" s="196"/>
      <c r="X591" s="196"/>
      <c r="Y591" s="196"/>
      <c r="Z591" s="196"/>
      <c r="AA591" s="196">
        <f t="shared" ref="AA591" si="4291">IF($W$21=1,J591*$J$7,0)</f>
        <v>0</v>
      </c>
      <c r="AB591" s="196">
        <f t="shared" ref="AB591" si="4292">IF($X$21=1,P591*$P$7,0)</f>
        <v>0</v>
      </c>
      <c r="AC591" s="196">
        <f t="shared" ref="AC591" si="4293">IF($Y$21=1,S591*$S$7,0)</f>
        <v>0</v>
      </c>
      <c r="AD591" s="196">
        <f t="shared" ref="AD591" si="4294">IF($Z$21=1,V591*$V$7,0)</f>
        <v>0</v>
      </c>
      <c r="AE591" s="197">
        <f t="shared" si="4269"/>
        <v>0</v>
      </c>
      <c r="AF591" s="198">
        <f>IFERROR(AE591/(IF($W$21&gt;0,$J$7,0)+IF($X$21&gt;0,$P$7,0)+IF($Y$21&gt;0,$S$7,0)+IF($Z$21&gt;0,$V$7,0)),0)</f>
        <v>0</v>
      </c>
      <c r="AG591" s="198"/>
      <c r="AH591" s="425"/>
      <c r="AI591" s="413"/>
      <c r="AJ591" s="199" t="str">
        <f t="shared" si="3903"/>
        <v>4.11</v>
      </c>
      <c r="AK591" s="8" t="str">
        <f>'rpp11'!$M$354</f>
        <v/>
      </c>
      <c r="AL591" s="199"/>
      <c r="AM591" s="196">
        <f t="shared" si="4270"/>
        <v>0</v>
      </c>
      <c r="AN591" s="196"/>
      <c r="AO591" s="196"/>
      <c r="AP591" s="196">
        <f t="shared" si="4271"/>
        <v>0</v>
      </c>
      <c r="AQ591" s="196"/>
      <c r="AR591" s="196"/>
      <c r="AS591" s="196">
        <f t="shared" si="4272"/>
        <v>0</v>
      </c>
      <c r="AT591" s="196"/>
      <c r="AU591" s="196"/>
      <c r="AV591" s="196"/>
      <c r="AW591" s="196">
        <f t="shared" ref="AW591" si="4295">IF($AT$21=1,AM591*$AM$7,0)</f>
        <v>0</v>
      </c>
      <c r="AX591" s="196">
        <f t="shared" ref="AX591" si="4296">IF($AU$21=1,AP591*$AP$7,0)</f>
        <v>0</v>
      </c>
      <c r="AY591" s="196">
        <f t="shared" ref="AY591" si="4297">IF($AV$21=1,AS591*$AS$7,0)</f>
        <v>0</v>
      </c>
      <c r="AZ591" s="197">
        <f t="shared" si="4276"/>
        <v>0</v>
      </c>
      <c r="BA591" s="198">
        <f>IFERROR(AZ591/(IF($AT$21&gt;0,$AM$7,0)+IF($AU$21&gt;0,$AP$7,0)+IF($AV$21&gt;0,$AS$7,0)),0)</f>
        <v>0</v>
      </c>
      <c r="BB591" s="198"/>
      <c r="BC591" s="425"/>
      <c r="BD591" s="413"/>
      <c r="BE591" s="413"/>
      <c r="BF591" s="236"/>
      <c r="BG591" s="416"/>
      <c r="BH591" s="416"/>
      <c r="BI591" s="411"/>
      <c r="BJ591" s="411"/>
      <c r="BK591" s="413"/>
      <c r="BL591" s="413"/>
      <c r="BM591" s="413"/>
      <c r="BP591" s="211"/>
      <c r="BQ591" s="211"/>
      <c r="BR591" s="211"/>
      <c r="BS591" s="211"/>
    </row>
    <row r="592" spans="1:71">
      <c r="A592" s="419"/>
      <c r="B592" s="419"/>
      <c r="C592" s="422"/>
      <c r="D592" s="195" t="str">
        <f t="shared" si="3898"/>
        <v>3.12</v>
      </c>
      <c r="E592" s="195"/>
      <c r="F592" s="195"/>
      <c r="G592" s="195"/>
      <c r="H592" s="195"/>
      <c r="I592" s="195"/>
      <c r="J592" s="196">
        <f t="shared" si="4261"/>
        <v>0</v>
      </c>
      <c r="K592" s="197" t="str">
        <f>IF(analis!Z52="","",analis!Z52)</f>
        <v/>
      </c>
      <c r="L592" s="196"/>
      <c r="M592" s="196"/>
      <c r="N592" s="196"/>
      <c r="O592" s="196"/>
      <c r="P592" s="196">
        <f t="shared" si="4262"/>
        <v>0</v>
      </c>
      <c r="Q592" s="8" t="str">
        <f>'rpp12'!$M$297</f>
        <v/>
      </c>
      <c r="R592" s="196"/>
      <c r="S592" s="196">
        <f t="shared" si="4263"/>
        <v>0</v>
      </c>
      <c r="T592" s="196"/>
      <c r="U592" s="196"/>
      <c r="V592" s="196">
        <f t="shared" si="4264"/>
        <v>0</v>
      </c>
      <c r="W592" s="196"/>
      <c r="X592" s="196"/>
      <c r="Y592" s="196"/>
      <c r="Z592" s="196"/>
      <c r="AA592" s="196">
        <f t="shared" ref="AA592" si="4298">IF($W$22=1,J592*$J$7,0)</f>
        <v>0</v>
      </c>
      <c r="AB592" s="196">
        <f t="shared" ref="AB592" si="4299">IF($X$22=1,P592*$P$7,0)</f>
        <v>0</v>
      </c>
      <c r="AC592" s="196">
        <f t="shared" ref="AC592" si="4300">IF($Y$22=1,S592*$S$7,0)</f>
        <v>0</v>
      </c>
      <c r="AD592" s="196">
        <f t="shared" ref="AD592" si="4301">IF($Z$22=1,V592*$V$7,0)</f>
        <v>0</v>
      </c>
      <c r="AE592" s="197">
        <f t="shared" si="4269"/>
        <v>0</v>
      </c>
      <c r="AF592" s="198">
        <f>IFERROR(AE592/(IF($W$22&gt;0,$J$7,0)+IF($X$22&gt;0,$P$7,0)+IF($Y$22&gt;0,$S$7,0)+IF($Z$22&gt;0,$V$7,0)),0)</f>
        <v>0</v>
      </c>
      <c r="AG592" s="198"/>
      <c r="AH592" s="425"/>
      <c r="AI592" s="413"/>
      <c r="AJ592" s="199" t="str">
        <f t="shared" si="3903"/>
        <v>4.12</v>
      </c>
      <c r="AK592" s="8" t="str">
        <f>'rpp12'!$M$354</f>
        <v/>
      </c>
      <c r="AL592" s="199"/>
      <c r="AM592" s="196">
        <f t="shared" si="4270"/>
        <v>0</v>
      </c>
      <c r="AN592" s="196"/>
      <c r="AO592" s="196"/>
      <c r="AP592" s="196">
        <f t="shared" si="4271"/>
        <v>0</v>
      </c>
      <c r="AQ592" s="196"/>
      <c r="AR592" s="196"/>
      <c r="AS592" s="196">
        <f t="shared" si="4272"/>
        <v>0</v>
      </c>
      <c r="AT592" s="196"/>
      <c r="AU592" s="196"/>
      <c r="AV592" s="196"/>
      <c r="AW592" s="196">
        <f t="shared" ref="AW592" si="4302">IF($AT$22=1,AM592*$AM$7,0)</f>
        <v>0</v>
      </c>
      <c r="AX592" s="196">
        <f t="shared" ref="AX592" si="4303">IF($AU$22=1,AP592*$AP$7,0)</f>
        <v>0</v>
      </c>
      <c r="AY592" s="196">
        <f t="shared" ref="AY592" si="4304">IF($AV$22=1,AS592*$AS$7,0)</f>
        <v>0</v>
      </c>
      <c r="AZ592" s="197">
        <f t="shared" si="4276"/>
        <v>0</v>
      </c>
      <c r="BA592" s="198">
        <f>IFERROR(AZ592/(IF($AT$22&gt;0,$AM$7,0)+IF($AU$22&gt;0,$AP$7,0)+IF($AV$22&gt;0,$AS$7,0)),0)</f>
        <v>0</v>
      </c>
      <c r="BB592" s="198"/>
      <c r="BC592" s="425"/>
      <c r="BD592" s="413"/>
      <c r="BE592" s="413"/>
      <c r="BF592" s="236"/>
      <c r="BG592" s="416"/>
      <c r="BH592" s="416"/>
      <c r="BI592" s="411"/>
      <c r="BJ592" s="411"/>
      <c r="BK592" s="413"/>
      <c r="BL592" s="413"/>
      <c r="BM592" s="413"/>
      <c r="BP592" s="211"/>
      <c r="BQ592" s="211"/>
      <c r="BR592" s="211"/>
      <c r="BS592" s="211"/>
    </row>
    <row r="593" spans="1:71">
      <c r="A593" s="419"/>
      <c r="B593" s="419"/>
      <c r="C593" s="422"/>
      <c r="D593" s="195" t="str">
        <f t="shared" si="3898"/>
        <v>3.13</v>
      </c>
      <c r="E593" s="195"/>
      <c r="F593" s="195"/>
      <c r="G593" s="195"/>
      <c r="H593" s="195"/>
      <c r="I593" s="195"/>
      <c r="J593" s="196">
        <f t="shared" si="4261"/>
        <v>0</v>
      </c>
      <c r="K593" s="197" t="str">
        <f>IF(analis!AB52="","",analis!AB52)</f>
        <v/>
      </c>
      <c r="L593" s="196"/>
      <c r="M593" s="196"/>
      <c r="N593" s="196"/>
      <c r="O593" s="196"/>
      <c r="P593" s="196">
        <f t="shared" si="4262"/>
        <v>0</v>
      </c>
      <c r="Q593" s="8" t="str">
        <f>'rpp13'!$M$297</f>
        <v/>
      </c>
      <c r="R593" s="196"/>
      <c r="S593" s="196">
        <f t="shared" si="4263"/>
        <v>0</v>
      </c>
      <c r="T593" s="196"/>
      <c r="U593" s="196"/>
      <c r="V593" s="196">
        <f t="shared" si="4264"/>
        <v>0</v>
      </c>
      <c r="W593" s="196"/>
      <c r="X593" s="196"/>
      <c r="Y593" s="196"/>
      <c r="Z593" s="196"/>
      <c r="AA593" s="196">
        <f t="shared" ref="AA593" si="4305">IF($W$23=1,J593*$J$7,0)</f>
        <v>0</v>
      </c>
      <c r="AB593" s="196">
        <f t="shared" ref="AB593" si="4306">IF($X$23=1,P593*$P$7,0)</f>
        <v>0</v>
      </c>
      <c r="AC593" s="196">
        <f t="shared" ref="AC593" si="4307">IF($Y$23=1,S593*$S$7,0)</f>
        <v>0</v>
      </c>
      <c r="AD593" s="196">
        <f t="shared" ref="AD593" si="4308">IF($Z$23=1,V593*$V$7,0)</f>
        <v>0</v>
      </c>
      <c r="AE593" s="197">
        <f t="shared" si="4269"/>
        <v>0</v>
      </c>
      <c r="AF593" s="198">
        <f>IFERROR(AE593/(IF($W$23&gt;0,$J$7,0)+IF($X$23&gt;0,$P$7,0)+IF($Y$23&gt;0,$S$7,0)+IF($Z$23&gt;0,$V$7,0)),0)</f>
        <v>0</v>
      </c>
      <c r="AG593" s="198"/>
      <c r="AH593" s="425"/>
      <c r="AI593" s="413"/>
      <c r="AJ593" s="199" t="str">
        <f t="shared" si="3903"/>
        <v>4.13</v>
      </c>
      <c r="AK593" s="8" t="str">
        <f>'rpp13'!$M$354</f>
        <v/>
      </c>
      <c r="AL593" s="199"/>
      <c r="AM593" s="196">
        <f t="shared" si="4270"/>
        <v>0</v>
      </c>
      <c r="AN593" s="196"/>
      <c r="AO593" s="196"/>
      <c r="AP593" s="196">
        <f t="shared" si="4271"/>
        <v>0</v>
      </c>
      <c r="AQ593" s="196"/>
      <c r="AR593" s="196"/>
      <c r="AS593" s="196">
        <f t="shared" si="4272"/>
        <v>0</v>
      </c>
      <c r="AT593" s="196"/>
      <c r="AU593" s="196"/>
      <c r="AV593" s="196"/>
      <c r="AW593" s="196">
        <f t="shared" ref="AW593" si="4309">IF($AT$23=1,AM593*$AM$7,0)</f>
        <v>0</v>
      </c>
      <c r="AX593" s="196">
        <f t="shared" ref="AX593" si="4310">IF($AU$23=1,AP593*$AP$7,0)</f>
        <v>0</v>
      </c>
      <c r="AY593" s="196">
        <f t="shared" ref="AY593" si="4311">IF($AV$23=1,AS593*$AS$7,0)</f>
        <v>0</v>
      </c>
      <c r="AZ593" s="197">
        <f t="shared" si="4276"/>
        <v>0</v>
      </c>
      <c r="BA593" s="198">
        <f>IFERROR(AZ593/(IF($AT$23&gt;0,$AM$7,0)+IF($AU$23&gt;0,$AP$7,0)+IF($AV$23&gt;0,$AS$7,0)),0)</f>
        <v>0</v>
      </c>
      <c r="BB593" s="198"/>
      <c r="BC593" s="425"/>
      <c r="BD593" s="413"/>
      <c r="BE593" s="413"/>
      <c r="BF593" s="236"/>
      <c r="BG593" s="416"/>
      <c r="BH593" s="416"/>
      <c r="BI593" s="411"/>
      <c r="BJ593" s="411"/>
      <c r="BK593" s="413"/>
      <c r="BL593" s="413"/>
      <c r="BM593" s="413"/>
      <c r="BP593" s="211"/>
      <c r="BQ593" s="211"/>
      <c r="BR593" s="211"/>
      <c r="BS593" s="211"/>
    </row>
    <row r="594" spans="1:71">
      <c r="A594" s="419"/>
      <c r="B594" s="419"/>
      <c r="C594" s="422"/>
      <c r="D594" s="195" t="str">
        <f t="shared" si="3898"/>
        <v>3.14</v>
      </c>
      <c r="E594" s="195"/>
      <c r="F594" s="195"/>
      <c r="G594" s="195"/>
      <c r="H594" s="195"/>
      <c r="I594" s="195"/>
      <c r="J594" s="196">
        <f t="shared" si="4261"/>
        <v>0</v>
      </c>
      <c r="K594" s="197" t="str">
        <f>IF(analis!AD52="","",analis!AD52)</f>
        <v/>
      </c>
      <c r="L594" s="196"/>
      <c r="M594" s="196"/>
      <c r="N594" s="196"/>
      <c r="O594" s="196"/>
      <c r="P594" s="196">
        <f t="shared" si="4262"/>
        <v>0</v>
      </c>
      <c r="Q594" s="8" t="str">
        <f>'rpp14'!$M$297</f>
        <v/>
      </c>
      <c r="R594" s="196"/>
      <c r="S594" s="196">
        <f t="shared" si="4263"/>
        <v>0</v>
      </c>
      <c r="T594" s="196"/>
      <c r="U594" s="196"/>
      <c r="V594" s="196">
        <f t="shared" si="4264"/>
        <v>0</v>
      </c>
      <c r="W594" s="196"/>
      <c r="X594" s="196"/>
      <c r="Y594" s="196"/>
      <c r="Z594" s="196"/>
      <c r="AA594" s="196">
        <f t="shared" ref="AA594" si="4312">IF($W$24=1,J594*$J$7,0)</f>
        <v>0</v>
      </c>
      <c r="AB594" s="196">
        <f t="shared" ref="AB594" si="4313">IF($X$24=1,P594*$P$7,0)</f>
        <v>0</v>
      </c>
      <c r="AC594" s="196">
        <f t="shared" ref="AC594" si="4314">IF($Y$24=1,S594*$S$7,0)</f>
        <v>0</v>
      </c>
      <c r="AD594" s="196">
        <f t="shared" ref="AD594" si="4315">IF($Z$24=1,V594*$V$7,0)</f>
        <v>0</v>
      </c>
      <c r="AE594" s="197">
        <f t="shared" si="4269"/>
        <v>0</v>
      </c>
      <c r="AF594" s="198">
        <f>IFERROR(AE594/(IF($W$24&gt;0,$J$7,0)+IF($X$24&gt;0,$P$7,0)+IF($Y$24&gt;0,$S$7,0)+IF($Z$24&gt;0,$V$7,0)),0)</f>
        <v>0</v>
      </c>
      <c r="AG594" s="198"/>
      <c r="AH594" s="425"/>
      <c r="AI594" s="413"/>
      <c r="AJ594" s="199" t="str">
        <f t="shared" si="3903"/>
        <v>4.14</v>
      </c>
      <c r="AK594" s="8" t="str">
        <f>'rpp14'!$M$354</f>
        <v/>
      </c>
      <c r="AL594" s="199"/>
      <c r="AM594" s="196">
        <f t="shared" si="4270"/>
        <v>0</v>
      </c>
      <c r="AN594" s="196"/>
      <c r="AO594" s="196"/>
      <c r="AP594" s="196">
        <f t="shared" si="4271"/>
        <v>0</v>
      </c>
      <c r="AQ594" s="196"/>
      <c r="AR594" s="196"/>
      <c r="AS594" s="196">
        <f t="shared" si="4272"/>
        <v>0</v>
      </c>
      <c r="AT594" s="196"/>
      <c r="AU594" s="196"/>
      <c r="AV594" s="196"/>
      <c r="AW594" s="196">
        <f t="shared" ref="AW594" si="4316">IF($AT$24=1,AM594*$AM$7,0)</f>
        <v>0</v>
      </c>
      <c r="AX594" s="196">
        <f t="shared" ref="AX594" si="4317">IF($AU$24=1,AP594*$AP$7,0)</f>
        <v>0</v>
      </c>
      <c r="AY594" s="196">
        <f t="shared" ref="AY594" si="4318">IF($AV$24=1,AS594*$AS$7,0)</f>
        <v>0</v>
      </c>
      <c r="AZ594" s="197">
        <f t="shared" si="4276"/>
        <v>0</v>
      </c>
      <c r="BA594" s="198">
        <f>IFERROR(AZ594/(IF($AT$24&gt;0,$AM$7,0)+IF($AU$24&gt;0,$AP$7,0)+IF($AV$24&gt;0,$AS$7,0)),0)</f>
        <v>0</v>
      </c>
      <c r="BB594" s="198"/>
      <c r="BC594" s="425"/>
      <c r="BD594" s="413"/>
      <c r="BE594" s="413"/>
      <c r="BF594" s="236"/>
      <c r="BG594" s="416"/>
      <c r="BH594" s="416"/>
      <c r="BI594" s="411"/>
      <c r="BJ594" s="411"/>
      <c r="BK594" s="413"/>
      <c r="BL594" s="413"/>
      <c r="BM594" s="413"/>
      <c r="BP594" s="211"/>
      <c r="BQ594" s="211"/>
      <c r="BR594" s="211"/>
      <c r="BS594" s="211"/>
    </row>
    <row r="595" spans="1:71">
      <c r="A595" s="420"/>
      <c r="B595" s="420"/>
      <c r="C595" s="423"/>
      <c r="D595" s="195" t="str">
        <f t="shared" si="3898"/>
        <v>3.15</v>
      </c>
      <c r="E595" s="195"/>
      <c r="F595" s="195"/>
      <c r="G595" s="195"/>
      <c r="H595" s="195"/>
      <c r="I595" s="195"/>
      <c r="J595" s="196">
        <f t="shared" si="4261"/>
        <v>0</v>
      </c>
      <c r="K595" s="197" t="str">
        <f>IF(analis!AF52="","",analis!AF52)</f>
        <v/>
      </c>
      <c r="L595" s="196"/>
      <c r="M595" s="196"/>
      <c r="N595" s="196"/>
      <c r="O595" s="196"/>
      <c r="P595" s="196">
        <f t="shared" si="4262"/>
        <v>0</v>
      </c>
      <c r="Q595" s="8" t="str">
        <f>'rpp15'!$M$297</f>
        <v/>
      </c>
      <c r="R595" s="196"/>
      <c r="S595" s="196">
        <f t="shared" si="4263"/>
        <v>0</v>
      </c>
      <c r="T595" s="196"/>
      <c r="U595" s="196"/>
      <c r="V595" s="196">
        <f t="shared" si="4264"/>
        <v>0</v>
      </c>
      <c r="W595" s="196"/>
      <c r="X595" s="196"/>
      <c r="Y595" s="196"/>
      <c r="Z595" s="196"/>
      <c r="AA595" s="196">
        <f t="shared" ref="AA595" si="4319">IF($W$25=1,J595*$J$7,0)</f>
        <v>0</v>
      </c>
      <c r="AB595" s="196">
        <f t="shared" ref="AB595" si="4320">IF($X$25=1,P595*$P$7,0)</f>
        <v>0</v>
      </c>
      <c r="AC595" s="196">
        <f t="shared" ref="AC595" si="4321">IF($Y$25=1,S595*$S$7,0)</f>
        <v>0</v>
      </c>
      <c r="AD595" s="196">
        <f t="shared" ref="AD595" si="4322">IF($Z$25=1,V595*$V$7,0)</f>
        <v>0</v>
      </c>
      <c r="AE595" s="197">
        <f t="shared" si="4269"/>
        <v>0</v>
      </c>
      <c r="AF595" s="198">
        <f>IFERROR(AE595/(IF($W$25&gt;0,$J$7,0)+IF($X$25&gt;0,$P$7,0)+IF($Y$25&gt;0,$S$7,0)+IF($Z$25&gt;0,$V$7,0)),0)</f>
        <v>0</v>
      </c>
      <c r="AG595" s="198"/>
      <c r="AH595" s="426"/>
      <c r="AI595" s="414"/>
      <c r="AJ595" s="199" t="str">
        <f t="shared" si="3903"/>
        <v>4.15</v>
      </c>
      <c r="AK595" s="8" t="str">
        <f>'rpp15'!$M$354</f>
        <v/>
      </c>
      <c r="AL595" s="199"/>
      <c r="AM595" s="196">
        <f t="shared" si="4270"/>
        <v>0</v>
      </c>
      <c r="AN595" s="196"/>
      <c r="AO595" s="196"/>
      <c r="AP595" s="196">
        <f t="shared" si="4271"/>
        <v>0</v>
      </c>
      <c r="AQ595" s="196"/>
      <c r="AR595" s="196"/>
      <c r="AS595" s="196">
        <f t="shared" si="4272"/>
        <v>0</v>
      </c>
      <c r="AT595" s="196"/>
      <c r="AU595" s="196"/>
      <c r="AV595" s="196"/>
      <c r="AW595" s="196">
        <f t="shared" ref="AW595" si="4323">IF($AT$25=1,AM595*$AM$7,0)</f>
        <v>0</v>
      </c>
      <c r="AX595" s="196">
        <f t="shared" ref="AX595" si="4324">IF($AU$25=1,AP595*$AP$7,0)</f>
        <v>0</v>
      </c>
      <c r="AY595" s="196">
        <f t="shared" ref="AY595" si="4325">IF($AV$25=1,AS595*$AS$7,0)</f>
        <v>0</v>
      </c>
      <c r="AZ595" s="197">
        <f t="shared" si="4276"/>
        <v>0</v>
      </c>
      <c r="BA595" s="198">
        <f>IFERROR(AZ595/(IF($AT$25&gt;0,$AM$7,0)+IF($AU$25&gt;0,$AP$7,0)+IF($AV$25&gt;0,$AS$7,0)),0)</f>
        <v>0</v>
      </c>
      <c r="BB595" s="198"/>
      <c r="BC595" s="426"/>
      <c r="BD595" s="414"/>
      <c r="BE595" s="414"/>
      <c r="BF595" s="237"/>
      <c r="BG595" s="417"/>
      <c r="BH595" s="417"/>
      <c r="BI595" s="316"/>
      <c r="BJ595" s="316"/>
      <c r="BK595" s="414"/>
      <c r="BL595" s="414"/>
      <c r="BM595" s="414"/>
      <c r="BP595" s="211"/>
      <c r="BQ595" s="211"/>
      <c r="BR595" s="211"/>
      <c r="BS595" s="211"/>
    </row>
    <row r="596" spans="1:71">
      <c r="A596" s="418">
        <v>40</v>
      </c>
      <c r="B596" s="418">
        <f>pd!B45</f>
        <v>0</v>
      </c>
      <c r="C596" s="421">
        <f>pd!C45</f>
        <v>0</v>
      </c>
      <c r="D596" s="195" t="str">
        <f t="shared" si="3898"/>
        <v>3.1</v>
      </c>
      <c r="E596" s="195"/>
      <c r="F596" s="195"/>
      <c r="G596" s="195"/>
      <c r="H596" s="195"/>
      <c r="I596" s="195"/>
      <c r="J596" s="196">
        <f t="shared" si="4261"/>
        <v>0</v>
      </c>
      <c r="K596" s="197" t="str">
        <f>IF(analis!D53="","",analis!D53)</f>
        <v/>
      </c>
      <c r="L596" s="196"/>
      <c r="M596" s="196"/>
      <c r="N596" s="196"/>
      <c r="O596" s="196"/>
      <c r="P596" s="196">
        <f t="shared" si="4262"/>
        <v>0</v>
      </c>
      <c r="Q596" s="8" t="str">
        <f>'rpp1'!$M$298</f>
        <v/>
      </c>
      <c r="R596" s="196"/>
      <c r="S596" s="196">
        <f t="shared" si="4263"/>
        <v>0</v>
      </c>
      <c r="T596" s="196"/>
      <c r="U596" s="196"/>
      <c r="V596" s="196">
        <f t="shared" si="4264"/>
        <v>0</v>
      </c>
      <c r="W596" s="196"/>
      <c r="X596" s="196"/>
      <c r="Y596" s="196"/>
      <c r="Z596" s="196"/>
      <c r="AA596" s="196">
        <f t="shared" ref="AA596" si="4326">IF($W$11=1,J596*$J$7,0)</f>
        <v>0</v>
      </c>
      <c r="AB596" s="196">
        <f t="shared" ref="AB596" si="4327">IF($X$11=1,P596*$P$7,0)</f>
        <v>0</v>
      </c>
      <c r="AC596" s="196">
        <f t="shared" ref="AC596" si="4328">IF($Y$11=1,S596*$S$7,0)</f>
        <v>0</v>
      </c>
      <c r="AD596" s="196">
        <f t="shared" ref="AD596" si="4329">IF($Z$11=1,V596*$V$7,0)</f>
        <v>0</v>
      </c>
      <c r="AE596" s="197">
        <f t="shared" si="4269"/>
        <v>0</v>
      </c>
      <c r="AF596" s="198">
        <f>IFERROR(AE596/(IF($W$11&gt;0,$J$7,0)+IF($X$11&gt;0,$P$7,0)+IF($Y$11&gt;0,$S$7,0)+IF($Z$11&gt;0,$V$7,0)),0)</f>
        <v>0</v>
      </c>
      <c r="AG596" s="198"/>
      <c r="AH596" s="424" t="e">
        <f t="shared" ref="AH596" si="4330">ROUND((SUM(AF596:AF610)/SUM($AG$11:$AG$25)),0)</f>
        <v>#DIV/0!</v>
      </c>
      <c r="AI596" s="412" t="e">
        <f>IF(AH596&gt;=$BO$11,"A",IF(AH596&gt;=$BO$12,"B",IF(AH596&gt;=$BO$13,"C",IF(AH596&gt;=$BO$14,"D",""))))</f>
        <v>#DIV/0!</v>
      </c>
      <c r="AJ596" s="199" t="str">
        <f t="shared" si="3903"/>
        <v>4.1</v>
      </c>
      <c r="AK596" s="8" t="str">
        <f>'rpp1'!$M$355</f>
        <v/>
      </c>
      <c r="AL596" s="199"/>
      <c r="AM596" s="196">
        <f t="shared" si="4270"/>
        <v>0</v>
      </c>
      <c r="AN596" s="196"/>
      <c r="AO596" s="196"/>
      <c r="AP596" s="196">
        <f t="shared" si="4271"/>
        <v>0</v>
      </c>
      <c r="AQ596" s="196"/>
      <c r="AR596" s="196"/>
      <c r="AS596" s="196">
        <f t="shared" si="4272"/>
        <v>0</v>
      </c>
      <c r="AT596" s="196"/>
      <c r="AU596" s="196"/>
      <c r="AV596" s="196"/>
      <c r="AW596" s="196">
        <f t="shared" ref="AW596" si="4331">IF($AT$11=1,AM596*$AM$7,0)</f>
        <v>0</v>
      </c>
      <c r="AX596" s="196">
        <f t="shared" ref="AX596" si="4332">IF($AU$11=1,AP596*$AP$7,0)</f>
        <v>0</v>
      </c>
      <c r="AY596" s="196">
        <f t="shared" ref="AY596" si="4333">IF($AV$11=1,AS596*$AS$7,0)</f>
        <v>0</v>
      </c>
      <c r="AZ596" s="197">
        <f t="shared" si="4276"/>
        <v>0</v>
      </c>
      <c r="BA596" s="198">
        <f>IFERROR(AZ596/(IF($AT$11&gt;0,$AM$7,0)+IF($AU$11&gt;0,$AP$7,0)+IF($AV$11&gt;0,$AS$7,0)),0)</f>
        <v>0</v>
      </c>
      <c r="BB596" s="198"/>
      <c r="BC596" s="424" t="e">
        <f t="shared" ref="BC596" si="4334">ROUND((SUM(BA596:BA610)/SUM($BB$11:$BB$25)),0)</f>
        <v>#DIV/0!</v>
      </c>
      <c r="BD596" s="412" t="e">
        <f t="shared" ref="BD596" si="4335">IF(BC596&gt;=$BO$11,"A",IF(BC596&gt;=$BO$12,"B",IF(BC596&gt;=$BO$13,"C",IF(BC596&gt;=$BO$14,"D",""))))</f>
        <v>#DIV/0!</v>
      </c>
      <c r="BE596" s="412"/>
      <c r="BF596" s="235" t="str">
        <f>'rpp1'!G189</f>
        <v/>
      </c>
      <c r="BG596" s="415" t="e">
        <f>IF(AI596=$BP$11,$BQ$11,IF(AI596=$BP$12,$BQ$12,IF(AI596=$BP$13,$BQ$13,IF(AI596=$BP$14,$BQ$14,""))))</f>
        <v>#DIV/0!</v>
      </c>
      <c r="BH596" s="415" t="e">
        <f t="shared" ref="BH596" si="4336">IF(BD596=$BP$11,$BR$11,IF(BD596=$BP$12,$BR$12,IF(BD596=$BP$13,$BR$13,IF(BD596=$BP$14,$BR$14,""))))</f>
        <v>#DIV/0!</v>
      </c>
      <c r="BI596" s="315" t="str">
        <f t="shared" ref="BI596" si="4337">IF(BE596=$BS$11,$BT$11,IF(BE596=$BS$12,$BT$12,IF(BE596=$BS$13,$BT$13,IF(BE596=$BS$14,$BT$14,""))))</f>
        <v/>
      </c>
      <c r="BJ596" s="315" t="str">
        <f t="shared" ref="BJ596" si="4338">IF(BF596=$BS$11,$BU$11,IF(BF596=$BS$12,$BU$12,IF(BF596=$BS$13,$BU$13,IF(BF596=$BS$14,$BU$14,""))))</f>
        <v/>
      </c>
      <c r="BK596" s="412"/>
      <c r="BL596" s="412"/>
      <c r="BM596" s="412"/>
      <c r="BP596" s="211"/>
      <c r="BQ596" s="211"/>
      <c r="BR596" s="211"/>
      <c r="BS596" s="211"/>
    </row>
    <row r="597" spans="1:71">
      <c r="A597" s="419"/>
      <c r="B597" s="419"/>
      <c r="C597" s="422"/>
      <c r="D597" s="195" t="str">
        <f t="shared" si="3898"/>
        <v>3.2</v>
      </c>
      <c r="E597" s="195"/>
      <c r="F597" s="195"/>
      <c r="G597" s="195"/>
      <c r="H597" s="195"/>
      <c r="I597" s="195"/>
      <c r="J597" s="196">
        <f t="shared" si="4261"/>
        <v>0</v>
      </c>
      <c r="K597" s="197" t="str">
        <f>IF(analis!F53="","",analis!F53)</f>
        <v/>
      </c>
      <c r="L597" s="196"/>
      <c r="M597" s="196"/>
      <c r="N597" s="196"/>
      <c r="O597" s="196"/>
      <c r="P597" s="196">
        <f t="shared" si="4262"/>
        <v>0</v>
      </c>
      <c r="Q597" s="8" t="str">
        <f>'rpp2'!$M$298</f>
        <v/>
      </c>
      <c r="R597" s="196"/>
      <c r="S597" s="196">
        <f t="shared" si="4263"/>
        <v>0</v>
      </c>
      <c r="T597" s="196"/>
      <c r="U597" s="196"/>
      <c r="V597" s="196">
        <f t="shared" si="4264"/>
        <v>0</v>
      </c>
      <c r="W597" s="196"/>
      <c r="X597" s="196"/>
      <c r="Y597" s="196"/>
      <c r="Z597" s="196"/>
      <c r="AA597" s="196">
        <f t="shared" ref="AA597" si="4339">IF($W$12=1,J597*$J$7,0)</f>
        <v>0</v>
      </c>
      <c r="AB597" s="196">
        <f t="shared" ref="AB597" si="4340">IF($X$12=1,P597*$P$7,0)</f>
        <v>0</v>
      </c>
      <c r="AC597" s="196">
        <f t="shared" ref="AC597" si="4341">IF($Y$12=1,S597*$S$7,0)</f>
        <v>0</v>
      </c>
      <c r="AD597" s="196">
        <f t="shared" ref="AD597" si="4342">IF($Z$12=1,V597*$V$7,0)</f>
        <v>0</v>
      </c>
      <c r="AE597" s="197">
        <f t="shared" si="4269"/>
        <v>0</v>
      </c>
      <c r="AF597" s="198">
        <f>IFERROR(AE597/(IF($W$12&gt;0,$J$7,0)+IF($X$12&gt;0,$P$7,0)+IF($Y$12&gt;0,$S$7,0)+IF($Z$12&gt;0,$V$7,0)),0)</f>
        <v>0</v>
      </c>
      <c r="AG597" s="198"/>
      <c r="AH597" s="425"/>
      <c r="AI597" s="413"/>
      <c r="AJ597" s="199" t="str">
        <f t="shared" si="3903"/>
        <v>4.2</v>
      </c>
      <c r="AK597" s="8" t="str">
        <f>'rpp2'!$M$355</f>
        <v/>
      </c>
      <c r="AL597" s="199"/>
      <c r="AM597" s="196">
        <f t="shared" si="4270"/>
        <v>0</v>
      </c>
      <c r="AN597" s="196"/>
      <c r="AO597" s="196"/>
      <c r="AP597" s="196">
        <f t="shared" si="4271"/>
        <v>0</v>
      </c>
      <c r="AQ597" s="196"/>
      <c r="AR597" s="196"/>
      <c r="AS597" s="196">
        <f t="shared" si="4272"/>
        <v>0</v>
      </c>
      <c r="AT597" s="196"/>
      <c r="AU597" s="196"/>
      <c r="AV597" s="196"/>
      <c r="AW597" s="196">
        <f t="shared" ref="AW597" si="4343">IF($AT$12=1,AM597*$AM$7,0)</f>
        <v>0</v>
      </c>
      <c r="AX597" s="196">
        <f t="shared" ref="AX597" si="4344">IF($AU$12=1,AP597*$AP$7,0)</f>
        <v>0</v>
      </c>
      <c r="AY597" s="196">
        <f t="shared" ref="AY597" si="4345">IF($AV$12=1,AS597*$AS$7,0)</f>
        <v>0</v>
      </c>
      <c r="AZ597" s="197">
        <f t="shared" si="4276"/>
        <v>0</v>
      </c>
      <c r="BA597" s="198">
        <f>IFERROR(AZ597/(IF($AT$12&gt;0,$AM$7,0)+IF($AU$12&gt;0,$AP$7,0)+IF($AV$12&gt;0,$AS$7,0)),0)</f>
        <v>0</v>
      </c>
      <c r="BB597" s="198"/>
      <c r="BC597" s="425"/>
      <c r="BD597" s="413"/>
      <c r="BE597" s="413"/>
      <c r="BF597" s="236" t="str">
        <f>'rpp2'!G189</f>
        <v/>
      </c>
      <c r="BG597" s="416"/>
      <c r="BH597" s="416"/>
      <c r="BI597" s="411"/>
      <c r="BJ597" s="411"/>
      <c r="BK597" s="413"/>
      <c r="BL597" s="413"/>
      <c r="BM597" s="413"/>
      <c r="BP597" s="211"/>
      <c r="BQ597" s="211"/>
      <c r="BR597" s="211"/>
      <c r="BS597" s="211"/>
    </row>
    <row r="598" spans="1:71">
      <c r="A598" s="419"/>
      <c r="B598" s="419"/>
      <c r="C598" s="422"/>
      <c r="D598" s="195" t="str">
        <f t="shared" si="3898"/>
        <v>3.3</v>
      </c>
      <c r="E598" s="195"/>
      <c r="F598" s="195"/>
      <c r="G598" s="195"/>
      <c r="H598" s="195"/>
      <c r="I598" s="195"/>
      <c r="J598" s="196">
        <f t="shared" si="4261"/>
        <v>0</v>
      </c>
      <c r="K598" s="197" t="str">
        <f>IF(analis!H53="","",analis!H53)</f>
        <v/>
      </c>
      <c r="L598" s="196"/>
      <c r="M598" s="196"/>
      <c r="N598" s="196"/>
      <c r="O598" s="196"/>
      <c r="P598" s="196">
        <f t="shared" si="4262"/>
        <v>0</v>
      </c>
      <c r="Q598" s="8" t="str">
        <f>'rpp3'!$M$298</f>
        <v/>
      </c>
      <c r="R598" s="196"/>
      <c r="S598" s="196">
        <f t="shared" si="4263"/>
        <v>0</v>
      </c>
      <c r="T598" s="196"/>
      <c r="U598" s="196"/>
      <c r="V598" s="196">
        <f t="shared" si="4264"/>
        <v>0</v>
      </c>
      <c r="W598" s="196"/>
      <c r="X598" s="196"/>
      <c r="Y598" s="196"/>
      <c r="Z598" s="196"/>
      <c r="AA598" s="196">
        <f t="shared" ref="AA598" si="4346">IF($W$13=1,J598*$J$7,0)</f>
        <v>0</v>
      </c>
      <c r="AB598" s="196">
        <f t="shared" ref="AB598" si="4347">IF($X$13=1,P598*$P$7,0)</f>
        <v>0</v>
      </c>
      <c r="AC598" s="196">
        <f t="shared" ref="AC598" si="4348">IF($Y$13=1,S598*$S$7,0)</f>
        <v>0</v>
      </c>
      <c r="AD598" s="196">
        <f t="shared" ref="AD598" si="4349">IF($Z$13=1,V598*$V$7,0)</f>
        <v>0</v>
      </c>
      <c r="AE598" s="197">
        <f t="shared" si="4269"/>
        <v>0</v>
      </c>
      <c r="AF598" s="198">
        <f>IFERROR(AE598/(IF($W$13&gt;0,$J$7,0)+IF($X$13&gt;0,$P$7,0)+IF($Y$13&gt;0,$S$7,0)+IF($Z$13&gt;0,$V$7,0)),0)</f>
        <v>0</v>
      </c>
      <c r="AG598" s="198"/>
      <c r="AH598" s="425"/>
      <c r="AI598" s="413"/>
      <c r="AJ598" s="199" t="str">
        <f t="shared" si="3903"/>
        <v>4.3</v>
      </c>
      <c r="AK598" s="8" t="str">
        <f>'rpp3'!$M$355</f>
        <v/>
      </c>
      <c r="AL598" s="199"/>
      <c r="AM598" s="196">
        <f t="shared" si="4270"/>
        <v>0</v>
      </c>
      <c r="AN598" s="196"/>
      <c r="AO598" s="196"/>
      <c r="AP598" s="196">
        <f t="shared" si="4271"/>
        <v>0</v>
      </c>
      <c r="AQ598" s="196"/>
      <c r="AR598" s="196"/>
      <c r="AS598" s="196">
        <f t="shared" si="4272"/>
        <v>0</v>
      </c>
      <c r="AT598" s="196"/>
      <c r="AU598" s="196"/>
      <c r="AV598" s="196"/>
      <c r="AW598" s="196">
        <f t="shared" ref="AW598" si="4350">IF($AT$13=1,AM598*$AM$7,0)</f>
        <v>0</v>
      </c>
      <c r="AX598" s="196">
        <f t="shared" ref="AX598" si="4351">IF($AU$13=1,AP598*$AP$7,0)</f>
        <v>0</v>
      </c>
      <c r="AY598" s="196">
        <f t="shared" ref="AY598" si="4352">IF($AV$13=1,AS598*$AS$7,0)</f>
        <v>0</v>
      </c>
      <c r="AZ598" s="197">
        <f t="shared" si="4276"/>
        <v>0</v>
      </c>
      <c r="BA598" s="198">
        <f>IFERROR(AZ598/(IF($AT$13&gt;0,$AM$7,0)+IF($AU$13&gt;0,$AP$7,0)+IF($AV$13&gt;0,$AS$7,0)),0)</f>
        <v>0</v>
      </c>
      <c r="BB598" s="198"/>
      <c r="BC598" s="425"/>
      <c r="BD598" s="413"/>
      <c r="BE598" s="413"/>
      <c r="BF598" s="236"/>
      <c r="BG598" s="416"/>
      <c r="BH598" s="416"/>
      <c r="BI598" s="411"/>
      <c r="BJ598" s="411"/>
      <c r="BK598" s="413"/>
      <c r="BL598" s="413"/>
      <c r="BM598" s="413"/>
      <c r="BP598" s="211"/>
      <c r="BQ598" s="211"/>
      <c r="BR598" s="211"/>
      <c r="BS598" s="211"/>
    </row>
    <row r="599" spans="1:71">
      <c r="A599" s="419"/>
      <c r="B599" s="419"/>
      <c r="C599" s="422"/>
      <c r="D599" s="195" t="str">
        <f t="shared" si="3898"/>
        <v>3.4</v>
      </c>
      <c r="E599" s="195"/>
      <c r="F599" s="195"/>
      <c r="G599" s="195"/>
      <c r="H599" s="195"/>
      <c r="I599" s="195"/>
      <c r="J599" s="196">
        <f t="shared" si="4261"/>
        <v>0</v>
      </c>
      <c r="K599" s="197" t="str">
        <f>IF(analis!J53="","",analis!J53)</f>
        <v/>
      </c>
      <c r="L599" s="196"/>
      <c r="M599" s="196"/>
      <c r="N599" s="196"/>
      <c r="O599" s="196"/>
      <c r="P599" s="196">
        <f t="shared" si="4262"/>
        <v>0</v>
      </c>
      <c r="Q599" s="8" t="str">
        <f>'rpp4'!$M$298</f>
        <v/>
      </c>
      <c r="R599" s="196"/>
      <c r="S599" s="196">
        <f t="shared" si="4263"/>
        <v>0</v>
      </c>
      <c r="T599" s="196"/>
      <c r="U599" s="196"/>
      <c r="V599" s="196">
        <f t="shared" si="4264"/>
        <v>0</v>
      </c>
      <c r="W599" s="196"/>
      <c r="X599" s="196"/>
      <c r="Y599" s="196"/>
      <c r="Z599" s="196"/>
      <c r="AA599" s="196">
        <f t="shared" ref="AA599" si="4353">IF($W$14=1,J599*$J$7,0)</f>
        <v>0</v>
      </c>
      <c r="AB599" s="196">
        <f t="shared" ref="AB599" si="4354">IF($X$14=1,P599*$P$7,0)</f>
        <v>0</v>
      </c>
      <c r="AC599" s="196">
        <f t="shared" ref="AC599" si="4355">IF($Y$14=1,S599*$S$7,0)</f>
        <v>0</v>
      </c>
      <c r="AD599" s="196">
        <f t="shared" ref="AD599" si="4356">IF($Z$14=1,V599*$V$7,0)</f>
        <v>0</v>
      </c>
      <c r="AE599" s="197">
        <f t="shared" si="4269"/>
        <v>0</v>
      </c>
      <c r="AF599" s="198">
        <f>IFERROR(AE599/(IF($W$14&gt;0,$J$7,0)+IF($X$14&gt;0,$P$7,0)+IF($Y$14&gt;0,$S$7,0)+IF($Z$14&gt;0,$V$7,0)),0)</f>
        <v>0</v>
      </c>
      <c r="AG599" s="198"/>
      <c r="AH599" s="425"/>
      <c r="AI599" s="413"/>
      <c r="AJ599" s="199" t="str">
        <f t="shared" si="3903"/>
        <v>4.4</v>
      </c>
      <c r="AK599" s="8" t="str">
        <f>'rpp4'!$M$355</f>
        <v/>
      </c>
      <c r="AL599" s="199"/>
      <c r="AM599" s="196">
        <f t="shared" si="4270"/>
        <v>0</v>
      </c>
      <c r="AN599" s="196"/>
      <c r="AO599" s="196"/>
      <c r="AP599" s="196">
        <f t="shared" si="4271"/>
        <v>0</v>
      </c>
      <c r="AQ599" s="196"/>
      <c r="AR599" s="196"/>
      <c r="AS599" s="196">
        <f t="shared" si="4272"/>
        <v>0</v>
      </c>
      <c r="AT599" s="196"/>
      <c r="AU599" s="196"/>
      <c r="AV599" s="196"/>
      <c r="AW599" s="196">
        <f t="shared" ref="AW599" si="4357">IF($AT$14=1,AM599*$AM$7,0)</f>
        <v>0</v>
      </c>
      <c r="AX599" s="196">
        <f t="shared" ref="AX599" si="4358">IF($AU$14=1,AP599*$AP$7,0)</f>
        <v>0</v>
      </c>
      <c r="AY599" s="196">
        <f t="shared" ref="AY599" si="4359">IF($AV$14=1,AS599*$AS$7,0)</f>
        <v>0</v>
      </c>
      <c r="AZ599" s="197">
        <f t="shared" si="4276"/>
        <v>0</v>
      </c>
      <c r="BA599" s="198">
        <f>IFERROR(AZ599/(IF($AT$14&gt;0,$AM$7,0)+IF($AU$14&gt;0,$AP$7,0)+IF($AV$14&gt;0,$AS$7,0)),0)</f>
        <v>0</v>
      </c>
      <c r="BB599" s="198"/>
      <c r="BC599" s="425"/>
      <c r="BD599" s="413"/>
      <c r="BE599" s="413"/>
      <c r="BF599" s="236"/>
      <c r="BG599" s="416"/>
      <c r="BH599" s="416"/>
      <c r="BI599" s="411"/>
      <c r="BJ599" s="411"/>
      <c r="BK599" s="413"/>
      <c r="BL599" s="413"/>
      <c r="BM599" s="413"/>
      <c r="BP599" s="211"/>
      <c r="BQ599" s="211"/>
      <c r="BR599" s="211"/>
      <c r="BS599" s="211"/>
    </row>
    <row r="600" spans="1:71">
      <c r="A600" s="419"/>
      <c r="B600" s="419"/>
      <c r="C600" s="422"/>
      <c r="D600" s="195" t="str">
        <f t="shared" si="3898"/>
        <v>3.5</v>
      </c>
      <c r="E600" s="195"/>
      <c r="F600" s="195"/>
      <c r="G600" s="195"/>
      <c r="H600" s="195"/>
      <c r="I600" s="195"/>
      <c r="J600" s="196">
        <f t="shared" si="4261"/>
        <v>0</v>
      </c>
      <c r="K600" s="197" t="str">
        <f>IF(analis!L53="","",analis!L53)</f>
        <v/>
      </c>
      <c r="L600" s="196"/>
      <c r="M600" s="196"/>
      <c r="N600" s="196"/>
      <c r="O600" s="196"/>
      <c r="P600" s="196">
        <f t="shared" si="4262"/>
        <v>0</v>
      </c>
      <c r="Q600" s="8" t="str">
        <f>'rpp5'!$M$298</f>
        <v/>
      </c>
      <c r="R600" s="196"/>
      <c r="S600" s="196">
        <f t="shared" si="4263"/>
        <v>0</v>
      </c>
      <c r="T600" s="196"/>
      <c r="U600" s="196"/>
      <c r="V600" s="196">
        <f t="shared" si="4264"/>
        <v>0</v>
      </c>
      <c r="W600" s="196"/>
      <c r="X600" s="196"/>
      <c r="Y600" s="196"/>
      <c r="Z600" s="196"/>
      <c r="AA600" s="196">
        <f t="shared" ref="AA600" si="4360">IF($W$15=1,J600*$J$7,0)</f>
        <v>0</v>
      </c>
      <c r="AB600" s="196">
        <f t="shared" ref="AB600" si="4361">IF($X$15=1,P600*$P$7,0)</f>
        <v>0</v>
      </c>
      <c r="AC600" s="196">
        <f t="shared" ref="AC600" si="4362">IF($Y$15=1,S600*$S$7,0)</f>
        <v>0</v>
      </c>
      <c r="AD600" s="196">
        <f t="shared" ref="AD600" si="4363">IF($Z$15=1,V600*$V$7,0)</f>
        <v>0</v>
      </c>
      <c r="AE600" s="197">
        <f t="shared" si="4269"/>
        <v>0</v>
      </c>
      <c r="AF600" s="198">
        <f>IFERROR(AE600/(IF($W$15&gt;0,$J$7,0)+IF($X$15&gt;0,$P$7,0)+IF($Y$15&gt;0,$S$7,0)+IF($Z$15&gt;0,$V$7,0)),0)</f>
        <v>0</v>
      </c>
      <c r="AG600" s="198"/>
      <c r="AH600" s="425"/>
      <c r="AI600" s="413"/>
      <c r="AJ600" s="199" t="str">
        <f t="shared" si="3903"/>
        <v>4.5</v>
      </c>
      <c r="AK600" s="8" t="str">
        <f>'rpp5'!$M$355</f>
        <v/>
      </c>
      <c r="AL600" s="199"/>
      <c r="AM600" s="196">
        <f t="shared" si="4270"/>
        <v>0</v>
      </c>
      <c r="AN600" s="196"/>
      <c r="AO600" s="196"/>
      <c r="AP600" s="196">
        <f t="shared" si="4271"/>
        <v>0</v>
      </c>
      <c r="AQ600" s="196"/>
      <c r="AR600" s="196"/>
      <c r="AS600" s="196">
        <f t="shared" si="4272"/>
        <v>0</v>
      </c>
      <c r="AT600" s="196"/>
      <c r="AU600" s="196"/>
      <c r="AV600" s="196"/>
      <c r="AW600" s="196">
        <f t="shared" ref="AW600" si="4364">IF($AT$15=1,AM600*$AM$7,0)</f>
        <v>0</v>
      </c>
      <c r="AX600" s="196">
        <f t="shared" ref="AX600" si="4365">IF($AU$15=1,AP600*$AP$7,0)</f>
        <v>0</v>
      </c>
      <c r="AY600" s="196">
        <f t="shared" ref="AY600" si="4366">IF($AV$15=1,AS600*$AS$7,0)</f>
        <v>0</v>
      </c>
      <c r="AZ600" s="197">
        <f t="shared" si="4276"/>
        <v>0</v>
      </c>
      <c r="BA600" s="198">
        <f>IFERROR(AZ600/(IF($AT$15&gt;0,$AM$7,0)+IF($AU$15&gt;0,$AP$7,0)+IF($AV$15&gt;0,$AS$7,0)),0)</f>
        <v>0</v>
      </c>
      <c r="BB600" s="198"/>
      <c r="BC600" s="425"/>
      <c r="BD600" s="413"/>
      <c r="BE600" s="413"/>
      <c r="BF600" s="236"/>
      <c r="BG600" s="416"/>
      <c r="BH600" s="416"/>
      <c r="BI600" s="411"/>
      <c r="BJ600" s="411"/>
      <c r="BK600" s="413"/>
      <c r="BL600" s="413"/>
      <c r="BM600" s="413"/>
      <c r="BP600" s="211"/>
      <c r="BQ600" s="211"/>
      <c r="BR600" s="211"/>
      <c r="BS600" s="211"/>
    </row>
    <row r="601" spans="1:71">
      <c r="A601" s="419"/>
      <c r="B601" s="419"/>
      <c r="C601" s="422"/>
      <c r="D601" s="195" t="str">
        <f t="shared" si="3898"/>
        <v>3.6</v>
      </c>
      <c r="E601" s="195"/>
      <c r="F601" s="195"/>
      <c r="G601" s="195"/>
      <c r="H601" s="195"/>
      <c r="I601" s="195"/>
      <c r="J601" s="196">
        <f t="shared" si="4261"/>
        <v>0</v>
      </c>
      <c r="K601" s="197" t="str">
        <f>IF(analis!N53="","",analis!N53)</f>
        <v/>
      </c>
      <c r="L601" s="196"/>
      <c r="M601" s="196"/>
      <c r="N601" s="196"/>
      <c r="O601" s="196"/>
      <c r="P601" s="196">
        <f t="shared" si="4262"/>
        <v>0</v>
      </c>
      <c r="Q601" s="8" t="str">
        <f>'rpp16'!$M$298</f>
        <v/>
      </c>
      <c r="R601" s="196"/>
      <c r="S601" s="196">
        <f t="shared" si="4263"/>
        <v>0</v>
      </c>
      <c r="T601" s="196"/>
      <c r="U601" s="196"/>
      <c r="V601" s="196">
        <f t="shared" si="4264"/>
        <v>0</v>
      </c>
      <c r="W601" s="196"/>
      <c r="X601" s="196"/>
      <c r="Y601" s="196"/>
      <c r="Z601" s="196"/>
      <c r="AA601" s="196">
        <f t="shared" ref="AA601" si="4367">IF($W$16=1,J601*$J$7,0)</f>
        <v>0</v>
      </c>
      <c r="AB601" s="196">
        <f t="shared" ref="AB601" si="4368">IF($X$16=1,P601*$P$7,0)</f>
        <v>0</v>
      </c>
      <c r="AC601" s="196">
        <f t="shared" ref="AC601" si="4369">IF($Y$16=1,S601*$S$7,0)</f>
        <v>0</v>
      </c>
      <c r="AD601" s="196">
        <f t="shared" ref="AD601" si="4370">IF($Z$16=1,V601*$V$7,0)</f>
        <v>0</v>
      </c>
      <c r="AE601" s="197">
        <f t="shared" si="4269"/>
        <v>0</v>
      </c>
      <c r="AF601" s="198">
        <f>IFERROR(AE601/(IF($W$16&gt;0,$J$7,0)+IF($X$16&gt;0,$P$7,0)+IF($Y$16&gt;0,$S$7,0)+IF($Z$16&gt;0,$V$7,0)),0)</f>
        <v>0</v>
      </c>
      <c r="AG601" s="198"/>
      <c r="AH601" s="425"/>
      <c r="AI601" s="413"/>
      <c r="AJ601" s="199" t="str">
        <f t="shared" si="3903"/>
        <v>4.6</v>
      </c>
      <c r="AK601" s="8" t="str">
        <f>'rpp16'!$M$355</f>
        <v/>
      </c>
      <c r="AL601" s="199"/>
      <c r="AM601" s="196">
        <f t="shared" si="4270"/>
        <v>0</v>
      </c>
      <c r="AN601" s="196"/>
      <c r="AO601" s="196"/>
      <c r="AP601" s="196">
        <f t="shared" si="4271"/>
        <v>0</v>
      </c>
      <c r="AQ601" s="196"/>
      <c r="AR601" s="196"/>
      <c r="AS601" s="196">
        <f t="shared" si="4272"/>
        <v>0</v>
      </c>
      <c r="AT601" s="196"/>
      <c r="AU601" s="196"/>
      <c r="AV601" s="196"/>
      <c r="AW601" s="196">
        <f t="shared" ref="AW601" si="4371">IF($AT$16=1,AM601*$AM$7,0)</f>
        <v>0</v>
      </c>
      <c r="AX601" s="196">
        <f t="shared" ref="AX601" si="4372">IF($AU$16=1,AP601*$AP$7,0)</f>
        <v>0</v>
      </c>
      <c r="AY601" s="196">
        <f t="shared" ref="AY601" si="4373">IF($AV$16=1,AS601*$AS$7,0)</f>
        <v>0</v>
      </c>
      <c r="AZ601" s="197">
        <f t="shared" si="4276"/>
        <v>0</v>
      </c>
      <c r="BA601" s="198">
        <f>IFERROR(AZ601/(IF($AT$16&gt;0,$AM$7,0)+IF($AU$16&gt;0,$AP$7,0)+IF($AV$16&gt;0,$AS$7,0)),0)</f>
        <v>0</v>
      </c>
      <c r="BB601" s="198"/>
      <c r="BC601" s="425"/>
      <c r="BD601" s="413"/>
      <c r="BE601" s="413"/>
      <c r="BF601" s="236"/>
      <c r="BG601" s="416"/>
      <c r="BH601" s="416"/>
      <c r="BI601" s="411"/>
      <c r="BJ601" s="411"/>
      <c r="BK601" s="413"/>
      <c r="BL601" s="413"/>
      <c r="BM601" s="413"/>
      <c r="BP601" s="211"/>
      <c r="BQ601" s="211"/>
      <c r="BR601" s="211"/>
      <c r="BS601" s="211"/>
    </row>
    <row r="602" spans="1:71">
      <c r="A602" s="419"/>
      <c r="B602" s="419"/>
      <c r="C602" s="422"/>
      <c r="D602" s="195" t="str">
        <f t="shared" si="3898"/>
        <v>3.7</v>
      </c>
      <c r="E602" s="195"/>
      <c r="F602" s="195"/>
      <c r="G602" s="195"/>
      <c r="H602" s="195"/>
      <c r="I602" s="195"/>
      <c r="J602" s="196">
        <f t="shared" si="4261"/>
        <v>0</v>
      </c>
      <c r="K602" s="197" t="str">
        <f>IF(analis!P53="","",analis!P53)</f>
        <v/>
      </c>
      <c r="L602" s="196"/>
      <c r="M602" s="196"/>
      <c r="N602" s="196"/>
      <c r="O602" s="196"/>
      <c r="P602" s="196">
        <f t="shared" si="4262"/>
        <v>0</v>
      </c>
      <c r="Q602" s="8" t="str">
        <f>'rpp17'!$M$298</f>
        <v/>
      </c>
      <c r="R602" s="196"/>
      <c r="S602" s="196">
        <f t="shared" si="4263"/>
        <v>0</v>
      </c>
      <c r="T602" s="196"/>
      <c r="U602" s="196"/>
      <c r="V602" s="196">
        <f t="shared" si="4264"/>
        <v>0</v>
      </c>
      <c r="W602" s="196"/>
      <c r="X602" s="196"/>
      <c r="Y602" s="196"/>
      <c r="Z602" s="196"/>
      <c r="AA602" s="196">
        <f t="shared" ref="AA602" si="4374">IF($W$17=1,J602*$J$7,0)</f>
        <v>0</v>
      </c>
      <c r="AB602" s="196">
        <f t="shared" ref="AB602" si="4375">IF($X$17=1,P602*$P$7,0)</f>
        <v>0</v>
      </c>
      <c r="AC602" s="196">
        <f t="shared" ref="AC602" si="4376">IF($Y$17=1,S602*$S$7,0)</f>
        <v>0</v>
      </c>
      <c r="AD602" s="196">
        <f t="shared" ref="AD602" si="4377">IF($Z$17=1,V602*$V$7,0)</f>
        <v>0</v>
      </c>
      <c r="AE602" s="197">
        <f t="shared" si="4269"/>
        <v>0</v>
      </c>
      <c r="AF602" s="198">
        <f>IFERROR(AE602/(IF($W$17&gt;0,$J$7,0)+IF($X$17&gt;0,$P$7,0)+IF($Y$17&gt;0,$S$7,0)+IF($Z$17&gt;0,$V$7,0)),0)</f>
        <v>0</v>
      </c>
      <c r="AG602" s="198"/>
      <c r="AH602" s="425"/>
      <c r="AI602" s="413"/>
      <c r="AJ602" s="199" t="str">
        <f t="shared" si="3903"/>
        <v>4.7</v>
      </c>
      <c r="AK602" s="8" t="str">
        <f>'rpp17'!$M$355</f>
        <v/>
      </c>
      <c r="AL602" s="199"/>
      <c r="AM602" s="196">
        <f t="shared" si="4270"/>
        <v>0</v>
      </c>
      <c r="AN602" s="196"/>
      <c r="AO602" s="196"/>
      <c r="AP602" s="196">
        <f t="shared" si="4271"/>
        <v>0</v>
      </c>
      <c r="AQ602" s="196"/>
      <c r="AR602" s="196"/>
      <c r="AS602" s="196">
        <f t="shared" si="4272"/>
        <v>0</v>
      </c>
      <c r="AT602" s="196"/>
      <c r="AU602" s="196"/>
      <c r="AV602" s="196"/>
      <c r="AW602" s="196">
        <f t="shared" ref="AW602" si="4378">IF($AT$17=1,AM602*$AM$7,0)</f>
        <v>0</v>
      </c>
      <c r="AX602" s="196">
        <f t="shared" ref="AX602" si="4379">IF($AU$17=1,AP602*$AP$7,0)</f>
        <v>0</v>
      </c>
      <c r="AY602" s="196">
        <f t="shared" ref="AY602" si="4380">IF($AV$17=1,AS602*$AS$7,0)</f>
        <v>0</v>
      </c>
      <c r="AZ602" s="197">
        <f t="shared" si="4276"/>
        <v>0</v>
      </c>
      <c r="BA602" s="198">
        <f>IFERROR(AZ602/(IF($AT$17&gt;0,$AM$7,0)+IF($AU$17&gt;0,$AP$7,0)+IF($AV$17&gt;0,$AS$7,0)),0)</f>
        <v>0</v>
      </c>
      <c r="BB602" s="198"/>
      <c r="BC602" s="425"/>
      <c r="BD602" s="413"/>
      <c r="BE602" s="413"/>
      <c r="BF602" s="236"/>
      <c r="BG602" s="416"/>
      <c r="BH602" s="416"/>
      <c r="BI602" s="411"/>
      <c r="BJ602" s="411"/>
      <c r="BK602" s="413"/>
      <c r="BL602" s="413"/>
      <c r="BM602" s="413"/>
      <c r="BP602" s="211"/>
      <c r="BQ602" s="211"/>
      <c r="BR602" s="211"/>
      <c r="BS602" s="211"/>
    </row>
    <row r="603" spans="1:71">
      <c r="A603" s="419"/>
      <c r="B603" s="419"/>
      <c r="C603" s="422"/>
      <c r="D603" s="195" t="str">
        <f t="shared" ref="D603:D610" si="4381">D588</f>
        <v>3.8</v>
      </c>
      <c r="E603" s="195"/>
      <c r="F603" s="195"/>
      <c r="G603" s="195"/>
      <c r="H603" s="195"/>
      <c r="I603" s="195"/>
      <c r="J603" s="196">
        <f t="shared" si="4261"/>
        <v>0</v>
      </c>
      <c r="K603" s="197" t="str">
        <f>IF(analis!R53="","",analis!R53)</f>
        <v/>
      </c>
      <c r="L603" s="196"/>
      <c r="M603" s="196"/>
      <c r="N603" s="196"/>
      <c r="O603" s="196"/>
      <c r="P603" s="196">
        <f t="shared" si="4262"/>
        <v>0</v>
      </c>
      <c r="Q603" s="8" t="str">
        <f>'rpp18'!$M$298</f>
        <v/>
      </c>
      <c r="R603" s="196"/>
      <c r="S603" s="196">
        <f t="shared" si="4263"/>
        <v>0</v>
      </c>
      <c r="T603" s="196"/>
      <c r="U603" s="196"/>
      <c r="V603" s="196">
        <f t="shared" si="4264"/>
        <v>0</v>
      </c>
      <c r="W603" s="196"/>
      <c r="X603" s="196"/>
      <c r="Y603" s="196"/>
      <c r="Z603" s="196"/>
      <c r="AA603" s="196">
        <f t="shared" ref="AA603" si="4382">IF($W$18=1,J603*$J$7,0)</f>
        <v>0</v>
      </c>
      <c r="AB603" s="196">
        <f t="shared" ref="AB603" si="4383">IF($X$18=1,P603*$P$7,0)</f>
        <v>0</v>
      </c>
      <c r="AC603" s="196">
        <f t="shared" ref="AC603" si="4384">IF($Y$18=1,S603*$S$7,0)</f>
        <v>0</v>
      </c>
      <c r="AD603" s="196">
        <f t="shared" ref="AD603" si="4385">IF($Z$18=1,V603*$V$7,0)</f>
        <v>0</v>
      </c>
      <c r="AE603" s="197">
        <f t="shared" si="4269"/>
        <v>0</v>
      </c>
      <c r="AF603" s="198">
        <f>IFERROR(AE603/(IF($W$18&gt;0,$J$7,0)+IF($X$18&gt;0,$P$7,0)+IF($Y$18&gt;0,$S$7,0)+IF($Z$18&gt;0,$V$7,0)),0)</f>
        <v>0</v>
      </c>
      <c r="AG603" s="198"/>
      <c r="AH603" s="425"/>
      <c r="AI603" s="413"/>
      <c r="AJ603" s="199" t="str">
        <f t="shared" ref="AJ603:AJ610" si="4386">AJ588</f>
        <v>4.8</v>
      </c>
      <c r="AK603" s="8" t="str">
        <f>'rpp18'!$M$355</f>
        <v/>
      </c>
      <c r="AL603" s="199"/>
      <c r="AM603" s="196">
        <f t="shared" si="4270"/>
        <v>0</v>
      </c>
      <c r="AN603" s="196"/>
      <c r="AO603" s="196"/>
      <c r="AP603" s="196">
        <f t="shared" si="4271"/>
        <v>0</v>
      </c>
      <c r="AQ603" s="196"/>
      <c r="AR603" s="196"/>
      <c r="AS603" s="196">
        <f t="shared" si="4272"/>
        <v>0</v>
      </c>
      <c r="AT603" s="196"/>
      <c r="AU603" s="196"/>
      <c r="AV603" s="196"/>
      <c r="AW603" s="196">
        <f t="shared" ref="AW603" si="4387">IF($AT$18=1,AM603*$AM$7,0)</f>
        <v>0</v>
      </c>
      <c r="AX603" s="196">
        <f t="shared" ref="AX603" si="4388">IF($AU$18=1,AP603*$AP$7,0)</f>
        <v>0</v>
      </c>
      <c r="AY603" s="196">
        <f t="shared" ref="AY603" si="4389">IF($AV$18=1,AS603*$AS$7,0)</f>
        <v>0</v>
      </c>
      <c r="AZ603" s="197">
        <f t="shared" si="4276"/>
        <v>0</v>
      </c>
      <c r="BA603" s="198">
        <f>IFERROR(AZ603/(IF($AT$18&gt;0,$AM$7,0)+IF($AU$18&gt;0,$AP$7,0)+IF($AV$18&gt;0,$AS$7,0)),0)</f>
        <v>0</v>
      </c>
      <c r="BB603" s="198"/>
      <c r="BC603" s="425"/>
      <c r="BD603" s="413"/>
      <c r="BE603" s="413"/>
      <c r="BF603" s="236"/>
      <c r="BG603" s="416"/>
      <c r="BH603" s="416"/>
      <c r="BI603" s="411"/>
      <c r="BJ603" s="411"/>
      <c r="BK603" s="413"/>
      <c r="BL603" s="413"/>
      <c r="BM603" s="413"/>
      <c r="BP603" s="211"/>
      <c r="BQ603" s="211"/>
      <c r="BR603" s="211"/>
      <c r="BS603" s="211"/>
    </row>
    <row r="604" spans="1:71">
      <c r="A604" s="419"/>
      <c r="B604" s="419"/>
      <c r="C604" s="422"/>
      <c r="D604" s="195" t="str">
        <f t="shared" si="4381"/>
        <v>3.9</v>
      </c>
      <c r="E604" s="195"/>
      <c r="F604" s="195"/>
      <c r="G604" s="195"/>
      <c r="H604" s="195"/>
      <c r="I604" s="195"/>
      <c r="J604" s="196">
        <f t="shared" si="4261"/>
        <v>0</v>
      </c>
      <c r="K604" s="197" t="str">
        <f>IF(analis!T53="","",analis!T53)</f>
        <v/>
      </c>
      <c r="L604" s="196"/>
      <c r="M604" s="196"/>
      <c r="N604" s="196"/>
      <c r="O604" s="196"/>
      <c r="P604" s="196">
        <f t="shared" si="4262"/>
        <v>0</v>
      </c>
      <c r="Q604" s="8" t="str">
        <f>'rpp19'!$M$298</f>
        <v/>
      </c>
      <c r="R604" s="196"/>
      <c r="S604" s="196">
        <f t="shared" si="4263"/>
        <v>0</v>
      </c>
      <c r="T604" s="196"/>
      <c r="U604" s="196"/>
      <c r="V604" s="196">
        <f t="shared" si="4264"/>
        <v>0</v>
      </c>
      <c r="W604" s="196"/>
      <c r="X604" s="196"/>
      <c r="Y604" s="196"/>
      <c r="Z604" s="196"/>
      <c r="AA604" s="196">
        <f t="shared" ref="AA604" si="4390">IF($W$19=1,J604*$J$7,0)</f>
        <v>0</v>
      </c>
      <c r="AB604" s="196">
        <f t="shared" ref="AB604" si="4391">IF($X$19=1,P604*$P$7,0)</f>
        <v>0</v>
      </c>
      <c r="AC604" s="196">
        <f t="shared" ref="AC604" si="4392">IF($Y$19=1,S604*$S$7,0)</f>
        <v>0</v>
      </c>
      <c r="AD604" s="196">
        <f t="shared" ref="AD604" si="4393">IF($Z$19=1,V604*$V$7,0)</f>
        <v>0</v>
      </c>
      <c r="AE604" s="197">
        <f t="shared" si="4269"/>
        <v>0</v>
      </c>
      <c r="AF604" s="198">
        <f>IFERROR(AE604/(IF($W$19&gt;0,$J$7,0)+IF($X$19&gt;0,$P$7,0)+IF($Y$19&gt;0,$S$7,0)+IF($Z$19&gt;0,$V$7,0)),0)</f>
        <v>0</v>
      </c>
      <c r="AG604" s="198"/>
      <c r="AH604" s="425"/>
      <c r="AI604" s="413"/>
      <c r="AJ604" s="199" t="str">
        <f t="shared" si="4386"/>
        <v>4.9</v>
      </c>
      <c r="AK604" s="8" t="str">
        <f>'rpp19'!$M$355</f>
        <v/>
      </c>
      <c r="AL604" s="199"/>
      <c r="AM604" s="196">
        <f t="shared" si="4270"/>
        <v>0</v>
      </c>
      <c r="AN604" s="196"/>
      <c r="AO604" s="196"/>
      <c r="AP604" s="196">
        <f t="shared" si="4271"/>
        <v>0</v>
      </c>
      <c r="AQ604" s="196"/>
      <c r="AR604" s="196"/>
      <c r="AS604" s="196">
        <f t="shared" si="4272"/>
        <v>0</v>
      </c>
      <c r="AT604" s="196"/>
      <c r="AU604" s="196"/>
      <c r="AV604" s="196"/>
      <c r="AW604" s="196">
        <f t="shared" ref="AW604" si="4394">IF($AT$19=1,AM604*$AM$7,0)</f>
        <v>0</v>
      </c>
      <c r="AX604" s="196">
        <f t="shared" ref="AX604" si="4395">IF($AU$19=1,AP604*$AP$7,0)</f>
        <v>0</v>
      </c>
      <c r="AY604" s="196">
        <f t="shared" ref="AY604" si="4396">IF($AV$19=1,AS604*$AS$7,0)</f>
        <v>0</v>
      </c>
      <c r="AZ604" s="197">
        <f t="shared" si="4276"/>
        <v>0</v>
      </c>
      <c r="BA604" s="198">
        <f>IFERROR(AZ604/(IF($AT$19&gt;0,$AM$7,0)+IF($AU$19&gt;0,$AP$7,0)+IF($AV$19&gt;0,$AS$7,0)),0)</f>
        <v>0</v>
      </c>
      <c r="BB604" s="198"/>
      <c r="BC604" s="425"/>
      <c r="BD604" s="413"/>
      <c r="BE604" s="413"/>
      <c r="BF604" s="236"/>
      <c r="BG604" s="416"/>
      <c r="BH604" s="416"/>
      <c r="BI604" s="411"/>
      <c r="BJ604" s="411"/>
      <c r="BK604" s="413"/>
      <c r="BL604" s="413"/>
      <c r="BM604" s="413"/>
      <c r="BP604" s="211"/>
      <c r="BQ604" s="211"/>
      <c r="BR604" s="211"/>
      <c r="BS604" s="211"/>
    </row>
    <row r="605" spans="1:71">
      <c r="A605" s="419"/>
      <c r="B605" s="419"/>
      <c r="C605" s="422"/>
      <c r="D605" s="195" t="str">
        <f t="shared" si="4381"/>
        <v>3.10</v>
      </c>
      <c r="E605" s="195"/>
      <c r="F605" s="195"/>
      <c r="G605" s="195"/>
      <c r="H605" s="195"/>
      <c r="I605" s="195"/>
      <c r="J605" s="196">
        <f t="shared" si="4261"/>
        <v>0</v>
      </c>
      <c r="K605" s="197" t="str">
        <f>IF(analis!V53="","",analis!V53)</f>
        <v/>
      </c>
      <c r="L605" s="196"/>
      <c r="M605" s="196"/>
      <c r="N605" s="196"/>
      <c r="O605" s="196"/>
      <c r="P605" s="196">
        <f t="shared" si="4262"/>
        <v>0</v>
      </c>
      <c r="Q605" s="8" t="str">
        <f>'rpp20'!$M$298</f>
        <v/>
      </c>
      <c r="R605" s="196"/>
      <c r="S605" s="196">
        <f t="shared" si="4263"/>
        <v>0</v>
      </c>
      <c r="T605" s="196"/>
      <c r="U605" s="196"/>
      <c r="V605" s="196">
        <f t="shared" si="4264"/>
        <v>0</v>
      </c>
      <c r="W605" s="196"/>
      <c r="X605" s="196"/>
      <c r="Y605" s="196"/>
      <c r="Z605" s="196"/>
      <c r="AA605" s="196">
        <f t="shared" ref="AA605" si="4397">IF($W$20=1,J605*$J$7,0)</f>
        <v>0</v>
      </c>
      <c r="AB605" s="196">
        <f t="shared" ref="AB605" si="4398">IF($X$20=1,P605*$P$7,0)</f>
        <v>0</v>
      </c>
      <c r="AC605" s="196">
        <f t="shared" ref="AC605" si="4399">IF($Y$20=1,S605*$S$7,0)</f>
        <v>0</v>
      </c>
      <c r="AD605" s="196">
        <f t="shared" ref="AD605" si="4400">IF($Z$20=1,V605*$V$7,0)</f>
        <v>0</v>
      </c>
      <c r="AE605" s="197">
        <f t="shared" si="4269"/>
        <v>0</v>
      </c>
      <c r="AF605" s="198">
        <f>IFERROR(AE605/(IF($W$20&gt;0,$J$7,0)+IF($X$20&gt;0,$P$7,0)+IF($Y$20&gt;0,$S$7,0)+IF($Z$20&gt;0,$V$7,0)),0)</f>
        <v>0</v>
      </c>
      <c r="AG605" s="198"/>
      <c r="AH605" s="425"/>
      <c r="AI605" s="413"/>
      <c r="AJ605" s="199" t="str">
        <f t="shared" si="4386"/>
        <v>4.10</v>
      </c>
      <c r="AK605" s="8" t="str">
        <f>'rpp20'!$M$355</f>
        <v/>
      </c>
      <c r="AL605" s="199"/>
      <c r="AM605" s="196">
        <f t="shared" si="4270"/>
        <v>0</v>
      </c>
      <c r="AN605" s="196"/>
      <c r="AO605" s="196"/>
      <c r="AP605" s="196">
        <f t="shared" si="4271"/>
        <v>0</v>
      </c>
      <c r="AQ605" s="196"/>
      <c r="AR605" s="196"/>
      <c r="AS605" s="196">
        <f t="shared" si="4272"/>
        <v>0</v>
      </c>
      <c r="AT605" s="196"/>
      <c r="AU605" s="196"/>
      <c r="AV605" s="196"/>
      <c r="AW605" s="196">
        <f t="shared" ref="AW605" si="4401">IF($AT$20=1,AM605*$AM$7,0)</f>
        <v>0</v>
      </c>
      <c r="AX605" s="196">
        <f t="shared" ref="AX605" si="4402">IF($AU$20=1,AP605*$AP$7,0)</f>
        <v>0</v>
      </c>
      <c r="AY605" s="196">
        <f t="shared" ref="AY605" si="4403">IF($AV$20=1,AS605*$AS$7,0)</f>
        <v>0</v>
      </c>
      <c r="AZ605" s="197">
        <f t="shared" si="4276"/>
        <v>0</v>
      </c>
      <c r="BA605" s="198">
        <f>IFERROR(AZ605/(IF($AT$20&gt;0,$AM$7,0)+IF($AU$20&gt;0,$AP$7,0)+IF($AV$20&gt;0,$AS$7,0)),0)</f>
        <v>0</v>
      </c>
      <c r="BB605" s="198"/>
      <c r="BC605" s="425"/>
      <c r="BD605" s="413"/>
      <c r="BE605" s="413"/>
      <c r="BF605" s="236"/>
      <c r="BG605" s="416"/>
      <c r="BH605" s="416"/>
      <c r="BI605" s="411"/>
      <c r="BJ605" s="411"/>
      <c r="BK605" s="413"/>
      <c r="BL605" s="413"/>
      <c r="BM605" s="413"/>
      <c r="BP605" s="211"/>
      <c r="BQ605" s="211"/>
      <c r="BR605" s="211"/>
      <c r="BS605" s="211"/>
    </row>
    <row r="606" spans="1:71">
      <c r="A606" s="419"/>
      <c r="B606" s="419"/>
      <c r="C606" s="422"/>
      <c r="D606" s="195" t="str">
        <f t="shared" si="4381"/>
        <v>3.11</v>
      </c>
      <c r="E606" s="195"/>
      <c r="F606" s="195"/>
      <c r="G606" s="195"/>
      <c r="H606" s="195"/>
      <c r="I606" s="195"/>
      <c r="J606" s="196">
        <f t="shared" si="4261"/>
        <v>0</v>
      </c>
      <c r="K606" s="197" t="str">
        <f>IF(analis!X53="","",analis!X53)</f>
        <v/>
      </c>
      <c r="L606" s="196"/>
      <c r="M606" s="196"/>
      <c r="N606" s="196"/>
      <c r="O606" s="196"/>
      <c r="P606" s="196">
        <f t="shared" si="4262"/>
        <v>0</v>
      </c>
      <c r="Q606" s="8" t="str">
        <f>'rpp11'!$M$298</f>
        <v/>
      </c>
      <c r="R606" s="196"/>
      <c r="S606" s="196">
        <f t="shared" si="4263"/>
        <v>0</v>
      </c>
      <c r="T606" s="196"/>
      <c r="U606" s="196"/>
      <c r="V606" s="196">
        <f t="shared" si="4264"/>
        <v>0</v>
      </c>
      <c r="W606" s="196"/>
      <c r="X606" s="196"/>
      <c r="Y606" s="196"/>
      <c r="Z606" s="196"/>
      <c r="AA606" s="196">
        <f t="shared" ref="AA606" si="4404">IF($W$21=1,J606*$J$7,0)</f>
        <v>0</v>
      </c>
      <c r="AB606" s="196">
        <f t="shared" ref="AB606" si="4405">IF($X$21=1,P606*$P$7,0)</f>
        <v>0</v>
      </c>
      <c r="AC606" s="196">
        <f t="shared" ref="AC606" si="4406">IF($Y$21=1,S606*$S$7,0)</f>
        <v>0</v>
      </c>
      <c r="AD606" s="196">
        <f t="shared" ref="AD606" si="4407">IF($Z$21=1,V606*$V$7,0)</f>
        <v>0</v>
      </c>
      <c r="AE606" s="197">
        <f t="shared" si="4269"/>
        <v>0</v>
      </c>
      <c r="AF606" s="198">
        <f>IFERROR(AE606/(IF($W$21&gt;0,$J$7,0)+IF($X$21&gt;0,$P$7,0)+IF($Y$21&gt;0,$S$7,0)+IF($Z$21&gt;0,$V$7,0)),0)</f>
        <v>0</v>
      </c>
      <c r="AG606" s="198"/>
      <c r="AH606" s="425"/>
      <c r="AI606" s="413"/>
      <c r="AJ606" s="199" t="str">
        <f t="shared" si="4386"/>
        <v>4.11</v>
      </c>
      <c r="AK606" s="8" t="str">
        <f>'rpp11'!$M$355</f>
        <v/>
      </c>
      <c r="AL606" s="199"/>
      <c r="AM606" s="196">
        <f t="shared" si="4270"/>
        <v>0</v>
      </c>
      <c r="AN606" s="196"/>
      <c r="AO606" s="196"/>
      <c r="AP606" s="196">
        <f t="shared" si="4271"/>
        <v>0</v>
      </c>
      <c r="AQ606" s="196"/>
      <c r="AR606" s="196"/>
      <c r="AS606" s="196">
        <f t="shared" si="4272"/>
        <v>0</v>
      </c>
      <c r="AT606" s="196"/>
      <c r="AU606" s="196"/>
      <c r="AV606" s="196"/>
      <c r="AW606" s="196">
        <f t="shared" ref="AW606" si="4408">IF($AT$21=1,AM606*$AM$7,0)</f>
        <v>0</v>
      </c>
      <c r="AX606" s="196">
        <f t="shared" ref="AX606" si="4409">IF($AU$21=1,AP606*$AP$7,0)</f>
        <v>0</v>
      </c>
      <c r="AY606" s="196">
        <f t="shared" ref="AY606" si="4410">IF($AV$21=1,AS606*$AS$7,0)</f>
        <v>0</v>
      </c>
      <c r="AZ606" s="197">
        <f t="shared" si="4276"/>
        <v>0</v>
      </c>
      <c r="BA606" s="198">
        <f>IFERROR(AZ606/(IF($AT$21&gt;0,$AM$7,0)+IF($AU$21&gt;0,$AP$7,0)+IF($AV$21&gt;0,$AS$7,0)),0)</f>
        <v>0</v>
      </c>
      <c r="BB606" s="198"/>
      <c r="BC606" s="425"/>
      <c r="BD606" s="413"/>
      <c r="BE606" s="413"/>
      <c r="BF606" s="236"/>
      <c r="BG606" s="416"/>
      <c r="BH606" s="416"/>
      <c r="BI606" s="411"/>
      <c r="BJ606" s="411"/>
      <c r="BK606" s="413"/>
      <c r="BL606" s="413"/>
      <c r="BM606" s="413"/>
      <c r="BP606" s="211"/>
      <c r="BQ606" s="211"/>
      <c r="BR606" s="211"/>
      <c r="BS606" s="211"/>
    </row>
    <row r="607" spans="1:71">
      <c r="A607" s="419"/>
      <c r="B607" s="419"/>
      <c r="C607" s="422"/>
      <c r="D607" s="195" t="str">
        <f t="shared" si="4381"/>
        <v>3.12</v>
      </c>
      <c r="E607" s="195"/>
      <c r="F607" s="195"/>
      <c r="G607" s="195"/>
      <c r="H607" s="195"/>
      <c r="I607" s="195"/>
      <c r="J607" s="196">
        <f t="shared" si="4261"/>
        <v>0</v>
      </c>
      <c r="K607" s="197" t="str">
        <f>IF(analis!Z53="","",analis!Z53)</f>
        <v/>
      </c>
      <c r="L607" s="196"/>
      <c r="M607" s="196"/>
      <c r="N607" s="196"/>
      <c r="O607" s="196"/>
      <c r="P607" s="196">
        <f t="shared" si="4262"/>
        <v>0</v>
      </c>
      <c r="Q607" s="8" t="str">
        <f>'rpp12'!$M$298</f>
        <v/>
      </c>
      <c r="R607" s="196"/>
      <c r="S607" s="196">
        <f t="shared" si="4263"/>
        <v>0</v>
      </c>
      <c r="T607" s="196"/>
      <c r="U607" s="196"/>
      <c r="V607" s="196">
        <f t="shared" si="4264"/>
        <v>0</v>
      </c>
      <c r="W607" s="196"/>
      <c r="X607" s="196"/>
      <c r="Y607" s="196"/>
      <c r="Z607" s="196"/>
      <c r="AA607" s="196">
        <f t="shared" ref="AA607" si="4411">IF($W$22=1,J607*$J$7,0)</f>
        <v>0</v>
      </c>
      <c r="AB607" s="196">
        <f t="shared" ref="AB607" si="4412">IF($X$22=1,P607*$P$7,0)</f>
        <v>0</v>
      </c>
      <c r="AC607" s="196">
        <f t="shared" ref="AC607" si="4413">IF($Y$22=1,S607*$S$7,0)</f>
        <v>0</v>
      </c>
      <c r="AD607" s="196">
        <f t="shared" ref="AD607" si="4414">IF($Z$22=1,V607*$V$7,0)</f>
        <v>0</v>
      </c>
      <c r="AE607" s="197">
        <f t="shared" si="4269"/>
        <v>0</v>
      </c>
      <c r="AF607" s="198">
        <f>IFERROR(AE607/(IF($W$22&gt;0,$J$7,0)+IF($X$22&gt;0,$P$7,0)+IF($Y$22&gt;0,$S$7,0)+IF($Z$22&gt;0,$V$7,0)),0)</f>
        <v>0</v>
      </c>
      <c r="AG607" s="198"/>
      <c r="AH607" s="425"/>
      <c r="AI607" s="413"/>
      <c r="AJ607" s="199" t="str">
        <f t="shared" si="4386"/>
        <v>4.12</v>
      </c>
      <c r="AK607" s="8" t="str">
        <f>'rpp12'!$M$355</f>
        <v/>
      </c>
      <c r="AL607" s="199"/>
      <c r="AM607" s="196">
        <f t="shared" si="4270"/>
        <v>0</v>
      </c>
      <c r="AN607" s="196"/>
      <c r="AO607" s="196"/>
      <c r="AP607" s="196">
        <f t="shared" si="4271"/>
        <v>0</v>
      </c>
      <c r="AQ607" s="196"/>
      <c r="AR607" s="196"/>
      <c r="AS607" s="196">
        <f t="shared" si="4272"/>
        <v>0</v>
      </c>
      <c r="AT607" s="196"/>
      <c r="AU607" s="196"/>
      <c r="AV607" s="196"/>
      <c r="AW607" s="196">
        <f t="shared" ref="AW607" si="4415">IF($AT$22=1,AM607*$AM$7,0)</f>
        <v>0</v>
      </c>
      <c r="AX607" s="196">
        <f t="shared" ref="AX607" si="4416">IF($AU$22=1,AP607*$AP$7,0)</f>
        <v>0</v>
      </c>
      <c r="AY607" s="196">
        <f t="shared" ref="AY607" si="4417">IF($AV$22=1,AS607*$AS$7,0)</f>
        <v>0</v>
      </c>
      <c r="AZ607" s="197">
        <f t="shared" si="4276"/>
        <v>0</v>
      </c>
      <c r="BA607" s="198">
        <f>IFERROR(AZ607/(IF($AT$22&gt;0,$AM$7,0)+IF($AU$22&gt;0,$AP$7,0)+IF($AV$22&gt;0,$AS$7,0)),0)</f>
        <v>0</v>
      </c>
      <c r="BB607" s="198"/>
      <c r="BC607" s="425"/>
      <c r="BD607" s="413"/>
      <c r="BE607" s="413"/>
      <c r="BF607" s="236"/>
      <c r="BG607" s="416"/>
      <c r="BH607" s="416"/>
      <c r="BI607" s="411"/>
      <c r="BJ607" s="411"/>
      <c r="BK607" s="413"/>
      <c r="BL607" s="413"/>
      <c r="BM607" s="413"/>
      <c r="BP607" s="211"/>
      <c r="BQ607" s="211"/>
      <c r="BR607" s="211"/>
      <c r="BS607" s="211"/>
    </row>
    <row r="608" spans="1:71">
      <c r="A608" s="419"/>
      <c r="B608" s="419"/>
      <c r="C608" s="422"/>
      <c r="D608" s="195" t="str">
        <f t="shared" si="4381"/>
        <v>3.13</v>
      </c>
      <c r="E608" s="195"/>
      <c r="F608" s="195"/>
      <c r="G608" s="195"/>
      <c r="H608" s="195"/>
      <c r="I608" s="195"/>
      <c r="J608" s="196">
        <f t="shared" si="4261"/>
        <v>0</v>
      </c>
      <c r="K608" s="197" t="str">
        <f>IF(analis!AB53="","",analis!AB53)</f>
        <v/>
      </c>
      <c r="L608" s="196"/>
      <c r="M608" s="196"/>
      <c r="N608" s="196"/>
      <c r="O608" s="196"/>
      <c r="P608" s="196">
        <f t="shared" si="4262"/>
        <v>0</v>
      </c>
      <c r="Q608" s="8" t="str">
        <f>'rpp13'!$M$298</f>
        <v/>
      </c>
      <c r="R608" s="196"/>
      <c r="S608" s="196">
        <f t="shared" si="4263"/>
        <v>0</v>
      </c>
      <c r="T608" s="196"/>
      <c r="U608" s="196"/>
      <c r="V608" s="196">
        <f t="shared" si="4264"/>
        <v>0</v>
      </c>
      <c r="W608" s="196"/>
      <c r="X608" s="196"/>
      <c r="Y608" s="196"/>
      <c r="Z608" s="196"/>
      <c r="AA608" s="196">
        <f t="shared" ref="AA608" si="4418">IF($W$23=1,J608*$J$7,0)</f>
        <v>0</v>
      </c>
      <c r="AB608" s="196">
        <f t="shared" ref="AB608" si="4419">IF($X$23=1,P608*$P$7,0)</f>
        <v>0</v>
      </c>
      <c r="AC608" s="196">
        <f t="shared" ref="AC608" si="4420">IF($Y$23=1,S608*$S$7,0)</f>
        <v>0</v>
      </c>
      <c r="AD608" s="196">
        <f t="shared" ref="AD608" si="4421">IF($Z$23=1,V608*$V$7,0)</f>
        <v>0</v>
      </c>
      <c r="AE608" s="197">
        <f t="shared" si="4269"/>
        <v>0</v>
      </c>
      <c r="AF608" s="198">
        <f>IFERROR(AE608/(IF($W$23&gt;0,$J$7,0)+IF($X$23&gt;0,$P$7,0)+IF($Y$23&gt;0,$S$7,0)+IF($Z$23&gt;0,$V$7,0)),0)</f>
        <v>0</v>
      </c>
      <c r="AG608" s="198"/>
      <c r="AH608" s="425"/>
      <c r="AI608" s="413"/>
      <c r="AJ608" s="199" t="str">
        <f t="shared" si="4386"/>
        <v>4.13</v>
      </c>
      <c r="AK608" s="8" t="str">
        <f>'rpp13'!$M$355</f>
        <v/>
      </c>
      <c r="AL608" s="199"/>
      <c r="AM608" s="196">
        <f t="shared" si="4270"/>
        <v>0</v>
      </c>
      <c r="AN608" s="196"/>
      <c r="AO608" s="196"/>
      <c r="AP608" s="196">
        <f t="shared" si="4271"/>
        <v>0</v>
      </c>
      <c r="AQ608" s="196"/>
      <c r="AR608" s="196"/>
      <c r="AS608" s="196">
        <f t="shared" si="4272"/>
        <v>0</v>
      </c>
      <c r="AT608" s="196"/>
      <c r="AU608" s="196"/>
      <c r="AV608" s="196"/>
      <c r="AW608" s="196">
        <f t="shared" ref="AW608" si="4422">IF($AT$23=1,AM608*$AM$7,0)</f>
        <v>0</v>
      </c>
      <c r="AX608" s="196">
        <f t="shared" ref="AX608" si="4423">IF($AU$23=1,AP608*$AP$7,0)</f>
        <v>0</v>
      </c>
      <c r="AY608" s="196">
        <f t="shared" ref="AY608" si="4424">IF($AV$23=1,AS608*$AS$7,0)</f>
        <v>0</v>
      </c>
      <c r="AZ608" s="197">
        <f t="shared" si="4276"/>
        <v>0</v>
      </c>
      <c r="BA608" s="198">
        <f>IFERROR(AZ608/(IF($AT$23&gt;0,$AM$7,0)+IF($AU$23&gt;0,$AP$7,0)+IF($AV$23&gt;0,$AS$7,0)),0)</f>
        <v>0</v>
      </c>
      <c r="BB608" s="198"/>
      <c r="BC608" s="425"/>
      <c r="BD608" s="413"/>
      <c r="BE608" s="413"/>
      <c r="BF608" s="236"/>
      <c r="BG608" s="416"/>
      <c r="BH608" s="416"/>
      <c r="BI608" s="411"/>
      <c r="BJ608" s="411"/>
      <c r="BK608" s="413"/>
      <c r="BL608" s="413"/>
      <c r="BM608" s="413"/>
      <c r="BP608" s="211"/>
      <c r="BQ608" s="211"/>
      <c r="BR608" s="211"/>
      <c r="BS608" s="211"/>
    </row>
    <row r="609" spans="1:71">
      <c r="A609" s="419"/>
      <c r="B609" s="419"/>
      <c r="C609" s="422"/>
      <c r="D609" s="195" t="str">
        <f t="shared" si="4381"/>
        <v>3.14</v>
      </c>
      <c r="E609" s="195"/>
      <c r="F609" s="195"/>
      <c r="G609" s="195"/>
      <c r="H609" s="195"/>
      <c r="I609" s="195"/>
      <c r="J609" s="196">
        <f t="shared" si="4261"/>
        <v>0</v>
      </c>
      <c r="K609" s="197" t="str">
        <f>IF(analis!AD53="","",analis!AD53)</f>
        <v/>
      </c>
      <c r="L609" s="196"/>
      <c r="M609" s="196"/>
      <c r="N609" s="196"/>
      <c r="O609" s="196"/>
      <c r="P609" s="196">
        <f t="shared" si="4262"/>
        <v>0</v>
      </c>
      <c r="Q609" s="8" t="str">
        <f>'rpp14'!$M$298</f>
        <v/>
      </c>
      <c r="R609" s="196"/>
      <c r="S609" s="196">
        <f t="shared" si="4263"/>
        <v>0</v>
      </c>
      <c r="T609" s="196"/>
      <c r="U609" s="196"/>
      <c r="V609" s="196">
        <f t="shared" si="4264"/>
        <v>0</v>
      </c>
      <c r="W609" s="196"/>
      <c r="X609" s="196"/>
      <c r="Y609" s="196"/>
      <c r="Z609" s="196"/>
      <c r="AA609" s="196">
        <f t="shared" ref="AA609" si="4425">IF($W$24=1,J609*$J$7,0)</f>
        <v>0</v>
      </c>
      <c r="AB609" s="196">
        <f t="shared" ref="AB609" si="4426">IF($X$24=1,P609*$P$7,0)</f>
        <v>0</v>
      </c>
      <c r="AC609" s="196">
        <f t="shared" ref="AC609" si="4427">IF($Y$24=1,S609*$S$7,0)</f>
        <v>0</v>
      </c>
      <c r="AD609" s="196">
        <f t="shared" ref="AD609" si="4428">IF($Z$24=1,V609*$V$7,0)</f>
        <v>0</v>
      </c>
      <c r="AE609" s="197">
        <f t="shared" si="4269"/>
        <v>0</v>
      </c>
      <c r="AF609" s="198">
        <f>IFERROR(AE609/(IF($W$24&gt;0,$J$7,0)+IF($X$24&gt;0,$P$7,0)+IF($Y$24&gt;0,$S$7,0)+IF($Z$24&gt;0,$V$7,0)),0)</f>
        <v>0</v>
      </c>
      <c r="AG609" s="198"/>
      <c r="AH609" s="425"/>
      <c r="AI609" s="413"/>
      <c r="AJ609" s="199" t="str">
        <f t="shared" si="4386"/>
        <v>4.14</v>
      </c>
      <c r="AK609" s="8" t="str">
        <f>'rpp14'!$M$355</f>
        <v/>
      </c>
      <c r="AL609" s="199"/>
      <c r="AM609" s="196">
        <f t="shared" si="4270"/>
        <v>0</v>
      </c>
      <c r="AN609" s="196"/>
      <c r="AO609" s="196"/>
      <c r="AP609" s="196">
        <f t="shared" si="4271"/>
        <v>0</v>
      </c>
      <c r="AQ609" s="196"/>
      <c r="AR609" s="196"/>
      <c r="AS609" s="196">
        <f t="shared" si="4272"/>
        <v>0</v>
      </c>
      <c r="AT609" s="196"/>
      <c r="AU609" s="196"/>
      <c r="AV609" s="196"/>
      <c r="AW609" s="196">
        <f t="shared" ref="AW609" si="4429">IF($AT$24=1,AM609*$AM$7,0)</f>
        <v>0</v>
      </c>
      <c r="AX609" s="196">
        <f t="shared" ref="AX609" si="4430">IF($AU$24=1,AP609*$AP$7,0)</f>
        <v>0</v>
      </c>
      <c r="AY609" s="196">
        <f t="shared" ref="AY609" si="4431">IF($AV$24=1,AS609*$AS$7,0)</f>
        <v>0</v>
      </c>
      <c r="AZ609" s="197">
        <f t="shared" si="4276"/>
        <v>0</v>
      </c>
      <c r="BA609" s="198">
        <f>IFERROR(AZ609/(IF($AT$24&gt;0,$AM$7,0)+IF($AU$24&gt;0,$AP$7,0)+IF($AV$24&gt;0,$AS$7,0)),0)</f>
        <v>0</v>
      </c>
      <c r="BB609" s="198"/>
      <c r="BC609" s="425"/>
      <c r="BD609" s="413"/>
      <c r="BE609" s="413"/>
      <c r="BF609" s="236"/>
      <c r="BG609" s="416"/>
      <c r="BH609" s="416"/>
      <c r="BI609" s="411"/>
      <c r="BJ609" s="411"/>
      <c r="BK609" s="413"/>
      <c r="BL609" s="413"/>
      <c r="BM609" s="413"/>
      <c r="BP609" s="211"/>
      <c r="BQ609" s="211"/>
      <c r="BR609" s="211"/>
      <c r="BS609" s="211"/>
    </row>
    <row r="610" spans="1:71">
      <c r="A610" s="420"/>
      <c r="B610" s="420"/>
      <c r="C610" s="423"/>
      <c r="D610" s="195" t="str">
        <f t="shared" si="4381"/>
        <v>3.15</v>
      </c>
      <c r="E610" s="195"/>
      <c r="F610" s="195"/>
      <c r="G610" s="195"/>
      <c r="H610" s="195"/>
      <c r="I610" s="195"/>
      <c r="J610" s="196">
        <f t="shared" si="4261"/>
        <v>0</v>
      </c>
      <c r="K610" s="197" t="str">
        <f>IF(analis!AF53="","",analis!AF53)</f>
        <v/>
      </c>
      <c r="L610" s="196"/>
      <c r="M610" s="196"/>
      <c r="N610" s="196"/>
      <c r="O610" s="196"/>
      <c r="P610" s="196">
        <f t="shared" si="4262"/>
        <v>0</v>
      </c>
      <c r="Q610" s="8" t="str">
        <f>'rpp15'!$M$298</f>
        <v/>
      </c>
      <c r="R610" s="196"/>
      <c r="S610" s="196">
        <f t="shared" si="4263"/>
        <v>0</v>
      </c>
      <c r="T610" s="196"/>
      <c r="U610" s="196"/>
      <c r="V610" s="196">
        <f t="shared" si="4264"/>
        <v>0</v>
      </c>
      <c r="W610" s="196"/>
      <c r="X610" s="196"/>
      <c r="Y610" s="196"/>
      <c r="Z610" s="196"/>
      <c r="AA610" s="196">
        <f t="shared" ref="AA610" si="4432">IF($W$25=1,J610*$J$7,0)</f>
        <v>0</v>
      </c>
      <c r="AB610" s="196">
        <f t="shared" ref="AB610" si="4433">IF($X$25=1,P610*$P$7,0)</f>
        <v>0</v>
      </c>
      <c r="AC610" s="196">
        <f t="shared" ref="AC610" si="4434">IF($Y$25=1,S610*$S$7,0)</f>
        <v>0</v>
      </c>
      <c r="AD610" s="196">
        <f t="shared" ref="AD610" si="4435">IF($Z$25=1,V610*$V$7,0)</f>
        <v>0</v>
      </c>
      <c r="AE610" s="197">
        <f t="shared" si="4269"/>
        <v>0</v>
      </c>
      <c r="AF610" s="197">
        <f>IFERROR(AE610/(IF($W$25&gt;0,$J$7,0)+IF($X$25&gt;0,$P$7,0)+IF($Y$25&gt;0,$S$7,0)+IF($Z$25&gt;0,$V$7,0)),0)</f>
        <v>0</v>
      </c>
      <c r="AG610" s="197"/>
      <c r="AH610" s="426"/>
      <c r="AI610" s="414"/>
      <c r="AJ610" s="207" t="str">
        <f t="shared" si="4386"/>
        <v>4.15</v>
      </c>
      <c r="AK610" s="8" t="str">
        <f>'rpp15'!$M$355</f>
        <v/>
      </c>
      <c r="AL610" s="207"/>
      <c r="AM610" s="196">
        <f t="shared" si="4270"/>
        <v>0</v>
      </c>
      <c r="AN610" s="196"/>
      <c r="AO610" s="196"/>
      <c r="AP610" s="196">
        <f t="shared" si="4271"/>
        <v>0</v>
      </c>
      <c r="AQ610" s="196"/>
      <c r="AR610" s="196"/>
      <c r="AS610" s="196">
        <f t="shared" si="4272"/>
        <v>0</v>
      </c>
      <c r="AT610" s="196"/>
      <c r="AU610" s="196"/>
      <c r="AV610" s="196"/>
      <c r="AW610" s="196">
        <f>IF($AT$25=1,AM610*$AM$7,0)</f>
        <v>0</v>
      </c>
      <c r="AX610" s="196">
        <f t="shared" ref="AX610" si="4436">IF($AU$25=1,AP610*$AP$7,0)</f>
        <v>0</v>
      </c>
      <c r="AY610" s="196">
        <f t="shared" ref="AY610" si="4437">IF($AV$25=1,AS610*$AS$7,0)</f>
        <v>0</v>
      </c>
      <c r="AZ610" s="197">
        <f t="shared" si="4276"/>
        <v>0</v>
      </c>
      <c r="BA610" s="197">
        <f>IFERROR(AZ610/(IF($AT$25&gt;0,$AM$7,0)+IF($AU$25&gt;0,$AP$7,0)+IF($AV$25&gt;0,$AS$7,0)),0)</f>
        <v>0</v>
      </c>
      <c r="BB610" s="197"/>
      <c r="BC610" s="426"/>
      <c r="BD610" s="414"/>
      <c r="BE610" s="414"/>
      <c r="BF610" s="237"/>
      <c r="BG610" s="417"/>
      <c r="BH610" s="417"/>
      <c r="BI610" s="316"/>
      <c r="BJ610" s="316"/>
      <c r="BK610" s="414"/>
      <c r="BL610" s="414"/>
      <c r="BM610" s="414"/>
      <c r="BP610" s="211"/>
      <c r="BQ610" s="211"/>
      <c r="BR610" s="211"/>
      <c r="BS610" s="211"/>
    </row>
    <row r="611" spans="1:71">
      <c r="BP611" s="211"/>
      <c r="BQ611" s="211"/>
      <c r="BR611" s="211"/>
      <c r="BS611" s="211"/>
    </row>
    <row r="612" spans="1:71">
      <c r="BG612" s="1" t="str">
        <f>promes!Y49</f>
        <v>Barabai, 16 April 2020</v>
      </c>
      <c r="BP612" s="211"/>
      <c r="BQ612" s="211"/>
      <c r="BR612" s="211"/>
      <c r="BS612" s="211"/>
    </row>
    <row r="613" spans="1:71">
      <c r="BG613" s="1" t="str">
        <f>promes!Y50</f>
        <v>Guru Mata Pelajaran</v>
      </c>
      <c r="BP613" s="211"/>
      <c r="BQ613" s="211"/>
      <c r="BR613" s="211"/>
      <c r="BS613" s="211"/>
    </row>
    <row r="614" spans="1:71">
      <c r="BP614" s="211"/>
      <c r="BQ614" s="211"/>
      <c r="BR614" s="211"/>
      <c r="BS614" s="211"/>
    </row>
    <row r="615" spans="1:71">
      <c r="BP615" s="211"/>
      <c r="BQ615" s="211"/>
      <c r="BR615" s="211"/>
      <c r="BS615" s="211"/>
    </row>
    <row r="616" spans="1:71">
      <c r="BP616" s="211"/>
      <c r="BQ616" s="211"/>
      <c r="BR616" s="211"/>
      <c r="BS616" s="211"/>
    </row>
    <row r="617" spans="1:71">
      <c r="BG617" s="1" t="str">
        <f>promes!Y54</f>
        <v>Abdian Noor, S.Pd</v>
      </c>
      <c r="BP617" s="211"/>
      <c r="BQ617" s="211"/>
      <c r="BR617" s="211"/>
      <c r="BS617" s="211"/>
    </row>
    <row r="618" spans="1:71">
      <c r="BG618" s="1" t="str">
        <f>promes!Y55</f>
        <v>NIP. 19680906 199412 1 005</v>
      </c>
      <c r="BP618" s="211"/>
      <c r="BQ618" s="211"/>
      <c r="BR618" s="211"/>
      <c r="BS618" s="211"/>
    </row>
    <row r="619" spans="1:71">
      <c r="A619" s="317" t="s">
        <v>292</v>
      </c>
      <c r="B619" s="317"/>
      <c r="C619" s="317"/>
      <c r="D619" s="317"/>
      <c r="E619" s="317"/>
      <c r="F619" s="317"/>
      <c r="G619" s="317"/>
      <c r="H619" s="317"/>
      <c r="I619" s="317"/>
      <c r="J619" s="317"/>
      <c r="K619" s="317"/>
      <c r="L619" s="317"/>
      <c r="M619" s="317"/>
      <c r="N619" s="317"/>
      <c r="O619" s="317"/>
      <c r="P619" s="317"/>
      <c r="Q619" s="317"/>
      <c r="R619" s="317"/>
      <c r="S619" s="317"/>
      <c r="T619" s="317"/>
      <c r="U619" s="317"/>
      <c r="V619" s="317"/>
      <c r="W619" s="317"/>
      <c r="X619" s="317"/>
      <c r="Y619" s="317"/>
      <c r="Z619" s="317"/>
      <c r="AA619" s="317"/>
      <c r="AB619" s="317"/>
      <c r="AC619" s="317"/>
      <c r="AD619" s="317"/>
      <c r="AE619" s="317"/>
      <c r="AF619" s="317"/>
      <c r="AG619" s="317"/>
      <c r="AH619" s="317"/>
      <c r="AI619" s="317"/>
      <c r="AJ619" s="317"/>
      <c r="AK619" s="317"/>
      <c r="AL619" s="317"/>
      <c r="AM619" s="317"/>
      <c r="AN619" s="317"/>
      <c r="AO619" s="317"/>
      <c r="AP619" s="317"/>
      <c r="AQ619" s="317"/>
      <c r="AR619" s="317"/>
      <c r="AS619" s="317"/>
      <c r="AT619" s="317"/>
      <c r="AU619" s="317"/>
      <c r="AV619" s="317"/>
      <c r="AW619" s="317"/>
      <c r="AX619" s="317"/>
      <c r="AY619" s="317"/>
      <c r="AZ619" s="317"/>
      <c r="BA619" s="317"/>
      <c r="BB619" s="317"/>
      <c r="BC619" s="317"/>
      <c r="BD619" s="317"/>
      <c r="BE619" s="317"/>
      <c r="BF619" s="317"/>
      <c r="BG619" s="317"/>
      <c r="BH619" s="317"/>
      <c r="BI619" s="317"/>
      <c r="BJ619" s="317"/>
      <c r="BK619" s="317"/>
      <c r="BL619" s="317"/>
      <c r="BM619" s="317"/>
    </row>
    <row r="621" spans="1:71">
      <c r="A621" s="1" t="s">
        <v>293</v>
      </c>
      <c r="D621" s="1" t="s">
        <v>12</v>
      </c>
      <c r="J621" s="1" t="str">
        <f>J3</f>
        <v>Administrasi Transakssi</v>
      </c>
      <c r="BG621" s="1" t="s">
        <v>354</v>
      </c>
      <c r="BJ621" s="1" t="str">
        <f>": "&amp;data!C21</f>
        <v>: II (GENAP)</v>
      </c>
    </row>
    <row r="622" spans="1:71">
      <c r="A622" s="1" t="s">
        <v>294</v>
      </c>
      <c r="D622" s="1" t="s">
        <v>12</v>
      </c>
      <c r="J622" s="1" t="str">
        <f t="shared" ref="J622" si="4438">J4</f>
        <v>XI  BDP 1</v>
      </c>
      <c r="BG622" s="1" t="s">
        <v>355</v>
      </c>
      <c r="BJ622" s="1" t="str">
        <f>": "&amp;data!$C$19</f>
        <v>: 2018 / 2019</v>
      </c>
    </row>
    <row r="623" spans="1:71">
      <c r="A623" s="1" t="s">
        <v>244</v>
      </c>
      <c r="D623" s="1" t="s">
        <v>12</v>
      </c>
      <c r="J623" s="1">
        <f>kkmmpp!F42</f>
        <v>75</v>
      </c>
    </row>
    <row r="624" spans="1:71">
      <c r="B624" s="192">
        <v>1</v>
      </c>
      <c r="C624" s="192">
        <v>2</v>
      </c>
      <c r="D624" s="192">
        <v>3</v>
      </c>
      <c r="E624" s="192"/>
      <c r="F624" s="192"/>
      <c r="G624" s="192"/>
      <c r="H624" s="192"/>
      <c r="I624" s="192"/>
      <c r="J624" s="192">
        <v>4</v>
      </c>
      <c r="K624" s="192"/>
      <c r="L624" s="192"/>
      <c r="M624" s="192"/>
      <c r="N624" s="192"/>
      <c r="O624" s="192"/>
      <c r="P624" s="192">
        <v>5</v>
      </c>
      <c r="Q624" s="192"/>
      <c r="R624" s="192"/>
      <c r="S624" s="192">
        <v>6</v>
      </c>
      <c r="T624" s="192"/>
      <c r="U624" s="192"/>
      <c r="V624" s="192">
        <v>7</v>
      </c>
      <c r="W624" s="192"/>
      <c r="X624" s="192"/>
      <c r="Y624" s="192"/>
      <c r="Z624" s="192"/>
      <c r="AA624" s="192"/>
      <c r="AB624" s="192"/>
      <c r="AC624" s="192"/>
      <c r="AD624" s="192"/>
      <c r="AE624" s="192">
        <v>8</v>
      </c>
      <c r="AF624" s="192"/>
      <c r="AG624" s="192">
        <v>9</v>
      </c>
      <c r="AH624" s="192">
        <v>10</v>
      </c>
      <c r="AI624" s="192">
        <v>11</v>
      </c>
      <c r="AJ624" s="192">
        <v>12</v>
      </c>
      <c r="AK624" s="192"/>
      <c r="AL624" s="192"/>
      <c r="AM624" s="192">
        <v>13</v>
      </c>
      <c r="AN624" s="192"/>
      <c r="AO624" s="192"/>
      <c r="AP624" s="192">
        <v>14</v>
      </c>
      <c r="AQ624" s="192"/>
      <c r="AR624" s="192"/>
      <c r="AS624" s="192">
        <v>15</v>
      </c>
      <c r="AT624" s="192"/>
      <c r="AU624" s="192"/>
      <c r="AV624" s="192"/>
      <c r="AW624" s="192"/>
      <c r="AX624" s="192"/>
      <c r="AY624" s="192"/>
      <c r="AZ624" s="192">
        <v>16</v>
      </c>
      <c r="BA624" s="192"/>
      <c r="BB624" s="192">
        <v>9</v>
      </c>
      <c r="BC624" s="192">
        <v>18</v>
      </c>
      <c r="BD624" s="192">
        <v>19</v>
      </c>
      <c r="BE624" s="192">
        <v>20</v>
      </c>
      <c r="BF624" s="192">
        <v>21</v>
      </c>
      <c r="BG624" s="192">
        <v>22</v>
      </c>
      <c r="BH624" s="192">
        <v>23</v>
      </c>
      <c r="BI624" s="192">
        <v>24</v>
      </c>
      <c r="BJ624" s="192">
        <v>25</v>
      </c>
      <c r="BK624" s="192">
        <v>26</v>
      </c>
      <c r="BL624" s="192">
        <v>27</v>
      </c>
      <c r="BM624" s="192">
        <v>28</v>
      </c>
    </row>
    <row r="625" spans="1:73" hidden="1">
      <c r="J625" s="1">
        <v>3</v>
      </c>
      <c r="P625" s="1">
        <v>3</v>
      </c>
      <c r="S625" s="1">
        <v>2</v>
      </c>
      <c r="V625" s="1">
        <v>2</v>
      </c>
      <c r="AM625" s="1">
        <v>3</v>
      </c>
      <c r="AP625" s="1">
        <v>3</v>
      </c>
      <c r="AS625" s="1">
        <v>2</v>
      </c>
    </row>
    <row r="626" spans="1:73" s="190" customFormat="1" ht="15" customHeight="1">
      <c r="A626" s="441" t="s">
        <v>274</v>
      </c>
      <c r="B626" s="442" t="s">
        <v>290</v>
      </c>
      <c r="C626" s="441" t="s">
        <v>291</v>
      </c>
      <c r="D626" s="441" t="s">
        <v>295</v>
      </c>
      <c r="E626" s="445" t="s">
        <v>296</v>
      </c>
      <c r="F626" s="446"/>
      <c r="G626" s="446"/>
      <c r="H626" s="446"/>
      <c r="I626" s="446"/>
      <c r="J626" s="446"/>
      <c r="K626" s="446"/>
      <c r="L626" s="446"/>
      <c r="M626" s="446"/>
      <c r="N626" s="446"/>
      <c r="O626" s="446"/>
      <c r="P626" s="446"/>
      <c r="Q626" s="446"/>
      <c r="R626" s="446"/>
      <c r="S626" s="446"/>
      <c r="T626" s="446"/>
      <c r="U626" s="446"/>
      <c r="V626" s="446"/>
      <c r="W626" s="446"/>
      <c r="X626" s="446"/>
      <c r="Y626" s="446"/>
      <c r="Z626" s="446"/>
      <c r="AA626" s="446"/>
      <c r="AB626" s="446"/>
      <c r="AC626" s="446"/>
      <c r="AD626" s="446"/>
      <c r="AE626" s="446"/>
      <c r="AF626" s="446"/>
      <c r="AG626" s="446"/>
      <c r="AH626" s="446"/>
      <c r="AI626" s="446"/>
      <c r="AJ626" s="446"/>
      <c r="AK626" s="446"/>
      <c r="AL626" s="446"/>
      <c r="AM626" s="446"/>
      <c r="AN626" s="446"/>
      <c r="AO626" s="446"/>
      <c r="AP626" s="446"/>
      <c r="AQ626" s="446"/>
      <c r="AR626" s="446"/>
      <c r="AS626" s="446"/>
      <c r="AT626" s="446"/>
      <c r="AU626" s="446"/>
      <c r="AV626" s="446"/>
      <c r="AW626" s="446"/>
      <c r="AX626" s="446"/>
      <c r="AY626" s="446"/>
      <c r="AZ626" s="446"/>
      <c r="BA626" s="446"/>
      <c r="BB626" s="446"/>
      <c r="BC626" s="446"/>
      <c r="BD626" s="446"/>
      <c r="BE626" s="446"/>
      <c r="BF626" s="447"/>
      <c r="BG626" s="441" t="s">
        <v>297</v>
      </c>
      <c r="BH626" s="441"/>
      <c r="BI626" s="441"/>
      <c r="BJ626" s="441"/>
      <c r="BK626" s="448" t="s">
        <v>298</v>
      </c>
      <c r="BL626" s="448"/>
      <c r="BM626" s="448"/>
      <c r="BP626" s="209"/>
      <c r="BQ626" s="209"/>
      <c r="BR626" s="209"/>
      <c r="BS626" s="209"/>
      <c r="BT626" s="209"/>
      <c r="BU626" s="209"/>
    </row>
    <row r="627" spans="1:73" s="190" customFormat="1" ht="15" customHeight="1">
      <c r="A627" s="441"/>
      <c r="B627" s="443"/>
      <c r="C627" s="441"/>
      <c r="D627" s="441"/>
      <c r="E627" s="449" t="s">
        <v>299</v>
      </c>
      <c r="F627" s="450"/>
      <c r="G627" s="450"/>
      <c r="H627" s="450"/>
      <c r="I627" s="450"/>
      <c r="J627" s="450"/>
      <c r="K627" s="450"/>
      <c r="L627" s="450"/>
      <c r="M627" s="450"/>
      <c r="N627" s="450"/>
      <c r="O627" s="450"/>
      <c r="P627" s="450"/>
      <c r="Q627" s="450"/>
      <c r="R627" s="450"/>
      <c r="S627" s="450"/>
      <c r="T627" s="450"/>
      <c r="U627" s="450"/>
      <c r="V627" s="451"/>
      <c r="W627" s="253"/>
      <c r="X627" s="253"/>
      <c r="Y627" s="253"/>
      <c r="Z627" s="253"/>
      <c r="AA627" s="253"/>
      <c r="AB627" s="253"/>
      <c r="AC627" s="253"/>
      <c r="AD627" s="253"/>
      <c r="AE627" s="435" t="s">
        <v>299</v>
      </c>
      <c r="AF627" s="435"/>
      <c r="AG627" s="435"/>
      <c r="AH627" s="435"/>
      <c r="AI627" s="436"/>
      <c r="AJ627" s="431" t="s">
        <v>295</v>
      </c>
      <c r="AK627" s="433" t="s">
        <v>300</v>
      </c>
      <c r="AL627" s="434"/>
      <c r="AM627" s="434"/>
      <c r="AN627" s="434"/>
      <c r="AO627" s="434"/>
      <c r="AP627" s="434"/>
      <c r="AQ627" s="434"/>
      <c r="AR627" s="434"/>
      <c r="AS627" s="434"/>
      <c r="AT627" s="434"/>
      <c r="AU627" s="434"/>
      <c r="AV627" s="434"/>
      <c r="AW627" s="434"/>
      <c r="AX627" s="434"/>
      <c r="AY627" s="434"/>
      <c r="AZ627" s="435" t="s">
        <v>300</v>
      </c>
      <c r="BA627" s="435"/>
      <c r="BB627" s="435"/>
      <c r="BC627" s="435"/>
      <c r="BD627" s="436"/>
      <c r="BE627" s="437" t="s">
        <v>301</v>
      </c>
      <c r="BF627" s="437" t="s">
        <v>302</v>
      </c>
      <c r="BG627" s="439" t="s">
        <v>299</v>
      </c>
      <c r="BH627" s="427" t="s">
        <v>300</v>
      </c>
      <c r="BI627" s="427" t="s">
        <v>303</v>
      </c>
      <c r="BJ627" s="427" t="s">
        <v>304</v>
      </c>
      <c r="BK627" s="429" t="s">
        <v>266</v>
      </c>
      <c r="BL627" s="429" t="s">
        <v>267</v>
      </c>
      <c r="BM627" s="429" t="s">
        <v>268</v>
      </c>
      <c r="BP627" s="209"/>
      <c r="BQ627" s="209"/>
      <c r="BR627" s="209"/>
      <c r="BS627" s="209"/>
      <c r="BT627" s="209"/>
      <c r="BU627" s="209"/>
    </row>
    <row r="628" spans="1:73" s="3" customFormat="1" ht="50.25" customHeight="1">
      <c r="A628" s="441"/>
      <c r="B628" s="444"/>
      <c r="C628" s="441"/>
      <c r="D628" s="441"/>
      <c r="E628" s="205"/>
      <c r="F628" s="205"/>
      <c r="G628" s="205"/>
      <c r="H628" s="205"/>
      <c r="I628" s="205"/>
      <c r="J628" s="193" t="s">
        <v>305</v>
      </c>
      <c r="K628" s="206"/>
      <c r="L628" s="206"/>
      <c r="M628" s="206"/>
      <c r="N628" s="206"/>
      <c r="O628" s="206"/>
      <c r="P628" s="193" t="s">
        <v>306</v>
      </c>
      <c r="Q628" s="206"/>
      <c r="R628" s="206"/>
      <c r="S628" s="193" t="s">
        <v>307</v>
      </c>
      <c r="T628" s="206"/>
      <c r="U628" s="206"/>
      <c r="V628" s="193" t="s">
        <v>308</v>
      </c>
      <c r="W628" s="193"/>
      <c r="X628" s="193"/>
      <c r="Y628" s="193"/>
      <c r="Z628" s="193"/>
      <c r="AA628" s="193"/>
      <c r="AB628" s="193"/>
      <c r="AC628" s="193"/>
      <c r="AD628" s="193"/>
      <c r="AE628" s="194" t="s">
        <v>277</v>
      </c>
      <c r="AF628" s="194"/>
      <c r="AG628" s="194"/>
      <c r="AH628" s="194" t="s">
        <v>309</v>
      </c>
      <c r="AI628" s="194" t="s">
        <v>310</v>
      </c>
      <c r="AJ628" s="432"/>
      <c r="AK628" s="208"/>
      <c r="AL628" s="208"/>
      <c r="AM628" s="193" t="s">
        <v>311</v>
      </c>
      <c r="AN628" s="206"/>
      <c r="AO628" s="206"/>
      <c r="AP628" s="193" t="s">
        <v>312</v>
      </c>
      <c r="AQ628" s="206"/>
      <c r="AR628" s="206"/>
      <c r="AS628" s="193" t="s">
        <v>313</v>
      </c>
      <c r="AT628" s="193"/>
      <c r="AU628" s="193"/>
      <c r="AV628" s="193"/>
      <c r="AW628" s="193"/>
      <c r="AX628" s="193"/>
      <c r="AY628" s="193"/>
      <c r="AZ628" s="194" t="s">
        <v>277</v>
      </c>
      <c r="BA628" s="194"/>
      <c r="BB628" s="194"/>
      <c r="BC628" s="194" t="s">
        <v>309</v>
      </c>
      <c r="BD628" s="194" t="s">
        <v>310</v>
      </c>
      <c r="BE628" s="438"/>
      <c r="BF628" s="438"/>
      <c r="BG628" s="440"/>
      <c r="BH628" s="428"/>
      <c r="BI628" s="428"/>
      <c r="BJ628" s="428" t="s">
        <v>314</v>
      </c>
      <c r="BK628" s="430"/>
      <c r="BL628" s="430" t="s">
        <v>267</v>
      </c>
      <c r="BM628" s="430" t="s">
        <v>268</v>
      </c>
      <c r="BP628" s="249"/>
      <c r="BQ628" s="249" t="s">
        <v>106</v>
      </c>
      <c r="BR628" s="249" t="s">
        <v>107</v>
      </c>
      <c r="BS628" s="249"/>
      <c r="BT628" s="249" t="s">
        <v>315</v>
      </c>
      <c r="BU628" s="249" t="s">
        <v>316</v>
      </c>
    </row>
    <row r="629" spans="1:73">
      <c r="A629" s="418">
        <v>1</v>
      </c>
      <c r="B629" s="418">
        <f>pd!B624</f>
        <v>0</v>
      </c>
      <c r="C629" s="421">
        <f>pd!C624</f>
        <v>0</v>
      </c>
      <c r="D629" s="195" t="s">
        <v>317</v>
      </c>
      <c r="E629" s="195"/>
      <c r="F629" s="195"/>
      <c r="G629" s="195"/>
      <c r="H629" s="195"/>
      <c r="I629" s="195"/>
      <c r="J629" s="196">
        <f>IF(SUM(E629:I629)&gt;0,AVERAGE(E629:I629),0)</f>
        <v>0</v>
      </c>
      <c r="K629" s="197" t="str">
        <f>IF(analis!AH14="","",analis!AH14)</f>
        <v/>
      </c>
      <c r="L629" s="196"/>
      <c r="M629" s="196"/>
      <c r="N629" s="196"/>
      <c r="O629" s="196"/>
      <c r="P629" s="196">
        <f>IF(SUM(K629:O629)&gt;0,AVERAGE(K629:O629),0)</f>
        <v>0</v>
      </c>
      <c r="Q629" s="8" t="e">
        <f>#REF!</f>
        <v>#REF!</v>
      </c>
      <c r="R629" s="196"/>
      <c r="S629" s="196" t="e">
        <f>IF(SUM(Q629:R629)&gt;0,MAX(Q629:R629),0)</f>
        <v>#REF!</v>
      </c>
      <c r="T629" s="196"/>
      <c r="U629" s="196"/>
      <c r="V629" s="196">
        <f>IF(SUM(T629:U629)&gt;0,MAX(T629:U629),0)</f>
        <v>0</v>
      </c>
      <c r="W629" s="196">
        <f t="shared" ref="W629:W643" si="4439">IF((J629+J644+J659+J674+J689+J704+J719+J734+J749+J764+J779+J794+J809+J824+J839+J854+J869+J884+J899+J914+J929+J944+J959+J974+J989+J1004+J1019+J1034+J1049+J1064+J1079+J1094+J1109+J1124+J1139+J1154+J1169+J1184+J1199+J1214)&gt;0,1,0)</f>
        <v>0</v>
      </c>
      <c r="X629" s="196">
        <f t="shared" ref="X629:X643" si="4440">IF((P629+P644+P659+P674+P689+P704+P719+P734+P749+P764+P779+P794+P809+P824+P839+P854+P869+P884+P899+P914+P929+P944+P959+P974+P989+P1004+P1019+P1034+P1049+P1064+P1079+P1094+P1109+P1124+P1139+P1154+P1169+P1184+P1199+P1214)&gt;0,1,0)</f>
        <v>0</v>
      </c>
      <c r="Y629" s="196" t="e">
        <f t="shared" ref="Y629:Y643" si="4441">IF((S629+S644+S659+S674+S689+S704+S719+S734+S749+S764+S779+S794+S809+S824+S839+S854+S869+S884+S899+S914+S929+S944+S959+S974+S989+S1004+S1019+S1034+S1049+S1064+S1079+S1094+S1109+S1124+S1139+S1154+S1169+S1184+S1199+S1214)&gt;0,1,0)</f>
        <v>#REF!</v>
      </c>
      <c r="Z629" s="196">
        <f t="shared" ref="Z629:Z643" si="4442">IF((V629+V644+V659+V674+V689+V704+V719+V734+V749+V764+V779+V794+V809+V824+V839+V854+V869+V884+V899+V914+V929+V944+V959+V974+V989+V1004+V1019+V1034+V1049+V1064+V1079+V1094+V1109+V1124+V1139+V1154+V1169+V1184+V1199+V1214)&gt;0,1,0)</f>
        <v>0</v>
      </c>
      <c r="AA629" s="196">
        <f>IF($W$629=1,J629*$J$7,0)</f>
        <v>0</v>
      </c>
      <c r="AB629" s="196">
        <f>IF($X$629=1,P629*$P$7,0)</f>
        <v>0</v>
      </c>
      <c r="AC629" s="196" t="e">
        <f>IF($Y$629=1,S629*$S$7,0)</f>
        <v>#REF!</v>
      </c>
      <c r="AD629" s="196">
        <f>IF($Z$629=1,V629*$V$7,0)</f>
        <v>0</v>
      </c>
      <c r="AE629" s="197" t="e">
        <f>SUM(AA629:AD629)</f>
        <v>#REF!</v>
      </c>
      <c r="AF629" s="198">
        <f>IFERROR(AE629/(IF($W$629&gt;0,$J$7,0)+IF($X$629&gt;0,$P$7,0)+IF($Y$629&gt;0,$S$7,0)+IF($Z$629&gt;0,$V$7,0)),0)</f>
        <v>0</v>
      </c>
      <c r="AG629" s="198" t="e">
        <f>IF(SUM(W629:Z629)&gt;0,1,0)</f>
        <v>#REF!</v>
      </c>
      <c r="AH629" s="424" t="e">
        <f>ROUND((SUM(AF629:AF643)/SUM($AG$629:$AG$643)),0)</f>
        <v>#REF!</v>
      </c>
      <c r="AI629" s="412" t="e">
        <f>IF(AH629&gt;=$BO$629,"A",IF(AH629&gt;=$BO$630,"B",IF(AH629&gt;=$BO$631,"C",IF(AH629&gt;=$BO$632,"D",""))))</f>
        <v>#REF!</v>
      </c>
      <c r="AJ629" s="199" t="s">
        <v>318</v>
      </c>
      <c r="AK629" s="8" t="e">
        <f>#REF!</f>
        <v>#REF!</v>
      </c>
      <c r="AL629" s="199"/>
      <c r="AM629" s="196" t="e">
        <f>MAX(AK629:AL629)</f>
        <v>#REF!</v>
      </c>
      <c r="AN629" s="196"/>
      <c r="AO629" s="196"/>
      <c r="AP629" s="196">
        <f>MAX(AN629:AO629)</f>
        <v>0</v>
      </c>
      <c r="AQ629" s="196"/>
      <c r="AR629" s="196"/>
      <c r="AS629" s="196">
        <f>MAX(AQ629:AR629)</f>
        <v>0</v>
      </c>
      <c r="AT629" s="196" t="e">
        <f t="shared" ref="AT629:AT643" si="4443">IF((AM629+AM644+AM659+AM674+AM689+AM704+AM719+AM734+AM749+AM764+AM779+AM794+AM809+AM824+AM839+AM854+AM869+AM884+AM899+AM914+AM929+AM944+AM959+AM974+AM989+AM1004+AM1019+AM1034+AM1049+AM1064+AM1079+AM1094+AM1109+AM1124+AM1139+AM1154+AM1169+AM1184+AM1199+AM1214)&gt;0,1,0)</f>
        <v>#REF!</v>
      </c>
      <c r="AU629" s="196">
        <f t="shared" ref="AU629:AU643" si="4444">IF((AP629+AP644+AP659+AP674+AP689+AP704+AP719+AP734+AP749+AP764+AP779+AP794+AP809+AP824+AP839+AP854+AP869+AP884+AP899+AP914+AP929+AP944+AP959+AP974+AP989+AP1004+AP1019+AP1034+AP1049+AP1064+AP1079+AP1094+AP1109+AP1124+AP1139+AP1154+AP1169+AP1184+AP1199+AP1214)&gt;0,1,0)</f>
        <v>0</v>
      </c>
      <c r="AV629" s="196">
        <f t="shared" ref="AV629:AV643" si="4445">IF((AS629+AS644+AS659+AS674+AS689+AS704+AS719+AS734+AS749+AS764+AS779+AS794+AS809+AS824+AS839+AS854+AS869+AS884+AS899+AS914+AS929+AS944+AS959+AS974+AS989+AS1004+AS1019+AS1034+AS1049+AS1064+AS1079+AS1094+AS1109+AS1124+AS1139+AS1154+AS1169+AS1184+AS1199+AS1214)&gt;0,1,0)</f>
        <v>0</v>
      </c>
      <c r="AW629" s="196" t="e">
        <f>IF($AT$629=1,AM629*$AM$7,0)</f>
        <v>#REF!</v>
      </c>
      <c r="AX629" s="196">
        <f>IF($AU$629=1,AP629*$AP$7,0)</f>
        <v>0</v>
      </c>
      <c r="AY629" s="196">
        <f>IF($AV$629=1,AS629*$AS$7,0)</f>
        <v>0</v>
      </c>
      <c r="AZ629" s="197" t="e">
        <f>SUM(AW629:AY629)</f>
        <v>#REF!</v>
      </c>
      <c r="BA629" s="198">
        <f>IFERROR(AZ629/(IF($AT$629&gt;0,$AM$7,0)+IF($AU$629&gt;0,$AP$7,0)+IF($AV$629&gt;0,$AS$7,0)),0)</f>
        <v>0</v>
      </c>
      <c r="BB629" s="198" t="e">
        <f>IF(SUM(AT629:AV629)&gt;0,1,0)</f>
        <v>#REF!</v>
      </c>
      <c r="BC629" s="424" t="e">
        <f>ROUND((SUM(BA629:BA643)/SUM($BB$629:$BB$643)),0)</f>
        <v>#REF!</v>
      </c>
      <c r="BD629" s="412" t="e">
        <f>IF(BC629&gt;=$BO$629,"A",IF(BC629&gt;=$BO$630,"B",IF(BC629&gt;=$BO$631,"C",IF(BC629&gt;=$BO$632,"D",""))))</f>
        <v>#REF!</v>
      </c>
      <c r="BE629" s="412"/>
      <c r="BF629" s="412"/>
      <c r="BG629" s="415" t="e">
        <f>IF(AI629=$BP$629,$BQ$629,IF(AI629=$BP$630,$BQ$630,IF(AI629=$BP$631,$BQ$631,IF(AI629=$BP$632,$BQ$632,""))))</f>
        <v>#REF!</v>
      </c>
      <c r="BH629" s="415" t="e">
        <f>IF(BD629=$BP$629,$BR$629,IF(BD629=$BP$630,$BR$630,IF(BD629=$BP$631,$BR$631,IF(BD629=$BP$632,$BR$632,""))))</f>
        <v>#REF!</v>
      </c>
      <c r="BI629" s="315" t="str">
        <f>IF(BE629=$BS$629,$BT$629,IF(BE629=$BS$630,$BT$630,IF(BE629=$BS$631,$BT$631,IF(BE629=$BS$632,$BT$632,""))))</f>
        <v/>
      </c>
      <c r="BJ629" s="315" t="str">
        <f>IF(BF629=$BS$629,$BU$629,IF(BF629=$BS$630,$BU$630,IF(BF629=$BS$631,$BU$631,IF(BF629=$BS$632,$BU$632,""))))</f>
        <v/>
      </c>
      <c r="BK629" s="412"/>
      <c r="BL629" s="412"/>
      <c r="BM629" s="412"/>
      <c r="BO629" s="1">
        <v>86</v>
      </c>
      <c r="BP629" s="251" t="s">
        <v>268</v>
      </c>
      <c r="BQ629" s="251" t="e">
        <f>"Sangat baik dalam seluruh kompetensi "&amp;silabus!$A$35&amp;", "&amp;silabus!#REF!</f>
        <v>#REF!</v>
      </c>
      <c r="BR629" s="251" t="e">
        <f>"Sangat terampil dalam seluruh kompetensi "&amp;silabus!$A$36&amp;", "&amp;silabus!#REF!</f>
        <v>#REF!</v>
      </c>
      <c r="BS629" s="251" t="s">
        <v>319</v>
      </c>
      <c r="BT629" s="251" t="s">
        <v>356</v>
      </c>
      <c r="BU629" s="251" t="s">
        <v>357</v>
      </c>
    </row>
    <row r="630" spans="1:73" ht="15" customHeight="1">
      <c r="A630" s="419"/>
      <c r="B630" s="419"/>
      <c r="C630" s="422"/>
      <c r="D630" s="195" t="s">
        <v>320</v>
      </c>
      <c r="E630" s="195"/>
      <c r="F630" s="195"/>
      <c r="G630" s="195"/>
      <c r="H630" s="195"/>
      <c r="I630" s="195"/>
      <c r="J630" s="196">
        <f t="shared" ref="J630:J693" si="4446">IF(SUM(E630:I630)&gt;0,AVERAGE(E630:I630),0)</f>
        <v>0</v>
      </c>
      <c r="K630" s="197" t="str">
        <f>IF(analis!AJ14="","",analis!AJ14)</f>
        <v/>
      </c>
      <c r="L630" s="196"/>
      <c r="M630" s="196"/>
      <c r="N630" s="196"/>
      <c r="O630" s="196"/>
      <c r="P630" s="196">
        <f t="shared" ref="P630:P693" si="4447">IF(SUM(K630:O630)&gt;0,AVERAGE(K630:O630),0)</f>
        <v>0</v>
      </c>
      <c r="Q630" s="8" t="e">
        <f>#REF!</f>
        <v>#REF!</v>
      </c>
      <c r="R630" s="196"/>
      <c r="S630" s="196" t="e">
        <f t="shared" ref="S630:S693" si="4448">IF(SUM(Q630:R630)&gt;0,MAX(Q630:R630),0)</f>
        <v>#REF!</v>
      </c>
      <c r="T630" s="196"/>
      <c r="U630" s="196"/>
      <c r="V630" s="196">
        <f t="shared" ref="V630:V693" si="4449">IF(SUM(T630:U630)&gt;0,MAX(T630:U630),0)</f>
        <v>0</v>
      </c>
      <c r="W630" s="196">
        <f t="shared" si="4439"/>
        <v>0</v>
      </c>
      <c r="X630" s="196">
        <f t="shared" si="4440"/>
        <v>0</v>
      </c>
      <c r="Y630" s="196" t="e">
        <f t="shared" si="4441"/>
        <v>#REF!</v>
      </c>
      <c r="Z630" s="196">
        <f t="shared" si="4442"/>
        <v>0</v>
      </c>
      <c r="AA630" s="196">
        <f>IF($W$630=1,J630*$J$7,0)</f>
        <v>0</v>
      </c>
      <c r="AB630" s="196">
        <f>IF($X$630=1,P630*$P$7,0)</f>
        <v>0</v>
      </c>
      <c r="AC630" s="196" t="e">
        <f>IF($Y$630=1,S630*$S$7,0)</f>
        <v>#REF!</v>
      </c>
      <c r="AD630" s="196">
        <f>IF($Z$630=1,V630*$V$7,0)</f>
        <v>0</v>
      </c>
      <c r="AE630" s="197" t="e">
        <f>SUM(AA630:AD630)</f>
        <v>#REF!</v>
      </c>
      <c r="AF630" s="198">
        <f>IFERROR(AE630/(IF($W$630&gt;0,$J$7,0)+IF($X$630&gt;0,$P$7,0)+IF($Y$630&gt;0,$S$7,0)+IF($Z$630&gt;0,$V$7,0)),0)</f>
        <v>0</v>
      </c>
      <c r="AG630" s="198" t="e">
        <f t="shared" ref="AG630:AG643" si="4450">IF(SUM(W630:Z630)&gt;0,1,0)</f>
        <v>#REF!</v>
      </c>
      <c r="AH630" s="425"/>
      <c r="AI630" s="413"/>
      <c r="AJ630" s="199" t="s">
        <v>321</v>
      </c>
      <c r="AK630" s="8" t="e">
        <f>#REF!</f>
        <v>#REF!</v>
      </c>
      <c r="AL630" s="199"/>
      <c r="AM630" s="196" t="e">
        <f t="shared" ref="AM630:AM693" si="4451">MAX(AK630:AL630)</f>
        <v>#REF!</v>
      </c>
      <c r="AN630" s="196"/>
      <c r="AO630" s="196"/>
      <c r="AP630" s="196">
        <f t="shared" ref="AP630:AP693" si="4452">MAX(AN630:AO630)</f>
        <v>0</v>
      </c>
      <c r="AQ630" s="196"/>
      <c r="AR630" s="196"/>
      <c r="AS630" s="196">
        <f t="shared" ref="AS630:AS693" si="4453">MAX(AQ630:AR630)</f>
        <v>0</v>
      </c>
      <c r="AT630" s="196" t="e">
        <f t="shared" si="4443"/>
        <v>#REF!</v>
      </c>
      <c r="AU630" s="196">
        <f t="shared" si="4444"/>
        <v>0</v>
      </c>
      <c r="AV630" s="196">
        <f t="shared" si="4445"/>
        <v>0</v>
      </c>
      <c r="AW630" s="196" t="e">
        <f>IF($AT$630=1,AM630*$AM$7,0)</f>
        <v>#REF!</v>
      </c>
      <c r="AX630" s="196">
        <f>IF($AU$630=1,AP630*$AP$7,0)</f>
        <v>0</v>
      </c>
      <c r="AY630" s="196">
        <f>IF($AV$630=1,AS630*$AS$7,0)</f>
        <v>0</v>
      </c>
      <c r="AZ630" s="197" t="e">
        <f t="shared" ref="AZ630:AZ693" si="4454">SUM(AW630:AY630)</f>
        <v>#REF!</v>
      </c>
      <c r="BA630" s="198">
        <f>IFERROR(AZ630/(IF($AT$630&gt;0,$AM$7,0)+IF($AU$630&gt;0,$AP$7,0)+IF($AV$630&gt;0,$AS$7,0)),0)</f>
        <v>0</v>
      </c>
      <c r="BB630" s="198" t="e">
        <f t="shared" ref="BB630:BB643" si="4455">IF(SUM(AT630:AV630)&gt;0,1,0)</f>
        <v>#REF!</v>
      </c>
      <c r="BC630" s="425"/>
      <c r="BD630" s="413"/>
      <c r="BE630" s="413"/>
      <c r="BF630" s="413"/>
      <c r="BG630" s="416"/>
      <c r="BH630" s="416"/>
      <c r="BI630" s="411"/>
      <c r="BJ630" s="411"/>
      <c r="BK630" s="413"/>
      <c r="BL630" s="413"/>
      <c r="BM630" s="413"/>
      <c r="BO630" s="1">
        <v>71</v>
      </c>
      <c r="BP630" s="251" t="s">
        <v>322</v>
      </c>
      <c r="BQ630" s="251" t="e">
        <f>"Baik dalam kompetensi "&amp;silabus!$A$35&amp;", "&amp;silabus!#REF!</f>
        <v>#REF!</v>
      </c>
      <c r="BR630" s="251" t="e">
        <f>"Terampil dalam kompetensi "&amp;silabus!$A$36&amp;", "&amp;silabus!#REF!</f>
        <v>#REF!</v>
      </c>
      <c r="BS630" s="251" t="s">
        <v>322</v>
      </c>
      <c r="BT630" s="251" t="s">
        <v>358</v>
      </c>
      <c r="BU630" s="251" t="s">
        <v>359</v>
      </c>
    </row>
    <row r="631" spans="1:73" ht="15" customHeight="1">
      <c r="A631" s="419"/>
      <c r="B631" s="419"/>
      <c r="C631" s="422"/>
      <c r="D631" s="195" t="s">
        <v>323</v>
      </c>
      <c r="E631" s="195"/>
      <c r="F631" s="195"/>
      <c r="G631" s="195"/>
      <c r="H631" s="195"/>
      <c r="I631" s="195"/>
      <c r="J631" s="196">
        <f t="shared" si="4446"/>
        <v>0</v>
      </c>
      <c r="K631" s="197" t="str">
        <f>IF(analis!AL14="","",analis!AL14)</f>
        <v/>
      </c>
      <c r="L631" s="196"/>
      <c r="M631" s="196"/>
      <c r="N631" s="196"/>
      <c r="O631" s="196"/>
      <c r="P631" s="196">
        <f t="shared" si="4447"/>
        <v>0</v>
      </c>
      <c r="Q631" s="8" t="e">
        <f>#REF!</f>
        <v>#REF!</v>
      </c>
      <c r="R631" s="196"/>
      <c r="S631" s="196" t="e">
        <f t="shared" si="4448"/>
        <v>#REF!</v>
      </c>
      <c r="T631" s="196"/>
      <c r="U631" s="196"/>
      <c r="V631" s="196">
        <f t="shared" si="4449"/>
        <v>0</v>
      </c>
      <c r="W631" s="196">
        <f t="shared" si="4439"/>
        <v>0</v>
      </c>
      <c r="X631" s="196">
        <f t="shared" si="4440"/>
        <v>0</v>
      </c>
      <c r="Y631" s="196" t="e">
        <f t="shared" si="4441"/>
        <v>#REF!</v>
      </c>
      <c r="Z631" s="196">
        <f t="shared" si="4442"/>
        <v>0</v>
      </c>
      <c r="AA631" s="196">
        <f>IF($W$631=1,J631*$J$7,0)</f>
        <v>0</v>
      </c>
      <c r="AB631" s="196">
        <f>IF($X$631=1,P631*$P$7,0)</f>
        <v>0</v>
      </c>
      <c r="AC631" s="196" t="e">
        <f>IF($Y$631=1,S631*$S$7,0)</f>
        <v>#REF!</v>
      </c>
      <c r="AD631" s="196">
        <f>IF($Z$631=1,V631*$V$7,0)</f>
        <v>0</v>
      </c>
      <c r="AE631" s="197" t="e">
        <f t="shared" ref="AE631:AE642" si="4456">SUM(AA631:AD631)</f>
        <v>#REF!</v>
      </c>
      <c r="AF631" s="198">
        <f>IFERROR(AE631/(IF($W$631&gt;0,$J$7,0)+IF($X$631&gt;0,$P$7,0)+IF($Y$631&gt;0,$S$7,0)+IF($Z$631&gt;0,$V$7,0)),0)</f>
        <v>0</v>
      </c>
      <c r="AG631" s="198" t="e">
        <f t="shared" si="4450"/>
        <v>#REF!</v>
      </c>
      <c r="AH631" s="425"/>
      <c r="AI631" s="413"/>
      <c r="AJ631" s="199" t="s">
        <v>324</v>
      </c>
      <c r="AK631" s="8" t="e">
        <f>#REF!</f>
        <v>#REF!</v>
      </c>
      <c r="AL631" s="199"/>
      <c r="AM631" s="196" t="e">
        <f t="shared" si="4451"/>
        <v>#REF!</v>
      </c>
      <c r="AN631" s="196"/>
      <c r="AO631" s="196"/>
      <c r="AP631" s="196">
        <f t="shared" si="4452"/>
        <v>0</v>
      </c>
      <c r="AQ631" s="196"/>
      <c r="AR631" s="196"/>
      <c r="AS631" s="196">
        <f t="shared" si="4453"/>
        <v>0</v>
      </c>
      <c r="AT631" s="196" t="e">
        <f t="shared" si="4443"/>
        <v>#REF!</v>
      </c>
      <c r="AU631" s="196">
        <f t="shared" si="4444"/>
        <v>0</v>
      </c>
      <c r="AV631" s="196">
        <f t="shared" si="4445"/>
        <v>0</v>
      </c>
      <c r="AW631" s="196" t="e">
        <f>IF($AT$631=1,AM631*$AM$7,0)</f>
        <v>#REF!</v>
      </c>
      <c r="AX631" s="196">
        <f>IF($AU$631=1,AP631*$AP$7,0)</f>
        <v>0</v>
      </c>
      <c r="AY631" s="196">
        <f>IF($AV$631=1,AS631*$AS$7,0)</f>
        <v>0</v>
      </c>
      <c r="AZ631" s="197" t="e">
        <f t="shared" si="4454"/>
        <v>#REF!</v>
      </c>
      <c r="BA631" s="198">
        <f>IFERROR(AZ631/(IF($AT$631&gt;0,$AM$7,0)+IF($AU$631&gt;0,$AP$7,0)+IF($AV$631&gt;0,$AS$7,0)),0)</f>
        <v>0</v>
      </c>
      <c r="BB631" s="198" t="e">
        <f t="shared" si="4455"/>
        <v>#REF!</v>
      </c>
      <c r="BC631" s="425"/>
      <c r="BD631" s="413"/>
      <c r="BE631" s="413"/>
      <c r="BF631" s="413"/>
      <c r="BG631" s="416"/>
      <c r="BH631" s="416"/>
      <c r="BI631" s="411"/>
      <c r="BJ631" s="411"/>
      <c r="BK631" s="413"/>
      <c r="BL631" s="413"/>
      <c r="BM631" s="413"/>
      <c r="BO631" s="1">
        <v>56</v>
      </c>
      <c r="BP631" s="251" t="s">
        <v>325</v>
      </c>
      <c r="BQ631" s="251" t="e">
        <f>"Cukup dalam kompetensi "&amp;silabus!$A$35&amp;", "&amp;silabus!#REF!</f>
        <v>#REF!</v>
      </c>
      <c r="BR631" s="251" t="e">
        <f>"Cukup terampil dalam kompetensi "&amp;silabus!$A$36&amp;", "&amp;silabus!#REF!</f>
        <v>#REF!</v>
      </c>
      <c r="BS631" s="251" t="s">
        <v>325</v>
      </c>
      <c r="BT631" s="251"/>
      <c r="BU631" s="251"/>
    </row>
    <row r="632" spans="1:73" ht="15" customHeight="1">
      <c r="A632" s="419"/>
      <c r="B632" s="419"/>
      <c r="C632" s="422"/>
      <c r="D632" s="195" t="s">
        <v>326</v>
      </c>
      <c r="E632" s="195"/>
      <c r="F632" s="195"/>
      <c r="G632" s="195"/>
      <c r="H632" s="195"/>
      <c r="I632" s="195"/>
      <c r="J632" s="196">
        <f t="shared" si="4446"/>
        <v>0</v>
      </c>
      <c r="K632" s="197" t="str">
        <f>IF(analis!AN14="","",analis!AN14)</f>
        <v/>
      </c>
      <c r="L632" s="196"/>
      <c r="M632" s="196"/>
      <c r="N632" s="196"/>
      <c r="O632" s="196"/>
      <c r="P632" s="196">
        <f t="shared" si="4447"/>
        <v>0</v>
      </c>
      <c r="Q632" s="8" t="e">
        <f>#REF!</f>
        <v>#REF!</v>
      </c>
      <c r="R632" s="196"/>
      <c r="S632" s="196" t="e">
        <f t="shared" si="4448"/>
        <v>#REF!</v>
      </c>
      <c r="T632" s="196"/>
      <c r="U632" s="196"/>
      <c r="V632" s="196">
        <f t="shared" si="4449"/>
        <v>0</v>
      </c>
      <c r="W632" s="196">
        <f t="shared" si="4439"/>
        <v>0</v>
      </c>
      <c r="X632" s="196">
        <f t="shared" si="4440"/>
        <v>0</v>
      </c>
      <c r="Y632" s="196" t="e">
        <f t="shared" si="4441"/>
        <v>#REF!</v>
      </c>
      <c r="Z632" s="196">
        <f t="shared" si="4442"/>
        <v>0</v>
      </c>
      <c r="AA632" s="196">
        <f>IF($W$632=1,J632*$J$7,0)</f>
        <v>0</v>
      </c>
      <c r="AB632" s="196">
        <f>IF($X$632=1,P632*$P$7,0)</f>
        <v>0</v>
      </c>
      <c r="AC632" s="196" t="e">
        <f>IF($Y$632=1,S632*$S$7,0)</f>
        <v>#REF!</v>
      </c>
      <c r="AD632" s="196">
        <f>IF($Z$632=1,V632*$V$7,0)</f>
        <v>0</v>
      </c>
      <c r="AE632" s="197" t="e">
        <f t="shared" si="4456"/>
        <v>#REF!</v>
      </c>
      <c r="AF632" s="198">
        <f>IFERROR(AE632/(IF($W$632&gt;0,$J$7,0)+IF($X$632&gt;0,$P$7,0)+IF($Y$632&gt;0,$S$7,0)+IF($Z$632&gt;0,$V$7,0)),0)</f>
        <v>0</v>
      </c>
      <c r="AG632" s="198" t="e">
        <f t="shared" si="4450"/>
        <v>#REF!</v>
      </c>
      <c r="AH632" s="425"/>
      <c r="AI632" s="413"/>
      <c r="AJ632" s="199" t="s">
        <v>327</v>
      </c>
      <c r="AK632" s="8" t="e">
        <f>#REF!</f>
        <v>#REF!</v>
      </c>
      <c r="AL632" s="199"/>
      <c r="AM632" s="196" t="e">
        <f t="shared" si="4451"/>
        <v>#REF!</v>
      </c>
      <c r="AN632" s="196"/>
      <c r="AO632" s="196"/>
      <c r="AP632" s="196">
        <f t="shared" si="4452"/>
        <v>0</v>
      </c>
      <c r="AQ632" s="196"/>
      <c r="AR632" s="196"/>
      <c r="AS632" s="196">
        <f t="shared" si="4453"/>
        <v>0</v>
      </c>
      <c r="AT632" s="196" t="e">
        <f t="shared" si="4443"/>
        <v>#REF!</v>
      </c>
      <c r="AU632" s="196">
        <f t="shared" si="4444"/>
        <v>0</v>
      </c>
      <c r="AV632" s="196">
        <f t="shared" si="4445"/>
        <v>0</v>
      </c>
      <c r="AW632" s="196" t="e">
        <f>IF($AT$632=1,AM632*$AM$7,0)</f>
        <v>#REF!</v>
      </c>
      <c r="AX632" s="196">
        <f>IF($AU$632=1,AP632*$AP$7,0)</f>
        <v>0</v>
      </c>
      <c r="AY632" s="196">
        <f>IF($AV$632=1,AS632*$AS$7,0)</f>
        <v>0</v>
      </c>
      <c r="AZ632" s="197" t="e">
        <f t="shared" si="4454"/>
        <v>#REF!</v>
      </c>
      <c r="BA632" s="198">
        <f>IFERROR(AZ632/(IF($AT$632&gt;0,$AM$7,0)+IF($AU$632&gt;0,$AP$7,0)+IF($AV$632&gt;0,$AS$7,0)),0)</f>
        <v>0</v>
      </c>
      <c r="BB632" s="198" t="e">
        <f t="shared" si="4455"/>
        <v>#REF!</v>
      </c>
      <c r="BC632" s="425"/>
      <c r="BD632" s="413"/>
      <c r="BE632" s="413"/>
      <c r="BF632" s="413"/>
      <c r="BG632" s="416"/>
      <c r="BH632" s="416"/>
      <c r="BI632" s="411"/>
      <c r="BJ632" s="411"/>
      <c r="BK632" s="413"/>
      <c r="BL632" s="413"/>
      <c r="BM632" s="413"/>
      <c r="BO632" s="1">
        <v>0</v>
      </c>
      <c r="BP632" s="251" t="s">
        <v>328</v>
      </c>
      <c r="BQ632" s="251" t="e">
        <f>"Kurang baik dalam kompetensi "&amp;silabus!$A$35&amp;", "&amp;silabus!#REF!</f>
        <v>#REF!</v>
      </c>
      <c r="BR632" s="251" t="e">
        <f>"Cukup terampil dalam kompetensi "&amp;silabus!$A$36&amp;", "&amp;silabus!#REF!</f>
        <v>#REF!</v>
      </c>
      <c r="BS632" s="251" t="s">
        <v>329</v>
      </c>
      <c r="BT632" s="251"/>
      <c r="BU632" s="251"/>
    </row>
    <row r="633" spans="1:73" ht="15" customHeight="1">
      <c r="A633" s="419"/>
      <c r="B633" s="419"/>
      <c r="C633" s="422"/>
      <c r="D633" s="195" t="s">
        <v>330</v>
      </c>
      <c r="E633" s="195"/>
      <c r="F633" s="195"/>
      <c r="G633" s="195"/>
      <c r="H633" s="195"/>
      <c r="I633" s="195"/>
      <c r="J633" s="196">
        <f t="shared" si="4446"/>
        <v>0</v>
      </c>
      <c r="K633" s="197" t="str">
        <f>IF(analis!AP14="","",analis!AP14)</f>
        <v/>
      </c>
      <c r="L633" s="196"/>
      <c r="M633" s="196"/>
      <c r="N633" s="196"/>
      <c r="O633" s="196"/>
      <c r="P633" s="196">
        <f t="shared" si="4447"/>
        <v>0</v>
      </c>
      <c r="Q633" s="8" t="e">
        <f>#REF!</f>
        <v>#REF!</v>
      </c>
      <c r="R633" s="196"/>
      <c r="S633" s="196" t="e">
        <f t="shared" si="4448"/>
        <v>#REF!</v>
      </c>
      <c r="T633" s="196"/>
      <c r="U633" s="196"/>
      <c r="V633" s="196">
        <f t="shared" si="4449"/>
        <v>0</v>
      </c>
      <c r="W633" s="196">
        <f t="shared" si="4439"/>
        <v>0</v>
      </c>
      <c r="X633" s="196">
        <f t="shared" si="4440"/>
        <v>0</v>
      </c>
      <c r="Y633" s="196" t="e">
        <f t="shared" si="4441"/>
        <v>#REF!</v>
      </c>
      <c r="Z633" s="196">
        <f t="shared" si="4442"/>
        <v>0</v>
      </c>
      <c r="AA633" s="196">
        <f>IF($W$633=1,J633*$J$7,0)</f>
        <v>0</v>
      </c>
      <c r="AB633" s="196">
        <f>IF($X$633=1,P633*$P$7,0)</f>
        <v>0</v>
      </c>
      <c r="AC633" s="196" t="e">
        <f>IF($Y$633=1,S633*$S$7,0)</f>
        <v>#REF!</v>
      </c>
      <c r="AD633" s="196">
        <f>IF($Z$633=1,V633*$V$7,0)</f>
        <v>0</v>
      </c>
      <c r="AE633" s="197" t="e">
        <f t="shared" si="4456"/>
        <v>#REF!</v>
      </c>
      <c r="AF633" s="198">
        <f>IFERROR(AE633/(IF($W$633&gt;0,$J$7,0)+IF($X$633&gt;0,$P$7,0)+IF($Y$633&gt;0,$S$7,0)+IF($Z$633&gt;0,$V$7,0)),0)</f>
        <v>0</v>
      </c>
      <c r="AG633" s="198" t="e">
        <f t="shared" si="4450"/>
        <v>#REF!</v>
      </c>
      <c r="AH633" s="425"/>
      <c r="AI633" s="413"/>
      <c r="AJ633" s="199" t="s">
        <v>331</v>
      </c>
      <c r="AK633" s="8" t="e">
        <f>#REF!</f>
        <v>#REF!</v>
      </c>
      <c r="AL633" s="199"/>
      <c r="AM633" s="196" t="e">
        <f t="shared" si="4451"/>
        <v>#REF!</v>
      </c>
      <c r="AN633" s="196"/>
      <c r="AO633" s="196"/>
      <c r="AP633" s="196">
        <f t="shared" si="4452"/>
        <v>0</v>
      </c>
      <c r="AQ633" s="196"/>
      <c r="AR633" s="196"/>
      <c r="AS633" s="196">
        <f t="shared" si="4453"/>
        <v>0</v>
      </c>
      <c r="AT633" s="196" t="e">
        <f t="shared" si="4443"/>
        <v>#REF!</v>
      </c>
      <c r="AU633" s="196">
        <f t="shared" si="4444"/>
        <v>0</v>
      </c>
      <c r="AV633" s="196">
        <f t="shared" si="4445"/>
        <v>0</v>
      </c>
      <c r="AW633" s="196" t="e">
        <f>IF($AT$633=1,AM633*$AM$7,0)</f>
        <v>#REF!</v>
      </c>
      <c r="AX633" s="196">
        <f>IF($AU$633=1,AP633*$AP$7,0)</f>
        <v>0</v>
      </c>
      <c r="AY633" s="196">
        <f>IF($AV$633=1,AS633*$AS$7,0)</f>
        <v>0</v>
      </c>
      <c r="AZ633" s="197" t="e">
        <f t="shared" si="4454"/>
        <v>#REF!</v>
      </c>
      <c r="BA633" s="198">
        <f>IFERROR(AZ633/(IF($AT$633&gt;0,$AM$7,0)+IF($AU$633&gt;0,$AP$7,0)+IF($AV$633&gt;0,$AS$7,0)),0)</f>
        <v>0</v>
      </c>
      <c r="BB633" s="198" t="e">
        <f t="shared" si="4455"/>
        <v>#REF!</v>
      </c>
      <c r="BC633" s="425"/>
      <c r="BD633" s="413"/>
      <c r="BE633" s="413"/>
      <c r="BF633" s="413"/>
      <c r="BG633" s="416"/>
      <c r="BH633" s="416"/>
      <c r="BI633" s="411"/>
      <c r="BJ633" s="411"/>
      <c r="BK633" s="413"/>
      <c r="BL633" s="413"/>
      <c r="BM633" s="413"/>
      <c r="BP633" s="210"/>
      <c r="BQ633" s="210"/>
      <c r="BR633" s="210"/>
      <c r="BS633" s="211"/>
    </row>
    <row r="634" spans="1:73" ht="15" customHeight="1">
      <c r="A634" s="419"/>
      <c r="B634" s="419"/>
      <c r="C634" s="422"/>
      <c r="D634" s="195" t="s">
        <v>332</v>
      </c>
      <c r="E634" s="195"/>
      <c r="F634" s="195"/>
      <c r="G634" s="195"/>
      <c r="H634" s="195"/>
      <c r="I634" s="195"/>
      <c r="J634" s="196">
        <f t="shared" si="4446"/>
        <v>0</v>
      </c>
      <c r="K634" s="197" t="str">
        <f>IF(analis!AR14="","",analis!AR14)</f>
        <v/>
      </c>
      <c r="L634" s="196"/>
      <c r="M634" s="196"/>
      <c r="N634" s="196"/>
      <c r="O634" s="196"/>
      <c r="P634" s="196">
        <f t="shared" si="4447"/>
        <v>0</v>
      </c>
      <c r="Q634" s="8" t="str">
        <f>'rpp10'!$M$259</f>
        <v/>
      </c>
      <c r="R634" s="196"/>
      <c r="S634" s="196">
        <f t="shared" si="4448"/>
        <v>0</v>
      </c>
      <c r="T634" s="196"/>
      <c r="U634" s="196"/>
      <c r="V634" s="196">
        <f t="shared" si="4449"/>
        <v>0</v>
      </c>
      <c r="W634" s="196">
        <f t="shared" si="4439"/>
        <v>0</v>
      </c>
      <c r="X634" s="196">
        <f t="shared" si="4440"/>
        <v>0</v>
      </c>
      <c r="Y634" s="196">
        <f t="shared" si="4441"/>
        <v>0</v>
      </c>
      <c r="Z634" s="196">
        <f t="shared" si="4442"/>
        <v>0</v>
      </c>
      <c r="AA634" s="196">
        <f>IF($W$634=1,J634*$J$7,0)</f>
        <v>0</v>
      </c>
      <c r="AB634" s="196">
        <f>IF($X$634=1,P634*$P$7,0)</f>
        <v>0</v>
      </c>
      <c r="AC634" s="196">
        <f>IF($Y$634=1,S634*$S$7,0)</f>
        <v>0</v>
      </c>
      <c r="AD634" s="196">
        <f>IF($Z$634=1,V634*$V$7,0)</f>
        <v>0</v>
      </c>
      <c r="AE634" s="197">
        <f t="shared" si="4456"/>
        <v>0</v>
      </c>
      <c r="AF634" s="198">
        <f>IFERROR(AE634/(IF($W$634&gt;0,$J$7,0)+IF($X$634&gt;0,$P$7,0)+IF($Y$634&gt;0,$S$7,0)+IF($Z$634&gt;0,$V$7,0)),0)</f>
        <v>0</v>
      </c>
      <c r="AG634" s="198">
        <f t="shared" si="4450"/>
        <v>0</v>
      </c>
      <c r="AH634" s="425"/>
      <c r="AI634" s="413"/>
      <c r="AJ634" s="199" t="s">
        <v>333</v>
      </c>
      <c r="AK634" s="8" t="str">
        <f>'rpp10'!$M$316</f>
        <v/>
      </c>
      <c r="AL634" s="199"/>
      <c r="AM634" s="196">
        <f t="shared" si="4451"/>
        <v>0</v>
      </c>
      <c r="AN634" s="196"/>
      <c r="AO634" s="196"/>
      <c r="AP634" s="196">
        <f t="shared" si="4452"/>
        <v>0</v>
      </c>
      <c r="AQ634" s="196"/>
      <c r="AR634" s="196"/>
      <c r="AS634" s="196">
        <f t="shared" si="4453"/>
        <v>0</v>
      </c>
      <c r="AT634" s="196">
        <f t="shared" si="4443"/>
        <v>0</v>
      </c>
      <c r="AU634" s="196">
        <f t="shared" si="4444"/>
        <v>0</v>
      </c>
      <c r="AV634" s="196">
        <f t="shared" si="4445"/>
        <v>0</v>
      </c>
      <c r="AW634" s="196">
        <f>IF($AT$634=1,AM634*$AM$7,0)</f>
        <v>0</v>
      </c>
      <c r="AX634" s="196">
        <f>IF($AU$634=1,AP634*$AP$7,0)</f>
        <v>0</v>
      </c>
      <c r="AY634" s="196">
        <f>IF($AV$634=1,AS634*$AS$7,0)</f>
        <v>0</v>
      </c>
      <c r="AZ634" s="197">
        <f t="shared" si="4454"/>
        <v>0</v>
      </c>
      <c r="BA634" s="198">
        <f>IFERROR(AZ634/(IF($AT$634&gt;0,$AM$7,0)+IF($AU$634&gt;0,$AP$7,0)+IF($AV$634&gt;0,$AS$7,0)),0)</f>
        <v>0</v>
      </c>
      <c r="BB634" s="198">
        <f t="shared" si="4455"/>
        <v>0</v>
      </c>
      <c r="BC634" s="425"/>
      <c r="BD634" s="413"/>
      <c r="BE634" s="413"/>
      <c r="BF634" s="413"/>
      <c r="BG634" s="416"/>
      <c r="BH634" s="416"/>
      <c r="BI634" s="411"/>
      <c r="BJ634" s="411"/>
      <c r="BK634" s="413"/>
      <c r="BL634" s="413"/>
      <c r="BM634" s="413"/>
      <c r="BP634" s="211"/>
      <c r="BQ634" s="211"/>
      <c r="BR634" s="211"/>
      <c r="BS634" s="211"/>
    </row>
    <row r="635" spans="1:73" ht="15" customHeight="1">
      <c r="A635" s="419"/>
      <c r="B635" s="419"/>
      <c r="C635" s="422"/>
      <c r="D635" s="195" t="s">
        <v>334</v>
      </c>
      <c r="E635" s="195"/>
      <c r="F635" s="195"/>
      <c r="G635" s="195"/>
      <c r="H635" s="195"/>
      <c r="I635" s="195"/>
      <c r="J635" s="196">
        <f t="shared" si="4446"/>
        <v>0</v>
      </c>
      <c r="K635" s="197" t="str">
        <f>IF(analis!AT14="","",analis!AT14)</f>
        <v/>
      </c>
      <c r="L635" s="196"/>
      <c r="M635" s="196"/>
      <c r="N635" s="196"/>
      <c r="O635" s="196"/>
      <c r="P635" s="196">
        <f t="shared" si="4447"/>
        <v>0</v>
      </c>
      <c r="Q635" s="8" t="e">
        <f>#REF!</f>
        <v>#REF!</v>
      </c>
      <c r="R635" s="196"/>
      <c r="S635" s="196" t="e">
        <f t="shared" si="4448"/>
        <v>#REF!</v>
      </c>
      <c r="T635" s="196"/>
      <c r="U635" s="196"/>
      <c r="V635" s="196">
        <f t="shared" si="4449"/>
        <v>0</v>
      </c>
      <c r="W635" s="196">
        <f t="shared" si="4439"/>
        <v>0</v>
      </c>
      <c r="X635" s="196">
        <f t="shared" si="4440"/>
        <v>0</v>
      </c>
      <c r="Y635" s="196" t="e">
        <f t="shared" si="4441"/>
        <v>#REF!</v>
      </c>
      <c r="Z635" s="196">
        <f t="shared" si="4442"/>
        <v>0</v>
      </c>
      <c r="AA635" s="196">
        <f>IF($W$635=1,J635*$J$7,0)</f>
        <v>0</v>
      </c>
      <c r="AB635" s="196">
        <f>IF($X$635=1,P635*$P$7,0)</f>
        <v>0</v>
      </c>
      <c r="AC635" s="196" t="e">
        <f>IF($Y$635=1,S635*$S$7,0)</f>
        <v>#REF!</v>
      </c>
      <c r="AD635" s="196">
        <f>IF($Z$635=1,V635*$V$7,0)</f>
        <v>0</v>
      </c>
      <c r="AE635" s="197" t="e">
        <f t="shared" si="4456"/>
        <v>#REF!</v>
      </c>
      <c r="AF635" s="198">
        <f>IFERROR(AE635/(IF($W$635&gt;0,$J$7,0)+IF($X$635&gt;0,$P$7,0)+IF($Y$635&gt;0,$S$7,0)+IF($Z$635&gt;0,$V$7,0)),0)</f>
        <v>0</v>
      </c>
      <c r="AG635" s="198" t="e">
        <f t="shared" si="4450"/>
        <v>#REF!</v>
      </c>
      <c r="AH635" s="425"/>
      <c r="AI635" s="413"/>
      <c r="AJ635" s="199" t="s">
        <v>335</v>
      </c>
      <c r="AK635" s="8" t="e">
        <f>#REF!</f>
        <v>#REF!</v>
      </c>
      <c r="AL635" s="199"/>
      <c r="AM635" s="196" t="e">
        <f t="shared" si="4451"/>
        <v>#REF!</v>
      </c>
      <c r="AN635" s="196"/>
      <c r="AO635" s="196"/>
      <c r="AP635" s="196">
        <f t="shared" si="4452"/>
        <v>0</v>
      </c>
      <c r="AQ635" s="196"/>
      <c r="AR635" s="196"/>
      <c r="AS635" s="196">
        <f t="shared" si="4453"/>
        <v>0</v>
      </c>
      <c r="AT635" s="196" t="e">
        <f t="shared" si="4443"/>
        <v>#REF!</v>
      </c>
      <c r="AU635" s="196">
        <f t="shared" si="4444"/>
        <v>0</v>
      </c>
      <c r="AV635" s="196">
        <f t="shared" si="4445"/>
        <v>0</v>
      </c>
      <c r="AW635" s="196" t="e">
        <f>IF($AT$635=1,AM635*$AM$7,0)</f>
        <v>#REF!</v>
      </c>
      <c r="AX635" s="196">
        <f>IF($AU$635=1,AP635*$AP$7,0)</f>
        <v>0</v>
      </c>
      <c r="AY635" s="196">
        <f>IF($AV$635=1,AS635*$AS$7,0)</f>
        <v>0</v>
      </c>
      <c r="AZ635" s="197" t="e">
        <f t="shared" si="4454"/>
        <v>#REF!</v>
      </c>
      <c r="BA635" s="198">
        <f>IFERROR(AZ635/(IF($AT$635&gt;0,$AM$7,0)+IF($AU$635&gt;0,$AP$7,0)+IF($AV$635&gt;0,$AS$7,0)),0)</f>
        <v>0</v>
      </c>
      <c r="BB635" s="198" t="e">
        <f t="shared" si="4455"/>
        <v>#REF!</v>
      </c>
      <c r="BC635" s="425"/>
      <c r="BD635" s="413"/>
      <c r="BE635" s="413"/>
      <c r="BF635" s="413"/>
      <c r="BG635" s="416"/>
      <c r="BH635" s="416"/>
      <c r="BI635" s="411"/>
      <c r="BJ635" s="411"/>
      <c r="BK635" s="413"/>
      <c r="BL635" s="413"/>
      <c r="BM635" s="413"/>
      <c r="BP635" s="211"/>
      <c r="BQ635" s="211"/>
      <c r="BR635" s="211"/>
      <c r="BS635" s="211"/>
    </row>
    <row r="636" spans="1:73" ht="15" customHeight="1">
      <c r="A636" s="419"/>
      <c r="B636" s="419"/>
      <c r="C636" s="422"/>
      <c r="D636" s="195" t="s">
        <v>336</v>
      </c>
      <c r="E636" s="195"/>
      <c r="F636" s="195"/>
      <c r="G636" s="195"/>
      <c r="H636" s="195"/>
      <c r="I636" s="195"/>
      <c r="J636" s="196">
        <f t="shared" si="4446"/>
        <v>0</v>
      </c>
      <c r="K636" s="197" t="str">
        <f>IF(analis!AV14="","",analis!AV14)</f>
        <v/>
      </c>
      <c r="L636" s="196"/>
      <c r="M636" s="196"/>
      <c r="N636" s="196"/>
      <c r="O636" s="196"/>
      <c r="P636" s="196">
        <f t="shared" si="4447"/>
        <v>0</v>
      </c>
      <c r="Q636" s="8" t="e">
        <f>#REF!</f>
        <v>#REF!</v>
      </c>
      <c r="R636" s="196"/>
      <c r="S636" s="196" t="e">
        <f t="shared" si="4448"/>
        <v>#REF!</v>
      </c>
      <c r="T636" s="196"/>
      <c r="U636" s="196"/>
      <c r="V636" s="196">
        <f t="shared" si="4449"/>
        <v>0</v>
      </c>
      <c r="W636" s="196">
        <f t="shared" si="4439"/>
        <v>0</v>
      </c>
      <c r="X636" s="196">
        <f t="shared" si="4440"/>
        <v>0</v>
      </c>
      <c r="Y636" s="196" t="e">
        <f t="shared" si="4441"/>
        <v>#REF!</v>
      </c>
      <c r="Z636" s="196">
        <f t="shared" si="4442"/>
        <v>0</v>
      </c>
      <c r="AA636" s="196">
        <f>IF($W$636=1,J636*$J$7,0)</f>
        <v>0</v>
      </c>
      <c r="AB636" s="196">
        <f>IF($X$636=1,P636*$P$7,0)</f>
        <v>0</v>
      </c>
      <c r="AC636" s="196" t="e">
        <f>IF($Y$636=1,S636*$S$7,0)</f>
        <v>#REF!</v>
      </c>
      <c r="AD636" s="196">
        <f>IF($Z$636=1,V636*$V$7,0)</f>
        <v>0</v>
      </c>
      <c r="AE636" s="197" t="e">
        <f t="shared" si="4456"/>
        <v>#REF!</v>
      </c>
      <c r="AF636" s="198">
        <f>IFERROR(AE636/(IF($W$636&gt;0,$J$7,0)+IF($X$636&gt;0,$P$7,0)+IF($Y$636&gt;0,$S$7,0)+IF($Z$636&gt;0,$V$7,0)),0)</f>
        <v>0</v>
      </c>
      <c r="AG636" s="198" t="e">
        <f t="shared" si="4450"/>
        <v>#REF!</v>
      </c>
      <c r="AH636" s="425"/>
      <c r="AI636" s="413"/>
      <c r="AJ636" s="199" t="s">
        <v>337</v>
      </c>
      <c r="AK636" s="8" t="e">
        <f>#REF!</f>
        <v>#REF!</v>
      </c>
      <c r="AL636" s="199"/>
      <c r="AM636" s="196" t="e">
        <f t="shared" si="4451"/>
        <v>#REF!</v>
      </c>
      <c r="AN636" s="196"/>
      <c r="AO636" s="196"/>
      <c r="AP636" s="196">
        <f t="shared" si="4452"/>
        <v>0</v>
      </c>
      <c r="AQ636" s="196"/>
      <c r="AR636" s="196"/>
      <c r="AS636" s="196">
        <f t="shared" si="4453"/>
        <v>0</v>
      </c>
      <c r="AT636" s="196" t="e">
        <f t="shared" si="4443"/>
        <v>#REF!</v>
      </c>
      <c r="AU636" s="196">
        <f t="shared" si="4444"/>
        <v>0</v>
      </c>
      <c r="AV636" s="196">
        <f t="shared" si="4445"/>
        <v>0</v>
      </c>
      <c r="AW636" s="196" t="e">
        <f>IF($AT$636=1,AM636*$AM$7,0)</f>
        <v>#REF!</v>
      </c>
      <c r="AX636" s="196">
        <f>IF($AU$636=1,AP636*$AP$7,0)</f>
        <v>0</v>
      </c>
      <c r="AY636" s="196">
        <f>IF($AV$636=1,AS636*$AS$7,0)</f>
        <v>0</v>
      </c>
      <c r="AZ636" s="197" t="e">
        <f t="shared" si="4454"/>
        <v>#REF!</v>
      </c>
      <c r="BA636" s="198">
        <f>IFERROR(AZ636/(IF($AT$636&gt;0,$AM$7,0)+IF($AU$636&gt;0,$AP$7,0)+IF($AV$636&gt;0,$AS$7,0)),0)</f>
        <v>0</v>
      </c>
      <c r="BB636" s="198" t="e">
        <f t="shared" si="4455"/>
        <v>#REF!</v>
      </c>
      <c r="BC636" s="425"/>
      <c r="BD636" s="413"/>
      <c r="BE636" s="413"/>
      <c r="BF636" s="413"/>
      <c r="BG636" s="416"/>
      <c r="BH636" s="416"/>
      <c r="BI636" s="411"/>
      <c r="BJ636" s="411"/>
      <c r="BK636" s="413"/>
      <c r="BL636" s="413"/>
      <c r="BM636" s="413"/>
      <c r="BP636" s="211"/>
      <c r="BQ636" s="211"/>
      <c r="BR636" s="211"/>
      <c r="BS636" s="211"/>
    </row>
    <row r="637" spans="1:73" ht="15" customHeight="1">
      <c r="A637" s="419"/>
      <c r="B637" s="419"/>
      <c r="C637" s="422"/>
      <c r="D637" s="195" t="s">
        <v>338</v>
      </c>
      <c r="E637" s="195"/>
      <c r="F637" s="195"/>
      <c r="G637" s="195"/>
      <c r="H637" s="195"/>
      <c r="I637" s="195"/>
      <c r="J637" s="196">
        <f t="shared" si="4446"/>
        <v>0</v>
      </c>
      <c r="K637" s="197" t="str">
        <f>IF(analis!AX14="","",analis!AX14)</f>
        <v/>
      </c>
      <c r="L637" s="196"/>
      <c r="M637" s="196"/>
      <c r="N637" s="196"/>
      <c r="O637" s="196"/>
      <c r="P637" s="196">
        <f t="shared" si="4447"/>
        <v>0</v>
      </c>
      <c r="Q637" s="8" t="e">
        <f>#REF!</f>
        <v>#REF!</v>
      </c>
      <c r="R637" s="196"/>
      <c r="S637" s="196" t="e">
        <f t="shared" si="4448"/>
        <v>#REF!</v>
      </c>
      <c r="T637" s="196"/>
      <c r="U637" s="196"/>
      <c r="V637" s="196">
        <f t="shared" si="4449"/>
        <v>0</v>
      </c>
      <c r="W637" s="196">
        <f t="shared" si="4439"/>
        <v>0</v>
      </c>
      <c r="X637" s="196">
        <f t="shared" si="4440"/>
        <v>0</v>
      </c>
      <c r="Y637" s="196" t="e">
        <f t="shared" si="4441"/>
        <v>#REF!</v>
      </c>
      <c r="Z637" s="196">
        <f t="shared" si="4442"/>
        <v>0</v>
      </c>
      <c r="AA637" s="196">
        <f>IF($W$637=1,J637*$J$7,0)</f>
        <v>0</v>
      </c>
      <c r="AB637" s="196">
        <f>IF($X$637=1,P637*$P$7,0)</f>
        <v>0</v>
      </c>
      <c r="AC637" s="196" t="e">
        <f>IF($Y$637=1,S637*$S$7,0)</f>
        <v>#REF!</v>
      </c>
      <c r="AD637" s="196">
        <f>IF($Z$637=1,V637*$V$7,0)</f>
        <v>0</v>
      </c>
      <c r="AE637" s="197" t="e">
        <f t="shared" si="4456"/>
        <v>#REF!</v>
      </c>
      <c r="AF637" s="198">
        <f>IFERROR(AE637/(IF($W$637&gt;0,$J$7,0)+IF($X$637&gt;0,$P$7,0)+IF($Y$637&gt;0,$S$7,0)+IF($Z$637&gt;0,$V$7,0)),0)</f>
        <v>0</v>
      </c>
      <c r="AG637" s="198" t="e">
        <f t="shared" si="4450"/>
        <v>#REF!</v>
      </c>
      <c r="AH637" s="425"/>
      <c r="AI637" s="413"/>
      <c r="AJ637" s="199" t="s">
        <v>339</v>
      </c>
      <c r="AK637" s="8" t="e">
        <f>#REF!</f>
        <v>#REF!</v>
      </c>
      <c r="AL637" s="199"/>
      <c r="AM637" s="196" t="e">
        <f t="shared" si="4451"/>
        <v>#REF!</v>
      </c>
      <c r="AN637" s="196"/>
      <c r="AO637" s="196"/>
      <c r="AP637" s="196">
        <f t="shared" si="4452"/>
        <v>0</v>
      </c>
      <c r="AQ637" s="196"/>
      <c r="AR637" s="196"/>
      <c r="AS637" s="196">
        <f t="shared" si="4453"/>
        <v>0</v>
      </c>
      <c r="AT637" s="196" t="e">
        <f t="shared" si="4443"/>
        <v>#REF!</v>
      </c>
      <c r="AU637" s="196">
        <f t="shared" si="4444"/>
        <v>0</v>
      </c>
      <c r="AV637" s="196">
        <f t="shared" si="4445"/>
        <v>0</v>
      </c>
      <c r="AW637" s="196" t="e">
        <f>IF($AT$637=1,AM637*$AM$7,0)</f>
        <v>#REF!</v>
      </c>
      <c r="AX637" s="196">
        <f>IF($AU$637=1,AP637*$AP$7,0)</f>
        <v>0</v>
      </c>
      <c r="AY637" s="196">
        <f>IF($AV$637=1,AS637*$AS$7,0)</f>
        <v>0</v>
      </c>
      <c r="AZ637" s="197" t="e">
        <f t="shared" si="4454"/>
        <v>#REF!</v>
      </c>
      <c r="BA637" s="198">
        <f>IFERROR(AZ637/(IF($AT$637&gt;0,$AM$7,0)+IF($AU$637&gt;0,$AP$7,0)+IF($AV$637&gt;0,$AS$7,0)),0)</f>
        <v>0</v>
      </c>
      <c r="BB637" s="198" t="e">
        <f t="shared" si="4455"/>
        <v>#REF!</v>
      </c>
      <c r="BC637" s="425"/>
      <c r="BD637" s="413"/>
      <c r="BE637" s="413"/>
      <c r="BF637" s="413"/>
      <c r="BG637" s="416"/>
      <c r="BH637" s="416"/>
      <c r="BI637" s="411"/>
      <c r="BJ637" s="411"/>
      <c r="BK637" s="413"/>
      <c r="BL637" s="413"/>
      <c r="BM637" s="413"/>
      <c r="BP637" s="211"/>
      <c r="BQ637" s="211"/>
      <c r="BR637" s="211"/>
      <c r="BS637" s="211"/>
    </row>
    <row r="638" spans="1:73" ht="15" customHeight="1">
      <c r="A638" s="419"/>
      <c r="B638" s="419"/>
      <c r="C638" s="422"/>
      <c r="D638" s="195" t="s">
        <v>340</v>
      </c>
      <c r="E638" s="195"/>
      <c r="F638" s="195"/>
      <c r="G638" s="195"/>
      <c r="H638" s="195"/>
      <c r="I638" s="195"/>
      <c r="J638" s="196">
        <f t="shared" si="4446"/>
        <v>0</v>
      </c>
      <c r="K638" s="197" t="str">
        <f>IF(analis!AZ14="","",analis!AZ14)</f>
        <v/>
      </c>
      <c r="L638" s="196"/>
      <c r="M638" s="196"/>
      <c r="N638" s="196"/>
      <c r="O638" s="196"/>
      <c r="P638" s="196">
        <f t="shared" si="4447"/>
        <v>0</v>
      </c>
      <c r="Q638" s="8" t="e">
        <f>#REF!</f>
        <v>#REF!</v>
      </c>
      <c r="R638" s="196"/>
      <c r="S638" s="196" t="e">
        <f t="shared" si="4448"/>
        <v>#REF!</v>
      </c>
      <c r="T638" s="196"/>
      <c r="U638" s="196"/>
      <c r="V638" s="196">
        <f t="shared" si="4449"/>
        <v>0</v>
      </c>
      <c r="W638" s="196">
        <f t="shared" si="4439"/>
        <v>0</v>
      </c>
      <c r="X638" s="196">
        <f t="shared" si="4440"/>
        <v>0</v>
      </c>
      <c r="Y638" s="196" t="e">
        <f t="shared" si="4441"/>
        <v>#REF!</v>
      </c>
      <c r="Z638" s="196">
        <f t="shared" si="4442"/>
        <v>0</v>
      </c>
      <c r="AA638" s="196">
        <f>IF($W$638=1,J638*$J$7,0)</f>
        <v>0</v>
      </c>
      <c r="AB638" s="196">
        <f>IF($X$638=1,P638*$P$7,0)</f>
        <v>0</v>
      </c>
      <c r="AC638" s="196" t="e">
        <f>IF($Y$638=1,S638*$S$7,0)</f>
        <v>#REF!</v>
      </c>
      <c r="AD638" s="196">
        <f>IF($Z$638=1,V638*$V$7,0)</f>
        <v>0</v>
      </c>
      <c r="AE638" s="197" t="e">
        <f t="shared" si="4456"/>
        <v>#REF!</v>
      </c>
      <c r="AF638" s="198">
        <f>IFERROR(AE638/(IF($W$638&gt;0,$J$7,0)+IF($X$638&gt;0,$P$7,0)+IF($Y$638&gt;0,$S$7,0)+IF($Z$638&gt;0,$V$7,0)),0)</f>
        <v>0</v>
      </c>
      <c r="AG638" s="198" t="e">
        <f t="shared" si="4450"/>
        <v>#REF!</v>
      </c>
      <c r="AH638" s="425"/>
      <c r="AI638" s="413"/>
      <c r="AJ638" s="199" t="s">
        <v>341</v>
      </c>
      <c r="AK638" s="8" t="e">
        <f>#REF!</f>
        <v>#REF!</v>
      </c>
      <c r="AL638" s="199"/>
      <c r="AM638" s="196" t="e">
        <f t="shared" si="4451"/>
        <v>#REF!</v>
      </c>
      <c r="AN638" s="196"/>
      <c r="AO638" s="196"/>
      <c r="AP638" s="196">
        <f t="shared" si="4452"/>
        <v>0</v>
      </c>
      <c r="AQ638" s="196"/>
      <c r="AR638" s="196"/>
      <c r="AS638" s="196">
        <f t="shared" si="4453"/>
        <v>0</v>
      </c>
      <c r="AT638" s="196" t="e">
        <f t="shared" si="4443"/>
        <v>#REF!</v>
      </c>
      <c r="AU638" s="196">
        <f t="shared" si="4444"/>
        <v>0</v>
      </c>
      <c r="AV638" s="196">
        <f t="shared" si="4445"/>
        <v>0</v>
      </c>
      <c r="AW638" s="196" t="e">
        <f>IF($AT$638=1,AM638*$AM$7,0)</f>
        <v>#REF!</v>
      </c>
      <c r="AX638" s="196">
        <f>IF($AU$638=1,AP638*$AP$7,0)</f>
        <v>0</v>
      </c>
      <c r="AY638" s="196">
        <f>IF($AV$638=1,AS638*$AS$7,0)</f>
        <v>0</v>
      </c>
      <c r="AZ638" s="197" t="e">
        <f t="shared" si="4454"/>
        <v>#REF!</v>
      </c>
      <c r="BA638" s="198">
        <f>IFERROR(AZ638/(IF($AT$638&gt;0,$AM$7,0)+IF($AU$638&gt;0,$AP$7,0)+IF($AV$638&gt;0,$AS$7,0)),0)</f>
        <v>0</v>
      </c>
      <c r="BB638" s="198" t="e">
        <f t="shared" si="4455"/>
        <v>#REF!</v>
      </c>
      <c r="BC638" s="425"/>
      <c r="BD638" s="413"/>
      <c r="BE638" s="413"/>
      <c r="BF638" s="413"/>
      <c r="BG638" s="416"/>
      <c r="BH638" s="416"/>
      <c r="BI638" s="411"/>
      <c r="BJ638" s="411"/>
      <c r="BK638" s="413"/>
      <c r="BL638" s="413"/>
      <c r="BM638" s="413"/>
      <c r="BP638" s="211"/>
      <c r="BQ638" s="211"/>
      <c r="BR638" s="211"/>
      <c r="BS638" s="211"/>
    </row>
    <row r="639" spans="1:73" ht="15" customHeight="1">
      <c r="A639" s="419"/>
      <c r="B639" s="419"/>
      <c r="C639" s="422"/>
      <c r="D639" s="195" t="s">
        <v>342</v>
      </c>
      <c r="E639" s="195"/>
      <c r="F639" s="195"/>
      <c r="G639" s="195"/>
      <c r="H639" s="195"/>
      <c r="I639" s="195"/>
      <c r="J639" s="196">
        <f t="shared" si="4446"/>
        <v>0</v>
      </c>
      <c r="K639" s="197" t="str">
        <f>IF(analis!BB14="","",analis!BB14)</f>
        <v/>
      </c>
      <c r="L639" s="196"/>
      <c r="M639" s="196"/>
      <c r="N639" s="196"/>
      <c r="O639" s="196"/>
      <c r="P639" s="196">
        <f t="shared" si="4447"/>
        <v>0</v>
      </c>
      <c r="Q639" s="8" t="e">
        <f>#REF!</f>
        <v>#REF!</v>
      </c>
      <c r="R639" s="196"/>
      <c r="S639" s="196" t="e">
        <f t="shared" si="4448"/>
        <v>#REF!</v>
      </c>
      <c r="T639" s="196"/>
      <c r="U639" s="196"/>
      <c r="V639" s="196">
        <f t="shared" si="4449"/>
        <v>0</v>
      </c>
      <c r="W639" s="196">
        <f t="shared" si="4439"/>
        <v>0</v>
      </c>
      <c r="X639" s="196">
        <f t="shared" si="4440"/>
        <v>0</v>
      </c>
      <c r="Y639" s="196" t="e">
        <f t="shared" si="4441"/>
        <v>#REF!</v>
      </c>
      <c r="Z639" s="196">
        <f t="shared" si="4442"/>
        <v>0</v>
      </c>
      <c r="AA639" s="196">
        <f>IF($W$639=1,J639*$J$7,0)</f>
        <v>0</v>
      </c>
      <c r="AB639" s="196">
        <f>IF($X$639=1,P639*$P$7,0)</f>
        <v>0</v>
      </c>
      <c r="AC639" s="196" t="e">
        <f>IF($Y$639=1,S639*$S$7,0)</f>
        <v>#REF!</v>
      </c>
      <c r="AD639" s="196">
        <f>IF($Z$639=1,V639*$V$7,0)</f>
        <v>0</v>
      </c>
      <c r="AE639" s="197" t="e">
        <f t="shared" si="4456"/>
        <v>#REF!</v>
      </c>
      <c r="AF639" s="198">
        <f>IFERROR(AE639/(IF($W$639&gt;0,$J$7,0)+IF($X$639&gt;0,$P$7,0)+IF($Y$639&gt;0,$S$7,0)+IF($Z$639&gt;0,$V$7,0)),0)</f>
        <v>0</v>
      </c>
      <c r="AG639" s="198" t="e">
        <f t="shared" si="4450"/>
        <v>#REF!</v>
      </c>
      <c r="AH639" s="425"/>
      <c r="AI639" s="413"/>
      <c r="AJ639" s="199" t="s">
        <v>343</v>
      </c>
      <c r="AK639" s="8" t="e">
        <f>#REF!</f>
        <v>#REF!</v>
      </c>
      <c r="AL639" s="199"/>
      <c r="AM639" s="196" t="e">
        <f t="shared" si="4451"/>
        <v>#REF!</v>
      </c>
      <c r="AN639" s="196"/>
      <c r="AO639" s="196"/>
      <c r="AP639" s="196">
        <f t="shared" si="4452"/>
        <v>0</v>
      </c>
      <c r="AQ639" s="196"/>
      <c r="AR639" s="196"/>
      <c r="AS639" s="196">
        <f t="shared" si="4453"/>
        <v>0</v>
      </c>
      <c r="AT639" s="196" t="e">
        <f t="shared" si="4443"/>
        <v>#REF!</v>
      </c>
      <c r="AU639" s="196">
        <f t="shared" si="4444"/>
        <v>0</v>
      </c>
      <c r="AV639" s="196">
        <f t="shared" si="4445"/>
        <v>0</v>
      </c>
      <c r="AW639" s="196" t="e">
        <f>IF($AT$639=1,AM639*$AM$7,0)</f>
        <v>#REF!</v>
      </c>
      <c r="AX639" s="196">
        <f>IF($AU$639=1,AP639*$AP$7,0)</f>
        <v>0</v>
      </c>
      <c r="AY639" s="196">
        <f>IF($AV$639=1,AS639*$AS$7,0)</f>
        <v>0</v>
      </c>
      <c r="AZ639" s="197" t="e">
        <f t="shared" si="4454"/>
        <v>#REF!</v>
      </c>
      <c r="BA639" s="198">
        <f>IFERROR(AZ639/(IF($AT$639&gt;0,$AM$7,0)+IF($AU$639&gt;0,$AP$7,0)+IF($AV$639&gt;0,$AS$7,0)),0)</f>
        <v>0</v>
      </c>
      <c r="BB639" s="198" t="e">
        <f t="shared" si="4455"/>
        <v>#REF!</v>
      </c>
      <c r="BC639" s="425"/>
      <c r="BD639" s="413"/>
      <c r="BE639" s="413"/>
      <c r="BF639" s="413"/>
      <c r="BG639" s="416"/>
      <c r="BH639" s="416"/>
      <c r="BI639" s="411"/>
      <c r="BJ639" s="411"/>
      <c r="BK639" s="413"/>
      <c r="BL639" s="413"/>
      <c r="BM639" s="413"/>
      <c r="BP639" s="211"/>
      <c r="BQ639" s="211"/>
      <c r="BR639" s="211"/>
      <c r="BS639" s="211"/>
    </row>
    <row r="640" spans="1:73" ht="15" customHeight="1">
      <c r="A640" s="419"/>
      <c r="B640" s="419"/>
      <c r="C640" s="422"/>
      <c r="D640" s="195" t="s">
        <v>344</v>
      </c>
      <c r="E640" s="195"/>
      <c r="F640" s="195"/>
      <c r="G640" s="195"/>
      <c r="H640" s="195"/>
      <c r="I640" s="195"/>
      <c r="J640" s="196">
        <f t="shared" si="4446"/>
        <v>0</v>
      </c>
      <c r="K640" s="197" t="str">
        <f>IF(analis!BD14="","",analis!BD14)</f>
        <v/>
      </c>
      <c r="L640" s="196"/>
      <c r="M640" s="196"/>
      <c r="N640" s="196"/>
      <c r="O640" s="196"/>
      <c r="P640" s="196">
        <f t="shared" si="4447"/>
        <v>0</v>
      </c>
      <c r="Q640" s="8" t="e">
        <f>#REF!</f>
        <v>#REF!</v>
      </c>
      <c r="R640" s="196"/>
      <c r="S640" s="196" t="e">
        <f t="shared" si="4448"/>
        <v>#REF!</v>
      </c>
      <c r="T640" s="196"/>
      <c r="U640" s="196"/>
      <c r="V640" s="196">
        <f t="shared" si="4449"/>
        <v>0</v>
      </c>
      <c r="W640" s="196">
        <f t="shared" si="4439"/>
        <v>0</v>
      </c>
      <c r="X640" s="196">
        <f t="shared" si="4440"/>
        <v>0</v>
      </c>
      <c r="Y640" s="196" t="e">
        <f t="shared" si="4441"/>
        <v>#REF!</v>
      </c>
      <c r="Z640" s="196">
        <f t="shared" si="4442"/>
        <v>0</v>
      </c>
      <c r="AA640" s="196">
        <f>IF($W$640=1,J640*$J$7,0)</f>
        <v>0</v>
      </c>
      <c r="AB640" s="196">
        <f>IF($X$640=1,P640*$P$7,0)</f>
        <v>0</v>
      </c>
      <c r="AC640" s="196" t="e">
        <f>IF($Y$640=1,S640*$S$7,0)</f>
        <v>#REF!</v>
      </c>
      <c r="AD640" s="196">
        <f>IF($Z$640=1,V640*$V$7,0)</f>
        <v>0</v>
      </c>
      <c r="AE640" s="197" t="e">
        <f t="shared" si="4456"/>
        <v>#REF!</v>
      </c>
      <c r="AF640" s="198">
        <f>IFERROR(AE640/(IF($W$640&gt;0,$J$7,0)+IF($X$640&gt;0,$P$7,0)+IF($Y$640&gt;0,$S$7,0)+IF($Z$640&gt;0,$V$7,0)),0)</f>
        <v>0</v>
      </c>
      <c r="AG640" s="198" t="e">
        <f t="shared" si="4450"/>
        <v>#REF!</v>
      </c>
      <c r="AH640" s="425"/>
      <c r="AI640" s="413"/>
      <c r="AJ640" s="199" t="s">
        <v>345</v>
      </c>
      <c r="AK640" s="8" t="e">
        <f>#REF!</f>
        <v>#REF!</v>
      </c>
      <c r="AL640" s="199"/>
      <c r="AM640" s="196" t="e">
        <f t="shared" si="4451"/>
        <v>#REF!</v>
      </c>
      <c r="AN640" s="196"/>
      <c r="AO640" s="196"/>
      <c r="AP640" s="196">
        <f t="shared" si="4452"/>
        <v>0</v>
      </c>
      <c r="AQ640" s="196"/>
      <c r="AR640" s="196"/>
      <c r="AS640" s="196">
        <f t="shared" si="4453"/>
        <v>0</v>
      </c>
      <c r="AT640" s="196" t="e">
        <f t="shared" si="4443"/>
        <v>#REF!</v>
      </c>
      <c r="AU640" s="196">
        <f t="shared" si="4444"/>
        <v>0</v>
      </c>
      <c r="AV640" s="196">
        <f t="shared" si="4445"/>
        <v>0</v>
      </c>
      <c r="AW640" s="196" t="e">
        <f>IF($AT$640=1,AM640*$AM$7,0)</f>
        <v>#REF!</v>
      </c>
      <c r="AX640" s="196">
        <f>IF($AU$640=1,AP640*$AP$7,0)</f>
        <v>0</v>
      </c>
      <c r="AY640" s="196">
        <f>IF($AV$640=1,AS640*$AS$7,0)</f>
        <v>0</v>
      </c>
      <c r="AZ640" s="197" t="e">
        <f t="shared" si="4454"/>
        <v>#REF!</v>
      </c>
      <c r="BA640" s="198">
        <f>IFERROR(AZ640/(IF($AT$640&gt;0,$AM$7,0)+IF($AU$640&gt;0,$AP$7,0)+IF($AV$640&gt;0,$AS$7,0)),0)</f>
        <v>0</v>
      </c>
      <c r="BB640" s="198" t="e">
        <f t="shared" si="4455"/>
        <v>#REF!</v>
      </c>
      <c r="BC640" s="425"/>
      <c r="BD640" s="413"/>
      <c r="BE640" s="413"/>
      <c r="BF640" s="413"/>
      <c r="BG640" s="416"/>
      <c r="BH640" s="416"/>
      <c r="BI640" s="411"/>
      <c r="BJ640" s="411"/>
      <c r="BK640" s="413"/>
      <c r="BL640" s="413"/>
      <c r="BM640" s="413"/>
      <c r="BP640" s="211"/>
      <c r="BQ640" s="211"/>
      <c r="BR640" s="211"/>
      <c r="BS640" s="211"/>
    </row>
    <row r="641" spans="1:71" ht="15" customHeight="1">
      <c r="A641" s="419"/>
      <c r="B641" s="419"/>
      <c r="C641" s="422"/>
      <c r="D641" s="195" t="s">
        <v>346</v>
      </c>
      <c r="E641" s="195"/>
      <c r="F641" s="195"/>
      <c r="G641" s="195"/>
      <c r="H641" s="195"/>
      <c r="I641" s="195"/>
      <c r="J641" s="196">
        <f t="shared" si="4446"/>
        <v>0</v>
      </c>
      <c r="K641" s="197" t="str">
        <f>IF(analis!BF14="","",analis!BF14)</f>
        <v/>
      </c>
      <c r="L641" s="196"/>
      <c r="M641" s="196"/>
      <c r="N641" s="196"/>
      <c r="O641" s="196"/>
      <c r="P641" s="196">
        <f t="shared" si="4447"/>
        <v>0</v>
      </c>
      <c r="Q641" s="8" t="e">
        <f>#REF!</f>
        <v>#REF!</v>
      </c>
      <c r="R641" s="196"/>
      <c r="S641" s="196" t="e">
        <f t="shared" si="4448"/>
        <v>#REF!</v>
      </c>
      <c r="T641" s="196"/>
      <c r="U641" s="196"/>
      <c r="V641" s="196">
        <f t="shared" si="4449"/>
        <v>0</v>
      </c>
      <c r="W641" s="196">
        <f t="shared" si="4439"/>
        <v>0</v>
      </c>
      <c r="X641" s="196">
        <f t="shared" si="4440"/>
        <v>0</v>
      </c>
      <c r="Y641" s="196" t="e">
        <f t="shared" si="4441"/>
        <v>#REF!</v>
      </c>
      <c r="Z641" s="196">
        <f t="shared" si="4442"/>
        <v>0</v>
      </c>
      <c r="AA641" s="196">
        <f>IF($W$641=1,J641*$J$7,0)</f>
        <v>0</v>
      </c>
      <c r="AB641" s="196">
        <f>IF($X$641=1,P641*$P$7,0)</f>
        <v>0</v>
      </c>
      <c r="AC641" s="196" t="e">
        <f>IF($Y$641=1,S641*$S$7,0)</f>
        <v>#REF!</v>
      </c>
      <c r="AD641" s="196">
        <f>IF($Z$641=1,V641*$V$7,0)</f>
        <v>0</v>
      </c>
      <c r="AE641" s="197" t="e">
        <f t="shared" si="4456"/>
        <v>#REF!</v>
      </c>
      <c r="AF641" s="198">
        <f>IFERROR(AE641/(IF($W$641&gt;0,$J$7,0)+IF($X$641&gt;0,$P$7,0)+IF($Y$641&gt;0,$S$7,0)+IF($Z$641&gt;0,$V$7,0)),0)</f>
        <v>0</v>
      </c>
      <c r="AG641" s="198" t="e">
        <f t="shared" si="4450"/>
        <v>#REF!</v>
      </c>
      <c r="AH641" s="425"/>
      <c r="AI641" s="413"/>
      <c r="AJ641" s="199" t="s">
        <v>347</v>
      </c>
      <c r="AK641" s="8" t="e">
        <f>#REF!</f>
        <v>#REF!</v>
      </c>
      <c r="AL641" s="199"/>
      <c r="AM641" s="196" t="e">
        <f t="shared" si="4451"/>
        <v>#REF!</v>
      </c>
      <c r="AN641" s="196"/>
      <c r="AO641" s="196"/>
      <c r="AP641" s="196">
        <f t="shared" si="4452"/>
        <v>0</v>
      </c>
      <c r="AQ641" s="196"/>
      <c r="AR641" s="196"/>
      <c r="AS641" s="196">
        <f t="shared" si="4453"/>
        <v>0</v>
      </c>
      <c r="AT641" s="196" t="e">
        <f t="shared" si="4443"/>
        <v>#REF!</v>
      </c>
      <c r="AU641" s="196">
        <f t="shared" si="4444"/>
        <v>0</v>
      </c>
      <c r="AV641" s="196">
        <f t="shared" si="4445"/>
        <v>0</v>
      </c>
      <c r="AW641" s="196" t="e">
        <f>IF($AT$641=1,AM641*$AM$7,0)</f>
        <v>#REF!</v>
      </c>
      <c r="AX641" s="196">
        <f>IF($AU$641=1,AP641*$AP$7,0)</f>
        <v>0</v>
      </c>
      <c r="AY641" s="196">
        <f>IF($AV$641=1,AS641*$AS$7,0)</f>
        <v>0</v>
      </c>
      <c r="AZ641" s="197" t="e">
        <f t="shared" si="4454"/>
        <v>#REF!</v>
      </c>
      <c r="BA641" s="198">
        <f>IFERROR(AZ641/(IF($AT$641&gt;0,$AM$7,0)+IF($AU$641&gt;0,$AP$7,0)+IF($AV$641&gt;0,$AS$7,0)),0)</f>
        <v>0</v>
      </c>
      <c r="BB641" s="198" t="e">
        <f t="shared" si="4455"/>
        <v>#REF!</v>
      </c>
      <c r="BC641" s="425"/>
      <c r="BD641" s="413"/>
      <c r="BE641" s="413"/>
      <c r="BF641" s="413"/>
      <c r="BG641" s="416"/>
      <c r="BH641" s="416"/>
      <c r="BI641" s="411"/>
      <c r="BJ641" s="411"/>
      <c r="BK641" s="413"/>
      <c r="BL641" s="413"/>
      <c r="BM641" s="413"/>
      <c r="BP641" s="211"/>
      <c r="BQ641" s="211"/>
      <c r="BR641" s="211"/>
      <c r="BS641" s="211"/>
    </row>
    <row r="642" spans="1:71" ht="15" customHeight="1">
      <c r="A642" s="419"/>
      <c r="B642" s="419"/>
      <c r="C642" s="422"/>
      <c r="D642" s="195" t="s">
        <v>348</v>
      </c>
      <c r="E642" s="195"/>
      <c r="F642" s="195"/>
      <c r="G642" s="195"/>
      <c r="H642" s="195"/>
      <c r="I642" s="195"/>
      <c r="J642" s="196">
        <f t="shared" si="4446"/>
        <v>0</v>
      </c>
      <c r="K642" s="197" t="str">
        <f>IF(analis!BH14="","",analis!BH14)</f>
        <v/>
      </c>
      <c r="L642" s="196"/>
      <c r="M642" s="196"/>
      <c r="N642" s="196"/>
      <c r="O642" s="196"/>
      <c r="P642" s="196">
        <f t="shared" si="4447"/>
        <v>0</v>
      </c>
      <c r="Q642" s="8" t="e">
        <f>#REF!</f>
        <v>#REF!</v>
      </c>
      <c r="R642" s="196"/>
      <c r="S642" s="196" t="e">
        <f t="shared" si="4448"/>
        <v>#REF!</v>
      </c>
      <c r="T642" s="196"/>
      <c r="U642" s="196"/>
      <c r="V642" s="196">
        <f t="shared" si="4449"/>
        <v>0</v>
      </c>
      <c r="W642" s="196">
        <f t="shared" si="4439"/>
        <v>0</v>
      </c>
      <c r="X642" s="196">
        <f t="shared" si="4440"/>
        <v>0</v>
      </c>
      <c r="Y642" s="196" t="e">
        <f t="shared" si="4441"/>
        <v>#REF!</v>
      </c>
      <c r="Z642" s="196">
        <f t="shared" si="4442"/>
        <v>0</v>
      </c>
      <c r="AA642" s="196">
        <f>IF($W$642=1,J642*$J$7,0)</f>
        <v>0</v>
      </c>
      <c r="AB642" s="196">
        <f>IF($X$642=1,P642*$P$7,0)</f>
        <v>0</v>
      </c>
      <c r="AC642" s="196" t="e">
        <f>IF($Y$642=1,S642*$S$7,0)</f>
        <v>#REF!</v>
      </c>
      <c r="AD642" s="196">
        <f>IF($Z$642=1,V642*$V$7,0)</f>
        <v>0</v>
      </c>
      <c r="AE642" s="197" t="e">
        <f t="shared" si="4456"/>
        <v>#REF!</v>
      </c>
      <c r="AF642" s="198">
        <f>IFERROR(AE642/(IF($W$642&gt;0,$J$7,0)+IF($X$642&gt;0,$P$7,0)+IF($Y$642&gt;0,$S$7,0)+IF($Z$642&gt;0,$V$7,0)),0)</f>
        <v>0</v>
      </c>
      <c r="AG642" s="198" t="e">
        <f t="shared" si="4450"/>
        <v>#REF!</v>
      </c>
      <c r="AH642" s="425"/>
      <c r="AI642" s="413"/>
      <c r="AJ642" s="199" t="s">
        <v>349</v>
      </c>
      <c r="AK642" s="8" t="e">
        <f>#REF!</f>
        <v>#REF!</v>
      </c>
      <c r="AL642" s="199"/>
      <c r="AM642" s="196" t="e">
        <f t="shared" si="4451"/>
        <v>#REF!</v>
      </c>
      <c r="AN642" s="196"/>
      <c r="AO642" s="196"/>
      <c r="AP642" s="196">
        <f t="shared" si="4452"/>
        <v>0</v>
      </c>
      <c r="AQ642" s="196"/>
      <c r="AR642" s="196"/>
      <c r="AS642" s="196">
        <f t="shared" si="4453"/>
        <v>0</v>
      </c>
      <c r="AT642" s="196" t="e">
        <f t="shared" si="4443"/>
        <v>#REF!</v>
      </c>
      <c r="AU642" s="196">
        <f t="shared" si="4444"/>
        <v>0</v>
      </c>
      <c r="AV642" s="196">
        <f t="shared" si="4445"/>
        <v>0</v>
      </c>
      <c r="AW642" s="196" t="e">
        <f>IF($AT$642=1,AM642*$AM$7,0)</f>
        <v>#REF!</v>
      </c>
      <c r="AX642" s="196">
        <f>IF($AU$642=1,AP642*$AP$7,0)</f>
        <v>0</v>
      </c>
      <c r="AY642" s="196">
        <f>IF($AV$642=1,AS642*$AS$7,0)</f>
        <v>0</v>
      </c>
      <c r="AZ642" s="197" t="e">
        <f t="shared" si="4454"/>
        <v>#REF!</v>
      </c>
      <c r="BA642" s="198">
        <f>IFERROR(AZ642/(IF($AT$642&gt;0,$AM$7,0)+IF($AU$642&gt;0,$AP$7,0)+IF($AV$642&gt;0,$AS$7,0)),0)</f>
        <v>0</v>
      </c>
      <c r="BB642" s="198" t="e">
        <f t="shared" si="4455"/>
        <v>#REF!</v>
      </c>
      <c r="BC642" s="425"/>
      <c r="BD642" s="413"/>
      <c r="BE642" s="413"/>
      <c r="BF642" s="413"/>
      <c r="BG642" s="416"/>
      <c r="BH642" s="416"/>
      <c r="BI642" s="411"/>
      <c r="BJ642" s="411"/>
      <c r="BK642" s="413"/>
      <c r="BL642" s="413"/>
      <c r="BM642" s="413"/>
      <c r="BP642" s="211"/>
      <c r="BQ642" s="211"/>
      <c r="BR642" s="211"/>
      <c r="BS642" s="211"/>
    </row>
    <row r="643" spans="1:71" ht="15" customHeight="1">
      <c r="A643" s="420"/>
      <c r="B643" s="420"/>
      <c r="C643" s="423"/>
      <c r="D643" s="195" t="s">
        <v>350</v>
      </c>
      <c r="E643" s="195"/>
      <c r="F643" s="195"/>
      <c r="G643" s="195"/>
      <c r="H643" s="195"/>
      <c r="I643" s="195"/>
      <c r="J643" s="196">
        <f t="shared" si="4446"/>
        <v>0</v>
      </c>
      <c r="K643" s="197" t="str">
        <f>IF(analis!BJ14="","",analis!BJ14)</f>
        <v/>
      </c>
      <c r="L643" s="196"/>
      <c r="M643" s="196"/>
      <c r="N643" s="196"/>
      <c r="O643" s="196"/>
      <c r="P643" s="196">
        <f t="shared" si="4447"/>
        <v>0</v>
      </c>
      <c r="Q643" s="8" t="e">
        <f>#REF!</f>
        <v>#REF!</v>
      </c>
      <c r="R643" s="196"/>
      <c r="S643" s="196" t="e">
        <f t="shared" si="4448"/>
        <v>#REF!</v>
      </c>
      <c r="T643" s="196"/>
      <c r="U643" s="196"/>
      <c r="V643" s="196">
        <f t="shared" si="4449"/>
        <v>0</v>
      </c>
      <c r="W643" s="196">
        <f t="shared" si="4439"/>
        <v>0</v>
      </c>
      <c r="X643" s="196">
        <f t="shared" si="4440"/>
        <v>0</v>
      </c>
      <c r="Y643" s="196" t="e">
        <f t="shared" si="4441"/>
        <v>#REF!</v>
      </c>
      <c r="Z643" s="196">
        <f t="shared" si="4442"/>
        <v>0</v>
      </c>
      <c r="AA643" s="196">
        <f>IF($W$643=1,J643*$J$7,0)</f>
        <v>0</v>
      </c>
      <c r="AB643" s="196">
        <f>IF($X$643=1,P643*$P$7,0)</f>
        <v>0</v>
      </c>
      <c r="AC643" s="196" t="e">
        <f>IF($Y$643=1,S643*$S$7,0)</f>
        <v>#REF!</v>
      </c>
      <c r="AD643" s="196">
        <f>IF($Z$643=1,V643*$V$7,0)</f>
        <v>0</v>
      </c>
      <c r="AE643" s="197" t="e">
        <f>SUM(AA643:AD643)</f>
        <v>#REF!</v>
      </c>
      <c r="AF643" s="198">
        <f>IFERROR(AE643/(IF($W$643&gt;0,$J$7,0)+IF($X$643&gt;0,$P$7,0)+IF($Y$643&gt;0,$S$7,0)+IF($Z$643&gt;0,$V$7,0)),0)</f>
        <v>0</v>
      </c>
      <c r="AG643" s="198" t="e">
        <f t="shared" si="4450"/>
        <v>#REF!</v>
      </c>
      <c r="AH643" s="426"/>
      <c r="AI643" s="414"/>
      <c r="AJ643" s="199" t="s">
        <v>351</v>
      </c>
      <c r="AK643" s="8" t="e">
        <f>#REF!</f>
        <v>#REF!</v>
      </c>
      <c r="AL643" s="199"/>
      <c r="AM643" s="196" t="e">
        <f t="shared" si="4451"/>
        <v>#REF!</v>
      </c>
      <c r="AN643" s="196"/>
      <c r="AO643" s="196"/>
      <c r="AP643" s="196">
        <f t="shared" si="4452"/>
        <v>0</v>
      </c>
      <c r="AQ643" s="196"/>
      <c r="AR643" s="196"/>
      <c r="AS643" s="196">
        <f t="shared" si="4453"/>
        <v>0</v>
      </c>
      <c r="AT643" s="196" t="e">
        <f t="shared" si="4443"/>
        <v>#REF!</v>
      </c>
      <c r="AU643" s="196">
        <f t="shared" si="4444"/>
        <v>0</v>
      </c>
      <c r="AV643" s="196">
        <f t="shared" si="4445"/>
        <v>0</v>
      </c>
      <c r="AW643" s="196" t="e">
        <f>IF($AT$643=1,AM643*$AM$7,0)</f>
        <v>#REF!</v>
      </c>
      <c r="AX643" s="196">
        <f>IF($AU$643=1,AP643*$AP$7,0)</f>
        <v>0</v>
      </c>
      <c r="AY643" s="196">
        <f>IF($AV$643=1,AS643*$AS$7,0)</f>
        <v>0</v>
      </c>
      <c r="AZ643" s="197" t="e">
        <f t="shared" si="4454"/>
        <v>#REF!</v>
      </c>
      <c r="BA643" s="198">
        <f>IFERROR(AZ643/(IF($AT$643&gt;0,$AM$7,0)+IF($AU$643&gt;0,$AP$7,0)+IF($AV$643&gt;0,$AS$7,0)),0)</f>
        <v>0</v>
      </c>
      <c r="BB643" s="198" t="e">
        <f t="shared" si="4455"/>
        <v>#REF!</v>
      </c>
      <c r="BC643" s="426"/>
      <c r="BD643" s="414"/>
      <c r="BE643" s="414"/>
      <c r="BF643" s="414"/>
      <c r="BG643" s="417"/>
      <c r="BH643" s="417"/>
      <c r="BI643" s="316"/>
      <c r="BJ643" s="316"/>
      <c r="BK643" s="414"/>
      <c r="BL643" s="414"/>
      <c r="BM643" s="414"/>
      <c r="BP643" s="211"/>
      <c r="BQ643" s="211"/>
      <c r="BR643" s="211"/>
      <c r="BS643" s="211"/>
    </row>
    <row r="644" spans="1:71">
      <c r="A644" s="418">
        <v>2</v>
      </c>
      <c r="B644" s="418">
        <f>pd!B625</f>
        <v>0</v>
      </c>
      <c r="C644" s="421">
        <f>pd!C625</f>
        <v>0</v>
      </c>
      <c r="D644" s="195" t="str">
        <f>D629</f>
        <v>3.1</v>
      </c>
      <c r="E644" s="195"/>
      <c r="F644" s="195"/>
      <c r="G644" s="195"/>
      <c r="H644" s="195"/>
      <c r="I644" s="195"/>
      <c r="J644" s="196">
        <f t="shared" si="4446"/>
        <v>0</v>
      </c>
      <c r="K644" s="197" t="str">
        <f>IF(analis!AH15="","",analis!AH15)</f>
        <v/>
      </c>
      <c r="L644" s="196"/>
      <c r="M644" s="196"/>
      <c r="N644" s="196"/>
      <c r="O644" s="196"/>
      <c r="P644" s="196">
        <f t="shared" si="4447"/>
        <v>0</v>
      </c>
      <c r="Q644" s="8" t="e">
        <f>#REF!</f>
        <v>#REF!</v>
      </c>
      <c r="R644" s="196"/>
      <c r="S644" s="196" t="e">
        <f t="shared" si="4448"/>
        <v>#REF!</v>
      </c>
      <c r="T644" s="196"/>
      <c r="U644" s="196"/>
      <c r="V644" s="196">
        <f t="shared" si="4449"/>
        <v>0</v>
      </c>
      <c r="W644" s="196"/>
      <c r="X644" s="196"/>
      <c r="Y644" s="196"/>
      <c r="Z644" s="196"/>
      <c r="AA644" s="196">
        <f t="shared" ref="AA644" si="4457">IF($W$629=1,J644*$J$7,0)</f>
        <v>0</v>
      </c>
      <c r="AB644" s="196">
        <f t="shared" ref="AB644" si="4458">IF($X$629=1,P644*$P$7,0)</f>
        <v>0</v>
      </c>
      <c r="AC644" s="196" t="e">
        <f t="shared" ref="AC644" si="4459">IF($Y$629=1,S644*$S$7,0)</f>
        <v>#REF!</v>
      </c>
      <c r="AD644" s="196">
        <f t="shared" ref="AD644" si="4460">IF($Z$629=1,V644*$V$7,0)</f>
        <v>0</v>
      </c>
      <c r="AE644" s="197" t="e">
        <f>SUM(AA644:AD644)</f>
        <v>#REF!</v>
      </c>
      <c r="AF644" s="198">
        <f t="shared" ref="AF644" si="4461">IFERROR(AE644/(IF($W$629&gt;0,$J$7,0)+IF($X$629&gt;0,$P$7,0)+IF($Y$629&gt;0,$S$7,0)+IF($Z$629&gt;0,$V$7,0)),0)</f>
        <v>0</v>
      </c>
      <c r="AG644" s="198"/>
      <c r="AH644" s="424" t="e">
        <f t="shared" ref="AH644" si="4462">ROUND((SUM(AF644:AF658)/SUM($AG$629:$AG$643)),0)</f>
        <v>#REF!</v>
      </c>
      <c r="AI644" s="412" t="e">
        <f t="shared" ref="AI644" si="4463">IF(AH644&gt;=$BO$629,"A",IF(AH644&gt;=$BO$630,"B",IF(AH644&gt;=$BO$631,"C",IF(AH644&gt;=$BO$632,"D",""))))</f>
        <v>#REF!</v>
      </c>
      <c r="AJ644" s="199" t="str">
        <f>AJ629</f>
        <v>4.1</v>
      </c>
      <c r="AK644" s="8" t="e">
        <f>#REF!</f>
        <v>#REF!</v>
      </c>
      <c r="AL644" s="199"/>
      <c r="AM644" s="196" t="e">
        <f t="shared" si="4451"/>
        <v>#REF!</v>
      </c>
      <c r="AN644" s="196"/>
      <c r="AO644" s="196"/>
      <c r="AP644" s="196">
        <f t="shared" si="4452"/>
        <v>0</v>
      </c>
      <c r="AQ644" s="196"/>
      <c r="AR644" s="196"/>
      <c r="AS644" s="196">
        <f t="shared" si="4453"/>
        <v>0</v>
      </c>
      <c r="AT644" s="196"/>
      <c r="AU644" s="196"/>
      <c r="AV644" s="196"/>
      <c r="AW644" s="196" t="e">
        <f t="shared" ref="AW644" si="4464">IF($AT$629=1,AM644*$AM$7,0)</f>
        <v>#REF!</v>
      </c>
      <c r="AX644" s="196">
        <f t="shared" ref="AX644" si="4465">IF($AU$629=1,AP644*$AP$7,0)</f>
        <v>0</v>
      </c>
      <c r="AY644" s="196">
        <f t="shared" ref="AY644" si="4466">IF($AV$629=1,AS644*$AS$7,0)</f>
        <v>0</v>
      </c>
      <c r="AZ644" s="197" t="e">
        <f t="shared" si="4454"/>
        <v>#REF!</v>
      </c>
      <c r="BA644" s="198">
        <f>IFERROR(AZ644/(IF($AT$629&gt;0,$AM$7,0)+IF($AU$629&gt;0,$AP$7,0)+IF($AV$629&gt;0,$AS$7,0)),0)</f>
        <v>0</v>
      </c>
      <c r="BB644" s="198"/>
      <c r="BC644" s="424" t="e">
        <f t="shared" ref="BC644" si="4467">ROUND((SUM(BA644:BA658)/SUM($BB$629:$BB$643)),0)</f>
        <v>#REF!</v>
      </c>
      <c r="BD644" s="412" t="e">
        <f t="shared" ref="BD644" si="4468">IF(BC644&gt;=$BO$629,"A",IF(BC644&gt;=$BO$630,"B",IF(BC644&gt;=$BO$631,"C",IF(BC644&gt;=$BO$632,"D",""))))</f>
        <v>#REF!</v>
      </c>
      <c r="BE644" s="412"/>
      <c r="BF644" s="412"/>
      <c r="BG644" s="415" t="e">
        <f t="shared" ref="BG644" si="4469">IF(AI644=$BP$629,$BQ$629,IF(AI644=$BP$630,$BQ$630,IF(AI644=$BP$631,$BQ$631,IF(AI644=$BP$632,$BQ$632,""))))</f>
        <v>#REF!</v>
      </c>
      <c r="BH644" s="415" t="e">
        <f t="shared" ref="BH644" si="4470">IF(BD644=$BP$629,$BR$629,IF(BD644=$BP$630,$BR$630,IF(BD644=$BP$631,$BR$631,IF(BD644=$BP$632,$BR$632,""))))</f>
        <v>#REF!</v>
      </c>
      <c r="BI644" s="315" t="str">
        <f t="shared" ref="BI644" si="4471">IF(BE644=$BS$629,$BT$629,IF(BE644=$BS$630,$BT$630,IF(BE644=$BS$631,$BT$631,IF(BE644=$BS$632,$BT$632,""))))</f>
        <v/>
      </c>
      <c r="BJ644" s="315" t="str">
        <f t="shared" ref="BJ644" si="4472">IF(BF644=$BS$629,$BU$629,IF(BF644=$BS$630,$BU$630,IF(BF644=$BS$631,$BU$631,IF(BF644=$BS$632,$BU$632,""))))</f>
        <v/>
      </c>
      <c r="BK644" s="412"/>
      <c r="BL644" s="412"/>
      <c r="BM644" s="412"/>
      <c r="BP644" s="211"/>
      <c r="BQ644" s="211"/>
      <c r="BR644" s="211"/>
      <c r="BS644" s="211"/>
    </row>
    <row r="645" spans="1:71">
      <c r="A645" s="419"/>
      <c r="B645" s="419"/>
      <c r="C645" s="422"/>
      <c r="D645" s="195" t="str">
        <f>D630</f>
        <v>3.2</v>
      </c>
      <c r="E645" s="195"/>
      <c r="F645" s="195"/>
      <c r="G645" s="195"/>
      <c r="H645" s="195"/>
      <c r="I645" s="195"/>
      <c r="J645" s="196">
        <f t="shared" si="4446"/>
        <v>0</v>
      </c>
      <c r="K645" s="197" t="str">
        <f>IF(analis!AJ15="","",analis!AJ15)</f>
        <v/>
      </c>
      <c r="L645" s="196"/>
      <c r="M645" s="196"/>
      <c r="N645" s="196"/>
      <c r="O645" s="196"/>
      <c r="P645" s="196">
        <f t="shared" si="4447"/>
        <v>0</v>
      </c>
      <c r="Q645" s="8" t="e">
        <f>#REF!</f>
        <v>#REF!</v>
      </c>
      <c r="R645" s="196"/>
      <c r="S645" s="196" t="e">
        <f t="shared" si="4448"/>
        <v>#REF!</v>
      </c>
      <c r="T645" s="196"/>
      <c r="U645" s="196"/>
      <c r="V645" s="196">
        <f t="shared" si="4449"/>
        <v>0</v>
      </c>
      <c r="W645" s="196"/>
      <c r="X645" s="196"/>
      <c r="Y645" s="196"/>
      <c r="Z645" s="196"/>
      <c r="AA645" s="196">
        <f t="shared" ref="AA645" si="4473">IF($W$630=1,J645*$J$7,0)</f>
        <v>0</v>
      </c>
      <c r="AB645" s="196">
        <f t="shared" ref="AB645" si="4474">IF($X$630=1,P645*$P$7,0)</f>
        <v>0</v>
      </c>
      <c r="AC645" s="196" t="e">
        <f t="shared" ref="AC645" si="4475">IF($Y$630=1,S645*$S$7,0)</f>
        <v>#REF!</v>
      </c>
      <c r="AD645" s="196">
        <f t="shared" ref="AD645" si="4476">IF($Z$630=1,V645*$V$7,0)</f>
        <v>0</v>
      </c>
      <c r="AE645" s="197" t="e">
        <f>SUM(AA645:AD645)</f>
        <v>#REF!</v>
      </c>
      <c r="AF645" s="198">
        <f t="shared" ref="AF645" si="4477">IFERROR(AE645/(IF($W$630&gt;0,$J$7,0)+IF($X$630&gt;0,$P$7,0)+IF($Y$630&gt;0,$S$7,0)+IF($Z$630&gt;0,$V$7,0)),0)</f>
        <v>0</v>
      </c>
      <c r="AG645" s="198"/>
      <c r="AH645" s="425"/>
      <c r="AI645" s="413"/>
      <c r="AJ645" s="199" t="str">
        <f>AJ630</f>
        <v>4.2</v>
      </c>
      <c r="AK645" s="8" t="e">
        <f>#REF!</f>
        <v>#REF!</v>
      </c>
      <c r="AL645" s="199"/>
      <c r="AM645" s="196" t="e">
        <f t="shared" si="4451"/>
        <v>#REF!</v>
      </c>
      <c r="AN645" s="196"/>
      <c r="AO645" s="196"/>
      <c r="AP645" s="196">
        <f t="shared" si="4452"/>
        <v>0</v>
      </c>
      <c r="AQ645" s="196"/>
      <c r="AR645" s="196"/>
      <c r="AS645" s="196">
        <f t="shared" si="4453"/>
        <v>0</v>
      </c>
      <c r="AT645" s="196"/>
      <c r="AU645" s="196"/>
      <c r="AV645" s="196"/>
      <c r="AW645" s="196" t="e">
        <f t="shared" ref="AW645" si="4478">IF($AT$630=1,AM645*$AM$7,0)</f>
        <v>#REF!</v>
      </c>
      <c r="AX645" s="196">
        <f t="shared" ref="AX645" si="4479">IF($AU$630=1,AP645*$AP$7,0)</f>
        <v>0</v>
      </c>
      <c r="AY645" s="196">
        <f t="shared" ref="AY645" si="4480">IF($AV$630=1,AS645*$AS$7,0)</f>
        <v>0</v>
      </c>
      <c r="AZ645" s="197" t="e">
        <f t="shared" si="4454"/>
        <v>#REF!</v>
      </c>
      <c r="BA645" s="198">
        <f t="shared" ref="BA645" si="4481">IFERROR(AZ645/(IF($AT$630&gt;0,$AM$7,0)+IF($AU$630&gt;0,$AP$7,0)+IF($AV$630&gt;0,$AS$7,0)),0)</f>
        <v>0</v>
      </c>
      <c r="BB645" s="198"/>
      <c r="BC645" s="425"/>
      <c r="BD645" s="413"/>
      <c r="BE645" s="413"/>
      <c r="BF645" s="413"/>
      <c r="BG645" s="416"/>
      <c r="BH645" s="416"/>
      <c r="BI645" s="411"/>
      <c r="BJ645" s="411"/>
      <c r="BK645" s="413"/>
      <c r="BL645" s="413"/>
      <c r="BM645" s="413"/>
      <c r="BP645" s="211"/>
      <c r="BQ645" s="211"/>
      <c r="BR645" s="211"/>
      <c r="BS645" s="211"/>
    </row>
    <row r="646" spans="1:71">
      <c r="A646" s="419"/>
      <c r="B646" s="419"/>
      <c r="C646" s="422"/>
      <c r="D646" s="195" t="str">
        <f t="shared" ref="D646:D709" si="4482">D631</f>
        <v>3.3</v>
      </c>
      <c r="E646" s="195"/>
      <c r="F646" s="195"/>
      <c r="G646" s="195"/>
      <c r="H646" s="195"/>
      <c r="I646" s="195"/>
      <c r="J646" s="196">
        <f t="shared" si="4446"/>
        <v>0</v>
      </c>
      <c r="K646" s="197" t="str">
        <f>IF(analis!AL15="","",analis!AL15)</f>
        <v/>
      </c>
      <c r="L646" s="196"/>
      <c r="M646" s="196"/>
      <c r="N646" s="196"/>
      <c r="O646" s="196"/>
      <c r="P646" s="196">
        <f t="shared" si="4447"/>
        <v>0</v>
      </c>
      <c r="Q646" s="8" t="e">
        <f>#REF!</f>
        <v>#REF!</v>
      </c>
      <c r="R646" s="196"/>
      <c r="S646" s="196" t="e">
        <f t="shared" si="4448"/>
        <v>#REF!</v>
      </c>
      <c r="T646" s="196"/>
      <c r="U646" s="196"/>
      <c r="V646" s="196">
        <f t="shared" si="4449"/>
        <v>0</v>
      </c>
      <c r="W646" s="196"/>
      <c r="X646" s="196"/>
      <c r="Y646" s="196"/>
      <c r="Z646" s="196"/>
      <c r="AA646" s="196">
        <f t="shared" ref="AA646" si="4483">IF($W$631=1,J646*$J$7,0)</f>
        <v>0</v>
      </c>
      <c r="AB646" s="196">
        <f t="shared" ref="AB646" si="4484">IF($X$631=1,P646*$P$7,0)</f>
        <v>0</v>
      </c>
      <c r="AC646" s="196" t="e">
        <f t="shared" ref="AC646" si="4485">IF($Y$631=1,S646*$S$7,0)</f>
        <v>#REF!</v>
      </c>
      <c r="AD646" s="196">
        <f t="shared" ref="AD646" si="4486">IF($Z$631=1,V646*$V$7,0)</f>
        <v>0</v>
      </c>
      <c r="AE646" s="197" t="e">
        <f t="shared" ref="AE646:AE693" si="4487">SUM(AA646:AD646)</f>
        <v>#REF!</v>
      </c>
      <c r="AF646" s="198">
        <f t="shared" ref="AF646" si="4488">IFERROR(AE646/(IF($W$631&gt;0,$J$7,0)+IF($X$631&gt;0,$P$7,0)+IF($Y$631&gt;0,$S$7,0)+IF($Z$631&gt;0,$V$7,0)),0)</f>
        <v>0</v>
      </c>
      <c r="AG646" s="198"/>
      <c r="AH646" s="425"/>
      <c r="AI646" s="413"/>
      <c r="AJ646" s="199" t="str">
        <f t="shared" ref="AJ646:AJ709" si="4489">AJ631</f>
        <v>4.3</v>
      </c>
      <c r="AK646" s="8" t="e">
        <f>#REF!</f>
        <v>#REF!</v>
      </c>
      <c r="AL646" s="199"/>
      <c r="AM646" s="196" t="e">
        <f t="shared" si="4451"/>
        <v>#REF!</v>
      </c>
      <c r="AN646" s="196"/>
      <c r="AO646" s="196"/>
      <c r="AP646" s="196">
        <f t="shared" si="4452"/>
        <v>0</v>
      </c>
      <c r="AQ646" s="196"/>
      <c r="AR646" s="196"/>
      <c r="AS646" s="196">
        <f t="shared" si="4453"/>
        <v>0</v>
      </c>
      <c r="AT646" s="196"/>
      <c r="AU646" s="196"/>
      <c r="AV646" s="196"/>
      <c r="AW646" s="196" t="e">
        <f t="shared" ref="AW646" si="4490">IF($AT$631=1,AM646*$AM$7,0)</f>
        <v>#REF!</v>
      </c>
      <c r="AX646" s="196">
        <f t="shared" ref="AX646" si="4491">IF($AU$631=1,AP646*$AP$7,0)</f>
        <v>0</v>
      </c>
      <c r="AY646" s="196">
        <f t="shared" ref="AY646" si="4492">IF($AV$631=1,AS646*$AS$7,0)</f>
        <v>0</v>
      </c>
      <c r="AZ646" s="197" t="e">
        <f t="shared" si="4454"/>
        <v>#REF!</v>
      </c>
      <c r="BA646" s="198">
        <f t="shared" ref="BA646" si="4493">IFERROR(AZ646/(IF($AT$631&gt;0,$AM$7,0)+IF($AU$631&gt;0,$AP$7,0)+IF($AV$631&gt;0,$AS$7,0)),0)</f>
        <v>0</v>
      </c>
      <c r="BB646" s="198"/>
      <c r="BC646" s="425"/>
      <c r="BD646" s="413"/>
      <c r="BE646" s="413"/>
      <c r="BF646" s="413"/>
      <c r="BG646" s="416"/>
      <c r="BH646" s="416"/>
      <c r="BI646" s="411"/>
      <c r="BJ646" s="411"/>
      <c r="BK646" s="413"/>
      <c r="BL646" s="413"/>
      <c r="BM646" s="413"/>
      <c r="BP646" s="211"/>
      <c r="BQ646" s="211"/>
      <c r="BR646" s="211"/>
      <c r="BS646" s="211"/>
    </row>
    <row r="647" spans="1:71">
      <c r="A647" s="419"/>
      <c r="B647" s="419"/>
      <c r="C647" s="422"/>
      <c r="D647" s="195" t="str">
        <f t="shared" si="4482"/>
        <v>3.4</v>
      </c>
      <c r="E647" s="195"/>
      <c r="F647" s="195"/>
      <c r="G647" s="195"/>
      <c r="H647" s="195"/>
      <c r="I647" s="195"/>
      <c r="J647" s="196">
        <f t="shared" si="4446"/>
        <v>0</v>
      </c>
      <c r="K647" s="197" t="str">
        <f>IF(analis!AN15="","",analis!AN15)</f>
        <v/>
      </c>
      <c r="L647" s="196"/>
      <c r="M647" s="196"/>
      <c r="N647" s="196"/>
      <c r="O647" s="196"/>
      <c r="P647" s="196">
        <f t="shared" si="4447"/>
        <v>0</v>
      </c>
      <c r="Q647" s="8" t="e">
        <f>#REF!</f>
        <v>#REF!</v>
      </c>
      <c r="R647" s="196"/>
      <c r="S647" s="196" t="e">
        <f t="shared" si="4448"/>
        <v>#REF!</v>
      </c>
      <c r="T647" s="196"/>
      <c r="U647" s="196"/>
      <c r="V647" s="196">
        <f t="shared" si="4449"/>
        <v>0</v>
      </c>
      <c r="W647" s="196"/>
      <c r="X647" s="196"/>
      <c r="Y647" s="196"/>
      <c r="Z647" s="196"/>
      <c r="AA647" s="196">
        <f t="shared" ref="AA647" si="4494">IF($W$632=1,J647*$J$7,0)</f>
        <v>0</v>
      </c>
      <c r="AB647" s="196">
        <f t="shared" ref="AB647" si="4495">IF($X$632=1,P647*$P$7,0)</f>
        <v>0</v>
      </c>
      <c r="AC647" s="196" t="e">
        <f t="shared" ref="AC647" si="4496">IF($Y$632=1,S647*$S$7,0)</f>
        <v>#REF!</v>
      </c>
      <c r="AD647" s="196">
        <f t="shared" ref="AD647" si="4497">IF($Z$632=1,V647*$V$7,0)</f>
        <v>0</v>
      </c>
      <c r="AE647" s="197" t="e">
        <f t="shared" si="4487"/>
        <v>#REF!</v>
      </c>
      <c r="AF647" s="198">
        <f t="shared" ref="AF647" si="4498">IFERROR(AE647/(IF($W$632&gt;0,$J$7,0)+IF($X$632&gt;0,$P$7,0)+IF($Y$632&gt;0,$S$7,0)+IF($Z$632&gt;0,$V$7,0)),0)</f>
        <v>0</v>
      </c>
      <c r="AG647" s="198"/>
      <c r="AH647" s="425"/>
      <c r="AI647" s="413"/>
      <c r="AJ647" s="199" t="str">
        <f t="shared" si="4489"/>
        <v>4.4</v>
      </c>
      <c r="AK647" s="8" t="e">
        <f>#REF!</f>
        <v>#REF!</v>
      </c>
      <c r="AL647" s="199"/>
      <c r="AM647" s="196" t="e">
        <f t="shared" si="4451"/>
        <v>#REF!</v>
      </c>
      <c r="AN647" s="196"/>
      <c r="AO647" s="196"/>
      <c r="AP647" s="196">
        <f t="shared" si="4452"/>
        <v>0</v>
      </c>
      <c r="AQ647" s="196"/>
      <c r="AR647" s="196"/>
      <c r="AS647" s="196">
        <f t="shared" si="4453"/>
        <v>0</v>
      </c>
      <c r="AT647" s="196"/>
      <c r="AU647" s="196"/>
      <c r="AV647" s="196"/>
      <c r="AW647" s="196" t="e">
        <f t="shared" ref="AW647" si="4499">IF($AT$632=1,AM647*$AM$7,0)</f>
        <v>#REF!</v>
      </c>
      <c r="AX647" s="196">
        <f t="shared" ref="AX647" si="4500">IF($AU$632=1,AP647*$AP$7,0)</f>
        <v>0</v>
      </c>
      <c r="AY647" s="196">
        <f t="shared" ref="AY647" si="4501">IF($AV$632=1,AS647*$AS$7,0)</f>
        <v>0</v>
      </c>
      <c r="AZ647" s="197" t="e">
        <f t="shared" si="4454"/>
        <v>#REF!</v>
      </c>
      <c r="BA647" s="198">
        <f t="shared" ref="BA647" si="4502">IFERROR(AZ647/(IF($AT$632&gt;0,$AM$7,0)+IF($AU$632&gt;0,$AP$7,0)+IF($AV$632&gt;0,$AS$7,0)),0)</f>
        <v>0</v>
      </c>
      <c r="BB647" s="198"/>
      <c r="BC647" s="425"/>
      <c r="BD647" s="413"/>
      <c r="BE647" s="413"/>
      <c r="BF647" s="413"/>
      <c r="BG647" s="416"/>
      <c r="BH647" s="416"/>
      <c r="BI647" s="411"/>
      <c r="BJ647" s="411"/>
      <c r="BK647" s="413"/>
      <c r="BL647" s="413"/>
      <c r="BM647" s="413"/>
      <c r="BP647" s="211"/>
      <c r="BQ647" s="211"/>
      <c r="BR647" s="211"/>
      <c r="BS647" s="211"/>
    </row>
    <row r="648" spans="1:71">
      <c r="A648" s="419"/>
      <c r="B648" s="419"/>
      <c r="C648" s="422"/>
      <c r="D648" s="195" t="str">
        <f t="shared" si="4482"/>
        <v>3.5</v>
      </c>
      <c r="E648" s="195"/>
      <c r="F648" s="195"/>
      <c r="G648" s="195"/>
      <c r="H648" s="195"/>
      <c r="I648" s="195"/>
      <c r="J648" s="196">
        <f t="shared" si="4446"/>
        <v>0</v>
      </c>
      <c r="K648" s="197" t="str">
        <f>IF(analis!AP15="","",analis!AP15)</f>
        <v/>
      </c>
      <c r="L648" s="196"/>
      <c r="M648" s="196"/>
      <c r="N648" s="196"/>
      <c r="O648" s="196"/>
      <c r="P648" s="196">
        <f t="shared" si="4447"/>
        <v>0</v>
      </c>
      <c r="Q648" s="8" t="e">
        <f>#REF!</f>
        <v>#REF!</v>
      </c>
      <c r="R648" s="196"/>
      <c r="S648" s="196" t="e">
        <f t="shared" si="4448"/>
        <v>#REF!</v>
      </c>
      <c r="T648" s="196"/>
      <c r="U648" s="196"/>
      <c r="V648" s="196">
        <f t="shared" si="4449"/>
        <v>0</v>
      </c>
      <c r="W648" s="196"/>
      <c r="X648" s="196"/>
      <c r="Y648" s="196"/>
      <c r="Z648" s="196"/>
      <c r="AA648" s="196">
        <f t="shared" ref="AA648" si="4503">IF($W$633=1,J648*$J$7,0)</f>
        <v>0</v>
      </c>
      <c r="AB648" s="196">
        <f t="shared" ref="AB648" si="4504">IF($X$633=1,P648*$P$7,0)</f>
        <v>0</v>
      </c>
      <c r="AC648" s="196" t="e">
        <f t="shared" ref="AC648" si="4505">IF($Y$633=1,S648*$S$7,0)</f>
        <v>#REF!</v>
      </c>
      <c r="AD648" s="196">
        <f t="shared" ref="AD648" si="4506">IF($Z$633=1,V648*$V$7,0)</f>
        <v>0</v>
      </c>
      <c r="AE648" s="197" t="e">
        <f t="shared" si="4487"/>
        <v>#REF!</v>
      </c>
      <c r="AF648" s="198">
        <f t="shared" ref="AF648" si="4507">IFERROR(AE648/(IF($W$633&gt;0,$J$7,0)+IF($X$633&gt;0,$P$7,0)+IF($Y$633&gt;0,$S$7,0)+IF($Z$633&gt;0,$V$7,0)),0)</f>
        <v>0</v>
      </c>
      <c r="AG648" s="198"/>
      <c r="AH648" s="425"/>
      <c r="AI648" s="413"/>
      <c r="AJ648" s="199" t="str">
        <f t="shared" si="4489"/>
        <v>4.5</v>
      </c>
      <c r="AK648" s="8" t="e">
        <f>#REF!</f>
        <v>#REF!</v>
      </c>
      <c r="AL648" s="199"/>
      <c r="AM648" s="196" t="e">
        <f t="shared" si="4451"/>
        <v>#REF!</v>
      </c>
      <c r="AN648" s="196"/>
      <c r="AO648" s="196"/>
      <c r="AP648" s="196">
        <f t="shared" si="4452"/>
        <v>0</v>
      </c>
      <c r="AQ648" s="196"/>
      <c r="AR648" s="196"/>
      <c r="AS648" s="196">
        <f t="shared" si="4453"/>
        <v>0</v>
      </c>
      <c r="AT648" s="196"/>
      <c r="AU648" s="196"/>
      <c r="AV648" s="196"/>
      <c r="AW648" s="196" t="e">
        <f t="shared" ref="AW648" si="4508">IF($AT$633=1,AM648*$AM$7,0)</f>
        <v>#REF!</v>
      </c>
      <c r="AX648" s="196">
        <f t="shared" ref="AX648" si="4509">IF($AU$633=1,AP648*$AP$7,0)</f>
        <v>0</v>
      </c>
      <c r="AY648" s="196">
        <f t="shared" ref="AY648" si="4510">IF($AV$633=1,AS648*$AS$7,0)</f>
        <v>0</v>
      </c>
      <c r="AZ648" s="197" t="e">
        <f t="shared" si="4454"/>
        <v>#REF!</v>
      </c>
      <c r="BA648" s="198">
        <f t="shared" ref="BA648" si="4511">IFERROR(AZ648/(IF($AT$633&gt;0,$AM$7,0)+IF($AU$633&gt;0,$AP$7,0)+IF($AV$633&gt;0,$AS$7,0)),0)</f>
        <v>0</v>
      </c>
      <c r="BB648" s="198"/>
      <c r="BC648" s="425"/>
      <c r="BD648" s="413"/>
      <c r="BE648" s="413"/>
      <c r="BF648" s="413"/>
      <c r="BG648" s="416"/>
      <c r="BH648" s="416"/>
      <c r="BI648" s="411"/>
      <c r="BJ648" s="411"/>
      <c r="BK648" s="413"/>
      <c r="BL648" s="413"/>
      <c r="BM648" s="413"/>
      <c r="BP648" s="211"/>
      <c r="BQ648" s="211"/>
      <c r="BR648" s="211"/>
      <c r="BS648" s="211"/>
    </row>
    <row r="649" spans="1:71">
      <c r="A649" s="419"/>
      <c r="B649" s="419"/>
      <c r="C649" s="422"/>
      <c r="D649" s="195" t="str">
        <f t="shared" si="4482"/>
        <v>3.6</v>
      </c>
      <c r="E649" s="195"/>
      <c r="F649" s="195"/>
      <c r="G649" s="195"/>
      <c r="H649" s="195"/>
      <c r="I649" s="195"/>
      <c r="J649" s="196">
        <f t="shared" si="4446"/>
        <v>0</v>
      </c>
      <c r="K649" s="197" t="str">
        <f>IF(analis!AR15="","",analis!AR15)</f>
        <v/>
      </c>
      <c r="L649" s="196"/>
      <c r="M649" s="196"/>
      <c r="N649" s="196"/>
      <c r="O649" s="196"/>
      <c r="P649" s="196">
        <f t="shared" si="4447"/>
        <v>0</v>
      </c>
      <c r="Q649" s="8" t="str">
        <f>'rpp10'!$M$260</f>
        <v/>
      </c>
      <c r="R649" s="196"/>
      <c r="S649" s="196">
        <f t="shared" si="4448"/>
        <v>0</v>
      </c>
      <c r="T649" s="196"/>
      <c r="U649" s="196"/>
      <c r="V649" s="196">
        <f t="shared" si="4449"/>
        <v>0</v>
      </c>
      <c r="W649" s="196"/>
      <c r="X649" s="196"/>
      <c r="Y649" s="196"/>
      <c r="Z649" s="196"/>
      <c r="AA649" s="196">
        <f t="shared" ref="AA649" si="4512">IF($W$634=1,J649*$J$7,0)</f>
        <v>0</v>
      </c>
      <c r="AB649" s="196">
        <f t="shared" ref="AB649" si="4513">IF($X$634=1,P649*$P$7,0)</f>
        <v>0</v>
      </c>
      <c r="AC649" s="196">
        <f t="shared" ref="AC649" si="4514">IF($Y$634=1,S649*$S$7,0)</f>
        <v>0</v>
      </c>
      <c r="AD649" s="196">
        <f t="shared" ref="AD649" si="4515">IF($Z$634=1,V649*$V$7,0)</f>
        <v>0</v>
      </c>
      <c r="AE649" s="197">
        <f t="shared" si="4487"/>
        <v>0</v>
      </c>
      <c r="AF649" s="198">
        <f t="shared" ref="AF649" si="4516">IFERROR(AE649/(IF($W$634&gt;0,$J$7,0)+IF($X$634&gt;0,$P$7,0)+IF($Y$634&gt;0,$S$7,0)+IF($Z$634&gt;0,$V$7,0)),0)</f>
        <v>0</v>
      </c>
      <c r="AG649" s="198"/>
      <c r="AH649" s="425"/>
      <c r="AI649" s="413"/>
      <c r="AJ649" s="199" t="str">
        <f t="shared" si="4489"/>
        <v>4.6</v>
      </c>
      <c r="AK649" s="8" t="str">
        <f>'rpp10'!$M$317</f>
        <v/>
      </c>
      <c r="AL649" s="199"/>
      <c r="AM649" s="196">
        <f t="shared" si="4451"/>
        <v>0</v>
      </c>
      <c r="AN649" s="196"/>
      <c r="AO649" s="196"/>
      <c r="AP649" s="196">
        <f t="shared" si="4452"/>
        <v>0</v>
      </c>
      <c r="AQ649" s="196"/>
      <c r="AR649" s="196"/>
      <c r="AS649" s="196">
        <f t="shared" si="4453"/>
        <v>0</v>
      </c>
      <c r="AT649" s="196"/>
      <c r="AU649" s="196"/>
      <c r="AV649" s="196"/>
      <c r="AW649" s="196">
        <f t="shared" ref="AW649" si="4517">IF($AT$634=1,AM649*$AM$7,0)</f>
        <v>0</v>
      </c>
      <c r="AX649" s="196">
        <f t="shared" ref="AX649" si="4518">IF($AU$634=1,AP649*$AP$7,0)</f>
        <v>0</v>
      </c>
      <c r="AY649" s="196">
        <f t="shared" ref="AY649" si="4519">IF($AV$634=1,AS649*$AS$7,0)</f>
        <v>0</v>
      </c>
      <c r="AZ649" s="197">
        <f t="shared" si="4454"/>
        <v>0</v>
      </c>
      <c r="BA649" s="198">
        <f t="shared" ref="BA649" si="4520">IFERROR(AZ649/(IF($AT$634&gt;0,$AM$7,0)+IF($AU$634&gt;0,$AP$7,0)+IF($AV$634&gt;0,$AS$7,0)),0)</f>
        <v>0</v>
      </c>
      <c r="BB649" s="198"/>
      <c r="BC649" s="425"/>
      <c r="BD649" s="413"/>
      <c r="BE649" s="413"/>
      <c r="BF649" s="413"/>
      <c r="BG649" s="416"/>
      <c r="BH649" s="416"/>
      <c r="BI649" s="411"/>
      <c r="BJ649" s="411"/>
      <c r="BK649" s="413"/>
      <c r="BL649" s="413"/>
      <c r="BM649" s="413"/>
      <c r="BP649" s="211"/>
      <c r="BQ649" s="211"/>
      <c r="BR649" s="211"/>
      <c r="BS649" s="211"/>
    </row>
    <row r="650" spans="1:71">
      <c r="A650" s="419"/>
      <c r="B650" s="419"/>
      <c r="C650" s="422"/>
      <c r="D650" s="195" t="str">
        <f t="shared" si="4482"/>
        <v>3.7</v>
      </c>
      <c r="E650" s="195"/>
      <c r="F650" s="195"/>
      <c r="G650" s="195"/>
      <c r="H650" s="195"/>
      <c r="I650" s="195"/>
      <c r="J650" s="196">
        <f t="shared" si="4446"/>
        <v>0</v>
      </c>
      <c r="K650" s="197" t="str">
        <f>IF(analis!AT15="","",analis!AT15)</f>
        <v/>
      </c>
      <c r="L650" s="196"/>
      <c r="M650" s="196"/>
      <c r="N650" s="196"/>
      <c r="O650" s="196"/>
      <c r="P650" s="196">
        <f t="shared" si="4447"/>
        <v>0</v>
      </c>
      <c r="Q650" s="8" t="e">
        <f>#REF!</f>
        <v>#REF!</v>
      </c>
      <c r="R650" s="196"/>
      <c r="S650" s="196" t="e">
        <f t="shared" si="4448"/>
        <v>#REF!</v>
      </c>
      <c r="T650" s="196"/>
      <c r="U650" s="196"/>
      <c r="V650" s="196">
        <f t="shared" si="4449"/>
        <v>0</v>
      </c>
      <c r="W650" s="196"/>
      <c r="X650" s="196"/>
      <c r="Y650" s="196"/>
      <c r="Z650" s="196"/>
      <c r="AA650" s="196">
        <f t="shared" ref="AA650" si="4521">IF($W$635=1,J650*$J$7,0)</f>
        <v>0</v>
      </c>
      <c r="AB650" s="196">
        <f t="shared" ref="AB650" si="4522">IF($X$635=1,P650*$P$7,0)</f>
        <v>0</v>
      </c>
      <c r="AC650" s="196" t="e">
        <f t="shared" ref="AC650" si="4523">IF($Y$635=1,S650*$S$7,0)</f>
        <v>#REF!</v>
      </c>
      <c r="AD650" s="196">
        <f t="shared" ref="AD650" si="4524">IF($Z$635=1,V650*$V$7,0)</f>
        <v>0</v>
      </c>
      <c r="AE650" s="197" t="e">
        <f t="shared" si="4487"/>
        <v>#REF!</v>
      </c>
      <c r="AF650" s="198">
        <f t="shared" ref="AF650" si="4525">IFERROR(AE650/(IF($W$635&gt;0,$J$7,0)+IF($X$635&gt;0,$P$7,0)+IF($Y$635&gt;0,$S$7,0)+IF($Z$635&gt;0,$V$7,0)),0)</f>
        <v>0</v>
      </c>
      <c r="AG650" s="198"/>
      <c r="AH650" s="425"/>
      <c r="AI650" s="413"/>
      <c r="AJ650" s="199" t="str">
        <f t="shared" si="4489"/>
        <v>4.7</v>
      </c>
      <c r="AK650" s="8" t="e">
        <f>#REF!</f>
        <v>#REF!</v>
      </c>
      <c r="AL650" s="199"/>
      <c r="AM650" s="196" t="e">
        <f t="shared" si="4451"/>
        <v>#REF!</v>
      </c>
      <c r="AN650" s="196"/>
      <c r="AO650" s="196"/>
      <c r="AP650" s="196">
        <f t="shared" si="4452"/>
        <v>0</v>
      </c>
      <c r="AQ650" s="196"/>
      <c r="AR650" s="196"/>
      <c r="AS650" s="196">
        <f t="shared" si="4453"/>
        <v>0</v>
      </c>
      <c r="AT650" s="196"/>
      <c r="AU650" s="196"/>
      <c r="AV650" s="196"/>
      <c r="AW650" s="196" t="e">
        <f t="shared" ref="AW650" si="4526">IF($AT$635=1,AM650*$AM$7,0)</f>
        <v>#REF!</v>
      </c>
      <c r="AX650" s="196">
        <f t="shared" ref="AX650" si="4527">IF($AU$635=1,AP650*$AP$7,0)</f>
        <v>0</v>
      </c>
      <c r="AY650" s="196">
        <f t="shared" ref="AY650" si="4528">IF($AV$635=1,AS650*$AS$7,0)</f>
        <v>0</v>
      </c>
      <c r="AZ650" s="197" t="e">
        <f t="shared" si="4454"/>
        <v>#REF!</v>
      </c>
      <c r="BA650" s="198">
        <f t="shared" ref="BA650" si="4529">IFERROR(AZ650/(IF($AT$635&gt;0,$AM$7,0)+IF($AU$635&gt;0,$AP$7,0)+IF($AV$635&gt;0,$AS$7,0)),0)</f>
        <v>0</v>
      </c>
      <c r="BB650" s="198"/>
      <c r="BC650" s="425"/>
      <c r="BD650" s="413"/>
      <c r="BE650" s="413"/>
      <c r="BF650" s="413"/>
      <c r="BG650" s="416"/>
      <c r="BH650" s="416"/>
      <c r="BI650" s="411"/>
      <c r="BJ650" s="411"/>
      <c r="BK650" s="413"/>
      <c r="BL650" s="413"/>
      <c r="BM650" s="413"/>
      <c r="BP650" s="211"/>
      <c r="BQ650" s="211"/>
      <c r="BR650" s="211"/>
      <c r="BS650" s="211"/>
    </row>
    <row r="651" spans="1:71">
      <c r="A651" s="419"/>
      <c r="B651" s="419"/>
      <c r="C651" s="422"/>
      <c r="D651" s="195" t="str">
        <f t="shared" si="4482"/>
        <v>3.8</v>
      </c>
      <c r="E651" s="195"/>
      <c r="F651" s="195"/>
      <c r="G651" s="195"/>
      <c r="H651" s="195"/>
      <c r="I651" s="195"/>
      <c r="J651" s="196">
        <f t="shared" si="4446"/>
        <v>0</v>
      </c>
      <c r="K651" s="197" t="str">
        <f>IF(analis!AV15="","",analis!AV15)</f>
        <v/>
      </c>
      <c r="L651" s="196"/>
      <c r="M651" s="196"/>
      <c r="N651" s="196"/>
      <c r="O651" s="196"/>
      <c r="P651" s="196">
        <f t="shared" si="4447"/>
        <v>0</v>
      </c>
      <c r="Q651" s="8" t="e">
        <f>#REF!</f>
        <v>#REF!</v>
      </c>
      <c r="R651" s="196"/>
      <c r="S651" s="196" t="e">
        <f t="shared" si="4448"/>
        <v>#REF!</v>
      </c>
      <c r="T651" s="196"/>
      <c r="U651" s="196"/>
      <c r="V651" s="196">
        <f t="shared" si="4449"/>
        <v>0</v>
      </c>
      <c r="W651" s="196"/>
      <c r="X651" s="196"/>
      <c r="Y651" s="196"/>
      <c r="Z651" s="196"/>
      <c r="AA651" s="196">
        <f t="shared" ref="AA651" si="4530">IF($W$636=1,J651*$J$7,0)</f>
        <v>0</v>
      </c>
      <c r="AB651" s="196">
        <f t="shared" ref="AB651" si="4531">IF($X$636=1,P651*$P$7,0)</f>
        <v>0</v>
      </c>
      <c r="AC651" s="196" t="e">
        <f t="shared" ref="AC651" si="4532">IF($Y$636=1,S651*$S$7,0)</f>
        <v>#REF!</v>
      </c>
      <c r="AD651" s="196">
        <f t="shared" ref="AD651" si="4533">IF($Z$636=1,V651*$V$7,0)</f>
        <v>0</v>
      </c>
      <c r="AE651" s="197" t="e">
        <f t="shared" si="4487"/>
        <v>#REF!</v>
      </c>
      <c r="AF651" s="198">
        <f t="shared" ref="AF651" si="4534">IFERROR(AE651/(IF($W$636&gt;0,$J$7,0)+IF($X$636&gt;0,$P$7,0)+IF($Y$636&gt;0,$S$7,0)+IF($Z$636&gt;0,$V$7,0)),0)</f>
        <v>0</v>
      </c>
      <c r="AG651" s="198"/>
      <c r="AH651" s="425"/>
      <c r="AI651" s="413"/>
      <c r="AJ651" s="199" t="str">
        <f t="shared" si="4489"/>
        <v>4.8</v>
      </c>
      <c r="AK651" s="8" t="e">
        <f>#REF!</f>
        <v>#REF!</v>
      </c>
      <c r="AL651" s="199"/>
      <c r="AM651" s="196" t="e">
        <f t="shared" si="4451"/>
        <v>#REF!</v>
      </c>
      <c r="AN651" s="196"/>
      <c r="AO651" s="196"/>
      <c r="AP651" s="196">
        <f t="shared" si="4452"/>
        <v>0</v>
      </c>
      <c r="AQ651" s="196"/>
      <c r="AR651" s="196"/>
      <c r="AS651" s="196">
        <f t="shared" si="4453"/>
        <v>0</v>
      </c>
      <c r="AT651" s="196"/>
      <c r="AU651" s="196"/>
      <c r="AV651" s="196"/>
      <c r="AW651" s="196" t="e">
        <f t="shared" ref="AW651" si="4535">IF($AT$636=1,AM651*$AM$7,0)</f>
        <v>#REF!</v>
      </c>
      <c r="AX651" s="196">
        <f t="shared" ref="AX651" si="4536">IF($AU$636=1,AP651*$AP$7,0)</f>
        <v>0</v>
      </c>
      <c r="AY651" s="196">
        <f t="shared" ref="AY651" si="4537">IF($AV$636=1,AS651*$AS$7,0)</f>
        <v>0</v>
      </c>
      <c r="AZ651" s="197" t="e">
        <f t="shared" si="4454"/>
        <v>#REF!</v>
      </c>
      <c r="BA651" s="198">
        <f t="shared" ref="BA651" si="4538">IFERROR(AZ651/(IF($AT$636&gt;0,$AM$7,0)+IF($AU$636&gt;0,$AP$7,0)+IF($AV$636&gt;0,$AS$7,0)),0)</f>
        <v>0</v>
      </c>
      <c r="BB651" s="198"/>
      <c r="BC651" s="425"/>
      <c r="BD651" s="413"/>
      <c r="BE651" s="413"/>
      <c r="BF651" s="413"/>
      <c r="BG651" s="416"/>
      <c r="BH651" s="416"/>
      <c r="BI651" s="411"/>
      <c r="BJ651" s="411"/>
      <c r="BK651" s="413"/>
      <c r="BL651" s="413"/>
      <c r="BM651" s="413"/>
      <c r="BP651" s="211"/>
      <c r="BQ651" s="211"/>
      <c r="BR651" s="211"/>
      <c r="BS651" s="211"/>
    </row>
    <row r="652" spans="1:71">
      <c r="A652" s="419"/>
      <c r="B652" s="419"/>
      <c r="C652" s="422"/>
      <c r="D652" s="195" t="str">
        <f t="shared" si="4482"/>
        <v>3.9</v>
      </c>
      <c r="E652" s="195"/>
      <c r="F652" s="195"/>
      <c r="G652" s="195"/>
      <c r="H652" s="195"/>
      <c r="I652" s="195"/>
      <c r="J652" s="196">
        <f t="shared" si="4446"/>
        <v>0</v>
      </c>
      <c r="K652" s="197" t="str">
        <f>IF(analis!AX15="","",analis!AX15)</f>
        <v/>
      </c>
      <c r="L652" s="196"/>
      <c r="M652" s="196"/>
      <c r="N652" s="196"/>
      <c r="O652" s="196"/>
      <c r="P652" s="196">
        <f t="shared" si="4447"/>
        <v>0</v>
      </c>
      <c r="Q652" s="8" t="e">
        <f>#REF!</f>
        <v>#REF!</v>
      </c>
      <c r="R652" s="196"/>
      <c r="S652" s="196" t="e">
        <f t="shared" si="4448"/>
        <v>#REF!</v>
      </c>
      <c r="T652" s="196"/>
      <c r="U652" s="196"/>
      <c r="V652" s="196">
        <f t="shared" si="4449"/>
        <v>0</v>
      </c>
      <c r="W652" s="196"/>
      <c r="X652" s="196"/>
      <c r="Y652" s="196"/>
      <c r="Z652" s="196"/>
      <c r="AA652" s="196">
        <f t="shared" ref="AA652" si="4539">IF($W$637=1,J652*$J$7,0)</f>
        <v>0</v>
      </c>
      <c r="AB652" s="196">
        <f t="shared" ref="AB652" si="4540">IF($X$637=1,P652*$P$7,0)</f>
        <v>0</v>
      </c>
      <c r="AC652" s="196" t="e">
        <f t="shared" ref="AC652" si="4541">IF($Y$637=1,S652*$S$7,0)</f>
        <v>#REF!</v>
      </c>
      <c r="AD652" s="196">
        <f t="shared" ref="AD652" si="4542">IF($Z$637=1,V652*$V$7,0)</f>
        <v>0</v>
      </c>
      <c r="AE652" s="197" t="e">
        <f t="shared" si="4487"/>
        <v>#REF!</v>
      </c>
      <c r="AF652" s="198">
        <f t="shared" ref="AF652" si="4543">IFERROR(AE652/(IF($W$637&gt;0,$J$7,0)+IF($X$637&gt;0,$P$7,0)+IF($Y$637&gt;0,$S$7,0)+IF($Z$637&gt;0,$V$7,0)),0)</f>
        <v>0</v>
      </c>
      <c r="AG652" s="198"/>
      <c r="AH652" s="425"/>
      <c r="AI652" s="413"/>
      <c r="AJ652" s="199" t="str">
        <f t="shared" si="4489"/>
        <v>4.9</v>
      </c>
      <c r="AK652" s="8" t="e">
        <f>#REF!</f>
        <v>#REF!</v>
      </c>
      <c r="AL652" s="199"/>
      <c r="AM652" s="196" t="e">
        <f t="shared" si="4451"/>
        <v>#REF!</v>
      </c>
      <c r="AN652" s="196"/>
      <c r="AO652" s="196"/>
      <c r="AP652" s="196">
        <f t="shared" si="4452"/>
        <v>0</v>
      </c>
      <c r="AQ652" s="196"/>
      <c r="AR652" s="196"/>
      <c r="AS652" s="196">
        <f t="shared" si="4453"/>
        <v>0</v>
      </c>
      <c r="AT652" s="196"/>
      <c r="AU652" s="196"/>
      <c r="AV652" s="196"/>
      <c r="AW652" s="196" t="e">
        <f t="shared" ref="AW652" si="4544">IF($AT$637=1,AM652*$AM$7,0)</f>
        <v>#REF!</v>
      </c>
      <c r="AX652" s="196">
        <f t="shared" ref="AX652" si="4545">IF($AU$637=1,AP652*$AP$7,0)</f>
        <v>0</v>
      </c>
      <c r="AY652" s="196">
        <f t="shared" ref="AY652" si="4546">IF($AV$637=1,AS652*$AS$7,0)</f>
        <v>0</v>
      </c>
      <c r="AZ652" s="197" t="e">
        <f t="shared" si="4454"/>
        <v>#REF!</v>
      </c>
      <c r="BA652" s="198">
        <f t="shared" ref="BA652" si="4547">IFERROR(AZ652/(IF($AT$637&gt;0,$AM$7,0)+IF($AU$637&gt;0,$AP$7,0)+IF($AV$637&gt;0,$AS$7,0)),0)</f>
        <v>0</v>
      </c>
      <c r="BB652" s="198"/>
      <c r="BC652" s="425"/>
      <c r="BD652" s="413"/>
      <c r="BE652" s="413"/>
      <c r="BF652" s="413"/>
      <c r="BG652" s="416"/>
      <c r="BH652" s="416"/>
      <c r="BI652" s="411"/>
      <c r="BJ652" s="411"/>
      <c r="BK652" s="413"/>
      <c r="BL652" s="413"/>
      <c r="BM652" s="413"/>
      <c r="BP652" s="211"/>
      <c r="BQ652" s="211"/>
      <c r="BR652" s="211"/>
      <c r="BS652" s="211"/>
    </row>
    <row r="653" spans="1:71">
      <c r="A653" s="419"/>
      <c r="B653" s="419"/>
      <c r="C653" s="422"/>
      <c r="D653" s="195" t="str">
        <f t="shared" si="4482"/>
        <v>3.10</v>
      </c>
      <c r="E653" s="195"/>
      <c r="F653" s="195"/>
      <c r="G653" s="195"/>
      <c r="H653" s="195"/>
      <c r="I653" s="195"/>
      <c r="J653" s="196">
        <f t="shared" si="4446"/>
        <v>0</v>
      </c>
      <c r="K653" s="197" t="str">
        <f>IF(analis!AZ15="","",analis!AZ15)</f>
        <v/>
      </c>
      <c r="L653" s="196"/>
      <c r="M653" s="196"/>
      <c r="N653" s="196"/>
      <c r="O653" s="196"/>
      <c r="P653" s="196">
        <f t="shared" si="4447"/>
        <v>0</v>
      </c>
      <c r="Q653" s="8" t="e">
        <f>#REF!</f>
        <v>#REF!</v>
      </c>
      <c r="R653" s="196"/>
      <c r="S653" s="196" t="e">
        <f t="shared" si="4448"/>
        <v>#REF!</v>
      </c>
      <c r="T653" s="196"/>
      <c r="U653" s="196"/>
      <c r="V653" s="196">
        <f t="shared" si="4449"/>
        <v>0</v>
      </c>
      <c r="W653" s="196"/>
      <c r="X653" s="196"/>
      <c r="Y653" s="196"/>
      <c r="Z653" s="196"/>
      <c r="AA653" s="196">
        <f t="shared" ref="AA653" si="4548">IF($W$638=1,J653*$J$7,0)</f>
        <v>0</v>
      </c>
      <c r="AB653" s="196">
        <f t="shared" ref="AB653" si="4549">IF($X$638=1,P653*$P$7,0)</f>
        <v>0</v>
      </c>
      <c r="AC653" s="196" t="e">
        <f t="shared" ref="AC653" si="4550">IF($Y$638=1,S653*$S$7,0)</f>
        <v>#REF!</v>
      </c>
      <c r="AD653" s="196">
        <f t="shared" ref="AD653" si="4551">IF($Z$638=1,V653*$V$7,0)</f>
        <v>0</v>
      </c>
      <c r="AE653" s="197" t="e">
        <f t="shared" si="4487"/>
        <v>#REF!</v>
      </c>
      <c r="AF653" s="198">
        <f t="shared" ref="AF653" si="4552">IFERROR(AE653/(IF($W$638&gt;0,$J$7,0)+IF($X$638&gt;0,$P$7,0)+IF($Y$638&gt;0,$S$7,0)+IF($Z$638&gt;0,$V$7,0)),0)</f>
        <v>0</v>
      </c>
      <c r="AG653" s="198"/>
      <c r="AH653" s="425"/>
      <c r="AI653" s="413"/>
      <c r="AJ653" s="199" t="str">
        <f t="shared" si="4489"/>
        <v>4.10</v>
      </c>
      <c r="AK653" s="8" t="e">
        <f>#REF!</f>
        <v>#REF!</v>
      </c>
      <c r="AL653" s="199"/>
      <c r="AM653" s="196" t="e">
        <f t="shared" si="4451"/>
        <v>#REF!</v>
      </c>
      <c r="AN653" s="196"/>
      <c r="AO653" s="196"/>
      <c r="AP653" s="196">
        <f t="shared" si="4452"/>
        <v>0</v>
      </c>
      <c r="AQ653" s="196"/>
      <c r="AR653" s="196"/>
      <c r="AS653" s="196">
        <f t="shared" si="4453"/>
        <v>0</v>
      </c>
      <c r="AT653" s="196"/>
      <c r="AU653" s="196"/>
      <c r="AV653" s="196"/>
      <c r="AW653" s="196" t="e">
        <f t="shared" ref="AW653" si="4553">IF($AT$638=1,AM653*$AM$7,0)</f>
        <v>#REF!</v>
      </c>
      <c r="AX653" s="196">
        <f t="shared" ref="AX653" si="4554">IF($AU$638=1,AP653*$AP$7,0)</f>
        <v>0</v>
      </c>
      <c r="AY653" s="196">
        <f t="shared" ref="AY653" si="4555">IF($AV$638=1,AS653*$AS$7,0)</f>
        <v>0</v>
      </c>
      <c r="AZ653" s="197" t="e">
        <f t="shared" si="4454"/>
        <v>#REF!</v>
      </c>
      <c r="BA653" s="198">
        <f t="shared" ref="BA653" si="4556">IFERROR(AZ653/(IF($AT$638&gt;0,$AM$7,0)+IF($AU$638&gt;0,$AP$7,0)+IF($AV$638&gt;0,$AS$7,0)),0)</f>
        <v>0</v>
      </c>
      <c r="BB653" s="198"/>
      <c r="BC653" s="425"/>
      <c r="BD653" s="413"/>
      <c r="BE653" s="413"/>
      <c r="BF653" s="413"/>
      <c r="BG653" s="416"/>
      <c r="BH653" s="416"/>
      <c r="BI653" s="411"/>
      <c r="BJ653" s="411"/>
      <c r="BK653" s="413"/>
      <c r="BL653" s="413"/>
      <c r="BM653" s="413"/>
      <c r="BP653" s="211"/>
      <c r="BQ653" s="211"/>
      <c r="BR653" s="211"/>
      <c r="BS653" s="211"/>
    </row>
    <row r="654" spans="1:71">
      <c r="A654" s="419"/>
      <c r="B654" s="419"/>
      <c r="C654" s="422"/>
      <c r="D654" s="195" t="str">
        <f t="shared" si="4482"/>
        <v>3.11</v>
      </c>
      <c r="E654" s="195"/>
      <c r="F654" s="195"/>
      <c r="G654" s="195"/>
      <c r="H654" s="195"/>
      <c r="I654" s="195"/>
      <c r="J654" s="196">
        <f t="shared" si="4446"/>
        <v>0</v>
      </c>
      <c r="K654" s="197" t="str">
        <f>IF(analis!BB15="","",analis!BB15)</f>
        <v/>
      </c>
      <c r="L654" s="196"/>
      <c r="M654" s="196"/>
      <c r="N654" s="196"/>
      <c r="O654" s="196"/>
      <c r="P654" s="196">
        <f t="shared" si="4447"/>
        <v>0</v>
      </c>
      <c r="Q654" s="8" t="e">
        <f>#REF!</f>
        <v>#REF!</v>
      </c>
      <c r="R654" s="196"/>
      <c r="S654" s="196" t="e">
        <f t="shared" si="4448"/>
        <v>#REF!</v>
      </c>
      <c r="T654" s="196"/>
      <c r="U654" s="196"/>
      <c r="V654" s="196">
        <f t="shared" si="4449"/>
        <v>0</v>
      </c>
      <c r="W654" s="196"/>
      <c r="X654" s="196"/>
      <c r="Y654" s="196"/>
      <c r="Z654" s="196"/>
      <c r="AA654" s="196">
        <f t="shared" ref="AA654" si="4557">IF($W$639=1,J654*$J$7,0)</f>
        <v>0</v>
      </c>
      <c r="AB654" s="196">
        <f t="shared" ref="AB654" si="4558">IF($X$639=1,P654*$P$7,0)</f>
        <v>0</v>
      </c>
      <c r="AC654" s="196" t="e">
        <f t="shared" ref="AC654" si="4559">IF($Y$639=1,S654*$S$7,0)</f>
        <v>#REF!</v>
      </c>
      <c r="AD654" s="196">
        <f t="shared" ref="AD654" si="4560">IF($Z$639=1,V654*$V$7,0)</f>
        <v>0</v>
      </c>
      <c r="AE654" s="197" t="e">
        <f t="shared" si="4487"/>
        <v>#REF!</v>
      </c>
      <c r="AF654" s="198">
        <f t="shared" ref="AF654" si="4561">IFERROR(AE654/(IF($W$639&gt;0,$J$7,0)+IF($X$639&gt;0,$P$7,0)+IF($Y$639&gt;0,$S$7,0)+IF($Z$639&gt;0,$V$7,0)),0)</f>
        <v>0</v>
      </c>
      <c r="AG654" s="198"/>
      <c r="AH654" s="425"/>
      <c r="AI654" s="413"/>
      <c r="AJ654" s="199" t="str">
        <f t="shared" si="4489"/>
        <v>4.11</v>
      </c>
      <c r="AK654" s="8" t="e">
        <f>#REF!</f>
        <v>#REF!</v>
      </c>
      <c r="AL654" s="199"/>
      <c r="AM654" s="196" t="e">
        <f t="shared" si="4451"/>
        <v>#REF!</v>
      </c>
      <c r="AN654" s="196"/>
      <c r="AO654" s="196"/>
      <c r="AP654" s="196">
        <f t="shared" si="4452"/>
        <v>0</v>
      </c>
      <c r="AQ654" s="196"/>
      <c r="AR654" s="196"/>
      <c r="AS654" s="196">
        <f t="shared" si="4453"/>
        <v>0</v>
      </c>
      <c r="AT654" s="196"/>
      <c r="AU654" s="196"/>
      <c r="AV654" s="196"/>
      <c r="AW654" s="196" t="e">
        <f t="shared" ref="AW654" si="4562">IF($AT$639=1,AM654*$AM$7,0)</f>
        <v>#REF!</v>
      </c>
      <c r="AX654" s="196">
        <f t="shared" ref="AX654" si="4563">IF($AU$639=1,AP654*$AP$7,0)</f>
        <v>0</v>
      </c>
      <c r="AY654" s="196">
        <f t="shared" ref="AY654" si="4564">IF($AV$639=1,AS654*$AS$7,0)</f>
        <v>0</v>
      </c>
      <c r="AZ654" s="197" t="e">
        <f t="shared" si="4454"/>
        <v>#REF!</v>
      </c>
      <c r="BA654" s="198">
        <f t="shared" ref="BA654" si="4565">IFERROR(AZ654/(IF($AT$639&gt;0,$AM$7,0)+IF($AU$639&gt;0,$AP$7,0)+IF($AV$639&gt;0,$AS$7,0)),0)</f>
        <v>0</v>
      </c>
      <c r="BB654" s="198"/>
      <c r="BC654" s="425"/>
      <c r="BD654" s="413"/>
      <c r="BE654" s="413"/>
      <c r="BF654" s="413"/>
      <c r="BG654" s="416"/>
      <c r="BH654" s="416"/>
      <c r="BI654" s="411"/>
      <c r="BJ654" s="411"/>
      <c r="BK654" s="413"/>
      <c r="BL654" s="413"/>
      <c r="BM654" s="413"/>
      <c r="BP654" s="211"/>
      <c r="BQ654" s="211"/>
      <c r="BR654" s="211"/>
      <c r="BS654" s="211"/>
    </row>
    <row r="655" spans="1:71">
      <c r="A655" s="419"/>
      <c r="B655" s="419"/>
      <c r="C655" s="422"/>
      <c r="D655" s="195" t="str">
        <f t="shared" si="4482"/>
        <v>3.12</v>
      </c>
      <c r="E655" s="195"/>
      <c r="F655" s="195"/>
      <c r="G655" s="195"/>
      <c r="H655" s="195"/>
      <c r="I655" s="195"/>
      <c r="J655" s="196">
        <f t="shared" si="4446"/>
        <v>0</v>
      </c>
      <c r="K655" s="197" t="str">
        <f>IF(analis!BD15="","",analis!BD15)</f>
        <v/>
      </c>
      <c r="L655" s="196"/>
      <c r="M655" s="196"/>
      <c r="N655" s="196"/>
      <c r="O655" s="196"/>
      <c r="P655" s="196">
        <f t="shared" si="4447"/>
        <v>0</v>
      </c>
      <c r="Q655" s="8" t="e">
        <f>#REF!</f>
        <v>#REF!</v>
      </c>
      <c r="R655" s="196"/>
      <c r="S655" s="196" t="e">
        <f t="shared" si="4448"/>
        <v>#REF!</v>
      </c>
      <c r="T655" s="196"/>
      <c r="U655" s="196"/>
      <c r="V655" s="196">
        <f t="shared" si="4449"/>
        <v>0</v>
      </c>
      <c r="W655" s="196"/>
      <c r="X655" s="196"/>
      <c r="Y655" s="196"/>
      <c r="Z655" s="196"/>
      <c r="AA655" s="196">
        <f t="shared" ref="AA655" si="4566">IF($W$640=1,J655*$J$7,0)</f>
        <v>0</v>
      </c>
      <c r="AB655" s="196">
        <f t="shared" ref="AB655" si="4567">IF($X$640=1,P655*$P$7,0)</f>
        <v>0</v>
      </c>
      <c r="AC655" s="196" t="e">
        <f t="shared" ref="AC655" si="4568">IF($Y$640=1,S655*$S$7,0)</f>
        <v>#REF!</v>
      </c>
      <c r="AD655" s="196">
        <f t="shared" ref="AD655" si="4569">IF($Z$640=1,V655*$V$7,0)</f>
        <v>0</v>
      </c>
      <c r="AE655" s="197" t="e">
        <f t="shared" si="4487"/>
        <v>#REF!</v>
      </c>
      <c r="AF655" s="198">
        <f t="shared" ref="AF655" si="4570">IFERROR(AE655/(IF($W$640&gt;0,$J$7,0)+IF($X$640&gt;0,$P$7,0)+IF($Y$640&gt;0,$S$7,0)+IF($Z$640&gt;0,$V$7,0)),0)</f>
        <v>0</v>
      </c>
      <c r="AG655" s="198"/>
      <c r="AH655" s="425"/>
      <c r="AI655" s="413"/>
      <c r="AJ655" s="199" t="str">
        <f t="shared" si="4489"/>
        <v>4.12</v>
      </c>
      <c r="AK655" s="8" t="e">
        <f>#REF!</f>
        <v>#REF!</v>
      </c>
      <c r="AL655" s="199"/>
      <c r="AM655" s="196" t="e">
        <f t="shared" si="4451"/>
        <v>#REF!</v>
      </c>
      <c r="AN655" s="196"/>
      <c r="AO655" s="196"/>
      <c r="AP655" s="196">
        <f t="shared" si="4452"/>
        <v>0</v>
      </c>
      <c r="AQ655" s="196"/>
      <c r="AR655" s="196"/>
      <c r="AS655" s="196">
        <f t="shared" si="4453"/>
        <v>0</v>
      </c>
      <c r="AT655" s="196"/>
      <c r="AU655" s="196"/>
      <c r="AV655" s="196"/>
      <c r="AW655" s="196" t="e">
        <f t="shared" ref="AW655" si="4571">IF($AT$640=1,AM655*$AM$7,0)</f>
        <v>#REF!</v>
      </c>
      <c r="AX655" s="196">
        <f t="shared" ref="AX655" si="4572">IF($AU$640=1,AP655*$AP$7,0)</f>
        <v>0</v>
      </c>
      <c r="AY655" s="196">
        <f t="shared" ref="AY655" si="4573">IF($AV$640=1,AS655*$AS$7,0)</f>
        <v>0</v>
      </c>
      <c r="AZ655" s="197" t="e">
        <f t="shared" si="4454"/>
        <v>#REF!</v>
      </c>
      <c r="BA655" s="198">
        <f t="shared" ref="BA655" si="4574">IFERROR(AZ655/(IF($AT$640&gt;0,$AM$7,0)+IF($AU$640&gt;0,$AP$7,0)+IF($AV$640&gt;0,$AS$7,0)),0)</f>
        <v>0</v>
      </c>
      <c r="BB655" s="198"/>
      <c r="BC655" s="425"/>
      <c r="BD655" s="413"/>
      <c r="BE655" s="413"/>
      <c r="BF655" s="413"/>
      <c r="BG655" s="416"/>
      <c r="BH655" s="416"/>
      <c r="BI655" s="411"/>
      <c r="BJ655" s="411"/>
      <c r="BK655" s="413"/>
      <c r="BL655" s="413"/>
      <c r="BM655" s="413"/>
      <c r="BP655" s="211"/>
      <c r="BQ655" s="211"/>
      <c r="BR655" s="211"/>
      <c r="BS655" s="211"/>
    </row>
    <row r="656" spans="1:71">
      <c r="A656" s="419"/>
      <c r="B656" s="419"/>
      <c r="C656" s="422"/>
      <c r="D656" s="195" t="str">
        <f t="shared" si="4482"/>
        <v>3.13</v>
      </c>
      <c r="E656" s="195"/>
      <c r="F656" s="195"/>
      <c r="G656" s="195"/>
      <c r="H656" s="195"/>
      <c r="I656" s="195"/>
      <c r="J656" s="196">
        <f t="shared" si="4446"/>
        <v>0</v>
      </c>
      <c r="K656" s="197" t="str">
        <f>IF(analis!BF15="","",analis!BF15)</f>
        <v/>
      </c>
      <c r="L656" s="196"/>
      <c r="M656" s="196"/>
      <c r="N656" s="196"/>
      <c r="O656" s="196"/>
      <c r="P656" s="196">
        <f t="shared" si="4447"/>
        <v>0</v>
      </c>
      <c r="Q656" s="8" t="e">
        <f>#REF!</f>
        <v>#REF!</v>
      </c>
      <c r="R656" s="196"/>
      <c r="S656" s="196" t="e">
        <f t="shared" si="4448"/>
        <v>#REF!</v>
      </c>
      <c r="T656" s="196"/>
      <c r="U656" s="196"/>
      <c r="V656" s="196">
        <f t="shared" si="4449"/>
        <v>0</v>
      </c>
      <c r="W656" s="196"/>
      <c r="X656" s="196"/>
      <c r="Y656" s="196"/>
      <c r="Z656" s="196"/>
      <c r="AA656" s="196">
        <f t="shared" ref="AA656" si="4575">IF($W$641=1,J656*$J$7,0)</f>
        <v>0</v>
      </c>
      <c r="AB656" s="196">
        <f t="shared" ref="AB656" si="4576">IF($X$641=1,P656*$P$7,0)</f>
        <v>0</v>
      </c>
      <c r="AC656" s="196" t="e">
        <f t="shared" ref="AC656" si="4577">IF($Y$641=1,S656*$S$7,0)</f>
        <v>#REF!</v>
      </c>
      <c r="AD656" s="196">
        <f t="shared" ref="AD656" si="4578">IF($Z$641=1,V656*$V$7,0)</f>
        <v>0</v>
      </c>
      <c r="AE656" s="197" t="e">
        <f t="shared" si="4487"/>
        <v>#REF!</v>
      </c>
      <c r="AF656" s="198">
        <f t="shared" ref="AF656" si="4579">IFERROR(AE656/(IF($W$641&gt;0,$J$7,0)+IF($X$641&gt;0,$P$7,0)+IF($Y$641&gt;0,$S$7,0)+IF($Z$641&gt;0,$V$7,0)),0)</f>
        <v>0</v>
      </c>
      <c r="AG656" s="198"/>
      <c r="AH656" s="425"/>
      <c r="AI656" s="413"/>
      <c r="AJ656" s="199" t="str">
        <f t="shared" si="4489"/>
        <v>4.13</v>
      </c>
      <c r="AK656" s="8" t="e">
        <f>#REF!</f>
        <v>#REF!</v>
      </c>
      <c r="AL656" s="199"/>
      <c r="AM656" s="196" t="e">
        <f t="shared" si="4451"/>
        <v>#REF!</v>
      </c>
      <c r="AN656" s="196"/>
      <c r="AO656" s="196"/>
      <c r="AP656" s="196">
        <f t="shared" si="4452"/>
        <v>0</v>
      </c>
      <c r="AQ656" s="196"/>
      <c r="AR656" s="196"/>
      <c r="AS656" s="196">
        <f t="shared" si="4453"/>
        <v>0</v>
      </c>
      <c r="AT656" s="196"/>
      <c r="AU656" s="196"/>
      <c r="AV656" s="196"/>
      <c r="AW656" s="196" t="e">
        <f t="shared" ref="AW656" si="4580">IF($AT$641=1,AM656*$AM$7,0)</f>
        <v>#REF!</v>
      </c>
      <c r="AX656" s="196">
        <f>IF($AU$641=1,AP656*$AP$7,0)</f>
        <v>0</v>
      </c>
      <c r="AY656" s="196">
        <f t="shared" ref="AY656" si="4581">IF($AV$641=1,AS656*$AS$7,0)</f>
        <v>0</v>
      </c>
      <c r="AZ656" s="197" t="e">
        <f t="shared" si="4454"/>
        <v>#REF!</v>
      </c>
      <c r="BA656" s="198">
        <f t="shared" ref="BA656" si="4582">IFERROR(AZ656/(IF($AT$641&gt;0,$AM$7,0)+IF($AU$641&gt;0,$AP$7,0)+IF($AV$641&gt;0,$AS$7,0)),0)</f>
        <v>0</v>
      </c>
      <c r="BB656" s="198"/>
      <c r="BC656" s="425"/>
      <c r="BD656" s="413"/>
      <c r="BE656" s="413"/>
      <c r="BF656" s="413"/>
      <c r="BG656" s="416"/>
      <c r="BH656" s="416"/>
      <c r="BI656" s="411"/>
      <c r="BJ656" s="411"/>
      <c r="BK656" s="413"/>
      <c r="BL656" s="413"/>
      <c r="BM656" s="413"/>
      <c r="BP656" s="211"/>
      <c r="BQ656" s="211"/>
      <c r="BR656" s="211"/>
      <c r="BS656" s="211"/>
    </row>
    <row r="657" spans="1:71">
      <c r="A657" s="419"/>
      <c r="B657" s="419"/>
      <c r="C657" s="422"/>
      <c r="D657" s="195" t="str">
        <f t="shared" si="4482"/>
        <v>3.14</v>
      </c>
      <c r="E657" s="195"/>
      <c r="F657" s="195"/>
      <c r="G657" s="195"/>
      <c r="H657" s="195"/>
      <c r="I657" s="195"/>
      <c r="J657" s="196">
        <f t="shared" si="4446"/>
        <v>0</v>
      </c>
      <c r="K657" s="197" t="str">
        <f>IF(analis!BH15="","",analis!BH15)</f>
        <v/>
      </c>
      <c r="L657" s="196"/>
      <c r="M657" s="196"/>
      <c r="N657" s="196"/>
      <c r="O657" s="196"/>
      <c r="P657" s="196">
        <f t="shared" si="4447"/>
        <v>0</v>
      </c>
      <c r="Q657" s="8" t="e">
        <f>#REF!</f>
        <v>#REF!</v>
      </c>
      <c r="R657" s="196"/>
      <c r="S657" s="196" t="e">
        <f t="shared" si="4448"/>
        <v>#REF!</v>
      </c>
      <c r="T657" s="196"/>
      <c r="U657" s="196"/>
      <c r="V657" s="196">
        <f t="shared" si="4449"/>
        <v>0</v>
      </c>
      <c r="W657" s="196"/>
      <c r="X657" s="196"/>
      <c r="Y657" s="196"/>
      <c r="Z657" s="196"/>
      <c r="AA657" s="196">
        <f t="shared" ref="AA657" si="4583">IF($W$642=1,J657*$J$7,0)</f>
        <v>0</v>
      </c>
      <c r="AB657" s="196">
        <f t="shared" ref="AB657" si="4584">IF($X$642=1,P657*$P$7,0)</f>
        <v>0</v>
      </c>
      <c r="AC657" s="196" t="e">
        <f t="shared" ref="AC657" si="4585">IF($Y$642=1,S657*$S$7,0)</f>
        <v>#REF!</v>
      </c>
      <c r="AD657" s="196">
        <f t="shared" ref="AD657" si="4586">IF($Z$642=1,V657*$V$7,0)</f>
        <v>0</v>
      </c>
      <c r="AE657" s="197" t="e">
        <f t="shared" si="4487"/>
        <v>#REF!</v>
      </c>
      <c r="AF657" s="198">
        <f t="shared" ref="AF657" si="4587">IFERROR(AE657/(IF($W$642&gt;0,$J$7,0)+IF($X$642&gt;0,$P$7,0)+IF($Y$642&gt;0,$S$7,0)+IF($Z$642&gt;0,$V$7,0)),0)</f>
        <v>0</v>
      </c>
      <c r="AG657" s="198"/>
      <c r="AH657" s="425"/>
      <c r="AI657" s="413"/>
      <c r="AJ657" s="199" t="str">
        <f t="shared" si="4489"/>
        <v>4.14</v>
      </c>
      <c r="AK657" s="8" t="e">
        <f>#REF!</f>
        <v>#REF!</v>
      </c>
      <c r="AL657" s="199"/>
      <c r="AM657" s="196" t="e">
        <f t="shared" si="4451"/>
        <v>#REF!</v>
      </c>
      <c r="AN657" s="196"/>
      <c r="AO657" s="196"/>
      <c r="AP657" s="196">
        <f t="shared" si="4452"/>
        <v>0</v>
      </c>
      <c r="AQ657" s="196"/>
      <c r="AR657" s="196"/>
      <c r="AS657" s="196">
        <f t="shared" si="4453"/>
        <v>0</v>
      </c>
      <c r="AT657" s="196"/>
      <c r="AU657" s="196"/>
      <c r="AV657" s="196"/>
      <c r="AW657" s="196" t="e">
        <f t="shared" ref="AW657" si="4588">IF($AT$642=1,AM657*$AM$7,0)</f>
        <v>#REF!</v>
      </c>
      <c r="AX657" s="196">
        <f t="shared" ref="AX657" si="4589">IF($AU$642=1,AP657*$AP$7,0)</f>
        <v>0</v>
      </c>
      <c r="AY657" s="196">
        <f t="shared" ref="AY657" si="4590">IF($AV$642=1,AS657*$AS$7,0)</f>
        <v>0</v>
      </c>
      <c r="AZ657" s="197" t="e">
        <f t="shared" si="4454"/>
        <v>#REF!</v>
      </c>
      <c r="BA657" s="198">
        <f t="shared" ref="BA657" si="4591">IFERROR(AZ657/(IF($AT$642&gt;0,$AM$7,0)+IF($AU$642&gt;0,$AP$7,0)+IF($AV$642&gt;0,$AS$7,0)),0)</f>
        <v>0</v>
      </c>
      <c r="BB657" s="198"/>
      <c r="BC657" s="425"/>
      <c r="BD657" s="413"/>
      <c r="BE657" s="413"/>
      <c r="BF657" s="413"/>
      <c r="BG657" s="416"/>
      <c r="BH657" s="416"/>
      <c r="BI657" s="411"/>
      <c r="BJ657" s="411"/>
      <c r="BK657" s="413"/>
      <c r="BL657" s="413"/>
      <c r="BM657" s="413"/>
      <c r="BP657" s="211"/>
      <c r="BQ657" s="211"/>
      <c r="BR657" s="211"/>
      <c r="BS657" s="211"/>
    </row>
    <row r="658" spans="1:71">
      <c r="A658" s="420"/>
      <c r="B658" s="420"/>
      <c r="C658" s="423"/>
      <c r="D658" s="195" t="str">
        <f t="shared" si="4482"/>
        <v>3.15</v>
      </c>
      <c r="E658" s="195"/>
      <c r="F658" s="195"/>
      <c r="G658" s="195"/>
      <c r="H658" s="195"/>
      <c r="I658" s="195"/>
      <c r="J658" s="196">
        <f t="shared" si="4446"/>
        <v>0</v>
      </c>
      <c r="K658" s="197" t="str">
        <f>IF(analis!BJ15="","",analis!BJ15)</f>
        <v/>
      </c>
      <c r="L658" s="196"/>
      <c r="M658" s="196"/>
      <c r="N658" s="196"/>
      <c r="O658" s="196"/>
      <c r="P658" s="196">
        <f t="shared" si="4447"/>
        <v>0</v>
      </c>
      <c r="Q658" s="8" t="e">
        <f>#REF!</f>
        <v>#REF!</v>
      </c>
      <c r="R658" s="196"/>
      <c r="S658" s="196" t="e">
        <f t="shared" si="4448"/>
        <v>#REF!</v>
      </c>
      <c r="T658" s="196"/>
      <c r="U658" s="196"/>
      <c r="V658" s="196">
        <f t="shared" si="4449"/>
        <v>0</v>
      </c>
      <c r="W658" s="196"/>
      <c r="X658" s="196"/>
      <c r="Y658" s="196"/>
      <c r="Z658" s="196"/>
      <c r="AA658" s="196">
        <f t="shared" ref="AA658" si="4592">IF($W$643=1,J658*$J$7,0)</f>
        <v>0</v>
      </c>
      <c r="AB658" s="196">
        <f t="shared" ref="AB658" si="4593">IF($X$643=1,P658*$P$7,0)</f>
        <v>0</v>
      </c>
      <c r="AC658" s="196" t="e">
        <f t="shared" ref="AC658" si="4594">IF($Y$643=1,S658*$S$7,0)</f>
        <v>#REF!</v>
      </c>
      <c r="AD658" s="196">
        <f t="shared" ref="AD658" si="4595">IF($Z$643=1,V658*$V$7,0)</f>
        <v>0</v>
      </c>
      <c r="AE658" s="197" t="e">
        <f t="shared" si="4487"/>
        <v>#REF!</v>
      </c>
      <c r="AF658" s="198">
        <f t="shared" ref="AF658" si="4596">IFERROR(AE658/(IF($W$643&gt;0,$J$7,0)+IF($X$643&gt;0,$P$7,0)+IF($Y$643&gt;0,$S$7,0)+IF($Z$643&gt;0,$V$7,0)),0)</f>
        <v>0</v>
      </c>
      <c r="AG658" s="198"/>
      <c r="AH658" s="426"/>
      <c r="AI658" s="414"/>
      <c r="AJ658" s="199" t="str">
        <f t="shared" si="4489"/>
        <v>4.15</v>
      </c>
      <c r="AK658" s="8" t="e">
        <f>#REF!</f>
        <v>#REF!</v>
      </c>
      <c r="AL658" s="199"/>
      <c r="AM658" s="196" t="e">
        <f t="shared" si="4451"/>
        <v>#REF!</v>
      </c>
      <c r="AN658" s="196"/>
      <c r="AO658" s="196"/>
      <c r="AP658" s="196">
        <f t="shared" si="4452"/>
        <v>0</v>
      </c>
      <c r="AQ658" s="196"/>
      <c r="AR658" s="196"/>
      <c r="AS658" s="196">
        <f t="shared" si="4453"/>
        <v>0</v>
      </c>
      <c r="AT658" s="196"/>
      <c r="AU658" s="196"/>
      <c r="AV658" s="196"/>
      <c r="AW658" s="196" t="e">
        <f t="shared" ref="AW658" si="4597">IF($AT$643=1,AM658*$AM$7,0)</f>
        <v>#REF!</v>
      </c>
      <c r="AX658" s="196">
        <f t="shared" ref="AX658" si="4598">IF($AU$643=1,AP658*$AP$7,0)</f>
        <v>0</v>
      </c>
      <c r="AY658" s="196">
        <f t="shared" ref="AY658" si="4599">IF($AV$643=1,AS658*$AS$7,0)</f>
        <v>0</v>
      </c>
      <c r="AZ658" s="197" t="e">
        <f t="shared" si="4454"/>
        <v>#REF!</v>
      </c>
      <c r="BA658" s="198">
        <f t="shared" ref="BA658" si="4600">IFERROR(AZ658/(IF($AT$643&gt;0,$AM$7,0)+IF($AU$643&gt;0,$AP$7,0)+IF($AV$643&gt;0,$AS$7,0)),0)</f>
        <v>0</v>
      </c>
      <c r="BB658" s="198"/>
      <c r="BC658" s="426"/>
      <c r="BD658" s="414"/>
      <c r="BE658" s="414"/>
      <c r="BF658" s="414"/>
      <c r="BG658" s="417"/>
      <c r="BH658" s="417"/>
      <c r="BI658" s="316"/>
      <c r="BJ658" s="316"/>
      <c r="BK658" s="414"/>
      <c r="BL658" s="414"/>
      <c r="BM658" s="414"/>
      <c r="BP658" s="211"/>
      <c r="BQ658" s="211"/>
      <c r="BR658" s="211"/>
      <c r="BS658" s="211"/>
    </row>
    <row r="659" spans="1:71">
      <c r="A659" s="418">
        <v>3</v>
      </c>
      <c r="B659" s="418">
        <f>pd!B626</f>
        <v>0</v>
      </c>
      <c r="C659" s="421">
        <f>pd!C626</f>
        <v>0</v>
      </c>
      <c r="D659" s="195" t="str">
        <f t="shared" si="4482"/>
        <v>3.1</v>
      </c>
      <c r="E659" s="195"/>
      <c r="F659" s="195"/>
      <c r="G659" s="195"/>
      <c r="H659" s="195"/>
      <c r="I659" s="195"/>
      <c r="J659" s="196">
        <f t="shared" si="4446"/>
        <v>0</v>
      </c>
      <c r="K659" s="197" t="str">
        <f>IF(analis!AH16="","",analis!AH16)</f>
        <v/>
      </c>
      <c r="L659" s="196"/>
      <c r="M659" s="196"/>
      <c r="N659" s="196"/>
      <c r="O659" s="196"/>
      <c r="P659" s="196">
        <f t="shared" si="4447"/>
        <v>0</v>
      </c>
      <c r="Q659" s="8" t="e">
        <f>#REF!</f>
        <v>#REF!</v>
      </c>
      <c r="R659" s="196"/>
      <c r="S659" s="196" t="e">
        <f t="shared" si="4448"/>
        <v>#REF!</v>
      </c>
      <c r="T659" s="196"/>
      <c r="U659" s="196"/>
      <c r="V659" s="196">
        <f t="shared" si="4449"/>
        <v>0</v>
      </c>
      <c r="W659" s="196"/>
      <c r="X659" s="196"/>
      <c r="Y659" s="196"/>
      <c r="Z659" s="196"/>
      <c r="AA659" s="196">
        <f t="shared" ref="AA659" si="4601">IF($W$629=1,J659*$J$7,0)</f>
        <v>0</v>
      </c>
      <c r="AB659" s="196">
        <f t="shared" ref="AB659" si="4602">IF($X$629=1,P659*$P$7,0)</f>
        <v>0</v>
      </c>
      <c r="AC659" s="196" t="e">
        <f t="shared" ref="AC659" si="4603">IF($Y$629=1,S659*$S$7,0)</f>
        <v>#REF!</v>
      </c>
      <c r="AD659" s="196">
        <f t="shared" ref="AD659" si="4604">IF($Z$629=1,V659*$V$7,0)</f>
        <v>0</v>
      </c>
      <c r="AE659" s="197" t="e">
        <f t="shared" si="4487"/>
        <v>#REF!</v>
      </c>
      <c r="AF659" s="198">
        <f t="shared" ref="AF659" si="4605">IFERROR(AE659/(IF($W$629&gt;0,$J$7,0)+IF($X$629&gt;0,$P$7,0)+IF($Y$629&gt;0,$S$7,0)+IF($Z$629&gt;0,$V$7,0)),0)</f>
        <v>0</v>
      </c>
      <c r="AG659" s="198"/>
      <c r="AH659" s="424" t="e">
        <f t="shared" ref="AH659" si="4606">ROUND((SUM(AF659:AF673)/SUM($AG$629:$AG$643)),0)</f>
        <v>#REF!</v>
      </c>
      <c r="AI659" s="412" t="e">
        <f t="shared" ref="AI659" si="4607">IF(AH659&gt;=$BO$629,"A",IF(AH659&gt;=$BO$630,"B",IF(AH659&gt;=$BO$631,"C",IF(AH659&gt;=$BO$632,"D",""))))</f>
        <v>#REF!</v>
      </c>
      <c r="AJ659" s="199" t="str">
        <f t="shared" si="4489"/>
        <v>4.1</v>
      </c>
      <c r="AK659" s="8" t="e">
        <f>#REF!</f>
        <v>#REF!</v>
      </c>
      <c r="AL659" s="199"/>
      <c r="AM659" s="196" t="e">
        <f t="shared" si="4451"/>
        <v>#REF!</v>
      </c>
      <c r="AN659" s="196"/>
      <c r="AO659" s="196"/>
      <c r="AP659" s="196">
        <f t="shared" si="4452"/>
        <v>0</v>
      </c>
      <c r="AQ659" s="196"/>
      <c r="AR659" s="196"/>
      <c r="AS659" s="196">
        <f t="shared" si="4453"/>
        <v>0</v>
      </c>
      <c r="AT659" s="196"/>
      <c r="AU659" s="196"/>
      <c r="AV659" s="196"/>
      <c r="AW659" s="196" t="e">
        <f t="shared" ref="AW659" si="4608">IF($AT$629=1,AM659*$AM$7,0)</f>
        <v>#REF!</v>
      </c>
      <c r="AX659" s="196">
        <f t="shared" ref="AX659" si="4609">IF($AU$629=1,AP659*$AP$7,0)</f>
        <v>0</v>
      </c>
      <c r="AY659" s="196">
        <f t="shared" ref="AY659" si="4610">IF($AV$629=1,AS659*$AS$7,0)</f>
        <v>0</v>
      </c>
      <c r="AZ659" s="197" t="e">
        <f t="shared" si="4454"/>
        <v>#REF!</v>
      </c>
      <c r="BA659" s="198">
        <f t="shared" ref="BA659" si="4611">IFERROR(AZ659/(IF($AT$629&gt;0,$AM$7,0)+IF($AU$629&gt;0,$AP$7,0)+IF($AV$629&gt;0,$AS$7,0)),0)</f>
        <v>0</v>
      </c>
      <c r="BB659" s="198"/>
      <c r="BC659" s="424" t="e">
        <f t="shared" ref="BC659" si="4612">ROUND((SUM(BA659:BA673)/SUM($BB$629:$BB$643)),0)</f>
        <v>#REF!</v>
      </c>
      <c r="BD659" s="412" t="e">
        <f t="shared" ref="BD659" si="4613">IF(BC659&gt;=$BO$629,"A",IF(BC659&gt;=$BO$630,"B",IF(BC659&gt;=$BO$631,"C",IF(BC659&gt;=$BO$632,"D",""))))</f>
        <v>#REF!</v>
      </c>
      <c r="BE659" s="412"/>
      <c r="BF659" s="412"/>
      <c r="BG659" s="415" t="e">
        <f t="shared" ref="BG659" si="4614">IF(AI659=$BP$629,$BQ$629,IF(AI659=$BP$630,$BQ$630,IF(AI659=$BP$631,$BQ$631,IF(AI659=$BP$632,$BQ$632,""))))</f>
        <v>#REF!</v>
      </c>
      <c r="BH659" s="415" t="e">
        <f t="shared" ref="BH659" si="4615">IF(BD659=$BP$629,$BR$629,IF(BD659=$BP$630,$BR$630,IF(BD659=$BP$631,$BR$631,IF(BD659=$BP$632,$BR$632,""))))</f>
        <v>#REF!</v>
      </c>
      <c r="BI659" s="315" t="str">
        <f t="shared" ref="BI659" si="4616">IF(BE659=$BS$629,$BT$629,IF(BE659=$BS$630,$BT$630,IF(BE659=$BS$631,$BT$631,IF(BE659=$BS$632,$BT$632,""))))</f>
        <v/>
      </c>
      <c r="BJ659" s="315" t="str">
        <f t="shared" ref="BJ659" si="4617">IF(BF659=$BS$629,$BU$629,IF(BF659=$BS$630,$BU$630,IF(BF659=$BS$631,$BU$631,IF(BF659=$BS$632,$BU$632,""))))</f>
        <v/>
      </c>
      <c r="BK659" s="412"/>
      <c r="BL659" s="412"/>
      <c r="BM659" s="412"/>
      <c r="BP659" s="211"/>
      <c r="BQ659" s="211"/>
      <c r="BR659" s="211"/>
      <c r="BS659" s="211"/>
    </row>
    <row r="660" spans="1:71">
      <c r="A660" s="419"/>
      <c r="B660" s="419"/>
      <c r="C660" s="422"/>
      <c r="D660" s="195" t="str">
        <f t="shared" si="4482"/>
        <v>3.2</v>
      </c>
      <c r="E660" s="195"/>
      <c r="F660" s="195"/>
      <c r="G660" s="195"/>
      <c r="H660" s="195"/>
      <c r="I660" s="195"/>
      <c r="J660" s="196">
        <f t="shared" si="4446"/>
        <v>0</v>
      </c>
      <c r="K660" s="197" t="str">
        <f>IF(analis!AJ16="","",analis!AJ16)</f>
        <v/>
      </c>
      <c r="L660" s="196"/>
      <c r="M660" s="196"/>
      <c r="N660" s="196"/>
      <c r="O660" s="196"/>
      <c r="P660" s="196">
        <f t="shared" si="4447"/>
        <v>0</v>
      </c>
      <c r="Q660" s="8" t="e">
        <f>#REF!</f>
        <v>#REF!</v>
      </c>
      <c r="R660" s="196"/>
      <c r="S660" s="196" t="e">
        <f t="shared" si="4448"/>
        <v>#REF!</v>
      </c>
      <c r="T660" s="196"/>
      <c r="U660" s="196"/>
      <c r="V660" s="196">
        <f t="shared" si="4449"/>
        <v>0</v>
      </c>
      <c r="W660" s="196"/>
      <c r="X660" s="196"/>
      <c r="Y660" s="196"/>
      <c r="Z660" s="196"/>
      <c r="AA660" s="196">
        <f t="shared" ref="AA660" si="4618">IF($W$630=1,J660*$J$7,0)</f>
        <v>0</v>
      </c>
      <c r="AB660" s="196">
        <f t="shared" ref="AB660" si="4619">IF($X$630=1,P660*$P$7,0)</f>
        <v>0</v>
      </c>
      <c r="AC660" s="196" t="e">
        <f t="shared" ref="AC660" si="4620">IF($Y$630=1,S660*$S$7,0)</f>
        <v>#REF!</v>
      </c>
      <c r="AD660" s="196">
        <f t="shared" ref="AD660" si="4621">IF($Z$630=1,V660*$V$7,0)</f>
        <v>0</v>
      </c>
      <c r="AE660" s="197" t="e">
        <f t="shared" si="4487"/>
        <v>#REF!</v>
      </c>
      <c r="AF660" s="198">
        <f t="shared" ref="AF660" si="4622">IFERROR(AE660/(IF($W$630&gt;0,$J$7,0)+IF($X$630&gt;0,$P$7,0)+IF($Y$630&gt;0,$S$7,0)+IF($Z$630&gt;0,$V$7,0)),0)</f>
        <v>0</v>
      </c>
      <c r="AG660" s="198"/>
      <c r="AH660" s="425"/>
      <c r="AI660" s="413"/>
      <c r="AJ660" s="199" t="str">
        <f t="shared" si="4489"/>
        <v>4.2</v>
      </c>
      <c r="AK660" s="8" t="e">
        <f>#REF!</f>
        <v>#REF!</v>
      </c>
      <c r="AL660" s="199"/>
      <c r="AM660" s="196" t="e">
        <f t="shared" si="4451"/>
        <v>#REF!</v>
      </c>
      <c r="AN660" s="196"/>
      <c r="AO660" s="196"/>
      <c r="AP660" s="196">
        <f t="shared" si="4452"/>
        <v>0</v>
      </c>
      <c r="AQ660" s="196"/>
      <c r="AR660" s="196"/>
      <c r="AS660" s="196">
        <f t="shared" si="4453"/>
        <v>0</v>
      </c>
      <c r="AT660" s="196"/>
      <c r="AU660" s="196"/>
      <c r="AV660" s="196"/>
      <c r="AW660" s="196" t="e">
        <f t="shared" ref="AW660" si="4623">IF($AT$630=1,AM660*$AM$7,0)</f>
        <v>#REF!</v>
      </c>
      <c r="AX660" s="196">
        <f t="shared" ref="AX660" si="4624">IF($AU$630=1,AP660*$AP$7,0)</f>
        <v>0</v>
      </c>
      <c r="AY660" s="196">
        <f t="shared" ref="AY660" si="4625">IF($AV$630=1,AS660*$AS$7,0)</f>
        <v>0</v>
      </c>
      <c r="AZ660" s="197" t="e">
        <f t="shared" si="4454"/>
        <v>#REF!</v>
      </c>
      <c r="BA660" s="198">
        <f t="shared" ref="BA660" si="4626">IFERROR(AZ660/(IF($AT$630&gt;0,$AM$7,0)+IF($AU$630&gt;0,$AP$7,0)+IF($AV$630&gt;0,$AS$7,0)),0)</f>
        <v>0</v>
      </c>
      <c r="BB660" s="198"/>
      <c r="BC660" s="425"/>
      <c r="BD660" s="413"/>
      <c r="BE660" s="413"/>
      <c r="BF660" s="413"/>
      <c r="BG660" s="416"/>
      <c r="BH660" s="416"/>
      <c r="BI660" s="411"/>
      <c r="BJ660" s="411"/>
      <c r="BK660" s="413"/>
      <c r="BL660" s="413"/>
      <c r="BM660" s="413"/>
      <c r="BP660" s="211"/>
      <c r="BQ660" s="211"/>
      <c r="BR660" s="211"/>
      <c r="BS660" s="211"/>
    </row>
    <row r="661" spans="1:71">
      <c r="A661" s="419"/>
      <c r="B661" s="419"/>
      <c r="C661" s="422"/>
      <c r="D661" s="195" t="str">
        <f t="shared" si="4482"/>
        <v>3.3</v>
      </c>
      <c r="E661" s="195"/>
      <c r="F661" s="195"/>
      <c r="G661" s="195"/>
      <c r="H661" s="195"/>
      <c r="I661" s="195"/>
      <c r="J661" s="196">
        <f t="shared" si="4446"/>
        <v>0</v>
      </c>
      <c r="K661" s="197" t="str">
        <f>IF(analis!AL16="","",analis!AL16)</f>
        <v/>
      </c>
      <c r="L661" s="196"/>
      <c r="M661" s="196"/>
      <c r="N661" s="196"/>
      <c r="O661" s="196"/>
      <c r="P661" s="196">
        <f t="shared" si="4447"/>
        <v>0</v>
      </c>
      <c r="Q661" s="8" t="e">
        <f>#REF!</f>
        <v>#REF!</v>
      </c>
      <c r="R661" s="196"/>
      <c r="S661" s="196" t="e">
        <f t="shared" si="4448"/>
        <v>#REF!</v>
      </c>
      <c r="T661" s="196"/>
      <c r="U661" s="196"/>
      <c r="V661" s="196">
        <f t="shared" si="4449"/>
        <v>0</v>
      </c>
      <c r="W661" s="196"/>
      <c r="X661" s="196"/>
      <c r="Y661" s="196"/>
      <c r="Z661" s="196"/>
      <c r="AA661" s="196">
        <f t="shared" ref="AA661" si="4627">IF($W$631=1,J661*$J$7,0)</f>
        <v>0</v>
      </c>
      <c r="AB661" s="196">
        <f t="shared" ref="AB661" si="4628">IF($X$631=1,P661*$P$7,0)</f>
        <v>0</v>
      </c>
      <c r="AC661" s="196" t="e">
        <f t="shared" ref="AC661" si="4629">IF($Y$631=1,S661*$S$7,0)</f>
        <v>#REF!</v>
      </c>
      <c r="AD661" s="196">
        <f t="shared" ref="AD661" si="4630">IF($Z$631=1,V661*$V$7,0)</f>
        <v>0</v>
      </c>
      <c r="AE661" s="197" t="e">
        <f t="shared" si="4487"/>
        <v>#REF!</v>
      </c>
      <c r="AF661" s="198">
        <f t="shared" ref="AF661" si="4631">IFERROR(AE661/(IF($W$631&gt;0,$J$7,0)+IF($X$631&gt;0,$P$7,0)+IF($Y$631&gt;0,$S$7,0)+IF($Z$631&gt;0,$V$7,0)),0)</f>
        <v>0</v>
      </c>
      <c r="AG661" s="198"/>
      <c r="AH661" s="425"/>
      <c r="AI661" s="413"/>
      <c r="AJ661" s="199" t="str">
        <f t="shared" si="4489"/>
        <v>4.3</v>
      </c>
      <c r="AK661" s="8" t="e">
        <f>#REF!</f>
        <v>#REF!</v>
      </c>
      <c r="AL661" s="199"/>
      <c r="AM661" s="196" t="e">
        <f t="shared" si="4451"/>
        <v>#REF!</v>
      </c>
      <c r="AN661" s="196"/>
      <c r="AO661" s="196"/>
      <c r="AP661" s="196">
        <f t="shared" si="4452"/>
        <v>0</v>
      </c>
      <c r="AQ661" s="196"/>
      <c r="AR661" s="196"/>
      <c r="AS661" s="196">
        <f t="shared" si="4453"/>
        <v>0</v>
      </c>
      <c r="AT661" s="196"/>
      <c r="AU661" s="196"/>
      <c r="AV661" s="196"/>
      <c r="AW661" s="196" t="e">
        <f t="shared" ref="AW661" si="4632">IF($AT$631=1,AM661*$AM$7,0)</f>
        <v>#REF!</v>
      </c>
      <c r="AX661" s="196">
        <f t="shared" ref="AX661" si="4633">IF($AU$631=1,AP661*$AP$7,0)</f>
        <v>0</v>
      </c>
      <c r="AY661" s="196">
        <f t="shared" ref="AY661" si="4634">IF($AV$631=1,AS661*$AS$7,0)</f>
        <v>0</v>
      </c>
      <c r="AZ661" s="197" t="e">
        <f t="shared" si="4454"/>
        <v>#REF!</v>
      </c>
      <c r="BA661" s="198">
        <f t="shared" ref="BA661" si="4635">IFERROR(AZ661/(IF($AT$631&gt;0,$AM$7,0)+IF($AU$631&gt;0,$AP$7,0)+IF($AV$631&gt;0,$AS$7,0)),0)</f>
        <v>0</v>
      </c>
      <c r="BB661" s="198"/>
      <c r="BC661" s="425"/>
      <c r="BD661" s="413"/>
      <c r="BE661" s="413"/>
      <c r="BF661" s="413"/>
      <c r="BG661" s="416"/>
      <c r="BH661" s="416"/>
      <c r="BI661" s="411"/>
      <c r="BJ661" s="411"/>
      <c r="BK661" s="413"/>
      <c r="BL661" s="413"/>
      <c r="BM661" s="413"/>
      <c r="BP661" s="211"/>
      <c r="BQ661" s="211"/>
      <c r="BR661" s="211"/>
      <c r="BS661" s="211"/>
    </row>
    <row r="662" spans="1:71">
      <c r="A662" s="419"/>
      <c r="B662" s="419"/>
      <c r="C662" s="422"/>
      <c r="D662" s="195" t="str">
        <f t="shared" si="4482"/>
        <v>3.4</v>
      </c>
      <c r="E662" s="195"/>
      <c r="F662" s="195"/>
      <c r="G662" s="195"/>
      <c r="H662" s="195"/>
      <c r="I662" s="195"/>
      <c r="J662" s="196">
        <f t="shared" si="4446"/>
        <v>0</v>
      </c>
      <c r="K662" s="197" t="str">
        <f>IF(analis!AN16="","",analis!AN16)</f>
        <v/>
      </c>
      <c r="L662" s="196"/>
      <c r="M662" s="196"/>
      <c r="N662" s="196"/>
      <c r="O662" s="196"/>
      <c r="P662" s="196">
        <f t="shared" si="4447"/>
        <v>0</v>
      </c>
      <c r="Q662" s="8" t="e">
        <f>#REF!</f>
        <v>#REF!</v>
      </c>
      <c r="R662" s="196"/>
      <c r="S662" s="196" t="e">
        <f t="shared" si="4448"/>
        <v>#REF!</v>
      </c>
      <c r="T662" s="196"/>
      <c r="U662" s="196"/>
      <c r="V662" s="196">
        <f t="shared" si="4449"/>
        <v>0</v>
      </c>
      <c r="W662" s="196"/>
      <c r="X662" s="196"/>
      <c r="Y662" s="196"/>
      <c r="Z662" s="196"/>
      <c r="AA662" s="196">
        <f t="shared" ref="AA662" si="4636">IF($W$632=1,J662*$J$7,0)</f>
        <v>0</v>
      </c>
      <c r="AB662" s="196">
        <f t="shared" ref="AB662" si="4637">IF($X$632=1,P662*$P$7,0)</f>
        <v>0</v>
      </c>
      <c r="AC662" s="196" t="e">
        <f t="shared" ref="AC662" si="4638">IF($Y$632=1,S662*$S$7,0)</f>
        <v>#REF!</v>
      </c>
      <c r="AD662" s="196">
        <f t="shared" ref="AD662" si="4639">IF($Z$632=1,V662*$V$7,0)</f>
        <v>0</v>
      </c>
      <c r="AE662" s="197" t="e">
        <f t="shared" si="4487"/>
        <v>#REF!</v>
      </c>
      <c r="AF662" s="198">
        <f t="shared" ref="AF662" si="4640">IFERROR(AE662/(IF($W$632&gt;0,$J$7,0)+IF($X$632&gt;0,$P$7,0)+IF($Y$632&gt;0,$S$7,0)+IF($Z$632&gt;0,$V$7,0)),0)</f>
        <v>0</v>
      </c>
      <c r="AG662" s="198"/>
      <c r="AH662" s="425"/>
      <c r="AI662" s="413"/>
      <c r="AJ662" s="199" t="str">
        <f t="shared" si="4489"/>
        <v>4.4</v>
      </c>
      <c r="AK662" s="8" t="e">
        <f>#REF!</f>
        <v>#REF!</v>
      </c>
      <c r="AL662" s="199"/>
      <c r="AM662" s="196" t="e">
        <f t="shared" si="4451"/>
        <v>#REF!</v>
      </c>
      <c r="AN662" s="196"/>
      <c r="AO662" s="196"/>
      <c r="AP662" s="196">
        <f t="shared" si="4452"/>
        <v>0</v>
      </c>
      <c r="AQ662" s="196"/>
      <c r="AR662" s="196"/>
      <c r="AS662" s="196">
        <f t="shared" si="4453"/>
        <v>0</v>
      </c>
      <c r="AT662" s="196"/>
      <c r="AU662" s="196"/>
      <c r="AV662" s="196"/>
      <c r="AW662" s="196" t="e">
        <f t="shared" ref="AW662" si="4641">IF($AT$632=1,AM662*$AM$7,0)</f>
        <v>#REF!</v>
      </c>
      <c r="AX662" s="196">
        <f t="shared" ref="AX662" si="4642">IF($AU$632=1,AP662*$AP$7,0)</f>
        <v>0</v>
      </c>
      <c r="AY662" s="196">
        <f t="shared" ref="AY662" si="4643">IF($AV$632=1,AS662*$AS$7,0)</f>
        <v>0</v>
      </c>
      <c r="AZ662" s="197" t="e">
        <f t="shared" si="4454"/>
        <v>#REF!</v>
      </c>
      <c r="BA662" s="198">
        <f t="shared" ref="BA662" si="4644">IFERROR(AZ662/(IF($AT$632&gt;0,$AM$7,0)+IF($AU$632&gt;0,$AP$7,0)+IF($AV$632&gt;0,$AS$7,0)),0)</f>
        <v>0</v>
      </c>
      <c r="BB662" s="198"/>
      <c r="BC662" s="425"/>
      <c r="BD662" s="413"/>
      <c r="BE662" s="413"/>
      <c r="BF662" s="413"/>
      <c r="BG662" s="416"/>
      <c r="BH662" s="416"/>
      <c r="BI662" s="411"/>
      <c r="BJ662" s="411"/>
      <c r="BK662" s="413"/>
      <c r="BL662" s="413"/>
      <c r="BM662" s="413"/>
      <c r="BP662" s="211"/>
      <c r="BQ662" s="211"/>
      <c r="BR662" s="211"/>
      <c r="BS662" s="211"/>
    </row>
    <row r="663" spans="1:71">
      <c r="A663" s="419"/>
      <c r="B663" s="419"/>
      <c r="C663" s="422"/>
      <c r="D663" s="195" t="str">
        <f t="shared" si="4482"/>
        <v>3.5</v>
      </c>
      <c r="E663" s="195"/>
      <c r="F663" s="195"/>
      <c r="G663" s="195"/>
      <c r="H663" s="195"/>
      <c r="I663" s="195"/>
      <c r="J663" s="196">
        <f t="shared" si="4446"/>
        <v>0</v>
      </c>
      <c r="K663" s="197" t="str">
        <f>IF(analis!AP16="","",analis!AP16)</f>
        <v/>
      </c>
      <c r="L663" s="196"/>
      <c r="M663" s="196"/>
      <c r="N663" s="196"/>
      <c r="O663" s="196"/>
      <c r="P663" s="196">
        <f t="shared" si="4447"/>
        <v>0</v>
      </c>
      <c r="Q663" s="8" t="e">
        <f>#REF!</f>
        <v>#REF!</v>
      </c>
      <c r="R663" s="196"/>
      <c r="S663" s="196" t="e">
        <f t="shared" si="4448"/>
        <v>#REF!</v>
      </c>
      <c r="T663" s="196"/>
      <c r="U663" s="196"/>
      <c r="V663" s="196">
        <f t="shared" si="4449"/>
        <v>0</v>
      </c>
      <c r="W663" s="196"/>
      <c r="X663" s="196"/>
      <c r="Y663" s="196"/>
      <c r="Z663" s="196"/>
      <c r="AA663" s="196">
        <f t="shared" ref="AA663" si="4645">IF($W$633=1,J663*$J$7,0)</f>
        <v>0</v>
      </c>
      <c r="AB663" s="196">
        <f t="shared" ref="AB663" si="4646">IF($X$633=1,P663*$P$7,0)</f>
        <v>0</v>
      </c>
      <c r="AC663" s="196" t="e">
        <f t="shared" ref="AC663" si="4647">IF($Y$633=1,S663*$S$7,0)</f>
        <v>#REF!</v>
      </c>
      <c r="AD663" s="196">
        <f t="shared" ref="AD663" si="4648">IF($Z$633=1,V663*$V$7,0)</f>
        <v>0</v>
      </c>
      <c r="AE663" s="197" t="e">
        <f t="shared" si="4487"/>
        <v>#REF!</v>
      </c>
      <c r="AF663" s="198">
        <f t="shared" ref="AF663" si="4649">IFERROR(AE663/(IF($W$633&gt;0,$J$7,0)+IF($X$633&gt;0,$P$7,0)+IF($Y$633&gt;0,$S$7,0)+IF($Z$633&gt;0,$V$7,0)),0)</f>
        <v>0</v>
      </c>
      <c r="AG663" s="198"/>
      <c r="AH663" s="425"/>
      <c r="AI663" s="413"/>
      <c r="AJ663" s="199" t="str">
        <f t="shared" si="4489"/>
        <v>4.5</v>
      </c>
      <c r="AK663" s="8" t="e">
        <f>#REF!</f>
        <v>#REF!</v>
      </c>
      <c r="AL663" s="199"/>
      <c r="AM663" s="196" t="e">
        <f t="shared" si="4451"/>
        <v>#REF!</v>
      </c>
      <c r="AN663" s="196"/>
      <c r="AO663" s="196"/>
      <c r="AP663" s="196">
        <f t="shared" si="4452"/>
        <v>0</v>
      </c>
      <c r="AQ663" s="196"/>
      <c r="AR663" s="196"/>
      <c r="AS663" s="196">
        <f t="shared" si="4453"/>
        <v>0</v>
      </c>
      <c r="AT663" s="196"/>
      <c r="AU663" s="196"/>
      <c r="AV663" s="196"/>
      <c r="AW663" s="196" t="e">
        <f t="shared" ref="AW663" si="4650">IF($AT$633=1,AM663*$AM$7,0)</f>
        <v>#REF!</v>
      </c>
      <c r="AX663" s="196">
        <f t="shared" ref="AX663" si="4651">IF($AU$633=1,AP663*$AP$7,0)</f>
        <v>0</v>
      </c>
      <c r="AY663" s="196">
        <f t="shared" ref="AY663" si="4652">IF($AV$633=1,AS663*$AS$7,0)</f>
        <v>0</v>
      </c>
      <c r="AZ663" s="197" t="e">
        <f t="shared" si="4454"/>
        <v>#REF!</v>
      </c>
      <c r="BA663" s="198">
        <f t="shared" ref="BA663" si="4653">IFERROR(AZ663/(IF($AT$633&gt;0,$AM$7,0)+IF($AU$633&gt;0,$AP$7,0)+IF($AV$633&gt;0,$AS$7,0)),0)</f>
        <v>0</v>
      </c>
      <c r="BB663" s="198"/>
      <c r="BC663" s="425"/>
      <c r="BD663" s="413"/>
      <c r="BE663" s="413"/>
      <c r="BF663" s="413"/>
      <c r="BG663" s="416"/>
      <c r="BH663" s="416"/>
      <c r="BI663" s="411"/>
      <c r="BJ663" s="411"/>
      <c r="BK663" s="413"/>
      <c r="BL663" s="413"/>
      <c r="BM663" s="413"/>
      <c r="BP663" s="211"/>
      <c r="BQ663" s="211"/>
      <c r="BR663" s="211"/>
      <c r="BS663" s="211"/>
    </row>
    <row r="664" spans="1:71">
      <c r="A664" s="419"/>
      <c r="B664" s="419"/>
      <c r="C664" s="422"/>
      <c r="D664" s="195" t="str">
        <f t="shared" si="4482"/>
        <v>3.6</v>
      </c>
      <c r="E664" s="195"/>
      <c r="F664" s="195"/>
      <c r="G664" s="195"/>
      <c r="H664" s="195"/>
      <c r="I664" s="195"/>
      <c r="J664" s="196">
        <f t="shared" si="4446"/>
        <v>0</v>
      </c>
      <c r="K664" s="197" t="str">
        <f>IF(analis!AR16="","",analis!AR16)</f>
        <v/>
      </c>
      <c r="L664" s="196"/>
      <c r="M664" s="196"/>
      <c r="N664" s="196"/>
      <c r="O664" s="196"/>
      <c r="P664" s="196">
        <f t="shared" si="4447"/>
        <v>0</v>
      </c>
      <c r="Q664" s="8" t="str">
        <f>'rpp10'!$M$261</f>
        <v/>
      </c>
      <c r="R664" s="196"/>
      <c r="S664" s="196">
        <f t="shared" si="4448"/>
        <v>0</v>
      </c>
      <c r="T664" s="196"/>
      <c r="U664" s="196"/>
      <c r="V664" s="196">
        <f t="shared" si="4449"/>
        <v>0</v>
      </c>
      <c r="W664" s="196"/>
      <c r="X664" s="196"/>
      <c r="Y664" s="196"/>
      <c r="Z664" s="196"/>
      <c r="AA664" s="196">
        <f t="shared" ref="AA664" si="4654">IF($W$634=1,J664*$J$7,0)</f>
        <v>0</v>
      </c>
      <c r="AB664" s="196">
        <f t="shared" ref="AB664" si="4655">IF($X$634=1,P664*$P$7,0)</f>
        <v>0</v>
      </c>
      <c r="AC664" s="196">
        <f t="shared" ref="AC664" si="4656">IF($Y$634=1,S664*$S$7,0)</f>
        <v>0</v>
      </c>
      <c r="AD664" s="196">
        <f t="shared" ref="AD664" si="4657">IF($Z$634=1,V664*$V$7,0)</f>
        <v>0</v>
      </c>
      <c r="AE664" s="197">
        <f t="shared" si="4487"/>
        <v>0</v>
      </c>
      <c r="AF664" s="198">
        <f t="shared" ref="AF664" si="4658">IFERROR(AE664/(IF($W$634&gt;0,$J$7,0)+IF($X$634&gt;0,$P$7,0)+IF($Y$634&gt;0,$S$7,0)+IF($Z$634&gt;0,$V$7,0)),0)</f>
        <v>0</v>
      </c>
      <c r="AG664" s="198"/>
      <c r="AH664" s="425"/>
      <c r="AI664" s="413"/>
      <c r="AJ664" s="199" t="str">
        <f t="shared" si="4489"/>
        <v>4.6</v>
      </c>
      <c r="AK664" s="8" t="str">
        <f>'rpp10'!$M$318</f>
        <v/>
      </c>
      <c r="AL664" s="199"/>
      <c r="AM664" s="196">
        <f t="shared" si="4451"/>
        <v>0</v>
      </c>
      <c r="AN664" s="196"/>
      <c r="AO664" s="196"/>
      <c r="AP664" s="196">
        <f t="shared" si="4452"/>
        <v>0</v>
      </c>
      <c r="AQ664" s="196"/>
      <c r="AR664" s="196"/>
      <c r="AS664" s="196">
        <f t="shared" si="4453"/>
        <v>0</v>
      </c>
      <c r="AT664" s="196"/>
      <c r="AU664" s="196"/>
      <c r="AV664" s="196"/>
      <c r="AW664" s="196">
        <f t="shared" ref="AW664" si="4659">IF($AT$634=1,AM664*$AM$7,0)</f>
        <v>0</v>
      </c>
      <c r="AX664" s="196">
        <f t="shared" ref="AX664" si="4660">IF($AU$634=1,AP664*$AP$7,0)</f>
        <v>0</v>
      </c>
      <c r="AY664" s="196">
        <f t="shared" ref="AY664" si="4661">IF($AV$634=1,AS664*$AS$7,0)</f>
        <v>0</v>
      </c>
      <c r="AZ664" s="197">
        <f t="shared" si="4454"/>
        <v>0</v>
      </c>
      <c r="BA664" s="198">
        <f t="shared" ref="BA664" si="4662">IFERROR(AZ664/(IF($AT$634&gt;0,$AM$7,0)+IF($AU$634&gt;0,$AP$7,0)+IF($AV$634&gt;0,$AS$7,0)),0)</f>
        <v>0</v>
      </c>
      <c r="BB664" s="198"/>
      <c r="BC664" s="425"/>
      <c r="BD664" s="413"/>
      <c r="BE664" s="413"/>
      <c r="BF664" s="413"/>
      <c r="BG664" s="416"/>
      <c r="BH664" s="416"/>
      <c r="BI664" s="411"/>
      <c r="BJ664" s="411"/>
      <c r="BK664" s="413"/>
      <c r="BL664" s="413"/>
      <c r="BM664" s="413"/>
      <c r="BP664" s="211"/>
      <c r="BQ664" s="211"/>
      <c r="BR664" s="211"/>
      <c r="BS664" s="211"/>
    </row>
    <row r="665" spans="1:71">
      <c r="A665" s="419"/>
      <c r="B665" s="419"/>
      <c r="C665" s="422"/>
      <c r="D665" s="195" t="str">
        <f t="shared" si="4482"/>
        <v>3.7</v>
      </c>
      <c r="E665" s="195"/>
      <c r="F665" s="195"/>
      <c r="G665" s="195"/>
      <c r="H665" s="195"/>
      <c r="I665" s="195"/>
      <c r="J665" s="196">
        <f t="shared" si="4446"/>
        <v>0</v>
      </c>
      <c r="K665" s="197" t="str">
        <f>IF(analis!AT16="","",analis!AT16)</f>
        <v/>
      </c>
      <c r="L665" s="196"/>
      <c r="M665" s="196"/>
      <c r="N665" s="196"/>
      <c r="O665" s="196"/>
      <c r="P665" s="196">
        <f t="shared" si="4447"/>
        <v>0</v>
      </c>
      <c r="Q665" s="8" t="e">
        <f>#REF!</f>
        <v>#REF!</v>
      </c>
      <c r="R665" s="196"/>
      <c r="S665" s="196" t="e">
        <f t="shared" si="4448"/>
        <v>#REF!</v>
      </c>
      <c r="T665" s="196"/>
      <c r="U665" s="196"/>
      <c r="V665" s="196">
        <f t="shared" si="4449"/>
        <v>0</v>
      </c>
      <c r="W665" s="196"/>
      <c r="X665" s="196"/>
      <c r="Y665" s="196"/>
      <c r="Z665" s="196"/>
      <c r="AA665" s="196">
        <f t="shared" ref="AA665" si="4663">IF($W$635=1,J665*$J$7,0)</f>
        <v>0</v>
      </c>
      <c r="AB665" s="196">
        <f t="shared" ref="AB665" si="4664">IF($X$635=1,P665*$P$7,0)</f>
        <v>0</v>
      </c>
      <c r="AC665" s="196" t="e">
        <f t="shared" ref="AC665" si="4665">IF($Y$635=1,S665*$S$7,0)</f>
        <v>#REF!</v>
      </c>
      <c r="AD665" s="196">
        <f t="shared" ref="AD665" si="4666">IF($Z$635=1,V665*$V$7,0)</f>
        <v>0</v>
      </c>
      <c r="AE665" s="197" t="e">
        <f t="shared" si="4487"/>
        <v>#REF!</v>
      </c>
      <c r="AF665" s="198">
        <f t="shared" ref="AF665" si="4667">IFERROR(AE665/(IF($W$635&gt;0,$J$7,0)+IF($X$635&gt;0,$P$7,0)+IF($Y$635&gt;0,$S$7,0)+IF($Z$635&gt;0,$V$7,0)),0)</f>
        <v>0</v>
      </c>
      <c r="AG665" s="198"/>
      <c r="AH665" s="425"/>
      <c r="AI665" s="413"/>
      <c r="AJ665" s="199" t="str">
        <f t="shared" si="4489"/>
        <v>4.7</v>
      </c>
      <c r="AK665" s="8" t="e">
        <f>#REF!</f>
        <v>#REF!</v>
      </c>
      <c r="AL665" s="199"/>
      <c r="AM665" s="196" t="e">
        <f t="shared" si="4451"/>
        <v>#REF!</v>
      </c>
      <c r="AN665" s="196"/>
      <c r="AO665" s="196"/>
      <c r="AP665" s="196">
        <f t="shared" si="4452"/>
        <v>0</v>
      </c>
      <c r="AQ665" s="196"/>
      <c r="AR665" s="196"/>
      <c r="AS665" s="196">
        <f t="shared" si="4453"/>
        <v>0</v>
      </c>
      <c r="AT665" s="196"/>
      <c r="AU665" s="196"/>
      <c r="AV665" s="196"/>
      <c r="AW665" s="196" t="e">
        <f t="shared" ref="AW665" si="4668">IF($AT$635=1,AM665*$AM$7,0)</f>
        <v>#REF!</v>
      </c>
      <c r="AX665" s="196">
        <f t="shared" ref="AX665" si="4669">IF($AU$635=1,AP665*$AP$7,0)</f>
        <v>0</v>
      </c>
      <c r="AY665" s="196">
        <f t="shared" ref="AY665" si="4670">IF($AV$635=1,AS665*$AS$7,0)</f>
        <v>0</v>
      </c>
      <c r="AZ665" s="197" t="e">
        <f t="shared" si="4454"/>
        <v>#REF!</v>
      </c>
      <c r="BA665" s="198">
        <f t="shared" ref="BA665" si="4671">IFERROR(AZ665/(IF($AT$635&gt;0,$AM$7,0)+IF($AU$635&gt;0,$AP$7,0)+IF($AV$635&gt;0,$AS$7,0)),0)</f>
        <v>0</v>
      </c>
      <c r="BB665" s="198"/>
      <c r="BC665" s="425"/>
      <c r="BD665" s="413"/>
      <c r="BE665" s="413"/>
      <c r="BF665" s="413"/>
      <c r="BG665" s="416"/>
      <c r="BH665" s="416"/>
      <c r="BI665" s="411"/>
      <c r="BJ665" s="411"/>
      <c r="BK665" s="413"/>
      <c r="BL665" s="413"/>
      <c r="BM665" s="413"/>
      <c r="BP665" s="211"/>
      <c r="BQ665" s="211"/>
      <c r="BR665" s="211"/>
      <c r="BS665" s="211"/>
    </row>
    <row r="666" spans="1:71">
      <c r="A666" s="419"/>
      <c r="B666" s="419"/>
      <c r="C666" s="422"/>
      <c r="D666" s="195" t="str">
        <f t="shared" si="4482"/>
        <v>3.8</v>
      </c>
      <c r="E666" s="195"/>
      <c r="F666" s="195"/>
      <c r="G666" s="195"/>
      <c r="H666" s="195"/>
      <c r="I666" s="195"/>
      <c r="J666" s="196">
        <f t="shared" si="4446"/>
        <v>0</v>
      </c>
      <c r="K666" s="197" t="str">
        <f>IF(analis!AV16="","",analis!AV16)</f>
        <v/>
      </c>
      <c r="L666" s="196"/>
      <c r="M666" s="196"/>
      <c r="N666" s="196"/>
      <c r="O666" s="196"/>
      <c r="P666" s="196">
        <f t="shared" si="4447"/>
        <v>0</v>
      </c>
      <c r="Q666" s="8" t="e">
        <f>#REF!</f>
        <v>#REF!</v>
      </c>
      <c r="R666" s="196"/>
      <c r="S666" s="196" t="e">
        <f t="shared" si="4448"/>
        <v>#REF!</v>
      </c>
      <c r="T666" s="196"/>
      <c r="U666" s="196"/>
      <c r="V666" s="196">
        <f t="shared" si="4449"/>
        <v>0</v>
      </c>
      <c r="W666" s="196"/>
      <c r="X666" s="196"/>
      <c r="Y666" s="196"/>
      <c r="Z666" s="196"/>
      <c r="AA666" s="196">
        <f t="shared" ref="AA666" si="4672">IF($W$636=1,J666*$J$7,0)</f>
        <v>0</v>
      </c>
      <c r="AB666" s="196">
        <f t="shared" ref="AB666" si="4673">IF($X$636=1,P666*$P$7,0)</f>
        <v>0</v>
      </c>
      <c r="AC666" s="196" t="e">
        <f t="shared" ref="AC666" si="4674">IF($Y$636=1,S666*$S$7,0)</f>
        <v>#REF!</v>
      </c>
      <c r="AD666" s="196">
        <f t="shared" ref="AD666" si="4675">IF($Z$636=1,V666*$V$7,0)</f>
        <v>0</v>
      </c>
      <c r="AE666" s="197" t="e">
        <f t="shared" si="4487"/>
        <v>#REF!</v>
      </c>
      <c r="AF666" s="198">
        <f t="shared" ref="AF666" si="4676">IFERROR(AE666/(IF($W$636&gt;0,$J$7,0)+IF($X$636&gt;0,$P$7,0)+IF($Y$636&gt;0,$S$7,0)+IF($Z$636&gt;0,$V$7,0)),0)</f>
        <v>0</v>
      </c>
      <c r="AG666" s="198"/>
      <c r="AH666" s="425"/>
      <c r="AI666" s="413"/>
      <c r="AJ666" s="199" t="str">
        <f t="shared" si="4489"/>
        <v>4.8</v>
      </c>
      <c r="AK666" s="8" t="e">
        <f>#REF!</f>
        <v>#REF!</v>
      </c>
      <c r="AL666" s="199"/>
      <c r="AM666" s="196" t="e">
        <f t="shared" si="4451"/>
        <v>#REF!</v>
      </c>
      <c r="AN666" s="196"/>
      <c r="AO666" s="196"/>
      <c r="AP666" s="196">
        <f t="shared" si="4452"/>
        <v>0</v>
      </c>
      <c r="AQ666" s="196"/>
      <c r="AR666" s="196"/>
      <c r="AS666" s="196">
        <f t="shared" si="4453"/>
        <v>0</v>
      </c>
      <c r="AT666" s="196"/>
      <c r="AU666" s="196"/>
      <c r="AV666" s="196"/>
      <c r="AW666" s="196" t="e">
        <f t="shared" ref="AW666" si="4677">IF($AT$636=1,AM666*$AM$7,0)</f>
        <v>#REF!</v>
      </c>
      <c r="AX666" s="196">
        <f t="shared" ref="AX666" si="4678">IF($AU$636=1,AP666*$AP$7,0)</f>
        <v>0</v>
      </c>
      <c r="AY666" s="196">
        <f t="shared" ref="AY666" si="4679">IF($AV$636=1,AS666*$AS$7,0)</f>
        <v>0</v>
      </c>
      <c r="AZ666" s="197" t="e">
        <f t="shared" si="4454"/>
        <v>#REF!</v>
      </c>
      <c r="BA666" s="198">
        <f t="shared" ref="BA666" si="4680">IFERROR(AZ666/(IF($AT$636&gt;0,$AM$7,0)+IF($AU$636&gt;0,$AP$7,0)+IF($AV$636&gt;0,$AS$7,0)),0)</f>
        <v>0</v>
      </c>
      <c r="BB666" s="198"/>
      <c r="BC666" s="425"/>
      <c r="BD666" s="413"/>
      <c r="BE666" s="413"/>
      <c r="BF666" s="413"/>
      <c r="BG666" s="416"/>
      <c r="BH666" s="416"/>
      <c r="BI666" s="411"/>
      <c r="BJ666" s="411"/>
      <c r="BK666" s="413"/>
      <c r="BL666" s="413"/>
      <c r="BM666" s="413"/>
      <c r="BP666" s="211"/>
      <c r="BQ666" s="211"/>
      <c r="BR666" s="211"/>
      <c r="BS666" s="211"/>
    </row>
    <row r="667" spans="1:71">
      <c r="A667" s="419"/>
      <c r="B667" s="419"/>
      <c r="C667" s="422"/>
      <c r="D667" s="195" t="str">
        <f t="shared" si="4482"/>
        <v>3.9</v>
      </c>
      <c r="E667" s="195"/>
      <c r="F667" s="195"/>
      <c r="G667" s="195"/>
      <c r="H667" s="195"/>
      <c r="I667" s="195"/>
      <c r="J667" s="196">
        <f t="shared" si="4446"/>
        <v>0</v>
      </c>
      <c r="K667" s="197" t="str">
        <f>IF(analis!AX16="","",analis!AX16)</f>
        <v/>
      </c>
      <c r="L667" s="196"/>
      <c r="M667" s="196"/>
      <c r="N667" s="196"/>
      <c r="O667" s="196"/>
      <c r="P667" s="196">
        <f t="shared" si="4447"/>
        <v>0</v>
      </c>
      <c r="Q667" s="8" t="e">
        <f>#REF!</f>
        <v>#REF!</v>
      </c>
      <c r="R667" s="196"/>
      <c r="S667" s="196" t="e">
        <f t="shared" si="4448"/>
        <v>#REF!</v>
      </c>
      <c r="T667" s="196"/>
      <c r="U667" s="196"/>
      <c r="V667" s="196">
        <f t="shared" si="4449"/>
        <v>0</v>
      </c>
      <c r="W667" s="196"/>
      <c r="X667" s="196"/>
      <c r="Y667" s="196"/>
      <c r="Z667" s="196"/>
      <c r="AA667" s="196">
        <f t="shared" ref="AA667" si="4681">IF($W$637=1,J667*$J$7,0)</f>
        <v>0</v>
      </c>
      <c r="AB667" s="196">
        <f t="shared" ref="AB667" si="4682">IF($X$637=1,P667*$P$7,0)</f>
        <v>0</v>
      </c>
      <c r="AC667" s="196" t="e">
        <f t="shared" ref="AC667" si="4683">IF($Y$637=1,S667*$S$7,0)</f>
        <v>#REF!</v>
      </c>
      <c r="AD667" s="196">
        <f t="shared" ref="AD667" si="4684">IF($Z$637=1,V667*$V$7,0)</f>
        <v>0</v>
      </c>
      <c r="AE667" s="197" t="e">
        <f t="shared" si="4487"/>
        <v>#REF!</v>
      </c>
      <c r="AF667" s="198">
        <f t="shared" ref="AF667" si="4685">IFERROR(AE667/(IF($W$637&gt;0,$J$7,0)+IF($X$637&gt;0,$P$7,0)+IF($Y$637&gt;0,$S$7,0)+IF($Z$637&gt;0,$V$7,0)),0)</f>
        <v>0</v>
      </c>
      <c r="AG667" s="198"/>
      <c r="AH667" s="425"/>
      <c r="AI667" s="413"/>
      <c r="AJ667" s="199" t="str">
        <f t="shared" si="4489"/>
        <v>4.9</v>
      </c>
      <c r="AK667" s="8" t="e">
        <f>#REF!</f>
        <v>#REF!</v>
      </c>
      <c r="AL667" s="199"/>
      <c r="AM667" s="196" t="e">
        <f t="shared" si="4451"/>
        <v>#REF!</v>
      </c>
      <c r="AN667" s="196"/>
      <c r="AO667" s="196"/>
      <c r="AP667" s="196">
        <f t="shared" si="4452"/>
        <v>0</v>
      </c>
      <c r="AQ667" s="196"/>
      <c r="AR667" s="196"/>
      <c r="AS667" s="196">
        <f t="shared" si="4453"/>
        <v>0</v>
      </c>
      <c r="AT667" s="196"/>
      <c r="AU667" s="196"/>
      <c r="AV667" s="196"/>
      <c r="AW667" s="196" t="e">
        <f t="shared" ref="AW667" si="4686">IF($AT$637=1,AM667*$AM$7,0)</f>
        <v>#REF!</v>
      </c>
      <c r="AX667" s="196">
        <f t="shared" ref="AX667" si="4687">IF($AU$637=1,AP667*$AP$7,0)</f>
        <v>0</v>
      </c>
      <c r="AY667" s="196">
        <f t="shared" ref="AY667" si="4688">IF($AV$637=1,AS667*$AS$7,0)</f>
        <v>0</v>
      </c>
      <c r="AZ667" s="197" t="e">
        <f t="shared" si="4454"/>
        <v>#REF!</v>
      </c>
      <c r="BA667" s="198">
        <f t="shared" ref="BA667" si="4689">IFERROR(AZ667/(IF($AT$637&gt;0,$AM$7,0)+IF($AU$637&gt;0,$AP$7,0)+IF($AV$637&gt;0,$AS$7,0)),0)</f>
        <v>0</v>
      </c>
      <c r="BB667" s="198"/>
      <c r="BC667" s="425"/>
      <c r="BD667" s="413"/>
      <c r="BE667" s="413"/>
      <c r="BF667" s="413"/>
      <c r="BG667" s="416"/>
      <c r="BH667" s="416"/>
      <c r="BI667" s="411"/>
      <c r="BJ667" s="411"/>
      <c r="BK667" s="413"/>
      <c r="BL667" s="413"/>
      <c r="BM667" s="413"/>
      <c r="BP667" s="211"/>
      <c r="BQ667" s="211"/>
      <c r="BR667" s="211"/>
      <c r="BS667" s="211"/>
    </row>
    <row r="668" spans="1:71">
      <c r="A668" s="419"/>
      <c r="B668" s="419"/>
      <c r="C668" s="422"/>
      <c r="D668" s="195" t="str">
        <f t="shared" si="4482"/>
        <v>3.10</v>
      </c>
      <c r="E668" s="195"/>
      <c r="F668" s="195"/>
      <c r="G668" s="195"/>
      <c r="H668" s="195"/>
      <c r="I668" s="195"/>
      <c r="J668" s="196">
        <f t="shared" si="4446"/>
        <v>0</v>
      </c>
      <c r="K668" s="197" t="str">
        <f>IF(analis!AZ16="","",analis!AZ16)</f>
        <v/>
      </c>
      <c r="L668" s="196"/>
      <c r="M668" s="196"/>
      <c r="N668" s="196"/>
      <c r="O668" s="196"/>
      <c r="P668" s="196">
        <f t="shared" si="4447"/>
        <v>0</v>
      </c>
      <c r="Q668" s="8" t="e">
        <f>#REF!</f>
        <v>#REF!</v>
      </c>
      <c r="R668" s="196"/>
      <c r="S668" s="196" t="e">
        <f t="shared" si="4448"/>
        <v>#REF!</v>
      </c>
      <c r="T668" s="196"/>
      <c r="U668" s="196"/>
      <c r="V668" s="196">
        <f t="shared" si="4449"/>
        <v>0</v>
      </c>
      <c r="W668" s="196"/>
      <c r="X668" s="196"/>
      <c r="Y668" s="196"/>
      <c r="Z668" s="196"/>
      <c r="AA668" s="196">
        <f t="shared" ref="AA668" si="4690">IF($W$638=1,J668*$J$7,0)</f>
        <v>0</v>
      </c>
      <c r="AB668" s="196">
        <f t="shared" ref="AB668" si="4691">IF($X$638=1,P668*$P$7,0)</f>
        <v>0</v>
      </c>
      <c r="AC668" s="196" t="e">
        <f t="shared" ref="AC668" si="4692">IF($Y$638=1,S668*$S$7,0)</f>
        <v>#REF!</v>
      </c>
      <c r="AD668" s="196">
        <f t="shared" ref="AD668" si="4693">IF($Z$638=1,V668*$V$7,0)</f>
        <v>0</v>
      </c>
      <c r="AE668" s="197" t="e">
        <f t="shared" si="4487"/>
        <v>#REF!</v>
      </c>
      <c r="AF668" s="198">
        <f t="shared" ref="AF668" si="4694">IFERROR(AE668/(IF($W$638&gt;0,$J$7,0)+IF($X$638&gt;0,$P$7,0)+IF($Y$638&gt;0,$S$7,0)+IF($Z$638&gt;0,$V$7,0)),0)</f>
        <v>0</v>
      </c>
      <c r="AG668" s="198"/>
      <c r="AH668" s="425"/>
      <c r="AI668" s="413"/>
      <c r="AJ668" s="199" t="str">
        <f t="shared" si="4489"/>
        <v>4.10</v>
      </c>
      <c r="AK668" s="8" t="e">
        <f>#REF!</f>
        <v>#REF!</v>
      </c>
      <c r="AL668" s="199"/>
      <c r="AM668" s="196" t="e">
        <f t="shared" si="4451"/>
        <v>#REF!</v>
      </c>
      <c r="AN668" s="196"/>
      <c r="AO668" s="196"/>
      <c r="AP668" s="196">
        <f t="shared" si="4452"/>
        <v>0</v>
      </c>
      <c r="AQ668" s="196"/>
      <c r="AR668" s="196"/>
      <c r="AS668" s="196">
        <f t="shared" si="4453"/>
        <v>0</v>
      </c>
      <c r="AT668" s="196"/>
      <c r="AU668" s="196"/>
      <c r="AV668" s="196"/>
      <c r="AW668" s="196" t="e">
        <f t="shared" ref="AW668" si="4695">IF($AT$638=1,AM668*$AM$7,0)</f>
        <v>#REF!</v>
      </c>
      <c r="AX668" s="196">
        <f t="shared" ref="AX668" si="4696">IF($AU$638=1,AP668*$AP$7,0)</f>
        <v>0</v>
      </c>
      <c r="AY668" s="196">
        <f t="shared" ref="AY668" si="4697">IF($AV$638=1,AS668*$AS$7,0)</f>
        <v>0</v>
      </c>
      <c r="AZ668" s="197" t="e">
        <f t="shared" si="4454"/>
        <v>#REF!</v>
      </c>
      <c r="BA668" s="198">
        <f t="shared" ref="BA668" si="4698">IFERROR(AZ668/(IF($AT$638&gt;0,$AM$7,0)+IF($AU$638&gt;0,$AP$7,0)+IF($AV$638&gt;0,$AS$7,0)),0)</f>
        <v>0</v>
      </c>
      <c r="BB668" s="198"/>
      <c r="BC668" s="425"/>
      <c r="BD668" s="413"/>
      <c r="BE668" s="413"/>
      <c r="BF668" s="413"/>
      <c r="BG668" s="416"/>
      <c r="BH668" s="416"/>
      <c r="BI668" s="411"/>
      <c r="BJ668" s="411"/>
      <c r="BK668" s="413"/>
      <c r="BL668" s="413"/>
      <c r="BM668" s="413"/>
      <c r="BP668" s="211"/>
      <c r="BQ668" s="211"/>
      <c r="BR668" s="211"/>
      <c r="BS668" s="211"/>
    </row>
    <row r="669" spans="1:71">
      <c r="A669" s="419"/>
      <c r="B669" s="419"/>
      <c r="C669" s="422"/>
      <c r="D669" s="195" t="str">
        <f t="shared" si="4482"/>
        <v>3.11</v>
      </c>
      <c r="E669" s="195"/>
      <c r="F669" s="195"/>
      <c r="G669" s="195"/>
      <c r="H669" s="195"/>
      <c r="I669" s="195"/>
      <c r="J669" s="196">
        <f t="shared" si="4446"/>
        <v>0</v>
      </c>
      <c r="K669" s="197" t="str">
        <f>IF(analis!BB16="","",analis!BB16)</f>
        <v/>
      </c>
      <c r="L669" s="196"/>
      <c r="M669" s="196"/>
      <c r="N669" s="196"/>
      <c r="O669" s="196"/>
      <c r="P669" s="196">
        <f t="shared" si="4447"/>
        <v>0</v>
      </c>
      <c r="Q669" s="8" t="e">
        <f>#REF!</f>
        <v>#REF!</v>
      </c>
      <c r="R669" s="196"/>
      <c r="S669" s="196" t="e">
        <f t="shared" si="4448"/>
        <v>#REF!</v>
      </c>
      <c r="T669" s="196"/>
      <c r="U669" s="196"/>
      <c r="V669" s="196">
        <f t="shared" si="4449"/>
        <v>0</v>
      </c>
      <c r="W669" s="196"/>
      <c r="X669" s="196"/>
      <c r="Y669" s="196"/>
      <c r="Z669" s="196"/>
      <c r="AA669" s="196">
        <f t="shared" ref="AA669" si="4699">IF($W$639=1,J669*$J$7,0)</f>
        <v>0</v>
      </c>
      <c r="AB669" s="196">
        <f t="shared" ref="AB669" si="4700">IF($X$639=1,P669*$P$7,0)</f>
        <v>0</v>
      </c>
      <c r="AC669" s="196" t="e">
        <f t="shared" ref="AC669" si="4701">IF($Y$639=1,S669*$S$7,0)</f>
        <v>#REF!</v>
      </c>
      <c r="AD669" s="196">
        <f t="shared" ref="AD669" si="4702">IF($Z$639=1,V669*$V$7,0)</f>
        <v>0</v>
      </c>
      <c r="AE669" s="197" t="e">
        <f t="shared" si="4487"/>
        <v>#REF!</v>
      </c>
      <c r="AF669" s="198">
        <f t="shared" ref="AF669" si="4703">IFERROR(AE669/(IF($W$639&gt;0,$J$7,0)+IF($X$639&gt;0,$P$7,0)+IF($Y$639&gt;0,$S$7,0)+IF($Z$639&gt;0,$V$7,0)),0)</f>
        <v>0</v>
      </c>
      <c r="AG669" s="198"/>
      <c r="AH669" s="425"/>
      <c r="AI669" s="413"/>
      <c r="AJ669" s="199" t="str">
        <f t="shared" si="4489"/>
        <v>4.11</v>
      </c>
      <c r="AK669" s="8" t="e">
        <f>#REF!</f>
        <v>#REF!</v>
      </c>
      <c r="AL669" s="199"/>
      <c r="AM669" s="196" t="e">
        <f t="shared" si="4451"/>
        <v>#REF!</v>
      </c>
      <c r="AN669" s="196"/>
      <c r="AO669" s="196"/>
      <c r="AP669" s="196">
        <f t="shared" si="4452"/>
        <v>0</v>
      </c>
      <c r="AQ669" s="196"/>
      <c r="AR669" s="196"/>
      <c r="AS669" s="196">
        <f t="shared" si="4453"/>
        <v>0</v>
      </c>
      <c r="AT669" s="196"/>
      <c r="AU669" s="196"/>
      <c r="AV669" s="196"/>
      <c r="AW669" s="196" t="e">
        <f t="shared" ref="AW669" si="4704">IF($AT$639=1,AM669*$AM$7,0)</f>
        <v>#REF!</v>
      </c>
      <c r="AX669" s="196">
        <f t="shared" ref="AX669" si="4705">IF($AU$639=1,AP669*$AP$7,0)</f>
        <v>0</v>
      </c>
      <c r="AY669" s="196">
        <f t="shared" ref="AY669" si="4706">IF($AV$639=1,AS669*$AS$7,0)</f>
        <v>0</v>
      </c>
      <c r="AZ669" s="197" t="e">
        <f t="shared" si="4454"/>
        <v>#REF!</v>
      </c>
      <c r="BA669" s="198">
        <f t="shared" ref="BA669" si="4707">IFERROR(AZ669/(IF($AT$639&gt;0,$AM$7,0)+IF($AU$639&gt;0,$AP$7,0)+IF($AV$639&gt;0,$AS$7,0)),0)</f>
        <v>0</v>
      </c>
      <c r="BB669" s="198"/>
      <c r="BC669" s="425"/>
      <c r="BD669" s="413"/>
      <c r="BE669" s="413"/>
      <c r="BF669" s="413"/>
      <c r="BG669" s="416"/>
      <c r="BH669" s="416"/>
      <c r="BI669" s="411"/>
      <c r="BJ669" s="411"/>
      <c r="BK669" s="413"/>
      <c r="BL669" s="413"/>
      <c r="BM669" s="413"/>
      <c r="BP669" s="211"/>
      <c r="BQ669" s="211"/>
      <c r="BR669" s="211"/>
      <c r="BS669" s="211"/>
    </row>
    <row r="670" spans="1:71">
      <c r="A670" s="419"/>
      <c r="B670" s="419"/>
      <c r="C670" s="422"/>
      <c r="D670" s="195" t="str">
        <f t="shared" si="4482"/>
        <v>3.12</v>
      </c>
      <c r="E670" s="195"/>
      <c r="F670" s="195"/>
      <c r="G670" s="195"/>
      <c r="H670" s="195"/>
      <c r="I670" s="195"/>
      <c r="J670" s="196">
        <f t="shared" si="4446"/>
        <v>0</v>
      </c>
      <c r="K670" s="197" t="str">
        <f>IF(analis!BD16="","",analis!BD16)</f>
        <v/>
      </c>
      <c r="L670" s="196"/>
      <c r="M670" s="196"/>
      <c r="N670" s="196"/>
      <c r="O670" s="196"/>
      <c r="P670" s="196">
        <f t="shared" si="4447"/>
        <v>0</v>
      </c>
      <c r="Q670" s="8" t="e">
        <f>#REF!</f>
        <v>#REF!</v>
      </c>
      <c r="R670" s="196"/>
      <c r="S670" s="196" t="e">
        <f t="shared" si="4448"/>
        <v>#REF!</v>
      </c>
      <c r="T670" s="196"/>
      <c r="U670" s="196"/>
      <c r="V670" s="196">
        <f t="shared" si="4449"/>
        <v>0</v>
      </c>
      <c r="W670" s="196"/>
      <c r="X670" s="196"/>
      <c r="Y670" s="196"/>
      <c r="Z670" s="196"/>
      <c r="AA670" s="196">
        <f t="shared" ref="AA670" si="4708">IF($W$640=1,J670*$J$7,0)</f>
        <v>0</v>
      </c>
      <c r="AB670" s="196">
        <f t="shared" ref="AB670" si="4709">IF($X$640=1,P670*$P$7,0)</f>
        <v>0</v>
      </c>
      <c r="AC670" s="196" t="e">
        <f t="shared" ref="AC670" si="4710">IF($Y$640=1,S670*$S$7,0)</f>
        <v>#REF!</v>
      </c>
      <c r="AD670" s="196">
        <f t="shared" ref="AD670" si="4711">IF($Z$640=1,V670*$V$7,0)</f>
        <v>0</v>
      </c>
      <c r="AE670" s="197" t="e">
        <f t="shared" si="4487"/>
        <v>#REF!</v>
      </c>
      <c r="AF670" s="198">
        <f t="shared" ref="AF670" si="4712">IFERROR(AE670/(IF($W$640&gt;0,$J$7,0)+IF($X$640&gt;0,$P$7,0)+IF($Y$640&gt;0,$S$7,0)+IF($Z$640&gt;0,$V$7,0)),0)</f>
        <v>0</v>
      </c>
      <c r="AG670" s="198"/>
      <c r="AH670" s="425"/>
      <c r="AI670" s="413"/>
      <c r="AJ670" s="199" t="str">
        <f t="shared" si="4489"/>
        <v>4.12</v>
      </c>
      <c r="AK670" s="8" t="e">
        <f>#REF!</f>
        <v>#REF!</v>
      </c>
      <c r="AL670" s="199"/>
      <c r="AM670" s="196" t="e">
        <f t="shared" si="4451"/>
        <v>#REF!</v>
      </c>
      <c r="AN670" s="196"/>
      <c r="AO670" s="196"/>
      <c r="AP670" s="196">
        <f t="shared" si="4452"/>
        <v>0</v>
      </c>
      <c r="AQ670" s="196"/>
      <c r="AR670" s="196"/>
      <c r="AS670" s="196">
        <f t="shared" si="4453"/>
        <v>0</v>
      </c>
      <c r="AT670" s="196"/>
      <c r="AU670" s="196"/>
      <c r="AV670" s="196"/>
      <c r="AW670" s="196" t="e">
        <f t="shared" ref="AW670" si="4713">IF($AT$640=1,AM670*$AM$7,0)</f>
        <v>#REF!</v>
      </c>
      <c r="AX670" s="196">
        <f t="shared" ref="AX670" si="4714">IF($AU$640=1,AP670*$AP$7,0)</f>
        <v>0</v>
      </c>
      <c r="AY670" s="196">
        <f t="shared" ref="AY670" si="4715">IF($AV$640=1,AS670*$AS$7,0)</f>
        <v>0</v>
      </c>
      <c r="AZ670" s="197" t="e">
        <f t="shared" si="4454"/>
        <v>#REF!</v>
      </c>
      <c r="BA670" s="198">
        <f t="shared" ref="BA670" si="4716">IFERROR(AZ670/(IF($AT$640&gt;0,$AM$7,0)+IF($AU$640&gt;0,$AP$7,0)+IF($AV$640&gt;0,$AS$7,0)),0)</f>
        <v>0</v>
      </c>
      <c r="BB670" s="198"/>
      <c r="BC670" s="425"/>
      <c r="BD670" s="413"/>
      <c r="BE670" s="413"/>
      <c r="BF670" s="413"/>
      <c r="BG670" s="416"/>
      <c r="BH670" s="416"/>
      <c r="BI670" s="411"/>
      <c r="BJ670" s="411"/>
      <c r="BK670" s="413"/>
      <c r="BL670" s="413"/>
      <c r="BM670" s="413"/>
      <c r="BP670" s="211"/>
      <c r="BQ670" s="211"/>
      <c r="BR670" s="211"/>
      <c r="BS670" s="211"/>
    </row>
    <row r="671" spans="1:71">
      <c r="A671" s="419"/>
      <c r="B671" s="419"/>
      <c r="C671" s="422"/>
      <c r="D671" s="195" t="str">
        <f t="shared" si="4482"/>
        <v>3.13</v>
      </c>
      <c r="E671" s="195"/>
      <c r="F671" s="195"/>
      <c r="G671" s="195"/>
      <c r="H671" s="195"/>
      <c r="I671" s="195"/>
      <c r="J671" s="196">
        <f t="shared" si="4446"/>
        <v>0</v>
      </c>
      <c r="K671" s="197" t="str">
        <f>IF(analis!BF16="","",analis!BF16)</f>
        <v/>
      </c>
      <c r="L671" s="196"/>
      <c r="M671" s="196"/>
      <c r="N671" s="196"/>
      <c r="O671" s="196"/>
      <c r="P671" s="196">
        <f t="shared" si="4447"/>
        <v>0</v>
      </c>
      <c r="Q671" s="8" t="e">
        <f>#REF!</f>
        <v>#REF!</v>
      </c>
      <c r="R671" s="196"/>
      <c r="S671" s="196" t="e">
        <f t="shared" si="4448"/>
        <v>#REF!</v>
      </c>
      <c r="T671" s="196"/>
      <c r="U671" s="196"/>
      <c r="V671" s="196">
        <f t="shared" si="4449"/>
        <v>0</v>
      </c>
      <c r="W671" s="196"/>
      <c r="X671" s="196"/>
      <c r="Y671" s="196"/>
      <c r="Z671" s="196"/>
      <c r="AA671" s="196">
        <f t="shared" ref="AA671" si="4717">IF($W$641=1,J671*$J$7,0)</f>
        <v>0</v>
      </c>
      <c r="AB671" s="196">
        <f t="shared" ref="AB671" si="4718">IF($X$641=1,P671*$P$7,0)</f>
        <v>0</v>
      </c>
      <c r="AC671" s="196" t="e">
        <f t="shared" ref="AC671" si="4719">IF($Y$641=1,S671*$S$7,0)</f>
        <v>#REF!</v>
      </c>
      <c r="AD671" s="196">
        <f t="shared" ref="AD671" si="4720">IF($Z$641=1,V671*$V$7,0)</f>
        <v>0</v>
      </c>
      <c r="AE671" s="197" t="e">
        <f t="shared" si="4487"/>
        <v>#REF!</v>
      </c>
      <c r="AF671" s="198">
        <f t="shared" ref="AF671" si="4721">IFERROR(AE671/(IF($W$641&gt;0,$J$7,0)+IF($X$641&gt;0,$P$7,0)+IF($Y$641&gt;0,$S$7,0)+IF($Z$641&gt;0,$V$7,0)),0)</f>
        <v>0</v>
      </c>
      <c r="AG671" s="198"/>
      <c r="AH671" s="425"/>
      <c r="AI671" s="413"/>
      <c r="AJ671" s="199" t="str">
        <f t="shared" si="4489"/>
        <v>4.13</v>
      </c>
      <c r="AK671" s="8" t="e">
        <f>#REF!</f>
        <v>#REF!</v>
      </c>
      <c r="AL671" s="199"/>
      <c r="AM671" s="196" t="e">
        <f t="shared" si="4451"/>
        <v>#REF!</v>
      </c>
      <c r="AN671" s="196"/>
      <c r="AO671" s="196"/>
      <c r="AP671" s="196">
        <f t="shared" si="4452"/>
        <v>0</v>
      </c>
      <c r="AQ671" s="196"/>
      <c r="AR671" s="196"/>
      <c r="AS671" s="196">
        <f t="shared" si="4453"/>
        <v>0</v>
      </c>
      <c r="AT671" s="196"/>
      <c r="AU671" s="196"/>
      <c r="AV671" s="196"/>
      <c r="AW671" s="196" t="e">
        <f t="shared" ref="AW671" si="4722">IF($AT$641=1,AM671*$AM$7,0)</f>
        <v>#REF!</v>
      </c>
      <c r="AX671" s="196">
        <f t="shared" ref="AX671" si="4723">IF($AU$641=1,AP671*$AP$7,0)</f>
        <v>0</v>
      </c>
      <c r="AY671" s="196">
        <f t="shared" ref="AY671" si="4724">IF($AV$641=1,AS671*$AS$7,0)</f>
        <v>0</v>
      </c>
      <c r="AZ671" s="197" t="e">
        <f t="shared" si="4454"/>
        <v>#REF!</v>
      </c>
      <c r="BA671" s="198">
        <f t="shared" ref="BA671" si="4725">IFERROR(AZ671/(IF($AT$641&gt;0,$AM$7,0)+IF($AU$641&gt;0,$AP$7,0)+IF($AV$641&gt;0,$AS$7,0)),0)</f>
        <v>0</v>
      </c>
      <c r="BB671" s="198"/>
      <c r="BC671" s="425"/>
      <c r="BD671" s="413"/>
      <c r="BE671" s="413"/>
      <c r="BF671" s="413"/>
      <c r="BG671" s="416"/>
      <c r="BH671" s="416"/>
      <c r="BI671" s="411"/>
      <c r="BJ671" s="411"/>
      <c r="BK671" s="413"/>
      <c r="BL671" s="413"/>
      <c r="BM671" s="413"/>
      <c r="BP671" s="211"/>
      <c r="BQ671" s="211"/>
      <c r="BR671" s="211"/>
      <c r="BS671" s="211"/>
    </row>
    <row r="672" spans="1:71">
      <c r="A672" s="419"/>
      <c r="B672" s="419"/>
      <c r="C672" s="422"/>
      <c r="D672" s="195" t="str">
        <f t="shared" si="4482"/>
        <v>3.14</v>
      </c>
      <c r="E672" s="195"/>
      <c r="F672" s="195"/>
      <c r="G672" s="195"/>
      <c r="H672" s="195"/>
      <c r="I672" s="195"/>
      <c r="J672" s="196">
        <f t="shared" si="4446"/>
        <v>0</v>
      </c>
      <c r="K672" s="197" t="str">
        <f>IF(analis!BH16="","",analis!BH16)</f>
        <v/>
      </c>
      <c r="L672" s="196"/>
      <c r="M672" s="196"/>
      <c r="N672" s="196"/>
      <c r="O672" s="196"/>
      <c r="P672" s="196">
        <f t="shared" si="4447"/>
        <v>0</v>
      </c>
      <c r="Q672" s="8" t="e">
        <f>#REF!</f>
        <v>#REF!</v>
      </c>
      <c r="R672" s="196"/>
      <c r="S672" s="196" t="e">
        <f t="shared" si="4448"/>
        <v>#REF!</v>
      </c>
      <c r="T672" s="196"/>
      <c r="U672" s="196"/>
      <c r="V672" s="196">
        <f t="shared" si="4449"/>
        <v>0</v>
      </c>
      <c r="W672" s="196"/>
      <c r="X672" s="196"/>
      <c r="Y672" s="196"/>
      <c r="Z672" s="196"/>
      <c r="AA672" s="196">
        <f t="shared" ref="AA672" si="4726">IF($W$642=1,J672*$J$7,0)</f>
        <v>0</v>
      </c>
      <c r="AB672" s="196">
        <f t="shared" ref="AB672" si="4727">IF($X$642=1,P672*$P$7,0)</f>
        <v>0</v>
      </c>
      <c r="AC672" s="196" t="e">
        <f t="shared" ref="AC672" si="4728">IF($Y$642=1,S672*$S$7,0)</f>
        <v>#REF!</v>
      </c>
      <c r="AD672" s="196">
        <f t="shared" ref="AD672" si="4729">IF($Z$642=1,V672*$V$7,0)</f>
        <v>0</v>
      </c>
      <c r="AE672" s="197" t="e">
        <f t="shared" si="4487"/>
        <v>#REF!</v>
      </c>
      <c r="AF672" s="198">
        <f t="shared" ref="AF672" si="4730">IFERROR(AE672/(IF($W$642&gt;0,$J$7,0)+IF($X$642&gt;0,$P$7,0)+IF($Y$642&gt;0,$S$7,0)+IF($Z$642&gt;0,$V$7,0)),0)</f>
        <v>0</v>
      </c>
      <c r="AG672" s="198"/>
      <c r="AH672" s="425"/>
      <c r="AI672" s="413"/>
      <c r="AJ672" s="199" t="str">
        <f t="shared" si="4489"/>
        <v>4.14</v>
      </c>
      <c r="AK672" s="8" t="e">
        <f>#REF!</f>
        <v>#REF!</v>
      </c>
      <c r="AL672" s="199"/>
      <c r="AM672" s="196" t="e">
        <f t="shared" si="4451"/>
        <v>#REF!</v>
      </c>
      <c r="AN672" s="196"/>
      <c r="AO672" s="196"/>
      <c r="AP672" s="196">
        <f t="shared" si="4452"/>
        <v>0</v>
      </c>
      <c r="AQ672" s="196"/>
      <c r="AR672" s="196"/>
      <c r="AS672" s="196">
        <f t="shared" si="4453"/>
        <v>0</v>
      </c>
      <c r="AT672" s="196"/>
      <c r="AU672" s="196"/>
      <c r="AV672" s="196"/>
      <c r="AW672" s="196" t="e">
        <f t="shared" ref="AW672" si="4731">IF($AT$642=1,AM672*$AM$7,0)</f>
        <v>#REF!</v>
      </c>
      <c r="AX672" s="196">
        <f t="shared" ref="AX672" si="4732">IF($AU$642=1,AP672*$AP$7,0)</f>
        <v>0</v>
      </c>
      <c r="AY672" s="196">
        <f t="shared" ref="AY672" si="4733">IF($AV$642=1,AS672*$AS$7,0)</f>
        <v>0</v>
      </c>
      <c r="AZ672" s="197" t="e">
        <f t="shared" si="4454"/>
        <v>#REF!</v>
      </c>
      <c r="BA672" s="198">
        <f t="shared" ref="BA672" si="4734">IFERROR(AZ672/(IF($AT$642&gt;0,$AM$7,0)+IF($AU$642&gt;0,$AP$7,0)+IF($AV$642&gt;0,$AS$7,0)),0)</f>
        <v>0</v>
      </c>
      <c r="BB672" s="198"/>
      <c r="BC672" s="425"/>
      <c r="BD672" s="413"/>
      <c r="BE672" s="413"/>
      <c r="BF672" s="413"/>
      <c r="BG672" s="416"/>
      <c r="BH672" s="416"/>
      <c r="BI672" s="411"/>
      <c r="BJ672" s="411"/>
      <c r="BK672" s="413"/>
      <c r="BL672" s="413"/>
      <c r="BM672" s="413"/>
      <c r="BP672" s="211"/>
      <c r="BQ672" s="211"/>
      <c r="BR672" s="211"/>
      <c r="BS672" s="211"/>
    </row>
    <row r="673" spans="1:71">
      <c r="A673" s="420"/>
      <c r="B673" s="420"/>
      <c r="C673" s="423"/>
      <c r="D673" s="195" t="str">
        <f t="shared" si="4482"/>
        <v>3.15</v>
      </c>
      <c r="E673" s="195"/>
      <c r="F673" s="195"/>
      <c r="G673" s="195"/>
      <c r="H673" s="195"/>
      <c r="I673" s="195"/>
      <c r="J673" s="196">
        <f t="shared" si="4446"/>
        <v>0</v>
      </c>
      <c r="K673" s="197" t="str">
        <f>IF(analis!BJ16="","",analis!BJ16)</f>
        <v/>
      </c>
      <c r="L673" s="196"/>
      <c r="M673" s="196"/>
      <c r="N673" s="196"/>
      <c r="O673" s="196"/>
      <c r="P673" s="196">
        <f t="shared" si="4447"/>
        <v>0</v>
      </c>
      <c r="Q673" s="8" t="e">
        <f>#REF!</f>
        <v>#REF!</v>
      </c>
      <c r="R673" s="196"/>
      <c r="S673" s="196" t="e">
        <f t="shared" si="4448"/>
        <v>#REF!</v>
      </c>
      <c r="T673" s="196"/>
      <c r="U673" s="196"/>
      <c r="V673" s="196">
        <f t="shared" si="4449"/>
        <v>0</v>
      </c>
      <c r="W673" s="196"/>
      <c r="X673" s="196"/>
      <c r="Y673" s="196"/>
      <c r="Z673" s="196"/>
      <c r="AA673" s="196">
        <f t="shared" ref="AA673" si="4735">IF($W$643=1,J673*$J$7,0)</f>
        <v>0</v>
      </c>
      <c r="AB673" s="196">
        <f t="shared" ref="AB673" si="4736">IF($X$643=1,P673*$P$7,0)</f>
        <v>0</v>
      </c>
      <c r="AC673" s="196" t="e">
        <f t="shared" ref="AC673" si="4737">IF($Y$643=1,S673*$S$7,0)</f>
        <v>#REF!</v>
      </c>
      <c r="AD673" s="196">
        <f t="shared" ref="AD673" si="4738">IF($Z$643=1,V673*$V$7,0)</f>
        <v>0</v>
      </c>
      <c r="AE673" s="197" t="e">
        <f t="shared" si="4487"/>
        <v>#REF!</v>
      </c>
      <c r="AF673" s="198">
        <f t="shared" ref="AF673" si="4739">IFERROR(AE673/(IF($W$643&gt;0,$J$7,0)+IF($X$643&gt;0,$P$7,0)+IF($Y$643&gt;0,$S$7,0)+IF($Z$643&gt;0,$V$7,0)),0)</f>
        <v>0</v>
      </c>
      <c r="AG673" s="198"/>
      <c r="AH673" s="426"/>
      <c r="AI673" s="414"/>
      <c r="AJ673" s="199" t="str">
        <f t="shared" si="4489"/>
        <v>4.15</v>
      </c>
      <c r="AK673" s="8" t="e">
        <f>#REF!</f>
        <v>#REF!</v>
      </c>
      <c r="AL673" s="199"/>
      <c r="AM673" s="196" t="e">
        <f t="shared" si="4451"/>
        <v>#REF!</v>
      </c>
      <c r="AN673" s="196"/>
      <c r="AO673" s="196"/>
      <c r="AP673" s="196">
        <f t="shared" si="4452"/>
        <v>0</v>
      </c>
      <c r="AQ673" s="196"/>
      <c r="AR673" s="196"/>
      <c r="AS673" s="196">
        <f t="shared" si="4453"/>
        <v>0</v>
      </c>
      <c r="AT673" s="196"/>
      <c r="AU673" s="196"/>
      <c r="AV673" s="196"/>
      <c r="AW673" s="196" t="e">
        <f t="shared" ref="AW673" si="4740">IF($AT$643=1,AM673*$AM$7,0)</f>
        <v>#REF!</v>
      </c>
      <c r="AX673" s="196">
        <f t="shared" ref="AX673" si="4741">IF($AU$643=1,AP673*$AP$7,0)</f>
        <v>0</v>
      </c>
      <c r="AY673" s="196">
        <f t="shared" ref="AY673" si="4742">IF($AV$643=1,AS673*$AS$7,0)</f>
        <v>0</v>
      </c>
      <c r="AZ673" s="197" t="e">
        <f t="shared" si="4454"/>
        <v>#REF!</v>
      </c>
      <c r="BA673" s="198">
        <f t="shared" ref="BA673" si="4743">IFERROR(AZ673/(IF($AT$643&gt;0,$AM$7,0)+IF($AU$643&gt;0,$AP$7,0)+IF($AV$643&gt;0,$AS$7,0)),0)</f>
        <v>0</v>
      </c>
      <c r="BB673" s="198"/>
      <c r="BC673" s="426"/>
      <c r="BD673" s="414"/>
      <c r="BE673" s="414"/>
      <c r="BF673" s="414"/>
      <c r="BG673" s="417"/>
      <c r="BH673" s="417"/>
      <c r="BI673" s="316"/>
      <c r="BJ673" s="316"/>
      <c r="BK673" s="414"/>
      <c r="BL673" s="414"/>
      <c r="BM673" s="414"/>
      <c r="BP673" s="211"/>
      <c r="BQ673" s="211"/>
      <c r="BR673" s="211"/>
      <c r="BS673" s="211"/>
    </row>
    <row r="674" spans="1:71">
      <c r="A674" s="418">
        <v>4</v>
      </c>
      <c r="B674" s="418">
        <f>pd!B627</f>
        <v>0</v>
      </c>
      <c r="C674" s="421">
        <f>pd!C627</f>
        <v>0</v>
      </c>
      <c r="D674" s="195" t="str">
        <f t="shared" si="4482"/>
        <v>3.1</v>
      </c>
      <c r="E674" s="195"/>
      <c r="F674" s="195"/>
      <c r="G674" s="195"/>
      <c r="H674" s="195"/>
      <c r="I674" s="195"/>
      <c r="J674" s="196">
        <f t="shared" si="4446"/>
        <v>0</v>
      </c>
      <c r="K674" s="197" t="str">
        <f>IF(analis!AH17="","",analis!AH17)</f>
        <v/>
      </c>
      <c r="L674" s="196"/>
      <c r="M674" s="196"/>
      <c r="N674" s="196"/>
      <c r="O674" s="196"/>
      <c r="P674" s="196">
        <f t="shared" si="4447"/>
        <v>0</v>
      </c>
      <c r="Q674" s="8" t="e">
        <f>#REF!</f>
        <v>#REF!</v>
      </c>
      <c r="R674" s="196"/>
      <c r="S674" s="196" t="e">
        <f t="shared" si="4448"/>
        <v>#REF!</v>
      </c>
      <c r="T674" s="196"/>
      <c r="U674" s="196"/>
      <c r="V674" s="196">
        <f t="shared" si="4449"/>
        <v>0</v>
      </c>
      <c r="W674" s="196"/>
      <c r="X674" s="196"/>
      <c r="Y674" s="196"/>
      <c r="Z674" s="196"/>
      <c r="AA674" s="196">
        <f t="shared" ref="AA674" si="4744">IF($W$629=1,J674*$J$7,0)</f>
        <v>0</v>
      </c>
      <c r="AB674" s="196">
        <f t="shared" ref="AB674" si="4745">IF($X$629=1,P674*$P$7,0)</f>
        <v>0</v>
      </c>
      <c r="AC674" s="196" t="e">
        <f t="shared" ref="AC674" si="4746">IF($Y$629=1,S674*$S$7,0)</f>
        <v>#REF!</v>
      </c>
      <c r="AD674" s="196">
        <f t="shared" ref="AD674" si="4747">IF($Z$629=1,V674*$V$7,0)</f>
        <v>0</v>
      </c>
      <c r="AE674" s="197" t="e">
        <f t="shared" si="4487"/>
        <v>#REF!</v>
      </c>
      <c r="AF674" s="198">
        <f t="shared" ref="AF674" si="4748">IFERROR(AE674/(IF($W$629&gt;0,$J$7,0)+IF($X$629&gt;0,$P$7,0)+IF($Y$629&gt;0,$S$7,0)+IF($Z$629&gt;0,$V$7,0)),0)</f>
        <v>0</v>
      </c>
      <c r="AG674" s="198"/>
      <c r="AH674" s="424" t="e">
        <f t="shared" ref="AH674" si="4749">ROUND((SUM(AF674:AF688)/SUM($AG$629:$AG$643)),0)</f>
        <v>#REF!</v>
      </c>
      <c r="AI674" s="412" t="e">
        <f t="shared" ref="AI674" si="4750">IF(AH674&gt;=$BO$629,"A",IF(AH674&gt;=$BO$630,"B",IF(AH674&gt;=$BO$631,"C",IF(AH674&gt;=$BO$632,"D",""))))</f>
        <v>#REF!</v>
      </c>
      <c r="AJ674" s="199" t="str">
        <f t="shared" si="4489"/>
        <v>4.1</v>
      </c>
      <c r="AK674" s="8" t="e">
        <f>#REF!</f>
        <v>#REF!</v>
      </c>
      <c r="AL674" s="199"/>
      <c r="AM674" s="196" t="e">
        <f t="shared" si="4451"/>
        <v>#REF!</v>
      </c>
      <c r="AN674" s="196"/>
      <c r="AO674" s="196"/>
      <c r="AP674" s="196">
        <f t="shared" si="4452"/>
        <v>0</v>
      </c>
      <c r="AQ674" s="196"/>
      <c r="AR674" s="196"/>
      <c r="AS674" s="196">
        <f t="shared" si="4453"/>
        <v>0</v>
      </c>
      <c r="AT674" s="196"/>
      <c r="AU674" s="196"/>
      <c r="AV674" s="196"/>
      <c r="AW674" s="196" t="e">
        <f t="shared" ref="AW674" si="4751">IF($AT$629=1,AM674*$AM$7,0)</f>
        <v>#REF!</v>
      </c>
      <c r="AX674" s="196">
        <f t="shared" ref="AX674" si="4752">IF($AU$629=1,AP674*$AP$7,0)</f>
        <v>0</v>
      </c>
      <c r="AY674" s="196">
        <f t="shared" ref="AY674" si="4753">IF($AV$629=1,AS674*$AS$7,0)</f>
        <v>0</v>
      </c>
      <c r="AZ674" s="197" t="e">
        <f t="shared" si="4454"/>
        <v>#REF!</v>
      </c>
      <c r="BA674" s="198">
        <f t="shared" ref="BA674" si="4754">IFERROR(AZ674/(IF($AT$629&gt;0,$AM$7,0)+IF($AU$629&gt;0,$AP$7,0)+IF($AV$629&gt;0,$AS$7,0)),0)</f>
        <v>0</v>
      </c>
      <c r="BB674" s="198"/>
      <c r="BC674" s="424" t="e">
        <f t="shared" ref="BC674" si="4755">ROUND((SUM(BA674:BA688)/SUM($BB$629:$BB$643)),0)</f>
        <v>#REF!</v>
      </c>
      <c r="BD674" s="412" t="e">
        <f t="shared" ref="BD674" si="4756">IF(BC674&gt;=$BO$629,"A",IF(BC674&gt;=$BO$630,"B",IF(BC674&gt;=$BO$631,"C",IF(BC674&gt;=$BO$632,"D",""))))</f>
        <v>#REF!</v>
      </c>
      <c r="BE674" s="412"/>
      <c r="BF674" s="412"/>
      <c r="BG674" s="415" t="e">
        <f t="shared" ref="BG674" si="4757">IF(AI674=$BP$629,$BQ$629,IF(AI674=$BP$630,$BQ$630,IF(AI674=$BP$631,$BQ$631,IF(AI674=$BP$632,$BQ$632,""))))</f>
        <v>#REF!</v>
      </c>
      <c r="BH674" s="415" t="e">
        <f t="shared" ref="BH674" si="4758">IF(BD674=$BP$629,$BR$629,IF(BD674=$BP$630,$BR$630,IF(BD674=$BP$631,$BR$631,IF(BD674=$BP$632,$BR$632,""))))</f>
        <v>#REF!</v>
      </c>
      <c r="BI674" s="315" t="str">
        <f t="shared" ref="BI674" si="4759">IF(BE674=$BS$629,$BT$629,IF(BE674=$BS$630,$BT$630,IF(BE674=$BS$631,$BT$631,IF(BE674=$BS$632,$BT$632,""))))</f>
        <v/>
      </c>
      <c r="BJ674" s="315" t="str">
        <f t="shared" ref="BJ674" si="4760">IF(BF674=$BS$629,$BU$629,IF(BF674=$BS$630,$BU$630,IF(BF674=$BS$631,$BU$631,IF(BF674=$BS$632,$BU$632,""))))</f>
        <v/>
      </c>
      <c r="BK674" s="412"/>
      <c r="BL674" s="412"/>
      <c r="BM674" s="412"/>
      <c r="BP674" s="211"/>
      <c r="BQ674" s="211"/>
      <c r="BR674" s="211"/>
      <c r="BS674" s="211"/>
    </row>
    <row r="675" spans="1:71">
      <c r="A675" s="419"/>
      <c r="B675" s="419"/>
      <c r="C675" s="422"/>
      <c r="D675" s="195" t="str">
        <f t="shared" si="4482"/>
        <v>3.2</v>
      </c>
      <c r="E675" s="195"/>
      <c r="F675" s="195"/>
      <c r="G675" s="195"/>
      <c r="H675" s="195"/>
      <c r="I675" s="195"/>
      <c r="J675" s="196">
        <f t="shared" si="4446"/>
        <v>0</v>
      </c>
      <c r="K675" s="197" t="str">
        <f>IF(analis!AJ17="","",analis!AJ17)</f>
        <v/>
      </c>
      <c r="L675" s="196"/>
      <c r="M675" s="196"/>
      <c r="N675" s="196"/>
      <c r="O675" s="196"/>
      <c r="P675" s="196">
        <f t="shared" si="4447"/>
        <v>0</v>
      </c>
      <c r="Q675" s="8" t="e">
        <f>#REF!</f>
        <v>#REF!</v>
      </c>
      <c r="R675" s="196"/>
      <c r="S675" s="196" t="e">
        <f t="shared" si="4448"/>
        <v>#REF!</v>
      </c>
      <c r="T675" s="196"/>
      <c r="U675" s="196"/>
      <c r="V675" s="196">
        <f t="shared" si="4449"/>
        <v>0</v>
      </c>
      <c r="W675" s="196"/>
      <c r="X675" s="196"/>
      <c r="Y675" s="196"/>
      <c r="Z675" s="196"/>
      <c r="AA675" s="196">
        <f t="shared" ref="AA675" si="4761">IF($W$630=1,J675*$J$7,0)</f>
        <v>0</v>
      </c>
      <c r="AB675" s="196">
        <f t="shared" ref="AB675" si="4762">IF($X$630=1,P675*$P$7,0)</f>
        <v>0</v>
      </c>
      <c r="AC675" s="196" t="e">
        <f t="shared" ref="AC675" si="4763">IF($Y$630=1,S675*$S$7,0)</f>
        <v>#REF!</v>
      </c>
      <c r="AD675" s="196">
        <f t="shared" ref="AD675" si="4764">IF($Z$630=1,V675*$V$7,0)</f>
        <v>0</v>
      </c>
      <c r="AE675" s="197" t="e">
        <f t="shared" si="4487"/>
        <v>#REF!</v>
      </c>
      <c r="AF675" s="198">
        <f t="shared" ref="AF675" si="4765">IFERROR(AE675/(IF($W$630&gt;0,$J$7,0)+IF($X$630&gt;0,$P$7,0)+IF($Y$630&gt;0,$S$7,0)+IF($Z$630&gt;0,$V$7,0)),0)</f>
        <v>0</v>
      </c>
      <c r="AG675" s="198"/>
      <c r="AH675" s="425"/>
      <c r="AI675" s="413"/>
      <c r="AJ675" s="199" t="str">
        <f t="shared" si="4489"/>
        <v>4.2</v>
      </c>
      <c r="AK675" s="8" t="e">
        <f>#REF!</f>
        <v>#REF!</v>
      </c>
      <c r="AL675" s="199"/>
      <c r="AM675" s="196" t="e">
        <f t="shared" si="4451"/>
        <v>#REF!</v>
      </c>
      <c r="AN675" s="196"/>
      <c r="AO675" s="196"/>
      <c r="AP675" s="196">
        <f t="shared" si="4452"/>
        <v>0</v>
      </c>
      <c r="AQ675" s="196"/>
      <c r="AR675" s="196"/>
      <c r="AS675" s="196">
        <f t="shared" si="4453"/>
        <v>0</v>
      </c>
      <c r="AT675" s="196"/>
      <c r="AU675" s="196"/>
      <c r="AV675" s="196"/>
      <c r="AW675" s="196" t="e">
        <f t="shared" ref="AW675" si="4766">IF($AT$630=1,AM675*$AM$7,0)</f>
        <v>#REF!</v>
      </c>
      <c r="AX675" s="196">
        <f t="shared" ref="AX675" si="4767">IF($AU$630=1,AP675*$AP$7,0)</f>
        <v>0</v>
      </c>
      <c r="AY675" s="196">
        <f t="shared" ref="AY675" si="4768">IF($AV$630=1,AS675*$AS$7,0)</f>
        <v>0</v>
      </c>
      <c r="AZ675" s="197" t="e">
        <f t="shared" si="4454"/>
        <v>#REF!</v>
      </c>
      <c r="BA675" s="198">
        <f t="shared" ref="BA675" si="4769">IFERROR(AZ675/(IF($AT$630&gt;0,$AM$7,0)+IF($AU$630&gt;0,$AP$7,0)+IF($AV$630&gt;0,$AS$7,0)),0)</f>
        <v>0</v>
      </c>
      <c r="BB675" s="198"/>
      <c r="BC675" s="425"/>
      <c r="BD675" s="413"/>
      <c r="BE675" s="413"/>
      <c r="BF675" s="413"/>
      <c r="BG675" s="416"/>
      <c r="BH675" s="416"/>
      <c r="BI675" s="411"/>
      <c r="BJ675" s="411"/>
      <c r="BK675" s="413"/>
      <c r="BL675" s="413"/>
      <c r="BM675" s="413"/>
      <c r="BP675" s="211"/>
      <c r="BQ675" s="211"/>
      <c r="BR675" s="211"/>
      <c r="BS675" s="211"/>
    </row>
    <row r="676" spans="1:71">
      <c r="A676" s="419"/>
      <c r="B676" s="419"/>
      <c r="C676" s="422"/>
      <c r="D676" s="195" t="str">
        <f t="shared" si="4482"/>
        <v>3.3</v>
      </c>
      <c r="E676" s="195"/>
      <c r="F676" s="195"/>
      <c r="G676" s="195"/>
      <c r="H676" s="195"/>
      <c r="I676" s="195"/>
      <c r="J676" s="196">
        <f t="shared" si="4446"/>
        <v>0</v>
      </c>
      <c r="K676" s="197" t="str">
        <f>IF(analis!AL17="","",analis!AL17)</f>
        <v/>
      </c>
      <c r="L676" s="196"/>
      <c r="M676" s="196"/>
      <c r="N676" s="196"/>
      <c r="O676" s="196"/>
      <c r="P676" s="196">
        <f t="shared" si="4447"/>
        <v>0</v>
      </c>
      <c r="Q676" s="8" t="e">
        <f>#REF!</f>
        <v>#REF!</v>
      </c>
      <c r="R676" s="196"/>
      <c r="S676" s="196" t="e">
        <f t="shared" si="4448"/>
        <v>#REF!</v>
      </c>
      <c r="T676" s="196"/>
      <c r="U676" s="196"/>
      <c r="V676" s="196">
        <f t="shared" si="4449"/>
        <v>0</v>
      </c>
      <c r="W676" s="196"/>
      <c r="X676" s="196"/>
      <c r="Y676" s="196"/>
      <c r="Z676" s="196"/>
      <c r="AA676" s="196">
        <f t="shared" ref="AA676" si="4770">IF($W$631=1,J676*$J$7,0)</f>
        <v>0</v>
      </c>
      <c r="AB676" s="196">
        <f t="shared" ref="AB676" si="4771">IF($X$631=1,P676*$P$7,0)</f>
        <v>0</v>
      </c>
      <c r="AC676" s="196" t="e">
        <f t="shared" ref="AC676" si="4772">IF($Y$631=1,S676*$S$7,0)</f>
        <v>#REF!</v>
      </c>
      <c r="AD676" s="196">
        <f t="shared" ref="AD676" si="4773">IF($Z$631=1,V676*$V$7,0)</f>
        <v>0</v>
      </c>
      <c r="AE676" s="197" t="e">
        <f t="shared" si="4487"/>
        <v>#REF!</v>
      </c>
      <c r="AF676" s="198">
        <f t="shared" ref="AF676" si="4774">IFERROR(AE676/(IF($W$631&gt;0,$J$7,0)+IF($X$631&gt;0,$P$7,0)+IF($Y$631&gt;0,$S$7,0)+IF($Z$631&gt;0,$V$7,0)),0)</f>
        <v>0</v>
      </c>
      <c r="AG676" s="198"/>
      <c r="AH676" s="425"/>
      <c r="AI676" s="413"/>
      <c r="AJ676" s="199" t="str">
        <f t="shared" si="4489"/>
        <v>4.3</v>
      </c>
      <c r="AK676" s="8" t="e">
        <f>#REF!</f>
        <v>#REF!</v>
      </c>
      <c r="AL676" s="199"/>
      <c r="AM676" s="196" t="e">
        <f t="shared" si="4451"/>
        <v>#REF!</v>
      </c>
      <c r="AN676" s="196"/>
      <c r="AO676" s="196"/>
      <c r="AP676" s="196">
        <f t="shared" si="4452"/>
        <v>0</v>
      </c>
      <c r="AQ676" s="196"/>
      <c r="AR676" s="196"/>
      <c r="AS676" s="196">
        <f t="shared" si="4453"/>
        <v>0</v>
      </c>
      <c r="AT676" s="196"/>
      <c r="AU676" s="196"/>
      <c r="AV676" s="196"/>
      <c r="AW676" s="196" t="e">
        <f t="shared" ref="AW676" si="4775">IF($AT$631=1,AM676*$AM$7,0)</f>
        <v>#REF!</v>
      </c>
      <c r="AX676" s="196">
        <f t="shared" ref="AX676" si="4776">IF($AU$631=1,AP676*$AP$7,0)</f>
        <v>0</v>
      </c>
      <c r="AY676" s="196">
        <f t="shared" ref="AY676" si="4777">IF($AV$631=1,AS676*$AS$7,0)</f>
        <v>0</v>
      </c>
      <c r="AZ676" s="197" t="e">
        <f t="shared" si="4454"/>
        <v>#REF!</v>
      </c>
      <c r="BA676" s="198">
        <f t="shared" ref="BA676" si="4778">IFERROR(AZ676/(IF($AT$631&gt;0,$AM$7,0)+IF($AU$631&gt;0,$AP$7,0)+IF($AV$631&gt;0,$AS$7,0)),0)</f>
        <v>0</v>
      </c>
      <c r="BB676" s="198"/>
      <c r="BC676" s="425"/>
      <c r="BD676" s="413"/>
      <c r="BE676" s="413"/>
      <c r="BF676" s="413"/>
      <c r="BG676" s="416"/>
      <c r="BH676" s="416"/>
      <c r="BI676" s="411"/>
      <c r="BJ676" s="411"/>
      <c r="BK676" s="413"/>
      <c r="BL676" s="413"/>
      <c r="BM676" s="413"/>
      <c r="BP676" s="211"/>
      <c r="BQ676" s="211"/>
      <c r="BR676" s="211"/>
      <c r="BS676" s="211"/>
    </row>
    <row r="677" spans="1:71">
      <c r="A677" s="419"/>
      <c r="B677" s="419"/>
      <c r="C677" s="422"/>
      <c r="D677" s="195" t="str">
        <f t="shared" si="4482"/>
        <v>3.4</v>
      </c>
      <c r="E677" s="195"/>
      <c r="F677" s="195"/>
      <c r="G677" s="195"/>
      <c r="H677" s="195"/>
      <c r="I677" s="195"/>
      <c r="J677" s="196">
        <f t="shared" si="4446"/>
        <v>0</v>
      </c>
      <c r="K677" s="197" t="str">
        <f>IF(analis!AN17="","",analis!AN17)</f>
        <v/>
      </c>
      <c r="L677" s="196"/>
      <c r="M677" s="196"/>
      <c r="N677" s="196"/>
      <c r="O677" s="196"/>
      <c r="P677" s="196">
        <f t="shared" si="4447"/>
        <v>0</v>
      </c>
      <c r="Q677" s="8" t="e">
        <f>#REF!</f>
        <v>#REF!</v>
      </c>
      <c r="R677" s="196"/>
      <c r="S677" s="196" t="e">
        <f t="shared" si="4448"/>
        <v>#REF!</v>
      </c>
      <c r="T677" s="196"/>
      <c r="U677" s="196"/>
      <c r="V677" s="196">
        <f t="shared" si="4449"/>
        <v>0</v>
      </c>
      <c r="W677" s="196"/>
      <c r="X677" s="196"/>
      <c r="Y677" s="196"/>
      <c r="Z677" s="196"/>
      <c r="AA677" s="196">
        <f t="shared" ref="AA677" si="4779">IF($W$632=1,J677*$J$7,0)</f>
        <v>0</v>
      </c>
      <c r="AB677" s="196">
        <f t="shared" ref="AB677" si="4780">IF($X$632=1,P677*$P$7,0)</f>
        <v>0</v>
      </c>
      <c r="AC677" s="196" t="e">
        <f t="shared" ref="AC677" si="4781">IF($Y$632=1,S677*$S$7,0)</f>
        <v>#REF!</v>
      </c>
      <c r="AD677" s="196">
        <f t="shared" ref="AD677" si="4782">IF($Z$632=1,V677*$V$7,0)</f>
        <v>0</v>
      </c>
      <c r="AE677" s="197" t="e">
        <f t="shared" si="4487"/>
        <v>#REF!</v>
      </c>
      <c r="AF677" s="198">
        <f t="shared" ref="AF677" si="4783">IFERROR(AE677/(IF($W$632&gt;0,$J$7,0)+IF($X$632&gt;0,$P$7,0)+IF($Y$632&gt;0,$S$7,0)+IF($Z$632&gt;0,$V$7,0)),0)</f>
        <v>0</v>
      </c>
      <c r="AG677" s="198"/>
      <c r="AH677" s="425"/>
      <c r="AI677" s="413"/>
      <c r="AJ677" s="199" t="str">
        <f t="shared" si="4489"/>
        <v>4.4</v>
      </c>
      <c r="AK677" s="8" t="e">
        <f>#REF!</f>
        <v>#REF!</v>
      </c>
      <c r="AL677" s="199"/>
      <c r="AM677" s="196" t="e">
        <f t="shared" si="4451"/>
        <v>#REF!</v>
      </c>
      <c r="AN677" s="196"/>
      <c r="AO677" s="196"/>
      <c r="AP677" s="196">
        <f t="shared" si="4452"/>
        <v>0</v>
      </c>
      <c r="AQ677" s="196"/>
      <c r="AR677" s="196"/>
      <c r="AS677" s="196">
        <f t="shared" si="4453"/>
        <v>0</v>
      </c>
      <c r="AT677" s="196"/>
      <c r="AU677" s="196"/>
      <c r="AV677" s="196"/>
      <c r="AW677" s="196" t="e">
        <f t="shared" ref="AW677" si="4784">IF($AT$632=1,AM677*$AM$7,0)</f>
        <v>#REF!</v>
      </c>
      <c r="AX677" s="196">
        <f t="shared" ref="AX677" si="4785">IF($AU$632=1,AP677*$AP$7,0)</f>
        <v>0</v>
      </c>
      <c r="AY677" s="196">
        <f t="shared" ref="AY677" si="4786">IF($AV$632=1,AS677*$AS$7,0)</f>
        <v>0</v>
      </c>
      <c r="AZ677" s="197" t="e">
        <f t="shared" si="4454"/>
        <v>#REF!</v>
      </c>
      <c r="BA677" s="198">
        <f t="shared" ref="BA677" si="4787">IFERROR(AZ677/(IF($AT$632&gt;0,$AM$7,0)+IF($AU$632&gt;0,$AP$7,0)+IF($AV$632&gt;0,$AS$7,0)),0)</f>
        <v>0</v>
      </c>
      <c r="BB677" s="198"/>
      <c r="BC677" s="425"/>
      <c r="BD677" s="413"/>
      <c r="BE677" s="413"/>
      <c r="BF677" s="413"/>
      <c r="BG677" s="416"/>
      <c r="BH677" s="416"/>
      <c r="BI677" s="411"/>
      <c r="BJ677" s="411"/>
      <c r="BK677" s="413"/>
      <c r="BL677" s="413"/>
      <c r="BM677" s="413"/>
      <c r="BP677" s="211"/>
      <c r="BQ677" s="211"/>
      <c r="BR677" s="211"/>
      <c r="BS677" s="211"/>
    </row>
    <row r="678" spans="1:71">
      <c r="A678" s="419"/>
      <c r="B678" s="419"/>
      <c r="C678" s="422"/>
      <c r="D678" s="195" t="str">
        <f t="shared" si="4482"/>
        <v>3.5</v>
      </c>
      <c r="E678" s="195"/>
      <c r="F678" s="195"/>
      <c r="G678" s="195"/>
      <c r="H678" s="195"/>
      <c r="I678" s="195"/>
      <c r="J678" s="196">
        <f t="shared" si="4446"/>
        <v>0</v>
      </c>
      <c r="K678" s="197" t="str">
        <f>IF(analis!AP17="","",analis!AP17)</f>
        <v/>
      </c>
      <c r="L678" s="196"/>
      <c r="M678" s="196"/>
      <c r="N678" s="196"/>
      <c r="O678" s="196"/>
      <c r="P678" s="196">
        <f t="shared" si="4447"/>
        <v>0</v>
      </c>
      <c r="Q678" s="8" t="e">
        <f>#REF!</f>
        <v>#REF!</v>
      </c>
      <c r="R678" s="196"/>
      <c r="S678" s="196" t="e">
        <f t="shared" si="4448"/>
        <v>#REF!</v>
      </c>
      <c r="T678" s="196"/>
      <c r="U678" s="196"/>
      <c r="V678" s="196">
        <f t="shared" si="4449"/>
        <v>0</v>
      </c>
      <c r="W678" s="196"/>
      <c r="X678" s="196"/>
      <c r="Y678" s="196"/>
      <c r="Z678" s="196"/>
      <c r="AA678" s="196">
        <f t="shared" ref="AA678" si="4788">IF($W$633=1,J678*$J$7,0)</f>
        <v>0</v>
      </c>
      <c r="AB678" s="196">
        <f t="shared" ref="AB678" si="4789">IF($X$633=1,P678*$P$7,0)</f>
        <v>0</v>
      </c>
      <c r="AC678" s="196" t="e">
        <f t="shared" ref="AC678" si="4790">IF($Y$633=1,S678*$S$7,0)</f>
        <v>#REF!</v>
      </c>
      <c r="AD678" s="196">
        <f t="shared" ref="AD678" si="4791">IF($Z$633=1,V678*$V$7,0)</f>
        <v>0</v>
      </c>
      <c r="AE678" s="197" t="e">
        <f t="shared" si="4487"/>
        <v>#REF!</v>
      </c>
      <c r="AF678" s="198">
        <f t="shared" ref="AF678" si="4792">IFERROR(AE678/(IF($W$633&gt;0,$J$7,0)+IF($X$633&gt;0,$P$7,0)+IF($Y$633&gt;0,$S$7,0)+IF($Z$633&gt;0,$V$7,0)),0)</f>
        <v>0</v>
      </c>
      <c r="AG678" s="198"/>
      <c r="AH678" s="425"/>
      <c r="AI678" s="413"/>
      <c r="AJ678" s="199" t="str">
        <f t="shared" si="4489"/>
        <v>4.5</v>
      </c>
      <c r="AK678" s="8" t="e">
        <f>#REF!</f>
        <v>#REF!</v>
      </c>
      <c r="AL678" s="199"/>
      <c r="AM678" s="196" t="e">
        <f t="shared" si="4451"/>
        <v>#REF!</v>
      </c>
      <c r="AN678" s="196"/>
      <c r="AO678" s="196"/>
      <c r="AP678" s="196">
        <f t="shared" si="4452"/>
        <v>0</v>
      </c>
      <c r="AQ678" s="196"/>
      <c r="AR678" s="196"/>
      <c r="AS678" s="196">
        <f t="shared" si="4453"/>
        <v>0</v>
      </c>
      <c r="AT678" s="196"/>
      <c r="AU678" s="196"/>
      <c r="AV678" s="196"/>
      <c r="AW678" s="196" t="e">
        <f t="shared" ref="AW678" si="4793">IF($AT$633=1,AM678*$AM$7,0)</f>
        <v>#REF!</v>
      </c>
      <c r="AX678" s="196">
        <f t="shared" ref="AX678" si="4794">IF($AU$633=1,AP678*$AP$7,0)</f>
        <v>0</v>
      </c>
      <c r="AY678" s="196">
        <f t="shared" ref="AY678" si="4795">IF($AV$633=1,AS678*$AS$7,0)</f>
        <v>0</v>
      </c>
      <c r="AZ678" s="197" t="e">
        <f t="shared" si="4454"/>
        <v>#REF!</v>
      </c>
      <c r="BA678" s="198">
        <f t="shared" ref="BA678" si="4796">IFERROR(AZ678/(IF($AT$633&gt;0,$AM$7,0)+IF($AU$633&gt;0,$AP$7,0)+IF($AV$633&gt;0,$AS$7,0)),0)</f>
        <v>0</v>
      </c>
      <c r="BB678" s="198"/>
      <c r="BC678" s="425"/>
      <c r="BD678" s="413"/>
      <c r="BE678" s="413"/>
      <c r="BF678" s="413"/>
      <c r="BG678" s="416"/>
      <c r="BH678" s="416"/>
      <c r="BI678" s="411"/>
      <c r="BJ678" s="411"/>
      <c r="BK678" s="413"/>
      <c r="BL678" s="413"/>
      <c r="BM678" s="413"/>
      <c r="BP678" s="211"/>
      <c r="BQ678" s="211"/>
      <c r="BR678" s="211"/>
      <c r="BS678" s="211"/>
    </row>
    <row r="679" spans="1:71">
      <c r="A679" s="419"/>
      <c r="B679" s="419"/>
      <c r="C679" s="422"/>
      <c r="D679" s="195" t="str">
        <f t="shared" si="4482"/>
        <v>3.6</v>
      </c>
      <c r="E679" s="195"/>
      <c r="F679" s="195"/>
      <c r="G679" s="195"/>
      <c r="H679" s="195"/>
      <c r="I679" s="195"/>
      <c r="J679" s="196">
        <f t="shared" si="4446"/>
        <v>0</v>
      </c>
      <c r="K679" s="197" t="str">
        <f>IF(analis!AR17="","",analis!AR17)</f>
        <v/>
      </c>
      <c r="L679" s="196"/>
      <c r="M679" s="196"/>
      <c r="N679" s="196"/>
      <c r="O679" s="196"/>
      <c r="P679" s="196">
        <f t="shared" si="4447"/>
        <v>0</v>
      </c>
      <c r="Q679" s="8" t="str">
        <f>'rpp10'!$M$262</f>
        <v/>
      </c>
      <c r="R679" s="196"/>
      <c r="S679" s="196">
        <f t="shared" si="4448"/>
        <v>0</v>
      </c>
      <c r="T679" s="196"/>
      <c r="U679" s="196"/>
      <c r="V679" s="196">
        <f t="shared" si="4449"/>
        <v>0</v>
      </c>
      <c r="W679" s="196"/>
      <c r="X679" s="196"/>
      <c r="Y679" s="196"/>
      <c r="Z679" s="196"/>
      <c r="AA679" s="196">
        <f t="shared" ref="AA679" si="4797">IF($W$634=1,J679*$J$7,0)</f>
        <v>0</v>
      </c>
      <c r="AB679" s="196">
        <f t="shared" ref="AB679" si="4798">IF($X$634=1,P679*$P$7,0)</f>
        <v>0</v>
      </c>
      <c r="AC679" s="196">
        <f t="shared" ref="AC679" si="4799">IF($Y$634=1,S679*$S$7,0)</f>
        <v>0</v>
      </c>
      <c r="AD679" s="196">
        <f t="shared" ref="AD679" si="4800">IF($Z$634=1,V679*$V$7,0)</f>
        <v>0</v>
      </c>
      <c r="AE679" s="197">
        <f t="shared" si="4487"/>
        <v>0</v>
      </c>
      <c r="AF679" s="198">
        <f t="shared" ref="AF679" si="4801">IFERROR(AE679/(IF($W$634&gt;0,$J$7,0)+IF($X$634&gt;0,$P$7,0)+IF($Y$634&gt;0,$S$7,0)+IF($Z$634&gt;0,$V$7,0)),0)</f>
        <v>0</v>
      </c>
      <c r="AG679" s="198"/>
      <c r="AH679" s="425"/>
      <c r="AI679" s="413"/>
      <c r="AJ679" s="199" t="str">
        <f t="shared" si="4489"/>
        <v>4.6</v>
      </c>
      <c r="AK679" s="8" t="str">
        <f>'rpp10'!$M$319</f>
        <v/>
      </c>
      <c r="AL679" s="199"/>
      <c r="AM679" s="196">
        <f t="shared" si="4451"/>
        <v>0</v>
      </c>
      <c r="AN679" s="196"/>
      <c r="AO679" s="196"/>
      <c r="AP679" s="196">
        <f t="shared" si="4452"/>
        <v>0</v>
      </c>
      <c r="AQ679" s="196"/>
      <c r="AR679" s="196"/>
      <c r="AS679" s="196">
        <f t="shared" si="4453"/>
        <v>0</v>
      </c>
      <c r="AT679" s="196"/>
      <c r="AU679" s="196"/>
      <c r="AV679" s="196"/>
      <c r="AW679" s="196">
        <f t="shared" ref="AW679" si="4802">IF($AT$634=1,AM679*$AM$7,0)</f>
        <v>0</v>
      </c>
      <c r="AX679" s="196">
        <f t="shared" ref="AX679" si="4803">IF($AU$634=1,AP679*$AP$7,0)</f>
        <v>0</v>
      </c>
      <c r="AY679" s="196">
        <f t="shared" ref="AY679" si="4804">IF($AV$634=1,AS679*$AS$7,0)</f>
        <v>0</v>
      </c>
      <c r="AZ679" s="197">
        <f t="shared" si="4454"/>
        <v>0</v>
      </c>
      <c r="BA679" s="198">
        <f t="shared" ref="BA679" si="4805">IFERROR(AZ679/(IF($AT$634&gt;0,$AM$7,0)+IF($AU$634&gt;0,$AP$7,0)+IF($AV$634&gt;0,$AS$7,0)),0)</f>
        <v>0</v>
      </c>
      <c r="BB679" s="198"/>
      <c r="BC679" s="425"/>
      <c r="BD679" s="413"/>
      <c r="BE679" s="413"/>
      <c r="BF679" s="413"/>
      <c r="BG679" s="416"/>
      <c r="BH679" s="416"/>
      <c r="BI679" s="411"/>
      <c r="BJ679" s="411"/>
      <c r="BK679" s="413"/>
      <c r="BL679" s="413"/>
      <c r="BM679" s="413"/>
      <c r="BP679" s="211"/>
      <c r="BQ679" s="211"/>
      <c r="BR679" s="211"/>
      <c r="BS679" s="211"/>
    </row>
    <row r="680" spans="1:71">
      <c r="A680" s="419"/>
      <c r="B680" s="419"/>
      <c r="C680" s="422"/>
      <c r="D680" s="195" t="str">
        <f t="shared" si="4482"/>
        <v>3.7</v>
      </c>
      <c r="E680" s="195"/>
      <c r="F680" s="195"/>
      <c r="G680" s="195"/>
      <c r="H680" s="195"/>
      <c r="I680" s="195"/>
      <c r="J680" s="196">
        <f t="shared" si="4446"/>
        <v>0</v>
      </c>
      <c r="K680" s="197" t="str">
        <f>IF(analis!AT17="","",analis!AT17)</f>
        <v/>
      </c>
      <c r="L680" s="196"/>
      <c r="M680" s="196"/>
      <c r="N680" s="196"/>
      <c r="O680" s="196"/>
      <c r="P680" s="196">
        <f t="shared" si="4447"/>
        <v>0</v>
      </c>
      <c r="Q680" s="8" t="e">
        <f>#REF!</f>
        <v>#REF!</v>
      </c>
      <c r="R680" s="196"/>
      <c r="S680" s="196" t="e">
        <f t="shared" si="4448"/>
        <v>#REF!</v>
      </c>
      <c r="T680" s="196"/>
      <c r="U680" s="196"/>
      <c r="V680" s="196">
        <f t="shared" si="4449"/>
        <v>0</v>
      </c>
      <c r="W680" s="196"/>
      <c r="X680" s="196"/>
      <c r="Y680" s="196"/>
      <c r="Z680" s="196"/>
      <c r="AA680" s="196">
        <f t="shared" ref="AA680" si="4806">IF($W$635=1,J680*$J$7,0)</f>
        <v>0</v>
      </c>
      <c r="AB680" s="196">
        <f t="shared" ref="AB680" si="4807">IF($X$635=1,P680*$P$7,0)</f>
        <v>0</v>
      </c>
      <c r="AC680" s="196" t="e">
        <f t="shared" ref="AC680" si="4808">IF($Y$635=1,S680*$S$7,0)</f>
        <v>#REF!</v>
      </c>
      <c r="AD680" s="196">
        <f t="shared" ref="AD680" si="4809">IF($Z$635=1,V680*$V$7,0)</f>
        <v>0</v>
      </c>
      <c r="AE680" s="197" t="e">
        <f t="shared" si="4487"/>
        <v>#REF!</v>
      </c>
      <c r="AF680" s="198">
        <f t="shared" ref="AF680" si="4810">IFERROR(AE680/(IF($W$635&gt;0,$J$7,0)+IF($X$635&gt;0,$P$7,0)+IF($Y$635&gt;0,$S$7,0)+IF($Z$635&gt;0,$V$7,0)),0)</f>
        <v>0</v>
      </c>
      <c r="AG680" s="198"/>
      <c r="AH680" s="425"/>
      <c r="AI680" s="413"/>
      <c r="AJ680" s="199" t="str">
        <f t="shared" si="4489"/>
        <v>4.7</v>
      </c>
      <c r="AK680" s="8" t="e">
        <f>#REF!</f>
        <v>#REF!</v>
      </c>
      <c r="AL680" s="199"/>
      <c r="AM680" s="196" t="e">
        <f t="shared" si="4451"/>
        <v>#REF!</v>
      </c>
      <c r="AN680" s="196"/>
      <c r="AO680" s="196"/>
      <c r="AP680" s="196">
        <f t="shared" si="4452"/>
        <v>0</v>
      </c>
      <c r="AQ680" s="196"/>
      <c r="AR680" s="196"/>
      <c r="AS680" s="196">
        <f t="shared" si="4453"/>
        <v>0</v>
      </c>
      <c r="AT680" s="196"/>
      <c r="AU680" s="196"/>
      <c r="AV680" s="196"/>
      <c r="AW680" s="196" t="e">
        <f t="shared" ref="AW680" si="4811">IF($AT$635=1,AM680*$AM$7,0)</f>
        <v>#REF!</v>
      </c>
      <c r="AX680" s="196">
        <f t="shared" ref="AX680" si="4812">IF($AU$635=1,AP680*$AP$7,0)</f>
        <v>0</v>
      </c>
      <c r="AY680" s="196">
        <f t="shared" ref="AY680" si="4813">IF($AV$635=1,AS680*$AS$7,0)</f>
        <v>0</v>
      </c>
      <c r="AZ680" s="197" t="e">
        <f t="shared" si="4454"/>
        <v>#REF!</v>
      </c>
      <c r="BA680" s="198">
        <f t="shared" ref="BA680" si="4814">IFERROR(AZ680/(IF($AT$635&gt;0,$AM$7,0)+IF($AU$635&gt;0,$AP$7,0)+IF($AV$635&gt;0,$AS$7,0)),0)</f>
        <v>0</v>
      </c>
      <c r="BB680" s="198"/>
      <c r="BC680" s="425"/>
      <c r="BD680" s="413"/>
      <c r="BE680" s="413"/>
      <c r="BF680" s="413"/>
      <c r="BG680" s="416"/>
      <c r="BH680" s="416"/>
      <c r="BI680" s="411"/>
      <c r="BJ680" s="411"/>
      <c r="BK680" s="413"/>
      <c r="BL680" s="413"/>
      <c r="BM680" s="413"/>
      <c r="BP680" s="211"/>
      <c r="BQ680" s="211"/>
      <c r="BR680" s="211"/>
      <c r="BS680" s="211"/>
    </row>
    <row r="681" spans="1:71">
      <c r="A681" s="419"/>
      <c r="B681" s="419"/>
      <c r="C681" s="422"/>
      <c r="D681" s="195" t="str">
        <f t="shared" si="4482"/>
        <v>3.8</v>
      </c>
      <c r="E681" s="195"/>
      <c r="F681" s="195"/>
      <c r="G681" s="195"/>
      <c r="H681" s="195"/>
      <c r="I681" s="195"/>
      <c r="J681" s="196">
        <f t="shared" si="4446"/>
        <v>0</v>
      </c>
      <c r="K681" s="197" t="str">
        <f>IF(analis!AV17="","",analis!AV17)</f>
        <v/>
      </c>
      <c r="L681" s="196"/>
      <c r="M681" s="196"/>
      <c r="N681" s="196"/>
      <c r="O681" s="196"/>
      <c r="P681" s="196">
        <f t="shared" si="4447"/>
        <v>0</v>
      </c>
      <c r="Q681" s="8" t="e">
        <f>#REF!</f>
        <v>#REF!</v>
      </c>
      <c r="R681" s="196"/>
      <c r="S681" s="196" t="e">
        <f t="shared" si="4448"/>
        <v>#REF!</v>
      </c>
      <c r="T681" s="196"/>
      <c r="U681" s="196"/>
      <c r="V681" s="196">
        <f t="shared" si="4449"/>
        <v>0</v>
      </c>
      <c r="W681" s="196"/>
      <c r="X681" s="196"/>
      <c r="Y681" s="196"/>
      <c r="Z681" s="196"/>
      <c r="AA681" s="196">
        <f t="shared" ref="AA681" si="4815">IF($W$636=1,J681*$J$7,0)</f>
        <v>0</v>
      </c>
      <c r="AB681" s="196">
        <f t="shared" ref="AB681" si="4816">IF($X$636=1,P681*$P$7,0)</f>
        <v>0</v>
      </c>
      <c r="AC681" s="196" t="e">
        <f t="shared" ref="AC681" si="4817">IF($Y$636=1,S681*$S$7,0)</f>
        <v>#REF!</v>
      </c>
      <c r="AD681" s="196">
        <f t="shared" ref="AD681" si="4818">IF($Z$636=1,V681*$V$7,0)</f>
        <v>0</v>
      </c>
      <c r="AE681" s="197" t="e">
        <f t="shared" si="4487"/>
        <v>#REF!</v>
      </c>
      <c r="AF681" s="198">
        <f t="shared" ref="AF681" si="4819">IFERROR(AE681/(IF($W$636&gt;0,$J$7,0)+IF($X$636&gt;0,$P$7,0)+IF($Y$636&gt;0,$S$7,0)+IF($Z$636&gt;0,$V$7,0)),0)</f>
        <v>0</v>
      </c>
      <c r="AG681" s="198"/>
      <c r="AH681" s="425"/>
      <c r="AI681" s="413"/>
      <c r="AJ681" s="199" t="str">
        <f t="shared" si="4489"/>
        <v>4.8</v>
      </c>
      <c r="AK681" s="8" t="e">
        <f>#REF!</f>
        <v>#REF!</v>
      </c>
      <c r="AL681" s="199"/>
      <c r="AM681" s="196" t="e">
        <f t="shared" si="4451"/>
        <v>#REF!</v>
      </c>
      <c r="AN681" s="196"/>
      <c r="AO681" s="196"/>
      <c r="AP681" s="196">
        <f t="shared" si="4452"/>
        <v>0</v>
      </c>
      <c r="AQ681" s="196"/>
      <c r="AR681" s="196"/>
      <c r="AS681" s="196">
        <f t="shared" si="4453"/>
        <v>0</v>
      </c>
      <c r="AT681" s="196"/>
      <c r="AU681" s="196"/>
      <c r="AV681" s="196"/>
      <c r="AW681" s="196" t="e">
        <f t="shared" ref="AW681" si="4820">IF($AT$636=1,AM681*$AM$7,0)</f>
        <v>#REF!</v>
      </c>
      <c r="AX681" s="196">
        <f t="shared" ref="AX681" si="4821">IF($AU$636=1,AP681*$AP$7,0)</f>
        <v>0</v>
      </c>
      <c r="AY681" s="196">
        <f t="shared" ref="AY681" si="4822">IF($AV$636=1,AS681*$AS$7,0)</f>
        <v>0</v>
      </c>
      <c r="AZ681" s="197" t="e">
        <f t="shared" si="4454"/>
        <v>#REF!</v>
      </c>
      <c r="BA681" s="198">
        <f t="shared" ref="BA681" si="4823">IFERROR(AZ681/(IF($AT$636&gt;0,$AM$7,0)+IF($AU$636&gt;0,$AP$7,0)+IF($AV$636&gt;0,$AS$7,0)),0)</f>
        <v>0</v>
      </c>
      <c r="BB681" s="198"/>
      <c r="BC681" s="425"/>
      <c r="BD681" s="413"/>
      <c r="BE681" s="413"/>
      <c r="BF681" s="413"/>
      <c r="BG681" s="416"/>
      <c r="BH681" s="416"/>
      <c r="BI681" s="411"/>
      <c r="BJ681" s="411"/>
      <c r="BK681" s="413"/>
      <c r="BL681" s="413"/>
      <c r="BM681" s="413"/>
      <c r="BP681" s="211"/>
      <c r="BQ681" s="211"/>
      <c r="BR681" s="211"/>
      <c r="BS681" s="211"/>
    </row>
    <row r="682" spans="1:71">
      <c r="A682" s="419"/>
      <c r="B682" s="419"/>
      <c r="C682" s="422"/>
      <c r="D682" s="195" t="str">
        <f t="shared" si="4482"/>
        <v>3.9</v>
      </c>
      <c r="E682" s="195"/>
      <c r="F682" s="195"/>
      <c r="G682" s="195"/>
      <c r="H682" s="195"/>
      <c r="I682" s="195"/>
      <c r="J682" s="196">
        <f t="shared" si="4446"/>
        <v>0</v>
      </c>
      <c r="K682" s="197" t="str">
        <f>IF(analis!AX17="","",analis!AX17)</f>
        <v/>
      </c>
      <c r="L682" s="196"/>
      <c r="M682" s="196"/>
      <c r="N682" s="196"/>
      <c r="O682" s="196"/>
      <c r="P682" s="196">
        <f t="shared" si="4447"/>
        <v>0</v>
      </c>
      <c r="Q682" s="8" t="e">
        <f>#REF!</f>
        <v>#REF!</v>
      </c>
      <c r="R682" s="196"/>
      <c r="S682" s="196" t="e">
        <f t="shared" si="4448"/>
        <v>#REF!</v>
      </c>
      <c r="T682" s="196"/>
      <c r="U682" s="196"/>
      <c r="V682" s="196">
        <f t="shared" si="4449"/>
        <v>0</v>
      </c>
      <c r="W682" s="196"/>
      <c r="X682" s="196"/>
      <c r="Y682" s="196"/>
      <c r="Z682" s="196"/>
      <c r="AA682" s="196">
        <f t="shared" ref="AA682" si="4824">IF($W$637=1,J682*$J$7,0)</f>
        <v>0</v>
      </c>
      <c r="AB682" s="196">
        <f t="shared" ref="AB682" si="4825">IF($X$637=1,P682*$P$7,0)</f>
        <v>0</v>
      </c>
      <c r="AC682" s="196" t="e">
        <f t="shared" ref="AC682" si="4826">IF($Y$637=1,S682*$S$7,0)</f>
        <v>#REF!</v>
      </c>
      <c r="AD682" s="196">
        <f t="shared" ref="AD682" si="4827">IF($Z$637=1,V682*$V$7,0)</f>
        <v>0</v>
      </c>
      <c r="AE682" s="197" t="e">
        <f t="shared" si="4487"/>
        <v>#REF!</v>
      </c>
      <c r="AF682" s="198">
        <f t="shared" ref="AF682" si="4828">IFERROR(AE682/(IF($W$637&gt;0,$J$7,0)+IF($X$637&gt;0,$P$7,0)+IF($Y$637&gt;0,$S$7,0)+IF($Z$637&gt;0,$V$7,0)),0)</f>
        <v>0</v>
      </c>
      <c r="AG682" s="198"/>
      <c r="AH682" s="425"/>
      <c r="AI682" s="413"/>
      <c r="AJ682" s="199" t="str">
        <f t="shared" si="4489"/>
        <v>4.9</v>
      </c>
      <c r="AK682" s="8" t="e">
        <f>#REF!</f>
        <v>#REF!</v>
      </c>
      <c r="AL682" s="199"/>
      <c r="AM682" s="196" t="e">
        <f t="shared" si="4451"/>
        <v>#REF!</v>
      </c>
      <c r="AN682" s="196"/>
      <c r="AO682" s="196"/>
      <c r="AP682" s="196">
        <f t="shared" si="4452"/>
        <v>0</v>
      </c>
      <c r="AQ682" s="196"/>
      <c r="AR682" s="196"/>
      <c r="AS682" s="196">
        <f t="shared" si="4453"/>
        <v>0</v>
      </c>
      <c r="AT682" s="196"/>
      <c r="AU682" s="196"/>
      <c r="AV682" s="196"/>
      <c r="AW682" s="196" t="e">
        <f t="shared" ref="AW682" si="4829">IF($AT$637=1,AM682*$AM$7,0)</f>
        <v>#REF!</v>
      </c>
      <c r="AX682" s="196">
        <f t="shared" ref="AX682" si="4830">IF($AU$637=1,AP682*$AP$7,0)</f>
        <v>0</v>
      </c>
      <c r="AY682" s="196">
        <f t="shared" ref="AY682" si="4831">IF($AV$637=1,AS682*$AS$7,0)</f>
        <v>0</v>
      </c>
      <c r="AZ682" s="197" t="e">
        <f t="shared" si="4454"/>
        <v>#REF!</v>
      </c>
      <c r="BA682" s="198">
        <f t="shared" ref="BA682" si="4832">IFERROR(AZ682/(IF($AT$637&gt;0,$AM$7,0)+IF($AU$637&gt;0,$AP$7,0)+IF($AV$637&gt;0,$AS$7,0)),0)</f>
        <v>0</v>
      </c>
      <c r="BB682" s="198"/>
      <c r="BC682" s="425"/>
      <c r="BD682" s="413"/>
      <c r="BE682" s="413"/>
      <c r="BF682" s="413"/>
      <c r="BG682" s="416"/>
      <c r="BH682" s="416"/>
      <c r="BI682" s="411"/>
      <c r="BJ682" s="411"/>
      <c r="BK682" s="413"/>
      <c r="BL682" s="413"/>
      <c r="BM682" s="413"/>
      <c r="BP682" s="211"/>
      <c r="BQ682" s="211"/>
      <c r="BR682" s="211"/>
      <c r="BS682" s="211"/>
    </row>
    <row r="683" spans="1:71">
      <c r="A683" s="419"/>
      <c r="B683" s="419"/>
      <c r="C683" s="422"/>
      <c r="D683" s="195" t="str">
        <f t="shared" si="4482"/>
        <v>3.10</v>
      </c>
      <c r="E683" s="195"/>
      <c r="F683" s="195"/>
      <c r="G683" s="195"/>
      <c r="H683" s="195"/>
      <c r="I683" s="195"/>
      <c r="J683" s="196">
        <f t="shared" si="4446"/>
        <v>0</v>
      </c>
      <c r="K683" s="197" t="str">
        <f>IF(analis!AZ17="","",analis!AZ17)</f>
        <v/>
      </c>
      <c r="L683" s="196"/>
      <c r="M683" s="196"/>
      <c r="N683" s="196"/>
      <c r="O683" s="196"/>
      <c r="P683" s="196">
        <f t="shared" si="4447"/>
        <v>0</v>
      </c>
      <c r="Q683" s="8" t="e">
        <f>#REF!</f>
        <v>#REF!</v>
      </c>
      <c r="R683" s="196"/>
      <c r="S683" s="196" t="e">
        <f t="shared" si="4448"/>
        <v>#REF!</v>
      </c>
      <c r="T683" s="196"/>
      <c r="U683" s="196"/>
      <c r="V683" s="196">
        <f t="shared" si="4449"/>
        <v>0</v>
      </c>
      <c r="W683" s="196"/>
      <c r="X683" s="196"/>
      <c r="Y683" s="196"/>
      <c r="Z683" s="196"/>
      <c r="AA683" s="196">
        <f t="shared" ref="AA683" si="4833">IF($W$638=1,J683*$J$7,0)</f>
        <v>0</v>
      </c>
      <c r="AB683" s="196">
        <f t="shared" ref="AB683" si="4834">IF($X$638=1,P683*$P$7,0)</f>
        <v>0</v>
      </c>
      <c r="AC683" s="196" t="e">
        <f t="shared" ref="AC683" si="4835">IF($Y$638=1,S683*$S$7,0)</f>
        <v>#REF!</v>
      </c>
      <c r="AD683" s="196">
        <f t="shared" ref="AD683" si="4836">IF($Z$638=1,V683*$V$7,0)</f>
        <v>0</v>
      </c>
      <c r="AE683" s="197" t="e">
        <f t="shared" si="4487"/>
        <v>#REF!</v>
      </c>
      <c r="AF683" s="198">
        <f t="shared" ref="AF683" si="4837">IFERROR(AE683/(IF($W$638&gt;0,$J$7,0)+IF($X$638&gt;0,$P$7,0)+IF($Y$638&gt;0,$S$7,0)+IF($Z$638&gt;0,$V$7,0)),0)</f>
        <v>0</v>
      </c>
      <c r="AG683" s="198"/>
      <c r="AH683" s="425"/>
      <c r="AI683" s="413"/>
      <c r="AJ683" s="199" t="str">
        <f t="shared" si="4489"/>
        <v>4.10</v>
      </c>
      <c r="AK683" s="8" t="e">
        <f>#REF!</f>
        <v>#REF!</v>
      </c>
      <c r="AL683" s="199"/>
      <c r="AM683" s="196" t="e">
        <f t="shared" si="4451"/>
        <v>#REF!</v>
      </c>
      <c r="AN683" s="196"/>
      <c r="AO683" s="196"/>
      <c r="AP683" s="196">
        <f t="shared" si="4452"/>
        <v>0</v>
      </c>
      <c r="AQ683" s="196"/>
      <c r="AR683" s="196"/>
      <c r="AS683" s="196">
        <f t="shared" si="4453"/>
        <v>0</v>
      </c>
      <c r="AT683" s="196"/>
      <c r="AU683" s="196"/>
      <c r="AV683" s="196"/>
      <c r="AW683" s="196" t="e">
        <f t="shared" ref="AW683" si="4838">IF($AT$638=1,AM683*$AM$7,0)</f>
        <v>#REF!</v>
      </c>
      <c r="AX683" s="196">
        <f t="shared" ref="AX683" si="4839">IF($AU$638=1,AP683*$AP$7,0)</f>
        <v>0</v>
      </c>
      <c r="AY683" s="196">
        <f t="shared" ref="AY683" si="4840">IF($AV$638=1,AS683*$AS$7,0)</f>
        <v>0</v>
      </c>
      <c r="AZ683" s="197" t="e">
        <f t="shared" si="4454"/>
        <v>#REF!</v>
      </c>
      <c r="BA683" s="198">
        <f t="shared" ref="BA683" si="4841">IFERROR(AZ683/(IF($AT$638&gt;0,$AM$7,0)+IF($AU$638&gt;0,$AP$7,0)+IF($AV$638&gt;0,$AS$7,0)),0)</f>
        <v>0</v>
      </c>
      <c r="BB683" s="198"/>
      <c r="BC683" s="425"/>
      <c r="BD683" s="413"/>
      <c r="BE683" s="413"/>
      <c r="BF683" s="413"/>
      <c r="BG683" s="416"/>
      <c r="BH683" s="416"/>
      <c r="BI683" s="411"/>
      <c r="BJ683" s="411"/>
      <c r="BK683" s="413"/>
      <c r="BL683" s="413"/>
      <c r="BM683" s="413"/>
      <c r="BP683" s="211"/>
      <c r="BQ683" s="211"/>
      <c r="BR683" s="211"/>
      <c r="BS683" s="211"/>
    </row>
    <row r="684" spans="1:71">
      <c r="A684" s="419"/>
      <c r="B684" s="419"/>
      <c r="C684" s="422"/>
      <c r="D684" s="195" t="str">
        <f t="shared" si="4482"/>
        <v>3.11</v>
      </c>
      <c r="E684" s="195"/>
      <c r="F684" s="195"/>
      <c r="G684" s="195"/>
      <c r="H684" s="195"/>
      <c r="I684" s="195"/>
      <c r="J684" s="196">
        <f t="shared" si="4446"/>
        <v>0</v>
      </c>
      <c r="K684" s="197" t="str">
        <f>IF(analis!BB17="","",analis!BB17)</f>
        <v/>
      </c>
      <c r="L684" s="196"/>
      <c r="M684" s="196"/>
      <c r="N684" s="196"/>
      <c r="O684" s="196"/>
      <c r="P684" s="196">
        <f t="shared" si="4447"/>
        <v>0</v>
      </c>
      <c r="Q684" s="8" t="e">
        <f>#REF!</f>
        <v>#REF!</v>
      </c>
      <c r="R684" s="196"/>
      <c r="S684" s="196" t="e">
        <f t="shared" si="4448"/>
        <v>#REF!</v>
      </c>
      <c r="T684" s="196"/>
      <c r="U684" s="196"/>
      <c r="V684" s="196">
        <f t="shared" si="4449"/>
        <v>0</v>
      </c>
      <c r="W684" s="196"/>
      <c r="X684" s="196"/>
      <c r="Y684" s="196"/>
      <c r="Z684" s="196"/>
      <c r="AA684" s="196">
        <f t="shared" ref="AA684" si="4842">IF($W$639=1,J684*$J$7,0)</f>
        <v>0</v>
      </c>
      <c r="AB684" s="196">
        <f t="shared" ref="AB684" si="4843">IF($X$639=1,P684*$P$7,0)</f>
        <v>0</v>
      </c>
      <c r="AC684" s="196" t="e">
        <f t="shared" ref="AC684" si="4844">IF($Y$639=1,S684*$S$7,0)</f>
        <v>#REF!</v>
      </c>
      <c r="AD684" s="196">
        <f t="shared" ref="AD684" si="4845">IF($Z$639=1,V684*$V$7,0)</f>
        <v>0</v>
      </c>
      <c r="AE684" s="197" t="e">
        <f t="shared" si="4487"/>
        <v>#REF!</v>
      </c>
      <c r="AF684" s="198">
        <f t="shared" ref="AF684" si="4846">IFERROR(AE684/(IF($W$639&gt;0,$J$7,0)+IF($X$639&gt;0,$P$7,0)+IF($Y$639&gt;0,$S$7,0)+IF($Z$639&gt;0,$V$7,0)),0)</f>
        <v>0</v>
      </c>
      <c r="AG684" s="198"/>
      <c r="AH684" s="425"/>
      <c r="AI684" s="413"/>
      <c r="AJ684" s="199" t="str">
        <f t="shared" si="4489"/>
        <v>4.11</v>
      </c>
      <c r="AK684" s="8" t="e">
        <f>#REF!</f>
        <v>#REF!</v>
      </c>
      <c r="AL684" s="199"/>
      <c r="AM684" s="196" t="e">
        <f t="shared" si="4451"/>
        <v>#REF!</v>
      </c>
      <c r="AN684" s="196"/>
      <c r="AO684" s="196"/>
      <c r="AP684" s="196">
        <f t="shared" si="4452"/>
        <v>0</v>
      </c>
      <c r="AQ684" s="196"/>
      <c r="AR684" s="196"/>
      <c r="AS684" s="196">
        <f t="shared" si="4453"/>
        <v>0</v>
      </c>
      <c r="AT684" s="196"/>
      <c r="AU684" s="196"/>
      <c r="AV684" s="196"/>
      <c r="AW684" s="196" t="e">
        <f t="shared" ref="AW684" si="4847">IF($AT$639=1,AM684*$AM$7,0)</f>
        <v>#REF!</v>
      </c>
      <c r="AX684" s="196">
        <f t="shared" ref="AX684" si="4848">IF($AU$639=1,AP684*$AP$7,0)</f>
        <v>0</v>
      </c>
      <c r="AY684" s="196">
        <f t="shared" ref="AY684" si="4849">IF($AV$639=1,AS684*$AS$7,0)</f>
        <v>0</v>
      </c>
      <c r="AZ684" s="197" t="e">
        <f t="shared" si="4454"/>
        <v>#REF!</v>
      </c>
      <c r="BA684" s="198">
        <f t="shared" ref="BA684" si="4850">IFERROR(AZ684/(IF($AT$639&gt;0,$AM$7,0)+IF($AU$639&gt;0,$AP$7,0)+IF($AV$639&gt;0,$AS$7,0)),0)</f>
        <v>0</v>
      </c>
      <c r="BB684" s="198"/>
      <c r="BC684" s="425"/>
      <c r="BD684" s="413"/>
      <c r="BE684" s="413"/>
      <c r="BF684" s="413"/>
      <c r="BG684" s="416"/>
      <c r="BH684" s="416"/>
      <c r="BI684" s="411"/>
      <c r="BJ684" s="411"/>
      <c r="BK684" s="413"/>
      <c r="BL684" s="413"/>
      <c r="BM684" s="413"/>
      <c r="BP684" s="211"/>
      <c r="BQ684" s="211"/>
      <c r="BR684" s="211"/>
      <c r="BS684" s="211"/>
    </row>
    <row r="685" spans="1:71">
      <c r="A685" s="419"/>
      <c r="B685" s="419"/>
      <c r="C685" s="422"/>
      <c r="D685" s="195" t="str">
        <f t="shared" si="4482"/>
        <v>3.12</v>
      </c>
      <c r="E685" s="195"/>
      <c r="F685" s="195"/>
      <c r="G685" s="195"/>
      <c r="H685" s="195"/>
      <c r="I685" s="195"/>
      <c r="J685" s="196">
        <f t="shared" si="4446"/>
        <v>0</v>
      </c>
      <c r="K685" s="197" t="str">
        <f>IF(analis!BD17="","",analis!BD17)</f>
        <v/>
      </c>
      <c r="L685" s="196"/>
      <c r="M685" s="196"/>
      <c r="N685" s="196"/>
      <c r="O685" s="196"/>
      <c r="P685" s="196">
        <f t="shared" si="4447"/>
        <v>0</v>
      </c>
      <c r="Q685" s="8" t="e">
        <f>#REF!</f>
        <v>#REF!</v>
      </c>
      <c r="R685" s="196"/>
      <c r="S685" s="196" t="e">
        <f t="shared" si="4448"/>
        <v>#REF!</v>
      </c>
      <c r="T685" s="196"/>
      <c r="U685" s="196"/>
      <c r="V685" s="196">
        <f t="shared" si="4449"/>
        <v>0</v>
      </c>
      <c r="W685" s="196"/>
      <c r="X685" s="196"/>
      <c r="Y685" s="196"/>
      <c r="Z685" s="196"/>
      <c r="AA685" s="196">
        <f t="shared" ref="AA685" si="4851">IF($W$640=1,J685*$J$7,0)</f>
        <v>0</v>
      </c>
      <c r="AB685" s="196">
        <f t="shared" ref="AB685" si="4852">IF($X$640=1,P685*$P$7,0)</f>
        <v>0</v>
      </c>
      <c r="AC685" s="196" t="e">
        <f t="shared" ref="AC685" si="4853">IF($Y$640=1,S685*$S$7,0)</f>
        <v>#REF!</v>
      </c>
      <c r="AD685" s="196">
        <f t="shared" ref="AD685" si="4854">IF($Z$640=1,V685*$V$7,0)</f>
        <v>0</v>
      </c>
      <c r="AE685" s="197" t="e">
        <f t="shared" si="4487"/>
        <v>#REF!</v>
      </c>
      <c r="AF685" s="198">
        <f t="shared" ref="AF685" si="4855">IFERROR(AE685/(IF($W$640&gt;0,$J$7,0)+IF($X$640&gt;0,$P$7,0)+IF($Y$640&gt;0,$S$7,0)+IF($Z$640&gt;0,$V$7,0)),0)</f>
        <v>0</v>
      </c>
      <c r="AG685" s="198"/>
      <c r="AH685" s="425"/>
      <c r="AI685" s="413"/>
      <c r="AJ685" s="199" t="str">
        <f t="shared" si="4489"/>
        <v>4.12</v>
      </c>
      <c r="AK685" s="8" t="e">
        <f>#REF!</f>
        <v>#REF!</v>
      </c>
      <c r="AL685" s="199"/>
      <c r="AM685" s="196" t="e">
        <f t="shared" si="4451"/>
        <v>#REF!</v>
      </c>
      <c r="AN685" s="196"/>
      <c r="AO685" s="196"/>
      <c r="AP685" s="196">
        <f t="shared" si="4452"/>
        <v>0</v>
      </c>
      <c r="AQ685" s="196"/>
      <c r="AR685" s="196"/>
      <c r="AS685" s="196">
        <f t="shared" si="4453"/>
        <v>0</v>
      </c>
      <c r="AT685" s="196"/>
      <c r="AU685" s="196"/>
      <c r="AV685" s="196"/>
      <c r="AW685" s="196" t="e">
        <f t="shared" ref="AW685" si="4856">IF($AT$640=1,AM685*$AM$7,0)</f>
        <v>#REF!</v>
      </c>
      <c r="AX685" s="196">
        <f t="shared" ref="AX685" si="4857">IF($AU$640=1,AP685*$AP$7,0)</f>
        <v>0</v>
      </c>
      <c r="AY685" s="196">
        <f t="shared" ref="AY685" si="4858">IF($AV$640=1,AS685*$AS$7,0)</f>
        <v>0</v>
      </c>
      <c r="AZ685" s="197" t="e">
        <f t="shared" si="4454"/>
        <v>#REF!</v>
      </c>
      <c r="BA685" s="198">
        <f t="shared" ref="BA685" si="4859">IFERROR(AZ685/(IF($AT$640&gt;0,$AM$7,0)+IF($AU$640&gt;0,$AP$7,0)+IF($AV$640&gt;0,$AS$7,0)),0)</f>
        <v>0</v>
      </c>
      <c r="BB685" s="198"/>
      <c r="BC685" s="425"/>
      <c r="BD685" s="413"/>
      <c r="BE685" s="413"/>
      <c r="BF685" s="413"/>
      <c r="BG685" s="416"/>
      <c r="BH685" s="416"/>
      <c r="BI685" s="411"/>
      <c r="BJ685" s="411"/>
      <c r="BK685" s="413"/>
      <c r="BL685" s="413"/>
      <c r="BM685" s="413"/>
      <c r="BP685" s="211"/>
      <c r="BQ685" s="211"/>
      <c r="BR685" s="211"/>
      <c r="BS685" s="211"/>
    </row>
    <row r="686" spans="1:71">
      <c r="A686" s="419"/>
      <c r="B686" s="419"/>
      <c r="C686" s="422"/>
      <c r="D686" s="195" t="str">
        <f t="shared" si="4482"/>
        <v>3.13</v>
      </c>
      <c r="E686" s="195"/>
      <c r="F686" s="195"/>
      <c r="G686" s="195"/>
      <c r="H686" s="195"/>
      <c r="I686" s="195"/>
      <c r="J686" s="196">
        <f t="shared" si="4446"/>
        <v>0</v>
      </c>
      <c r="K686" s="197" t="str">
        <f>IF(analis!BF17="","",analis!BF17)</f>
        <v/>
      </c>
      <c r="L686" s="196"/>
      <c r="M686" s="196"/>
      <c r="N686" s="196"/>
      <c r="O686" s="196"/>
      <c r="P686" s="196">
        <f t="shared" si="4447"/>
        <v>0</v>
      </c>
      <c r="Q686" s="8" t="e">
        <f>#REF!</f>
        <v>#REF!</v>
      </c>
      <c r="R686" s="196"/>
      <c r="S686" s="196" t="e">
        <f t="shared" si="4448"/>
        <v>#REF!</v>
      </c>
      <c r="T686" s="196"/>
      <c r="U686" s="196"/>
      <c r="V686" s="196">
        <f t="shared" si="4449"/>
        <v>0</v>
      </c>
      <c r="W686" s="196"/>
      <c r="X686" s="196"/>
      <c r="Y686" s="196"/>
      <c r="Z686" s="196"/>
      <c r="AA686" s="196">
        <f t="shared" ref="AA686" si="4860">IF($W$641=1,J686*$J$7,0)</f>
        <v>0</v>
      </c>
      <c r="AB686" s="196">
        <f t="shared" ref="AB686" si="4861">IF($X$641=1,P686*$P$7,0)</f>
        <v>0</v>
      </c>
      <c r="AC686" s="196" t="e">
        <f t="shared" ref="AC686" si="4862">IF($Y$641=1,S686*$S$7,0)</f>
        <v>#REF!</v>
      </c>
      <c r="AD686" s="196">
        <f t="shared" ref="AD686" si="4863">IF($Z$641=1,V686*$V$7,0)</f>
        <v>0</v>
      </c>
      <c r="AE686" s="197" t="e">
        <f t="shared" si="4487"/>
        <v>#REF!</v>
      </c>
      <c r="AF686" s="198">
        <f t="shared" ref="AF686" si="4864">IFERROR(AE686/(IF($W$641&gt;0,$J$7,0)+IF($X$641&gt;0,$P$7,0)+IF($Y$641&gt;0,$S$7,0)+IF($Z$641&gt;0,$V$7,0)),0)</f>
        <v>0</v>
      </c>
      <c r="AG686" s="198"/>
      <c r="AH686" s="425"/>
      <c r="AI686" s="413"/>
      <c r="AJ686" s="199" t="str">
        <f t="shared" si="4489"/>
        <v>4.13</v>
      </c>
      <c r="AK686" s="8" t="e">
        <f>#REF!</f>
        <v>#REF!</v>
      </c>
      <c r="AL686" s="199"/>
      <c r="AM686" s="196" t="e">
        <f t="shared" si="4451"/>
        <v>#REF!</v>
      </c>
      <c r="AN686" s="196"/>
      <c r="AO686" s="196"/>
      <c r="AP686" s="196">
        <f t="shared" si="4452"/>
        <v>0</v>
      </c>
      <c r="AQ686" s="196"/>
      <c r="AR686" s="196"/>
      <c r="AS686" s="196">
        <f t="shared" si="4453"/>
        <v>0</v>
      </c>
      <c r="AT686" s="196"/>
      <c r="AU686" s="196"/>
      <c r="AV686" s="196"/>
      <c r="AW686" s="196" t="e">
        <f t="shared" ref="AW686" si="4865">IF($AT$641=1,AM686*$AM$7,0)</f>
        <v>#REF!</v>
      </c>
      <c r="AX686" s="196">
        <f t="shared" ref="AX686" si="4866">IF($AU$641=1,AP686*$AP$7,0)</f>
        <v>0</v>
      </c>
      <c r="AY686" s="196">
        <f t="shared" ref="AY686" si="4867">IF($AV$641=1,AS686*$AS$7,0)</f>
        <v>0</v>
      </c>
      <c r="AZ686" s="197" t="e">
        <f t="shared" si="4454"/>
        <v>#REF!</v>
      </c>
      <c r="BA686" s="198">
        <f t="shared" ref="BA686" si="4868">IFERROR(AZ686/(IF($AT$641&gt;0,$AM$7,0)+IF($AU$641&gt;0,$AP$7,0)+IF($AV$641&gt;0,$AS$7,0)),0)</f>
        <v>0</v>
      </c>
      <c r="BB686" s="198"/>
      <c r="BC686" s="425"/>
      <c r="BD686" s="413"/>
      <c r="BE686" s="413"/>
      <c r="BF686" s="413"/>
      <c r="BG686" s="416"/>
      <c r="BH686" s="416"/>
      <c r="BI686" s="411"/>
      <c r="BJ686" s="411"/>
      <c r="BK686" s="413"/>
      <c r="BL686" s="413"/>
      <c r="BM686" s="413"/>
      <c r="BP686" s="211"/>
      <c r="BQ686" s="211"/>
      <c r="BR686" s="211"/>
      <c r="BS686" s="211"/>
    </row>
    <row r="687" spans="1:71">
      <c r="A687" s="419"/>
      <c r="B687" s="419"/>
      <c r="C687" s="422"/>
      <c r="D687" s="195" t="str">
        <f t="shared" si="4482"/>
        <v>3.14</v>
      </c>
      <c r="E687" s="195"/>
      <c r="F687" s="195"/>
      <c r="G687" s="195"/>
      <c r="H687" s="195"/>
      <c r="I687" s="195"/>
      <c r="J687" s="196">
        <f t="shared" si="4446"/>
        <v>0</v>
      </c>
      <c r="K687" s="197" t="str">
        <f>IF(analis!BH17="","",analis!BH17)</f>
        <v/>
      </c>
      <c r="L687" s="196"/>
      <c r="M687" s="196"/>
      <c r="N687" s="196"/>
      <c r="O687" s="196"/>
      <c r="P687" s="196">
        <f t="shared" si="4447"/>
        <v>0</v>
      </c>
      <c r="Q687" s="8" t="e">
        <f>#REF!</f>
        <v>#REF!</v>
      </c>
      <c r="R687" s="196"/>
      <c r="S687" s="196" t="e">
        <f t="shared" si="4448"/>
        <v>#REF!</v>
      </c>
      <c r="T687" s="196"/>
      <c r="U687" s="196"/>
      <c r="V687" s="196">
        <f t="shared" si="4449"/>
        <v>0</v>
      </c>
      <c r="W687" s="196"/>
      <c r="X687" s="196"/>
      <c r="Y687" s="196"/>
      <c r="Z687" s="196"/>
      <c r="AA687" s="196">
        <f t="shared" ref="AA687" si="4869">IF($W$642=1,J687*$J$7,0)</f>
        <v>0</v>
      </c>
      <c r="AB687" s="196">
        <f t="shared" ref="AB687" si="4870">IF($X$642=1,P687*$P$7,0)</f>
        <v>0</v>
      </c>
      <c r="AC687" s="196" t="e">
        <f t="shared" ref="AC687" si="4871">IF($Y$642=1,S687*$S$7,0)</f>
        <v>#REF!</v>
      </c>
      <c r="AD687" s="196">
        <f t="shared" ref="AD687" si="4872">IF($Z$642=1,V687*$V$7,0)</f>
        <v>0</v>
      </c>
      <c r="AE687" s="197" t="e">
        <f t="shared" si="4487"/>
        <v>#REF!</v>
      </c>
      <c r="AF687" s="198">
        <f t="shared" ref="AF687" si="4873">IFERROR(AE687/(IF($W$642&gt;0,$J$7,0)+IF($X$642&gt;0,$P$7,0)+IF($Y$642&gt;0,$S$7,0)+IF($Z$642&gt;0,$V$7,0)),0)</f>
        <v>0</v>
      </c>
      <c r="AG687" s="198"/>
      <c r="AH687" s="425"/>
      <c r="AI687" s="413"/>
      <c r="AJ687" s="199" t="str">
        <f t="shared" si="4489"/>
        <v>4.14</v>
      </c>
      <c r="AK687" s="8" t="e">
        <f>#REF!</f>
        <v>#REF!</v>
      </c>
      <c r="AL687" s="199"/>
      <c r="AM687" s="196" t="e">
        <f t="shared" si="4451"/>
        <v>#REF!</v>
      </c>
      <c r="AN687" s="196"/>
      <c r="AO687" s="196"/>
      <c r="AP687" s="196">
        <f t="shared" si="4452"/>
        <v>0</v>
      </c>
      <c r="AQ687" s="196"/>
      <c r="AR687" s="196"/>
      <c r="AS687" s="196">
        <f t="shared" si="4453"/>
        <v>0</v>
      </c>
      <c r="AT687" s="196"/>
      <c r="AU687" s="196"/>
      <c r="AV687" s="196"/>
      <c r="AW687" s="196" t="e">
        <f t="shared" ref="AW687" si="4874">IF($AT$642=1,AM687*$AM$7,0)</f>
        <v>#REF!</v>
      </c>
      <c r="AX687" s="196">
        <f t="shared" ref="AX687" si="4875">IF($AU$642=1,AP687*$AP$7,0)</f>
        <v>0</v>
      </c>
      <c r="AY687" s="196">
        <f t="shared" ref="AY687" si="4876">IF($AV$642=1,AS687*$AS$7,0)</f>
        <v>0</v>
      </c>
      <c r="AZ687" s="197" t="e">
        <f t="shared" si="4454"/>
        <v>#REF!</v>
      </c>
      <c r="BA687" s="198">
        <f t="shared" ref="BA687" si="4877">IFERROR(AZ687/(IF($AT$642&gt;0,$AM$7,0)+IF($AU$642&gt;0,$AP$7,0)+IF($AV$642&gt;0,$AS$7,0)),0)</f>
        <v>0</v>
      </c>
      <c r="BB687" s="198"/>
      <c r="BC687" s="425"/>
      <c r="BD687" s="413"/>
      <c r="BE687" s="413"/>
      <c r="BF687" s="413"/>
      <c r="BG687" s="416"/>
      <c r="BH687" s="416"/>
      <c r="BI687" s="411"/>
      <c r="BJ687" s="411"/>
      <c r="BK687" s="413"/>
      <c r="BL687" s="413"/>
      <c r="BM687" s="413"/>
      <c r="BP687" s="211"/>
      <c r="BQ687" s="211"/>
      <c r="BR687" s="211"/>
      <c r="BS687" s="211"/>
    </row>
    <row r="688" spans="1:71">
      <c r="A688" s="420"/>
      <c r="B688" s="420"/>
      <c r="C688" s="423"/>
      <c r="D688" s="195" t="str">
        <f t="shared" si="4482"/>
        <v>3.15</v>
      </c>
      <c r="E688" s="195"/>
      <c r="F688" s="195"/>
      <c r="G688" s="195"/>
      <c r="H688" s="195"/>
      <c r="I688" s="195"/>
      <c r="J688" s="196">
        <f t="shared" si="4446"/>
        <v>0</v>
      </c>
      <c r="K688" s="197" t="str">
        <f>IF(analis!BJ17="","",analis!BJ17)</f>
        <v/>
      </c>
      <c r="L688" s="196"/>
      <c r="M688" s="196"/>
      <c r="N688" s="196"/>
      <c r="O688" s="196"/>
      <c r="P688" s="196">
        <f t="shared" si="4447"/>
        <v>0</v>
      </c>
      <c r="Q688" s="8" t="e">
        <f>#REF!</f>
        <v>#REF!</v>
      </c>
      <c r="R688" s="196"/>
      <c r="S688" s="196" t="e">
        <f t="shared" si="4448"/>
        <v>#REF!</v>
      </c>
      <c r="T688" s="196"/>
      <c r="U688" s="196"/>
      <c r="V688" s="196">
        <f t="shared" si="4449"/>
        <v>0</v>
      </c>
      <c r="W688" s="196"/>
      <c r="X688" s="196"/>
      <c r="Y688" s="196"/>
      <c r="Z688" s="196"/>
      <c r="AA688" s="196">
        <f t="shared" ref="AA688" si="4878">IF($W$643=1,J688*$J$7,0)</f>
        <v>0</v>
      </c>
      <c r="AB688" s="196">
        <f t="shared" ref="AB688" si="4879">IF($X$643=1,P688*$P$7,0)</f>
        <v>0</v>
      </c>
      <c r="AC688" s="196" t="e">
        <f t="shared" ref="AC688" si="4880">IF($Y$643=1,S688*$S$7,0)</f>
        <v>#REF!</v>
      </c>
      <c r="AD688" s="196">
        <f t="shared" ref="AD688" si="4881">IF($Z$643=1,V688*$V$7,0)</f>
        <v>0</v>
      </c>
      <c r="AE688" s="197" t="e">
        <f t="shared" si="4487"/>
        <v>#REF!</v>
      </c>
      <c r="AF688" s="198">
        <f t="shared" ref="AF688" si="4882">IFERROR(AE688/(IF($W$643&gt;0,$J$7,0)+IF($X$643&gt;0,$P$7,0)+IF($Y$643&gt;0,$S$7,0)+IF($Z$643&gt;0,$V$7,0)),0)</f>
        <v>0</v>
      </c>
      <c r="AG688" s="198"/>
      <c r="AH688" s="426"/>
      <c r="AI688" s="414"/>
      <c r="AJ688" s="199" t="str">
        <f t="shared" si="4489"/>
        <v>4.15</v>
      </c>
      <c r="AK688" s="8" t="e">
        <f>#REF!</f>
        <v>#REF!</v>
      </c>
      <c r="AL688" s="199"/>
      <c r="AM688" s="196" t="e">
        <f t="shared" si="4451"/>
        <v>#REF!</v>
      </c>
      <c r="AN688" s="196"/>
      <c r="AO688" s="196"/>
      <c r="AP688" s="196">
        <f t="shared" si="4452"/>
        <v>0</v>
      </c>
      <c r="AQ688" s="196"/>
      <c r="AR688" s="196"/>
      <c r="AS688" s="196">
        <f t="shared" si="4453"/>
        <v>0</v>
      </c>
      <c r="AT688" s="196"/>
      <c r="AU688" s="196"/>
      <c r="AV688" s="196"/>
      <c r="AW688" s="196" t="e">
        <f t="shared" ref="AW688" si="4883">IF($AT$643=1,AM688*$AM$7,0)</f>
        <v>#REF!</v>
      </c>
      <c r="AX688" s="196">
        <f t="shared" ref="AX688" si="4884">IF($AU$643=1,AP688*$AP$7,0)</f>
        <v>0</v>
      </c>
      <c r="AY688" s="196">
        <f t="shared" ref="AY688" si="4885">IF($AV$643=1,AS688*$AS$7,0)</f>
        <v>0</v>
      </c>
      <c r="AZ688" s="197" t="e">
        <f t="shared" si="4454"/>
        <v>#REF!</v>
      </c>
      <c r="BA688" s="198">
        <f t="shared" ref="BA688" si="4886">IFERROR(AZ688/(IF($AT$643&gt;0,$AM$7,0)+IF($AU$643&gt;0,$AP$7,0)+IF($AV$643&gt;0,$AS$7,0)),0)</f>
        <v>0</v>
      </c>
      <c r="BB688" s="198"/>
      <c r="BC688" s="426"/>
      <c r="BD688" s="414"/>
      <c r="BE688" s="414"/>
      <c r="BF688" s="414"/>
      <c r="BG688" s="417"/>
      <c r="BH688" s="417"/>
      <c r="BI688" s="316"/>
      <c r="BJ688" s="316"/>
      <c r="BK688" s="414"/>
      <c r="BL688" s="414"/>
      <c r="BM688" s="414"/>
      <c r="BP688" s="211"/>
      <c r="BQ688" s="211"/>
      <c r="BR688" s="211"/>
      <c r="BS688" s="211"/>
    </row>
    <row r="689" spans="1:71">
      <c r="A689" s="418">
        <v>5</v>
      </c>
      <c r="B689" s="418">
        <f>pd!B628</f>
        <v>0</v>
      </c>
      <c r="C689" s="421">
        <f>pd!C628</f>
        <v>0</v>
      </c>
      <c r="D689" s="195" t="str">
        <f t="shared" si="4482"/>
        <v>3.1</v>
      </c>
      <c r="E689" s="195"/>
      <c r="F689" s="195"/>
      <c r="G689" s="195"/>
      <c r="H689" s="195"/>
      <c r="I689" s="195"/>
      <c r="J689" s="196">
        <f t="shared" si="4446"/>
        <v>0</v>
      </c>
      <c r="K689" s="197" t="str">
        <f>IF(analis!AH18="","",analis!AH18)</f>
        <v/>
      </c>
      <c r="L689" s="196"/>
      <c r="M689" s="196"/>
      <c r="N689" s="196"/>
      <c r="O689" s="196"/>
      <c r="P689" s="196">
        <f t="shared" si="4447"/>
        <v>0</v>
      </c>
      <c r="Q689" s="8" t="e">
        <f>#REF!</f>
        <v>#REF!</v>
      </c>
      <c r="R689" s="196"/>
      <c r="S689" s="196" t="e">
        <f t="shared" si="4448"/>
        <v>#REF!</v>
      </c>
      <c r="T689" s="196"/>
      <c r="U689" s="196"/>
      <c r="V689" s="196">
        <f t="shared" si="4449"/>
        <v>0</v>
      </c>
      <c r="W689" s="196"/>
      <c r="X689" s="196"/>
      <c r="Y689" s="196"/>
      <c r="Z689" s="196"/>
      <c r="AA689" s="196">
        <f t="shared" ref="AA689" si="4887">IF($W$629=1,J689*$J$7,0)</f>
        <v>0</v>
      </c>
      <c r="AB689" s="196">
        <f t="shared" ref="AB689" si="4888">IF($X$629=1,P689*$P$7,0)</f>
        <v>0</v>
      </c>
      <c r="AC689" s="196" t="e">
        <f t="shared" ref="AC689" si="4889">IF($Y$629=1,S689*$S$7,0)</f>
        <v>#REF!</v>
      </c>
      <c r="AD689" s="196">
        <f t="shared" ref="AD689" si="4890">IF($Z$629=1,V689*$V$7,0)</f>
        <v>0</v>
      </c>
      <c r="AE689" s="197" t="e">
        <f t="shared" si="4487"/>
        <v>#REF!</v>
      </c>
      <c r="AF689" s="198">
        <f t="shared" ref="AF689" si="4891">IFERROR(AE689/(IF($W$629&gt;0,$J$7,0)+IF($X$629&gt;0,$P$7,0)+IF($Y$629&gt;0,$S$7,0)+IF($Z$629&gt;0,$V$7,0)),0)</f>
        <v>0</v>
      </c>
      <c r="AG689" s="198"/>
      <c r="AH689" s="424" t="e">
        <f t="shared" ref="AH689" si="4892">ROUND((SUM(AF689:AF703)/SUM($AG$629:$AG$643)),0)</f>
        <v>#REF!</v>
      </c>
      <c r="AI689" s="412" t="e">
        <f t="shared" ref="AI689" si="4893">IF(AH689&gt;=$BO$629,"A",IF(AH689&gt;=$BO$630,"B",IF(AH689&gt;=$BO$631,"C",IF(AH689&gt;=$BO$632,"D",""))))</f>
        <v>#REF!</v>
      </c>
      <c r="AJ689" s="199" t="str">
        <f t="shared" si="4489"/>
        <v>4.1</v>
      </c>
      <c r="AK689" s="8" t="e">
        <f>#REF!</f>
        <v>#REF!</v>
      </c>
      <c r="AL689" s="199"/>
      <c r="AM689" s="196" t="e">
        <f t="shared" si="4451"/>
        <v>#REF!</v>
      </c>
      <c r="AN689" s="196"/>
      <c r="AO689" s="196"/>
      <c r="AP689" s="196">
        <f t="shared" si="4452"/>
        <v>0</v>
      </c>
      <c r="AQ689" s="196"/>
      <c r="AR689" s="196"/>
      <c r="AS689" s="196">
        <f t="shared" si="4453"/>
        <v>0</v>
      </c>
      <c r="AT689" s="196"/>
      <c r="AU689" s="196"/>
      <c r="AV689" s="196"/>
      <c r="AW689" s="196" t="e">
        <f t="shared" ref="AW689" si="4894">IF($AT$629=1,AM689*$AM$7,0)</f>
        <v>#REF!</v>
      </c>
      <c r="AX689" s="196">
        <f t="shared" ref="AX689" si="4895">IF($AU$629=1,AP689*$AP$7,0)</f>
        <v>0</v>
      </c>
      <c r="AY689" s="196">
        <f t="shared" ref="AY689" si="4896">IF($AV$629=1,AS689*$AS$7,0)</f>
        <v>0</v>
      </c>
      <c r="AZ689" s="197" t="e">
        <f t="shared" si="4454"/>
        <v>#REF!</v>
      </c>
      <c r="BA689" s="198">
        <f t="shared" ref="BA689" si="4897">IFERROR(AZ689/(IF($AT$629&gt;0,$AM$7,0)+IF($AU$629&gt;0,$AP$7,0)+IF($AV$629&gt;0,$AS$7,0)),0)</f>
        <v>0</v>
      </c>
      <c r="BB689" s="198"/>
      <c r="BC689" s="424" t="e">
        <f t="shared" ref="BC689" si="4898">ROUND((SUM(BA689:BA703)/SUM($BB$629:$BB$643)),0)</f>
        <v>#REF!</v>
      </c>
      <c r="BD689" s="412" t="e">
        <f t="shared" ref="BD689" si="4899">IF(BC689&gt;=$BO$629,"A",IF(BC689&gt;=$BO$630,"B",IF(BC689&gt;=$BO$631,"C",IF(BC689&gt;=$BO$632,"D",""))))</f>
        <v>#REF!</v>
      </c>
      <c r="BE689" s="412"/>
      <c r="BF689" s="412"/>
      <c r="BG689" s="415" t="e">
        <f t="shared" ref="BG689" si="4900">IF(AI689=$BP$629,$BQ$629,IF(AI689=$BP$630,$BQ$630,IF(AI689=$BP$631,$BQ$631,IF(AI689=$BP$632,$BQ$632,""))))</f>
        <v>#REF!</v>
      </c>
      <c r="BH689" s="415" t="e">
        <f t="shared" ref="BH689" si="4901">IF(BD689=$BP$629,$BR$629,IF(BD689=$BP$630,$BR$630,IF(BD689=$BP$631,$BR$631,IF(BD689=$BP$632,$BR$632,""))))</f>
        <v>#REF!</v>
      </c>
      <c r="BI689" s="315" t="str">
        <f t="shared" ref="BI689" si="4902">IF(BE689=$BS$629,$BT$629,IF(BE689=$BS$630,$BT$630,IF(BE689=$BS$631,$BT$631,IF(BE689=$BS$632,$BT$632,""))))</f>
        <v/>
      </c>
      <c r="BJ689" s="315" t="str">
        <f t="shared" ref="BJ689" si="4903">IF(BF689=$BS$629,$BU$629,IF(BF689=$BS$630,$BU$630,IF(BF689=$BS$631,$BU$631,IF(BF689=$BS$632,$BU$632,""))))</f>
        <v/>
      </c>
      <c r="BK689" s="412"/>
      <c r="BL689" s="412"/>
      <c r="BM689" s="412"/>
      <c r="BP689" s="211"/>
      <c r="BQ689" s="211"/>
      <c r="BR689" s="211"/>
      <c r="BS689" s="211"/>
    </row>
    <row r="690" spans="1:71">
      <c r="A690" s="419"/>
      <c r="B690" s="419"/>
      <c r="C690" s="422"/>
      <c r="D690" s="195" t="str">
        <f t="shared" si="4482"/>
        <v>3.2</v>
      </c>
      <c r="E690" s="195"/>
      <c r="F690" s="195"/>
      <c r="G690" s="195"/>
      <c r="H690" s="195"/>
      <c r="I690" s="195"/>
      <c r="J690" s="196">
        <f t="shared" si="4446"/>
        <v>0</v>
      </c>
      <c r="K690" s="197" t="str">
        <f>IF(analis!AJ18="","",analis!AJ18)</f>
        <v/>
      </c>
      <c r="L690" s="196"/>
      <c r="M690" s="196"/>
      <c r="N690" s="196"/>
      <c r="O690" s="196"/>
      <c r="P690" s="196">
        <f t="shared" si="4447"/>
        <v>0</v>
      </c>
      <c r="Q690" s="8" t="e">
        <f>#REF!</f>
        <v>#REF!</v>
      </c>
      <c r="R690" s="196"/>
      <c r="S690" s="196" t="e">
        <f t="shared" si="4448"/>
        <v>#REF!</v>
      </c>
      <c r="T690" s="196"/>
      <c r="U690" s="196"/>
      <c r="V690" s="196">
        <f t="shared" si="4449"/>
        <v>0</v>
      </c>
      <c r="W690" s="196"/>
      <c r="X690" s="196"/>
      <c r="Y690" s="196"/>
      <c r="Z690" s="196"/>
      <c r="AA690" s="196">
        <f t="shared" ref="AA690" si="4904">IF($W$630=1,J690*$J$7,0)</f>
        <v>0</v>
      </c>
      <c r="AB690" s="196">
        <f t="shared" ref="AB690" si="4905">IF($X$630=1,P690*$P$7,0)</f>
        <v>0</v>
      </c>
      <c r="AC690" s="196" t="e">
        <f t="shared" ref="AC690" si="4906">IF($Y$630=1,S690*$S$7,0)</f>
        <v>#REF!</v>
      </c>
      <c r="AD690" s="196">
        <f t="shared" ref="AD690" si="4907">IF($Z$630=1,V690*$V$7,0)</f>
        <v>0</v>
      </c>
      <c r="AE690" s="197" t="e">
        <f t="shared" si="4487"/>
        <v>#REF!</v>
      </c>
      <c r="AF690" s="198">
        <f t="shared" ref="AF690" si="4908">IFERROR(AE690/(IF($W$630&gt;0,$J$7,0)+IF($X$630&gt;0,$P$7,0)+IF($Y$630&gt;0,$S$7,0)+IF($Z$630&gt;0,$V$7,0)),0)</f>
        <v>0</v>
      </c>
      <c r="AG690" s="198"/>
      <c r="AH690" s="425"/>
      <c r="AI690" s="413"/>
      <c r="AJ690" s="199" t="str">
        <f t="shared" si="4489"/>
        <v>4.2</v>
      </c>
      <c r="AK690" s="8" t="e">
        <f>#REF!</f>
        <v>#REF!</v>
      </c>
      <c r="AL690" s="199"/>
      <c r="AM690" s="196" t="e">
        <f t="shared" si="4451"/>
        <v>#REF!</v>
      </c>
      <c r="AN690" s="196"/>
      <c r="AO690" s="196"/>
      <c r="AP690" s="196">
        <f t="shared" si="4452"/>
        <v>0</v>
      </c>
      <c r="AQ690" s="196"/>
      <c r="AR690" s="196"/>
      <c r="AS690" s="196">
        <f t="shared" si="4453"/>
        <v>0</v>
      </c>
      <c r="AT690" s="196"/>
      <c r="AU690" s="196"/>
      <c r="AV690" s="196"/>
      <c r="AW690" s="196" t="e">
        <f t="shared" ref="AW690" si="4909">IF($AT$630=1,AM690*$AM$7,0)</f>
        <v>#REF!</v>
      </c>
      <c r="AX690" s="196">
        <f t="shared" ref="AX690" si="4910">IF($AU$630=1,AP690*$AP$7,0)</f>
        <v>0</v>
      </c>
      <c r="AY690" s="196">
        <f t="shared" ref="AY690" si="4911">IF($AV$630=1,AS690*$AS$7,0)</f>
        <v>0</v>
      </c>
      <c r="AZ690" s="197" t="e">
        <f t="shared" si="4454"/>
        <v>#REF!</v>
      </c>
      <c r="BA690" s="198">
        <f t="shared" ref="BA690" si="4912">IFERROR(AZ690/(IF($AT$630&gt;0,$AM$7,0)+IF($AU$630&gt;0,$AP$7,0)+IF($AV$630&gt;0,$AS$7,0)),0)</f>
        <v>0</v>
      </c>
      <c r="BB690" s="198"/>
      <c r="BC690" s="425"/>
      <c r="BD690" s="413"/>
      <c r="BE690" s="413"/>
      <c r="BF690" s="413"/>
      <c r="BG690" s="416"/>
      <c r="BH690" s="416"/>
      <c r="BI690" s="411"/>
      <c r="BJ690" s="411"/>
      <c r="BK690" s="413"/>
      <c r="BL690" s="413"/>
      <c r="BM690" s="413"/>
      <c r="BP690" s="211"/>
      <c r="BQ690" s="211"/>
      <c r="BR690" s="211"/>
      <c r="BS690" s="211"/>
    </row>
    <row r="691" spans="1:71">
      <c r="A691" s="419"/>
      <c r="B691" s="419"/>
      <c r="C691" s="422"/>
      <c r="D691" s="195" t="str">
        <f t="shared" si="4482"/>
        <v>3.3</v>
      </c>
      <c r="E691" s="195"/>
      <c r="F691" s="195"/>
      <c r="G691" s="195"/>
      <c r="H691" s="195"/>
      <c r="I691" s="195"/>
      <c r="J691" s="196">
        <f t="shared" si="4446"/>
        <v>0</v>
      </c>
      <c r="K691" s="197" t="str">
        <f>IF(analis!AL18="","",analis!AL18)</f>
        <v/>
      </c>
      <c r="L691" s="196"/>
      <c r="M691" s="196"/>
      <c r="N691" s="196"/>
      <c r="O691" s="196"/>
      <c r="P691" s="196">
        <f t="shared" si="4447"/>
        <v>0</v>
      </c>
      <c r="Q691" s="8" t="e">
        <f>#REF!</f>
        <v>#REF!</v>
      </c>
      <c r="R691" s="196"/>
      <c r="S691" s="196" t="e">
        <f t="shared" si="4448"/>
        <v>#REF!</v>
      </c>
      <c r="T691" s="196"/>
      <c r="U691" s="196"/>
      <c r="V691" s="196">
        <f t="shared" si="4449"/>
        <v>0</v>
      </c>
      <c r="W691" s="196"/>
      <c r="X691" s="196"/>
      <c r="Y691" s="196"/>
      <c r="Z691" s="196"/>
      <c r="AA691" s="196">
        <f t="shared" ref="AA691" si="4913">IF($W$631=1,J691*$J$7,0)</f>
        <v>0</v>
      </c>
      <c r="AB691" s="196">
        <f t="shared" ref="AB691" si="4914">IF($X$631=1,P691*$P$7,0)</f>
        <v>0</v>
      </c>
      <c r="AC691" s="196" t="e">
        <f t="shared" ref="AC691" si="4915">IF($Y$631=1,S691*$S$7,0)</f>
        <v>#REF!</v>
      </c>
      <c r="AD691" s="196">
        <f t="shared" ref="AD691" si="4916">IF($Z$631=1,V691*$V$7,0)</f>
        <v>0</v>
      </c>
      <c r="AE691" s="197" t="e">
        <f t="shared" si="4487"/>
        <v>#REF!</v>
      </c>
      <c r="AF691" s="198">
        <f t="shared" ref="AF691" si="4917">IFERROR(AE691/(IF($W$631&gt;0,$J$7,0)+IF($X$631&gt;0,$P$7,0)+IF($Y$631&gt;0,$S$7,0)+IF($Z$631&gt;0,$V$7,0)),0)</f>
        <v>0</v>
      </c>
      <c r="AG691" s="198"/>
      <c r="AH691" s="425"/>
      <c r="AI691" s="413"/>
      <c r="AJ691" s="199" t="str">
        <f t="shared" si="4489"/>
        <v>4.3</v>
      </c>
      <c r="AK691" s="8" t="e">
        <f>#REF!</f>
        <v>#REF!</v>
      </c>
      <c r="AL691" s="199"/>
      <c r="AM691" s="196" t="e">
        <f t="shared" si="4451"/>
        <v>#REF!</v>
      </c>
      <c r="AN691" s="196"/>
      <c r="AO691" s="196"/>
      <c r="AP691" s="196">
        <f t="shared" si="4452"/>
        <v>0</v>
      </c>
      <c r="AQ691" s="196"/>
      <c r="AR691" s="196"/>
      <c r="AS691" s="196">
        <f t="shared" si="4453"/>
        <v>0</v>
      </c>
      <c r="AT691" s="196"/>
      <c r="AU691" s="196"/>
      <c r="AV691" s="196"/>
      <c r="AW691" s="196" t="e">
        <f t="shared" ref="AW691" si="4918">IF($AT$631=1,AM691*$AM$7,0)</f>
        <v>#REF!</v>
      </c>
      <c r="AX691" s="196">
        <f t="shared" ref="AX691" si="4919">IF($AU$631=1,AP691*$AP$7,0)</f>
        <v>0</v>
      </c>
      <c r="AY691" s="196">
        <f t="shared" ref="AY691" si="4920">IF($AV$631=1,AS691*$AS$7,0)</f>
        <v>0</v>
      </c>
      <c r="AZ691" s="197" t="e">
        <f t="shared" si="4454"/>
        <v>#REF!</v>
      </c>
      <c r="BA691" s="198">
        <f t="shared" ref="BA691" si="4921">IFERROR(AZ691/(IF($AT$631&gt;0,$AM$7,0)+IF($AU$631&gt;0,$AP$7,0)+IF($AV$631&gt;0,$AS$7,0)),0)</f>
        <v>0</v>
      </c>
      <c r="BB691" s="198"/>
      <c r="BC691" s="425"/>
      <c r="BD691" s="413"/>
      <c r="BE691" s="413"/>
      <c r="BF691" s="413"/>
      <c r="BG691" s="416"/>
      <c r="BH691" s="416"/>
      <c r="BI691" s="411"/>
      <c r="BJ691" s="411"/>
      <c r="BK691" s="413"/>
      <c r="BL691" s="413"/>
      <c r="BM691" s="413"/>
      <c r="BP691" s="211"/>
      <c r="BQ691" s="211"/>
      <c r="BR691" s="211"/>
      <c r="BS691" s="211"/>
    </row>
    <row r="692" spans="1:71">
      <c r="A692" s="419"/>
      <c r="B692" s="419"/>
      <c r="C692" s="422"/>
      <c r="D692" s="195" t="str">
        <f t="shared" si="4482"/>
        <v>3.4</v>
      </c>
      <c r="E692" s="195"/>
      <c r="F692" s="195"/>
      <c r="G692" s="195"/>
      <c r="H692" s="195"/>
      <c r="I692" s="195"/>
      <c r="J692" s="196">
        <f t="shared" si="4446"/>
        <v>0</v>
      </c>
      <c r="K692" s="197" t="str">
        <f>IF(analis!AN18="","",analis!AN18)</f>
        <v/>
      </c>
      <c r="L692" s="196"/>
      <c r="M692" s="196"/>
      <c r="N692" s="196"/>
      <c r="O692" s="196"/>
      <c r="P692" s="196">
        <f t="shared" si="4447"/>
        <v>0</v>
      </c>
      <c r="Q692" s="8" t="e">
        <f>#REF!</f>
        <v>#REF!</v>
      </c>
      <c r="R692" s="196"/>
      <c r="S692" s="196" t="e">
        <f t="shared" si="4448"/>
        <v>#REF!</v>
      </c>
      <c r="T692" s="196"/>
      <c r="U692" s="196"/>
      <c r="V692" s="196">
        <f t="shared" si="4449"/>
        <v>0</v>
      </c>
      <c r="W692" s="196"/>
      <c r="X692" s="196"/>
      <c r="Y692" s="196"/>
      <c r="Z692" s="196"/>
      <c r="AA692" s="196">
        <f t="shared" ref="AA692" si="4922">IF($W$632=1,J692*$J$7,0)</f>
        <v>0</v>
      </c>
      <c r="AB692" s="196">
        <f t="shared" ref="AB692" si="4923">IF($X$632=1,P692*$P$7,0)</f>
        <v>0</v>
      </c>
      <c r="AC692" s="196" t="e">
        <f t="shared" ref="AC692" si="4924">IF($Y$632=1,S692*$S$7,0)</f>
        <v>#REF!</v>
      </c>
      <c r="AD692" s="196">
        <f t="shared" ref="AD692" si="4925">IF($Z$632=1,V692*$V$7,0)</f>
        <v>0</v>
      </c>
      <c r="AE692" s="197" t="e">
        <f t="shared" si="4487"/>
        <v>#REF!</v>
      </c>
      <c r="AF692" s="198">
        <f t="shared" ref="AF692" si="4926">IFERROR(AE692/(IF($W$632&gt;0,$J$7,0)+IF($X$632&gt;0,$P$7,0)+IF($Y$632&gt;0,$S$7,0)+IF($Z$632&gt;0,$V$7,0)),0)</f>
        <v>0</v>
      </c>
      <c r="AG692" s="198"/>
      <c r="AH692" s="425"/>
      <c r="AI692" s="413"/>
      <c r="AJ692" s="199" t="str">
        <f t="shared" si="4489"/>
        <v>4.4</v>
      </c>
      <c r="AK692" s="8" t="e">
        <f>#REF!</f>
        <v>#REF!</v>
      </c>
      <c r="AL692" s="199"/>
      <c r="AM692" s="196" t="e">
        <f t="shared" si="4451"/>
        <v>#REF!</v>
      </c>
      <c r="AN692" s="196"/>
      <c r="AO692" s="196"/>
      <c r="AP692" s="196">
        <f t="shared" si="4452"/>
        <v>0</v>
      </c>
      <c r="AQ692" s="196"/>
      <c r="AR692" s="196"/>
      <c r="AS692" s="196">
        <f t="shared" si="4453"/>
        <v>0</v>
      </c>
      <c r="AT692" s="196"/>
      <c r="AU692" s="196"/>
      <c r="AV692" s="196"/>
      <c r="AW692" s="196" t="e">
        <f t="shared" ref="AW692" si="4927">IF($AT$632=1,AM692*$AM$7,0)</f>
        <v>#REF!</v>
      </c>
      <c r="AX692" s="196">
        <f t="shared" ref="AX692" si="4928">IF($AU$632=1,AP692*$AP$7,0)</f>
        <v>0</v>
      </c>
      <c r="AY692" s="196">
        <f t="shared" ref="AY692" si="4929">IF($AV$632=1,AS692*$AS$7,0)</f>
        <v>0</v>
      </c>
      <c r="AZ692" s="197" t="e">
        <f t="shared" si="4454"/>
        <v>#REF!</v>
      </c>
      <c r="BA692" s="198">
        <f t="shared" ref="BA692" si="4930">IFERROR(AZ692/(IF($AT$632&gt;0,$AM$7,0)+IF($AU$632&gt;0,$AP$7,0)+IF($AV$632&gt;0,$AS$7,0)),0)</f>
        <v>0</v>
      </c>
      <c r="BB692" s="198"/>
      <c r="BC692" s="425"/>
      <c r="BD692" s="413"/>
      <c r="BE692" s="413"/>
      <c r="BF692" s="413"/>
      <c r="BG692" s="416"/>
      <c r="BH692" s="416"/>
      <c r="BI692" s="411"/>
      <c r="BJ692" s="411"/>
      <c r="BK692" s="413"/>
      <c r="BL692" s="413"/>
      <c r="BM692" s="413"/>
      <c r="BP692" s="211"/>
      <c r="BQ692" s="211"/>
      <c r="BR692" s="211"/>
      <c r="BS692" s="211"/>
    </row>
    <row r="693" spans="1:71">
      <c r="A693" s="419"/>
      <c r="B693" s="419"/>
      <c r="C693" s="422"/>
      <c r="D693" s="195" t="str">
        <f t="shared" si="4482"/>
        <v>3.5</v>
      </c>
      <c r="E693" s="195"/>
      <c r="F693" s="195"/>
      <c r="G693" s="195"/>
      <c r="H693" s="195"/>
      <c r="I693" s="195"/>
      <c r="J693" s="196">
        <f t="shared" si="4446"/>
        <v>0</v>
      </c>
      <c r="K693" s="197" t="str">
        <f>IF(analis!AP18="","",analis!AP18)</f>
        <v/>
      </c>
      <c r="L693" s="196"/>
      <c r="M693" s="196"/>
      <c r="N693" s="196"/>
      <c r="O693" s="196"/>
      <c r="P693" s="196">
        <f t="shared" si="4447"/>
        <v>0</v>
      </c>
      <c r="Q693" s="8" t="e">
        <f>#REF!</f>
        <v>#REF!</v>
      </c>
      <c r="R693" s="196"/>
      <c r="S693" s="196" t="e">
        <f t="shared" si="4448"/>
        <v>#REF!</v>
      </c>
      <c r="T693" s="196"/>
      <c r="U693" s="196"/>
      <c r="V693" s="196">
        <f t="shared" si="4449"/>
        <v>0</v>
      </c>
      <c r="W693" s="196"/>
      <c r="X693" s="196"/>
      <c r="Y693" s="196"/>
      <c r="Z693" s="196"/>
      <c r="AA693" s="196">
        <f t="shared" ref="AA693" si="4931">IF($W$633=1,J693*$J$7,0)</f>
        <v>0</v>
      </c>
      <c r="AB693" s="196">
        <f t="shared" ref="AB693" si="4932">IF($X$633=1,P693*$P$7,0)</f>
        <v>0</v>
      </c>
      <c r="AC693" s="196" t="e">
        <f t="shared" ref="AC693" si="4933">IF($Y$633=1,S693*$S$7,0)</f>
        <v>#REF!</v>
      </c>
      <c r="AD693" s="196">
        <f t="shared" ref="AD693" si="4934">IF($Z$633=1,V693*$V$7,0)</f>
        <v>0</v>
      </c>
      <c r="AE693" s="197" t="e">
        <f t="shared" si="4487"/>
        <v>#REF!</v>
      </c>
      <c r="AF693" s="198">
        <f t="shared" ref="AF693" si="4935">IFERROR(AE693/(IF($W$633&gt;0,$J$7,0)+IF($X$633&gt;0,$P$7,0)+IF($Y$633&gt;0,$S$7,0)+IF($Z$633&gt;0,$V$7,0)),0)</f>
        <v>0</v>
      </c>
      <c r="AG693" s="198"/>
      <c r="AH693" s="425"/>
      <c r="AI693" s="413"/>
      <c r="AJ693" s="199" t="str">
        <f t="shared" si="4489"/>
        <v>4.5</v>
      </c>
      <c r="AK693" s="8" t="e">
        <f>#REF!</f>
        <v>#REF!</v>
      </c>
      <c r="AL693" s="199"/>
      <c r="AM693" s="196" t="e">
        <f t="shared" si="4451"/>
        <v>#REF!</v>
      </c>
      <c r="AN693" s="196"/>
      <c r="AO693" s="196"/>
      <c r="AP693" s="196">
        <f t="shared" si="4452"/>
        <v>0</v>
      </c>
      <c r="AQ693" s="196"/>
      <c r="AR693" s="196"/>
      <c r="AS693" s="196">
        <f t="shared" si="4453"/>
        <v>0</v>
      </c>
      <c r="AT693" s="196"/>
      <c r="AU693" s="196"/>
      <c r="AV693" s="196"/>
      <c r="AW693" s="196" t="e">
        <f t="shared" ref="AW693" si="4936">IF($AT$633=1,AM693*$AM$7,0)</f>
        <v>#REF!</v>
      </c>
      <c r="AX693" s="196">
        <f t="shared" ref="AX693" si="4937">IF($AU$633=1,AP693*$AP$7,0)</f>
        <v>0</v>
      </c>
      <c r="AY693" s="196">
        <f t="shared" ref="AY693" si="4938">IF($AV$633=1,AS693*$AS$7,0)</f>
        <v>0</v>
      </c>
      <c r="AZ693" s="197" t="e">
        <f t="shared" si="4454"/>
        <v>#REF!</v>
      </c>
      <c r="BA693" s="198">
        <f t="shared" ref="BA693" si="4939">IFERROR(AZ693/(IF($AT$633&gt;0,$AM$7,0)+IF($AU$633&gt;0,$AP$7,0)+IF($AV$633&gt;0,$AS$7,0)),0)</f>
        <v>0</v>
      </c>
      <c r="BB693" s="198"/>
      <c r="BC693" s="425"/>
      <c r="BD693" s="413"/>
      <c r="BE693" s="413"/>
      <c r="BF693" s="413"/>
      <c r="BG693" s="416"/>
      <c r="BH693" s="416"/>
      <c r="BI693" s="411"/>
      <c r="BJ693" s="411"/>
      <c r="BK693" s="413"/>
      <c r="BL693" s="413"/>
      <c r="BM693" s="413"/>
      <c r="BP693" s="211"/>
      <c r="BQ693" s="211"/>
      <c r="BR693" s="211"/>
      <c r="BS693" s="211"/>
    </row>
    <row r="694" spans="1:71">
      <c r="A694" s="419"/>
      <c r="B694" s="419"/>
      <c r="C694" s="422"/>
      <c r="D694" s="195" t="str">
        <f t="shared" si="4482"/>
        <v>3.6</v>
      </c>
      <c r="E694" s="195"/>
      <c r="F694" s="195"/>
      <c r="G694" s="195"/>
      <c r="H694" s="195"/>
      <c r="I694" s="195"/>
      <c r="J694" s="196">
        <f t="shared" ref="J694:J757" si="4940">IF(SUM(E694:I694)&gt;0,AVERAGE(E694:I694),0)</f>
        <v>0</v>
      </c>
      <c r="K694" s="197" t="str">
        <f>IF(analis!AR18="","",analis!AR18)</f>
        <v/>
      </c>
      <c r="L694" s="196"/>
      <c r="M694" s="196"/>
      <c r="N694" s="196"/>
      <c r="O694" s="196"/>
      <c r="P694" s="196">
        <f t="shared" ref="P694:P757" si="4941">IF(SUM(K694:O694)&gt;0,AVERAGE(K694:O694),0)</f>
        <v>0</v>
      </c>
      <c r="Q694" s="8" t="str">
        <f>'rpp10'!$M$263</f>
        <v/>
      </c>
      <c r="R694" s="196"/>
      <c r="S694" s="196">
        <f t="shared" ref="S694:S757" si="4942">IF(SUM(Q694:R694)&gt;0,MAX(Q694:R694),0)</f>
        <v>0</v>
      </c>
      <c r="T694" s="196"/>
      <c r="U694" s="196"/>
      <c r="V694" s="196">
        <f t="shared" ref="V694:V757" si="4943">IF(SUM(T694:U694)&gt;0,MAX(T694:U694),0)</f>
        <v>0</v>
      </c>
      <c r="W694" s="196"/>
      <c r="X694" s="196"/>
      <c r="Y694" s="196"/>
      <c r="Z694" s="196"/>
      <c r="AA694" s="196">
        <f t="shared" ref="AA694" si="4944">IF($W$634=1,J694*$J$7,0)</f>
        <v>0</v>
      </c>
      <c r="AB694" s="196">
        <f t="shared" ref="AB694" si="4945">IF($X$634=1,P694*$P$7,0)</f>
        <v>0</v>
      </c>
      <c r="AC694" s="196">
        <f t="shared" ref="AC694" si="4946">IF($Y$634=1,S694*$S$7,0)</f>
        <v>0</v>
      </c>
      <c r="AD694" s="196">
        <f t="shared" ref="AD694" si="4947">IF($Z$634=1,V694*$V$7,0)</f>
        <v>0</v>
      </c>
      <c r="AE694" s="197">
        <f t="shared" ref="AE694:AE757" si="4948">SUM(AA694:AD694)</f>
        <v>0</v>
      </c>
      <c r="AF694" s="198">
        <f t="shared" ref="AF694" si="4949">IFERROR(AE694/(IF($W$634&gt;0,$J$7,0)+IF($X$634&gt;0,$P$7,0)+IF($Y$634&gt;0,$S$7,0)+IF($Z$634&gt;0,$V$7,0)),0)</f>
        <v>0</v>
      </c>
      <c r="AG694" s="198"/>
      <c r="AH694" s="425"/>
      <c r="AI694" s="413"/>
      <c r="AJ694" s="199" t="str">
        <f t="shared" si="4489"/>
        <v>4.6</v>
      </c>
      <c r="AK694" s="8" t="str">
        <f>'rpp10'!$M$320</f>
        <v/>
      </c>
      <c r="AL694" s="199"/>
      <c r="AM694" s="196">
        <f t="shared" ref="AM694:AM757" si="4950">MAX(AK694:AL694)</f>
        <v>0</v>
      </c>
      <c r="AN694" s="196"/>
      <c r="AO694" s="196"/>
      <c r="AP694" s="196">
        <f t="shared" ref="AP694:AP757" si="4951">MAX(AN694:AO694)</f>
        <v>0</v>
      </c>
      <c r="AQ694" s="196"/>
      <c r="AR694" s="196"/>
      <c r="AS694" s="196">
        <f t="shared" ref="AS694:AS757" si="4952">MAX(AQ694:AR694)</f>
        <v>0</v>
      </c>
      <c r="AT694" s="196"/>
      <c r="AU694" s="196"/>
      <c r="AV694" s="196"/>
      <c r="AW694" s="196">
        <f t="shared" ref="AW694" si="4953">IF($AT$634=1,AM694*$AM$7,0)</f>
        <v>0</v>
      </c>
      <c r="AX694" s="196">
        <f t="shared" ref="AX694" si="4954">IF($AU$634=1,AP694*$AP$7,0)</f>
        <v>0</v>
      </c>
      <c r="AY694" s="196">
        <f t="shared" ref="AY694" si="4955">IF($AV$634=1,AS694*$AS$7,0)</f>
        <v>0</v>
      </c>
      <c r="AZ694" s="197">
        <f t="shared" ref="AZ694:AZ757" si="4956">SUM(AW694:AY694)</f>
        <v>0</v>
      </c>
      <c r="BA694" s="198">
        <f t="shared" ref="BA694" si="4957">IFERROR(AZ694/(IF($AT$634&gt;0,$AM$7,0)+IF($AU$634&gt;0,$AP$7,0)+IF($AV$634&gt;0,$AS$7,0)),0)</f>
        <v>0</v>
      </c>
      <c r="BB694" s="198"/>
      <c r="BC694" s="425"/>
      <c r="BD694" s="413"/>
      <c r="BE694" s="413"/>
      <c r="BF694" s="413"/>
      <c r="BG694" s="416"/>
      <c r="BH694" s="416"/>
      <c r="BI694" s="411"/>
      <c r="BJ694" s="411"/>
      <c r="BK694" s="413"/>
      <c r="BL694" s="413"/>
      <c r="BM694" s="413"/>
      <c r="BP694" s="211"/>
      <c r="BQ694" s="211"/>
      <c r="BR694" s="211"/>
      <c r="BS694" s="211"/>
    </row>
    <row r="695" spans="1:71">
      <c r="A695" s="419"/>
      <c r="B695" s="419"/>
      <c r="C695" s="422"/>
      <c r="D695" s="195" t="str">
        <f t="shared" si="4482"/>
        <v>3.7</v>
      </c>
      <c r="E695" s="195"/>
      <c r="F695" s="195"/>
      <c r="G695" s="195"/>
      <c r="H695" s="195"/>
      <c r="I695" s="195"/>
      <c r="J695" s="196">
        <f t="shared" si="4940"/>
        <v>0</v>
      </c>
      <c r="K695" s="197" t="str">
        <f>IF(analis!AT18="","",analis!AT18)</f>
        <v/>
      </c>
      <c r="L695" s="196"/>
      <c r="M695" s="196"/>
      <c r="N695" s="196"/>
      <c r="O695" s="196"/>
      <c r="P695" s="196">
        <f t="shared" si="4941"/>
        <v>0</v>
      </c>
      <c r="Q695" s="8" t="e">
        <f>#REF!</f>
        <v>#REF!</v>
      </c>
      <c r="R695" s="196"/>
      <c r="S695" s="196" t="e">
        <f t="shared" si="4942"/>
        <v>#REF!</v>
      </c>
      <c r="T695" s="196"/>
      <c r="U695" s="196"/>
      <c r="V695" s="196">
        <f t="shared" si="4943"/>
        <v>0</v>
      </c>
      <c r="W695" s="196"/>
      <c r="X695" s="196"/>
      <c r="Y695" s="196"/>
      <c r="Z695" s="196"/>
      <c r="AA695" s="196">
        <f t="shared" ref="AA695" si="4958">IF($W$635=1,J695*$J$7,0)</f>
        <v>0</v>
      </c>
      <c r="AB695" s="196">
        <f t="shared" ref="AB695" si="4959">IF($X$635=1,P695*$P$7,0)</f>
        <v>0</v>
      </c>
      <c r="AC695" s="196" t="e">
        <f t="shared" ref="AC695" si="4960">IF($Y$635=1,S695*$S$7,0)</f>
        <v>#REF!</v>
      </c>
      <c r="AD695" s="196">
        <f t="shared" ref="AD695" si="4961">IF($Z$635=1,V695*$V$7,0)</f>
        <v>0</v>
      </c>
      <c r="AE695" s="197" t="e">
        <f t="shared" si="4948"/>
        <v>#REF!</v>
      </c>
      <c r="AF695" s="198">
        <f t="shared" ref="AF695" si="4962">IFERROR(AE695/(IF($W$635&gt;0,$J$7,0)+IF($X$635&gt;0,$P$7,0)+IF($Y$635&gt;0,$S$7,0)+IF($Z$635&gt;0,$V$7,0)),0)</f>
        <v>0</v>
      </c>
      <c r="AG695" s="198"/>
      <c r="AH695" s="425"/>
      <c r="AI695" s="413"/>
      <c r="AJ695" s="199" t="str">
        <f t="shared" si="4489"/>
        <v>4.7</v>
      </c>
      <c r="AK695" s="8" t="e">
        <f>#REF!</f>
        <v>#REF!</v>
      </c>
      <c r="AL695" s="199"/>
      <c r="AM695" s="196" t="e">
        <f t="shared" si="4950"/>
        <v>#REF!</v>
      </c>
      <c r="AN695" s="196"/>
      <c r="AO695" s="196"/>
      <c r="AP695" s="196">
        <f t="shared" si="4951"/>
        <v>0</v>
      </c>
      <c r="AQ695" s="196"/>
      <c r="AR695" s="196"/>
      <c r="AS695" s="196">
        <f t="shared" si="4952"/>
        <v>0</v>
      </c>
      <c r="AT695" s="196"/>
      <c r="AU695" s="196"/>
      <c r="AV695" s="196"/>
      <c r="AW695" s="196" t="e">
        <f t="shared" ref="AW695" si="4963">IF($AT$635=1,AM695*$AM$7,0)</f>
        <v>#REF!</v>
      </c>
      <c r="AX695" s="196">
        <f t="shared" ref="AX695" si="4964">IF($AU$635=1,AP695*$AP$7,0)</f>
        <v>0</v>
      </c>
      <c r="AY695" s="196">
        <f t="shared" ref="AY695" si="4965">IF($AV$635=1,AS695*$AS$7,0)</f>
        <v>0</v>
      </c>
      <c r="AZ695" s="197" t="e">
        <f t="shared" si="4956"/>
        <v>#REF!</v>
      </c>
      <c r="BA695" s="198">
        <f t="shared" ref="BA695" si="4966">IFERROR(AZ695/(IF($AT$635&gt;0,$AM$7,0)+IF($AU$635&gt;0,$AP$7,0)+IF($AV$635&gt;0,$AS$7,0)),0)</f>
        <v>0</v>
      </c>
      <c r="BB695" s="198"/>
      <c r="BC695" s="425"/>
      <c r="BD695" s="413"/>
      <c r="BE695" s="413"/>
      <c r="BF695" s="413"/>
      <c r="BG695" s="416"/>
      <c r="BH695" s="416"/>
      <c r="BI695" s="411"/>
      <c r="BJ695" s="411"/>
      <c r="BK695" s="413"/>
      <c r="BL695" s="413"/>
      <c r="BM695" s="413"/>
      <c r="BP695" s="211"/>
      <c r="BQ695" s="211"/>
      <c r="BR695" s="211"/>
      <c r="BS695" s="211"/>
    </row>
    <row r="696" spans="1:71">
      <c r="A696" s="419"/>
      <c r="B696" s="419"/>
      <c r="C696" s="422"/>
      <c r="D696" s="195" t="str">
        <f t="shared" si="4482"/>
        <v>3.8</v>
      </c>
      <c r="E696" s="195"/>
      <c r="F696" s="195"/>
      <c r="G696" s="195"/>
      <c r="H696" s="195"/>
      <c r="I696" s="195"/>
      <c r="J696" s="196">
        <f t="shared" si="4940"/>
        <v>0</v>
      </c>
      <c r="K696" s="197" t="str">
        <f>IF(analis!AV18="","",analis!AV18)</f>
        <v/>
      </c>
      <c r="L696" s="196"/>
      <c r="M696" s="196"/>
      <c r="N696" s="196"/>
      <c r="O696" s="196"/>
      <c r="P696" s="196">
        <f t="shared" si="4941"/>
        <v>0</v>
      </c>
      <c r="Q696" s="8" t="e">
        <f>#REF!</f>
        <v>#REF!</v>
      </c>
      <c r="R696" s="196"/>
      <c r="S696" s="196" t="e">
        <f t="shared" si="4942"/>
        <v>#REF!</v>
      </c>
      <c r="T696" s="196"/>
      <c r="U696" s="196"/>
      <c r="V696" s="196">
        <f t="shared" si="4943"/>
        <v>0</v>
      </c>
      <c r="W696" s="196"/>
      <c r="X696" s="196"/>
      <c r="Y696" s="196"/>
      <c r="Z696" s="196"/>
      <c r="AA696" s="196">
        <f t="shared" ref="AA696" si="4967">IF($W$636=1,J696*$J$7,0)</f>
        <v>0</v>
      </c>
      <c r="AB696" s="196">
        <f t="shared" ref="AB696" si="4968">IF($X$636=1,P696*$P$7,0)</f>
        <v>0</v>
      </c>
      <c r="AC696" s="196" t="e">
        <f t="shared" ref="AC696" si="4969">IF($Y$636=1,S696*$S$7,0)</f>
        <v>#REF!</v>
      </c>
      <c r="AD696" s="196">
        <f t="shared" ref="AD696" si="4970">IF($Z$636=1,V696*$V$7,0)</f>
        <v>0</v>
      </c>
      <c r="AE696" s="197" t="e">
        <f t="shared" si="4948"/>
        <v>#REF!</v>
      </c>
      <c r="AF696" s="198">
        <f t="shared" ref="AF696" si="4971">IFERROR(AE696/(IF($W$636&gt;0,$J$7,0)+IF($X$636&gt;0,$P$7,0)+IF($Y$636&gt;0,$S$7,0)+IF($Z$636&gt;0,$V$7,0)),0)</f>
        <v>0</v>
      </c>
      <c r="AG696" s="198"/>
      <c r="AH696" s="425"/>
      <c r="AI696" s="413"/>
      <c r="AJ696" s="199" t="str">
        <f t="shared" si="4489"/>
        <v>4.8</v>
      </c>
      <c r="AK696" s="8" t="e">
        <f>#REF!</f>
        <v>#REF!</v>
      </c>
      <c r="AL696" s="199"/>
      <c r="AM696" s="196" t="e">
        <f t="shared" si="4950"/>
        <v>#REF!</v>
      </c>
      <c r="AN696" s="196"/>
      <c r="AO696" s="196"/>
      <c r="AP696" s="196">
        <f t="shared" si="4951"/>
        <v>0</v>
      </c>
      <c r="AQ696" s="196"/>
      <c r="AR696" s="196"/>
      <c r="AS696" s="196">
        <f t="shared" si="4952"/>
        <v>0</v>
      </c>
      <c r="AT696" s="196"/>
      <c r="AU696" s="196"/>
      <c r="AV696" s="196"/>
      <c r="AW696" s="196" t="e">
        <f t="shared" ref="AW696" si="4972">IF($AT$636=1,AM696*$AM$7,0)</f>
        <v>#REF!</v>
      </c>
      <c r="AX696" s="196">
        <f t="shared" ref="AX696" si="4973">IF($AU$636=1,AP696*$AP$7,0)</f>
        <v>0</v>
      </c>
      <c r="AY696" s="196">
        <f t="shared" ref="AY696" si="4974">IF($AV$636=1,AS696*$AS$7,0)</f>
        <v>0</v>
      </c>
      <c r="AZ696" s="197" t="e">
        <f t="shared" si="4956"/>
        <v>#REF!</v>
      </c>
      <c r="BA696" s="198">
        <f t="shared" ref="BA696" si="4975">IFERROR(AZ696/(IF($AT$636&gt;0,$AM$7,0)+IF($AU$636&gt;0,$AP$7,0)+IF($AV$636&gt;0,$AS$7,0)),0)</f>
        <v>0</v>
      </c>
      <c r="BB696" s="198"/>
      <c r="BC696" s="425"/>
      <c r="BD696" s="413"/>
      <c r="BE696" s="413"/>
      <c r="BF696" s="413"/>
      <c r="BG696" s="416"/>
      <c r="BH696" s="416"/>
      <c r="BI696" s="411"/>
      <c r="BJ696" s="411"/>
      <c r="BK696" s="413"/>
      <c r="BL696" s="413"/>
      <c r="BM696" s="413"/>
      <c r="BP696" s="211"/>
      <c r="BQ696" s="211"/>
      <c r="BR696" s="211"/>
      <c r="BS696" s="211"/>
    </row>
    <row r="697" spans="1:71">
      <c r="A697" s="419"/>
      <c r="B697" s="419"/>
      <c r="C697" s="422"/>
      <c r="D697" s="195" t="str">
        <f t="shared" si="4482"/>
        <v>3.9</v>
      </c>
      <c r="E697" s="195"/>
      <c r="F697" s="195"/>
      <c r="G697" s="195"/>
      <c r="H697" s="195"/>
      <c r="I697" s="195"/>
      <c r="J697" s="196">
        <f t="shared" si="4940"/>
        <v>0</v>
      </c>
      <c r="K697" s="197" t="str">
        <f>IF(analis!AX18="","",analis!AX18)</f>
        <v/>
      </c>
      <c r="L697" s="196"/>
      <c r="M697" s="196"/>
      <c r="N697" s="196"/>
      <c r="O697" s="196"/>
      <c r="P697" s="196">
        <f t="shared" si="4941"/>
        <v>0</v>
      </c>
      <c r="Q697" s="8" t="e">
        <f>#REF!</f>
        <v>#REF!</v>
      </c>
      <c r="R697" s="196"/>
      <c r="S697" s="196" t="e">
        <f t="shared" si="4942"/>
        <v>#REF!</v>
      </c>
      <c r="T697" s="196"/>
      <c r="U697" s="196"/>
      <c r="V697" s="196">
        <f t="shared" si="4943"/>
        <v>0</v>
      </c>
      <c r="W697" s="196"/>
      <c r="X697" s="196"/>
      <c r="Y697" s="196"/>
      <c r="Z697" s="196"/>
      <c r="AA697" s="196">
        <f t="shared" ref="AA697" si="4976">IF($W$637=1,J697*$J$7,0)</f>
        <v>0</v>
      </c>
      <c r="AB697" s="196">
        <f t="shared" ref="AB697" si="4977">IF($X$637=1,P697*$P$7,0)</f>
        <v>0</v>
      </c>
      <c r="AC697" s="196" t="e">
        <f t="shared" ref="AC697" si="4978">IF($Y$637=1,S697*$S$7,0)</f>
        <v>#REF!</v>
      </c>
      <c r="AD697" s="196">
        <f t="shared" ref="AD697" si="4979">IF($Z$637=1,V697*$V$7,0)</f>
        <v>0</v>
      </c>
      <c r="AE697" s="197" t="e">
        <f t="shared" si="4948"/>
        <v>#REF!</v>
      </c>
      <c r="AF697" s="198">
        <f t="shared" ref="AF697" si="4980">IFERROR(AE697/(IF($W$637&gt;0,$J$7,0)+IF($X$637&gt;0,$P$7,0)+IF($Y$637&gt;0,$S$7,0)+IF($Z$637&gt;0,$V$7,0)),0)</f>
        <v>0</v>
      </c>
      <c r="AG697" s="198"/>
      <c r="AH697" s="425"/>
      <c r="AI697" s="413"/>
      <c r="AJ697" s="199" t="str">
        <f t="shared" si="4489"/>
        <v>4.9</v>
      </c>
      <c r="AK697" s="8" t="e">
        <f>#REF!</f>
        <v>#REF!</v>
      </c>
      <c r="AL697" s="199"/>
      <c r="AM697" s="196" t="e">
        <f t="shared" si="4950"/>
        <v>#REF!</v>
      </c>
      <c r="AN697" s="196"/>
      <c r="AO697" s="196"/>
      <c r="AP697" s="196">
        <f t="shared" si="4951"/>
        <v>0</v>
      </c>
      <c r="AQ697" s="196"/>
      <c r="AR697" s="196"/>
      <c r="AS697" s="196">
        <f t="shared" si="4952"/>
        <v>0</v>
      </c>
      <c r="AT697" s="196"/>
      <c r="AU697" s="196"/>
      <c r="AV697" s="196"/>
      <c r="AW697" s="196" t="e">
        <f t="shared" ref="AW697" si="4981">IF($AT$637=1,AM697*$AM$7,0)</f>
        <v>#REF!</v>
      </c>
      <c r="AX697" s="196">
        <f t="shared" ref="AX697" si="4982">IF($AU$637=1,AP697*$AP$7,0)</f>
        <v>0</v>
      </c>
      <c r="AY697" s="196">
        <f t="shared" ref="AY697" si="4983">IF($AV$637=1,AS697*$AS$7,0)</f>
        <v>0</v>
      </c>
      <c r="AZ697" s="197" t="e">
        <f t="shared" si="4956"/>
        <v>#REF!</v>
      </c>
      <c r="BA697" s="198">
        <f t="shared" ref="BA697" si="4984">IFERROR(AZ697/(IF($AT$637&gt;0,$AM$7,0)+IF($AU$637&gt;0,$AP$7,0)+IF($AV$637&gt;0,$AS$7,0)),0)</f>
        <v>0</v>
      </c>
      <c r="BB697" s="198"/>
      <c r="BC697" s="425"/>
      <c r="BD697" s="413"/>
      <c r="BE697" s="413"/>
      <c r="BF697" s="413"/>
      <c r="BG697" s="416"/>
      <c r="BH697" s="416"/>
      <c r="BI697" s="411"/>
      <c r="BJ697" s="411"/>
      <c r="BK697" s="413"/>
      <c r="BL697" s="413"/>
      <c r="BM697" s="413"/>
      <c r="BP697" s="211"/>
      <c r="BQ697" s="211"/>
      <c r="BR697" s="211"/>
      <c r="BS697" s="211"/>
    </row>
    <row r="698" spans="1:71">
      <c r="A698" s="419"/>
      <c r="B698" s="419"/>
      <c r="C698" s="422"/>
      <c r="D698" s="195" t="str">
        <f t="shared" si="4482"/>
        <v>3.10</v>
      </c>
      <c r="E698" s="195"/>
      <c r="F698" s="195"/>
      <c r="G698" s="195"/>
      <c r="H698" s="195"/>
      <c r="I698" s="195"/>
      <c r="J698" s="196">
        <f t="shared" si="4940"/>
        <v>0</v>
      </c>
      <c r="K698" s="197" t="str">
        <f>IF(analis!AZ18="","",analis!AZ18)</f>
        <v/>
      </c>
      <c r="L698" s="196"/>
      <c r="M698" s="196"/>
      <c r="N698" s="196"/>
      <c r="O698" s="196"/>
      <c r="P698" s="196">
        <f t="shared" si="4941"/>
        <v>0</v>
      </c>
      <c r="Q698" s="8" t="e">
        <f>#REF!</f>
        <v>#REF!</v>
      </c>
      <c r="R698" s="196"/>
      <c r="S698" s="196" t="e">
        <f t="shared" si="4942"/>
        <v>#REF!</v>
      </c>
      <c r="T698" s="196"/>
      <c r="U698" s="196"/>
      <c r="V698" s="196">
        <f t="shared" si="4943"/>
        <v>0</v>
      </c>
      <c r="W698" s="196"/>
      <c r="X698" s="196"/>
      <c r="Y698" s="196"/>
      <c r="Z698" s="196"/>
      <c r="AA698" s="196">
        <f t="shared" ref="AA698" si="4985">IF($W$638=1,J698*$J$7,0)</f>
        <v>0</v>
      </c>
      <c r="AB698" s="196">
        <f t="shared" ref="AB698" si="4986">IF($X$638=1,P698*$P$7,0)</f>
        <v>0</v>
      </c>
      <c r="AC698" s="196" t="e">
        <f t="shared" ref="AC698" si="4987">IF($Y$638=1,S698*$S$7,0)</f>
        <v>#REF!</v>
      </c>
      <c r="AD698" s="196">
        <f t="shared" ref="AD698" si="4988">IF($Z$638=1,V698*$V$7,0)</f>
        <v>0</v>
      </c>
      <c r="AE698" s="197" t="e">
        <f t="shared" si="4948"/>
        <v>#REF!</v>
      </c>
      <c r="AF698" s="198">
        <f t="shared" ref="AF698" si="4989">IFERROR(AE698/(IF($W$638&gt;0,$J$7,0)+IF($X$638&gt;0,$P$7,0)+IF($Y$638&gt;0,$S$7,0)+IF($Z$638&gt;0,$V$7,0)),0)</f>
        <v>0</v>
      </c>
      <c r="AG698" s="198"/>
      <c r="AH698" s="425"/>
      <c r="AI698" s="413"/>
      <c r="AJ698" s="199" t="str">
        <f t="shared" si="4489"/>
        <v>4.10</v>
      </c>
      <c r="AK698" s="8" t="e">
        <f>#REF!</f>
        <v>#REF!</v>
      </c>
      <c r="AL698" s="199"/>
      <c r="AM698" s="196" t="e">
        <f t="shared" si="4950"/>
        <v>#REF!</v>
      </c>
      <c r="AN698" s="196"/>
      <c r="AO698" s="196"/>
      <c r="AP698" s="196">
        <f t="shared" si="4951"/>
        <v>0</v>
      </c>
      <c r="AQ698" s="196"/>
      <c r="AR698" s="196"/>
      <c r="AS698" s="196">
        <f t="shared" si="4952"/>
        <v>0</v>
      </c>
      <c r="AT698" s="196"/>
      <c r="AU698" s="196"/>
      <c r="AV698" s="196"/>
      <c r="AW698" s="196" t="e">
        <f t="shared" ref="AW698" si="4990">IF($AT$638=1,AM698*$AM$7,0)</f>
        <v>#REF!</v>
      </c>
      <c r="AX698" s="196">
        <f t="shared" ref="AX698" si="4991">IF($AU$638=1,AP698*$AP$7,0)</f>
        <v>0</v>
      </c>
      <c r="AY698" s="196">
        <f t="shared" ref="AY698" si="4992">IF($AV$638=1,AS698*$AS$7,0)</f>
        <v>0</v>
      </c>
      <c r="AZ698" s="197" t="e">
        <f t="shared" si="4956"/>
        <v>#REF!</v>
      </c>
      <c r="BA698" s="198">
        <f t="shared" ref="BA698" si="4993">IFERROR(AZ698/(IF($AT$638&gt;0,$AM$7,0)+IF($AU$638&gt;0,$AP$7,0)+IF($AV$638&gt;0,$AS$7,0)),0)</f>
        <v>0</v>
      </c>
      <c r="BB698" s="198"/>
      <c r="BC698" s="425"/>
      <c r="BD698" s="413"/>
      <c r="BE698" s="413"/>
      <c r="BF698" s="413"/>
      <c r="BG698" s="416"/>
      <c r="BH698" s="416"/>
      <c r="BI698" s="411"/>
      <c r="BJ698" s="411"/>
      <c r="BK698" s="413"/>
      <c r="BL698" s="413"/>
      <c r="BM698" s="413"/>
      <c r="BP698" s="211"/>
      <c r="BQ698" s="211"/>
      <c r="BR698" s="211"/>
      <c r="BS698" s="211"/>
    </row>
    <row r="699" spans="1:71">
      <c r="A699" s="419"/>
      <c r="B699" s="419"/>
      <c r="C699" s="422"/>
      <c r="D699" s="195" t="str">
        <f t="shared" si="4482"/>
        <v>3.11</v>
      </c>
      <c r="E699" s="195"/>
      <c r="F699" s="195"/>
      <c r="G699" s="195"/>
      <c r="H699" s="195"/>
      <c r="I699" s="195"/>
      <c r="J699" s="196">
        <f t="shared" si="4940"/>
        <v>0</v>
      </c>
      <c r="K699" s="197" t="str">
        <f>IF(analis!BB18="","",analis!BB18)</f>
        <v/>
      </c>
      <c r="L699" s="196"/>
      <c r="M699" s="196"/>
      <c r="N699" s="196"/>
      <c r="O699" s="196"/>
      <c r="P699" s="196">
        <f t="shared" si="4941"/>
        <v>0</v>
      </c>
      <c r="Q699" s="8" t="e">
        <f>#REF!</f>
        <v>#REF!</v>
      </c>
      <c r="R699" s="196"/>
      <c r="S699" s="196" t="e">
        <f t="shared" si="4942"/>
        <v>#REF!</v>
      </c>
      <c r="T699" s="196"/>
      <c r="U699" s="196"/>
      <c r="V699" s="196">
        <f t="shared" si="4943"/>
        <v>0</v>
      </c>
      <c r="W699" s="196"/>
      <c r="X699" s="196"/>
      <c r="Y699" s="196"/>
      <c r="Z699" s="196"/>
      <c r="AA699" s="196">
        <f t="shared" ref="AA699" si="4994">IF($W$639=1,J699*$J$7,0)</f>
        <v>0</v>
      </c>
      <c r="AB699" s="196">
        <f t="shared" ref="AB699" si="4995">IF($X$639=1,P699*$P$7,0)</f>
        <v>0</v>
      </c>
      <c r="AC699" s="196" t="e">
        <f t="shared" ref="AC699" si="4996">IF($Y$639=1,S699*$S$7,0)</f>
        <v>#REF!</v>
      </c>
      <c r="AD699" s="196">
        <f t="shared" ref="AD699" si="4997">IF($Z$639=1,V699*$V$7,0)</f>
        <v>0</v>
      </c>
      <c r="AE699" s="197" t="e">
        <f t="shared" si="4948"/>
        <v>#REF!</v>
      </c>
      <c r="AF699" s="198">
        <f t="shared" ref="AF699" si="4998">IFERROR(AE699/(IF($W$639&gt;0,$J$7,0)+IF($X$639&gt;0,$P$7,0)+IF($Y$639&gt;0,$S$7,0)+IF($Z$639&gt;0,$V$7,0)),0)</f>
        <v>0</v>
      </c>
      <c r="AG699" s="198"/>
      <c r="AH699" s="425"/>
      <c r="AI699" s="413"/>
      <c r="AJ699" s="199" t="str">
        <f t="shared" si="4489"/>
        <v>4.11</v>
      </c>
      <c r="AK699" s="8" t="e">
        <f>#REF!</f>
        <v>#REF!</v>
      </c>
      <c r="AL699" s="199"/>
      <c r="AM699" s="196" t="e">
        <f t="shared" si="4950"/>
        <v>#REF!</v>
      </c>
      <c r="AN699" s="196"/>
      <c r="AO699" s="196"/>
      <c r="AP699" s="196">
        <f t="shared" si="4951"/>
        <v>0</v>
      </c>
      <c r="AQ699" s="196"/>
      <c r="AR699" s="196"/>
      <c r="AS699" s="196">
        <f t="shared" si="4952"/>
        <v>0</v>
      </c>
      <c r="AT699" s="196"/>
      <c r="AU699" s="196"/>
      <c r="AV699" s="196"/>
      <c r="AW699" s="196" t="e">
        <f t="shared" ref="AW699" si="4999">IF($AT$639=1,AM699*$AM$7,0)</f>
        <v>#REF!</v>
      </c>
      <c r="AX699" s="196">
        <f t="shared" ref="AX699" si="5000">IF($AU$639=1,AP699*$AP$7,0)</f>
        <v>0</v>
      </c>
      <c r="AY699" s="196">
        <f t="shared" ref="AY699" si="5001">IF($AV$639=1,AS699*$AS$7,0)</f>
        <v>0</v>
      </c>
      <c r="AZ699" s="197" t="e">
        <f t="shared" si="4956"/>
        <v>#REF!</v>
      </c>
      <c r="BA699" s="198">
        <f t="shared" ref="BA699" si="5002">IFERROR(AZ699/(IF($AT$639&gt;0,$AM$7,0)+IF($AU$639&gt;0,$AP$7,0)+IF($AV$639&gt;0,$AS$7,0)),0)</f>
        <v>0</v>
      </c>
      <c r="BB699" s="198"/>
      <c r="BC699" s="425"/>
      <c r="BD699" s="413"/>
      <c r="BE699" s="413"/>
      <c r="BF699" s="413"/>
      <c r="BG699" s="416"/>
      <c r="BH699" s="416"/>
      <c r="BI699" s="411"/>
      <c r="BJ699" s="411"/>
      <c r="BK699" s="413"/>
      <c r="BL699" s="413"/>
      <c r="BM699" s="413"/>
      <c r="BP699" s="211"/>
      <c r="BQ699" s="211"/>
      <c r="BR699" s="211"/>
      <c r="BS699" s="211"/>
    </row>
    <row r="700" spans="1:71">
      <c r="A700" s="419"/>
      <c r="B700" s="419"/>
      <c r="C700" s="422"/>
      <c r="D700" s="195" t="str">
        <f t="shared" si="4482"/>
        <v>3.12</v>
      </c>
      <c r="E700" s="195"/>
      <c r="F700" s="195"/>
      <c r="G700" s="195"/>
      <c r="H700" s="195"/>
      <c r="I700" s="195"/>
      <c r="J700" s="196">
        <f t="shared" si="4940"/>
        <v>0</v>
      </c>
      <c r="K700" s="197" t="str">
        <f>IF(analis!BD18="","",analis!BD18)</f>
        <v/>
      </c>
      <c r="L700" s="196"/>
      <c r="M700" s="196"/>
      <c r="N700" s="196"/>
      <c r="O700" s="196"/>
      <c r="P700" s="196">
        <f t="shared" si="4941"/>
        <v>0</v>
      </c>
      <c r="Q700" s="8" t="e">
        <f>#REF!</f>
        <v>#REF!</v>
      </c>
      <c r="R700" s="196"/>
      <c r="S700" s="196" t="e">
        <f t="shared" si="4942"/>
        <v>#REF!</v>
      </c>
      <c r="T700" s="196"/>
      <c r="U700" s="196"/>
      <c r="V700" s="196">
        <f t="shared" si="4943"/>
        <v>0</v>
      </c>
      <c r="W700" s="196"/>
      <c r="X700" s="196"/>
      <c r="Y700" s="196"/>
      <c r="Z700" s="196"/>
      <c r="AA700" s="196">
        <f t="shared" ref="AA700" si="5003">IF($W$640=1,J700*$J$7,0)</f>
        <v>0</v>
      </c>
      <c r="AB700" s="196">
        <f t="shared" ref="AB700" si="5004">IF($X$640=1,P700*$P$7,0)</f>
        <v>0</v>
      </c>
      <c r="AC700" s="196" t="e">
        <f t="shared" ref="AC700" si="5005">IF($Y$640=1,S700*$S$7,0)</f>
        <v>#REF!</v>
      </c>
      <c r="AD700" s="196">
        <f t="shared" ref="AD700" si="5006">IF($Z$640=1,V700*$V$7,0)</f>
        <v>0</v>
      </c>
      <c r="AE700" s="197" t="e">
        <f t="shared" si="4948"/>
        <v>#REF!</v>
      </c>
      <c r="AF700" s="198">
        <f t="shared" ref="AF700" si="5007">IFERROR(AE700/(IF($W$640&gt;0,$J$7,0)+IF($X$640&gt;0,$P$7,0)+IF($Y$640&gt;0,$S$7,0)+IF($Z$640&gt;0,$V$7,0)),0)</f>
        <v>0</v>
      </c>
      <c r="AG700" s="198"/>
      <c r="AH700" s="425"/>
      <c r="AI700" s="413"/>
      <c r="AJ700" s="199" t="str">
        <f t="shared" si="4489"/>
        <v>4.12</v>
      </c>
      <c r="AK700" s="8" t="e">
        <f>#REF!</f>
        <v>#REF!</v>
      </c>
      <c r="AL700" s="199"/>
      <c r="AM700" s="196" t="e">
        <f t="shared" si="4950"/>
        <v>#REF!</v>
      </c>
      <c r="AN700" s="196"/>
      <c r="AO700" s="196"/>
      <c r="AP700" s="196">
        <f t="shared" si="4951"/>
        <v>0</v>
      </c>
      <c r="AQ700" s="196"/>
      <c r="AR700" s="196"/>
      <c r="AS700" s="196">
        <f t="shared" si="4952"/>
        <v>0</v>
      </c>
      <c r="AT700" s="196"/>
      <c r="AU700" s="196"/>
      <c r="AV700" s="196"/>
      <c r="AW700" s="196" t="e">
        <f t="shared" ref="AW700" si="5008">IF($AT$640=1,AM700*$AM$7,0)</f>
        <v>#REF!</v>
      </c>
      <c r="AX700" s="196">
        <f t="shared" ref="AX700" si="5009">IF($AU$640=1,AP700*$AP$7,0)</f>
        <v>0</v>
      </c>
      <c r="AY700" s="196">
        <f t="shared" ref="AY700" si="5010">IF($AV$640=1,AS700*$AS$7,0)</f>
        <v>0</v>
      </c>
      <c r="AZ700" s="197" t="e">
        <f t="shared" si="4956"/>
        <v>#REF!</v>
      </c>
      <c r="BA700" s="198">
        <f t="shared" ref="BA700" si="5011">IFERROR(AZ700/(IF($AT$640&gt;0,$AM$7,0)+IF($AU$640&gt;0,$AP$7,0)+IF($AV$640&gt;0,$AS$7,0)),0)</f>
        <v>0</v>
      </c>
      <c r="BB700" s="198"/>
      <c r="BC700" s="425"/>
      <c r="BD700" s="413"/>
      <c r="BE700" s="413"/>
      <c r="BF700" s="413"/>
      <c r="BG700" s="416"/>
      <c r="BH700" s="416"/>
      <c r="BI700" s="411"/>
      <c r="BJ700" s="411"/>
      <c r="BK700" s="413"/>
      <c r="BL700" s="413"/>
      <c r="BM700" s="413"/>
      <c r="BP700" s="211"/>
      <c r="BQ700" s="211"/>
      <c r="BR700" s="211"/>
      <c r="BS700" s="211"/>
    </row>
    <row r="701" spans="1:71">
      <c r="A701" s="419"/>
      <c r="B701" s="419"/>
      <c r="C701" s="422"/>
      <c r="D701" s="195" t="str">
        <f t="shared" si="4482"/>
        <v>3.13</v>
      </c>
      <c r="E701" s="195"/>
      <c r="F701" s="195"/>
      <c r="G701" s="195"/>
      <c r="H701" s="195"/>
      <c r="I701" s="195"/>
      <c r="J701" s="196">
        <f t="shared" si="4940"/>
        <v>0</v>
      </c>
      <c r="K701" s="197" t="str">
        <f>IF(analis!BF18="","",analis!BF18)</f>
        <v/>
      </c>
      <c r="L701" s="196"/>
      <c r="M701" s="196"/>
      <c r="N701" s="196"/>
      <c r="O701" s="196"/>
      <c r="P701" s="196">
        <f t="shared" si="4941"/>
        <v>0</v>
      </c>
      <c r="Q701" s="8" t="e">
        <f>#REF!</f>
        <v>#REF!</v>
      </c>
      <c r="R701" s="196"/>
      <c r="S701" s="196" t="e">
        <f t="shared" si="4942"/>
        <v>#REF!</v>
      </c>
      <c r="T701" s="196"/>
      <c r="U701" s="196"/>
      <c r="V701" s="196">
        <f t="shared" si="4943"/>
        <v>0</v>
      </c>
      <c r="W701" s="196"/>
      <c r="X701" s="196"/>
      <c r="Y701" s="196"/>
      <c r="Z701" s="196"/>
      <c r="AA701" s="196">
        <f t="shared" ref="AA701" si="5012">IF($W$641=1,J701*$J$7,0)</f>
        <v>0</v>
      </c>
      <c r="AB701" s="196">
        <f t="shared" ref="AB701" si="5013">IF($X$641=1,P701*$P$7,0)</f>
        <v>0</v>
      </c>
      <c r="AC701" s="196" t="e">
        <f t="shared" ref="AC701" si="5014">IF($Y$641=1,S701*$S$7,0)</f>
        <v>#REF!</v>
      </c>
      <c r="AD701" s="196">
        <f t="shared" ref="AD701" si="5015">IF($Z$641=1,V701*$V$7,0)</f>
        <v>0</v>
      </c>
      <c r="AE701" s="197" t="e">
        <f t="shared" si="4948"/>
        <v>#REF!</v>
      </c>
      <c r="AF701" s="198">
        <f t="shared" ref="AF701" si="5016">IFERROR(AE701/(IF($W$641&gt;0,$J$7,0)+IF($X$641&gt;0,$P$7,0)+IF($Y$641&gt;0,$S$7,0)+IF($Z$641&gt;0,$V$7,0)),0)</f>
        <v>0</v>
      </c>
      <c r="AG701" s="198"/>
      <c r="AH701" s="425"/>
      <c r="AI701" s="413"/>
      <c r="AJ701" s="199" t="str">
        <f t="shared" si="4489"/>
        <v>4.13</v>
      </c>
      <c r="AK701" s="8" t="e">
        <f>#REF!</f>
        <v>#REF!</v>
      </c>
      <c r="AL701" s="199"/>
      <c r="AM701" s="196" t="e">
        <f t="shared" si="4950"/>
        <v>#REF!</v>
      </c>
      <c r="AN701" s="196"/>
      <c r="AO701" s="196"/>
      <c r="AP701" s="196">
        <f t="shared" si="4951"/>
        <v>0</v>
      </c>
      <c r="AQ701" s="196"/>
      <c r="AR701" s="196"/>
      <c r="AS701" s="196">
        <f t="shared" si="4952"/>
        <v>0</v>
      </c>
      <c r="AT701" s="196"/>
      <c r="AU701" s="196"/>
      <c r="AV701" s="196"/>
      <c r="AW701" s="196" t="e">
        <f t="shared" ref="AW701" si="5017">IF($AT$641=1,AM701*$AM$7,0)</f>
        <v>#REF!</v>
      </c>
      <c r="AX701" s="196">
        <f t="shared" ref="AX701" si="5018">IF($AU$641=1,AP701*$AP$7,0)</f>
        <v>0</v>
      </c>
      <c r="AY701" s="196">
        <f t="shared" ref="AY701" si="5019">IF($AV$641=1,AS701*$AS$7,0)</f>
        <v>0</v>
      </c>
      <c r="AZ701" s="197" t="e">
        <f t="shared" si="4956"/>
        <v>#REF!</v>
      </c>
      <c r="BA701" s="198">
        <f t="shared" ref="BA701" si="5020">IFERROR(AZ701/(IF($AT$641&gt;0,$AM$7,0)+IF($AU$641&gt;0,$AP$7,0)+IF($AV$641&gt;0,$AS$7,0)),0)</f>
        <v>0</v>
      </c>
      <c r="BB701" s="198"/>
      <c r="BC701" s="425"/>
      <c r="BD701" s="413"/>
      <c r="BE701" s="413"/>
      <c r="BF701" s="413"/>
      <c r="BG701" s="416"/>
      <c r="BH701" s="416"/>
      <c r="BI701" s="411"/>
      <c r="BJ701" s="411"/>
      <c r="BK701" s="413"/>
      <c r="BL701" s="413"/>
      <c r="BM701" s="413"/>
      <c r="BP701" s="211"/>
      <c r="BQ701" s="211"/>
      <c r="BR701" s="211"/>
      <c r="BS701" s="211"/>
    </row>
    <row r="702" spans="1:71">
      <c r="A702" s="419"/>
      <c r="B702" s="419"/>
      <c r="C702" s="422"/>
      <c r="D702" s="195" t="str">
        <f t="shared" si="4482"/>
        <v>3.14</v>
      </c>
      <c r="E702" s="195"/>
      <c r="F702" s="195"/>
      <c r="G702" s="195"/>
      <c r="H702" s="195"/>
      <c r="I702" s="195"/>
      <c r="J702" s="196">
        <f t="shared" si="4940"/>
        <v>0</v>
      </c>
      <c r="K702" s="197" t="str">
        <f>IF(analis!BH18="","",analis!BH18)</f>
        <v/>
      </c>
      <c r="L702" s="196"/>
      <c r="M702" s="196"/>
      <c r="N702" s="196"/>
      <c r="O702" s="196"/>
      <c r="P702" s="196">
        <f t="shared" si="4941"/>
        <v>0</v>
      </c>
      <c r="Q702" s="8" t="e">
        <f>#REF!</f>
        <v>#REF!</v>
      </c>
      <c r="R702" s="196"/>
      <c r="S702" s="196" t="e">
        <f t="shared" si="4942"/>
        <v>#REF!</v>
      </c>
      <c r="T702" s="196"/>
      <c r="U702" s="196"/>
      <c r="V702" s="196">
        <f t="shared" si="4943"/>
        <v>0</v>
      </c>
      <c r="W702" s="196"/>
      <c r="X702" s="196"/>
      <c r="Y702" s="196"/>
      <c r="Z702" s="196"/>
      <c r="AA702" s="196">
        <f t="shared" ref="AA702" si="5021">IF($W$642=1,J702*$J$7,0)</f>
        <v>0</v>
      </c>
      <c r="AB702" s="196">
        <f t="shared" ref="AB702" si="5022">IF($X$642=1,P702*$P$7,0)</f>
        <v>0</v>
      </c>
      <c r="AC702" s="196" t="e">
        <f t="shared" ref="AC702" si="5023">IF($Y$642=1,S702*$S$7,0)</f>
        <v>#REF!</v>
      </c>
      <c r="AD702" s="196">
        <f t="shared" ref="AD702" si="5024">IF($Z$642=1,V702*$V$7,0)</f>
        <v>0</v>
      </c>
      <c r="AE702" s="197" t="e">
        <f t="shared" si="4948"/>
        <v>#REF!</v>
      </c>
      <c r="AF702" s="198">
        <f t="shared" ref="AF702" si="5025">IFERROR(AE702/(IF($W$642&gt;0,$J$7,0)+IF($X$642&gt;0,$P$7,0)+IF($Y$642&gt;0,$S$7,0)+IF($Z$642&gt;0,$V$7,0)),0)</f>
        <v>0</v>
      </c>
      <c r="AG702" s="198"/>
      <c r="AH702" s="425"/>
      <c r="AI702" s="413"/>
      <c r="AJ702" s="199" t="str">
        <f t="shared" si="4489"/>
        <v>4.14</v>
      </c>
      <c r="AK702" s="8" t="e">
        <f>#REF!</f>
        <v>#REF!</v>
      </c>
      <c r="AL702" s="199"/>
      <c r="AM702" s="196" t="e">
        <f t="shared" si="4950"/>
        <v>#REF!</v>
      </c>
      <c r="AN702" s="196"/>
      <c r="AO702" s="196"/>
      <c r="AP702" s="196">
        <f t="shared" si="4951"/>
        <v>0</v>
      </c>
      <c r="AQ702" s="196"/>
      <c r="AR702" s="196"/>
      <c r="AS702" s="196">
        <f t="shared" si="4952"/>
        <v>0</v>
      </c>
      <c r="AT702" s="196"/>
      <c r="AU702" s="196"/>
      <c r="AV702" s="196"/>
      <c r="AW702" s="196" t="e">
        <f t="shared" ref="AW702" si="5026">IF($AT$642=1,AM702*$AM$7,0)</f>
        <v>#REF!</v>
      </c>
      <c r="AX702" s="196">
        <f t="shared" ref="AX702" si="5027">IF($AU$642=1,AP702*$AP$7,0)</f>
        <v>0</v>
      </c>
      <c r="AY702" s="196">
        <f t="shared" ref="AY702" si="5028">IF($AV$642=1,AS702*$AS$7,0)</f>
        <v>0</v>
      </c>
      <c r="AZ702" s="197" t="e">
        <f t="shared" si="4956"/>
        <v>#REF!</v>
      </c>
      <c r="BA702" s="198">
        <f t="shared" ref="BA702" si="5029">IFERROR(AZ702/(IF($AT$642&gt;0,$AM$7,0)+IF($AU$642&gt;0,$AP$7,0)+IF($AV$642&gt;0,$AS$7,0)),0)</f>
        <v>0</v>
      </c>
      <c r="BB702" s="198"/>
      <c r="BC702" s="425"/>
      <c r="BD702" s="413"/>
      <c r="BE702" s="413"/>
      <c r="BF702" s="413"/>
      <c r="BG702" s="416"/>
      <c r="BH702" s="416"/>
      <c r="BI702" s="411"/>
      <c r="BJ702" s="411"/>
      <c r="BK702" s="413"/>
      <c r="BL702" s="413"/>
      <c r="BM702" s="413"/>
      <c r="BP702" s="211"/>
      <c r="BQ702" s="211"/>
      <c r="BR702" s="211"/>
      <c r="BS702" s="211"/>
    </row>
    <row r="703" spans="1:71">
      <c r="A703" s="420"/>
      <c r="B703" s="420"/>
      <c r="C703" s="423"/>
      <c r="D703" s="195" t="str">
        <f t="shared" si="4482"/>
        <v>3.15</v>
      </c>
      <c r="E703" s="195"/>
      <c r="F703" s="195"/>
      <c r="G703" s="195"/>
      <c r="H703" s="195"/>
      <c r="I703" s="195"/>
      <c r="J703" s="196">
        <f t="shared" si="4940"/>
        <v>0</v>
      </c>
      <c r="K703" s="197" t="str">
        <f>IF(analis!BJ18="","",analis!BJ18)</f>
        <v/>
      </c>
      <c r="L703" s="196"/>
      <c r="M703" s="196"/>
      <c r="N703" s="196"/>
      <c r="O703" s="196"/>
      <c r="P703" s="196">
        <f t="shared" si="4941"/>
        <v>0</v>
      </c>
      <c r="Q703" s="8" t="e">
        <f>#REF!</f>
        <v>#REF!</v>
      </c>
      <c r="R703" s="196"/>
      <c r="S703" s="196" t="e">
        <f t="shared" si="4942"/>
        <v>#REF!</v>
      </c>
      <c r="T703" s="196"/>
      <c r="U703" s="196"/>
      <c r="V703" s="196">
        <f t="shared" si="4943"/>
        <v>0</v>
      </c>
      <c r="W703" s="196"/>
      <c r="X703" s="196"/>
      <c r="Y703" s="196"/>
      <c r="Z703" s="196"/>
      <c r="AA703" s="196">
        <f t="shared" ref="AA703" si="5030">IF($W$643=1,J703*$J$7,0)</f>
        <v>0</v>
      </c>
      <c r="AB703" s="196">
        <f t="shared" ref="AB703" si="5031">IF($X$643=1,P703*$P$7,0)</f>
        <v>0</v>
      </c>
      <c r="AC703" s="196" t="e">
        <f t="shared" ref="AC703" si="5032">IF($Y$643=1,S703*$S$7,0)</f>
        <v>#REF!</v>
      </c>
      <c r="AD703" s="196">
        <f t="shared" ref="AD703" si="5033">IF($Z$643=1,V703*$V$7,0)</f>
        <v>0</v>
      </c>
      <c r="AE703" s="197" t="e">
        <f t="shared" si="4948"/>
        <v>#REF!</v>
      </c>
      <c r="AF703" s="198">
        <f t="shared" ref="AF703" si="5034">IFERROR(AE703/(IF($W$643&gt;0,$J$7,0)+IF($X$643&gt;0,$P$7,0)+IF($Y$643&gt;0,$S$7,0)+IF($Z$643&gt;0,$V$7,0)),0)</f>
        <v>0</v>
      </c>
      <c r="AG703" s="198"/>
      <c r="AH703" s="426"/>
      <c r="AI703" s="414"/>
      <c r="AJ703" s="199" t="str">
        <f t="shared" si="4489"/>
        <v>4.15</v>
      </c>
      <c r="AK703" s="8" t="e">
        <f>#REF!</f>
        <v>#REF!</v>
      </c>
      <c r="AL703" s="199"/>
      <c r="AM703" s="196" t="e">
        <f t="shared" si="4950"/>
        <v>#REF!</v>
      </c>
      <c r="AN703" s="196"/>
      <c r="AO703" s="196"/>
      <c r="AP703" s="196">
        <f t="shared" si="4951"/>
        <v>0</v>
      </c>
      <c r="AQ703" s="196"/>
      <c r="AR703" s="196"/>
      <c r="AS703" s="196">
        <f t="shared" si="4952"/>
        <v>0</v>
      </c>
      <c r="AT703" s="196"/>
      <c r="AU703" s="196"/>
      <c r="AV703" s="196"/>
      <c r="AW703" s="196" t="e">
        <f t="shared" ref="AW703" si="5035">IF($AT$643=1,AM703*$AM$7,0)</f>
        <v>#REF!</v>
      </c>
      <c r="AX703" s="196">
        <f t="shared" ref="AX703" si="5036">IF($AU$643=1,AP703*$AP$7,0)</f>
        <v>0</v>
      </c>
      <c r="AY703" s="196">
        <f t="shared" ref="AY703" si="5037">IF($AV$643=1,AS703*$AS$7,0)</f>
        <v>0</v>
      </c>
      <c r="AZ703" s="197" t="e">
        <f t="shared" si="4956"/>
        <v>#REF!</v>
      </c>
      <c r="BA703" s="198">
        <f t="shared" ref="BA703" si="5038">IFERROR(AZ703/(IF($AT$643&gt;0,$AM$7,0)+IF($AU$643&gt;0,$AP$7,0)+IF($AV$643&gt;0,$AS$7,0)),0)</f>
        <v>0</v>
      </c>
      <c r="BB703" s="198"/>
      <c r="BC703" s="426"/>
      <c r="BD703" s="414"/>
      <c r="BE703" s="414"/>
      <c r="BF703" s="414"/>
      <c r="BG703" s="417"/>
      <c r="BH703" s="417"/>
      <c r="BI703" s="316"/>
      <c r="BJ703" s="316"/>
      <c r="BK703" s="414"/>
      <c r="BL703" s="414"/>
      <c r="BM703" s="414"/>
      <c r="BP703" s="211"/>
      <c r="BQ703" s="211"/>
      <c r="BR703" s="211"/>
      <c r="BS703" s="211"/>
    </row>
    <row r="704" spans="1:71">
      <c r="A704" s="418">
        <v>6</v>
      </c>
      <c r="B704" s="418">
        <f>pd!B629</f>
        <v>0</v>
      </c>
      <c r="C704" s="421">
        <f>pd!C629</f>
        <v>0</v>
      </c>
      <c r="D704" s="195" t="str">
        <f t="shared" si="4482"/>
        <v>3.1</v>
      </c>
      <c r="E704" s="195"/>
      <c r="F704" s="195"/>
      <c r="G704" s="195"/>
      <c r="H704" s="195"/>
      <c r="I704" s="195"/>
      <c r="J704" s="196">
        <f t="shared" si="4940"/>
        <v>0</v>
      </c>
      <c r="K704" s="197" t="str">
        <f>IF(analis!AH19="","",analis!AH19)</f>
        <v/>
      </c>
      <c r="L704" s="196"/>
      <c r="M704" s="196"/>
      <c r="N704" s="196"/>
      <c r="O704" s="196"/>
      <c r="P704" s="196">
        <f t="shared" si="4941"/>
        <v>0</v>
      </c>
      <c r="Q704" s="8" t="e">
        <f>#REF!</f>
        <v>#REF!</v>
      </c>
      <c r="R704" s="196"/>
      <c r="S704" s="196" t="e">
        <f t="shared" si="4942"/>
        <v>#REF!</v>
      </c>
      <c r="T704" s="196"/>
      <c r="U704" s="196"/>
      <c r="V704" s="196">
        <f t="shared" si="4943"/>
        <v>0</v>
      </c>
      <c r="W704" s="196"/>
      <c r="X704" s="196"/>
      <c r="Y704" s="196"/>
      <c r="Z704" s="196"/>
      <c r="AA704" s="196">
        <f t="shared" ref="AA704" si="5039">IF($W$629=1,J704*$J$7,0)</f>
        <v>0</v>
      </c>
      <c r="AB704" s="196">
        <f t="shared" ref="AB704" si="5040">IF($X$629=1,P704*$P$7,0)</f>
        <v>0</v>
      </c>
      <c r="AC704" s="196" t="e">
        <f t="shared" ref="AC704" si="5041">IF($Y$629=1,S704*$S$7,0)</f>
        <v>#REF!</v>
      </c>
      <c r="AD704" s="196">
        <f t="shared" ref="AD704" si="5042">IF($Z$629=1,V704*$V$7,0)</f>
        <v>0</v>
      </c>
      <c r="AE704" s="197" t="e">
        <f t="shared" si="4948"/>
        <v>#REF!</v>
      </c>
      <c r="AF704" s="198">
        <f t="shared" ref="AF704" si="5043">IFERROR(AE704/(IF($W$629&gt;0,$J$7,0)+IF($X$629&gt;0,$P$7,0)+IF($Y$629&gt;0,$S$7,0)+IF($Z$629&gt;0,$V$7,0)),0)</f>
        <v>0</v>
      </c>
      <c r="AG704" s="198"/>
      <c r="AH704" s="424" t="e">
        <f t="shared" ref="AH704" si="5044">ROUND((SUM(AF704:AF718)/SUM($AG$629:$AG$643)),0)</f>
        <v>#REF!</v>
      </c>
      <c r="AI704" s="412" t="e">
        <f t="shared" ref="AI704" si="5045">IF(AH704&gt;=$BO$629,"A",IF(AH704&gt;=$BO$630,"B",IF(AH704&gt;=$BO$631,"C",IF(AH704&gt;=$BO$632,"D",""))))</f>
        <v>#REF!</v>
      </c>
      <c r="AJ704" s="199" t="str">
        <f t="shared" si="4489"/>
        <v>4.1</v>
      </c>
      <c r="AK704" s="8" t="e">
        <f>#REF!</f>
        <v>#REF!</v>
      </c>
      <c r="AL704" s="199"/>
      <c r="AM704" s="196" t="e">
        <f t="shared" si="4950"/>
        <v>#REF!</v>
      </c>
      <c r="AN704" s="196"/>
      <c r="AO704" s="196"/>
      <c r="AP704" s="196">
        <f t="shared" si="4951"/>
        <v>0</v>
      </c>
      <c r="AQ704" s="196"/>
      <c r="AR704" s="196"/>
      <c r="AS704" s="196">
        <f t="shared" si="4952"/>
        <v>0</v>
      </c>
      <c r="AT704" s="196"/>
      <c r="AU704" s="196"/>
      <c r="AV704" s="196"/>
      <c r="AW704" s="196" t="e">
        <f t="shared" ref="AW704" si="5046">IF($AT$629=1,AM704*$AM$7,0)</f>
        <v>#REF!</v>
      </c>
      <c r="AX704" s="196">
        <f t="shared" ref="AX704" si="5047">IF($AU$629=1,AP704*$AP$7,0)</f>
        <v>0</v>
      </c>
      <c r="AY704" s="196">
        <f t="shared" ref="AY704" si="5048">IF($AV$629=1,AS704*$AS$7,0)</f>
        <v>0</v>
      </c>
      <c r="AZ704" s="197" t="e">
        <f t="shared" si="4956"/>
        <v>#REF!</v>
      </c>
      <c r="BA704" s="198">
        <f t="shared" ref="BA704" si="5049">IFERROR(AZ704/(IF($AT$629&gt;0,$AM$7,0)+IF($AU$629&gt;0,$AP$7,0)+IF($AV$629&gt;0,$AS$7,0)),0)</f>
        <v>0</v>
      </c>
      <c r="BB704" s="198"/>
      <c r="BC704" s="424" t="e">
        <f t="shared" ref="BC704" si="5050">ROUND((SUM(BA704:BA718)/SUM($BB$629:$BB$643)),0)</f>
        <v>#REF!</v>
      </c>
      <c r="BD704" s="412" t="e">
        <f t="shared" ref="BD704" si="5051">IF(BC704&gt;=$BO$629,"A",IF(BC704&gt;=$BO$630,"B",IF(BC704&gt;=$BO$631,"C",IF(BC704&gt;=$BO$632,"D",""))))</f>
        <v>#REF!</v>
      </c>
      <c r="BE704" s="412"/>
      <c r="BF704" s="412"/>
      <c r="BG704" s="415" t="e">
        <f t="shared" ref="BG704" si="5052">IF(AI704=$BP$629,$BQ$629,IF(AI704=$BP$630,$BQ$630,IF(AI704=$BP$631,$BQ$631,IF(AI704=$BP$632,$BQ$632,""))))</f>
        <v>#REF!</v>
      </c>
      <c r="BH704" s="415" t="e">
        <f t="shared" ref="BH704" si="5053">IF(BD704=$BP$629,$BR$629,IF(BD704=$BP$630,$BR$630,IF(BD704=$BP$631,$BR$631,IF(BD704=$BP$632,$BR$632,""))))</f>
        <v>#REF!</v>
      </c>
      <c r="BI704" s="315" t="str">
        <f t="shared" ref="BI704" si="5054">IF(BE704=$BS$629,$BT$629,IF(BE704=$BS$630,$BT$630,IF(BE704=$BS$631,$BT$631,IF(BE704=$BS$632,$BT$632,""))))</f>
        <v/>
      </c>
      <c r="BJ704" s="315" t="str">
        <f t="shared" ref="BJ704" si="5055">IF(BF704=$BS$629,$BU$629,IF(BF704=$BS$630,$BU$630,IF(BF704=$BS$631,$BU$631,IF(BF704=$BS$632,$BU$632,""))))</f>
        <v/>
      </c>
      <c r="BK704" s="412"/>
      <c r="BL704" s="412"/>
      <c r="BM704" s="412"/>
      <c r="BP704" s="211"/>
      <c r="BQ704" s="211"/>
      <c r="BR704" s="211"/>
      <c r="BS704" s="211"/>
    </row>
    <row r="705" spans="1:71">
      <c r="A705" s="419"/>
      <c r="B705" s="419"/>
      <c r="C705" s="422"/>
      <c r="D705" s="195" t="str">
        <f t="shared" si="4482"/>
        <v>3.2</v>
      </c>
      <c r="E705" s="195"/>
      <c r="F705" s="195"/>
      <c r="G705" s="195"/>
      <c r="H705" s="195"/>
      <c r="I705" s="195"/>
      <c r="J705" s="196">
        <f t="shared" si="4940"/>
        <v>0</v>
      </c>
      <c r="K705" s="197" t="str">
        <f>IF(analis!AJ19="","",analis!AJ19)</f>
        <v/>
      </c>
      <c r="L705" s="196"/>
      <c r="M705" s="196"/>
      <c r="N705" s="196"/>
      <c r="O705" s="196"/>
      <c r="P705" s="196">
        <f t="shared" si="4941"/>
        <v>0</v>
      </c>
      <c r="Q705" s="8" t="e">
        <f>#REF!</f>
        <v>#REF!</v>
      </c>
      <c r="R705" s="196"/>
      <c r="S705" s="196" t="e">
        <f t="shared" si="4942"/>
        <v>#REF!</v>
      </c>
      <c r="T705" s="196"/>
      <c r="U705" s="196"/>
      <c r="V705" s="196">
        <f t="shared" si="4943"/>
        <v>0</v>
      </c>
      <c r="W705" s="196"/>
      <c r="X705" s="196"/>
      <c r="Y705" s="196"/>
      <c r="Z705" s="196"/>
      <c r="AA705" s="196">
        <f t="shared" ref="AA705" si="5056">IF($W$630=1,J705*$J$7,0)</f>
        <v>0</v>
      </c>
      <c r="AB705" s="196">
        <f t="shared" ref="AB705" si="5057">IF($X$630=1,P705*$P$7,0)</f>
        <v>0</v>
      </c>
      <c r="AC705" s="196" t="e">
        <f t="shared" ref="AC705" si="5058">IF($Y$630=1,S705*$S$7,0)</f>
        <v>#REF!</v>
      </c>
      <c r="AD705" s="196">
        <f t="shared" ref="AD705" si="5059">IF($Z$630=1,V705*$V$7,0)</f>
        <v>0</v>
      </c>
      <c r="AE705" s="197" t="e">
        <f t="shared" si="4948"/>
        <v>#REF!</v>
      </c>
      <c r="AF705" s="198">
        <f t="shared" ref="AF705" si="5060">IFERROR(AE705/(IF($W$630&gt;0,$J$7,0)+IF($X$630&gt;0,$P$7,0)+IF($Y$630&gt;0,$S$7,0)+IF($Z$630&gt;0,$V$7,0)),0)</f>
        <v>0</v>
      </c>
      <c r="AG705" s="198"/>
      <c r="AH705" s="425"/>
      <c r="AI705" s="413"/>
      <c r="AJ705" s="199" t="str">
        <f t="shared" si="4489"/>
        <v>4.2</v>
      </c>
      <c r="AK705" s="8" t="e">
        <f>#REF!</f>
        <v>#REF!</v>
      </c>
      <c r="AL705" s="199"/>
      <c r="AM705" s="196" t="e">
        <f t="shared" si="4950"/>
        <v>#REF!</v>
      </c>
      <c r="AN705" s="196"/>
      <c r="AO705" s="196"/>
      <c r="AP705" s="196">
        <f t="shared" si="4951"/>
        <v>0</v>
      </c>
      <c r="AQ705" s="196"/>
      <c r="AR705" s="196"/>
      <c r="AS705" s="196">
        <f t="shared" si="4952"/>
        <v>0</v>
      </c>
      <c r="AT705" s="196"/>
      <c r="AU705" s="196"/>
      <c r="AV705" s="196"/>
      <c r="AW705" s="196" t="e">
        <f t="shared" ref="AW705" si="5061">IF($AT$630=1,AM705*$AM$7,0)</f>
        <v>#REF!</v>
      </c>
      <c r="AX705" s="196">
        <f t="shared" ref="AX705" si="5062">IF($AU$630=1,AP705*$AP$7,0)</f>
        <v>0</v>
      </c>
      <c r="AY705" s="196">
        <f t="shared" ref="AY705" si="5063">IF($AV$630=1,AS705*$AS$7,0)</f>
        <v>0</v>
      </c>
      <c r="AZ705" s="197" t="e">
        <f t="shared" si="4956"/>
        <v>#REF!</v>
      </c>
      <c r="BA705" s="198">
        <f t="shared" ref="BA705" si="5064">IFERROR(AZ705/(IF($AT$630&gt;0,$AM$7,0)+IF($AU$630&gt;0,$AP$7,0)+IF($AV$630&gt;0,$AS$7,0)),0)</f>
        <v>0</v>
      </c>
      <c r="BB705" s="198"/>
      <c r="BC705" s="425"/>
      <c r="BD705" s="413"/>
      <c r="BE705" s="413"/>
      <c r="BF705" s="413"/>
      <c r="BG705" s="416"/>
      <c r="BH705" s="416"/>
      <c r="BI705" s="411"/>
      <c r="BJ705" s="411"/>
      <c r="BK705" s="413"/>
      <c r="BL705" s="413"/>
      <c r="BM705" s="413"/>
      <c r="BP705" s="211"/>
      <c r="BQ705" s="211"/>
      <c r="BR705" s="211"/>
      <c r="BS705" s="211"/>
    </row>
    <row r="706" spans="1:71">
      <c r="A706" s="419"/>
      <c r="B706" s="419"/>
      <c r="C706" s="422"/>
      <c r="D706" s="195" t="str">
        <f t="shared" si="4482"/>
        <v>3.3</v>
      </c>
      <c r="E706" s="195"/>
      <c r="F706" s="195"/>
      <c r="G706" s="195"/>
      <c r="H706" s="195"/>
      <c r="I706" s="195"/>
      <c r="J706" s="196">
        <f t="shared" si="4940"/>
        <v>0</v>
      </c>
      <c r="K706" s="197" t="str">
        <f>IF(analis!AL19="","",analis!AL19)</f>
        <v/>
      </c>
      <c r="L706" s="196"/>
      <c r="M706" s="196"/>
      <c r="N706" s="196"/>
      <c r="O706" s="196"/>
      <c r="P706" s="196">
        <f t="shared" si="4941"/>
        <v>0</v>
      </c>
      <c r="Q706" s="8" t="e">
        <f>#REF!</f>
        <v>#REF!</v>
      </c>
      <c r="R706" s="196"/>
      <c r="S706" s="196" t="e">
        <f t="shared" si="4942"/>
        <v>#REF!</v>
      </c>
      <c r="T706" s="196"/>
      <c r="U706" s="196"/>
      <c r="V706" s="196">
        <f t="shared" si="4943"/>
        <v>0</v>
      </c>
      <c r="W706" s="196"/>
      <c r="X706" s="196"/>
      <c r="Y706" s="196"/>
      <c r="Z706" s="196"/>
      <c r="AA706" s="196">
        <f t="shared" ref="AA706" si="5065">IF($W$631=1,J706*$J$7,0)</f>
        <v>0</v>
      </c>
      <c r="AB706" s="196">
        <f t="shared" ref="AB706" si="5066">IF($X$631=1,P706*$P$7,0)</f>
        <v>0</v>
      </c>
      <c r="AC706" s="196" t="e">
        <f t="shared" ref="AC706" si="5067">IF($Y$631=1,S706*$S$7,0)</f>
        <v>#REF!</v>
      </c>
      <c r="AD706" s="196">
        <f t="shared" ref="AD706" si="5068">IF($Z$631=1,V706*$V$7,0)</f>
        <v>0</v>
      </c>
      <c r="AE706" s="197" t="e">
        <f t="shared" si="4948"/>
        <v>#REF!</v>
      </c>
      <c r="AF706" s="198">
        <f t="shared" ref="AF706" si="5069">IFERROR(AE706/(IF($W$631&gt;0,$J$7,0)+IF($X$631&gt;0,$P$7,0)+IF($Y$631&gt;0,$S$7,0)+IF($Z$631&gt;0,$V$7,0)),0)</f>
        <v>0</v>
      </c>
      <c r="AG706" s="198"/>
      <c r="AH706" s="425"/>
      <c r="AI706" s="413"/>
      <c r="AJ706" s="199" t="str">
        <f t="shared" si="4489"/>
        <v>4.3</v>
      </c>
      <c r="AK706" s="8" t="e">
        <f>#REF!</f>
        <v>#REF!</v>
      </c>
      <c r="AL706" s="199"/>
      <c r="AM706" s="196" t="e">
        <f t="shared" si="4950"/>
        <v>#REF!</v>
      </c>
      <c r="AN706" s="196"/>
      <c r="AO706" s="196"/>
      <c r="AP706" s="196">
        <f t="shared" si="4951"/>
        <v>0</v>
      </c>
      <c r="AQ706" s="196"/>
      <c r="AR706" s="196"/>
      <c r="AS706" s="196">
        <f t="shared" si="4952"/>
        <v>0</v>
      </c>
      <c r="AT706" s="196"/>
      <c r="AU706" s="196"/>
      <c r="AV706" s="196"/>
      <c r="AW706" s="196" t="e">
        <f t="shared" ref="AW706" si="5070">IF($AT$631=1,AM706*$AM$7,0)</f>
        <v>#REF!</v>
      </c>
      <c r="AX706" s="196">
        <f t="shared" ref="AX706" si="5071">IF($AU$631=1,AP706*$AP$7,0)</f>
        <v>0</v>
      </c>
      <c r="AY706" s="196">
        <f t="shared" ref="AY706" si="5072">IF($AV$631=1,AS706*$AS$7,0)</f>
        <v>0</v>
      </c>
      <c r="AZ706" s="197" t="e">
        <f t="shared" si="4956"/>
        <v>#REF!</v>
      </c>
      <c r="BA706" s="198">
        <f t="shared" ref="BA706" si="5073">IFERROR(AZ706/(IF($AT$631&gt;0,$AM$7,0)+IF($AU$631&gt;0,$AP$7,0)+IF($AV$631&gt;0,$AS$7,0)),0)</f>
        <v>0</v>
      </c>
      <c r="BB706" s="198"/>
      <c r="BC706" s="425"/>
      <c r="BD706" s="413"/>
      <c r="BE706" s="413"/>
      <c r="BF706" s="413"/>
      <c r="BG706" s="416"/>
      <c r="BH706" s="416"/>
      <c r="BI706" s="411"/>
      <c r="BJ706" s="411"/>
      <c r="BK706" s="413"/>
      <c r="BL706" s="413"/>
      <c r="BM706" s="413"/>
      <c r="BP706" s="211"/>
      <c r="BQ706" s="211"/>
      <c r="BR706" s="211"/>
      <c r="BS706" s="211"/>
    </row>
    <row r="707" spans="1:71">
      <c r="A707" s="419"/>
      <c r="B707" s="419"/>
      <c r="C707" s="422"/>
      <c r="D707" s="195" t="str">
        <f t="shared" si="4482"/>
        <v>3.4</v>
      </c>
      <c r="E707" s="195"/>
      <c r="F707" s="195"/>
      <c r="G707" s="195"/>
      <c r="H707" s="195"/>
      <c r="I707" s="195"/>
      <c r="J707" s="196">
        <f t="shared" si="4940"/>
        <v>0</v>
      </c>
      <c r="K707" s="197" t="str">
        <f>IF(analis!AN19="","",analis!AN19)</f>
        <v/>
      </c>
      <c r="L707" s="196"/>
      <c r="M707" s="196"/>
      <c r="N707" s="196"/>
      <c r="O707" s="196"/>
      <c r="P707" s="196">
        <f t="shared" si="4941"/>
        <v>0</v>
      </c>
      <c r="Q707" s="8" t="e">
        <f>#REF!</f>
        <v>#REF!</v>
      </c>
      <c r="R707" s="196"/>
      <c r="S707" s="196" t="e">
        <f t="shared" si="4942"/>
        <v>#REF!</v>
      </c>
      <c r="T707" s="196"/>
      <c r="U707" s="196"/>
      <c r="V707" s="196">
        <f t="shared" si="4943"/>
        <v>0</v>
      </c>
      <c r="W707" s="196"/>
      <c r="X707" s="196"/>
      <c r="Y707" s="196"/>
      <c r="Z707" s="196"/>
      <c r="AA707" s="196">
        <f t="shared" ref="AA707" si="5074">IF($W$632=1,J707*$J$7,0)</f>
        <v>0</v>
      </c>
      <c r="AB707" s="196">
        <f t="shared" ref="AB707" si="5075">IF($X$632=1,P707*$P$7,0)</f>
        <v>0</v>
      </c>
      <c r="AC707" s="196" t="e">
        <f t="shared" ref="AC707" si="5076">IF($Y$632=1,S707*$S$7,0)</f>
        <v>#REF!</v>
      </c>
      <c r="AD707" s="196">
        <f t="shared" ref="AD707" si="5077">IF($Z$632=1,V707*$V$7,0)</f>
        <v>0</v>
      </c>
      <c r="AE707" s="197" t="e">
        <f t="shared" si="4948"/>
        <v>#REF!</v>
      </c>
      <c r="AF707" s="198">
        <f t="shared" ref="AF707" si="5078">IFERROR(AE707/(IF($W$632&gt;0,$J$7,0)+IF($X$632&gt;0,$P$7,0)+IF($Y$632&gt;0,$S$7,0)+IF($Z$632&gt;0,$V$7,0)),0)</f>
        <v>0</v>
      </c>
      <c r="AG707" s="198"/>
      <c r="AH707" s="425"/>
      <c r="AI707" s="413"/>
      <c r="AJ707" s="199" t="str">
        <f t="shared" si="4489"/>
        <v>4.4</v>
      </c>
      <c r="AK707" s="8" t="e">
        <f>#REF!</f>
        <v>#REF!</v>
      </c>
      <c r="AL707" s="199"/>
      <c r="AM707" s="196" t="e">
        <f t="shared" si="4950"/>
        <v>#REF!</v>
      </c>
      <c r="AN707" s="196"/>
      <c r="AO707" s="196"/>
      <c r="AP707" s="196">
        <f t="shared" si="4951"/>
        <v>0</v>
      </c>
      <c r="AQ707" s="196"/>
      <c r="AR707" s="196"/>
      <c r="AS707" s="196">
        <f t="shared" si="4952"/>
        <v>0</v>
      </c>
      <c r="AT707" s="196"/>
      <c r="AU707" s="196"/>
      <c r="AV707" s="196"/>
      <c r="AW707" s="196" t="e">
        <f t="shared" ref="AW707" si="5079">IF($AT$632=1,AM707*$AM$7,0)</f>
        <v>#REF!</v>
      </c>
      <c r="AX707" s="196">
        <f t="shared" ref="AX707" si="5080">IF($AU$632=1,AP707*$AP$7,0)</f>
        <v>0</v>
      </c>
      <c r="AY707" s="196">
        <f t="shared" ref="AY707" si="5081">IF($AV$632=1,AS707*$AS$7,0)</f>
        <v>0</v>
      </c>
      <c r="AZ707" s="197" t="e">
        <f t="shared" si="4956"/>
        <v>#REF!</v>
      </c>
      <c r="BA707" s="198">
        <f t="shared" ref="BA707" si="5082">IFERROR(AZ707/(IF($AT$632&gt;0,$AM$7,0)+IF($AU$632&gt;0,$AP$7,0)+IF($AV$632&gt;0,$AS$7,0)),0)</f>
        <v>0</v>
      </c>
      <c r="BB707" s="198"/>
      <c r="BC707" s="425"/>
      <c r="BD707" s="413"/>
      <c r="BE707" s="413"/>
      <c r="BF707" s="413"/>
      <c r="BG707" s="416"/>
      <c r="BH707" s="416"/>
      <c r="BI707" s="411"/>
      <c r="BJ707" s="411"/>
      <c r="BK707" s="413"/>
      <c r="BL707" s="413"/>
      <c r="BM707" s="413"/>
      <c r="BP707" s="211"/>
      <c r="BQ707" s="211"/>
      <c r="BR707" s="211"/>
      <c r="BS707" s="211"/>
    </row>
    <row r="708" spans="1:71">
      <c r="A708" s="419"/>
      <c r="B708" s="419"/>
      <c r="C708" s="422"/>
      <c r="D708" s="195" t="str">
        <f t="shared" si="4482"/>
        <v>3.5</v>
      </c>
      <c r="E708" s="195"/>
      <c r="F708" s="195"/>
      <c r="G708" s="195"/>
      <c r="H708" s="195"/>
      <c r="I708" s="195"/>
      <c r="J708" s="196">
        <f t="shared" si="4940"/>
        <v>0</v>
      </c>
      <c r="K708" s="197" t="str">
        <f>IF(analis!AP19="","",analis!AP19)</f>
        <v/>
      </c>
      <c r="L708" s="196"/>
      <c r="M708" s="196"/>
      <c r="N708" s="196"/>
      <c r="O708" s="196"/>
      <c r="P708" s="196">
        <f t="shared" si="4941"/>
        <v>0</v>
      </c>
      <c r="Q708" s="8" t="e">
        <f>#REF!</f>
        <v>#REF!</v>
      </c>
      <c r="R708" s="196"/>
      <c r="S708" s="196" t="e">
        <f t="shared" si="4942"/>
        <v>#REF!</v>
      </c>
      <c r="T708" s="196"/>
      <c r="U708" s="196"/>
      <c r="V708" s="196">
        <f t="shared" si="4943"/>
        <v>0</v>
      </c>
      <c r="W708" s="196"/>
      <c r="X708" s="196"/>
      <c r="Y708" s="196"/>
      <c r="Z708" s="196"/>
      <c r="AA708" s="196">
        <f t="shared" ref="AA708" si="5083">IF($W$633=1,J708*$J$7,0)</f>
        <v>0</v>
      </c>
      <c r="AB708" s="196">
        <f t="shared" ref="AB708" si="5084">IF($X$633=1,P708*$P$7,0)</f>
        <v>0</v>
      </c>
      <c r="AC708" s="196" t="e">
        <f t="shared" ref="AC708" si="5085">IF($Y$633=1,S708*$S$7,0)</f>
        <v>#REF!</v>
      </c>
      <c r="AD708" s="196">
        <f t="shared" ref="AD708" si="5086">IF($Z$633=1,V708*$V$7,0)</f>
        <v>0</v>
      </c>
      <c r="AE708" s="197" t="e">
        <f t="shared" si="4948"/>
        <v>#REF!</v>
      </c>
      <c r="AF708" s="198">
        <f t="shared" ref="AF708" si="5087">IFERROR(AE708/(IF($W$633&gt;0,$J$7,0)+IF($X$633&gt;0,$P$7,0)+IF($Y$633&gt;0,$S$7,0)+IF($Z$633&gt;0,$V$7,0)),0)</f>
        <v>0</v>
      </c>
      <c r="AG708" s="198"/>
      <c r="AH708" s="425"/>
      <c r="AI708" s="413"/>
      <c r="AJ708" s="199" t="str">
        <f t="shared" si="4489"/>
        <v>4.5</v>
      </c>
      <c r="AK708" s="8" t="e">
        <f>#REF!</f>
        <v>#REF!</v>
      </c>
      <c r="AL708" s="199"/>
      <c r="AM708" s="196" t="e">
        <f t="shared" si="4950"/>
        <v>#REF!</v>
      </c>
      <c r="AN708" s="196"/>
      <c r="AO708" s="196"/>
      <c r="AP708" s="196">
        <f t="shared" si="4951"/>
        <v>0</v>
      </c>
      <c r="AQ708" s="196"/>
      <c r="AR708" s="196"/>
      <c r="AS708" s="196">
        <f t="shared" si="4952"/>
        <v>0</v>
      </c>
      <c r="AT708" s="196"/>
      <c r="AU708" s="196"/>
      <c r="AV708" s="196"/>
      <c r="AW708" s="196" t="e">
        <f t="shared" ref="AW708" si="5088">IF($AT$633=1,AM708*$AM$7,0)</f>
        <v>#REF!</v>
      </c>
      <c r="AX708" s="196">
        <f t="shared" ref="AX708" si="5089">IF($AU$633=1,AP708*$AP$7,0)</f>
        <v>0</v>
      </c>
      <c r="AY708" s="196">
        <f t="shared" ref="AY708" si="5090">IF($AV$633=1,AS708*$AS$7,0)</f>
        <v>0</v>
      </c>
      <c r="AZ708" s="197" t="e">
        <f t="shared" si="4956"/>
        <v>#REF!</v>
      </c>
      <c r="BA708" s="198">
        <f t="shared" ref="BA708" si="5091">IFERROR(AZ708/(IF($AT$633&gt;0,$AM$7,0)+IF($AU$633&gt;0,$AP$7,0)+IF($AV$633&gt;0,$AS$7,0)),0)</f>
        <v>0</v>
      </c>
      <c r="BB708" s="198"/>
      <c r="BC708" s="425"/>
      <c r="BD708" s="413"/>
      <c r="BE708" s="413"/>
      <c r="BF708" s="413"/>
      <c r="BG708" s="416"/>
      <c r="BH708" s="416"/>
      <c r="BI708" s="411"/>
      <c r="BJ708" s="411"/>
      <c r="BK708" s="413"/>
      <c r="BL708" s="413"/>
      <c r="BM708" s="413"/>
      <c r="BP708" s="211"/>
      <c r="BQ708" s="211"/>
      <c r="BR708" s="211"/>
      <c r="BS708" s="211"/>
    </row>
    <row r="709" spans="1:71">
      <c r="A709" s="419"/>
      <c r="B709" s="419"/>
      <c r="C709" s="422"/>
      <c r="D709" s="195" t="str">
        <f t="shared" si="4482"/>
        <v>3.6</v>
      </c>
      <c r="E709" s="195"/>
      <c r="F709" s="195"/>
      <c r="G709" s="195"/>
      <c r="H709" s="195"/>
      <c r="I709" s="195"/>
      <c r="J709" s="196">
        <f t="shared" si="4940"/>
        <v>0</v>
      </c>
      <c r="K709" s="197" t="str">
        <f>IF(analis!AR19="","",analis!AR19)</f>
        <v/>
      </c>
      <c r="L709" s="196"/>
      <c r="M709" s="196"/>
      <c r="N709" s="196"/>
      <c r="O709" s="196"/>
      <c r="P709" s="196">
        <f t="shared" si="4941"/>
        <v>0</v>
      </c>
      <c r="Q709" s="8" t="str">
        <f>'rpp10'!$M$264</f>
        <v/>
      </c>
      <c r="R709" s="196"/>
      <c r="S709" s="196">
        <f t="shared" si="4942"/>
        <v>0</v>
      </c>
      <c r="T709" s="196"/>
      <c r="U709" s="196"/>
      <c r="V709" s="196">
        <f t="shared" si="4943"/>
        <v>0</v>
      </c>
      <c r="W709" s="196"/>
      <c r="X709" s="196"/>
      <c r="Y709" s="196"/>
      <c r="Z709" s="196"/>
      <c r="AA709" s="196">
        <f t="shared" ref="AA709" si="5092">IF($W$634=1,J709*$J$7,0)</f>
        <v>0</v>
      </c>
      <c r="AB709" s="196">
        <f t="shared" ref="AB709" si="5093">IF($X$634=1,P709*$P$7,0)</f>
        <v>0</v>
      </c>
      <c r="AC709" s="196">
        <f t="shared" ref="AC709" si="5094">IF($Y$634=1,S709*$S$7,0)</f>
        <v>0</v>
      </c>
      <c r="AD709" s="196">
        <f t="shared" ref="AD709" si="5095">IF($Z$634=1,V709*$V$7,0)</f>
        <v>0</v>
      </c>
      <c r="AE709" s="197">
        <f t="shared" si="4948"/>
        <v>0</v>
      </c>
      <c r="AF709" s="198">
        <f t="shared" ref="AF709" si="5096">IFERROR(AE709/(IF($W$634&gt;0,$J$7,0)+IF($X$634&gt;0,$P$7,0)+IF($Y$634&gt;0,$S$7,0)+IF($Z$634&gt;0,$V$7,0)),0)</f>
        <v>0</v>
      </c>
      <c r="AG709" s="198"/>
      <c r="AH709" s="425"/>
      <c r="AI709" s="413"/>
      <c r="AJ709" s="199" t="str">
        <f t="shared" si="4489"/>
        <v>4.6</v>
      </c>
      <c r="AK709" s="8" t="str">
        <f>'rpp10'!$M$321</f>
        <v/>
      </c>
      <c r="AL709" s="199"/>
      <c r="AM709" s="196">
        <f t="shared" si="4950"/>
        <v>0</v>
      </c>
      <c r="AN709" s="196"/>
      <c r="AO709" s="196"/>
      <c r="AP709" s="196">
        <f t="shared" si="4951"/>
        <v>0</v>
      </c>
      <c r="AQ709" s="196"/>
      <c r="AR709" s="196"/>
      <c r="AS709" s="196">
        <f t="shared" si="4952"/>
        <v>0</v>
      </c>
      <c r="AT709" s="196"/>
      <c r="AU709" s="196"/>
      <c r="AV709" s="196"/>
      <c r="AW709" s="196">
        <f t="shared" ref="AW709" si="5097">IF($AT$634=1,AM709*$AM$7,0)</f>
        <v>0</v>
      </c>
      <c r="AX709" s="196">
        <f t="shared" ref="AX709" si="5098">IF($AU$634=1,AP709*$AP$7,0)</f>
        <v>0</v>
      </c>
      <c r="AY709" s="196">
        <f t="shared" ref="AY709" si="5099">IF($AV$634=1,AS709*$AS$7,0)</f>
        <v>0</v>
      </c>
      <c r="AZ709" s="197">
        <f t="shared" si="4956"/>
        <v>0</v>
      </c>
      <c r="BA709" s="198">
        <f t="shared" ref="BA709" si="5100">IFERROR(AZ709/(IF($AT$634&gt;0,$AM$7,0)+IF($AU$634&gt;0,$AP$7,0)+IF($AV$634&gt;0,$AS$7,0)),0)</f>
        <v>0</v>
      </c>
      <c r="BB709" s="198"/>
      <c r="BC709" s="425"/>
      <c r="BD709" s="413"/>
      <c r="BE709" s="413"/>
      <c r="BF709" s="413"/>
      <c r="BG709" s="416"/>
      <c r="BH709" s="416"/>
      <c r="BI709" s="411"/>
      <c r="BJ709" s="411"/>
      <c r="BK709" s="413"/>
      <c r="BL709" s="413"/>
      <c r="BM709" s="413"/>
      <c r="BP709" s="211"/>
      <c r="BQ709" s="211"/>
      <c r="BR709" s="211"/>
      <c r="BS709" s="211"/>
    </row>
    <row r="710" spans="1:71">
      <c r="A710" s="419"/>
      <c r="B710" s="419"/>
      <c r="C710" s="422"/>
      <c r="D710" s="195" t="str">
        <f t="shared" ref="D710:D773" si="5101">D695</f>
        <v>3.7</v>
      </c>
      <c r="E710" s="195"/>
      <c r="F710" s="195"/>
      <c r="G710" s="195"/>
      <c r="H710" s="195"/>
      <c r="I710" s="195"/>
      <c r="J710" s="196">
        <f t="shared" si="4940"/>
        <v>0</v>
      </c>
      <c r="K710" s="197" t="str">
        <f>IF(analis!AT19="","",analis!AT19)</f>
        <v/>
      </c>
      <c r="L710" s="196"/>
      <c r="M710" s="196"/>
      <c r="N710" s="196"/>
      <c r="O710" s="196"/>
      <c r="P710" s="196">
        <f t="shared" si="4941"/>
        <v>0</v>
      </c>
      <c r="Q710" s="8" t="e">
        <f>#REF!</f>
        <v>#REF!</v>
      </c>
      <c r="R710" s="196"/>
      <c r="S710" s="196" t="e">
        <f t="shared" si="4942"/>
        <v>#REF!</v>
      </c>
      <c r="T710" s="196"/>
      <c r="U710" s="196"/>
      <c r="V710" s="196">
        <f t="shared" si="4943"/>
        <v>0</v>
      </c>
      <c r="W710" s="196"/>
      <c r="X710" s="196"/>
      <c r="Y710" s="196"/>
      <c r="Z710" s="196"/>
      <c r="AA710" s="196">
        <f t="shared" ref="AA710" si="5102">IF($W$635=1,J710*$J$7,0)</f>
        <v>0</v>
      </c>
      <c r="AB710" s="196">
        <f t="shared" ref="AB710" si="5103">IF($X$635=1,P710*$P$7,0)</f>
        <v>0</v>
      </c>
      <c r="AC710" s="196" t="e">
        <f t="shared" ref="AC710" si="5104">IF($Y$635=1,S710*$S$7,0)</f>
        <v>#REF!</v>
      </c>
      <c r="AD710" s="196">
        <f t="shared" ref="AD710" si="5105">IF($Z$635=1,V710*$V$7,0)</f>
        <v>0</v>
      </c>
      <c r="AE710" s="197" t="e">
        <f t="shared" si="4948"/>
        <v>#REF!</v>
      </c>
      <c r="AF710" s="198">
        <f t="shared" ref="AF710" si="5106">IFERROR(AE710/(IF($W$635&gt;0,$J$7,0)+IF($X$635&gt;0,$P$7,0)+IF($Y$635&gt;0,$S$7,0)+IF($Z$635&gt;0,$V$7,0)),0)</f>
        <v>0</v>
      </c>
      <c r="AG710" s="198"/>
      <c r="AH710" s="425"/>
      <c r="AI710" s="413"/>
      <c r="AJ710" s="199" t="str">
        <f t="shared" ref="AJ710:AJ773" si="5107">AJ695</f>
        <v>4.7</v>
      </c>
      <c r="AK710" s="8" t="e">
        <f>#REF!</f>
        <v>#REF!</v>
      </c>
      <c r="AL710" s="199"/>
      <c r="AM710" s="196" t="e">
        <f t="shared" si="4950"/>
        <v>#REF!</v>
      </c>
      <c r="AN710" s="196"/>
      <c r="AO710" s="196"/>
      <c r="AP710" s="196">
        <f t="shared" si="4951"/>
        <v>0</v>
      </c>
      <c r="AQ710" s="196"/>
      <c r="AR710" s="196"/>
      <c r="AS710" s="196">
        <f t="shared" si="4952"/>
        <v>0</v>
      </c>
      <c r="AT710" s="196"/>
      <c r="AU710" s="196"/>
      <c r="AV710" s="196"/>
      <c r="AW710" s="196" t="e">
        <f t="shared" ref="AW710" si="5108">IF($AT$635=1,AM710*$AM$7,0)</f>
        <v>#REF!</v>
      </c>
      <c r="AX710" s="196">
        <f t="shared" ref="AX710" si="5109">IF($AU$635=1,AP710*$AP$7,0)</f>
        <v>0</v>
      </c>
      <c r="AY710" s="196">
        <f t="shared" ref="AY710" si="5110">IF($AV$635=1,AS710*$AS$7,0)</f>
        <v>0</v>
      </c>
      <c r="AZ710" s="197" t="e">
        <f t="shared" si="4956"/>
        <v>#REF!</v>
      </c>
      <c r="BA710" s="198">
        <f t="shared" ref="BA710" si="5111">IFERROR(AZ710/(IF($AT$635&gt;0,$AM$7,0)+IF($AU$635&gt;0,$AP$7,0)+IF($AV$635&gt;0,$AS$7,0)),0)</f>
        <v>0</v>
      </c>
      <c r="BB710" s="198"/>
      <c r="BC710" s="425"/>
      <c r="BD710" s="413"/>
      <c r="BE710" s="413"/>
      <c r="BF710" s="413"/>
      <c r="BG710" s="416"/>
      <c r="BH710" s="416"/>
      <c r="BI710" s="411"/>
      <c r="BJ710" s="411"/>
      <c r="BK710" s="413"/>
      <c r="BL710" s="413"/>
      <c r="BM710" s="413"/>
      <c r="BP710" s="211"/>
      <c r="BQ710" s="211"/>
      <c r="BR710" s="211"/>
      <c r="BS710" s="211"/>
    </row>
    <row r="711" spans="1:71">
      <c r="A711" s="419"/>
      <c r="B711" s="419"/>
      <c r="C711" s="422"/>
      <c r="D711" s="195" t="str">
        <f t="shared" si="5101"/>
        <v>3.8</v>
      </c>
      <c r="E711" s="195"/>
      <c r="F711" s="195"/>
      <c r="G711" s="195"/>
      <c r="H711" s="195"/>
      <c r="I711" s="195"/>
      <c r="J711" s="196">
        <f t="shared" si="4940"/>
        <v>0</v>
      </c>
      <c r="K711" s="197" t="str">
        <f>IF(analis!AV19="","",analis!AV19)</f>
        <v/>
      </c>
      <c r="L711" s="196"/>
      <c r="M711" s="196"/>
      <c r="N711" s="196"/>
      <c r="O711" s="196"/>
      <c r="P711" s="196">
        <f t="shared" si="4941"/>
        <v>0</v>
      </c>
      <c r="Q711" s="8" t="e">
        <f>#REF!</f>
        <v>#REF!</v>
      </c>
      <c r="R711" s="196"/>
      <c r="S711" s="196" t="e">
        <f t="shared" si="4942"/>
        <v>#REF!</v>
      </c>
      <c r="T711" s="196"/>
      <c r="U711" s="196"/>
      <c r="V711" s="196">
        <f t="shared" si="4943"/>
        <v>0</v>
      </c>
      <c r="W711" s="196"/>
      <c r="X711" s="196"/>
      <c r="Y711" s="196"/>
      <c r="Z711" s="196"/>
      <c r="AA711" s="196">
        <f t="shared" ref="AA711" si="5112">IF($W$636=1,J711*$J$7,0)</f>
        <v>0</v>
      </c>
      <c r="AB711" s="196">
        <f t="shared" ref="AB711" si="5113">IF($X$636=1,P711*$P$7,0)</f>
        <v>0</v>
      </c>
      <c r="AC711" s="196" t="e">
        <f t="shared" ref="AC711" si="5114">IF($Y$636=1,S711*$S$7,0)</f>
        <v>#REF!</v>
      </c>
      <c r="AD711" s="196">
        <f t="shared" ref="AD711" si="5115">IF($Z$636=1,V711*$V$7,0)</f>
        <v>0</v>
      </c>
      <c r="AE711" s="197" t="e">
        <f t="shared" si="4948"/>
        <v>#REF!</v>
      </c>
      <c r="AF711" s="198">
        <f t="shared" ref="AF711" si="5116">IFERROR(AE711/(IF($W$636&gt;0,$J$7,0)+IF($X$636&gt;0,$P$7,0)+IF($Y$636&gt;0,$S$7,0)+IF($Z$636&gt;0,$V$7,0)),0)</f>
        <v>0</v>
      </c>
      <c r="AG711" s="198"/>
      <c r="AH711" s="425"/>
      <c r="AI711" s="413"/>
      <c r="AJ711" s="199" t="str">
        <f t="shared" si="5107"/>
        <v>4.8</v>
      </c>
      <c r="AK711" s="8" t="e">
        <f>#REF!</f>
        <v>#REF!</v>
      </c>
      <c r="AL711" s="199"/>
      <c r="AM711" s="196" t="e">
        <f t="shared" si="4950"/>
        <v>#REF!</v>
      </c>
      <c r="AN711" s="196"/>
      <c r="AO711" s="196"/>
      <c r="AP711" s="196">
        <f t="shared" si="4951"/>
        <v>0</v>
      </c>
      <c r="AQ711" s="196"/>
      <c r="AR711" s="196"/>
      <c r="AS711" s="196">
        <f t="shared" si="4952"/>
        <v>0</v>
      </c>
      <c r="AT711" s="196"/>
      <c r="AU711" s="196"/>
      <c r="AV711" s="196"/>
      <c r="AW711" s="196" t="e">
        <f t="shared" ref="AW711" si="5117">IF($AT$636=1,AM711*$AM$7,0)</f>
        <v>#REF!</v>
      </c>
      <c r="AX711" s="196">
        <f t="shared" ref="AX711" si="5118">IF($AU$636=1,AP711*$AP$7,0)</f>
        <v>0</v>
      </c>
      <c r="AY711" s="196">
        <f t="shared" ref="AY711" si="5119">IF($AV$636=1,AS711*$AS$7,0)</f>
        <v>0</v>
      </c>
      <c r="AZ711" s="197" t="e">
        <f t="shared" si="4956"/>
        <v>#REF!</v>
      </c>
      <c r="BA711" s="198">
        <f t="shared" ref="BA711" si="5120">IFERROR(AZ711/(IF($AT$636&gt;0,$AM$7,0)+IF($AU$636&gt;0,$AP$7,0)+IF($AV$636&gt;0,$AS$7,0)),0)</f>
        <v>0</v>
      </c>
      <c r="BB711" s="198"/>
      <c r="BC711" s="425"/>
      <c r="BD711" s="413"/>
      <c r="BE711" s="413"/>
      <c r="BF711" s="413"/>
      <c r="BG711" s="416"/>
      <c r="BH711" s="416"/>
      <c r="BI711" s="411"/>
      <c r="BJ711" s="411"/>
      <c r="BK711" s="413"/>
      <c r="BL711" s="413"/>
      <c r="BM711" s="413"/>
      <c r="BP711" s="211"/>
      <c r="BQ711" s="211"/>
      <c r="BR711" s="211"/>
      <c r="BS711" s="211"/>
    </row>
    <row r="712" spans="1:71">
      <c r="A712" s="419"/>
      <c r="B712" s="419"/>
      <c r="C712" s="422"/>
      <c r="D712" s="195" t="str">
        <f t="shared" si="5101"/>
        <v>3.9</v>
      </c>
      <c r="E712" s="195"/>
      <c r="F712" s="195"/>
      <c r="G712" s="195"/>
      <c r="H712" s="195"/>
      <c r="I712" s="195"/>
      <c r="J712" s="196">
        <f t="shared" si="4940"/>
        <v>0</v>
      </c>
      <c r="K712" s="197" t="str">
        <f>IF(analis!AX19="","",analis!AX19)</f>
        <v/>
      </c>
      <c r="L712" s="196"/>
      <c r="M712" s="196"/>
      <c r="N712" s="196"/>
      <c r="O712" s="196"/>
      <c r="P712" s="196">
        <f t="shared" si="4941"/>
        <v>0</v>
      </c>
      <c r="Q712" s="8" t="e">
        <f>#REF!</f>
        <v>#REF!</v>
      </c>
      <c r="R712" s="196"/>
      <c r="S712" s="196" t="e">
        <f t="shared" si="4942"/>
        <v>#REF!</v>
      </c>
      <c r="T712" s="196"/>
      <c r="U712" s="196"/>
      <c r="V712" s="196">
        <f t="shared" si="4943"/>
        <v>0</v>
      </c>
      <c r="W712" s="196"/>
      <c r="X712" s="196"/>
      <c r="Y712" s="196"/>
      <c r="Z712" s="196"/>
      <c r="AA712" s="196">
        <f t="shared" ref="AA712" si="5121">IF($W$637=1,J712*$J$7,0)</f>
        <v>0</v>
      </c>
      <c r="AB712" s="196">
        <f t="shared" ref="AB712" si="5122">IF($X$637=1,P712*$P$7,0)</f>
        <v>0</v>
      </c>
      <c r="AC712" s="196" t="e">
        <f t="shared" ref="AC712" si="5123">IF($Y$637=1,S712*$S$7,0)</f>
        <v>#REF!</v>
      </c>
      <c r="AD712" s="196">
        <f t="shared" ref="AD712" si="5124">IF($Z$637=1,V712*$V$7,0)</f>
        <v>0</v>
      </c>
      <c r="AE712" s="197" t="e">
        <f t="shared" si="4948"/>
        <v>#REF!</v>
      </c>
      <c r="AF712" s="198">
        <f t="shared" ref="AF712" si="5125">IFERROR(AE712/(IF($W$637&gt;0,$J$7,0)+IF($X$637&gt;0,$P$7,0)+IF($Y$637&gt;0,$S$7,0)+IF($Z$637&gt;0,$V$7,0)),0)</f>
        <v>0</v>
      </c>
      <c r="AG712" s="198"/>
      <c r="AH712" s="425"/>
      <c r="AI712" s="413"/>
      <c r="AJ712" s="199" t="str">
        <f t="shared" si="5107"/>
        <v>4.9</v>
      </c>
      <c r="AK712" s="8" t="e">
        <f>#REF!</f>
        <v>#REF!</v>
      </c>
      <c r="AL712" s="199"/>
      <c r="AM712" s="196" t="e">
        <f t="shared" si="4950"/>
        <v>#REF!</v>
      </c>
      <c r="AN712" s="196"/>
      <c r="AO712" s="196"/>
      <c r="AP712" s="196">
        <f t="shared" si="4951"/>
        <v>0</v>
      </c>
      <c r="AQ712" s="196"/>
      <c r="AR712" s="196"/>
      <c r="AS712" s="196">
        <f t="shared" si="4952"/>
        <v>0</v>
      </c>
      <c r="AT712" s="196"/>
      <c r="AU712" s="196"/>
      <c r="AV712" s="196"/>
      <c r="AW712" s="196" t="e">
        <f t="shared" ref="AW712" si="5126">IF($AT$637=1,AM712*$AM$7,0)</f>
        <v>#REF!</v>
      </c>
      <c r="AX712" s="196">
        <f t="shared" ref="AX712" si="5127">IF($AU$637=1,AP712*$AP$7,0)</f>
        <v>0</v>
      </c>
      <c r="AY712" s="196">
        <f t="shared" ref="AY712" si="5128">IF($AV$637=1,AS712*$AS$7,0)</f>
        <v>0</v>
      </c>
      <c r="AZ712" s="197" t="e">
        <f t="shared" si="4956"/>
        <v>#REF!</v>
      </c>
      <c r="BA712" s="198">
        <f t="shared" ref="BA712" si="5129">IFERROR(AZ712/(IF($AT$637&gt;0,$AM$7,0)+IF($AU$637&gt;0,$AP$7,0)+IF($AV$637&gt;0,$AS$7,0)),0)</f>
        <v>0</v>
      </c>
      <c r="BB712" s="198"/>
      <c r="BC712" s="425"/>
      <c r="BD712" s="413"/>
      <c r="BE712" s="413"/>
      <c r="BF712" s="413"/>
      <c r="BG712" s="416"/>
      <c r="BH712" s="416"/>
      <c r="BI712" s="411"/>
      <c r="BJ712" s="411"/>
      <c r="BK712" s="413"/>
      <c r="BL712" s="413"/>
      <c r="BM712" s="413"/>
      <c r="BP712" s="211"/>
      <c r="BQ712" s="211"/>
      <c r="BR712" s="211"/>
      <c r="BS712" s="211"/>
    </row>
    <row r="713" spans="1:71">
      <c r="A713" s="419"/>
      <c r="B713" s="419"/>
      <c r="C713" s="422"/>
      <c r="D713" s="195" t="str">
        <f t="shared" si="5101"/>
        <v>3.10</v>
      </c>
      <c r="E713" s="195"/>
      <c r="F713" s="195"/>
      <c r="G713" s="195"/>
      <c r="H713" s="195"/>
      <c r="I713" s="195"/>
      <c r="J713" s="196">
        <f t="shared" si="4940"/>
        <v>0</v>
      </c>
      <c r="K713" s="197" t="str">
        <f>IF(analis!AZ19="","",analis!AZ19)</f>
        <v/>
      </c>
      <c r="L713" s="196"/>
      <c r="M713" s="196"/>
      <c r="N713" s="196"/>
      <c r="O713" s="196"/>
      <c r="P713" s="196">
        <f t="shared" si="4941"/>
        <v>0</v>
      </c>
      <c r="Q713" s="8" t="e">
        <f>#REF!</f>
        <v>#REF!</v>
      </c>
      <c r="R713" s="196"/>
      <c r="S713" s="196" t="e">
        <f t="shared" si="4942"/>
        <v>#REF!</v>
      </c>
      <c r="T713" s="196"/>
      <c r="U713" s="196"/>
      <c r="V713" s="196">
        <f t="shared" si="4943"/>
        <v>0</v>
      </c>
      <c r="W713" s="196"/>
      <c r="X713" s="196"/>
      <c r="Y713" s="196"/>
      <c r="Z713" s="196"/>
      <c r="AA713" s="196">
        <f t="shared" ref="AA713" si="5130">IF($W$638=1,J713*$J$7,0)</f>
        <v>0</v>
      </c>
      <c r="AB713" s="196">
        <f t="shared" ref="AB713" si="5131">IF($X$638=1,P713*$P$7,0)</f>
        <v>0</v>
      </c>
      <c r="AC713" s="196" t="e">
        <f t="shared" ref="AC713" si="5132">IF($Y$638=1,S713*$S$7,0)</f>
        <v>#REF!</v>
      </c>
      <c r="AD713" s="196">
        <f t="shared" ref="AD713" si="5133">IF($Z$638=1,V713*$V$7,0)</f>
        <v>0</v>
      </c>
      <c r="AE713" s="197" t="e">
        <f t="shared" si="4948"/>
        <v>#REF!</v>
      </c>
      <c r="AF713" s="198">
        <f t="shared" ref="AF713" si="5134">IFERROR(AE713/(IF($W$638&gt;0,$J$7,0)+IF($X$638&gt;0,$P$7,0)+IF($Y$638&gt;0,$S$7,0)+IF($Z$638&gt;0,$V$7,0)),0)</f>
        <v>0</v>
      </c>
      <c r="AG713" s="198"/>
      <c r="AH713" s="425"/>
      <c r="AI713" s="413"/>
      <c r="AJ713" s="199" t="str">
        <f t="shared" si="5107"/>
        <v>4.10</v>
      </c>
      <c r="AK713" s="8" t="e">
        <f>#REF!</f>
        <v>#REF!</v>
      </c>
      <c r="AL713" s="199"/>
      <c r="AM713" s="196" t="e">
        <f t="shared" si="4950"/>
        <v>#REF!</v>
      </c>
      <c r="AN713" s="196"/>
      <c r="AO713" s="196"/>
      <c r="AP713" s="196">
        <f t="shared" si="4951"/>
        <v>0</v>
      </c>
      <c r="AQ713" s="196"/>
      <c r="AR713" s="196"/>
      <c r="AS713" s="196">
        <f t="shared" si="4952"/>
        <v>0</v>
      </c>
      <c r="AT713" s="196"/>
      <c r="AU713" s="196"/>
      <c r="AV713" s="196"/>
      <c r="AW713" s="196" t="e">
        <f t="shared" ref="AW713" si="5135">IF($AT$638=1,AM713*$AM$7,0)</f>
        <v>#REF!</v>
      </c>
      <c r="AX713" s="196">
        <f t="shared" ref="AX713" si="5136">IF($AU$638=1,AP713*$AP$7,0)</f>
        <v>0</v>
      </c>
      <c r="AY713" s="196">
        <f t="shared" ref="AY713" si="5137">IF($AV$638=1,AS713*$AS$7,0)</f>
        <v>0</v>
      </c>
      <c r="AZ713" s="197" t="e">
        <f t="shared" si="4956"/>
        <v>#REF!</v>
      </c>
      <c r="BA713" s="198">
        <f t="shared" ref="BA713" si="5138">IFERROR(AZ713/(IF($AT$638&gt;0,$AM$7,0)+IF($AU$638&gt;0,$AP$7,0)+IF($AV$638&gt;0,$AS$7,0)),0)</f>
        <v>0</v>
      </c>
      <c r="BB713" s="198"/>
      <c r="BC713" s="425"/>
      <c r="BD713" s="413"/>
      <c r="BE713" s="413"/>
      <c r="BF713" s="413"/>
      <c r="BG713" s="416"/>
      <c r="BH713" s="416"/>
      <c r="BI713" s="411"/>
      <c r="BJ713" s="411"/>
      <c r="BK713" s="413"/>
      <c r="BL713" s="413"/>
      <c r="BM713" s="413"/>
      <c r="BP713" s="211"/>
      <c r="BQ713" s="211"/>
      <c r="BR713" s="211"/>
      <c r="BS713" s="211"/>
    </row>
    <row r="714" spans="1:71">
      <c r="A714" s="419"/>
      <c r="B714" s="419"/>
      <c r="C714" s="422"/>
      <c r="D714" s="195" t="str">
        <f t="shared" si="5101"/>
        <v>3.11</v>
      </c>
      <c r="E714" s="195"/>
      <c r="F714" s="195"/>
      <c r="G714" s="195"/>
      <c r="H714" s="195"/>
      <c r="I714" s="195"/>
      <c r="J714" s="196">
        <f t="shared" si="4940"/>
        <v>0</v>
      </c>
      <c r="K714" s="197" t="str">
        <f>IF(analis!BB19="","",analis!BB19)</f>
        <v/>
      </c>
      <c r="L714" s="196"/>
      <c r="M714" s="196"/>
      <c r="N714" s="196"/>
      <c r="O714" s="196"/>
      <c r="P714" s="196">
        <f t="shared" si="4941"/>
        <v>0</v>
      </c>
      <c r="Q714" s="8" t="e">
        <f>#REF!</f>
        <v>#REF!</v>
      </c>
      <c r="R714" s="196"/>
      <c r="S714" s="196" t="e">
        <f t="shared" si="4942"/>
        <v>#REF!</v>
      </c>
      <c r="T714" s="196"/>
      <c r="U714" s="196"/>
      <c r="V714" s="196">
        <f t="shared" si="4943"/>
        <v>0</v>
      </c>
      <c r="W714" s="196"/>
      <c r="X714" s="196"/>
      <c r="Y714" s="196"/>
      <c r="Z714" s="196"/>
      <c r="AA714" s="196">
        <f t="shared" ref="AA714" si="5139">IF($W$639=1,J714*$J$7,0)</f>
        <v>0</v>
      </c>
      <c r="AB714" s="196">
        <f t="shared" ref="AB714" si="5140">IF($X$639=1,P714*$P$7,0)</f>
        <v>0</v>
      </c>
      <c r="AC714" s="196" t="e">
        <f t="shared" ref="AC714" si="5141">IF($Y$639=1,S714*$S$7,0)</f>
        <v>#REF!</v>
      </c>
      <c r="AD714" s="196">
        <f t="shared" ref="AD714" si="5142">IF($Z$639=1,V714*$V$7,0)</f>
        <v>0</v>
      </c>
      <c r="AE714" s="197" t="e">
        <f t="shared" si="4948"/>
        <v>#REF!</v>
      </c>
      <c r="AF714" s="198">
        <f t="shared" ref="AF714" si="5143">IFERROR(AE714/(IF($W$639&gt;0,$J$7,0)+IF($X$639&gt;0,$P$7,0)+IF($Y$639&gt;0,$S$7,0)+IF($Z$639&gt;0,$V$7,0)),0)</f>
        <v>0</v>
      </c>
      <c r="AG714" s="198"/>
      <c r="AH714" s="425"/>
      <c r="AI714" s="413"/>
      <c r="AJ714" s="199" t="str">
        <f t="shared" si="5107"/>
        <v>4.11</v>
      </c>
      <c r="AK714" s="8" t="e">
        <f>#REF!</f>
        <v>#REF!</v>
      </c>
      <c r="AL714" s="199"/>
      <c r="AM714" s="196" t="e">
        <f t="shared" si="4950"/>
        <v>#REF!</v>
      </c>
      <c r="AN714" s="196"/>
      <c r="AO714" s="196"/>
      <c r="AP714" s="196">
        <f t="shared" si="4951"/>
        <v>0</v>
      </c>
      <c r="AQ714" s="196"/>
      <c r="AR714" s="196"/>
      <c r="AS714" s="196">
        <f t="shared" si="4952"/>
        <v>0</v>
      </c>
      <c r="AT714" s="196"/>
      <c r="AU714" s="196"/>
      <c r="AV714" s="196"/>
      <c r="AW714" s="196" t="e">
        <f t="shared" ref="AW714" si="5144">IF($AT$639=1,AM714*$AM$7,0)</f>
        <v>#REF!</v>
      </c>
      <c r="AX714" s="196">
        <f t="shared" ref="AX714" si="5145">IF($AU$639=1,AP714*$AP$7,0)</f>
        <v>0</v>
      </c>
      <c r="AY714" s="196">
        <f t="shared" ref="AY714" si="5146">IF($AV$639=1,AS714*$AS$7,0)</f>
        <v>0</v>
      </c>
      <c r="AZ714" s="197" t="e">
        <f t="shared" si="4956"/>
        <v>#REF!</v>
      </c>
      <c r="BA714" s="198">
        <f t="shared" ref="BA714" si="5147">IFERROR(AZ714/(IF($AT$639&gt;0,$AM$7,0)+IF($AU$639&gt;0,$AP$7,0)+IF($AV$639&gt;0,$AS$7,0)),0)</f>
        <v>0</v>
      </c>
      <c r="BB714" s="198"/>
      <c r="BC714" s="425"/>
      <c r="BD714" s="413"/>
      <c r="BE714" s="413"/>
      <c r="BF714" s="413"/>
      <c r="BG714" s="416"/>
      <c r="BH714" s="416"/>
      <c r="BI714" s="411"/>
      <c r="BJ714" s="411"/>
      <c r="BK714" s="413"/>
      <c r="BL714" s="413"/>
      <c r="BM714" s="413"/>
      <c r="BP714" s="211"/>
      <c r="BQ714" s="211"/>
      <c r="BR714" s="211"/>
      <c r="BS714" s="211"/>
    </row>
    <row r="715" spans="1:71">
      <c r="A715" s="419"/>
      <c r="B715" s="419"/>
      <c r="C715" s="422"/>
      <c r="D715" s="195" t="str">
        <f t="shared" si="5101"/>
        <v>3.12</v>
      </c>
      <c r="E715" s="195"/>
      <c r="F715" s="195"/>
      <c r="G715" s="195"/>
      <c r="H715" s="195"/>
      <c r="I715" s="195"/>
      <c r="J715" s="196">
        <f t="shared" si="4940"/>
        <v>0</v>
      </c>
      <c r="K715" s="197" t="str">
        <f>IF(analis!BD19="","",analis!BD19)</f>
        <v/>
      </c>
      <c r="L715" s="196"/>
      <c r="M715" s="196"/>
      <c r="N715" s="196"/>
      <c r="O715" s="196"/>
      <c r="P715" s="196">
        <f t="shared" si="4941"/>
        <v>0</v>
      </c>
      <c r="Q715" s="8" t="e">
        <f>#REF!</f>
        <v>#REF!</v>
      </c>
      <c r="R715" s="196"/>
      <c r="S715" s="196" t="e">
        <f t="shared" si="4942"/>
        <v>#REF!</v>
      </c>
      <c r="T715" s="196"/>
      <c r="U715" s="196"/>
      <c r="V715" s="196">
        <f t="shared" si="4943"/>
        <v>0</v>
      </c>
      <c r="W715" s="196"/>
      <c r="X715" s="196"/>
      <c r="Y715" s="196"/>
      <c r="Z715" s="196"/>
      <c r="AA715" s="196">
        <f t="shared" ref="AA715" si="5148">IF($W$640=1,J715*$J$7,0)</f>
        <v>0</v>
      </c>
      <c r="AB715" s="196">
        <f t="shared" ref="AB715" si="5149">IF($X$640=1,P715*$P$7,0)</f>
        <v>0</v>
      </c>
      <c r="AC715" s="196" t="e">
        <f t="shared" ref="AC715" si="5150">IF($Y$640=1,S715*$S$7,0)</f>
        <v>#REF!</v>
      </c>
      <c r="AD715" s="196">
        <f t="shared" ref="AD715" si="5151">IF($Z$640=1,V715*$V$7,0)</f>
        <v>0</v>
      </c>
      <c r="AE715" s="197" t="e">
        <f t="shared" si="4948"/>
        <v>#REF!</v>
      </c>
      <c r="AF715" s="198">
        <f t="shared" ref="AF715" si="5152">IFERROR(AE715/(IF($W$640&gt;0,$J$7,0)+IF($X$640&gt;0,$P$7,0)+IF($Y$640&gt;0,$S$7,0)+IF($Z$640&gt;0,$V$7,0)),0)</f>
        <v>0</v>
      </c>
      <c r="AG715" s="198"/>
      <c r="AH715" s="425"/>
      <c r="AI715" s="413"/>
      <c r="AJ715" s="199" t="str">
        <f t="shared" si="5107"/>
        <v>4.12</v>
      </c>
      <c r="AK715" s="8" t="e">
        <f>#REF!</f>
        <v>#REF!</v>
      </c>
      <c r="AL715" s="199"/>
      <c r="AM715" s="196" t="e">
        <f t="shared" si="4950"/>
        <v>#REF!</v>
      </c>
      <c r="AN715" s="196"/>
      <c r="AO715" s="196"/>
      <c r="AP715" s="196">
        <f t="shared" si="4951"/>
        <v>0</v>
      </c>
      <c r="AQ715" s="196"/>
      <c r="AR715" s="196"/>
      <c r="AS715" s="196">
        <f t="shared" si="4952"/>
        <v>0</v>
      </c>
      <c r="AT715" s="196"/>
      <c r="AU715" s="196"/>
      <c r="AV715" s="196"/>
      <c r="AW715" s="196" t="e">
        <f t="shared" ref="AW715" si="5153">IF($AT$640=1,AM715*$AM$7,0)</f>
        <v>#REF!</v>
      </c>
      <c r="AX715" s="196">
        <f t="shared" ref="AX715" si="5154">IF($AU$640=1,AP715*$AP$7,0)</f>
        <v>0</v>
      </c>
      <c r="AY715" s="196">
        <f t="shared" ref="AY715" si="5155">IF($AV$640=1,AS715*$AS$7,0)</f>
        <v>0</v>
      </c>
      <c r="AZ715" s="197" t="e">
        <f t="shared" si="4956"/>
        <v>#REF!</v>
      </c>
      <c r="BA715" s="198">
        <f t="shared" ref="BA715" si="5156">IFERROR(AZ715/(IF($AT$640&gt;0,$AM$7,0)+IF($AU$640&gt;0,$AP$7,0)+IF($AV$640&gt;0,$AS$7,0)),0)</f>
        <v>0</v>
      </c>
      <c r="BB715" s="198"/>
      <c r="BC715" s="425"/>
      <c r="BD715" s="413"/>
      <c r="BE715" s="413"/>
      <c r="BF715" s="413"/>
      <c r="BG715" s="416"/>
      <c r="BH715" s="416"/>
      <c r="BI715" s="411"/>
      <c r="BJ715" s="411"/>
      <c r="BK715" s="413"/>
      <c r="BL715" s="413"/>
      <c r="BM715" s="413"/>
      <c r="BP715" s="211"/>
      <c r="BQ715" s="211"/>
      <c r="BR715" s="211"/>
      <c r="BS715" s="211"/>
    </row>
    <row r="716" spans="1:71">
      <c r="A716" s="419"/>
      <c r="B716" s="419"/>
      <c r="C716" s="422"/>
      <c r="D716" s="195" t="str">
        <f t="shared" si="5101"/>
        <v>3.13</v>
      </c>
      <c r="E716" s="195"/>
      <c r="F716" s="195"/>
      <c r="G716" s="195"/>
      <c r="H716" s="195"/>
      <c r="I716" s="195"/>
      <c r="J716" s="196">
        <f t="shared" si="4940"/>
        <v>0</v>
      </c>
      <c r="K716" s="197" t="str">
        <f>IF(analis!BF19="","",analis!BF19)</f>
        <v/>
      </c>
      <c r="L716" s="196"/>
      <c r="M716" s="196"/>
      <c r="N716" s="196"/>
      <c r="O716" s="196"/>
      <c r="P716" s="196">
        <f t="shared" si="4941"/>
        <v>0</v>
      </c>
      <c r="Q716" s="8" t="e">
        <f>#REF!</f>
        <v>#REF!</v>
      </c>
      <c r="R716" s="196"/>
      <c r="S716" s="196" t="e">
        <f t="shared" si="4942"/>
        <v>#REF!</v>
      </c>
      <c r="T716" s="196"/>
      <c r="U716" s="196"/>
      <c r="V716" s="196">
        <f t="shared" si="4943"/>
        <v>0</v>
      </c>
      <c r="W716" s="196"/>
      <c r="X716" s="196"/>
      <c r="Y716" s="196"/>
      <c r="Z716" s="196"/>
      <c r="AA716" s="196">
        <f t="shared" ref="AA716" si="5157">IF($W$641=1,J716*$J$7,0)</f>
        <v>0</v>
      </c>
      <c r="AB716" s="196">
        <f t="shared" ref="AB716" si="5158">IF($X$641=1,P716*$P$7,0)</f>
        <v>0</v>
      </c>
      <c r="AC716" s="196" t="e">
        <f t="shared" ref="AC716" si="5159">IF($Y$641=1,S716*$S$7,0)</f>
        <v>#REF!</v>
      </c>
      <c r="AD716" s="196">
        <f t="shared" ref="AD716" si="5160">IF($Z$641=1,V716*$V$7,0)</f>
        <v>0</v>
      </c>
      <c r="AE716" s="197" t="e">
        <f t="shared" si="4948"/>
        <v>#REF!</v>
      </c>
      <c r="AF716" s="198">
        <f t="shared" ref="AF716" si="5161">IFERROR(AE716/(IF($W$641&gt;0,$J$7,0)+IF($X$641&gt;0,$P$7,0)+IF($Y$641&gt;0,$S$7,0)+IF($Z$641&gt;0,$V$7,0)),0)</f>
        <v>0</v>
      </c>
      <c r="AG716" s="198"/>
      <c r="AH716" s="425"/>
      <c r="AI716" s="413"/>
      <c r="AJ716" s="199" t="str">
        <f t="shared" si="5107"/>
        <v>4.13</v>
      </c>
      <c r="AK716" s="8" t="e">
        <f>#REF!</f>
        <v>#REF!</v>
      </c>
      <c r="AL716" s="199"/>
      <c r="AM716" s="196" t="e">
        <f t="shared" si="4950"/>
        <v>#REF!</v>
      </c>
      <c r="AN716" s="196"/>
      <c r="AO716" s="196"/>
      <c r="AP716" s="196">
        <f t="shared" si="4951"/>
        <v>0</v>
      </c>
      <c r="AQ716" s="196"/>
      <c r="AR716" s="196"/>
      <c r="AS716" s="196">
        <f t="shared" si="4952"/>
        <v>0</v>
      </c>
      <c r="AT716" s="196"/>
      <c r="AU716" s="196"/>
      <c r="AV716" s="196"/>
      <c r="AW716" s="196" t="e">
        <f t="shared" ref="AW716" si="5162">IF($AT$641=1,AM716*$AM$7,0)</f>
        <v>#REF!</v>
      </c>
      <c r="AX716" s="196">
        <f t="shared" ref="AX716" si="5163">IF($AU$641=1,AP716*$AP$7,0)</f>
        <v>0</v>
      </c>
      <c r="AY716" s="196">
        <f t="shared" ref="AY716" si="5164">IF($AV$641=1,AS716*$AS$7,0)</f>
        <v>0</v>
      </c>
      <c r="AZ716" s="197" t="e">
        <f t="shared" si="4956"/>
        <v>#REF!</v>
      </c>
      <c r="BA716" s="198">
        <f t="shared" ref="BA716" si="5165">IFERROR(AZ716/(IF($AT$641&gt;0,$AM$7,0)+IF($AU$641&gt;0,$AP$7,0)+IF($AV$641&gt;0,$AS$7,0)),0)</f>
        <v>0</v>
      </c>
      <c r="BB716" s="198"/>
      <c r="BC716" s="425"/>
      <c r="BD716" s="413"/>
      <c r="BE716" s="413"/>
      <c r="BF716" s="413"/>
      <c r="BG716" s="416"/>
      <c r="BH716" s="416"/>
      <c r="BI716" s="411"/>
      <c r="BJ716" s="411"/>
      <c r="BK716" s="413"/>
      <c r="BL716" s="413"/>
      <c r="BM716" s="413"/>
      <c r="BP716" s="211"/>
      <c r="BQ716" s="211"/>
      <c r="BR716" s="211"/>
      <c r="BS716" s="211"/>
    </row>
    <row r="717" spans="1:71">
      <c r="A717" s="419"/>
      <c r="B717" s="419"/>
      <c r="C717" s="422"/>
      <c r="D717" s="195" t="str">
        <f t="shared" si="5101"/>
        <v>3.14</v>
      </c>
      <c r="E717" s="195"/>
      <c r="F717" s="195"/>
      <c r="G717" s="195"/>
      <c r="H717" s="195"/>
      <c r="I717" s="195"/>
      <c r="J717" s="196">
        <f t="shared" si="4940"/>
        <v>0</v>
      </c>
      <c r="K717" s="197" t="str">
        <f>IF(analis!BH19="","",analis!BH19)</f>
        <v/>
      </c>
      <c r="L717" s="196"/>
      <c r="M717" s="196"/>
      <c r="N717" s="196"/>
      <c r="O717" s="196"/>
      <c r="P717" s="196">
        <f t="shared" si="4941"/>
        <v>0</v>
      </c>
      <c r="Q717" s="8" t="e">
        <f>#REF!</f>
        <v>#REF!</v>
      </c>
      <c r="R717" s="196"/>
      <c r="S717" s="196" t="e">
        <f t="shared" si="4942"/>
        <v>#REF!</v>
      </c>
      <c r="T717" s="196"/>
      <c r="U717" s="196"/>
      <c r="V717" s="196">
        <f t="shared" si="4943"/>
        <v>0</v>
      </c>
      <c r="W717" s="196"/>
      <c r="X717" s="196"/>
      <c r="Y717" s="196"/>
      <c r="Z717" s="196"/>
      <c r="AA717" s="196">
        <f t="shared" ref="AA717" si="5166">IF($W$642=1,J717*$J$7,0)</f>
        <v>0</v>
      </c>
      <c r="AB717" s="196">
        <f t="shared" ref="AB717" si="5167">IF($X$642=1,P717*$P$7,0)</f>
        <v>0</v>
      </c>
      <c r="AC717" s="196" t="e">
        <f t="shared" ref="AC717" si="5168">IF($Y$642=1,S717*$S$7,0)</f>
        <v>#REF!</v>
      </c>
      <c r="AD717" s="196">
        <f t="shared" ref="AD717" si="5169">IF($Z$642=1,V717*$V$7,0)</f>
        <v>0</v>
      </c>
      <c r="AE717" s="197" t="e">
        <f t="shared" si="4948"/>
        <v>#REF!</v>
      </c>
      <c r="AF717" s="198">
        <f t="shared" ref="AF717" si="5170">IFERROR(AE717/(IF($W$642&gt;0,$J$7,0)+IF($X$642&gt;0,$P$7,0)+IF($Y$642&gt;0,$S$7,0)+IF($Z$642&gt;0,$V$7,0)),0)</f>
        <v>0</v>
      </c>
      <c r="AG717" s="198"/>
      <c r="AH717" s="425"/>
      <c r="AI717" s="413"/>
      <c r="AJ717" s="199" t="str">
        <f t="shared" si="5107"/>
        <v>4.14</v>
      </c>
      <c r="AK717" s="8" t="e">
        <f>#REF!</f>
        <v>#REF!</v>
      </c>
      <c r="AL717" s="199"/>
      <c r="AM717" s="196" t="e">
        <f t="shared" si="4950"/>
        <v>#REF!</v>
      </c>
      <c r="AN717" s="196"/>
      <c r="AO717" s="196"/>
      <c r="AP717" s="196">
        <f t="shared" si="4951"/>
        <v>0</v>
      </c>
      <c r="AQ717" s="196"/>
      <c r="AR717" s="196"/>
      <c r="AS717" s="196">
        <f t="shared" si="4952"/>
        <v>0</v>
      </c>
      <c r="AT717" s="196"/>
      <c r="AU717" s="196"/>
      <c r="AV717" s="196"/>
      <c r="AW717" s="196" t="e">
        <f t="shared" ref="AW717" si="5171">IF($AT$642=1,AM717*$AM$7,0)</f>
        <v>#REF!</v>
      </c>
      <c r="AX717" s="196">
        <f t="shared" ref="AX717" si="5172">IF($AU$642=1,AP717*$AP$7,0)</f>
        <v>0</v>
      </c>
      <c r="AY717" s="196">
        <f t="shared" ref="AY717" si="5173">IF($AV$642=1,AS717*$AS$7,0)</f>
        <v>0</v>
      </c>
      <c r="AZ717" s="197" t="e">
        <f t="shared" si="4956"/>
        <v>#REF!</v>
      </c>
      <c r="BA717" s="198">
        <f t="shared" ref="BA717" si="5174">IFERROR(AZ717/(IF($AT$642&gt;0,$AM$7,0)+IF($AU$642&gt;0,$AP$7,0)+IF($AV$642&gt;0,$AS$7,0)),0)</f>
        <v>0</v>
      </c>
      <c r="BB717" s="198"/>
      <c r="BC717" s="425"/>
      <c r="BD717" s="413"/>
      <c r="BE717" s="413"/>
      <c r="BF717" s="413"/>
      <c r="BG717" s="416"/>
      <c r="BH717" s="416"/>
      <c r="BI717" s="411"/>
      <c r="BJ717" s="411"/>
      <c r="BK717" s="413"/>
      <c r="BL717" s="413"/>
      <c r="BM717" s="413"/>
      <c r="BP717" s="211"/>
      <c r="BQ717" s="211"/>
      <c r="BR717" s="211"/>
      <c r="BS717" s="211"/>
    </row>
    <row r="718" spans="1:71">
      <c r="A718" s="420"/>
      <c r="B718" s="420"/>
      <c r="C718" s="423"/>
      <c r="D718" s="195" t="str">
        <f t="shared" si="5101"/>
        <v>3.15</v>
      </c>
      <c r="E718" s="195"/>
      <c r="F718" s="195"/>
      <c r="G718" s="195"/>
      <c r="H718" s="195"/>
      <c r="I718" s="195"/>
      <c r="J718" s="196">
        <f t="shared" si="4940"/>
        <v>0</v>
      </c>
      <c r="K718" s="197" t="str">
        <f>IF(analis!BJ19="","",analis!BJ19)</f>
        <v/>
      </c>
      <c r="L718" s="196"/>
      <c r="M718" s="196"/>
      <c r="N718" s="196"/>
      <c r="O718" s="196"/>
      <c r="P718" s="196">
        <f t="shared" si="4941"/>
        <v>0</v>
      </c>
      <c r="Q718" s="8" t="e">
        <f>#REF!</f>
        <v>#REF!</v>
      </c>
      <c r="R718" s="196"/>
      <c r="S718" s="196" t="e">
        <f t="shared" si="4942"/>
        <v>#REF!</v>
      </c>
      <c r="T718" s="196"/>
      <c r="U718" s="196"/>
      <c r="V718" s="196">
        <f t="shared" si="4943"/>
        <v>0</v>
      </c>
      <c r="W718" s="196"/>
      <c r="X718" s="196"/>
      <c r="Y718" s="196"/>
      <c r="Z718" s="196"/>
      <c r="AA718" s="196">
        <f t="shared" ref="AA718" si="5175">IF($W$643=1,J718*$J$7,0)</f>
        <v>0</v>
      </c>
      <c r="AB718" s="196">
        <f t="shared" ref="AB718" si="5176">IF($X$643=1,P718*$P$7,0)</f>
        <v>0</v>
      </c>
      <c r="AC718" s="196" t="e">
        <f t="shared" ref="AC718" si="5177">IF($Y$643=1,S718*$S$7,0)</f>
        <v>#REF!</v>
      </c>
      <c r="AD718" s="196">
        <f t="shared" ref="AD718" si="5178">IF($Z$643=1,V718*$V$7,0)</f>
        <v>0</v>
      </c>
      <c r="AE718" s="197" t="e">
        <f t="shared" si="4948"/>
        <v>#REF!</v>
      </c>
      <c r="AF718" s="198">
        <f t="shared" ref="AF718" si="5179">IFERROR(AE718/(IF($W$643&gt;0,$J$7,0)+IF($X$643&gt;0,$P$7,0)+IF($Y$643&gt;0,$S$7,0)+IF($Z$643&gt;0,$V$7,0)),0)</f>
        <v>0</v>
      </c>
      <c r="AG718" s="198"/>
      <c r="AH718" s="426"/>
      <c r="AI718" s="414"/>
      <c r="AJ718" s="199" t="str">
        <f t="shared" si="5107"/>
        <v>4.15</v>
      </c>
      <c r="AK718" s="8" t="e">
        <f>#REF!</f>
        <v>#REF!</v>
      </c>
      <c r="AL718" s="199"/>
      <c r="AM718" s="196" t="e">
        <f t="shared" si="4950"/>
        <v>#REF!</v>
      </c>
      <c r="AN718" s="196"/>
      <c r="AO718" s="196"/>
      <c r="AP718" s="196">
        <f t="shared" si="4951"/>
        <v>0</v>
      </c>
      <c r="AQ718" s="196"/>
      <c r="AR718" s="196"/>
      <c r="AS718" s="196">
        <f t="shared" si="4952"/>
        <v>0</v>
      </c>
      <c r="AT718" s="196"/>
      <c r="AU718" s="196"/>
      <c r="AV718" s="196"/>
      <c r="AW718" s="196" t="e">
        <f t="shared" ref="AW718" si="5180">IF($AT$643=1,AM718*$AM$7,0)</f>
        <v>#REF!</v>
      </c>
      <c r="AX718" s="196">
        <f t="shared" ref="AX718" si="5181">IF($AU$643=1,AP718*$AP$7,0)</f>
        <v>0</v>
      </c>
      <c r="AY718" s="196">
        <f t="shared" ref="AY718" si="5182">IF($AV$643=1,AS718*$AS$7,0)</f>
        <v>0</v>
      </c>
      <c r="AZ718" s="197" t="e">
        <f t="shared" si="4956"/>
        <v>#REF!</v>
      </c>
      <c r="BA718" s="198">
        <f t="shared" ref="BA718" si="5183">IFERROR(AZ718/(IF($AT$643&gt;0,$AM$7,0)+IF($AU$643&gt;0,$AP$7,0)+IF($AV$643&gt;0,$AS$7,0)),0)</f>
        <v>0</v>
      </c>
      <c r="BB718" s="198"/>
      <c r="BC718" s="426"/>
      <c r="BD718" s="414"/>
      <c r="BE718" s="414"/>
      <c r="BF718" s="414"/>
      <c r="BG718" s="417"/>
      <c r="BH718" s="417"/>
      <c r="BI718" s="316"/>
      <c r="BJ718" s="316"/>
      <c r="BK718" s="414"/>
      <c r="BL718" s="414"/>
      <c r="BM718" s="414"/>
      <c r="BP718" s="211"/>
      <c r="BQ718" s="211"/>
      <c r="BR718" s="211"/>
      <c r="BS718" s="211"/>
    </row>
    <row r="719" spans="1:71">
      <c r="A719" s="418">
        <v>7</v>
      </c>
      <c r="B719" s="418">
        <f>pd!B630</f>
        <v>0</v>
      </c>
      <c r="C719" s="421">
        <f>pd!C630</f>
        <v>0</v>
      </c>
      <c r="D719" s="195" t="str">
        <f t="shared" si="5101"/>
        <v>3.1</v>
      </c>
      <c r="E719" s="195"/>
      <c r="F719" s="195"/>
      <c r="G719" s="195"/>
      <c r="H719" s="195"/>
      <c r="I719" s="195"/>
      <c r="J719" s="196">
        <f t="shared" si="4940"/>
        <v>0</v>
      </c>
      <c r="K719" s="197" t="str">
        <f>IF(analis!AH20="","",analis!AH20)</f>
        <v/>
      </c>
      <c r="L719" s="196"/>
      <c r="M719" s="196"/>
      <c r="N719" s="196"/>
      <c r="O719" s="196"/>
      <c r="P719" s="196">
        <f t="shared" si="4941"/>
        <v>0</v>
      </c>
      <c r="Q719" s="8" t="e">
        <f>#REF!</f>
        <v>#REF!</v>
      </c>
      <c r="R719" s="196"/>
      <c r="S719" s="196" t="e">
        <f t="shared" si="4942"/>
        <v>#REF!</v>
      </c>
      <c r="T719" s="196"/>
      <c r="U719" s="196"/>
      <c r="V719" s="196">
        <f t="shared" si="4943"/>
        <v>0</v>
      </c>
      <c r="W719" s="196"/>
      <c r="X719" s="196"/>
      <c r="Y719" s="196"/>
      <c r="Z719" s="196"/>
      <c r="AA719" s="196">
        <f t="shared" ref="AA719" si="5184">IF($W$629=1,J719*$J$7,0)</f>
        <v>0</v>
      </c>
      <c r="AB719" s="196">
        <f t="shared" ref="AB719" si="5185">IF($X$629=1,P719*$P$7,0)</f>
        <v>0</v>
      </c>
      <c r="AC719" s="196" t="e">
        <f t="shared" ref="AC719" si="5186">IF($Y$629=1,S719*$S$7,0)</f>
        <v>#REF!</v>
      </c>
      <c r="AD719" s="196">
        <f t="shared" ref="AD719" si="5187">IF($Z$629=1,V719*$V$7,0)</f>
        <v>0</v>
      </c>
      <c r="AE719" s="197" t="e">
        <f t="shared" si="4948"/>
        <v>#REF!</v>
      </c>
      <c r="AF719" s="198">
        <f t="shared" ref="AF719" si="5188">IFERROR(AE719/(IF($W$629&gt;0,$J$7,0)+IF($X$629&gt;0,$P$7,0)+IF($Y$629&gt;0,$S$7,0)+IF($Z$629&gt;0,$V$7,0)),0)</f>
        <v>0</v>
      </c>
      <c r="AG719" s="198"/>
      <c r="AH719" s="424" t="e">
        <f t="shared" ref="AH719" si="5189">ROUND((SUM(AF719:AF733)/SUM($AG$629:$AG$643)),0)</f>
        <v>#REF!</v>
      </c>
      <c r="AI719" s="412" t="e">
        <f t="shared" ref="AI719" si="5190">IF(AH719&gt;=$BO$629,"A",IF(AH719&gt;=$BO$630,"B",IF(AH719&gt;=$BO$631,"C",IF(AH719&gt;=$BO$632,"D",""))))</f>
        <v>#REF!</v>
      </c>
      <c r="AJ719" s="199" t="str">
        <f t="shared" si="5107"/>
        <v>4.1</v>
      </c>
      <c r="AK719" s="8" t="e">
        <f>#REF!</f>
        <v>#REF!</v>
      </c>
      <c r="AL719" s="199"/>
      <c r="AM719" s="196" t="e">
        <f t="shared" si="4950"/>
        <v>#REF!</v>
      </c>
      <c r="AN719" s="196"/>
      <c r="AO719" s="196"/>
      <c r="AP719" s="196">
        <f t="shared" si="4951"/>
        <v>0</v>
      </c>
      <c r="AQ719" s="196"/>
      <c r="AR719" s="196"/>
      <c r="AS719" s="196">
        <f t="shared" si="4952"/>
        <v>0</v>
      </c>
      <c r="AT719" s="196"/>
      <c r="AU719" s="196"/>
      <c r="AV719" s="196"/>
      <c r="AW719" s="196" t="e">
        <f t="shared" ref="AW719" si="5191">IF($AT$629=1,AM719*$AM$7,0)</f>
        <v>#REF!</v>
      </c>
      <c r="AX719" s="196">
        <f t="shared" ref="AX719" si="5192">IF($AU$629=1,AP719*$AP$7,0)</f>
        <v>0</v>
      </c>
      <c r="AY719" s="196">
        <f t="shared" ref="AY719" si="5193">IF($AV$629=1,AS719*$AS$7,0)</f>
        <v>0</v>
      </c>
      <c r="AZ719" s="197" t="e">
        <f t="shared" si="4956"/>
        <v>#REF!</v>
      </c>
      <c r="BA719" s="198">
        <f t="shared" ref="BA719" si="5194">IFERROR(AZ719/(IF($AT$629&gt;0,$AM$7,0)+IF($AU$629&gt;0,$AP$7,0)+IF($AV$629&gt;0,$AS$7,0)),0)</f>
        <v>0</v>
      </c>
      <c r="BB719" s="198"/>
      <c r="BC719" s="424" t="e">
        <f t="shared" ref="BC719" si="5195">ROUND((SUM(BA719:BA733)/SUM($BB$629:$BB$643)),0)</f>
        <v>#REF!</v>
      </c>
      <c r="BD719" s="412" t="e">
        <f t="shared" ref="BD719" si="5196">IF(BC719&gt;=$BO$629,"A",IF(BC719&gt;=$BO$630,"B",IF(BC719&gt;=$BO$631,"C",IF(BC719&gt;=$BO$632,"D",""))))</f>
        <v>#REF!</v>
      </c>
      <c r="BE719" s="412"/>
      <c r="BF719" s="412"/>
      <c r="BG719" s="415" t="e">
        <f t="shared" ref="BG719" si="5197">IF(AI719=$BP$629,$BQ$629,IF(AI719=$BP$630,$BQ$630,IF(AI719=$BP$631,$BQ$631,IF(AI719=$BP$632,$BQ$632,""))))</f>
        <v>#REF!</v>
      </c>
      <c r="BH719" s="415" t="e">
        <f t="shared" ref="BH719" si="5198">IF(BD719=$BP$629,$BR$629,IF(BD719=$BP$630,$BR$630,IF(BD719=$BP$631,$BR$631,IF(BD719=$BP$632,$BR$632,""))))</f>
        <v>#REF!</v>
      </c>
      <c r="BI719" s="315" t="str">
        <f t="shared" ref="BI719" si="5199">IF(BE719=$BS$629,$BT$629,IF(BE719=$BS$630,$BT$630,IF(BE719=$BS$631,$BT$631,IF(BE719=$BS$632,$BT$632,""))))</f>
        <v/>
      </c>
      <c r="BJ719" s="315" t="str">
        <f t="shared" ref="BJ719" si="5200">IF(BF719=$BS$629,$BU$629,IF(BF719=$BS$630,$BU$630,IF(BF719=$BS$631,$BU$631,IF(BF719=$BS$632,$BU$632,""))))</f>
        <v/>
      </c>
      <c r="BK719" s="412"/>
      <c r="BL719" s="412"/>
      <c r="BM719" s="412"/>
      <c r="BP719" s="211"/>
      <c r="BQ719" s="211"/>
      <c r="BR719" s="211"/>
      <c r="BS719" s="211"/>
    </row>
    <row r="720" spans="1:71">
      <c r="A720" s="419"/>
      <c r="B720" s="419"/>
      <c r="C720" s="422"/>
      <c r="D720" s="195" t="str">
        <f t="shared" si="5101"/>
        <v>3.2</v>
      </c>
      <c r="E720" s="195"/>
      <c r="F720" s="195"/>
      <c r="G720" s="195"/>
      <c r="H720" s="195"/>
      <c r="I720" s="195"/>
      <c r="J720" s="196">
        <f t="shared" si="4940"/>
        <v>0</v>
      </c>
      <c r="K720" s="197" t="str">
        <f>IF(analis!AJ20="","",analis!AJ20)</f>
        <v/>
      </c>
      <c r="L720" s="196"/>
      <c r="M720" s="196"/>
      <c r="N720" s="196"/>
      <c r="O720" s="196"/>
      <c r="P720" s="196">
        <f t="shared" si="4941"/>
        <v>0</v>
      </c>
      <c r="Q720" s="8" t="e">
        <f>#REF!</f>
        <v>#REF!</v>
      </c>
      <c r="R720" s="196"/>
      <c r="S720" s="196" t="e">
        <f t="shared" si="4942"/>
        <v>#REF!</v>
      </c>
      <c r="T720" s="196"/>
      <c r="U720" s="196"/>
      <c r="V720" s="196">
        <f t="shared" si="4943"/>
        <v>0</v>
      </c>
      <c r="W720" s="196"/>
      <c r="X720" s="196"/>
      <c r="Y720" s="196"/>
      <c r="Z720" s="196"/>
      <c r="AA720" s="196">
        <f t="shared" ref="AA720" si="5201">IF($W$630=1,J720*$J$7,0)</f>
        <v>0</v>
      </c>
      <c r="AB720" s="196">
        <f t="shared" ref="AB720" si="5202">IF($X$630=1,P720*$P$7,0)</f>
        <v>0</v>
      </c>
      <c r="AC720" s="196" t="e">
        <f t="shared" ref="AC720" si="5203">IF($Y$630=1,S720*$S$7,0)</f>
        <v>#REF!</v>
      </c>
      <c r="AD720" s="196">
        <f t="shared" ref="AD720" si="5204">IF($Z$630=1,V720*$V$7,0)</f>
        <v>0</v>
      </c>
      <c r="AE720" s="197" t="e">
        <f t="shared" si="4948"/>
        <v>#REF!</v>
      </c>
      <c r="AF720" s="198">
        <f t="shared" ref="AF720" si="5205">IFERROR(AE720/(IF($W$630&gt;0,$J$7,0)+IF($X$630&gt;0,$P$7,0)+IF($Y$630&gt;0,$S$7,0)+IF($Z$630&gt;0,$V$7,0)),0)</f>
        <v>0</v>
      </c>
      <c r="AG720" s="198"/>
      <c r="AH720" s="425"/>
      <c r="AI720" s="413"/>
      <c r="AJ720" s="199" t="str">
        <f t="shared" si="5107"/>
        <v>4.2</v>
      </c>
      <c r="AK720" s="8" t="e">
        <f>#REF!</f>
        <v>#REF!</v>
      </c>
      <c r="AL720" s="199"/>
      <c r="AM720" s="196" t="e">
        <f t="shared" si="4950"/>
        <v>#REF!</v>
      </c>
      <c r="AN720" s="196"/>
      <c r="AO720" s="196"/>
      <c r="AP720" s="196">
        <f t="shared" si="4951"/>
        <v>0</v>
      </c>
      <c r="AQ720" s="196"/>
      <c r="AR720" s="196"/>
      <c r="AS720" s="196">
        <f t="shared" si="4952"/>
        <v>0</v>
      </c>
      <c r="AT720" s="196"/>
      <c r="AU720" s="196"/>
      <c r="AV720" s="196"/>
      <c r="AW720" s="196" t="e">
        <f t="shared" ref="AW720" si="5206">IF($AT$630=1,AM720*$AM$7,0)</f>
        <v>#REF!</v>
      </c>
      <c r="AX720" s="196">
        <f t="shared" ref="AX720" si="5207">IF($AU$630=1,AP720*$AP$7,0)</f>
        <v>0</v>
      </c>
      <c r="AY720" s="196">
        <f t="shared" ref="AY720" si="5208">IF($AV$630=1,AS720*$AS$7,0)</f>
        <v>0</v>
      </c>
      <c r="AZ720" s="197" t="e">
        <f t="shared" si="4956"/>
        <v>#REF!</v>
      </c>
      <c r="BA720" s="198">
        <f t="shared" ref="BA720" si="5209">IFERROR(AZ720/(IF($AT$630&gt;0,$AM$7,0)+IF($AU$630&gt;0,$AP$7,0)+IF($AV$630&gt;0,$AS$7,0)),0)</f>
        <v>0</v>
      </c>
      <c r="BB720" s="198"/>
      <c r="BC720" s="425"/>
      <c r="BD720" s="413"/>
      <c r="BE720" s="413"/>
      <c r="BF720" s="413"/>
      <c r="BG720" s="416"/>
      <c r="BH720" s="416"/>
      <c r="BI720" s="411"/>
      <c r="BJ720" s="411"/>
      <c r="BK720" s="413"/>
      <c r="BL720" s="413"/>
      <c r="BM720" s="413"/>
      <c r="BP720" s="211"/>
      <c r="BQ720" s="211"/>
      <c r="BR720" s="211"/>
      <c r="BS720" s="211"/>
    </row>
    <row r="721" spans="1:71">
      <c r="A721" s="419"/>
      <c r="B721" s="419"/>
      <c r="C721" s="422"/>
      <c r="D721" s="195" t="str">
        <f t="shared" si="5101"/>
        <v>3.3</v>
      </c>
      <c r="E721" s="195"/>
      <c r="F721" s="195"/>
      <c r="G721" s="195"/>
      <c r="H721" s="195"/>
      <c r="I721" s="195"/>
      <c r="J721" s="196">
        <f t="shared" si="4940"/>
        <v>0</v>
      </c>
      <c r="K721" s="197" t="str">
        <f>IF(analis!AL20="","",analis!AL20)</f>
        <v/>
      </c>
      <c r="L721" s="196"/>
      <c r="M721" s="196"/>
      <c r="N721" s="196"/>
      <c r="O721" s="196"/>
      <c r="P721" s="196">
        <f t="shared" si="4941"/>
        <v>0</v>
      </c>
      <c r="Q721" s="8" t="e">
        <f>#REF!</f>
        <v>#REF!</v>
      </c>
      <c r="R721" s="196"/>
      <c r="S721" s="196" t="e">
        <f t="shared" si="4942"/>
        <v>#REF!</v>
      </c>
      <c r="T721" s="196"/>
      <c r="U721" s="196"/>
      <c r="V721" s="196">
        <f t="shared" si="4943"/>
        <v>0</v>
      </c>
      <c r="W721" s="196"/>
      <c r="X721" s="196"/>
      <c r="Y721" s="196"/>
      <c r="Z721" s="196"/>
      <c r="AA721" s="196">
        <f t="shared" ref="AA721" si="5210">IF($W$631=1,J721*$J$7,0)</f>
        <v>0</v>
      </c>
      <c r="AB721" s="196">
        <f t="shared" ref="AB721" si="5211">IF($X$631=1,P721*$P$7,0)</f>
        <v>0</v>
      </c>
      <c r="AC721" s="196" t="e">
        <f t="shared" ref="AC721" si="5212">IF($Y$631=1,S721*$S$7,0)</f>
        <v>#REF!</v>
      </c>
      <c r="AD721" s="196">
        <f t="shared" ref="AD721" si="5213">IF($Z$631=1,V721*$V$7,0)</f>
        <v>0</v>
      </c>
      <c r="AE721" s="197" t="e">
        <f t="shared" si="4948"/>
        <v>#REF!</v>
      </c>
      <c r="AF721" s="198">
        <f t="shared" ref="AF721" si="5214">IFERROR(AE721/(IF($W$631&gt;0,$J$7,0)+IF($X$631&gt;0,$P$7,0)+IF($Y$631&gt;0,$S$7,0)+IF($Z$631&gt;0,$V$7,0)),0)</f>
        <v>0</v>
      </c>
      <c r="AG721" s="198"/>
      <c r="AH721" s="425"/>
      <c r="AI721" s="413"/>
      <c r="AJ721" s="199" t="str">
        <f t="shared" si="5107"/>
        <v>4.3</v>
      </c>
      <c r="AK721" s="8" t="e">
        <f>#REF!</f>
        <v>#REF!</v>
      </c>
      <c r="AL721" s="199"/>
      <c r="AM721" s="196" t="e">
        <f t="shared" si="4950"/>
        <v>#REF!</v>
      </c>
      <c r="AN721" s="196"/>
      <c r="AO721" s="196"/>
      <c r="AP721" s="196">
        <f t="shared" si="4951"/>
        <v>0</v>
      </c>
      <c r="AQ721" s="196"/>
      <c r="AR721" s="196"/>
      <c r="AS721" s="196">
        <f t="shared" si="4952"/>
        <v>0</v>
      </c>
      <c r="AT721" s="196"/>
      <c r="AU721" s="196"/>
      <c r="AV721" s="196"/>
      <c r="AW721" s="196" t="e">
        <f t="shared" ref="AW721" si="5215">IF($AT$631=1,AM721*$AM$7,0)</f>
        <v>#REF!</v>
      </c>
      <c r="AX721" s="196">
        <f t="shared" ref="AX721" si="5216">IF($AU$631=1,AP721*$AP$7,0)</f>
        <v>0</v>
      </c>
      <c r="AY721" s="196">
        <f t="shared" ref="AY721" si="5217">IF($AV$631=1,AS721*$AS$7,0)</f>
        <v>0</v>
      </c>
      <c r="AZ721" s="197" t="e">
        <f t="shared" si="4956"/>
        <v>#REF!</v>
      </c>
      <c r="BA721" s="198">
        <f t="shared" ref="BA721" si="5218">IFERROR(AZ721/(IF($AT$631&gt;0,$AM$7,0)+IF($AU$631&gt;0,$AP$7,0)+IF($AV$631&gt;0,$AS$7,0)),0)</f>
        <v>0</v>
      </c>
      <c r="BB721" s="198"/>
      <c r="BC721" s="425"/>
      <c r="BD721" s="413"/>
      <c r="BE721" s="413"/>
      <c r="BF721" s="413"/>
      <c r="BG721" s="416"/>
      <c r="BH721" s="416"/>
      <c r="BI721" s="411"/>
      <c r="BJ721" s="411"/>
      <c r="BK721" s="413"/>
      <c r="BL721" s="413"/>
      <c r="BM721" s="413"/>
      <c r="BP721" s="211"/>
      <c r="BQ721" s="211"/>
      <c r="BR721" s="211"/>
      <c r="BS721" s="211"/>
    </row>
    <row r="722" spans="1:71">
      <c r="A722" s="419"/>
      <c r="B722" s="419"/>
      <c r="C722" s="422"/>
      <c r="D722" s="195" t="str">
        <f t="shared" si="5101"/>
        <v>3.4</v>
      </c>
      <c r="E722" s="195"/>
      <c r="F722" s="195"/>
      <c r="G722" s="195"/>
      <c r="H722" s="195"/>
      <c r="I722" s="195"/>
      <c r="J722" s="196">
        <f t="shared" si="4940"/>
        <v>0</v>
      </c>
      <c r="K722" s="197" t="str">
        <f>IF(analis!AN20="","",analis!AN20)</f>
        <v/>
      </c>
      <c r="L722" s="196"/>
      <c r="M722" s="196"/>
      <c r="N722" s="196"/>
      <c r="O722" s="196"/>
      <c r="P722" s="196">
        <f t="shared" si="4941"/>
        <v>0</v>
      </c>
      <c r="Q722" s="8" t="e">
        <f>#REF!</f>
        <v>#REF!</v>
      </c>
      <c r="R722" s="196"/>
      <c r="S722" s="196" t="e">
        <f t="shared" si="4942"/>
        <v>#REF!</v>
      </c>
      <c r="T722" s="196"/>
      <c r="U722" s="196"/>
      <c r="V722" s="196">
        <f t="shared" si="4943"/>
        <v>0</v>
      </c>
      <c r="W722" s="196"/>
      <c r="X722" s="196"/>
      <c r="Y722" s="196"/>
      <c r="Z722" s="196"/>
      <c r="AA722" s="196">
        <f t="shared" ref="AA722" si="5219">IF($W$632=1,J722*$J$7,0)</f>
        <v>0</v>
      </c>
      <c r="AB722" s="196">
        <f t="shared" ref="AB722" si="5220">IF($X$632=1,P722*$P$7,0)</f>
        <v>0</v>
      </c>
      <c r="AC722" s="196" t="e">
        <f t="shared" ref="AC722" si="5221">IF($Y$632=1,S722*$S$7,0)</f>
        <v>#REF!</v>
      </c>
      <c r="AD722" s="196">
        <f t="shared" ref="AD722" si="5222">IF($Z$632=1,V722*$V$7,0)</f>
        <v>0</v>
      </c>
      <c r="AE722" s="197" t="e">
        <f t="shared" si="4948"/>
        <v>#REF!</v>
      </c>
      <c r="AF722" s="198">
        <f t="shared" ref="AF722" si="5223">IFERROR(AE722/(IF($W$632&gt;0,$J$7,0)+IF($X$632&gt;0,$P$7,0)+IF($Y$632&gt;0,$S$7,0)+IF($Z$632&gt;0,$V$7,0)),0)</f>
        <v>0</v>
      </c>
      <c r="AG722" s="198"/>
      <c r="AH722" s="425"/>
      <c r="AI722" s="413"/>
      <c r="AJ722" s="199" t="str">
        <f t="shared" si="5107"/>
        <v>4.4</v>
      </c>
      <c r="AK722" s="8" t="e">
        <f>#REF!</f>
        <v>#REF!</v>
      </c>
      <c r="AL722" s="199"/>
      <c r="AM722" s="196" t="e">
        <f t="shared" si="4950"/>
        <v>#REF!</v>
      </c>
      <c r="AN722" s="196"/>
      <c r="AO722" s="196"/>
      <c r="AP722" s="196">
        <f t="shared" si="4951"/>
        <v>0</v>
      </c>
      <c r="AQ722" s="196"/>
      <c r="AR722" s="196"/>
      <c r="AS722" s="196">
        <f t="shared" si="4952"/>
        <v>0</v>
      </c>
      <c r="AT722" s="196"/>
      <c r="AU722" s="196"/>
      <c r="AV722" s="196"/>
      <c r="AW722" s="196" t="e">
        <f t="shared" ref="AW722" si="5224">IF($AT$632=1,AM722*$AM$7,0)</f>
        <v>#REF!</v>
      </c>
      <c r="AX722" s="196">
        <f t="shared" ref="AX722" si="5225">IF($AU$632=1,AP722*$AP$7,0)</f>
        <v>0</v>
      </c>
      <c r="AY722" s="196">
        <f t="shared" ref="AY722" si="5226">IF($AV$632=1,AS722*$AS$7,0)</f>
        <v>0</v>
      </c>
      <c r="AZ722" s="197" t="e">
        <f t="shared" si="4956"/>
        <v>#REF!</v>
      </c>
      <c r="BA722" s="198">
        <f t="shared" ref="BA722" si="5227">IFERROR(AZ722/(IF($AT$632&gt;0,$AM$7,0)+IF($AU$632&gt;0,$AP$7,0)+IF($AV$632&gt;0,$AS$7,0)),0)</f>
        <v>0</v>
      </c>
      <c r="BB722" s="198"/>
      <c r="BC722" s="425"/>
      <c r="BD722" s="413"/>
      <c r="BE722" s="413"/>
      <c r="BF722" s="413"/>
      <c r="BG722" s="416"/>
      <c r="BH722" s="416"/>
      <c r="BI722" s="411"/>
      <c r="BJ722" s="411"/>
      <c r="BK722" s="413"/>
      <c r="BL722" s="413"/>
      <c r="BM722" s="413"/>
      <c r="BP722" s="211"/>
      <c r="BQ722" s="211"/>
      <c r="BR722" s="211"/>
      <c r="BS722" s="211"/>
    </row>
    <row r="723" spans="1:71">
      <c r="A723" s="419"/>
      <c r="B723" s="419"/>
      <c r="C723" s="422"/>
      <c r="D723" s="195" t="str">
        <f t="shared" si="5101"/>
        <v>3.5</v>
      </c>
      <c r="E723" s="195"/>
      <c r="F723" s="195"/>
      <c r="G723" s="195"/>
      <c r="H723" s="195"/>
      <c r="I723" s="195"/>
      <c r="J723" s="196">
        <f t="shared" si="4940"/>
        <v>0</v>
      </c>
      <c r="K723" s="197" t="str">
        <f>IF(analis!AP20="","",analis!AP20)</f>
        <v/>
      </c>
      <c r="L723" s="196"/>
      <c r="M723" s="196"/>
      <c r="N723" s="196"/>
      <c r="O723" s="196"/>
      <c r="P723" s="196">
        <f t="shared" si="4941"/>
        <v>0</v>
      </c>
      <c r="Q723" s="8" t="e">
        <f>#REF!</f>
        <v>#REF!</v>
      </c>
      <c r="R723" s="196"/>
      <c r="S723" s="196" t="e">
        <f t="shared" si="4942"/>
        <v>#REF!</v>
      </c>
      <c r="T723" s="196"/>
      <c r="U723" s="196"/>
      <c r="V723" s="196">
        <f t="shared" si="4943"/>
        <v>0</v>
      </c>
      <c r="W723" s="196"/>
      <c r="X723" s="196"/>
      <c r="Y723" s="196"/>
      <c r="Z723" s="196"/>
      <c r="AA723" s="196">
        <f t="shared" ref="AA723" si="5228">IF($W$633=1,J723*$J$7,0)</f>
        <v>0</v>
      </c>
      <c r="AB723" s="196">
        <f t="shared" ref="AB723" si="5229">IF($X$633=1,P723*$P$7,0)</f>
        <v>0</v>
      </c>
      <c r="AC723" s="196" t="e">
        <f t="shared" ref="AC723" si="5230">IF($Y$633=1,S723*$S$7,0)</f>
        <v>#REF!</v>
      </c>
      <c r="AD723" s="196">
        <f t="shared" ref="AD723" si="5231">IF($Z$633=1,V723*$V$7,0)</f>
        <v>0</v>
      </c>
      <c r="AE723" s="197" t="e">
        <f t="shared" si="4948"/>
        <v>#REF!</v>
      </c>
      <c r="AF723" s="198">
        <f t="shared" ref="AF723" si="5232">IFERROR(AE723/(IF($W$633&gt;0,$J$7,0)+IF($X$633&gt;0,$P$7,0)+IF($Y$633&gt;0,$S$7,0)+IF($Z$633&gt;0,$V$7,0)),0)</f>
        <v>0</v>
      </c>
      <c r="AG723" s="198"/>
      <c r="AH723" s="425"/>
      <c r="AI723" s="413"/>
      <c r="AJ723" s="199" t="str">
        <f t="shared" si="5107"/>
        <v>4.5</v>
      </c>
      <c r="AK723" s="8" t="e">
        <f>#REF!</f>
        <v>#REF!</v>
      </c>
      <c r="AL723" s="199"/>
      <c r="AM723" s="196" t="e">
        <f t="shared" si="4950"/>
        <v>#REF!</v>
      </c>
      <c r="AN723" s="196"/>
      <c r="AO723" s="196"/>
      <c r="AP723" s="196">
        <f t="shared" si="4951"/>
        <v>0</v>
      </c>
      <c r="AQ723" s="196"/>
      <c r="AR723" s="196"/>
      <c r="AS723" s="196">
        <f t="shared" si="4952"/>
        <v>0</v>
      </c>
      <c r="AT723" s="196"/>
      <c r="AU723" s="196"/>
      <c r="AV723" s="196"/>
      <c r="AW723" s="196" t="e">
        <f t="shared" ref="AW723" si="5233">IF($AT$633=1,AM723*$AM$7,0)</f>
        <v>#REF!</v>
      </c>
      <c r="AX723" s="196">
        <f t="shared" ref="AX723" si="5234">IF($AU$633=1,AP723*$AP$7,0)</f>
        <v>0</v>
      </c>
      <c r="AY723" s="196">
        <f t="shared" ref="AY723" si="5235">IF($AV$633=1,AS723*$AS$7,0)</f>
        <v>0</v>
      </c>
      <c r="AZ723" s="197" t="e">
        <f t="shared" si="4956"/>
        <v>#REF!</v>
      </c>
      <c r="BA723" s="198">
        <f t="shared" ref="BA723" si="5236">IFERROR(AZ723/(IF($AT$633&gt;0,$AM$7,0)+IF($AU$633&gt;0,$AP$7,0)+IF($AV$633&gt;0,$AS$7,0)),0)</f>
        <v>0</v>
      </c>
      <c r="BB723" s="198"/>
      <c r="BC723" s="425"/>
      <c r="BD723" s="413"/>
      <c r="BE723" s="413"/>
      <c r="BF723" s="413"/>
      <c r="BG723" s="416"/>
      <c r="BH723" s="416"/>
      <c r="BI723" s="411"/>
      <c r="BJ723" s="411"/>
      <c r="BK723" s="413"/>
      <c r="BL723" s="413"/>
      <c r="BM723" s="413"/>
      <c r="BP723" s="211"/>
      <c r="BQ723" s="211"/>
      <c r="BR723" s="211"/>
      <c r="BS723" s="211"/>
    </row>
    <row r="724" spans="1:71">
      <c r="A724" s="419"/>
      <c r="B724" s="419"/>
      <c r="C724" s="422"/>
      <c r="D724" s="195" t="str">
        <f t="shared" si="5101"/>
        <v>3.6</v>
      </c>
      <c r="E724" s="195"/>
      <c r="F724" s="195"/>
      <c r="G724" s="195"/>
      <c r="H724" s="195"/>
      <c r="I724" s="195"/>
      <c r="J724" s="196">
        <f t="shared" si="4940"/>
        <v>0</v>
      </c>
      <c r="K724" s="197" t="str">
        <f>IF(analis!AR20="","",analis!AR20)</f>
        <v/>
      </c>
      <c r="L724" s="196"/>
      <c r="M724" s="196"/>
      <c r="N724" s="196"/>
      <c r="O724" s="196"/>
      <c r="P724" s="196">
        <f t="shared" si="4941"/>
        <v>0</v>
      </c>
      <c r="Q724" s="8" t="str">
        <f>'rpp10'!$M$265</f>
        <v/>
      </c>
      <c r="R724" s="196"/>
      <c r="S724" s="196">
        <f t="shared" si="4942"/>
        <v>0</v>
      </c>
      <c r="T724" s="196"/>
      <c r="U724" s="196"/>
      <c r="V724" s="196">
        <f t="shared" si="4943"/>
        <v>0</v>
      </c>
      <c r="W724" s="196"/>
      <c r="X724" s="196"/>
      <c r="Y724" s="196"/>
      <c r="Z724" s="196"/>
      <c r="AA724" s="196">
        <f t="shared" ref="AA724" si="5237">IF($W$634=1,J724*$J$7,0)</f>
        <v>0</v>
      </c>
      <c r="AB724" s="196">
        <f t="shared" ref="AB724" si="5238">IF($X$634=1,P724*$P$7,0)</f>
        <v>0</v>
      </c>
      <c r="AC724" s="196">
        <f t="shared" ref="AC724" si="5239">IF($Y$634=1,S724*$S$7,0)</f>
        <v>0</v>
      </c>
      <c r="AD724" s="196">
        <f t="shared" ref="AD724" si="5240">IF($Z$634=1,V724*$V$7,0)</f>
        <v>0</v>
      </c>
      <c r="AE724" s="197">
        <f t="shared" si="4948"/>
        <v>0</v>
      </c>
      <c r="AF724" s="198">
        <f t="shared" ref="AF724" si="5241">IFERROR(AE724/(IF($W$634&gt;0,$J$7,0)+IF($X$634&gt;0,$P$7,0)+IF($Y$634&gt;0,$S$7,0)+IF($Z$634&gt;0,$V$7,0)),0)</f>
        <v>0</v>
      </c>
      <c r="AG724" s="198"/>
      <c r="AH724" s="425"/>
      <c r="AI724" s="413"/>
      <c r="AJ724" s="199" t="str">
        <f t="shared" si="5107"/>
        <v>4.6</v>
      </c>
      <c r="AK724" s="8" t="str">
        <f>'rpp10'!$M$322</f>
        <v/>
      </c>
      <c r="AL724" s="199"/>
      <c r="AM724" s="196">
        <f t="shared" si="4950"/>
        <v>0</v>
      </c>
      <c r="AN724" s="196"/>
      <c r="AO724" s="196"/>
      <c r="AP724" s="196">
        <f t="shared" si="4951"/>
        <v>0</v>
      </c>
      <c r="AQ724" s="196"/>
      <c r="AR724" s="196"/>
      <c r="AS724" s="196">
        <f t="shared" si="4952"/>
        <v>0</v>
      </c>
      <c r="AT724" s="196"/>
      <c r="AU724" s="196"/>
      <c r="AV724" s="196"/>
      <c r="AW724" s="196">
        <f t="shared" ref="AW724" si="5242">IF($AT$634=1,AM724*$AM$7,0)</f>
        <v>0</v>
      </c>
      <c r="AX724" s="196">
        <f t="shared" ref="AX724" si="5243">IF($AU$634=1,AP724*$AP$7,0)</f>
        <v>0</v>
      </c>
      <c r="AY724" s="196">
        <f t="shared" ref="AY724" si="5244">IF($AV$634=1,AS724*$AS$7,0)</f>
        <v>0</v>
      </c>
      <c r="AZ724" s="197">
        <f t="shared" si="4956"/>
        <v>0</v>
      </c>
      <c r="BA724" s="198">
        <f t="shared" ref="BA724" si="5245">IFERROR(AZ724/(IF($AT$634&gt;0,$AM$7,0)+IF($AU$634&gt;0,$AP$7,0)+IF($AV$634&gt;0,$AS$7,0)),0)</f>
        <v>0</v>
      </c>
      <c r="BB724" s="198"/>
      <c r="BC724" s="425"/>
      <c r="BD724" s="413"/>
      <c r="BE724" s="413"/>
      <c r="BF724" s="413"/>
      <c r="BG724" s="416"/>
      <c r="BH724" s="416"/>
      <c r="BI724" s="411"/>
      <c r="BJ724" s="411"/>
      <c r="BK724" s="413"/>
      <c r="BL724" s="413"/>
      <c r="BM724" s="413"/>
      <c r="BP724" s="211"/>
      <c r="BQ724" s="211"/>
      <c r="BR724" s="211"/>
      <c r="BS724" s="211"/>
    </row>
    <row r="725" spans="1:71">
      <c r="A725" s="419"/>
      <c r="B725" s="419"/>
      <c r="C725" s="422"/>
      <c r="D725" s="195" t="str">
        <f t="shared" si="5101"/>
        <v>3.7</v>
      </c>
      <c r="E725" s="195"/>
      <c r="F725" s="195"/>
      <c r="G725" s="195"/>
      <c r="H725" s="195"/>
      <c r="I725" s="195"/>
      <c r="J725" s="196">
        <f t="shared" si="4940"/>
        <v>0</v>
      </c>
      <c r="K725" s="197" t="str">
        <f>IF(analis!AT20="","",analis!AT20)</f>
        <v/>
      </c>
      <c r="L725" s="196"/>
      <c r="M725" s="196"/>
      <c r="N725" s="196"/>
      <c r="O725" s="196"/>
      <c r="P725" s="196">
        <f t="shared" si="4941"/>
        <v>0</v>
      </c>
      <c r="Q725" s="8" t="e">
        <f>#REF!</f>
        <v>#REF!</v>
      </c>
      <c r="R725" s="196"/>
      <c r="S725" s="196" t="e">
        <f t="shared" si="4942"/>
        <v>#REF!</v>
      </c>
      <c r="T725" s="196"/>
      <c r="U725" s="196"/>
      <c r="V725" s="196">
        <f t="shared" si="4943"/>
        <v>0</v>
      </c>
      <c r="W725" s="196"/>
      <c r="X725" s="196"/>
      <c r="Y725" s="196"/>
      <c r="Z725" s="196"/>
      <c r="AA725" s="196">
        <f t="shared" ref="AA725" si="5246">IF($W$635=1,J725*$J$7,0)</f>
        <v>0</v>
      </c>
      <c r="AB725" s="196">
        <f t="shared" ref="AB725" si="5247">IF($X$635=1,P725*$P$7,0)</f>
        <v>0</v>
      </c>
      <c r="AC725" s="196" t="e">
        <f t="shared" ref="AC725" si="5248">IF($Y$635=1,S725*$S$7,0)</f>
        <v>#REF!</v>
      </c>
      <c r="AD725" s="196">
        <f t="shared" ref="AD725" si="5249">IF($Z$635=1,V725*$V$7,0)</f>
        <v>0</v>
      </c>
      <c r="AE725" s="197" t="e">
        <f t="shared" si="4948"/>
        <v>#REF!</v>
      </c>
      <c r="AF725" s="198">
        <f t="shared" ref="AF725" si="5250">IFERROR(AE725/(IF($W$635&gt;0,$J$7,0)+IF($X$635&gt;0,$P$7,0)+IF($Y$635&gt;0,$S$7,0)+IF($Z$635&gt;0,$V$7,0)),0)</f>
        <v>0</v>
      </c>
      <c r="AG725" s="198"/>
      <c r="AH725" s="425"/>
      <c r="AI725" s="413"/>
      <c r="AJ725" s="199" t="str">
        <f t="shared" si="5107"/>
        <v>4.7</v>
      </c>
      <c r="AK725" s="8" t="e">
        <f>#REF!</f>
        <v>#REF!</v>
      </c>
      <c r="AL725" s="199"/>
      <c r="AM725" s="196" t="e">
        <f t="shared" si="4950"/>
        <v>#REF!</v>
      </c>
      <c r="AN725" s="196"/>
      <c r="AO725" s="196"/>
      <c r="AP725" s="196">
        <f t="shared" si="4951"/>
        <v>0</v>
      </c>
      <c r="AQ725" s="196"/>
      <c r="AR725" s="196"/>
      <c r="AS725" s="196">
        <f t="shared" si="4952"/>
        <v>0</v>
      </c>
      <c r="AT725" s="196"/>
      <c r="AU725" s="196"/>
      <c r="AV725" s="196"/>
      <c r="AW725" s="196" t="e">
        <f t="shared" ref="AW725" si="5251">IF($AT$635=1,AM725*$AM$7,0)</f>
        <v>#REF!</v>
      </c>
      <c r="AX725" s="196">
        <f t="shared" ref="AX725" si="5252">IF($AU$635=1,AP725*$AP$7,0)</f>
        <v>0</v>
      </c>
      <c r="AY725" s="196">
        <f t="shared" ref="AY725" si="5253">IF($AV$635=1,AS725*$AS$7,0)</f>
        <v>0</v>
      </c>
      <c r="AZ725" s="197" t="e">
        <f t="shared" si="4956"/>
        <v>#REF!</v>
      </c>
      <c r="BA725" s="198">
        <f t="shared" ref="BA725" si="5254">IFERROR(AZ725/(IF($AT$635&gt;0,$AM$7,0)+IF($AU$635&gt;0,$AP$7,0)+IF($AV$635&gt;0,$AS$7,0)),0)</f>
        <v>0</v>
      </c>
      <c r="BB725" s="198"/>
      <c r="BC725" s="425"/>
      <c r="BD725" s="413"/>
      <c r="BE725" s="413"/>
      <c r="BF725" s="413"/>
      <c r="BG725" s="416"/>
      <c r="BH725" s="416"/>
      <c r="BI725" s="411"/>
      <c r="BJ725" s="411"/>
      <c r="BK725" s="413"/>
      <c r="BL725" s="413"/>
      <c r="BM725" s="413"/>
      <c r="BP725" s="211"/>
      <c r="BQ725" s="211"/>
      <c r="BR725" s="211"/>
      <c r="BS725" s="211"/>
    </row>
    <row r="726" spans="1:71">
      <c r="A726" s="419"/>
      <c r="B726" s="419"/>
      <c r="C726" s="422"/>
      <c r="D726" s="195" t="str">
        <f t="shared" si="5101"/>
        <v>3.8</v>
      </c>
      <c r="E726" s="195"/>
      <c r="F726" s="195"/>
      <c r="G726" s="195"/>
      <c r="H726" s="195"/>
      <c r="I726" s="195"/>
      <c r="J726" s="196">
        <f t="shared" si="4940"/>
        <v>0</v>
      </c>
      <c r="K726" s="197" t="str">
        <f>IF(analis!AV20="","",analis!AV20)</f>
        <v/>
      </c>
      <c r="L726" s="196"/>
      <c r="M726" s="196"/>
      <c r="N726" s="196"/>
      <c r="O726" s="196"/>
      <c r="P726" s="196">
        <f t="shared" si="4941"/>
        <v>0</v>
      </c>
      <c r="Q726" s="8" t="e">
        <f>#REF!</f>
        <v>#REF!</v>
      </c>
      <c r="R726" s="196"/>
      <c r="S726" s="196" t="e">
        <f t="shared" si="4942"/>
        <v>#REF!</v>
      </c>
      <c r="T726" s="196"/>
      <c r="U726" s="196"/>
      <c r="V726" s="196">
        <f t="shared" si="4943"/>
        <v>0</v>
      </c>
      <c r="W726" s="196"/>
      <c r="X726" s="196"/>
      <c r="Y726" s="196"/>
      <c r="Z726" s="196"/>
      <c r="AA726" s="196">
        <f t="shared" ref="AA726" si="5255">IF($W$636=1,J726*$J$7,0)</f>
        <v>0</v>
      </c>
      <c r="AB726" s="196">
        <f t="shared" ref="AB726" si="5256">IF($X$636=1,P726*$P$7,0)</f>
        <v>0</v>
      </c>
      <c r="AC726" s="196" t="e">
        <f t="shared" ref="AC726" si="5257">IF($Y$636=1,S726*$S$7,0)</f>
        <v>#REF!</v>
      </c>
      <c r="AD726" s="196">
        <f t="shared" ref="AD726" si="5258">IF($Z$636=1,V726*$V$7,0)</f>
        <v>0</v>
      </c>
      <c r="AE726" s="197" t="e">
        <f t="shared" si="4948"/>
        <v>#REF!</v>
      </c>
      <c r="AF726" s="198">
        <f t="shared" ref="AF726" si="5259">IFERROR(AE726/(IF($W$636&gt;0,$J$7,0)+IF($X$636&gt;0,$P$7,0)+IF($Y$636&gt;0,$S$7,0)+IF($Z$636&gt;0,$V$7,0)),0)</f>
        <v>0</v>
      </c>
      <c r="AG726" s="198"/>
      <c r="AH726" s="425"/>
      <c r="AI726" s="413"/>
      <c r="AJ726" s="199" t="str">
        <f t="shared" si="5107"/>
        <v>4.8</v>
      </c>
      <c r="AK726" s="8" t="e">
        <f>#REF!</f>
        <v>#REF!</v>
      </c>
      <c r="AL726" s="199"/>
      <c r="AM726" s="196" t="e">
        <f t="shared" si="4950"/>
        <v>#REF!</v>
      </c>
      <c r="AN726" s="196"/>
      <c r="AO726" s="196"/>
      <c r="AP726" s="196">
        <f t="shared" si="4951"/>
        <v>0</v>
      </c>
      <c r="AQ726" s="196"/>
      <c r="AR726" s="196"/>
      <c r="AS726" s="196">
        <f t="shared" si="4952"/>
        <v>0</v>
      </c>
      <c r="AT726" s="196"/>
      <c r="AU726" s="196"/>
      <c r="AV726" s="196"/>
      <c r="AW726" s="196" t="e">
        <f t="shared" ref="AW726" si="5260">IF($AT$636=1,AM726*$AM$7,0)</f>
        <v>#REF!</v>
      </c>
      <c r="AX726" s="196">
        <f t="shared" ref="AX726" si="5261">IF($AU$636=1,AP726*$AP$7,0)</f>
        <v>0</v>
      </c>
      <c r="AY726" s="196">
        <f t="shared" ref="AY726" si="5262">IF($AV$636=1,AS726*$AS$7,0)</f>
        <v>0</v>
      </c>
      <c r="AZ726" s="197" t="e">
        <f t="shared" si="4956"/>
        <v>#REF!</v>
      </c>
      <c r="BA726" s="198">
        <f t="shared" ref="BA726" si="5263">IFERROR(AZ726/(IF($AT$636&gt;0,$AM$7,0)+IF($AU$636&gt;0,$AP$7,0)+IF($AV$636&gt;0,$AS$7,0)),0)</f>
        <v>0</v>
      </c>
      <c r="BB726" s="198"/>
      <c r="BC726" s="425"/>
      <c r="BD726" s="413"/>
      <c r="BE726" s="413"/>
      <c r="BF726" s="413"/>
      <c r="BG726" s="416"/>
      <c r="BH726" s="416"/>
      <c r="BI726" s="411"/>
      <c r="BJ726" s="411"/>
      <c r="BK726" s="413"/>
      <c r="BL726" s="413"/>
      <c r="BM726" s="413"/>
      <c r="BP726" s="211"/>
      <c r="BQ726" s="211"/>
      <c r="BR726" s="211"/>
      <c r="BS726" s="211"/>
    </row>
    <row r="727" spans="1:71">
      <c r="A727" s="419"/>
      <c r="B727" s="419"/>
      <c r="C727" s="422"/>
      <c r="D727" s="195" t="str">
        <f t="shared" si="5101"/>
        <v>3.9</v>
      </c>
      <c r="E727" s="195"/>
      <c r="F727" s="195"/>
      <c r="G727" s="195"/>
      <c r="H727" s="195"/>
      <c r="I727" s="195"/>
      <c r="J727" s="196">
        <f t="shared" si="4940"/>
        <v>0</v>
      </c>
      <c r="K727" s="197" t="str">
        <f>IF(analis!AX20="","",analis!AX20)</f>
        <v/>
      </c>
      <c r="L727" s="196"/>
      <c r="M727" s="196"/>
      <c r="N727" s="196"/>
      <c r="O727" s="196"/>
      <c r="P727" s="196">
        <f t="shared" si="4941"/>
        <v>0</v>
      </c>
      <c r="Q727" s="8" t="e">
        <f>#REF!</f>
        <v>#REF!</v>
      </c>
      <c r="R727" s="196"/>
      <c r="S727" s="196" t="e">
        <f t="shared" si="4942"/>
        <v>#REF!</v>
      </c>
      <c r="T727" s="196"/>
      <c r="U727" s="196"/>
      <c r="V727" s="196">
        <f t="shared" si="4943"/>
        <v>0</v>
      </c>
      <c r="W727" s="196"/>
      <c r="X727" s="196"/>
      <c r="Y727" s="196"/>
      <c r="Z727" s="196"/>
      <c r="AA727" s="196">
        <f t="shared" ref="AA727" si="5264">IF($W$637=1,J727*$J$7,0)</f>
        <v>0</v>
      </c>
      <c r="AB727" s="196">
        <f t="shared" ref="AB727" si="5265">IF($X$637=1,P727*$P$7,0)</f>
        <v>0</v>
      </c>
      <c r="AC727" s="196" t="e">
        <f t="shared" ref="AC727" si="5266">IF($Y$637=1,S727*$S$7,0)</f>
        <v>#REF!</v>
      </c>
      <c r="AD727" s="196">
        <f t="shared" ref="AD727" si="5267">IF($Z$637=1,V727*$V$7,0)</f>
        <v>0</v>
      </c>
      <c r="AE727" s="197" t="e">
        <f t="shared" si="4948"/>
        <v>#REF!</v>
      </c>
      <c r="AF727" s="198">
        <f t="shared" ref="AF727" si="5268">IFERROR(AE727/(IF($W$637&gt;0,$J$7,0)+IF($X$637&gt;0,$P$7,0)+IF($Y$637&gt;0,$S$7,0)+IF($Z$637&gt;0,$V$7,0)),0)</f>
        <v>0</v>
      </c>
      <c r="AG727" s="198"/>
      <c r="AH727" s="425"/>
      <c r="AI727" s="413"/>
      <c r="AJ727" s="199" t="str">
        <f t="shared" si="5107"/>
        <v>4.9</v>
      </c>
      <c r="AK727" s="8" t="e">
        <f>#REF!</f>
        <v>#REF!</v>
      </c>
      <c r="AL727" s="199"/>
      <c r="AM727" s="196" t="e">
        <f t="shared" si="4950"/>
        <v>#REF!</v>
      </c>
      <c r="AN727" s="196"/>
      <c r="AO727" s="196"/>
      <c r="AP727" s="196">
        <f t="shared" si="4951"/>
        <v>0</v>
      </c>
      <c r="AQ727" s="196"/>
      <c r="AR727" s="196"/>
      <c r="AS727" s="196">
        <f t="shared" si="4952"/>
        <v>0</v>
      </c>
      <c r="AT727" s="196"/>
      <c r="AU727" s="196"/>
      <c r="AV727" s="196"/>
      <c r="AW727" s="196" t="e">
        <f t="shared" ref="AW727" si="5269">IF($AT$637=1,AM727*$AM$7,0)</f>
        <v>#REF!</v>
      </c>
      <c r="AX727" s="196">
        <f t="shared" ref="AX727" si="5270">IF($AU$637=1,AP727*$AP$7,0)</f>
        <v>0</v>
      </c>
      <c r="AY727" s="196">
        <f t="shared" ref="AY727" si="5271">IF($AV$637=1,AS727*$AS$7,0)</f>
        <v>0</v>
      </c>
      <c r="AZ727" s="197" t="e">
        <f t="shared" si="4956"/>
        <v>#REF!</v>
      </c>
      <c r="BA727" s="198">
        <f t="shared" ref="BA727" si="5272">IFERROR(AZ727/(IF($AT$637&gt;0,$AM$7,0)+IF($AU$637&gt;0,$AP$7,0)+IF($AV$637&gt;0,$AS$7,0)),0)</f>
        <v>0</v>
      </c>
      <c r="BB727" s="198"/>
      <c r="BC727" s="425"/>
      <c r="BD727" s="413"/>
      <c r="BE727" s="413"/>
      <c r="BF727" s="413"/>
      <c r="BG727" s="416"/>
      <c r="BH727" s="416"/>
      <c r="BI727" s="411"/>
      <c r="BJ727" s="411"/>
      <c r="BK727" s="413"/>
      <c r="BL727" s="413"/>
      <c r="BM727" s="413"/>
      <c r="BP727" s="211"/>
      <c r="BQ727" s="211"/>
      <c r="BR727" s="211"/>
      <c r="BS727" s="211"/>
    </row>
    <row r="728" spans="1:71">
      <c r="A728" s="419"/>
      <c r="B728" s="419"/>
      <c r="C728" s="422"/>
      <c r="D728" s="195" t="str">
        <f t="shared" si="5101"/>
        <v>3.10</v>
      </c>
      <c r="E728" s="195"/>
      <c r="F728" s="195"/>
      <c r="G728" s="195"/>
      <c r="H728" s="195"/>
      <c r="I728" s="195"/>
      <c r="J728" s="196">
        <f t="shared" si="4940"/>
        <v>0</v>
      </c>
      <c r="K728" s="197" t="str">
        <f>IF(analis!AZ20="","",analis!AZ20)</f>
        <v/>
      </c>
      <c r="L728" s="196"/>
      <c r="M728" s="196"/>
      <c r="N728" s="196"/>
      <c r="O728" s="196"/>
      <c r="P728" s="196">
        <f t="shared" si="4941"/>
        <v>0</v>
      </c>
      <c r="Q728" s="8" t="e">
        <f>#REF!</f>
        <v>#REF!</v>
      </c>
      <c r="R728" s="196"/>
      <c r="S728" s="196" t="e">
        <f t="shared" si="4942"/>
        <v>#REF!</v>
      </c>
      <c r="T728" s="196"/>
      <c r="U728" s="196"/>
      <c r="V728" s="196">
        <f t="shared" si="4943"/>
        <v>0</v>
      </c>
      <c r="W728" s="196"/>
      <c r="X728" s="196"/>
      <c r="Y728" s="196"/>
      <c r="Z728" s="196"/>
      <c r="AA728" s="196">
        <f t="shared" ref="AA728" si="5273">IF($W$638=1,J728*$J$7,0)</f>
        <v>0</v>
      </c>
      <c r="AB728" s="196">
        <f t="shared" ref="AB728" si="5274">IF($X$638=1,P728*$P$7,0)</f>
        <v>0</v>
      </c>
      <c r="AC728" s="196" t="e">
        <f t="shared" ref="AC728" si="5275">IF($Y$638=1,S728*$S$7,0)</f>
        <v>#REF!</v>
      </c>
      <c r="AD728" s="196">
        <f t="shared" ref="AD728" si="5276">IF($Z$638=1,V728*$V$7,0)</f>
        <v>0</v>
      </c>
      <c r="AE728" s="197" t="e">
        <f t="shared" si="4948"/>
        <v>#REF!</v>
      </c>
      <c r="AF728" s="198">
        <f t="shared" ref="AF728" si="5277">IFERROR(AE728/(IF($W$638&gt;0,$J$7,0)+IF($X$638&gt;0,$P$7,0)+IF($Y$638&gt;0,$S$7,0)+IF($Z$638&gt;0,$V$7,0)),0)</f>
        <v>0</v>
      </c>
      <c r="AG728" s="198"/>
      <c r="AH728" s="425"/>
      <c r="AI728" s="413"/>
      <c r="AJ728" s="199" t="str">
        <f t="shared" si="5107"/>
        <v>4.10</v>
      </c>
      <c r="AK728" s="8" t="e">
        <f>#REF!</f>
        <v>#REF!</v>
      </c>
      <c r="AL728" s="199"/>
      <c r="AM728" s="196" t="e">
        <f t="shared" si="4950"/>
        <v>#REF!</v>
      </c>
      <c r="AN728" s="196"/>
      <c r="AO728" s="196"/>
      <c r="AP728" s="196">
        <f t="shared" si="4951"/>
        <v>0</v>
      </c>
      <c r="AQ728" s="196"/>
      <c r="AR728" s="196"/>
      <c r="AS728" s="196">
        <f t="shared" si="4952"/>
        <v>0</v>
      </c>
      <c r="AT728" s="196"/>
      <c r="AU728" s="196"/>
      <c r="AV728" s="196"/>
      <c r="AW728" s="196" t="e">
        <f t="shared" ref="AW728" si="5278">IF($AT$638=1,AM728*$AM$7,0)</f>
        <v>#REF!</v>
      </c>
      <c r="AX728" s="196">
        <f t="shared" ref="AX728" si="5279">IF($AU$638=1,AP728*$AP$7,0)</f>
        <v>0</v>
      </c>
      <c r="AY728" s="196">
        <f t="shared" ref="AY728" si="5280">IF($AV$638=1,AS728*$AS$7,0)</f>
        <v>0</v>
      </c>
      <c r="AZ728" s="197" t="e">
        <f t="shared" si="4956"/>
        <v>#REF!</v>
      </c>
      <c r="BA728" s="198">
        <f t="shared" ref="BA728" si="5281">IFERROR(AZ728/(IF($AT$638&gt;0,$AM$7,0)+IF($AU$638&gt;0,$AP$7,0)+IF($AV$638&gt;0,$AS$7,0)),0)</f>
        <v>0</v>
      </c>
      <c r="BB728" s="198"/>
      <c r="BC728" s="425"/>
      <c r="BD728" s="413"/>
      <c r="BE728" s="413"/>
      <c r="BF728" s="413"/>
      <c r="BG728" s="416"/>
      <c r="BH728" s="416"/>
      <c r="BI728" s="411"/>
      <c r="BJ728" s="411"/>
      <c r="BK728" s="413"/>
      <c r="BL728" s="413"/>
      <c r="BM728" s="413"/>
      <c r="BP728" s="211"/>
      <c r="BQ728" s="211"/>
      <c r="BR728" s="211"/>
      <c r="BS728" s="211"/>
    </row>
    <row r="729" spans="1:71">
      <c r="A729" s="419"/>
      <c r="B729" s="419"/>
      <c r="C729" s="422"/>
      <c r="D729" s="195" t="str">
        <f t="shared" si="5101"/>
        <v>3.11</v>
      </c>
      <c r="E729" s="195"/>
      <c r="F729" s="195"/>
      <c r="G729" s="195"/>
      <c r="H729" s="195"/>
      <c r="I729" s="195"/>
      <c r="J729" s="196">
        <f t="shared" si="4940"/>
        <v>0</v>
      </c>
      <c r="K729" s="197" t="str">
        <f>IF(analis!BB20="","",analis!BB20)</f>
        <v/>
      </c>
      <c r="L729" s="196"/>
      <c r="M729" s="196"/>
      <c r="N729" s="196"/>
      <c r="O729" s="196"/>
      <c r="P729" s="196">
        <f t="shared" si="4941"/>
        <v>0</v>
      </c>
      <c r="Q729" s="8" t="e">
        <f>#REF!</f>
        <v>#REF!</v>
      </c>
      <c r="R729" s="196"/>
      <c r="S729" s="196" t="e">
        <f t="shared" si="4942"/>
        <v>#REF!</v>
      </c>
      <c r="T729" s="196"/>
      <c r="U729" s="196"/>
      <c r="V729" s="196">
        <f t="shared" si="4943"/>
        <v>0</v>
      </c>
      <c r="W729" s="196"/>
      <c r="X729" s="196"/>
      <c r="Y729" s="196"/>
      <c r="Z729" s="196"/>
      <c r="AA729" s="196">
        <f t="shared" ref="AA729" si="5282">IF($W$639=1,J729*$J$7,0)</f>
        <v>0</v>
      </c>
      <c r="AB729" s="196">
        <f t="shared" ref="AB729" si="5283">IF($X$639=1,P729*$P$7,0)</f>
        <v>0</v>
      </c>
      <c r="AC729" s="196" t="e">
        <f t="shared" ref="AC729" si="5284">IF($Y$639=1,S729*$S$7,0)</f>
        <v>#REF!</v>
      </c>
      <c r="AD729" s="196">
        <f t="shared" ref="AD729" si="5285">IF($Z$639=1,V729*$V$7,0)</f>
        <v>0</v>
      </c>
      <c r="AE729" s="197" t="e">
        <f t="shared" si="4948"/>
        <v>#REF!</v>
      </c>
      <c r="AF729" s="198">
        <f t="shared" ref="AF729" si="5286">IFERROR(AE729/(IF($W$639&gt;0,$J$7,0)+IF($X$639&gt;0,$P$7,0)+IF($Y$639&gt;0,$S$7,0)+IF($Z$639&gt;0,$V$7,0)),0)</f>
        <v>0</v>
      </c>
      <c r="AG729" s="198"/>
      <c r="AH729" s="425"/>
      <c r="AI729" s="413"/>
      <c r="AJ729" s="199" t="str">
        <f t="shared" si="5107"/>
        <v>4.11</v>
      </c>
      <c r="AK729" s="8" t="e">
        <f>#REF!</f>
        <v>#REF!</v>
      </c>
      <c r="AL729" s="199"/>
      <c r="AM729" s="196" t="e">
        <f t="shared" si="4950"/>
        <v>#REF!</v>
      </c>
      <c r="AN729" s="196"/>
      <c r="AO729" s="196"/>
      <c r="AP729" s="196">
        <f t="shared" si="4951"/>
        <v>0</v>
      </c>
      <c r="AQ729" s="196"/>
      <c r="AR729" s="196"/>
      <c r="AS729" s="196">
        <f t="shared" si="4952"/>
        <v>0</v>
      </c>
      <c r="AT729" s="196"/>
      <c r="AU729" s="196"/>
      <c r="AV729" s="196"/>
      <c r="AW729" s="196" t="e">
        <f t="shared" ref="AW729" si="5287">IF($AT$639=1,AM729*$AM$7,0)</f>
        <v>#REF!</v>
      </c>
      <c r="AX729" s="196">
        <f t="shared" ref="AX729" si="5288">IF($AU$639=1,AP729*$AP$7,0)</f>
        <v>0</v>
      </c>
      <c r="AY729" s="196">
        <f t="shared" ref="AY729" si="5289">IF($AV$639=1,AS729*$AS$7,0)</f>
        <v>0</v>
      </c>
      <c r="AZ729" s="197" t="e">
        <f t="shared" si="4956"/>
        <v>#REF!</v>
      </c>
      <c r="BA729" s="198">
        <f t="shared" ref="BA729" si="5290">IFERROR(AZ729/(IF($AT$639&gt;0,$AM$7,0)+IF($AU$639&gt;0,$AP$7,0)+IF($AV$639&gt;0,$AS$7,0)),0)</f>
        <v>0</v>
      </c>
      <c r="BB729" s="198"/>
      <c r="BC729" s="425"/>
      <c r="BD729" s="413"/>
      <c r="BE729" s="413"/>
      <c r="BF729" s="413"/>
      <c r="BG729" s="416"/>
      <c r="BH729" s="416"/>
      <c r="BI729" s="411"/>
      <c r="BJ729" s="411"/>
      <c r="BK729" s="413"/>
      <c r="BL729" s="413"/>
      <c r="BM729" s="413"/>
      <c r="BP729" s="211"/>
      <c r="BQ729" s="211"/>
      <c r="BR729" s="211"/>
      <c r="BS729" s="211"/>
    </row>
    <row r="730" spans="1:71">
      <c r="A730" s="419"/>
      <c r="B730" s="419"/>
      <c r="C730" s="422"/>
      <c r="D730" s="195" t="str">
        <f t="shared" si="5101"/>
        <v>3.12</v>
      </c>
      <c r="E730" s="195"/>
      <c r="F730" s="195"/>
      <c r="G730" s="195"/>
      <c r="H730" s="195"/>
      <c r="I730" s="195"/>
      <c r="J730" s="196">
        <f t="shared" si="4940"/>
        <v>0</v>
      </c>
      <c r="K730" s="197" t="str">
        <f>IF(analis!BD20="","",analis!BD20)</f>
        <v/>
      </c>
      <c r="L730" s="196"/>
      <c r="M730" s="196"/>
      <c r="N730" s="196"/>
      <c r="O730" s="196"/>
      <c r="P730" s="196">
        <f t="shared" si="4941"/>
        <v>0</v>
      </c>
      <c r="Q730" s="8" t="e">
        <f>#REF!</f>
        <v>#REF!</v>
      </c>
      <c r="R730" s="196"/>
      <c r="S730" s="196" t="e">
        <f t="shared" si="4942"/>
        <v>#REF!</v>
      </c>
      <c r="T730" s="196"/>
      <c r="U730" s="196"/>
      <c r="V730" s="196">
        <f t="shared" si="4943"/>
        <v>0</v>
      </c>
      <c r="W730" s="196"/>
      <c r="X730" s="196"/>
      <c r="Y730" s="196"/>
      <c r="Z730" s="196"/>
      <c r="AA730" s="196">
        <f t="shared" ref="AA730" si="5291">IF($W$640=1,J730*$J$7,0)</f>
        <v>0</v>
      </c>
      <c r="AB730" s="196">
        <f t="shared" ref="AB730" si="5292">IF($X$640=1,P730*$P$7,0)</f>
        <v>0</v>
      </c>
      <c r="AC730" s="196" t="e">
        <f t="shared" ref="AC730" si="5293">IF($Y$640=1,S730*$S$7,0)</f>
        <v>#REF!</v>
      </c>
      <c r="AD730" s="196">
        <f t="shared" ref="AD730" si="5294">IF($Z$640=1,V730*$V$7,0)</f>
        <v>0</v>
      </c>
      <c r="AE730" s="197" t="e">
        <f t="shared" si="4948"/>
        <v>#REF!</v>
      </c>
      <c r="AF730" s="198">
        <f t="shared" ref="AF730" si="5295">IFERROR(AE730/(IF($W$640&gt;0,$J$7,0)+IF($X$640&gt;0,$P$7,0)+IF($Y$640&gt;0,$S$7,0)+IF($Z$640&gt;0,$V$7,0)),0)</f>
        <v>0</v>
      </c>
      <c r="AG730" s="198"/>
      <c r="AH730" s="425"/>
      <c r="AI730" s="413"/>
      <c r="AJ730" s="199" t="str">
        <f t="shared" si="5107"/>
        <v>4.12</v>
      </c>
      <c r="AK730" s="8" t="e">
        <f>#REF!</f>
        <v>#REF!</v>
      </c>
      <c r="AL730" s="199"/>
      <c r="AM730" s="196" t="e">
        <f t="shared" si="4950"/>
        <v>#REF!</v>
      </c>
      <c r="AN730" s="196"/>
      <c r="AO730" s="196"/>
      <c r="AP730" s="196">
        <f t="shared" si="4951"/>
        <v>0</v>
      </c>
      <c r="AQ730" s="196"/>
      <c r="AR730" s="196"/>
      <c r="AS730" s="196">
        <f t="shared" si="4952"/>
        <v>0</v>
      </c>
      <c r="AT730" s="196"/>
      <c r="AU730" s="196"/>
      <c r="AV730" s="196"/>
      <c r="AW730" s="196" t="e">
        <f t="shared" ref="AW730" si="5296">IF($AT$640=1,AM730*$AM$7,0)</f>
        <v>#REF!</v>
      </c>
      <c r="AX730" s="196">
        <f t="shared" ref="AX730" si="5297">IF($AU$640=1,AP730*$AP$7,0)</f>
        <v>0</v>
      </c>
      <c r="AY730" s="196">
        <f t="shared" ref="AY730" si="5298">IF($AV$640=1,AS730*$AS$7,0)</f>
        <v>0</v>
      </c>
      <c r="AZ730" s="197" t="e">
        <f t="shared" si="4956"/>
        <v>#REF!</v>
      </c>
      <c r="BA730" s="198">
        <f t="shared" ref="BA730" si="5299">IFERROR(AZ730/(IF($AT$640&gt;0,$AM$7,0)+IF($AU$640&gt;0,$AP$7,0)+IF($AV$640&gt;0,$AS$7,0)),0)</f>
        <v>0</v>
      </c>
      <c r="BB730" s="198"/>
      <c r="BC730" s="425"/>
      <c r="BD730" s="413"/>
      <c r="BE730" s="413"/>
      <c r="BF730" s="413"/>
      <c r="BG730" s="416"/>
      <c r="BH730" s="416"/>
      <c r="BI730" s="411"/>
      <c r="BJ730" s="411"/>
      <c r="BK730" s="413"/>
      <c r="BL730" s="413"/>
      <c r="BM730" s="413"/>
      <c r="BP730" s="211"/>
      <c r="BQ730" s="211"/>
      <c r="BR730" s="211"/>
      <c r="BS730" s="211"/>
    </row>
    <row r="731" spans="1:71">
      <c r="A731" s="419"/>
      <c r="B731" s="419"/>
      <c r="C731" s="422"/>
      <c r="D731" s="195" t="str">
        <f t="shared" si="5101"/>
        <v>3.13</v>
      </c>
      <c r="E731" s="195"/>
      <c r="F731" s="195"/>
      <c r="G731" s="195"/>
      <c r="H731" s="195"/>
      <c r="I731" s="195"/>
      <c r="J731" s="196">
        <f t="shared" si="4940"/>
        <v>0</v>
      </c>
      <c r="K731" s="197" t="str">
        <f>IF(analis!BF20="","",analis!BF20)</f>
        <v/>
      </c>
      <c r="L731" s="196"/>
      <c r="M731" s="196"/>
      <c r="N731" s="196"/>
      <c r="O731" s="196"/>
      <c r="P731" s="196">
        <f t="shared" si="4941"/>
        <v>0</v>
      </c>
      <c r="Q731" s="8" t="e">
        <f>#REF!</f>
        <v>#REF!</v>
      </c>
      <c r="R731" s="196"/>
      <c r="S731" s="196" t="e">
        <f t="shared" si="4942"/>
        <v>#REF!</v>
      </c>
      <c r="T731" s="196"/>
      <c r="U731" s="196"/>
      <c r="V731" s="196">
        <f t="shared" si="4943"/>
        <v>0</v>
      </c>
      <c r="W731" s="196"/>
      <c r="X731" s="196"/>
      <c r="Y731" s="196"/>
      <c r="Z731" s="196"/>
      <c r="AA731" s="196">
        <f t="shared" ref="AA731" si="5300">IF($W$641=1,J731*$J$7,0)</f>
        <v>0</v>
      </c>
      <c r="AB731" s="196">
        <f t="shared" ref="AB731" si="5301">IF($X$641=1,P731*$P$7,0)</f>
        <v>0</v>
      </c>
      <c r="AC731" s="196" t="e">
        <f t="shared" ref="AC731" si="5302">IF($Y$641=1,S731*$S$7,0)</f>
        <v>#REF!</v>
      </c>
      <c r="AD731" s="196">
        <f t="shared" ref="AD731" si="5303">IF($Z$641=1,V731*$V$7,0)</f>
        <v>0</v>
      </c>
      <c r="AE731" s="197" t="e">
        <f t="shared" si="4948"/>
        <v>#REF!</v>
      </c>
      <c r="AF731" s="198">
        <f t="shared" ref="AF731" si="5304">IFERROR(AE731/(IF($W$641&gt;0,$J$7,0)+IF($X$641&gt;0,$P$7,0)+IF($Y$641&gt;0,$S$7,0)+IF($Z$641&gt;0,$V$7,0)),0)</f>
        <v>0</v>
      </c>
      <c r="AG731" s="198"/>
      <c r="AH731" s="425"/>
      <c r="AI731" s="413"/>
      <c r="AJ731" s="199" t="str">
        <f t="shared" si="5107"/>
        <v>4.13</v>
      </c>
      <c r="AK731" s="8" t="e">
        <f>#REF!</f>
        <v>#REF!</v>
      </c>
      <c r="AL731" s="199"/>
      <c r="AM731" s="196" t="e">
        <f t="shared" si="4950"/>
        <v>#REF!</v>
      </c>
      <c r="AN731" s="196"/>
      <c r="AO731" s="196"/>
      <c r="AP731" s="196">
        <f t="shared" si="4951"/>
        <v>0</v>
      </c>
      <c r="AQ731" s="196"/>
      <c r="AR731" s="196"/>
      <c r="AS731" s="196">
        <f t="shared" si="4952"/>
        <v>0</v>
      </c>
      <c r="AT731" s="196"/>
      <c r="AU731" s="196"/>
      <c r="AV731" s="196"/>
      <c r="AW731" s="196" t="e">
        <f t="shared" ref="AW731" si="5305">IF($AT$641=1,AM731*$AM$7,0)</f>
        <v>#REF!</v>
      </c>
      <c r="AX731" s="196">
        <f t="shared" ref="AX731" si="5306">IF($AU$641=1,AP731*$AP$7,0)</f>
        <v>0</v>
      </c>
      <c r="AY731" s="196">
        <f t="shared" ref="AY731" si="5307">IF($AV$641=1,AS731*$AS$7,0)</f>
        <v>0</v>
      </c>
      <c r="AZ731" s="197" t="e">
        <f t="shared" si="4956"/>
        <v>#REF!</v>
      </c>
      <c r="BA731" s="198">
        <f t="shared" ref="BA731" si="5308">IFERROR(AZ731/(IF($AT$641&gt;0,$AM$7,0)+IF($AU$641&gt;0,$AP$7,0)+IF($AV$641&gt;0,$AS$7,0)),0)</f>
        <v>0</v>
      </c>
      <c r="BB731" s="198"/>
      <c r="BC731" s="425"/>
      <c r="BD731" s="413"/>
      <c r="BE731" s="413"/>
      <c r="BF731" s="413"/>
      <c r="BG731" s="416"/>
      <c r="BH731" s="416"/>
      <c r="BI731" s="411"/>
      <c r="BJ731" s="411"/>
      <c r="BK731" s="413"/>
      <c r="BL731" s="413"/>
      <c r="BM731" s="413"/>
      <c r="BP731" s="211"/>
      <c r="BQ731" s="211"/>
      <c r="BR731" s="211"/>
      <c r="BS731" s="211"/>
    </row>
    <row r="732" spans="1:71">
      <c r="A732" s="419"/>
      <c r="B732" s="419"/>
      <c r="C732" s="422"/>
      <c r="D732" s="195" t="str">
        <f t="shared" si="5101"/>
        <v>3.14</v>
      </c>
      <c r="E732" s="195"/>
      <c r="F732" s="195"/>
      <c r="G732" s="195"/>
      <c r="H732" s="195"/>
      <c r="I732" s="195"/>
      <c r="J732" s="196">
        <f t="shared" si="4940"/>
        <v>0</v>
      </c>
      <c r="K732" s="197" t="str">
        <f>IF(analis!BH20="","",analis!BH20)</f>
        <v/>
      </c>
      <c r="L732" s="196"/>
      <c r="M732" s="196"/>
      <c r="N732" s="196"/>
      <c r="O732" s="196"/>
      <c r="P732" s="196">
        <f t="shared" si="4941"/>
        <v>0</v>
      </c>
      <c r="Q732" s="8" t="e">
        <f>#REF!</f>
        <v>#REF!</v>
      </c>
      <c r="R732" s="196"/>
      <c r="S732" s="196" t="e">
        <f t="shared" si="4942"/>
        <v>#REF!</v>
      </c>
      <c r="T732" s="196"/>
      <c r="U732" s="196"/>
      <c r="V732" s="196">
        <f t="shared" si="4943"/>
        <v>0</v>
      </c>
      <c r="W732" s="196"/>
      <c r="X732" s="196"/>
      <c r="Y732" s="196"/>
      <c r="Z732" s="196"/>
      <c r="AA732" s="196">
        <f t="shared" ref="AA732" si="5309">IF($W$642=1,J732*$J$7,0)</f>
        <v>0</v>
      </c>
      <c r="AB732" s="196">
        <f t="shared" ref="AB732" si="5310">IF($X$642=1,P732*$P$7,0)</f>
        <v>0</v>
      </c>
      <c r="AC732" s="196" t="e">
        <f t="shared" ref="AC732" si="5311">IF($Y$642=1,S732*$S$7,0)</f>
        <v>#REF!</v>
      </c>
      <c r="AD732" s="196">
        <f t="shared" ref="AD732" si="5312">IF($Z$642=1,V732*$V$7,0)</f>
        <v>0</v>
      </c>
      <c r="AE732" s="197" t="e">
        <f t="shared" si="4948"/>
        <v>#REF!</v>
      </c>
      <c r="AF732" s="198">
        <f t="shared" ref="AF732" si="5313">IFERROR(AE732/(IF($W$642&gt;0,$J$7,0)+IF($X$642&gt;0,$P$7,0)+IF($Y$642&gt;0,$S$7,0)+IF($Z$642&gt;0,$V$7,0)),0)</f>
        <v>0</v>
      </c>
      <c r="AG732" s="198"/>
      <c r="AH732" s="425"/>
      <c r="AI732" s="413"/>
      <c r="AJ732" s="199" t="str">
        <f t="shared" si="5107"/>
        <v>4.14</v>
      </c>
      <c r="AK732" s="8" t="e">
        <f>#REF!</f>
        <v>#REF!</v>
      </c>
      <c r="AL732" s="199"/>
      <c r="AM732" s="196" t="e">
        <f t="shared" si="4950"/>
        <v>#REF!</v>
      </c>
      <c r="AN732" s="196"/>
      <c r="AO732" s="196"/>
      <c r="AP732" s="196">
        <f t="shared" si="4951"/>
        <v>0</v>
      </c>
      <c r="AQ732" s="196"/>
      <c r="AR732" s="196"/>
      <c r="AS732" s="196">
        <f t="shared" si="4952"/>
        <v>0</v>
      </c>
      <c r="AT732" s="196"/>
      <c r="AU732" s="196"/>
      <c r="AV732" s="196"/>
      <c r="AW732" s="196" t="e">
        <f t="shared" ref="AW732" si="5314">IF($AT$642=1,AM732*$AM$7,0)</f>
        <v>#REF!</v>
      </c>
      <c r="AX732" s="196">
        <f t="shared" ref="AX732" si="5315">IF($AU$642=1,AP732*$AP$7,0)</f>
        <v>0</v>
      </c>
      <c r="AY732" s="196">
        <f t="shared" ref="AY732" si="5316">IF($AV$642=1,AS732*$AS$7,0)</f>
        <v>0</v>
      </c>
      <c r="AZ732" s="197" t="e">
        <f t="shared" si="4956"/>
        <v>#REF!</v>
      </c>
      <c r="BA732" s="198">
        <f t="shared" ref="BA732" si="5317">IFERROR(AZ732/(IF($AT$642&gt;0,$AM$7,0)+IF($AU$642&gt;0,$AP$7,0)+IF($AV$642&gt;0,$AS$7,0)),0)</f>
        <v>0</v>
      </c>
      <c r="BB732" s="198"/>
      <c r="BC732" s="425"/>
      <c r="BD732" s="413"/>
      <c r="BE732" s="413"/>
      <c r="BF732" s="413"/>
      <c r="BG732" s="416"/>
      <c r="BH732" s="416"/>
      <c r="BI732" s="411"/>
      <c r="BJ732" s="411"/>
      <c r="BK732" s="413"/>
      <c r="BL732" s="413"/>
      <c r="BM732" s="413"/>
      <c r="BP732" s="211"/>
      <c r="BQ732" s="211"/>
      <c r="BR732" s="211"/>
      <c r="BS732" s="211"/>
    </row>
    <row r="733" spans="1:71">
      <c r="A733" s="420"/>
      <c r="B733" s="420"/>
      <c r="C733" s="423"/>
      <c r="D733" s="195" t="str">
        <f t="shared" si="5101"/>
        <v>3.15</v>
      </c>
      <c r="E733" s="195"/>
      <c r="F733" s="195"/>
      <c r="G733" s="195"/>
      <c r="H733" s="195"/>
      <c r="I733" s="195"/>
      <c r="J733" s="196">
        <f t="shared" si="4940"/>
        <v>0</v>
      </c>
      <c r="K733" s="197" t="str">
        <f>IF(analis!BJ20="","",analis!BJ20)</f>
        <v/>
      </c>
      <c r="L733" s="196"/>
      <c r="M733" s="196"/>
      <c r="N733" s="196"/>
      <c r="O733" s="196"/>
      <c r="P733" s="196">
        <f t="shared" si="4941"/>
        <v>0</v>
      </c>
      <c r="Q733" s="8" t="e">
        <f>#REF!</f>
        <v>#REF!</v>
      </c>
      <c r="R733" s="196"/>
      <c r="S733" s="196" t="e">
        <f t="shared" si="4942"/>
        <v>#REF!</v>
      </c>
      <c r="T733" s="196"/>
      <c r="U733" s="196"/>
      <c r="V733" s="196">
        <f t="shared" si="4943"/>
        <v>0</v>
      </c>
      <c r="W733" s="196"/>
      <c r="X733" s="196"/>
      <c r="Y733" s="196"/>
      <c r="Z733" s="196"/>
      <c r="AA733" s="196">
        <f t="shared" ref="AA733" si="5318">IF($W$643=1,J733*$J$7,0)</f>
        <v>0</v>
      </c>
      <c r="AB733" s="196">
        <f t="shared" ref="AB733" si="5319">IF($X$643=1,P733*$P$7,0)</f>
        <v>0</v>
      </c>
      <c r="AC733" s="196" t="e">
        <f t="shared" ref="AC733" si="5320">IF($Y$643=1,S733*$S$7,0)</f>
        <v>#REF!</v>
      </c>
      <c r="AD733" s="196">
        <f t="shared" ref="AD733" si="5321">IF($Z$643=1,V733*$V$7,0)</f>
        <v>0</v>
      </c>
      <c r="AE733" s="197" t="e">
        <f t="shared" si="4948"/>
        <v>#REF!</v>
      </c>
      <c r="AF733" s="198">
        <f t="shared" ref="AF733" si="5322">IFERROR(AE733/(IF($W$643&gt;0,$J$7,0)+IF($X$643&gt;0,$P$7,0)+IF($Y$643&gt;0,$S$7,0)+IF($Z$643&gt;0,$V$7,0)),0)</f>
        <v>0</v>
      </c>
      <c r="AG733" s="198"/>
      <c r="AH733" s="426"/>
      <c r="AI733" s="414"/>
      <c r="AJ733" s="199" t="str">
        <f t="shared" si="5107"/>
        <v>4.15</v>
      </c>
      <c r="AK733" s="8" t="e">
        <f>#REF!</f>
        <v>#REF!</v>
      </c>
      <c r="AL733" s="199"/>
      <c r="AM733" s="196" t="e">
        <f t="shared" si="4950"/>
        <v>#REF!</v>
      </c>
      <c r="AN733" s="196"/>
      <c r="AO733" s="196"/>
      <c r="AP733" s="196">
        <f t="shared" si="4951"/>
        <v>0</v>
      </c>
      <c r="AQ733" s="196"/>
      <c r="AR733" s="196"/>
      <c r="AS733" s="196">
        <f t="shared" si="4952"/>
        <v>0</v>
      </c>
      <c r="AT733" s="196"/>
      <c r="AU733" s="196"/>
      <c r="AV733" s="196"/>
      <c r="AW733" s="196" t="e">
        <f t="shared" ref="AW733" si="5323">IF($AT$643=1,AM733*$AM$7,0)</f>
        <v>#REF!</v>
      </c>
      <c r="AX733" s="196">
        <f t="shared" ref="AX733" si="5324">IF($AU$643=1,AP733*$AP$7,0)</f>
        <v>0</v>
      </c>
      <c r="AY733" s="196">
        <f t="shared" ref="AY733" si="5325">IF($AV$643=1,AS733*$AS$7,0)</f>
        <v>0</v>
      </c>
      <c r="AZ733" s="197" t="e">
        <f t="shared" si="4956"/>
        <v>#REF!</v>
      </c>
      <c r="BA733" s="198">
        <f t="shared" ref="BA733" si="5326">IFERROR(AZ733/(IF($AT$643&gt;0,$AM$7,0)+IF($AU$643&gt;0,$AP$7,0)+IF($AV$643&gt;0,$AS$7,0)),0)</f>
        <v>0</v>
      </c>
      <c r="BB733" s="198"/>
      <c r="BC733" s="426"/>
      <c r="BD733" s="414"/>
      <c r="BE733" s="414"/>
      <c r="BF733" s="414"/>
      <c r="BG733" s="417"/>
      <c r="BH733" s="417"/>
      <c r="BI733" s="316"/>
      <c r="BJ733" s="316"/>
      <c r="BK733" s="414"/>
      <c r="BL733" s="414"/>
      <c r="BM733" s="414"/>
      <c r="BP733" s="211"/>
      <c r="BQ733" s="211"/>
      <c r="BR733" s="211"/>
      <c r="BS733" s="211"/>
    </row>
    <row r="734" spans="1:71">
      <c r="A734" s="418">
        <v>8</v>
      </c>
      <c r="B734" s="418">
        <f>pd!B631</f>
        <v>0</v>
      </c>
      <c r="C734" s="421">
        <f>pd!C631</f>
        <v>0</v>
      </c>
      <c r="D734" s="195" t="str">
        <f t="shared" si="5101"/>
        <v>3.1</v>
      </c>
      <c r="E734" s="195"/>
      <c r="F734" s="195"/>
      <c r="G734" s="195"/>
      <c r="H734" s="195"/>
      <c r="I734" s="195"/>
      <c r="J734" s="196">
        <f t="shared" si="4940"/>
        <v>0</v>
      </c>
      <c r="K734" s="197" t="str">
        <f>IF(analis!AH21="","",analis!AH21)</f>
        <v/>
      </c>
      <c r="L734" s="196"/>
      <c r="M734" s="196"/>
      <c r="N734" s="196"/>
      <c r="O734" s="196"/>
      <c r="P734" s="196">
        <f t="shared" si="4941"/>
        <v>0</v>
      </c>
      <c r="Q734" s="8" t="e">
        <f>#REF!</f>
        <v>#REF!</v>
      </c>
      <c r="R734" s="196"/>
      <c r="S734" s="196" t="e">
        <f t="shared" si="4942"/>
        <v>#REF!</v>
      </c>
      <c r="T734" s="196"/>
      <c r="U734" s="196"/>
      <c r="V734" s="196">
        <f t="shared" si="4943"/>
        <v>0</v>
      </c>
      <c r="W734" s="196"/>
      <c r="X734" s="196"/>
      <c r="Y734" s="196"/>
      <c r="Z734" s="196"/>
      <c r="AA734" s="196">
        <f t="shared" ref="AA734" si="5327">IF($W$629=1,J734*$J$7,0)</f>
        <v>0</v>
      </c>
      <c r="AB734" s="196">
        <f t="shared" ref="AB734" si="5328">IF($X$629=1,P734*$P$7,0)</f>
        <v>0</v>
      </c>
      <c r="AC734" s="196" t="e">
        <f t="shared" ref="AC734" si="5329">IF($Y$629=1,S734*$S$7,0)</f>
        <v>#REF!</v>
      </c>
      <c r="AD734" s="196">
        <f t="shared" ref="AD734" si="5330">IF($Z$629=1,V734*$V$7,0)</f>
        <v>0</v>
      </c>
      <c r="AE734" s="197" t="e">
        <f t="shared" si="4948"/>
        <v>#REF!</v>
      </c>
      <c r="AF734" s="198">
        <f t="shared" ref="AF734" si="5331">IFERROR(AE734/(IF($W$629&gt;0,$J$7,0)+IF($X$629&gt;0,$P$7,0)+IF($Y$629&gt;0,$S$7,0)+IF($Z$629&gt;0,$V$7,0)),0)</f>
        <v>0</v>
      </c>
      <c r="AG734" s="198"/>
      <c r="AH734" s="424" t="e">
        <f t="shared" ref="AH734" si="5332">ROUND((SUM(AF734:AF748)/SUM($AG$629:$AG$643)),0)</f>
        <v>#REF!</v>
      </c>
      <c r="AI734" s="412" t="e">
        <f t="shared" ref="AI734" si="5333">IF(AH734&gt;=$BO$629,"A",IF(AH734&gt;=$BO$630,"B",IF(AH734&gt;=$BO$631,"C",IF(AH734&gt;=$BO$632,"D",""))))</f>
        <v>#REF!</v>
      </c>
      <c r="AJ734" s="199" t="str">
        <f t="shared" si="5107"/>
        <v>4.1</v>
      </c>
      <c r="AK734" s="8" t="e">
        <f>#REF!</f>
        <v>#REF!</v>
      </c>
      <c r="AL734" s="199"/>
      <c r="AM734" s="196" t="e">
        <f t="shared" si="4950"/>
        <v>#REF!</v>
      </c>
      <c r="AN734" s="196"/>
      <c r="AO734" s="196"/>
      <c r="AP734" s="196">
        <f t="shared" si="4951"/>
        <v>0</v>
      </c>
      <c r="AQ734" s="196"/>
      <c r="AR734" s="196"/>
      <c r="AS734" s="196">
        <f t="shared" si="4952"/>
        <v>0</v>
      </c>
      <c r="AT734" s="196"/>
      <c r="AU734" s="196"/>
      <c r="AV734" s="196"/>
      <c r="AW734" s="196" t="e">
        <f t="shared" ref="AW734" si="5334">IF($AT$629=1,AM734*$AM$7,0)</f>
        <v>#REF!</v>
      </c>
      <c r="AX734" s="196">
        <f t="shared" ref="AX734" si="5335">IF($AU$629=1,AP734*$AP$7,0)</f>
        <v>0</v>
      </c>
      <c r="AY734" s="196">
        <f t="shared" ref="AY734" si="5336">IF($AV$629=1,AS734*$AS$7,0)</f>
        <v>0</v>
      </c>
      <c r="AZ734" s="197" t="e">
        <f t="shared" si="4956"/>
        <v>#REF!</v>
      </c>
      <c r="BA734" s="198">
        <f t="shared" ref="BA734" si="5337">IFERROR(AZ734/(IF($AT$629&gt;0,$AM$7,0)+IF($AU$629&gt;0,$AP$7,0)+IF($AV$629&gt;0,$AS$7,0)),0)</f>
        <v>0</v>
      </c>
      <c r="BB734" s="198"/>
      <c r="BC734" s="424" t="e">
        <f t="shared" ref="BC734" si="5338">ROUND((SUM(BA734:BA748)/SUM($BB$629:$BB$643)),0)</f>
        <v>#REF!</v>
      </c>
      <c r="BD734" s="412" t="e">
        <f t="shared" ref="BD734" si="5339">IF(BC734&gt;=$BO$629,"A",IF(BC734&gt;=$BO$630,"B",IF(BC734&gt;=$BO$631,"C",IF(BC734&gt;=$BO$632,"D",""))))</f>
        <v>#REF!</v>
      </c>
      <c r="BE734" s="412"/>
      <c r="BF734" s="412"/>
      <c r="BG734" s="415" t="e">
        <f t="shared" ref="BG734" si="5340">IF(AI734=$BP$629,$BQ$629,IF(AI734=$BP$630,$BQ$630,IF(AI734=$BP$631,$BQ$631,IF(AI734=$BP$632,$BQ$632,""))))</f>
        <v>#REF!</v>
      </c>
      <c r="BH734" s="415" t="e">
        <f t="shared" ref="BH734" si="5341">IF(BD734=$BP$629,$BR$629,IF(BD734=$BP$630,$BR$630,IF(BD734=$BP$631,$BR$631,IF(BD734=$BP$632,$BR$632,""))))</f>
        <v>#REF!</v>
      </c>
      <c r="BI734" s="315" t="str">
        <f t="shared" ref="BI734" si="5342">IF(BE734=$BS$629,$BT$629,IF(BE734=$BS$630,$BT$630,IF(BE734=$BS$631,$BT$631,IF(BE734=$BS$632,$BT$632,""))))</f>
        <v/>
      </c>
      <c r="BJ734" s="315" t="str">
        <f t="shared" ref="BJ734" si="5343">IF(BF734=$BS$629,$BU$629,IF(BF734=$BS$630,$BU$630,IF(BF734=$BS$631,$BU$631,IF(BF734=$BS$632,$BU$632,""))))</f>
        <v/>
      </c>
      <c r="BK734" s="412"/>
      <c r="BL734" s="412"/>
      <c r="BM734" s="412"/>
      <c r="BP734" s="211"/>
      <c r="BQ734" s="211"/>
      <c r="BR734" s="211"/>
      <c r="BS734" s="211"/>
    </row>
    <row r="735" spans="1:71">
      <c r="A735" s="419"/>
      <c r="B735" s="419"/>
      <c r="C735" s="422"/>
      <c r="D735" s="195" t="str">
        <f t="shared" si="5101"/>
        <v>3.2</v>
      </c>
      <c r="E735" s="195"/>
      <c r="F735" s="195"/>
      <c r="G735" s="195"/>
      <c r="H735" s="195"/>
      <c r="I735" s="195"/>
      <c r="J735" s="196">
        <f t="shared" si="4940"/>
        <v>0</v>
      </c>
      <c r="K735" s="197" t="str">
        <f>IF(analis!AJ21="","",analis!AJ21)</f>
        <v/>
      </c>
      <c r="L735" s="196"/>
      <c r="M735" s="196"/>
      <c r="N735" s="196"/>
      <c r="O735" s="196"/>
      <c r="P735" s="196">
        <f t="shared" si="4941"/>
        <v>0</v>
      </c>
      <c r="Q735" s="8" t="e">
        <f>#REF!</f>
        <v>#REF!</v>
      </c>
      <c r="R735" s="196"/>
      <c r="S735" s="196" t="e">
        <f t="shared" si="4942"/>
        <v>#REF!</v>
      </c>
      <c r="T735" s="196"/>
      <c r="U735" s="196"/>
      <c r="V735" s="196">
        <f t="shared" si="4943"/>
        <v>0</v>
      </c>
      <c r="W735" s="196"/>
      <c r="X735" s="196"/>
      <c r="Y735" s="196"/>
      <c r="Z735" s="196"/>
      <c r="AA735" s="196">
        <f t="shared" ref="AA735" si="5344">IF($W$630=1,J735*$J$7,0)</f>
        <v>0</v>
      </c>
      <c r="AB735" s="196">
        <f t="shared" ref="AB735" si="5345">IF($X$630=1,P735*$P$7,0)</f>
        <v>0</v>
      </c>
      <c r="AC735" s="196" t="e">
        <f t="shared" ref="AC735" si="5346">IF($Y$630=1,S735*$S$7,0)</f>
        <v>#REF!</v>
      </c>
      <c r="AD735" s="196">
        <f t="shared" ref="AD735" si="5347">IF($Z$630=1,V735*$V$7,0)</f>
        <v>0</v>
      </c>
      <c r="AE735" s="197" t="e">
        <f t="shared" si="4948"/>
        <v>#REF!</v>
      </c>
      <c r="AF735" s="198">
        <f t="shared" ref="AF735" si="5348">IFERROR(AE735/(IF($W$630&gt;0,$J$7,0)+IF($X$630&gt;0,$P$7,0)+IF($Y$630&gt;0,$S$7,0)+IF($Z$630&gt;0,$V$7,0)),0)</f>
        <v>0</v>
      </c>
      <c r="AG735" s="198"/>
      <c r="AH735" s="425"/>
      <c r="AI735" s="413"/>
      <c r="AJ735" s="199" t="str">
        <f t="shared" si="5107"/>
        <v>4.2</v>
      </c>
      <c r="AK735" s="8" t="e">
        <f>#REF!</f>
        <v>#REF!</v>
      </c>
      <c r="AL735" s="199"/>
      <c r="AM735" s="196" t="e">
        <f t="shared" si="4950"/>
        <v>#REF!</v>
      </c>
      <c r="AN735" s="196"/>
      <c r="AO735" s="196"/>
      <c r="AP735" s="196">
        <f t="shared" si="4951"/>
        <v>0</v>
      </c>
      <c r="AQ735" s="196"/>
      <c r="AR735" s="196"/>
      <c r="AS735" s="196">
        <f t="shared" si="4952"/>
        <v>0</v>
      </c>
      <c r="AT735" s="196"/>
      <c r="AU735" s="196"/>
      <c r="AV735" s="196"/>
      <c r="AW735" s="196" t="e">
        <f t="shared" ref="AW735" si="5349">IF($AT$630=1,AM735*$AM$7,0)</f>
        <v>#REF!</v>
      </c>
      <c r="AX735" s="196">
        <f t="shared" ref="AX735" si="5350">IF($AU$630=1,AP735*$AP$7,0)</f>
        <v>0</v>
      </c>
      <c r="AY735" s="196">
        <f t="shared" ref="AY735" si="5351">IF($AV$630=1,AS735*$AS$7,0)</f>
        <v>0</v>
      </c>
      <c r="AZ735" s="197" t="e">
        <f t="shared" si="4956"/>
        <v>#REF!</v>
      </c>
      <c r="BA735" s="198">
        <f t="shared" ref="BA735" si="5352">IFERROR(AZ735/(IF($AT$630&gt;0,$AM$7,0)+IF($AU$630&gt;0,$AP$7,0)+IF($AV$630&gt;0,$AS$7,0)),0)</f>
        <v>0</v>
      </c>
      <c r="BB735" s="198"/>
      <c r="BC735" s="425"/>
      <c r="BD735" s="413"/>
      <c r="BE735" s="413"/>
      <c r="BF735" s="413"/>
      <c r="BG735" s="416"/>
      <c r="BH735" s="416"/>
      <c r="BI735" s="411"/>
      <c r="BJ735" s="411"/>
      <c r="BK735" s="413"/>
      <c r="BL735" s="413"/>
      <c r="BM735" s="413"/>
      <c r="BP735" s="211"/>
      <c r="BQ735" s="211"/>
      <c r="BR735" s="211"/>
      <c r="BS735" s="211"/>
    </row>
    <row r="736" spans="1:71">
      <c r="A736" s="419"/>
      <c r="B736" s="419"/>
      <c r="C736" s="422"/>
      <c r="D736" s="195" t="str">
        <f t="shared" si="5101"/>
        <v>3.3</v>
      </c>
      <c r="E736" s="195"/>
      <c r="F736" s="195"/>
      <c r="G736" s="195"/>
      <c r="H736" s="195"/>
      <c r="I736" s="195"/>
      <c r="J736" s="196">
        <f t="shared" si="4940"/>
        <v>0</v>
      </c>
      <c r="K736" s="197" t="str">
        <f>IF(analis!AL21="","",analis!AL21)</f>
        <v/>
      </c>
      <c r="L736" s="196"/>
      <c r="M736" s="196"/>
      <c r="N736" s="196"/>
      <c r="O736" s="196"/>
      <c r="P736" s="196">
        <f t="shared" si="4941"/>
        <v>0</v>
      </c>
      <c r="Q736" s="8" t="e">
        <f>#REF!</f>
        <v>#REF!</v>
      </c>
      <c r="R736" s="196"/>
      <c r="S736" s="196" t="e">
        <f t="shared" si="4942"/>
        <v>#REF!</v>
      </c>
      <c r="T736" s="196"/>
      <c r="U736" s="196"/>
      <c r="V736" s="196">
        <f t="shared" si="4943"/>
        <v>0</v>
      </c>
      <c r="W736" s="196"/>
      <c r="X736" s="196"/>
      <c r="Y736" s="196"/>
      <c r="Z736" s="196"/>
      <c r="AA736" s="196">
        <f t="shared" ref="AA736" si="5353">IF($W$631=1,J736*$J$7,0)</f>
        <v>0</v>
      </c>
      <c r="AB736" s="196">
        <f t="shared" ref="AB736" si="5354">IF($X$631=1,P736*$P$7,0)</f>
        <v>0</v>
      </c>
      <c r="AC736" s="196" t="e">
        <f t="shared" ref="AC736" si="5355">IF($Y$631=1,S736*$S$7,0)</f>
        <v>#REF!</v>
      </c>
      <c r="AD736" s="196">
        <f t="shared" ref="AD736" si="5356">IF($Z$631=1,V736*$V$7,0)</f>
        <v>0</v>
      </c>
      <c r="AE736" s="197" t="e">
        <f t="shared" si="4948"/>
        <v>#REF!</v>
      </c>
      <c r="AF736" s="198">
        <f t="shared" ref="AF736" si="5357">IFERROR(AE736/(IF($W$631&gt;0,$J$7,0)+IF($X$631&gt;0,$P$7,0)+IF($Y$631&gt;0,$S$7,0)+IF($Z$631&gt;0,$V$7,0)),0)</f>
        <v>0</v>
      </c>
      <c r="AG736" s="198"/>
      <c r="AH736" s="425"/>
      <c r="AI736" s="413"/>
      <c r="AJ736" s="199" t="str">
        <f t="shared" si="5107"/>
        <v>4.3</v>
      </c>
      <c r="AK736" s="8" t="e">
        <f>#REF!</f>
        <v>#REF!</v>
      </c>
      <c r="AL736" s="199"/>
      <c r="AM736" s="196" t="e">
        <f t="shared" si="4950"/>
        <v>#REF!</v>
      </c>
      <c r="AN736" s="196"/>
      <c r="AO736" s="196"/>
      <c r="AP736" s="196">
        <f t="shared" si="4951"/>
        <v>0</v>
      </c>
      <c r="AQ736" s="196"/>
      <c r="AR736" s="196"/>
      <c r="AS736" s="196">
        <f t="shared" si="4952"/>
        <v>0</v>
      </c>
      <c r="AT736" s="196"/>
      <c r="AU736" s="196"/>
      <c r="AV736" s="196"/>
      <c r="AW736" s="196" t="e">
        <f t="shared" ref="AW736" si="5358">IF($AT$631=1,AM736*$AM$7,0)</f>
        <v>#REF!</v>
      </c>
      <c r="AX736" s="196">
        <f t="shared" ref="AX736" si="5359">IF($AU$631=1,AP736*$AP$7,0)</f>
        <v>0</v>
      </c>
      <c r="AY736" s="196">
        <f t="shared" ref="AY736" si="5360">IF($AV$631=1,AS736*$AS$7,0)</f>
        <v>0</v>
      </c>
      <c r="AZ736" s="197" t="e">
        <f t="shared" si="4956"/>
        <v>#REF!</v>
      </c>
      <c r="BA736" s="198">
        <f t="shared" ref="BA736" si="5361">IFERROR(AZ736/(IF($AT$631&gt;0,$AM$7,0)+IF($AU$631&gt;0,$AP$7,0)+IF($AV$631&gt;0,$AS$7,0)),0)</f>
        <v>0</v>
      </c>
      <c r="BB736" s="198"/>
      <c r="BC736" s="425"/>
      <c r="BD736" s="413"/>
      <c r="BE736" s="413"/>
      <c r="BF736" s="413"/>
      <c r="BG736" s="416"/>
      <c r="BH736" s="416"/>
      <c r="BI736" s="411"/>
      <c r="BJ736" s="411"/>
      <c r="BK736" s="413"/>
      <c r="BL736" s="413"/>
      <c r="BM736" s="413"/>
      <c r="BP736" s="211"/>
      <c r="BQ736" s="211"/>
      <c r="BR736" s="211"/>
      <c r="BS736" s="211"/>
    </row>
    <row r="737" spans="1:71">
      <c r="A737" s="419"/>
      <c r="B737" s="419"/>
      <c r="C737" s="422"/>
      <c r="D737" s="195" t="str">
        <f t="shared" si="5101"/>
        <v>3.4</v>
      </c>
      <c r="E737" s="195"/>
      <c r="F737" s="195"/>
      <c r="G737" s="195"/>
      <c r="H737" s="195"/>
      <c r="I737" s="195"/>
      <c r="J737" s="196">
        <f t="shared" si="4940"/>
        <v>0</v>
      </c>
      <c r="K737" s="197" t="str">
        <f>IF(analis!AN21="","",analis!AN21)</f>
        <v/>
      </c>
      <c r="L737" s="196"/>
      <c r="M737" s="196"/>
      <c r="N737" s="196"/>
      <c r="O737" s="196"/>
      <c r="P737" s="196">
        <f t="shared" si="4941"/>
        <v>0</v>
      </c>
      <c r="Q737" s="8" t="e">
        <f>#REF!</f>
        <v>#REF!</v>
      </c>
      <c r="R737" s="196"/>
      <c r="S737" s="196" t="e">
        <f t="shared" si="4942"/>
        <v>#REF!</v>
      </c>
      <c r="T737" s="196"/>
      <c r="U737" s="196"/>
      <c r="V737" s="196">
        <f t="shared" si="4943"/>
        <v>0</v>
      </c>
      <c r="W737" s="196"/>
      <c r="X737" s="196"/>
      <c r="Y737" s="196"/>
      <c r="Z737" s="196"/>
      <c r="AA737" s="196">
        <f t="shared" ref="AA737" si="5362">IF($W$632=1,J737*$J$7,0)</f>
        <v>0</v>
      </c>
      <c r="AB737" s="196">
        <f t="shared" ref="AB737" si="5363">IF($X$632=1,P737*$P$7,0)</f>
        <v>0</v>
      </c>
      <c r="AC737" s="196" t="e">
        <f t="shared" ref="AC737" si="5364">IF($Y$632=1,S737*$S$7,0)</f>
        <v>#REF!</v>
      </c>
      <c r="AD737" s="196">
        <f t="shared" ref="AD737" si="5365">IF($Z$632=1,V737*$V$7,0)</f>
        <v>0</v>
      </c>
      <c r="AE737" s="197" t="e">
        <f t="shared" si="4948"/>
        <v>#REF!</v>
      </c>
      <c r="AF737" s="198">
        <f t="shared" ref="AF737" si="5366">IFERROR(AE737/(IF($W$632&gt;0,$J$7,0)+IF($X$632&gt;0,$P$7,0)+IF($Y$632&gt;0,$S$7,0)+IF($Z$632&gt;0,$V$7,0)),0)</f>
        <v>0</v>
      </c>
      <c r="AG737" s="198"/>
      <c r="AH737" s="425"/>
      <c r="AI737" s="413"/>
      <c r="AJ737" s="199" t="str">
        <f t="shared" si="5107"/>
        <v>4.4</v>
      </c>
      <c r="AK737" s="8" t="e">
        <f>#REF!</f>
        <v>#REF!</v>
      </c>
      <c r="AL737" s="199"/>
      <c r="AM737" s="196" t="e">
        <f t="shared" si="4950"/>
        <v>#REF!</v>
      </c>
      <c r="AN737" s="196"/>
      <c r="AO737" s="196"/>
      <c r="AP737" s="196">
        <f t="shared" si="4951"/>
        <v>0</v>
      </c>
      <c r="AQ737" s="196"/>
      <c r="AR737" s="196"/>
      <c r="AS737" s="196">
        <f t="shared" si="4952"/>
        <v>0</v>
      </c>
      <c r="AT737" s="196"/>
      <c r="AU737" s="196"/>
      <c r="AV737" s="196"/>
      <c r="AW737" s="196" t="e">
        <f t="shared" ref="AW737" si="5367">IF($AT$632=1,AM737*$AM$7,0)</f>
        <v>#REF!</v>
      </c>
      <c r="AX737" s="196">
        <f t="shared" ref="AX737" si="5368">IF($AU$632=1,AP737*$AP$7,0)</f>
        <v>0</v>
      </c>
      <c r="AY737" s="196">
        <f t="shared" ref="AY737" si="5369">IF($AV$632=1,AS737*$AS$7,0)</f>
        <v>0</v>
      </c>
      <c r="AZ737" s="197" t="e">
        <f t="shared" si="4956"/>
        <v>#REF!</v>
      </c>
      <c r="BA737" s="198">
        <f t="shared" ref="BA737" si="5370">IFERROR(AZ737/(IF($AT$632&gt;0,$AM$7,0)+IF($AU$632&gt;0,$AP$7,0)+IF($AV$632&gt;0,$AS$7,0)),0)</f>
        <v>0</v>
      </c>
      <c r="BB737" s="198"/>
      <c r="BC737" s="425"/>
      <c r="BD737" s="413"/>
      <c r="BE737" s="413"/>
      <c r="BF737" s="413"/>
      <c r="BG737" s="416"/>
      <c r="BH737" s="416"/>
      <c r="BI737" s="411"/>
      <c r="BJ737" s="411"/>
      <c r="BK737" s="413"/>
      <c r="BL737" s="413"/>
      <c r="BM737" s="413"/>
      <c r="BP737" s="211"/>
      <c r="BQ737" s="211"/>
      <c r="BR737" s="211"/>
      <c r="BS737" s="211"/>
    </row>
    <row r="738" spans="1:71">
      <c r="A738" s="419"/>
      <c r="B738" s="419"/>
      <c r="C738" s="422"/>
      <c r="D738" s="195" t="str">
        <f t="shared" si="5101"/>
        <v>3.5</v>
      </c>
      <c r="E738" s="195"/>
      <c r="F738" s="195"/>
      <c r="G738" s="195"/>
      <c r="H738" s="195"/>
      <c r="I738" s="195"/>
      <c r="J738" s="196">
        <f t="shared" si="4940"/>
        <v>0</v>
      </c>
      <c r="K738" s="197" t="str">
        <f>IF(analis!AP21="","",analis!AP21)</f>
        <v/>
      </c>
      <c r="L738" s="196"/>
      <c r="M738" s="196"/>
      <c r="N738" s="196"/>
      <c r="O738" s="196"/>
      <c r="P738" s="196">
        <f t="shared" si="4941"/>
        <v>0</v>
      </c>
      <c r="Q738" s="8" t="e">
        <f>#REF!</f>
        <v>#REF!</v>
      </c>
      <c r="R738" s="196"/>
      <c r="S738" s="196" t="e">
        <f t="shared" si="4942"/>
        <v>#REF!</v>
      </c>
      <c r="T738" s="196"/>
      <c r="U738" s="196"/>
      <c r="V738" s="196">
        <f t="shared" si="4943"/>
        <v>0</v>
      </c>
      <c r="W738" s="196"/>
      <c r="X738" s="196"/>
      <c r="Y738" s="196"/>
      <c r="Z738" s="196"/>
      <c r="AA738" s="196">
        <f t="shared" ref="AA738" si="5371">IF($W$633=1,J738*$J$7,0)</f>
        <v>0</v>
      </c>
      <c r="AB738" s="196">
        <f t="shared" ref="AB738" si="5372">IF($X$633=1,P738*$P$7,0)</f>
        <v>0</v>
      </c>
      <c r="AC738" s="196" t="e">
        <f t="shared" ref="AC738" si="5373">IF($Y$633=1,S738*$S$7,0)</f>
        <v>#REF!</v>
      </c>
      <c r="AD738" s="196">
        <f t="shared" ref="AD738" si="5374">IF($Z$633=1,V738*$V$7,0)</f>
        <v>0</v>
      </c>
      <c r="AE738" s="197" t="e">
        <f t="shared" si="4948"/>
        <v>#REF!</v>
      </c>
      <c r="AF738" s="198">
        <f t="shared" ref="AF738" si="5375">IFERROR(AE738/(IF($W$633&gt;0,$J$7,0)+IF($X$633&gt;0,$P$7,0)+IF($Y$633&gt;0,$S$7,0)+IF($Z$633&gt;0,$V$7,0)),0)</f>
        <v>0</v>
      </c>
      <c r="AG738" s="198"/>
      <c r="AH738" s="425"/>
      <c r="AI738" s="413"/>
      <c r="AJ738" s="199" t="str">
        <f t="shared" si="5107"/>
        <v>4.5</v>
      </c>
      <c r="AK738" s="8" t="e">
        <f>#REF!</f>
        <v>#REF!</v>
      </c>
      <c r="AL738" s="199"/>
      <c r="AM738" s="196" t="e">
        <f t="shared" si="4950"/>
        <v>#REF!</v>
      </c>
      <c r="AN738" s="196"/>
      <c r="AO738" s="196"/>
      <c r="AP738" s="196">
        <f t="shared" si="4951"/>
        <v>0</v>
      </c>
      <c r="AQ738" s="196"/>
      <c r="AR738" s="196"/>
      <c r="AS738" s="196">
        <f t="shared" si="4952"/>
        <v>0</v>
      </c>
      <c r="AT738" s="196"/>
      <c r="AU738" s="196"/>
      <c r="AV738" s="196"/>
      <c r="AW738" s="196" t="e">
        <f t="shared" ref="AW738" si="5376">IF($AT$633=1,AM738*$AM$7,0)</f>
        <v>#REF!</v>
      </c>
      <c r="AX738" s="196">
        <f t="shared" ref="AX738" si="5377">IF($AU$633=1,AP738*$AP$7,0)</f>
        <v>0</v>
      </c>
      <c r="AY738" s="196">
        <f t="shared" ref="AY738" si="5378">IF($AV$633=1,AS738*$AS$7,0)</f>
        <v>0</v>
      </c>
      <c r="AZ738" s="197" t="e">
        <f t="shared" si="4956"/>
        <v>#REF!</v>
      </c>
      <c r="BA738" s="198">
        <f t="shared" ref="BA738" si="5379">IFERROR(AZ738/(IF($AT$633&gt;0,$AM$7,0)+IF($AU$633&gt;0,$AP$7,0)+IF($AV$633&gt;0,$AS$7,0)),0)</f>
        <v>0</v>
      </c>
      <c r="BB738" s="198"/>
      <c r="BC738" s="425"/>
      <c r="BD738" s="413"/>
      <c r="BE738" s="413"/>
      <c r="BF738" s="413"/>
      <c r="BG738" s="416"/>
      <c r="BH738" s="416"/>
      <c r="BI738" s="411"/>
      <c r="BJ738" s="411"/>
      <c r="BK738" s="413"/>
      <c r="BL738" s="413"/>
      <c r="BM738" s="413"/>
      <c r="BP738" s="211"/>
      <c r="BQ738" s="211"/>
      <c r="BR738" s="211"/>
      <c r="BS738" s="211"/>
    </row>
    <row r="739" spans="1:71">
      <c r="A739" s="419"/>
      <c r="B739" s="419"/>
      <c r="C739" s="422"/>
      <c r="D739" s="195" t="str">
        <f t="shared" si="5101"/>
        <v>3.6</v>
      </c>
      <c r="E739" s="195"/>
      <c r="F739" s="195"/>
      <c r="G739" s="195"/>
      <c r="H739" s="195"/>
      <c r="I739" s="195"/>
      <c r="J739" s="196">
        <f t="shared" si="4940"/>
        <v>0</v>
      </c>
      <c r="K739" s="197" t="str">
        <f>IF(analis!AR21="","",analis!AR21)</f>
        <v/>
      </c>
      <c r="L739" s="196"/>
      <c r="M739" s="196"/>
      <c r="N739" s="196"/>
      <c r="O739" s="196"/>
      <c r="P739" s="196">
        <f t="shared" si="4941"/>
        <v>0</v>
      </c>
      <c r="Q739" s="8" t="str">
        <f>'rpp10'!$M$266</f>
        <v/>
      </c>
      <c r="R739" s="196"/>
      <c r="S739" s="196">
        <f t="shared" si="4942"/>
        <v>0</v>
      </c>
      <c r="T739" s="196"/>
      <c r="U739" s="196"/>
      <c r="V739" s="196">
        <f t="shared" si="4943"/>
        <v>0</v>
      </c>
      <c r="W739" s="196"/>
      <c r="X739" s="196"/>
      <c r="Y739" s="196"/>
      <c r="Z739" s="196"/>
      <c r="AA739" s="196">
        <f t="shared" ref="AA739" si="5380">IF($W$634=1,J739*$J$7,0)</f>
        <v>0</v>
      </c>
      <c r="AB739" s="196">
        <f t="shared" ref="AB739" si="5381">IF($X$634=1,P739*$P$7,0)</f>
        <v>0</v>
      </c>
      <c r="AC739" s="196">
        <f t="shared" ref="AC739" si="5382">IF($Y$634=1,S739*$S$7,0)</f>
        <v>0</v>
      </c>
      <c r="AD739" s="196">
        <f t="shared" ref="AD739" si="5383">IF($Z$634=1,V739*$V$7,0)</f>
        <v>0</v>
      </c>
      <c r="AE739" s="197">
        <f t="shared" si="4948"/>
        <v>0</v>
      </c>
      <c r="AF739" s="198">
        <f t="shared" ref="AF739" si="5384">IFERROR(AE739/(IF($W$634&gt;0,$J$7,0)+IF($X$634&gt;0,$P$7,0)+IF($Y$634&gt;0,$S$7,0)+IF($Z$634&gt;0,$V$7,0)),0)</f>
        <v>0</v>
      </c>
      <c r="AG739" s="198"/>
      <c r="AH739" s="425"/>
      <c r="AI739" s="413"/>
      <c r="AJ739" s="199" t="str">
        <f t="shared" si="5107"/>
        <v>4.6</v>
      </c>
      <c r="AK739" s="8" t="str">
        <f>'rpp10'!$M$323</f>
        <v/>
      </c>
      <c r="AL739" s="199"/>
      <c r="AM739" s="196">
        <f t="shared" si="4950"/>
        <v>0</v>
      </c>
      <c r="AN739" s="196"/>
      <c r="AO739" s="196"/>
      <c r="AP739" s="196">
        <f t="shared" si="4951"/>
        <v>0</v>
      </c>
      <c r="AQ739" s="196"/>
      <c r="AR739" s="196"/>
      <c r="AS739" s="196">
        <f t="shared" si="4952"/>
        <v>0</v>
      </c>
      <c r="AT739" s="196"/>
      <c r="AU739" s="196"/>
      <c r="AV739" s="196"/>
      <c r="AW739" s="196">
        <f t="shared" ref="AW739" si="5385">IF($AT$634=1,AM739*$AM$7,0)</f>
        <v>0</v>
      </c>
      <c r="AX739" s="196">
        <f t="shared" ref="AX739" si="5386">IF($AU$634=1,AP739*$AP$7,0)</f>
        <v>0</v>
      </c>
      <c r="AY739" s="196">
        <f t="shared" ref="AY739" si="5387">IF($AV$634=1,AS739*$AS$7,0)</f>
        <v>0</v>
      </c>
      <c r="AZ739" s="197">
        <f t="shared" si="4956"/>
        <v>0</v>
      </c>
      <c r="BA739" s="198">
        <f t="shared" ref="BA739" si="5388">IFERROR(AZ739/(IF($AT$634&gt;0,$AM$7,0)+IF($AU$634&gt;0,$AP$7,0)+IF($AV$634&gt;0,$AS$7,0)),0)</f>
        <v>0</v>
      </c>
      <c r="BB739" s="198"/>
      <c r="BC739" s="425"/>
      <c r="BD739" s="413"/>
      <c r="BE739" s="413"/>
      <c r="BF739" s="413"/>
      <c r="BG739" s="416"/>
      <c r="BH739" s="416"/>
      <c r="BI739" s="411"/>
      <c r="BJ739" s="411"/>
      <c r="BK739" s="413"/>
      <c r="BL739" s="413"/>
      <c r="BM739" s="413"/>
      <c r="BP739" s="211"/>
      <c r="BQ739" s="211"/>
      <c r="BR739" s="211"/>
      <c r="BS739" s="211"/>
    </row>
    <row r="740" spans="1:71">
      <c r="A740" s="419"/>
      <c r="B740" s="419"/>
      <c r="C740" s="422"/>
      <c r="D740" s="195" t="str">
        <f t="shared" si="5101"/>
        <v>3.7</v>
      </c>
      <c r="E740" s="195"/>
      <c r="F740" s="195"/>
      <c r="G740" s="195"/>
      <c r="H740" s="195"/>
      <c r="I740" s="195"/>
      <c r="J740" s="196">
        <f t="shared" si="4940"/>
        <v>0</v>
      </c>
      <c r="K740" s="197" t="str">
        <f>IF(analis!AT21="","",analis!AT21)</f>
        <v/>
      </c>
      <c r="L740" s="196"/>
      <c r="M740" s="196"/>
      <c r="N740" s="196"/>
      <c r="O740" s="196"/>
      <c r="P740" s="196">
        <f t="shared" si="4941"/>
        <v>0</v>
      </c>
      <c r="Q740" s="8" t="e">
        <f>#REF!</f>
        <v>#REF!</v>
      </c>
      <c r="R740" s="196"/>
      <c r="S740" s="196" t="e">
        <f t="shared" si="4942"/>
        <v>#REF!</v>
      </c>
      <c r="T740" s="196"/>
      <c r="U740" s="196"/>
      <c r="V740" s="196">
        <f t="shared" si="4943"/>
        <v>0</v>
      </c>
      <c r="W740" s="196"/>
      <c r="X740" s="196"/>
      <c r="Y740" s="196"/>
      <c r="Z740" s="196"/>
      <c r="AA740" s="196">
        <f t="shared" ref="AA740" si="5389">IF($W$635=1,J740*$J$7,0)</f>
        <v>0</v>
      </c>
      <c r="AB740" s="196">
        <f t="shared" ref="AB740" si="5390">IF($X$635=1,P740*$P$7,0)</f>
        <v>0</v>
      </c>
      <c r="AC740" s="196" t="e">
        <f t="shared" ref="AC740" si="5391">IF($Y$635=1,S740*$S$7,0)</f>
        <v>#REF!</v>
      </c>
      <c r="AD740" s="196">
        <f t="shared" ref="AD740" si="5392">IF($Z$635=1,V740*$V$7,0)</f>
        <v>0</v>
      </c>
      <c r="AE740" s="197" t="e">
        <f t="shared" si="4948"/>
        <v>#REF!</v>
      </c>
      <c r="AF740" s="198">
        <f t="shared" ref="AF740" si="5393">IFERROR(AE740/(IF($W$635&gt;0,$J$7,0)+IF($X$635&gt;0,$P$7,0)+IF($Y$635&gt;0,$S$7,0)+IF($Z$635&gt;0,$V$7,0)),0)</f>
        <v>0</v>
      </c>
      <c r="AG740" s="198"/>
      <c r="AH740" s="425"/>
      <c r="AI740" s="413"/>
      <c r="AJ740" s="199" t="str">
        <f t="shared" si="5107"/>
        <v>4.7</v>
      </c>
      <c r="AK740" s="8" t="e">
        <f>#REF!</f>
        <v>#REF!</v>
      </c>
      <c r="AL740" s="199"/>
      <c r="AM740" s="196" t="e">
        <f t="shared" si="4950"/>
        <v>#REF!</v>
      </c>
      <c r="AN740" s="196"/>
      <c r="AO740" s="196"/>
      <c r="AP740" s="196">
        <f t="shared" si="4951"/>
        <v>0</v>
      </c>
      <c r="AQ740" s="196"/>
      <c r="AR740" s="196"/>
      <c r="AS740" s="196">
        <f t="shared" si="4952"/>
        <v>0</v>
      </c>
      <c r="AT740" s="196"/>
      <c r="AU740" s="196"/>
      <c r="AV740" s="196"/>
      <c r="AW740" s="196" t="e">
        <f t="shared" ref="AW740" si="5394">IF($AT$635=1,AM740*$AM$7,0)</f>
        <v>#REF!</v>
      </c>
      <c r="AX740" s="196">
        <f t="shared" ref="AX740" si="5395">IF($AU$635=1,AP740*$AP$7,0)</f>
        <v>0</v>
      </c>
      <c r="AY740" s="196">
        <f t="shared" ref="AY740" si="5396">IF($AV$635=1,AS740*$AS$7,0)</f>
        <v>0</v>
      </c>
      <c r="AZ740" s="197" t="e">
        <f t="shared" si="4956"/>
        <v>#REF!</v>
      </c>
      <c r="BA740" s="198">
        <f t="shared" ref="BA740" si="5397">IFERROR(AZ740/(IF($AT$635&gt;0,$AM$7,0)+IF($AU$635&gt;0,$AP$7,0)+IF($AV$635&gt;0,$AS$7,0)),0)</f>
        <v>0</v>
      </c>
      <c r="BB740" s="198"/>
      <c r="BC740" s="425"/>
      <c r="BD740" s="413"/>
      <c r="BE740" s="413"/>
      <c r="BF740" s="413"/>
      <c r="BG740" s="416"/>
      <c r="BH740" s="416"/>
      <c r="BI740" s="411"/>
      <c r="BJ740" s="411"/>
      <c r="BK740" s="413"/>
      <c r="BL740" s="413"/>
      <c r="BM740" s="413"/>
      <c r="BP740" s="211"/>
      <c r="BQ740" s="211"/>
      <c r="BR740" s="211"/>
      <c r="BS740" s="211"/>
    </row>
    <row r="741" spans="1:71">
      <c r="A741" s="419"/>
      <c r="B741" s="419"/>
      <c r="C741" s="422"/>
      <c r="D741" s="195" t="str">
        <f t="shared" si="5101"/>
        <v>3.8</v>
      </c>
      <c r="E741" s="195"/>
      <c r="F741" s="195"/>
      <c r="G741" s="195"/>
      <c r="H741" s="195"/>
      <c r="I741" s="195"/>
      <c r="J741" s="196">
        <f t="shared" si="4940"/>
        <v>0</v>
      </c>
      <c r="K741" s="197" t="str">
        <f>IF(analis!AV21="","",analis!AV21)</f>
        <v/>
      </c>
      <c r="L741" s="196"/>
      <c r="M741" s="196"/>
      <c r="N741" s="196"/>
      <c r="O741" s="196"/>
      <c r="P741" s="196">
        <f t="shared" si="4941"/>
        <v>0</v>
      </c>
      <c r="Q741" s="8" t="e">
        <f>#REF!</f>
        <v>#REF!</v>
      </c>
      <c r="R741" s="196"/>
      <c r="S741" s="196" t="e">
        <f t="shared" si="4942"/>
        <v>#REF!</v>
      </c>
      <c r="T741" s="196"/>
      <c r="U741" s="196"/>
      <c r="V741" s="196">
        <f t="shared" si="4943"/>
        <v>0</v>
      </c>
      <c r="W741" s="196"/>
      <c r="X741" s="196"/>
      <c r="Y741" s="196"/>
      <c r="Z741" s="196"/>
      <c r="AA741" s="196">
        <f t="shared" ref="AA741" si="5398">IF($W$636=1,J741*$J$7,0)</f>
        <v>0</v>
      </c>
      <c r="AB741" s="196">
        <f t="shared" ref="AB741" si="5399">IF($X$636=1,P741*$P$7,0)</f>
        <v>0</v>
      </c>
      <c r="AC741" s="196" t="e">
        <f t="shared" ref="AC741" si="5400">IF($Y$636=1,S741*$S$7,0)</f>
        <v>#REF!</v>
      </c>
      <c r="AD741" s="196">
        <f t="shared" ref="AD741" si="5401">IF($Z$636=1,V741*$V$7,0)</f>
        <v>0</v>
      </c>
      <c r="AE741" s="197" t="e">
        <f t="shared" si="4948"/>
        <v>#REF!</v>
      </c>
      <c r="AF741" s="198">
        <f t="shared" ref="AF741" si="5402">IFERROR(AE741/(IF($W$636&gt;0,$J$7,0)+IF($X$636&gt;0,$P$7,0)+IF($Y$636&gt;0,$S$7,0)+IF($Z$636&gt;0,$V$7,0)),0)</f>
        <v>0</v>
      </c>
      <c r="AG741" s="198"/>
      <c r="AH741" s="425"/>
      <c r="AI741" s="413"/>
      <c r="AJ741" s="199" t="str">
        <f t="shared" si="5107"/>
        <v>4.8</v>
      </c>
      <c r="AK741" s="8" t="e">
        <f>#REF!</f>
        <v>#REF!</v>
      </c>
      <c r="AL741" s="199"/>
      <c r="AM741" s="196" t="e">
        <f t="shared" si="4950"/>
        <v>#REF!</v>
      </c>
      <c r="AN741" s="196"/>
      <c r="AO741" s="196"/>
      <c r="AP741" s="196">
        <f t="shared" si="4951"/>
        <v>0</v>
      </c>
      <c r="AQ741" s="196"/>
      <c r="AR741" s="196"/>
      <c r="AS741" s="196">
        <f t="shared" si="4952"/>
        <v>0</v>
      </c>
      <c r="AT741" s="196"/>
      <c r="AU741" s="196"/>
      <c r="AV741" s="196"/>
      <c r="AW741" s="196" t="e">
        <f t="shared" ref="AW741" si="5403">IF($AT$636=1,AM741*$AM$7,0)</f>
        <v>#REF!</v>
      </c>
      <c r="AX741" s="196">
        <f t="shared" ref="AX741" si="5404">IF($AU$636=1,AP741*$AP$7,0)</f>
        <v>0</v>
      </c>
      <c r="AY741" s="196">
        <f t="shared" ref="AY741" si="5405">IF($AV$636=1,AS741*$AS$7,0)</f>
        <v>0</v>
      </c>
      <c r="AZ741" s="197" t="e">
        <f t="shared" si="4956"/>
        <v>#REF!</v>
      </c>
      <c r="BA741" s="198">
        <f t="shared" ref="BA741" si="5406">IFERROR(AZ741/(IF($AT$636&gt;0,$AM$7,0)+IF($AU$636&gt;0,$AP$7,0)+IF($AV$636&gt;0,$AS$7,0)),0)</f>
        <v>0</v>
      </c>
      <c r="BB741" s="198"/>
      <c r="BC741" s="425"/>
      <c r="BD741" s="413"/>
      <c r="BE741" s="413"/>
      <c r="BF741" s="413"/>
      <c r="BG741" s="416"/>
      <c r="BH741" s="416"/>
      <c r="BI741" s="411"/>
      <c r="BJ741" s="411"/>
      <c r="BK741" s="413"/>
      <c r="BL741" s="413"/>
      <c r="BM741" s="413"/>
      <c r="BP741" s="211"/>
      <c r="BQ741" s="211"/>
      <c r="BR741" s="211"/>
      <c r="BS741" s="211"/>
    </row>
    <row r="742" spans="1:71">
      <c r="A742" s="419"/>
      <c r="B742" s="419"/>
      <c r="C742" s="422"/>
      <c r="D742" s="195" t="str">
        <f t="shared" si="5101"/>
        <v>3.9</v>
      </c>
      <c r="E742" s="195"/>
      <c r="F742" s="195"/>
      <c r="G742" s="195"/>
      <c r="H742" s="195"/>
      <c r="I742" s="195"/>
      <c r="J742" s="196">
        <f t="shared" si="4940"/>
        <v>0</v>
      </c>
      <c r="K742" s="197" t="str">
        <f>IF(analis!AX21="","",analis!AX21)</f>
        <v/>
      </c>
      <c r="L742" s="196"/>
      <c r="M742" s="196"/>
      <c r="N742" s="196"/>
      <c r="O742" s="196"/>
      <c r="P742" s="196">
        <f t="shared" si="4941"/>
        <v>0</v>
      </c>
      <c r="Q742" s="8" t="e">
        <f>#REF!</f>
        <v>#REF!</v>
      </c>
      <c r="R742" s="196"/>
      <c r="S742" s="196" t="e">
        <f t="shared" si="4942"/>
        <v>#REF!</v>
      </c>
      <c r="T742" s="196"/>
      <c r="U742" s="196"/>
      <c r="V742" s="196">
        <f t="shared" si="4943"/>
        <v>0</v>
      </c>
      <c r="W742" s="196"/>
      <c r="X742" s="196"/>
      <c r="Y742" s="196"/>
      <c r="Z742" s="196"/>
      <c r="AA742" s="196">
        <f t="shared" ref="AA742" si="5407">IF($W$637=1,J742*$J$7,0)</f>
        <v>0</v>
      </c>
      <c r="AB742" s="196">
        <f t="shared" ref="AB742" si="5408">IF($X$637=1,P742*$P$7,0)</f>
        <v>0</v>
      </c>
      <c r="AC742" s="196" t="e">
        <f t="shared" ref="AC742" si="5409">IF($Y$637=1,S742*$S$7,0)</f>
        <v>#REF!</v>
      </c>
      <c r="AD742" s="196">
        <f t="shared" ref="AD742" si="5410">IF($Z$637=1,V742*$V$7,0)</f>
        <v>0</v>
      </c>
      <c r="AE742" s="197" t="e">
        <f t="shared" si="4948"/>
        <v>#REF!</v>
      </c>
      <c r="AF742" s="198">
        <f t="shared" ref="AF742" si="5411">IFERROR(AE742/(IF($W$637&gt;0,$J$7,0)+IF($X$637&gt;0,$P$7,0)+IF($Y$637&gt;0,$S$7,0)+IF($Z$637&gt;0,$V$7,0)),0)</f>
        <v>0</v>
      </c>
      <c r="AG742" s="198"/>
      <c r="AH742" s="425"/>
      <c r="AI742" s="413"/>
      <c r="AJ742" s="199" t="str">
        <f t="shared" si="5107"/>
        <v>4.9</v>
      </c>
      <c r="AK742" s="8" t="e">
        <f>#REF!</f>
        <v>#REF!</v>
      </c>
      <c r="AL742" s="199"/>
      <c r="AM742" s="196" t="e">
        <f t="shared" si="4950"/>
        <v>#REF!</v>
      </c>
      <c r="AN742" s="196"/>
      <c r="AO742" s="196"/>
      <c r="AP742" s="196">
        <f t="shared" si="4951"/>
        <v>0</v>
      </c>
      <c r="AQ742" s="196"/>
      <c r="AR742" s="196"/>
      <c r="AS742" s="196">
        <f t="shared" si="4952"/>
        <v>0</v>
      </c>
      <c r="AT742" s="196"/>
      <c r="AU742" s="196"/>
      <c r="AV742" s="196"/>
      <c r="AW742" s="196" t="e">
        <f t="shared" ref="AW742" si="5412">IF($AT$637=1,AM742*$AM$7,0)</f>
        <v>#REF!</v>
      </c>
      <c r="AX742" s="196">
        <f t="shared" ref="AX742" si="5413">IF($AU$637=1,AP742*$AP$7,0)</f>
        <v>0</v>
      </c>
      <c r="AY742" s="196">
        <f t="shared" ref="AY742" si="5414">IF($AV$637=1,AS742*$AS$7,0)</f>
        <v>0</v>
      </c>
      <c r="AZ742" s="197" t="e">
        <f t="shared" si="4956"/>
        <v>#REF!</v>
      </c>
      <c r="BA742" s="198">
        <f t="shared" ref="BA742" si="5415">IFERROR(AZ742/(IF($AT$637&gt;0,$AM$7,0)+IF($AU$637&gt;0,$AP$7,0)+IF($AV$637&gt;0,$AS$7,0)),0)</f>
        <v>0</v>
      </c>
      <c r="BB742" s="198"/>
      <c r="BC742" s="425"/>
      <c r="BD742" s="413"/>
      <c r="BE742" s="413"/>
      <c r="BF742" s="413"/>
      <c r="BG742" s="416"/>
      <c r="BH742" s="416"/>
      <c r="BI742" s="411"/>
      <c r="BJ742" s="411"/>
      <c r="BK742" s="413"/>
      <c r="BL742" s="413"/>
      <c r="BM742" s="413"/>
      <c r="BP742" s="211"/>
      <c r="BQ742" s="211"/>
      <c r="BR742" s="211"/>
      <c r="BS742" s="211"/>
    </row>
    <row r="743" spans="1:71">
      <c r="A743" s="419"/>
      <c r="B743" s="419"/>
      <c r="C743" s="422"/>
      <c r="D743" s="195" t="str">
        <f t="shared" si="5101"/>
        <v>3.10</v>
      </c>
      <c r="E743" s="195"/>
      <c r="F743" s="195"/>
      <c r="G743" s="195"/>
      <c r="H743" s="195"/>
      <c r="I743" s="195"/>
      <c r="J743" s="196">
        <f t="shared" si="4940"/>
        <v>0</v>
      </c>
      <c r="K743" s="197" t="str">
        <f>IF(analis!AZ21="","",analis!AZ21)</f>
        <v/>
      </c>
      <c r="L743" s="196"/>
      <c r="M743" s="196"/>
      <c r="N743" s="196"/>
      <c r="O743" s="196"/>
      <c r="P743" s="196">
        <f t="shared" si="4941"/>
        <v>0</v>
      </c>
      <c r="Q743" s="8" t="e">
        <f>#REF!</f>
        <v>#REF!</v>
      </c>
      <c r="R743" s="196"/>
      <c r="S743" s="196" t="e">
        <f t="shared" si="4942"/>
        <v>#REF!</v>
      </c>
      <c r="T743" s="196"/>
      <c r="U743" s="196"/>
      <c r="V743" s="196">
        <f t="shared" si="4943"/>
        <v>0</v>
      </c>
      <c r="W743" s="196"/>
      <c r="X743" s="196"/>
      <c r="Y743" s="196"/>
      <c r="Z743" s="196"/>
      <c r="AA743" s="196">
        <f t="shared" ref="AA743" si="5416">IF($W$638=1,J743*$J$7,0)</f>
        <v>0</v>
      </c>
      <c r="AB743" s="196">
        <f t="shared" ref="AB743" si="5417">IF($X$638=1,P743*$P$7,0)</f>
        <v>0</v>
      </c>
      <c r="AC743" s="196" t="e">
        <f t="shared" ref="AC743" si="5418">IF($Y$638=1,S743*$S$7,0)</f>
        <v>#REF!</v>
      </c>
      <c r="AD743" s="196">
        <f t="shared" ref="AD743" si="5419">IF($Z$638=1,V743*$V$7,0)</f>
        <v>0</v>
      </c>
      <c r="AE743" s="197" t="e">
        <f t="shared" si="4948"/>
        <v>#REF!</v>
      </c>
      <c r="AF743" s="198">
        <f t="shared" ref="AF743" si="5420">IFERROR(AE743/(IF($W$638&gt;0,$J$7,0)+IF($X$638&gt;0,$P$7,0)+IF($Y$638&gt;0,$S$7,0)+IF($Z$638&gt;0,$V$7,0)),0)</f>
        <v>0</v>
      </c>
      <c r="AG743" s="198"/>
      <c r="AH743" s="425"/>
      <c r="AI743" s="413"/>
      <c r="AJ743" s="199" t="str">
        <f t="shared" si="5107"/>
        <v>4.10</v>
      </c>
      <c r="AK743" s="8" t="e">
        <f>#REF!</f>
        <v>#REF!</v>
      </c>
      <c r="AL743" s="199"/>
      <c r="AM743" s="196" t="e">
        <f t="shared" si="4950"/>
        <v>#REF!</v>
      </c>
      <c r="AN743" s="196"/>
      <c r="AO743" s="196"/>
      <c r="AP743" s="196">
        <f t="shared" si="4951"/>
        <v>0</v>
      </c>
      <c r="AQ743" s="196"/>
      <c r="AR743" s="196"/>
      <c r="AS743" s="196">
        <f t="shared" si="4952"/>
        <v>0</v>
      </c>
      <c r="AT743" s="196"/>
      <c r="AU743" s="196"/>
      <c r="AV743" s="196"/>
      <c r="AW743" s="196" t="e">
        <f t="shared" ref="AW743" si="5421">IF($AT$638=1,AM743*$AM$7,0)</f>
        <v>#REF!</v>
      </c>
      <c r="AX743" s="196">
        <f t="shared" ref="AX743" si="5422">IF($AU$638=1,AP743*$AP$7,0)</f>
        <v>0</v>
      </c>
      <c r="AY743" s="196">
        <f t="shared" ref="AY743" si="5423">IF($AV$638=1,AS743*$AS$7,0)</f>
        <v>0</v>
      </c>
      <c r="AZ743" s="197" t="e">
        <f t="shared" si="4956"/>
        <v>#REF!</v>
      </c>
      <c r="BA743" s="198">
        <f t="shared" ref="BA743" si="5424">IFERROR(AZ743/(IF($AT$638&gt;0,$AM$7,0)+IF($AU$638&gt;0,$AP$7,0)+IF($AV$638&gt;0,$AS$7,0)),0)</f>
        <v>0</v>
      </c>
      <c r="BB743" s="198"/>
      <c r="BC743" s="425"/>
      <c r="BD743" s="413"/>
      <c r="BE743" s="413"/>
      <c r="BF743" s="413"/>
      <c r="BG743" s="416"/>
      <c r="BH743" s="416"/>
      <c r="BI743" s="411"/>
      <c r="BJ743" s="411"/>
      <c r="BK743" s="413"/>
      <c r="BL743" s="413"/>
      <c r="BM743" s="413"/>
      <c r="BP743" s="211"/>
      <c r="BQ743" s="211"/>
      <c r="BR743" s="211"/>
      <c r="BS743" s="211"/>
    </row>
    <row r="744" spans="1:71">
      <c r="A744" s="419"/>
      <c r="B744" s="419"/>
      <c r="C744" s="422"/>
      <c r="D744" s="195" t="str">
        <f t="shared" si="5101"/>
        <v>3.11</v>
      </c>
      <c r="E744" s="195"/>
      <c r="F744" s="195"/>
      <c r="G744" s="195"/>
      <c r="H744" s="195"/>
      <c r="I744" s="195"/>
      <c r="J744" s="196">
        <f t="shared" si="4940"/>
        <v>0</v>
      </c>
      <c r="K744" s="197" t="str">
        <f>IF(analis!BB21="","",analis!BB21)</f>
        <v/>
      </c>
      <c r="L744" s="196"/>
      <c r="M744" s="196"/>
      <c r="N744" s="196"/>
      <c r="O744" s="196"/>
      <c r="P744" s="196">
        <f t="shared" si="4941"/>
        <v>0</v>
      </c>
      <c r="Q744" s="8" t="e">
        <f>#REF!</f>
        <v>#REF!</v>
      </c>
      <c r="R744" s="196"/>
      <c r="S744" s="196" t="e">
        <f t="shared" si="4942"/>
        <v>#REF!</v>
      </c>
      <c r="T744" s="196"/>
      <c r="U744" s="196"/>
      <c r="V744" s="196">
        <f t="shared" si="4943"/>
        <v>0</v>
      </c>
      <c r="W744" s="196"/>
      <c r="X744" s="196"/>
      <c r="Y744" s="196"/>
      <c r="Z744" s="196"/>
      <c r="AA744" s="196">
        <f t="shared" ref="AA744" si="5425">IF($W$639=1,J744*$J$7,0)</f>
        <v>0</v>
      </c>
      <c r="AB744" s="196">
        <f t="shared" ref="AB744" si="5426">IF($X$639=1,P744*$P$7,0)</f>
        <v>0</v>
      </c>
      <c r="AC744" s="196" t="e">
        <f t="shared" ref="AC744" si="5427">IF($Y$639=1,S744*$S$7,0)</f>
        <v>#REF!</v>
      </c>
      <c r="AD744" s="196">
        <f t="shared" ref="AD744" si="5428">IF($Z$639=1,V744*$V$7,0)</f>
        <v>0</v>
      </c>
      <c r="AE744" s="197" t="e">
        <f t="shared" si="4948"/>
        <v>#REF!</v>
      </c>
      <c r="AF744" s="198">
        <f t="shared" ref="AF744" si="5429">IFERROR(AE744/(IF($W$639&gt;0,$J$7,0)+IF($X$639&gt;0,$P$7,0)+IF($Y$639&gt;0,$S$7,0)+IF($Z$639&gt;0,$V$7,0)),0)</f>
        <v>0</v>
      </c>
      <c r="AG744" s="198"/>
      <c r="AH744" s="425"/>
      <c r="AI744" s="413"/>
      <c r="AJ744" s="199" t="str">
        <f t="shared" si="5107"/>
        <v>4.11</v>
      </c>
      <c r="AK744" s="8" t="e">
        <f>#REF!</f>
        <v>#REF!</v>
      </c>
      <c r="AL744" s="199"/>
      <c r="AM744" s="196" t="e">
        <f t="shared" si="4950"/>
        <v>#REF!</v>
      </c>
      <c r="AN744" s="196"/>
      <c r="AO744" s="196"/>
      <c r="AP744" s="196">
        <f t="shared" si="4951"/>
        <v>0</v>
      </c>
      <c r="AQ744" s="196"/>
      <c r="AR744" s="196"/>
      <c r="AS744" s="196">
        <f t="shared" si="4952"/>
        <v>0</v>
      </c>
      <c r="AT744" s="196"/>
      <c r="AU744" s="196"/>
      <c r="AV744" s="196"/>
      <c r="AW744" s="196" t="e">
        <f t="shared" ref="AW744" si="5430">IF($AT$639=1,AM744*$AM$7,0)</f>
        <v>#REF!</v>
      </c>
      <c r="AX744" s="196">
        <f t="shared" ref="AX744" si="5431">IF($AU$639=1,AP744*$AP$7,0)</f>
        <v>0</v>
      </c>
      <c r="AY744" s="196">
        <f t="shared" ref="AY744" si="5432">IF($AV$639=1,AS744*$AS$7,0)</f>
        <v>0</v>
      </c>
      <c r="AZ744" s="197" t="e">
        <f t="shared" si="4956"/>
        <v>#REF!</v>
      </c>
      <c r="BA744" s="198">
        <f t="shared" ref="BA744" si="5433">IFERROR(AZ744/(IF($AT$639&gt;0,$AM$7,0)+IF($AU$639&gt;0,$AP$7,0)+IF($AV$639&gt;0,$AS$7,0)),0)</f>
        <v>0</v>
      </c>
      <c r="BB744" s="198"/>
      <c r="BC744" s="425"/>
      <c r="BD744" s="413"/>
      <c r="BE744" s="413"/>
      <c r="BF744" s="413"/>
      <c r="BG744" s="416"/>
      <c r="BH744" s="416"/>
      <c r="BI744" s="411"/>
      <c r="BJ744" s="411"/>
      <c r="BK744" s="413"/>
      <c r="BL744" s="413"/>
      <c r="BM744" s="413"/>
      <c r="BP744" s="211"/>
      <c r="BQ744" s="211"/>
      <c r="BR744" s="211"/>
      <c r="BS744" s="211"/>
    </row>
    <row r="745" spans="1:71">
      <c r="A745" s="419"/>
      <c r="B745" s="419"/>
      <c r="C745" s="422"/>
      <c r="D745" s="195" t="str">
        <f t="shared" si="5101"/>
        <v>3.12</v>
      </c>
      <c r="E745" s="195"/>
      <c r="F745" s="195"/>
      <c r="G745" s="195"/>
      <c r="H745" s="195"/>
      <c r="I745" s="195"/>
      <c r="J745" s="196">
        <f t="shared" si="4940"/>
        <v>0</v>
      </c>
      <c r="K745" s="197" t="str">
        <f>IF(analis!BD21="","",analis!BD21)</f>
        <v/>
      </c>
      <c r="L745" s="196"/>
      <c r="M745" s="196"/>
      <c r="N745" s="196"/>
      <c r="O745" s="196"/>
      <c r="P745" s="196">
        <f t="shared" si="4941"/>
        <v>0</v>
      </c>
      <c r="Q745" s="8" t="e">
        <f>#REF!</f>
        <v>#REF!</v>
      </c>
      <c r="R745" s="196"/>
      <c r="S745" s="196" t="e">
        <f t="shared" si="4942"/>
        <v>#REF!</v>
      </c>
      <c r="T745" s="196"/>
      <c r="U745" s="196"/>
      <c r="V745" s="196">
        <f t="shared" si="4943"/>
        <v>0</v>
      </c>
      <c r="W745" s="196"/>
      <c r="X745" s="196"/>
      <c r="Y745" s="196"/>
      <c r="Z745" s="196"/>
      <c r="AA745" s="196">
        <f t="shared" ref="AA745" si="5434">IF($W$640=1,J745*$J$7,0)</f>
        <v>0</v>
      </c>
      <c r="AB745" s="196">
        <f t="shared" ref="AB745" si="5435">IF($X$640=1,P745*$P$7,0)</f>
        <v>0</v>
      </c>
      <c r="AC745" s="196" t="e">
        <f t="shared" ref="AC745" si="5436">IF($Y$640=1,S745*$S$7,0)</f>
        <v>#REF!</v>
      </c>
      <c r="AD745" s="196">
        <f t="shared" ref="AD745" si="5437">IF($Z$640=1,V745*$V$7,0)</f>
        <v>0</v>
      </c>
      <c r="AE745" s="197" t="e">
        <f t="shared" si="4948"/>
        <v>#REF!</v>
      </c>
      <c r="AF745" s="198">
        <f t="shared" ref="AF745" si="5438">IFERROR(AE745/(IF($W$640&gt;0,$J$7,0)+IF($X$640&gt;0,$P$7,0)+IF($Y$640&gt;0,$S$7,0)+IF($Z$640&gt;0,$V$7,0)),0)</f>
        <v>0</v>
      </c>
      <c r="AG745" s="198"/>
      <c r="AH745" s="425"/>
      <c r="AI745" s="413"/>
      <c r="AJ745" s="199" t="str">
        <f t="shared" si="5107"/>
        <v>4.12</v>
      </c>
      <c r="AK745" s="8" t="e">
        <f>#REF!</f>
        <v>#REF!</v>
      </c>
      <c r="AL745" s="199"/>
      <c r="AM745" s="196" t="e">
        <f t="shared" si="4950"/>
        <v>#REF!</v>
      </c>
      <c r="AN745" s="196"/>
      <c r="AO745" s="196"/>
      <c r="AP745" s="196">
        <f t="shared" si="4951"/>
        <v>0</v>
      </c>
      <c r="AQ745" s="196"/>
      <c r="AR745" s="196"/>
      <c r="AS745" s="196">
        <f t="shared" si="4952"/>
        <v>0</v>
      </c>
      <c r="AT745" s="196"/>
      <c r="AU745" s="196"/>
      <c r="AV745" s="196"/>
      <c r="AW745" s="196" t="e">
        <f t="shared" ref="AW745" si="5439">IF($AT$640=1,AM745*$AM$7,0)</f>
        <v>#REF!</v>
      </c>
      <c r="AX745" s="196">
        <f t="shared" ref="AX745" si="5440">IF($AU$640=1,AP745*$AP$7,0)</f>
        <v>0</v>
      </c>
      <c r="AY745" s="196">
        <f t="shared" ref="AY745" si="5441">IF($AV$640=1,AS745*$AS$7,0)</f>
        <v>0</v>
      </c>
      <c r="AZ745" s="197" t="e">
        <f t="shared" si="4956"/>
        <v>#REF!</v>
      </c>
      <c r="BA745" s="198">
        <f t="shared" ref="BA745" si="5442">IFERROR(AZ745/(IF($AT$640&gt;0,$AM$7,0)+IF($AU$640&gt;0,$AP$7,0)+IF($AV$640&gt;0,$AS$7,0)),0)</f>
        <v>0</v>
      </c>
      <c r="BB745" s="198"/>
      <c r="BC745" s="425"/>
      <c r="BD745" s="413"/>
      <c r="BE745" s="413"/>
      <c r="BF745" s="413"/>
      <c r="BG745" s="416"/>
      <c r="BH745" s="416"/>
      <c r="BI745" s="411"/>
      <c r="BJ745" s="411"/>
      <c r="BK745" s="413"/>
      <c r="BL745" s="413"/>
      <c r="BM745" s="413"/>
      <c r="BP745" s="211"/>
      <c r="BQ745" s="211"/>
      <c r="BR745" s="211"/>
      <c r="BS745" s="211"/>
    </row>
    <row r="746" spans="1:71">
      <c r="A746" s="419"/>
      <c r="B746" s="419"/>
      <c r="C746" s="422"/>
      <c r="D746" s="195" t="str">
        <f t="shared" si="5101"/>
        <v>3.13</v>
      </c>
      <c r="E746" s="195"/>
      <c r="F746" s="195"/>
      <c r="G746" s="195"/>
      <c r="H746" s="195"/>
      <c r="I746" s="195"/>
      <c r="J746" s="196">
        <f t="shared" si="4940"/>
        <v>0</v>
      </c>
      <c r="K746" s="197" t="str">
        <f>IF(analis!BF21="","",analis!BF21)</f>
        <v/>
      </c>
      <c r="L746" s="196"/>
      <c r="M746" s="196"/>
      <c r="N746" s="196"/>
      <c r="O746" s="196"/>
      <c r="P746" s="196">
        <f t="shared" si="4941"/>
        <v>0</v>
      </c>
      <c r="Q746" s="8" t="e">
        <f>#REF!</f>
        <v>#REF!</v>
      </c>
      <c r="R746" s="196"/>
      <c r="S746" s="196" t="e">
        <f t="shared" si="4942"/>
        <v>#REF!</v>
      </c>
      <c r="T746" s="196"/>
      <c r="U746" s="196"/>
      <c r="V746" s="196">
        <f t="shared" si="4943"/>
        <v>0</v>
      </c>
      <c r="W746" s="196"/>
      <c r="X746" s="196"/>
      <c r="Y746" s="196"/>
      <c r="Z746" s="196"/>
      <c r="AA746" s="196">
        <f t="shared" ref="AA746" si="5443">IF($W$641=1,J746*$J$7,0)</f>
        <v>0</v>
      </c>
      <c r="AB746" s="196">
        <f t="shared" ref="AB746" si="5444">IF($X$641=1,P746*$P$7,0)</f>
        <v>0</v>
      </c>
      <c r="AC746" s="196" t="e">
        <f t="shared" ref="AC746" si="5445">IF($Y$641=1,S746*$S$7,0)</f>
        <v>#REF!</v>
      </c>
      <c r="AD746" s="196">
        <f t="shared" ref="AD746" si="5446">IF($Z$641=1,V746*$V$7,0)</f>
        <v>0</v>
      </c>
      <c r="AE746" s="197" t="e">
        <f t="shared" si="4948"/>
        <v>#REF!</v>
      </c>
      <c r="AF746" s="198">
        <f t="shared" ref="AF746" si="5447">IFERROR(AE746/(IF($W$641&gt;0,$J$7,0)+IF($X$641&gt;0,$P$7,0)+IF($Y$641&gt;0,$S$7,0)+IF($Z$641&gt;0,$V$7,0)),0)</f>
        <v>0</v>
      </c>
      <c r="AG746" s="198"/>
      <c r="AH746" s="425"/>
      <c r="AI746" s="413"/>
      <c r="AJ746" s="199" t="str">
        <f t="shared" si="5107"/>
        <v>4.13</v>
      </c>
      <c r="AK746" s="8" t="e">
        <f>#REF!</f>
        <v>#REF!</v>
      </c>
      <c r="AL746" s="199"/>
      <c r="AM746" s="196" t="e">
        <f t="shared" si="4950"/>
        <v>#REF!</v>
      </c>
      <c r="AN746" s="196"/>
      <c r="AO746" s="196"/>
      <c r="AP746" s="196">
        <f t="shared" si="4951"/>
        <v>0</v>
      </c>
      <c r="AQ746" s="196"/>
      <c r="AR746" s="196"/>
      <c r="AS746" s="196">
        <f t="shared" si="4952"/>
        <v>0</v>
      </c>
      <c r="AT746" s="196"/>
      <c r="AU746" s="196"/>
      <c r="AV746" s="196"/>
      <c r="AW746" s="196" t="e">
        <f t="shared" ref="AW746" si="5448">IF($AT$641=1,AM746*$AM$7,0)</f>
        <v>#REF!</v>
      </c>
      <c r="AX746" s="196">
        <f t="shared" ref="AX746" si="5449">IF($AU$641=1,AP746*$AP$7,0)</f>
        <v>0</v>
      </c>
      <c r="AY746" s="196">
        <f t="shared" ref="AY746" si="5450">IF($AV$641=1,AS746*$AS$7,0)</f>
        <v>0</v>
      </c>
      <c r="AZ746" s="197" t="e">
        <f t="shared" si="4956"/>
        <v>#REF!</v>
      </c>
      <c r="BA746" s="198">
        <f t="shared" ref="BA746" si="5451">IFERROR(AZ746/(IF($AT$641&gt;0,$AM$7,0)+IF($AU$641&gt;0,$AP$7,0)+IF($AV$641&gt;0,$AS$7,0)),0)</f>
        <v>0</v>
      </c>
      <c r="BB746" s="198"/>
      <c r="BC746" s="425"/>
      <c r="BD746" s="413"/>
      <c r="BE746" s="413"/>
      <c r="BF746" s="413"/>
      <c r="BG746" s="416"/>
      <c r="BH746" s="416"/>
      <c r="BI746" s="411"/>
      <c r="BJ746" s="411"/>
      <c r="BK746" s="413"/>
      <c r="BL746" s="413"/>
      <c r="BM746" s="413"/>
      <c r="BP746" s="211"/>
      <c r="BQ746" s="211"/>
      <c r="BR746" s="211"/>
      <c r="BS746" s="211"/>
    </row>
    <row r="747" spans="1:71">
      <c r="A747" s="419"/>
      <c r="B747" s="419"/>
      <c r="C747" s="422"/>
      <c r="D747" s="195" t="str">
        <f t="shared" si="5101"/>
        <v>3.14</v>
      </c>
      <c r="E747" s="195"/>
      <c r="F747" s="195"/>
      <c r="G747" s="195"/>
      <c r="H747" s="195"/>
      <c r="I747" s="195"/>
      <c r="J747" s="196">
        <f t="shared" si="4940"/>
        <v>0</v>
      </c>
      <c r="K747" s="197" t="str">
        <f>IF(analis!BH21="","",analis!BH21)</f>
        <v/>
      </c>
      <c r="L747" s="196"/>
      <c r="M747" s="196"/>
      <c r="N747" s="196"/>
      <c r="O747" s="196"/>
      <c r="P747" s="196">
        <f t="shared" si="4941"/>
        <v>0</v>
      </c>
      <c r="Q747" s="8" t="e">
        <f>#REF!</f>
        <v>#REF!</v>
      </c>
      <c r="R747" s="196"/>
      <c r="S747" s="196" t="e">
        <f t="shared" si="4942"/>
        <v>#REF!</v>
      </c>
      <c r="T747" s="196"/>
      <c r="U747" s="196"/>
      <c r="V747" s="196">
        <f t="shared" si="4943"/>
        <v>0</v>
      </c>
      <c r="W747" s="196"/>
      <c r="X747" s="196"/>
      <c r="Y747" s="196"/>
      <c r="Z747" s="196"/>
      <c r="AA747" s="196">
        <f t="shared" ref="AA747" si="5452">IF($W$642=1,J747*$J$7,0)</f>
        <v>0</v>
      </c>
      <c r="AB747" s="196">
        <f t="shared" ref="AB747" si="5453">IF($X$642=1,P747*$P$7,0)</f>
        <v>0</v>
      </c>
      <c r="AC747" s="196" t="e">
        <f t="shared" ref="AC747" si="5454">IF($Y$642=1,S747*$S$7,0)</f>
        <v>#REF!</v>
      </c>
      <c r="AD747" s="196">
        <f t="shared" ref="AD747" si="5455">IF($Z$642=1,V747*$V$7,0)</f>
        <v>0</v>
      </c>
      <c r="AE747" s="197" t="e">
        <f t="shared" si="4948"/>
        <v>#REF!</v>
      </c>
      <c r="AF747" s="198">
        <f t="shared" ref="AF747" si="5456">IFERROR(AE747/(IF($W$642&gt;0,$J$7,0)+IF($X$642&gt;0,$P$7,0)+IF($Y$642&gt;0,$S$7,0)+IF($Z$642&gt;0,$V$7,0)),0)</f>
        <v>0</v>
      </c>
      <c r="AG747" s="198"/>
      <c r="AH747" s="425"/>
      <c r="AI747" s="413"/>
      <c r="AJ747" s="199" t="str">
        <f t="shared" si="5107"/>
        <v>4.14</v>
      </c>
      <c r="AK747" s="8" t="e">
        <f>#REF!</f>
        <v>#REF!</v>
      </c>
      <c r="AL747" s="199"/>
      <c r="AM747" s="196" t="e">
        <f t="shared" si="4950"/>
        <v>#REF!</v>
      </c>
      <c r="AN747" s="196"/>
      <c r="AO747" s="196"/>
      <c r="AP747" s="196">
        <f t="shared" si="4951"/>
        <v>0</v>
      </c>
      <c r="AQ747" s="196"/>
      <c r="AR747" s="196"/>
      <c r="AS747" s="196">
        <f t="shared" si="4952"/>
        <v>0</v>
      </c>
      <c r="AT747" s="196"/>
      <c r="AU747" s="196"/>
      <c r="AV747" s="196"/>
      <c r="AW747" s="196" t="e">
        <f t="shared" ref="AW747" si="5457">IF($AT$642=1,AM747*$AM$7,0)</f>
        <v>#REF!</v>
      </c>
      <c r="AX747" s="196">
        <f t="shared" ref="AX747" si="5458">IF($AU$642=1,AP747*$AP$7,0)</f>
        <v>0</v>
      </c>
      <c r="AY747" s="196">
        <f t="shared" ref="AY747" si="5459">IF($AV$642=1,AS747*$AS$7,0)</f>
        <v>0</v>
      </c>
      <c r="AZ747" s="197" t="e">
        <f t="shared" si="4956"/>
        <v>#REF!</v>
      </c>
      <c r="BA747" s="198">
        <f t="shared" ref="BA747" si="5460">IFERROR(AZ747/(IF($AT$642&gt;0,$AM$7,0)+IF($AU$642&gt;0,$AP$7,0)+IF($AV$642&gt;0,$AS$7,0)),0)</f>
        <v>0</v>
      </c>
      <c r="BB747" s="198"/>
      <c r="BC747" s="425"/>
      <c r="BD747" s="413"/>
      <c r="BE747" s="413"/>
      <c r="BF747" s="413"/>
      <c r="BG747" s="416"/>
      <c r="BH747" s="416"/>
      <c r="BI747" s="411"/>
      <c r="BJ747" s="411"/>
      <c r="BK747" s="413"/>
      <c r="BL747" s="413"/>
      <c r="BM747" s="413"/>
      <c r="BP747" s="211"/>
      <c r="BQ747" s="211"/>
      <c r="BR747" s="211"/>
      <c r="BS747" s="211"/>
    </row>
    <row r="748" spans="1:71">
      <c r="A748" s="420"/>
      <c r="B748" s="420"/>
      <c r="C748" s="423"/>
      <c r="D748" s="195" t="str">
        <f t="shared" si="5101"/>
        <v>3.15</v>
      </c>
      <c r="E748" s="195"/>
      <c r="F748" s="195"/>
      <c r="G748" s="195"/>
      <c r="H748" s="195"/>
      <c r="I748" s="195"/>
      <c r="J748" s="196">
        <f t="shared" si="4940"/>
        <v>0</v>
      </c>
      <c r="K748" s="197" t="str">
        <f>IF(analis!BJ21="","",analis!BJ21)</f>
        <v/>
      </c>
      <c r="L748" s="196"/>
      <c r="M748" s="196"/>
      <c r="N748" s="196"/>
      <c r="O748" s="196"/>
      <c r="P748" s="196">
        <f t="shared" si="4941"/>
        <v>0</v>
      </c>
      <c r="Q748" s="8" t="e">
        <f>#REF!</f>
        <v>#REF!</v>
      </c>
      <c r="R748" s="196"/>
      <c r="S748" s="196" t="e">
        <f t="shared" si="4942"/>
        <v>#REF!</v>
      </c>
      <c r="T748" s="196"/>
      <c r="U748" s="196"/>
      <c r="V748" s="196">
        <f t="shared" si="4943"/>
        <v>0</v>
      </c>
      <c r="W748" s="196"/>
      <c r="X748" s="196"/>
      <c r="Y748" s="196"/>
      <c r="Z748" s="196"/>
      <c r="AA748" s="196">
        <f t="shared" ref="AA748" si="5461">IF($W$643=1,J748*$J$7,0)</f>
        <v>0</v>
      </c>
      <c r="AB748" s="196">
        <f t="shared" ref="AB748" si="5462">IF($X$643=1,P748*$P$7,0)</f>
        <v>0</v>
      </c>
      <c r="AC748" s="196" t="e">
        <f t="shared" ref="AC748" si="5463">IF($Y$643=1,S748*$S$7,0)</f>
        <v>#REF!</v>
      </c>
      <c r="AD748" s="196">
        <f t="shared" ref="AD748" si="5464">IF($Z$643=1,V748*$V$7,0)</f>
        <v>0</v>
      </c>
      <c r="AE748" s="197" t="e">
        <f t="shared" si="4948"/>
        <v>#REF!</v>
      </c>
      <c r="AF748" s="198">
        <f t="shared" ref="AF748" si="5465">IFERROR(AE748/(IF($W$643&gt;0,$J$7,0)+IF($X$643&gt;0,$P$7,0)+IF($Y$643&gt;0,$S$7,0)+IF($Z$643&gt;0,$V$7,0)),0)</f>
        <v>0</v>
      </c>
      <c r="AG748" s="198"/>
      <c r="AH748" s="426"/>
      <c r="AI748" s="414"/>
      <c r="AJ748" s="199" t="str">
        <f t="shared" si="5107"/>
        <v>4.15</v>
      </c>
      <c r="AK748" s="8" t="e">
        <f>#REF!</f>
        <v>#REF!</v>
      </c>
      <c r="AL748" s="199"/>
      <c r="AM748" s="196" t="e">
        <f t="shared" si="4950"/>
        <v>#REF!</v>
      </c>
      <c r="AN748" s="196"/>
      <c r="AO748" s="196"/>
      <c r="AP748" s="196">
        <f t="shared" si="4951"/>
        <v>0</v>
      </c>
      <c r="AQ748" s="196"/>
      <c r="AR748" s="196"/>
      <c r="AS748" s="196">
        <f t="shared" si="4952"/>
        <v>0</v>
      </c>
      <c r="AT748" s="196"/>
      <c r="AU748" s="196"/>
      <c r="AV748" s="196"/>
      <c r="AW748" s="196" t="e">
        <f t="shared" ref="AW748" si="5466">IF($AT$643=1,AM748*$AM$7,0)</f>
        <v>#REF!</v>
      </c>
      <c r="AX748" s="196">
        <f t="shared" ref="AX748" si="5467">IF($AU$643=1,AP748*$AP$7,0)</f>
        <v>0</v>
      </c>
      <c r="AY748" s="196">
        <f t="shared" ref="AY748" si="5468">IF($AV$643=1,AS748*$AS$7,0)</f>
        <v>0</v>
      </c>
      <c r="AZ748" s="197" t="e">
        <f t="shared" si="4956"/>
        <v>#REF!</v>
      </c>
      <c r="BA748" s="198">
        <f t="shared" ref="BA748" si="5469">IFERROR(AZ748/(IF($AT$643&gt;0,$AM$7,0)+IF($AU$643&gt;0,$AP$7,0)+IF($AV$643&gt;0,$AS$7,0)),0)</f>
        <v>0</v>
      </c>
      <c r="BB748" s="198"/>
      <c r="BC748" s="426"/>
      <c r="BD748" s="414"/>
      <c r="BE748" s="414"/>
      <c r="BF748" s="414"/>
      <c r="BG748" s="417"/>
      <c r="BH748" s="417"/>
      <c r="BI748" s="316"/>
      <c r="BJ748" s="316"/>
      <c r="BK748" s="414"/>
      <c r="BL748" s="414"/>
      <c r="BM748" s="414"/>
      <c r="BP748" s="211"/>
      <c r="BQ748" s="211"/>
      <c r="BR748" s="211"/>
      <c r="BS748" s="211"/>
    </row>
    <row r="749" spans="1:71">
      <c r="A749" s="418">
        <v>9</v>
      </c>
      <c r="B749" s="418">
        <f>pd!B632</f>
        <v>0</v>
      </c>
      <c r="C749" s="421">
        <f>pd!C632</f>
        <v>0</v>
      </c>
      <c r="D749" s="195" t="str">
        <f t="shared" si="5101"/>
        <v>3.1</v>
      </c>
      <c r="E749" s="195"/>
      <c r="F749" s="195"/>
      <c r="G749" s="195"/>
      <c r="H749" s="195"/>
      <c r="I749" s="195"/>
      <c r="J749" s="196">
        <f t="shared" si="4940"/>
        <v>0</v>
      </c>
      <c r="K749" s="197" t="str">
        <f>IF(analis!AH22="","",analis!AH22)</f>
        <v/>
      </c>
      <c r="L749" s="196"/>
      <c r="M749" s="196"/>
      <c r="N749" s="196"/>
      <c r="O749" s="196"/>
      <c r="P749" s="196">
        <f t="shared" si="4941"/>
        <v>0</v>
      </c>
      <c r="Q749" s="8" t="e">
        <f>#REF!</f>
        <v>#REF!</v>
      </c>
      <c r="R749" s="196"/>
      <c r="S749" s="196" t="e">
        <f t="shared" si="4942"/>
        <v>#REF!</v>
      </c>
      <c r="T749" s="196"/>
      <c r="U749" s="196"/>
      <c r="V749" s="196">
        <f t="shared" si="4943"/>
        <v>0</v>
      </c>
      <c r="W749" s="196"/>
      <c r="X749" s="196"/>
      <c r="Y749" s="196"/>
      <c r="Z749" s="196"/>
      <c r="AA749" s="196">
        <f t="shared" ref="AA749" si="5470">IF($W$629=1,J749*$J$7,0)</f>
        <v>0</v>
      </c>
      <c r="AB749" s="196">
        <f t="shared" ref="AB749" si="5471">IF($X$629=1,P749*$P$7,0)</f>
        <v>0</v>
      </c>
      <c r="AC749" s="196" t="e">
        <f t="shared" ref="AC749" si="5472">IF($Y$629=1,S749*$S$7,0)</f>
        <v>#REF!</v>
      </c>
      <c r="AD749" s="196">
        <f t="shared" ref="AD749" si="5473">IF($Z$629=1,V749*$V$7,0)</f>
        <v>0</v>
      </c>
      <c r="AE749" s="197" t="e">
        <f t="shared" si="4948"/>
        <v>#REF!</v>
      </c>
      <c r="AF749" s="198">
        <f t="shared" ref="AF749" si="5474">IFERROR(AE749/(IF($W$629&gt;0,$J$7,0)+IF($X$629&gt;0,$P$7,0)+IF($Y$629&gt;0,$S$7,0)+IF($Z$629&gt;0,$V$7,0)),0)</f>
        <v>0</v>
      </c>
      <c r="AG749" s="198"/>
      <c r="AH749" s="424" t="e">
        <f t="shared" ref="AH749" si="5475">ROUND((SUM(AF749:AF763)/SUM($AG$629:$AG$643)),0)</f>
        <v>#REF!</v>
      </c>
      <c r="AI749" s="412" t="e">
        <f t="shared" ref="AI749" si="5476">IF(AH749&gt;=$BO$629,"A",IF(AH749&gt;=$BO$630,"B",IF(AH749&gt;=$BO$631,"C",IF(AH749&gt;=$BO$632,"D",""))))</f>
        <v>#REF!</v>
      </c>
      <c r="AJ749" s="199" t="str">
        <f t="shared" si="5107"/>
        <v>4.1</v>
      </c>
      <c r="AK749" s="8" t="e">
        <f>#REF!</f>
        <v>#REF!</v>
      </c>
      <c r="AL749" s="199"/>
      <c r="AM749" s="196" t="e">
        <f t="shared" si="4950"/>
        <v>#REF!</v>
      </c>
      <c r="AN749" s="196"/>
      <c r="AO749" s="196"/>
      <c r="AP749" s="196">
        <f t="shared" si="4951"/>
        <v>0</v>
      </c>
      <c r="AQ749" s="196"/>
      <c r="AR749" s="196"/>
      <c r="AS749" s="196">
        <f t="shared" si="4952"/>
        <v>0</v>
      </c>
      <c r="AT749" s="196"/>
      <c r="AU749" s="196"/>
      <c r="AV749" s="196"/>
      <c r="AW749" s="196" t="e">
        <f t="shared" ref="AW749" si="5477">IF($AT$629=1,AM749*$AM$7,0)</f>
        <v>#REF!</v>
      </c>
      <c r="AX749" s="196">
        <f t="shared" ref="AX749" si="5478">IF($AU$629=1,AP749*$AP$7,0)</f>
        <v>0</v>
      </c>
      <c r="AY749" s="196">
        <f t="shared" ref="AY749" si="5479">IF($AV$629=1,AS749*$AS$7,0)</f>
        <v>0</v>
      </c>
      <c r="AZ749" s="197" t="e">
        <f t="shared" si="4956"/>
        <v>#REF!</v>
      </c>
      <c r="BA749" s="198">
        <f t="shared" ref="BA749" si="5480">IFERROR(AZ749/(IF($AT$629&gt;0,$AM$7,0)+IF($AU$629&gt;0,$AP$7,0)+IF($AV$629&gt;0,$AS$7,0)),0)</f>
        <v>0</v>
      </c>
      <c r="BB749" s="198"/>
      <c r="BC749" s="424" t="e">
        <f t="shared" ref="BC749" si="5481">ROUND((SUM(BA749:BA763)/SUM($BB$629:$BB$643)),0)</f>
        <v>#REF!</v>
      </c>
      <c r="BD749" s="412" t="e">
        <f t="shared" ref="BD749" si="5482">IF(BC749&gt;=$BO$629,"A",IF(BC749&gt;=$BO$630,"B",IF(BC749&gt;=$BO$631,"C",IF(BC749&gt;=$BO$632,"D",""))))</f>
        <v>#REF!</v>
      </c>
      <c r="BE749" s="412"/>
      <c r="BF749" s="412"/>
      <c r="BG749" s="415" t="e">
        <f t="shared" ref="BG749" si="5483">IF(AI749=$BP$629,$BQ$629,IF(AI749=$BP$630,$BQ$630,IF(AI749=$BP$631,$BQ$631,IF(AI749=$BP$632,$BQ$632,""))))</f>
        <v>#REF!</v>
      </c>
      <c r="BH749" s="415" t="e">
        <f t="shared" ref="BH749" si="5484">IF(BD749=$BP$629,$BR$629,IF(BD749=$BP$630,$BR$630,IF(BD749=$BP$631,$BR$631,IF(BD749=$BP$632,$BR$632,""))))</f>
        <v>#REF!</v>
      </c>
      <c r="BI749" s="315" t="str">
        <f t="shared" ref="BI749" si="5485">IF(BE749=$BS$629,$BT$629,IF(BE749=$BS$630,$BT$630,IF(BE749=$BS$631,$BT$631,IF(BE749=$BS$632,$BT$632,""))))</f>
        <v/>
      </c>
      <c r="BJ749" s="315" t="str">
        <f t="shared" ref="BJ749" si="5486">IF(BF749=$BS$629,$BU$629,IF(BF749=$BS$630,$BU$630,IF(BF749=$BS$631,$BU$631,IF(BF749=$BS$632,$BU$632,""))))</f>
        <v/>
      </c>
      <c r="BK749" s="412"/>
      <c r="BL749" s="412"/>
      <c r="BM749" s="412"/>
      <c r="BP749" s="211"/>
      <c r="BQ749" s="211"/>
      <c r="BR749" s="211"/>
      <c r="BS749" s="211"/>
    </row>
    <row r="750" spans="1:71">
      <c r="A750" s="419"/>
      <c r="B750" s="419"/>
      <c r="C750" s="422"/>
      <c r="D750" s="195" t="str">
        <f t="shared" si="5101"/>
        <v>3.2</v>
      </c>
      <c r="E750" s="195"/>
      <c r="F750" s="195"/>
      <c r="G750" s="195"/>
      <c r="H750" s="195"/>
      <c r="I750" s="195"/>
      <c r="J750" s="196">
        <f t="shared" si="4940"/>
        <v>0</v>
      </c>
      <c r="K750" s="197" t="str">
        <f>IF(analis!AJ22="","",analis!AJ22)</f>
        <v/>
      </c>
      <c r="L750" s="196"/>
      <c r="M750" s="196"/>
      <c r="N750" s="196"/>
      <c r="O750" s="196"/>
      <c r="P750" s="196">
        <f t="shared" si="4941"/>
        <v>0</v>
      </c>
      <c r="Q750" s="8" t="e">
        <f>#REF!</f>
        <v>#REF!</v>
      </c>
      <c r="R750" s="196"/>
      <c r="S750" s="196" t="e">
        <f t="shared" si="4942"/>
        <v>#REF!</v>
      </c>
      <c r="T750" s="196"/>
      <c r="U750" s="196"/>
      <c r="V750" s="196">
        <f t="shared" si="4943"/>
        <v>0</v>
      </c>
      <c r="W750" s="196"/>
      <c r="X750" s="196"/>
      <c r="Y750" s="196"/>
      <c r="Z750" s="196"/>
      <c r="AA750" s="196">
        <f t="shared" ref="AA750" si="5487">IF($W$630=1,J750*$J$7,0)</f>
        <v>0</v>
      </c>
      <c r="AB750" s="196">
        <f t="shared" ref="AB750" si="5488">IF($X$630=1,P750*$P$7,0)</f>
        <v>0</v>
      </c>
      <c r="AC750" s="196" t="e">
        <f t="shared" ref="AC750" si="5489">IF($Y$630=1,S750*$S$7,0)</f>
        <v>#REF!</v>
      </c>
      <c r="AD750" s="196">
        <f t="shared" ref="AD750" si="5490">IF($Z$630=1,V750*$V$7,0)</f>
        <v>0</v>
      </c>
      <c r="AE750" s="197" t="e">
        <f t="shared" si="4948"/>
        <v>#REF!</v>
      </c>
      <c r="AF750" s="198">
        <f t="shared" ref="AF750" si="5491">IFERROR(AE750/(IF($W$630&gt;0,$J$7,0)+IF($X$630&gt;0,$P$7,0)+IF($Y$630&gt;0,$S$7,0)+IF($Z$630&gt;0,$V$7,0)),0)</f>
        <v>0</v>
      </c>
      <c r="AG750" s="198"/>
      <c r="AH750" s="425"/>
      <c r="AI750" s="413"/>
      <c r="AJ750" s="199" t="str">
        <f t="shared" si="5107"/>
        <v>4.2</v>
      </c>
      <c r="AK750" s="8" t="e">
        <f>#REF!</f>
        <v>#REF!</v>
      </c>
      <c r="AL750" s="199"/>
      <c r="AM750" s="196" t="e">
        <f t="shared" si="4950"/>
        <v>#REF!</v>
      </c>
      <c r="AN750" s="196"/>
      <c r="AO750" s="196"/>
      <c r="AP750" s="196">
        <f t="shared" si="4951"/>
        <v>0</v>
      </c>
      <c r="AQ750" s="196"/>
      <c r="AR750" s="196"/>
      <c r="AS750" s="196">
        <f t="shared" si="4952"/>
        <v>0</v>
      </c>
      <c r="AT750" s="196"/>
      <c r="AU750" s="196"/>
      <c r="AV750" s="196"/>
      <c r="AW750" s="196" t="e">
        <f t="shared" ref="AW750" si="5492">IF($AT$630=1,AM750*$AM$7,0)</f>
        <v>#REF!</v>
      </c>
      <c r="AX750" s="196">
        <f t="shared" ref="AX750" si="5493">IF($AU$630=1,AP750*$AP$7,0)</f>
        <v>0</v>
      </c>
      <c r="AY750" s="196">
        <f t="shared" ref="AY750" si="5494">IF($AV$630=1,AS750*$AS$7,0)</f>
        <v>0</v>
      </c>
      <c r="AZ750" s="197" t="e">
        <f t="shared" si="4956"/>
        <v>#REF!</v>
      </c>
      <c r="BA750" s="198">
        <f t="shared" ref="BA750" si="5495">IFERROR(AZ750/(IF($AT$630&gt;0,$AM$7,0)+IF($AU$630&gt;0,$AP$7,0)+IF($AV$630&gt;0,$AS$7,0)),0)</f>
        <v>0</v>
      </c>
      <c r="BB750" s="198"/>
      <c r="BC750" s="425"/>
      <c r="BD750" s="413"/>
      <c r="BE750" s="413"/>
      <c r="BF750" s="413"/>
      <c r="BG750" s="416"/>
      <c r="BH750" s="416"/>
      <c r="BI750" s="411"/>
      <c r="BJ750" s="411"/>
      <c r="BK750" s="413"/>
      <c r="BL750" s="413"/>
      <c r="BM750" s="413"/>
      <c r="BP750" s="211"/>
      <c r="BQ750" s="211"/>
      <c r="BR750" s="211"/>
      <c r="BS750" s="211"/>
    </row>
    <row r="751" spans="1:71">
      <c r="A751" s="419"/>
      <c r="B751" s="419"/>
      <c r="C751" s="422"/>
      <c r="D751" s="195" t="str">
        <f t="shared" si="5101"/>
        <v>3.3</v>
      </c>
      <c r="E751" s="195"/>
      <c r="F751" s="195"/>
      <c r="G751" s="195"/>
      <c r="H751" s="195"/>
      <c r="I751" s="195"/>
      <c r="J751" s="196">
        <f t="shared" si="4940"/>
        <v>0</v>
      </c>
      <c r="K751" s="197" t="str">
        <f>IF(analis!AL22="","",analis!AL22)</f>
        <v/>
      </c>
      <c r="L751" s="196"/>
      <c r="M751" s="196"/>
      <c r="N751" s="196"/>
      <c r="O751" s="196"/>
      <c r="P751" s="196">
        <f t="shared" si="4941"/>
        <v>0</v>
      </c>
      <c r="Q751" s="8" t="e">
        <f>#REF!</f>
        <v>#REF!</v>
      </c>
      <c r="R751" s="196"/>
      <c r="S751" s="196" t="e">
        <f t="shared" si="4942"/>
        <v>#REF!</v>
      </c>
      <c r="T751" s="196"/>
      <c r="U751" s="196"/>
      <c r="V751" s="196">
        <f t="shared" si="4943"/>
        <v>0</v>
      </c>
      <c r="W751" s="196"/>
      <c r="X751" s="196"/>
      <c r="Y751" s="196"/>
      <c r="Z751" s="196"/>
      <c r="AA751" s="196">
        <f t="shared" ref="AA751" si="5496">IF($W$631=1,J751*$J$7,0)</f>
        <v>0</v>
      </c>
      <c r="AB751" s="196">
        <f t="shared" ref="AB751" si="5497">IF($X$631=1,P751*$P$7,0)</f>
        <v>0</v>
      </c>
      <c r="AC751" s="196" t="e">
        <f t="shared" ref="AC751" si="5498">IF($Y$631=1,S751*$S$7,0)</f>
        <v>#REF!</v>
      </c>
      <c r="AD751" s="196">
        <f t="shared" ref="AD751" si="5499">IF($Z$631=1,V751*$V$7,0)</f>
        <v>0</v>
      </c>
      <c r="AE751" s="197" t="e">
        <f t="shared" si="4948"/>
        <v>#REF!</v>
      </c>
      <c r="AF751" s="198">
        <f t="shared" ref="AF751" si="5500">IFERROR(AE751/(IF($W$631&gt;0,$J$7,0)+IF($X$631&gt;0,$P$7,0)+IF($Y$631&gt;0,$S$7,0)+IF($Z$631&gt;0,$V$7,0)),0)</f>
        <v>0</v>
      </c>
      <c r="AG751" s="198"/>
      <c r="AH751" s="425"/>
      <c r="AI751" s="413"/>
      <c r="AJ751" s="199" t="str">
        <f t="shared" si="5107"/>
        <v>4.3</v>
      </c>
      <c r="AK751" s="8" t="e">
        <f>#REF!</f>
        <v>#REF!</v>
      </c>
      <c r="AL751" s="199"/>
      <c r="AM751" s="196" t="e">
        <f t="shared" si="4950"/>
        <v>#REF!</v>
      </c>
      <c r="AN751" s="196"/>
      <c r="AO751" s="196"/>
      <c r="AP751" s="196">
        <f t="shared" si="4951"/>
        <v>0</v>
      </c>
      <c r="AQ751" s="196"/>
      <c r="AR751" s="196"/>
      <c r="AS751" s="196">
        <f t="shared" si="4952"/>
        <v>0</v>
      </c>
      <c r="AT751" s="196"/>
      <c r="AU751" s="196"/>
      <c r="AV751" s="196"/>
      <c r="AW751" s="196" t="e">
        <f t="shared" ref="AW751" si="5501">IF($AT$631=1,AM751*$AM$7,0)</f>
        <v>#REF!</v>
      </c>
      <c r="AX751" s="196">
        <f t="shared" ref="AX751" si="5502">IF($AU$631=1,AP751*$AP$7,0)</f>
        <v>0</v>
      </c>
      <c r="AY751" s="196">
        <f t="shared" ref="AY751" si="5503">IF($AV$631=1,AS751*$AS$7,0)</f>
        <v>0</v>
      </c>
      <c r="AZ751" s="197" t="e">
        <f t="shared" si="4956"/>
        <v>#REF!</v>
      </c>
      <c r="BA751" s="198">
        <f t="shared" ref="BA751" si="5504">IFERROR(AZ751/(IF($AT$631&gt;0,$AM$7,0)+IF($AU$631&gt;0,$AP$7,0)+IF($AV$631&gt;0,$AS$7,0)),0)</f>
        <v>0</v>
      </c>
      <c r="BB751" s="198"/>
      <c r="BC751" s="425"/>
      <c r="BD751" s="413"/>
      <c r="BE751" s="413"/>
      <c r="BF751" s="413"/>
      <c r="BG751" s="416"/>
      <c r="BH751" s="416"/>
      <c r="BI751" s="411"/>
      <c r="BJ751" s="411"/>
      <c r="BK751" s="413"/>
      <c r="BL751" s="413"/>
      <c r="BM751" s="413"/>
      <c r="BP751" s="211"/>
      <c r="BQ751" s="211"/>
      <c r="BR751" s="211"/>
      <c r="BS751" s="211"/>
    </row>
    <row r="752" spans="1:71">
      <c r="A752" s="419"/>
      <c r="B752" s="419"/>
      <c r="C752" s="422"/>
      <c r="D752" s="195" t="str">
        <f t="shared" si="5101"/>
        <v>3.4</v>
      </c>
      <c r="E752" s="195"/>
      <c r="F752" s="195"/>
      <c r="G752" s="195"/>
      <c r="H752" s="195"/>
      <c r="I752" s="195"/>
      <c r="J752" s="196">
        <f t="shared" si="4940"/>
        <v>0</v>
      </c>
      <c r="K752" s="197" t="str">
        <f>IF(analis!AN22="","",analis!AN22)</f>
        <v/>
      </c>
      <c r="L752" s="196"/>
      <c r="M752" s="196"/>
      <c r="N752" s="196"/>
      <c r="O752" s="196"/>
      <c r="P752" s="196">
        <f t="shared" si="4941"/>
        <v>0</v>
      </c>
      <c r="Q752" s="8" t="e">
        <f>#REF!</f>
        <v>#REF!</v>
      </c>
      <c r="R752" s="196"/>
      <c r="S752" s="196" t="e">
        <f t="shared" si="4942"/>
        <v>#REF!</v>
      </c>
      <c r="T752" s="196"/>
      <c r="U752" s="196"/>
      <c r="V752" s="196">
        <f t="shared" si="4943"/>
        <v>0</v>
      </c>
      <c r="W752" s="196"/>
      <c r="X752" s="196"/>
      <c r="Y752" s="196"/>
      <c r="Z752" s="196"/>
      <c r="AA752" s="196">
        <f t="shared" ref="AA752" si="5505">IF($W$632=1,J752*$J$7,0)</f>
        <v>0</v>
      </c>
      <c r="AB752" s="196">
        <f t="shared" ref="AB752" si="5506">IF($X$632=1,P752*$P$7,0)</f>
        <v>0</v>
      </c>
      <c r="AC752" s="196" t="e">
        <f t="shared" ref="AC752" si="5507">IF($Y$632=1,S752*$S$7,0)</f>
        <v>#REF!</v>
      </c>
      <c r="AD752" s="196">
        <f t="shared" ref="AD752" si="5508">IF($Z$632=1,V752*$V$7,0)</f>
        <v>0</v>
      </c>
      <c r="AE752" s="197" t="e">
        <f t="shared" si="4948"/>
        <v>#REF!</v>
      </c>
      <c r="AF752" s="198">
        <f t="shared" ref="AF752" si="5509">IFERROR(AE752/(IF($W$632&gt;0,$J$7,0)+IF($X$632&gt;0,$P$7,0)+IF($Y$632&gt;0,$S$7,0)+IF($Z$632&gt;0,$V$7,0)),0)</f>
        <v>0</v>
      </c>
      <c r="AG752" s="198"/>
      <c r="AH752" s="425"/>
      <c r="AI752" s="413"/>
      <c r="AJ752" s="199" t="str">
        <f t="shared" si="5107"/>
        <v>4.4</v>
      </c>
      <c r="AK752" s="8" t="e">
        <f>#REF!</f>
        <v>#REF!</v>
      </c>
      <c r="AL752" s="199"/>
      <c r="AM752" s="196" t="e">
        <f t="shared" si="4950"/>
        <v>#REF!</v>
      </c>
      <c r="AN752" s="196"/>
      <c r="AO752" s="196"/>
      <c r="AP752" s="196">
        <f t="shared" si="4951"/>
        <v>0</v>
      </c>
      <c r="AQ752" s="196"/>
      <c r="AR752" s="196"/>
      <c r="AS752" s="196">
        <f t="shared" si="4952"/>
        <v>0</v>
      </c>
      <c r="AT752" s="196"/>
      <c r="AU752" s="196"/>
      <c r="AV752" s="196"/>
      <c r="AW752" s="196" t="e">
        <f t="shared" ref="AW752" si="5510">IF($AT$632=1,AM752*$AM$7,0)</f>
        <v>#REF!</v>
      </c>
      <c r="AX752" s="196">
        <f t="shared" ref="AX752" si="5511">IF($AU$632=1,AP752*$AP$7,0)</f>
        <v>0</v>
      </c>
      <c r="AY752" s="196">
        <f t="shared" ref="AY752" si="5512">IF($AV$632=1,AS752*$AS$7,0)</f>
        <v>0</v>
      </c>
      <c r="AZ752" s="197" t="e">
        <f t="shared" si="4956"/>
        <v>#REF!</v>
      </c>
      <c r="BA752" s="198">
        <f t="shared" ref="BA752" si="5513">IFERROR(AZ752/(IF($AT$632&gt;0,$AM$7,0)+IF($AU$632&gt;0,$AP$7,0)+IF($AV$632&gt;0,$AS$7,0)),0)</f>
        <v>0</v>
      </c>
      <c r="BB752" s="198"/>
      <c r="BC752" s="425"/>
      <c r="BD752" s="413"/>
      <c r="BE752" s="413"/>
      <c r="BF752" s="413"/>
      <c r="BG752" s="416"/>
      <c r="BH752" s="416"/>
      <c r="BI752" s="411"/>
      <c r="BJ752" s="411"/>
      <c r="BK752" s="413"/>
      <c r="BL752" s="413"/>
      <c r="BM752" s="413"/>
      <c r="BP752" s="211"/>
      <c r="BQ752" s="211"/>
      <c r="BR752" s="211"/>
      <c r="BS752" s="211"/>
    </row>
    <row r="753" spans="1:71">
      <c r="A753" s="419"/>
      <c r="B753" s="419"/>
      <c r="C753" s="422"/>
      <c r="D753" s="195" t="str">
        <f t="shared" si="5101"/>
        <v>3.5</v>
      </c>
      <c r="E753" s="195"/>
      <c r="F753" s="195"/>
      <c r="G753" s="195"/>
      <c r="H753" s="195"/>
      <c r="I753" s="195"/>
      <c r="J753" s="196">
        <f t="shared" si="4940"/>
        <v>0</v>
      </c>
      <c r="K753" s="197" t="str">
        <f>IF(analis!AP22="","",analis!AP22)</f>
        <v/>
      </c>
      <c r="L753" s="196"/>
      <c r="M753" s="196"/>
      <c r="N753" s="196"/>
      <c r="O753" s="196"/>
      <c r="P753" s="196">
        <f t="shared" si="4941"/>
        <v>0</v>
      </c>
      <c r="Q753" s="8" t="e">
        <f>#REF!</f>
        <v>#REF!</v>
      </c>
      <c r="R753" s="196"/>
      <c r="S753" s="196" t="e">
        <f t="shared" si="4942"/>
        <v>#REF!</v>
      </c>
      <c r="T753" s="196"/>
      <c r="U753" s="196"/>
      <c r="V753" s="196">
        <f t="shared" si="4943"/>
        <v>0</v>
      </c>
      <c r="W753" s="196"/>
      <c r="X753" s="196"/>
      <c r="Y753" s="196"/>
      <c r="Z753" s="196"/>
      <c r="AA753" s="196">
        <f t="shared" ref="AA753" si="5514">IF($W$633=1,J753*$J$7,0)</f>
        <v>0</v>
      </c>
      <c r="AB753" s="196">
        <f t="shared" ref="AB753" si="5515">IF($X$633=1,P753*$P$7,0)</f>
        <v>0</v>
      </c>
      <c r="AC753" s="196" t="e">
        <f t="shared" ref="AC753" si="5516">IF($Y$633=1,S753*$S$7,0)</f>
        <v>#REF!</v>
      </c>
      <c r="AD753" s="196">
        <f t="shared" ref="AD753" si="5517">IF($Z$633=1,V753*$V$7,0)</f>
        <v>0</v>
      </c>
      <c r="AE753" s="197" t="e">
        <f t="shared" si="4948"/>
        <v>#REF!</v>
      </c>
      <c r="AF753" s="198">
        <f t="shared" ref="AF753" si="5518">IFERROR(AE753/(IF($W$633&gt;0,$J$7,0)+IF($X$633&gt;0,$P$7,0)+IF($Y$633&gt;0,$S$7,0)+IF($Z$633&gt;0,$V$7,0)),0)</f>
        <v>0</v>
      </c>
      <c r="AG753" s="198"/>
      <c r="AH753" s="425"/>
      <c r="AI753" s="413"/>
      <c r="AJ753" s="199" t="str">
        <f t="shared" si="5107"/>
        <v>4.5</v>
      </c>
      <c r="AK753" s="8" t="e">
        <f>#REF!</f>
        <v>#REF!</v>
      </c>
      <c r="AL753" s="199"/>
      <c r="AM753" s="196" t="e">
        <f t="shared" si="4950"/>
        <v>#REF!</v>
      </c>
      <c r="AN753" s="196"/>
      <c r="AO753" s="196"/>
      <c r="AP753" s="196">
        <f t="shared" si="4951"/>
        <v>0</v>
      </c>
      <c r="AQ753" s="196"/>
      <c r="AR753" s="196"/>
      <c r="AS753" s="196">
        <f t="shared" si="4952"/>
        <v>0</v>
      </c>
      <c r="AT753" s="196"/>
      <c r="AU753" s="196"/>
      <c r="AV753" s="196"/>
      <c r="AW753" s="196" t="e">
        <f t="shared" ref="AW753" si="5519">IF($AT$633=1,AM753*$AM$7,0)</f>
        <v>#REF!</v>
      </c>
      <c r="AX753" s="196">
        <f t="shared" ref="AX753" si="5520">IF($AU$633=1,AP753*$AP$7,0)</f>
        <v>0</v>
      </c>
      <c r="AY753" s="196">
        <f t="shared" ref="AY753" si="5521">IF($AV$633=1,AS753*$AS$7,0)</f>
        <v>0</v>
      </c>
      <c r="AZ753" s="197" t="e">
        <f t="shared" si="4956"/>
        <v>#REF!</v>
      </c>
      <c r="BA753" s="198">
        <f t="shared" ref="BA753" si="5522">IFERROR(AZ753/(IF($AT$633&gt;0,$AM$7,0)+IF($AU$633&gt;0,$AP$7,0)+IF($AV$633&gt;0,$AS$7,0)),0)</f>
        <v>0</v>
      </c>
      <c r="BB753" s="198"/>
      <c r="BC753" s="425"/>
      <c r="BD753" s="413"/>
      <c r="BE753" s="413"/>
      <c r="BF753" s="413"/>
      <c r="BG753" s="416"/>
      <c r="BH753" s="416"/>
      <c r="BI753" s="411"/>
      <c r="BJ753" s="411"/>
      <c r="BK753" s="413"/>
      <c r="BL753" s="413"/>
      <c r="BM753" s="413"/>
      <c r="BP753" s="211"/>
      <c r="BQ753" s="211"/>
      <c r="BR753" s="211"/>
      <c r="BS753" s="211"/>
    </row>
    <row r="754" spans="1:71">
      <c r="A754" s="419"/>
      <c r="B754" s="419"/>
      <c r="C754" s="422"/>
      <c r="D754" s="195" t="str">
        <f t="shared" si="5101"/>
        <v>3.6</v>
      </c>
      <c r="E754" s="195"/>
      <c r="F754" s="195"/>
      <c r="G754" s="195"/>
      <c r="H754" s="195"/>
      <c r="I754" s="195"/>
      <c r="J754" s="196">
        <f t="shared" si="4940"/>
        <v>0</v>
      </c>
      <c r="K754" s="197" t="str">
        <f>IF(analis!AR22="","",analis!AR22)</f>
        <v/>
      </c>
      <c r="L754" s="196"/>
      <c r="M754" s="196"/>
      <c r="N754" s="196"/>
      <c r="O754" s="196"/>
      <c r="P754" s="196">
        <f t="shared" si="4941"/>
        <v>0</v>
      </c>
      <c r="Q754" s="8" t="str">
        <f>'rpp10'!$M$267</f>
        <v/>
      </c>
      <c r="R754" s="196"/>
      <c r="S754" s="196">
        <f t="shared" si="4942"/>
        <v>0</v>
      </c>
      <c r="T754" s="196"/>
      <c r="U754" s="196"/>
      <c r="V754" s="196">
        <f t="shared" si="4943"/>
        <v>0</v>
      </c>
      <c r="W754" s="196"/>
      <c r="X754" s="196"/>
      <c r="Y754" s="196"/>
      <c r="Z754" s="196"/>
      <c r="AA754" s="196">
        <f t="shared" ref="AA754" si="5523">IF($W$634=1,J754*$J$7,0)</f>
        <v>0</v>
      </c>
      <c r="AB754" s="196">
        <f t="shared" ref="AB754" si="5524">IF($X$634=1,P754*$P$7,0)</f>
        <v>0</v>
      </c>
      <c r="AC754" s="196">
        <f t="shared" ref="AC754" si="5525">IF($Y$634=1,S754*$S$7,0)</f>
        <v>0</v>
      </c>
      <c r="AD754" s="196">
        <f t="shared" ref="AD754" si="5526">IF($Z$634=1,V754*$V$7,0)</f>
        <v>0</v>
      </c>
      <c r="AE754" s="197">
        <f t="shared" si="4948"/>
        <v>0</v>
      </c>
      <c r="AF754" s="198">
        <f t="shared" ref="AF754" si="5527">IFERROR(AE754/(IF($W$634&gt;0,$J$7,0)+IF($X$634&gt;0,$P$7,0)+IF($Y$634&gt;0,$S$7,0)+IF($Z$634&gt;0,$V$7,0)),0)</f>
        <v>0</v>
      </c>
      <c r="AG754" s="198"/>
      <c r="AH754" s="425"/>
      <c r="AI754" s="413"/>
      <c r="AJ754" s="199" t="str">
        <f t="shared" si="5107"/>
        <v>4.6</v>
      </c>
      <c r="AK754" s="8" t="str">
        <f>'rpp10'!$M$324</f>
        <v/>
      </c>
      <c r="AL754" s="199"/>
      <c r="AM754" s="196">
        <f t="shared" si="4950"/>
        <v>0</v>
      </c>
      <c r="AN754" s="196"/>
      <c r="AO754" s="196"/>
      <c r="AP754" s="196">
        <f t="shared" si="4951"/>
        <v>0</v>
      </c>
      <c r="AQ754" s="196"/>
      <c r="AR754" s="196"/>
      <c r="AS754" s="196">
        <f t="shared" si="4952"/>
        <v>0</v>
      </c>
      <c r="AT754" s="196"/>
      <c r="AU754" s="196"/>
      <c r="AV754" s="196"/>
      <c r="AW754" s="196">
        <f t="shared" ref="AW754" si="5528">IF($AT$634=1,AM754*$AM$7,0)</f>
        <v>0</v>
      </c>
      <c r="AX754" s="196">
        <f t="shared" ref="AX754" si="5529">IF($AU$634=1,AP754*$AP$7,0)</f>
        <v>0</v>
      </c>
      <c r="AY754" s="196">
        <f t="shared" ref="AY754" si="5530">IF($AV$634=1,AS754*$AS$7,0)</f>
        <v>0</v>
      </c>
      <c r="AZ754" s="197">
        <f t="shared" si="4956"/>
        <v>0</v>
      </c>
      <c r="BA754" s="198">
        <f t="shared" ref="BA754" si="5531">IFERROR(AZ754/(IF($AT$634&gt;0,$AM$7,0)+IF($AU$634&gt;0,$AP$7,0)+IF($AV$634&gt;0,$AS$7,0)),0)</f>
        <v>0</v>
      </c>
      <c r="BB754" s="198"/>
      <c r="BC754" s="425"/>
      <c r="BD754" s="413"/>
      <c r="BE754" s="413"/>
      <c r="BF754" s="413"/>
      <c r="BG754" s="416"/>
      <c r="BH754" s="416"/>
      <c r="BI754" s="411"/>
      <c r="BJ754" s="411"/>
      <c r="BK754" s="413"/>
      <c r="BL754" s="413"/>
      <c r="BM754" s="413"/>
      <c r="BP754" s="211"/>
      <c r="BQ754" s="211"/>
      <c r="BR754" s="211"/>
      <c r="BS754" s="211"/>
    </row>
    <row r="755" spans="1:71">
      <c r="A755" s="419"/>
      <c r="B755" s="419"/>
      <c r="C755" s="422"/>
      <c r="D755" s="195" t="str">
        <f t="shared" si="5101"/>
        <v>3.7</v>
      </c>
      <c r="E755" s="195"/>
      <c r="F755" s="195"/>
      <c r="G755" s="195"/>
      <c r="H755" s="195"/>
      <c r="I755" s="195"/>
      <c r="J755" s="196">
        <f t="shared" si="4940"/>
        <v>0</v>
      </c>
      <c r="K755" s="197" t="str">
        <f>IF(analis!AT22="","",analis!AT22)</f>
        <v/>
      </c>
      <c r="L755" s="196"/>
      <c r="M755" s="196"/>
      <c r="N755" s="196"/>
      <c r="O755" s="196"/>
      <c r="P755" s="196">
        <f t="shared" si="4941"/>
        <v>0</v>
      </c>
      <c r="Q755" s="8" t="e">
        <f>#REF!</f>
        <v>#REF!</v>
      </c>
      <c r="R755" s="196"/>
      <c r="S755" s="196" t="e">
        <f t="shared" si="4942"/>
        <v>#REF!</v>
      </c>
      <c r="T755" s="196"/>
      <c r="U755" s="196"/>
      <c r="V755" s="196">
        <f t="shared" si="4943"/>
        <v>0</v>
      </c>
      <c r="W755" s="196"/>
      <c r="X755" s="196"/>
      <c r="Y755" s="196"/>
      <c r="Z755" s="196"/>
      <c r="AA755" s="196">
        <f t="shared" ref="AA755" si="5532">IF($W$635=1,J755*$J$7,0)</f>
        <v>0</v>
      </c>
      <c r="AB755" s="196">
        <f t="shared" ref="AB755" si="5533">IF($X$635=1,P755*$P$7,0)</f>
        <v>0</v>
      </c>
      <c r="AC755" s="196" t="e">
        <f t="shared" ref="AC755" si="5534">IF($Y$635=1,S755*$S$7,0)</f>
        <v>#REF!</v>
      </c>
      <c r="AD755" s="196">
        <f t="shared" ref="AD755" si="5535">IF($Z$635=1,V755*$V$7,0)</f>
        <v>0</v>
      </c>
      <c r="AE755" s="197" t="e">
        <f t="shared" si="4948"/>
        <v>#REF!</v>
      </c>
      <c r="AF755" s="198">
        <f t="shared" ref="AF755" si="5536">IFERROR(AE755/(IF($W$635&gt;0,$J$7,0)+IF($X$635&gt;0,$P$7,0)+IF($Y$635&gt;0,$S$7,0)+IF($Z$635&gt;0,$V$7,0)),0)</f>
        <v>0</v>
      </c>
      <c r="AG755" s="198"/>
      <c r="AH755" s="425"/>
      <c r="AI755" s="413"/>
      <c r="AJ755" s="199" t="str">
        <f t="shared" si="5107"/>
        <v>4.7</v>
      </c>
      <c r="AK755" s="8" t="e">
        <f>#REF!</f>
        <v>#REF!</v>
      </c>
      <c r="AL755" s="199"/>
      <c r="AM755" s="196" t="e">
        <f t="shared" si="4950"/>
        <v>#REF!</v>
      </c>
      <c r="AN755" s="196"/>
      <c r="AO755" s="196"/>
      <c r="AP755" s="196">
        <f t="shared" si="4951"/>
        <v>0</v>
      </c>
      <c r="AQ755" s="196"/>
      <c r="AR755" s="196"/>
      <c r="AS755" s="196">
        <f t="shared" si="4952"/>
        <v>0</v>
      </c>
      <c r="AT755" s="196"/>
      <c r="AU755" s="196"/>
      <c r="AV755" s="196"/>
      <c r="AW755" s="196" t="e">
        <f t="shared" ref="AW755" si="5537">IF($AT$635=1,AM755*$AM$7,0)</f>
        <v>#REF!</v>
      </c>
      <c r="AX755" s="196">
        <f t="shared" ref="AX755" si="5538">IF($AU$635=1,AP755*$AP$7,0)</f>
        <v>0</v>
      </c>
      <c r="AY755" s="196">
        <f t="shared" ref="AY755" si="5539">IF($AV$635=1,AS755*$AS$7,0)</f>
        <v>0</v>
      </c>
      <c r="AZ755" s="197" t="e">
        <f t="shared" si="4956"/>
        <v>#REF!</v>
      </c>
      <c r="BA755" s="198">
        <f t="shared" ref="BA755" si="5540">IFERROR(AZ755/(IF($AT$635&gt;0,$AM$7,0)+IF($AU$635&gt;0,$AP$7,0)+IF($AV$635&gt;0,$AS$7,0)),0)</f>
        <v>0</v>
      </c>
      <c r="BB755" s="198"/>
      <c r="BC755" s="425"/>
      <c r="BD755" s="413"/>
      <c r="BE755" s="413"/>
      <c r="BF755" s="413"/>
      <c r="BG755" s="416"/>
      <c r="BH755" s="416"/>
      <c r="BI755" s="411"/>
      <c r="BJ755" s="411"/>
      <c r="BK755" s="413"/>
      <c r="BL755" s="413"/>
      <c r="BM755" s="413"/>
      <c r="BP755" s="211"/>
      <c r="BQ755" s="211"/>
      <c r="BR755" s="211"/>
      <c r="BS755" s="211"/>
    </row>
    <row r="756" spans="1:71">
      <c r="A756" s="419"/>
      <c r="B756" s="419"/>
      <c r="C756" s="422"/>
      <c r="D756" s="195" t="str">
        <f t="shared" si="5101"/>
        <v>3.8</v>
      </c>
      <c r="E756" s="195"/>
      <c r="F756" s="195"/>
      <c r="G756" s="195"/>
      <c r="H756" s="195"/>
      <c r="I756" s="195"/>
      <c r="J756" s="196">
        <f t="shared" si="4940"/>
        <v>0</v>
      </c>
      <c r="K756" s="197" t="str">
        <f>IF(analis!AV22="","",analis!AV22)</f>
        <v/>
      </c>
      <c r="L756" s="196"/>
      <c r="M756" s="196"/>
      <c r="N756" s="196"/>
      <c r="O756" s="196"/>
      <c r="P756" s="196">
        <f t="shared" si="4941"/>
        <v>0</v>
      </c>
      <c r="Q756" s="8" t="e">
        <f>#REF!</f>
        <v>#REF!</v>
      </c>
      <c r="R756" s="196"/>
      <c r="S756" s="196" t="e">
        <f t="shared" si="4942"/>
        <v>#REF!</v>
      </c>
      <c r="T756" s="196"/>
      <c r="U756" s="196"/>
      <c r="V756" s="196">
        <f t="shared" si="4943"/>
        <v>0</v>
      </c>
      <c r="W756" s="196"/>
      <c r="X756" s="196"/>
      <c r="Y756" s="196"/>
      <c r="Z756" s="196"/>
      <c r="AA756" s="196">
        <f t="shared" ref="AA756" si="5541">IF($W$636=1,J756*$J$7,0)</f>
        <v>0</v>
      </c>
      <c r="AB756" s="196">
        <f t="shared" ref="AB756" si="5542">IF($X$636=1,P756*$P$7,0)</f>
        <v>0</v>
      </c>
      <c r="AC756" s="196" t="e">
        <f t="shared" ref="AC756" si="5543">IF($Y$636=1,S756*$S$7,0)</f>
        <v>#REF!</v>
      </c>
      <c r="AD756" s="196">
        <f t="shared" ref="AD756" si="5544">IF($Z$636=1,V756*$V$7,0)</f>
        <v>0</v>
      </c>
      <c r="AE756" s="197" t="e">
        <f t="shared" si="4948"/>
        <v>#REF!</v>
      </c>
      <c r="AF756" s="198">
        <f t="shared" ref="AF756" si="5545">IFERROR(AE756/(IF($W$636&gt;0,$J$7,0)+IF($X$636&gt;0,$P$7,0)+IF($Y$636&gt;0,$S$7,0)+IF($Z$636&gt;0,$V$7,0)),0)</f>
        <v>0</v>
      </c>
      <c r="AG756" s="198"/>
      <c r="AH756" s="425"/>
      <c r="AI756" s="413"/>
      <c r="AJ756" s="199" t="str">
        <f t="shared" si="5107"/>
        <v>4.8</v>
      </c>
      <c r="AK756" s="8" t="e">
        <f>#REF!</f>
        <v>#REF!</v>
      </c>
      <c r="AL756" s="199"/>
      <c r="AM756" s="196" t="e">
        <f t="shared" si="4950"/>
        <v>#REF!</v>
      </c>
      <c r="AN756" s="196"/>
      <c r="AO756" s="196"/>
      <c r="AP756" s="196">
        <f t="shared" si="4951"/>
        <v>0</v>
      </c>
      <c r="AQ756" s="196"/>
      <c r="AR756" s="196"/>
      <c r="AS756" s="196">
        <f t="shared" si="4952"/>
        <v>0</v>
      </c>
      <c r="AT756" s="196"/>
      <c r="AU756" s="196"/>
      <c r="AV756" s="196"/>
      <c r="AW756" s="196" t="e">
        <f t="shared" ref="AW756" si="5546">IF($AT$636=1,AM756*$AM$7,0)</f>
        <v>#REF!</v>
      </c>
      <c r="AX756" s="196">
        <f t="shared" ref="AX756" si="5547">IF($AU$636=1,AP756*$AP$7,0)</f>
        <v>0</v>
      </c>
      <c r="AY756" s="196">
        <f t="shared" ref="AY756" si="5548">IF($AV$636=1,AS756*$AS$7,0)</f>
        <v>0</v>
      </c>
      <c r="AZ756" s="197" t="e">
        <f t="shared" si="4956"/>
        <v>#REF!</v>
      </c>
      <c r="BA756" s="198">
        <f t="shared" ref="BA756" si="5549">IFERROR(AZ756/(IF($AT$636&gt;0,$AM$7,0)+IF($AU$636&gt;0,$AP$7,0)+IF($AV$636&gt;0,$AS$7,0)),0)</f>
        <v>0</v>
      </c>
      <c r="BB756" s="198"/>
      <c r="BC756" s="425"/>
      <c r="BD756" s="413"/>
      <c r="BE756" s="413"/>
      <c r="BF756" s="413"/>
      <c r="BG756" s="416"/>
      <c r="BH756" s="416"/>
      <c r="BI756" s="411"/>
      <c r="BJ756" s="411"/>
      <c r="BK756" s="413"/>
      <c r="BL756" s="413"/>
      <c r="BM756" s="413"/>
      <c r="BP756" s="211"/>
      <c r="BQ756" s="211"/>
      <c r="BR756" s="211"/>
      <c r="BS756" s="211"/>
    </row>
    <row r="757" spans="1:71">
      <c r="A757" s="419"/>
      <c r="B757" s="419"/>
      <c r="C757" s="422"/>
      <c r="D757" s="195" t="str">
        <f t="shared" si="5101"/>
        <v>3.9</v>
      </c>
      <c r="E757" s="195"/>
      <c r="F757" s="195"/>
      <c r="G757" s="195"/>
      <c r="H757" s="195"/>
      <c r="I757" s="195"/>
      <c r="J757" s="196">
        <f t="shared" si="4940"/>
        <v>0</v>
      </c>
      <c r="K757" s="197" t="str">
        <f>IF(analis!AX22="","",analis!AX22)</f>
        <v/>
      </c>
      <c r="L757" s="196"/>
      <c r="M757" s="196"/>
      <c r="N757" s="196"/>
      <c r="O757" s="196"/>
      <c r="P757" s="196">
        <f t="shared" si="4941"/>
        <v>0</v>
      </c>
      <c r="Q757" s="8" t="e">
        <f>#REF!</f>
        <v>#REF!</v>
      </c>
      <c r="R757" s="196"/>
      <c r="S757" s="196" t="e">
        <f t="shared" si="4942"/>
        <v>#REF!</v>
      </c>
      <c r="T757" s="196"/>
      <c r="U757" s="196"/>
      <c r="V757" s="196">
        <f t="shared" si="4943"/>
        <v>0</v>
      </c>
      <c r="W757" s="196"/>
      <c r="X757" s="196"/>
      <c r="Y757" s="196"/>
      <c r="Z757" s="196"/>
      <c r="AA757" s="196">
        <f t="shared" ref="AA757" si="5550">IF($W$637=1,J757*$J$7,0)</f>
        <v>0</v>
      </c>
      <c r="AB757" s="196">
        <f t="shared" ref="AB757" si="5551">IF($X$637=1,P757*$P$7,0)</f>
        <v>0</v>
      </c>
      <c r="AC757" s="196" t="e">
        <f t="shared" ref="AC757" si="5552">IF($Y$637=1,S757*$S$7,0)</f>
        <v>#REF!</v>
      </c>
      <c r="AD757" s="196">
        <f t="shared" ref="AD757" si="5553">IF($Z$637=1,V757*$V$7,0)</f>
        <v>0</v>
      </c>
      <c r="AE757" s="197" t="e">
        <f t="shared" si="4948"/>
        <v>#REF!</v>
      </c>
      <c r="AF757" s="198">
        <f t="shared" ref="AF757" si="5554">IFERROR(AE757/(IF($W$637&gt;0,$J$7,0)+IF($X$637&gt;0,$P$7,0)+IF($Y$637&gt;0,$S$7,0)+IF($Z$637&gt;0,$V$7,0)),0)</f>
        <v>0</v>
      </c>
      <c r="AG757" s="198"/>
      <c r="AH757" s="425"/>
      <c r="AI757" s="413"/>
      <c r="AJ757" s="199" t="str">
        <f t="shared" si="5107"/>
        <v>4.9</v>
      </c>
      <c r="AK757" s="8" t="e">
        <f>#REF!</f>
        <v>#REF!</v>
      </c>
      <c r="AL757" s="199"/>
      <c r="AM757" s="196" t="e">
        <f t="shared" si="4950"/>
        <v>#REF!</v>
      </c>
      <c r="AN757" s="196"/>
      <c r="AO757" s="196"/>
      <c r="AP757" s="196">
        <f t="shared" si="4951"/>
        <v>0</v>
      </c>
      <c r="AQ757" s="196"/>
      <c r="AR757" s="196"/>
      <c r="AS757" s="196">
        <f t="shared" si="4952"/>
        <v>0</v>
      </c>
      <c r="AT757" s="196"/>
      <c r="AU757" s="196"/>
      <c r="AV757" s="196"/>
      <c r="AW757" s="196" t="e">
        <f t="shared" ref="AW757" si="5555">IF($AT$637=1,AM757*$AM$7,0)</f>
        <v>#REF!</v>
      </c>
      <c r="AX757" s="196">
        <f t="shared" ref="AX757" si="5556">IF($AU$637=1,AP757*$AP$7,0)</f>
        <v>0</v>
      </c>
      <c r="AY757" s="196">
        <f t="shared" ref="AY757" si="5557">IF($AV$637=1,AS757*$AS$7,0)</f>
        <v>0</v>
      </c>
      <c r="AZ757" s="197" t="e">
        <f t="shared" si="4956"/>
        <v>#REF!</v>
      </c>
      <c r="BA757" s="198">
        <f t="shared" ref="BA757" si="5558">IFERROR(AZ757/(IF($AT$637&gt;0,$AM$7,0)+IF($AU$637&gt;0,$AP$7,0)+IF($AV$637&gt;0,$AS$7,0)),0)</f>
        <v>0</v>
      </c>
      <c r="BB757" s="198"/>
      <c r="BC757" s="425"/>
      <c r="BD757" s="413"/>
      <c r="BE757" s="413"/>
      <c r="BF757" s="413"/>
      <c r="BG757" s="416"/>
      <c r="BH757" s="416"/>
      <c r="BI757" s="411"/>
      <c r="BJ757" s="411"/>
      <c r="BK757" s="413"/>
      <c r="BL757" s="413"/>
      <c r="BM757" s="413"/>
      <c r="BP757" s="211"/>
      <c r="BQ757" s="211"/>
      <c r="BR757" s="211"/>
      <c r="BS757" s="211"/>
    </row>
    <row r="758" spans="1:71">
      <c r="A758" s="419"/>
      <c r="B758" s="419"/>
      <c r="C758" s="422"/>
      <c r="D758" s="195" t="str">
        <f t="shared" si="5101"/>
        <v>3.10</v>
      </c>
      <c r="E758" s="195"/>
      <c r="F758" s="195"/>
      <c r="G758" s="195"/>
      <c r="H758" s="195"/>
      <c r="I758" s="195"/>
      <c r="J758" s="196">
        <f t="shared" ref="J758:J821" si="5559">IF(SUM(E758:I758)&gt;0,AVERAGE(E758:I758),0)</f>
        <v>0</v>
      </c>
      <c r="K758" s="197" t="str">
        <f>IF(analis!AZ22="","",analis!AZ22)</f>
        <v/>
      </c>
      <c r="L758" s="196"/>
      <c r="M758" s="196"/>
      <c r="N758" s="196"/>
      <c r="O758" s="196"/>
      <c r="P758" s="196">
        <f t="shared" ref="P758:P821" si="5560">IF(SUM(K758:O758)&gt;0,AVERAGE(K758:O758),0)</f>
        <v>0</v>
      </c>
      <c r="Q758" s="8" t="e">
        <f>#REF!</f>
        <v>#REF!</v>
      </c>
      <c r="R758" s="196"/>
      <c r="S758" s="196" t="e">
        <f t="shared" ref="S758:S821" si="5561">IF(SUM(Q758:R758)&gt;0,MAX(Q758:R758),0)</f>
        <v>#REF!</v>
      </c>
      <c r="T758" s="196"/>
      <c r="U758" s="196"/>
      <c r="V758" s="196">
        <f t="shared" ref="V758:V821" si="5562">IF(SUM(T758:U758)&gt;0,MAX(T758:U758),0)</f>
        <v>0</v>
      </c>
      <c r="W758" s="196"/>
      <c r="X758" s="196"/>
      <c r="Y758" s="196"/>
      <c r="Z758" s="196"/>
      <c r="AA758" s="196">
        <f t="shared" ref="AA758" si="5563">IF($W$638=1,J758*$J$7,0)</f>
        <v>0</v>
      </c>
      <c r="AB758" s="196">
        <f t="shared" ref="AB758" si="5564">IF($X$638=1,P758*$P$7,0)</f>
        <v>0</v>
      </c>
      <c r="AC758" s="196" t="e">
        <f t="shared" ref="AC758" si="5565">IF($Y$638=1,S758*$S$7,0)</f>
        <v>#REF!</v>
      </c>
      <c r="AD758" s="196">
        <f t="shared" ref="AD758" si="5566">IF($Z$638=1,V758*$V$7,0)</f>
        <v>0</v>
      </c>
      <c r="AE758" s="197" t="e">
        <f t="shared" ref="AE758:AE821" si="5567">SUM(AA758:AD758)</f>
        <v>#REF!</v>
      </c>
      <c r="AF758" s="198">
        <f t="shared" ref="AF758" si="5568">IFERROR(AE758/(IF($W$638&gt;0,$J$7,0)+IF($X$638&gt;0,$P$7,0)+IF($Y$638&gt;0,$S$7,0)+IF($Z$638&gt;0,$V$7,0)),0)</f>
        <v>0</v>
      </c>
      <c r="AG758" s="198"/>
      <c r="AH758" s="425"/>
      <c r="AI758" s="413"/>
      <c r="AJ758" s="199" t="str">
        <f t="shared" si="5107"/>
        <v>4.10</v>
      </c>
      <c r="AK758" s="8" t="e">
        <f>#REF!</f>
        <v>#REF!</v>
      </c>
      <c r="AL758" s="199"/>
      <c r="AM758" s="196" t="e">
        <f t="shared" ref="AM758:AM821" si="5569">MAX(AK758:AL758)</f>
        <v>#REF!</v>
      </c>
      <c r="AN758" s="196"/>
      <c r="AO758" s="196"/>
      <c r="AP758" s="196">
        <f t="shared" ref="AP758:AP821" si="5570">MAX(AN758:AO758)</f>
        <v>0</v>
      </c>
      <c r="AQ758" s="196"/>
      <c r="AR758" s="196"/>
      <c r="AS758" s="196">
        <f t="shared" ref="AS758:AS821" si="5571">MAX(AQ758:AR758)</f>
        <v>0</v>
      </c>
      <c r="AT758" s="196"/>
      <c r="AU758" s="196"/>
      <c r="AV758" s="196"/>
      <c r="AW758" s="196" t="e">
        <f t="shared" ref="AW758" si="5572">IF($AT$638=1,AM758*$AM$7,0)</f>
        <v>#REF!</v>
      </c>
      <c r="AX758" s="196">
        <f t="shared" ref="AX758" si="5573">IF($AU$638=1,AP758*$AP$7,0)</f>
        <v>0</v>
      </c>
      <c r="AY758" s="196">
        <f t="shared" ref="AY758" si="5574">IF($AV$638=1,AS758*$AS$7,0)</f>
        <v>0</v>
      </c>
      <c r="AZ758" s="197" t="e">
        <f t="shared" ref="AZ758:AZ821" si="5575">SUM(AW758:AY758)</f>
        <v>#REF!</v>
      </c>
      <c r="BA758" s="198">
        <f t="shared" ref="BA758" si="5576">IFERROR(AZ758/(IF($AT$638&gt;0,$AM$7,0)+IF($AU$638&gt;0,$AP$7,0)+IF($AV$638&gt;0,$AS$7,0)),0)</f>
        <v>0</v>
      </c>
      <c r="BB758" s="198"/>
      <c r="BC758" s="425"/>
      <c r="BD758" s="413"/>
      <c r="BE758" s="413"/>
      <c r="BF758" s="413"/>
      <c r="BG758" s="416"/>
      <c r="BH758" s="416"/>
      <c r="BI758" s="411"/>
      <c r="BJ758" s="411"/>
      <c r="BK758" s="413"/>
      <c r="BL758" s="413"/>
      <c r="BM758" s="413"/>
      <c r="BP758" s="211"/>
      <c r="BQ758" s="211"/>
      <c r="BR758" s="211"/>
      <c r="BS758" s="211"/>
    </row>
    <row r="759" spans="1:71">
      <c r="A759" s="419"/>
      <c r="B759" s="419"/>
      <c r="C759" s="422"/>
      <c r="D759" s="195" t="str">
        <f t="shared" si="5101"/>
        <v>3.11</v>
      </c>
      <c r="E759" s="195"/>
      <c r="F759" s="195"/>
      <c r="G759" s="195"/>
      <c r="H759" s="195"/>
      <c r="I759" s="195"/>
      <c r="J759" s="196">
        <f t="shared" si="5559"/>
        <v>0</v>
      </c>
      <c r="K759" s="197" t="str">
        <f>IF(analis!BB22="","",analis!BB22)</f>
        <v/>
      </c>
      <c r="L759" s="196"/>
      <c r="M759" s="196"/>
      <c r="N759" s="196"/>
      <c r="O759" s="196"/>
      <c r="P759" s="196">
        <f t="shared" si="5560"/>
        <v>0</v>
      </c>
      <c r="Q759" s="8" t="e">
        <f>#REF!</f>
        <v>#REF!</v>
      </c>
      <c r="R759" s="196"/>
      <c r="S759" s="196" t="e">
        <f t="shared" si="5561"/>
        <v>#REF!</v>
      </c>
      <c r="T759" s="196"/>
      <c r="U759" s="196"/>
      <c r="V759" s="196">
        <f t="shared" si="5562"/>
        <v>0</v>
      </c>
      <c r="W759" s="196"/>
      <c r="X759" s="196"/>
      <c r="Y759" s="196"/>
      <c r="Z759" s="196"/>
      <c r="AA759" s="196">
        <f t="shared" ref="AA759" si="5577">IF($W$639=1,J759*$J$7,0)</f>
        <v>0</v>
      </c>
      <c r="AB759" s="196">
        <f t="shared" ref="AB759" si="5578">IF($X$639=1,P759*$P$7,0)</f>
        <v>0</v>
      </c>
      <c r="AC759" s="196" t="e">
        <f t="shared" ref="AC759" si="5579">IF($Y$639=1,S759*$S$7,0)</f>
        <v>#REF!</v>
      </c>
      <c r="AD759" s="196">
        <f t="shared" ref="AD759" si="5580">IF($Z$639=1,V759*$V$7,0)</f>
        <v>0</v>
      </c>
      <c r="AE759" s="197" t="e">
        <f t="shared" si="5567"/>
        <v>#REF!</v>
      </c>
      <c r="AF759" s="198">
        <f t="shared" ref="AF759" si="5581">IFERROR(AE759/(IF($W$639&gt;0,$J$7,0)+IF($X$639&gt;0,$P$7,0)+IF($Y$639&gt;0,$S$7,0)+IF($Z$639&gt;0,$V$7,0)),0)</f>
        <v>0</v>
      </c>
      <c r="AG759" s="198"/>
      <c r="AH759" s="425"/>
      <c r="AI759" s="413"/>
      <c r="AJ759" s="199" t="str">
        <f t="shared" si="5107"/>
        <v>4.11</v>
      </c>
      <c r="AK759" s="8" t="e">
        <f>#REF!</f>
        <v>#REF!</v>
      </c>
      <c r="AL759" s="199"/>
      <c r="AM759" s="196" t="e">
        <f t="shared" si="5569"/>
        <v>#REF!</v>
      </c>
      <c r="AN759" s="196"/>
      <c r="AO759" s="196"/>
      <c r="AP759" s="196">
        <f t="shared" si="5570"/>
        <v>0</v>
      </c>
      <c r="AQ759" s="196"/>
      <c r="AR759" s="196"/>
      <c r="AS759" s="196">
        <f t="shared" si="5571"/>
        <v>0</v>
      </c>
      <c r="AT759" s="196"/>
      <c r="AU759" s="196"/>
      <c r="AV759" s="196"/>
      <c r="AW759" s="196" t="e">
        <f t="shared" ref="AW759" si="5582">IF($AT$639=1,AM759*$AM$7,0)</f>
        <v>#REF!</v>
      </c>
      <c r="AX759" s="196">
        <f t="shared" ref="AX759" si="5583">IF($AU$639=1,AP759*$AP$7,0)</f>
        <v>0</v>
      </c>
      <c r="AY759" s="196">
        <f t="shared" ref="AY759" si="5584">IF($AV$639=1,AS759*$AS$7,0)</f>
        <v>0</v>
      </c>
      <c r="AZ759" s="197" t="e">
        <f t="shared" si="5575"/>
        <v>#REF!</v>
      </c>
      <c r="BA759" s="198">
        <f t="shared" ref="BA759" si="5585">IFERROR(AZ759/(IF($AT$639&gt;0,$AM$7,0)+IF($AU$639&gt;0,$AP$7,0)+IF($AV$639&gt;0,$AS$7,0)),0)</f>
        <v>0</v>
      </c>
      <c r="BB759" s="198"/>
      <c r="BC759" s="425"/>
      <c r="BD759" s="413"/>
      <c r="BE759" s="413"/>
      <c r="BF759" s="413"/>
      <c r="BG759" s="416"/>
      <c r="BH759" s="416"/>
      <c r="BI759" s="411"/>
      <c r="BJ759" s="411"/>
      <c r="BK759" s="413"/>
      <c r="BL759" s="413"/>
      <c r="BM759" s="413"/>
      <c r="BP759" s="211"/>
      <c r="BQ759" s="211"/>
      <c r="BR759" s="211"/>
      <c r="BS759" s="211"/>
    </row>
    <row r="760" spans="1:71">
      <c r="A760" s="419"/>
      <c r="B760" s="419"/>
      <c r="C760" s="422"/>
      <c r="D760" s="195" t="str">
        <f t="shared" si="5101"/>
        <v>3.12</v>
      </c>
      <c r="E760" s="195"/>
      <c r="F760" s="195"/>
      <c r="G760" s="195"/>
      <c r="H760" s="195"/>
      <c r="I760" s="195"/>
      <c r="J760" s="196">
        <f t="shared" si="5559"/>
        <v>0</v>
      </c>
      <c r="K760" s="197" t="str">
        <f>IF(analis!BD22="","",analis!BD22)</f>
        <v/>
      </c>
      <c r="L760" s="196"/>
      <c r="M760" s="196"/>
      <c r="N760" s="196"/>
      <c r="O760" s="196"/>
      <c r="P760" s="196">
        <f t="shared" si="5560"/>
        <v>0</v>
      </c>
      <c r="Q760" s="8" t="e">
        <f>#REF!</f>
        <v>#REF!</v>
      </c>
      <c r="R760" s="196"/>
      <c r="S760" s="196" t="e">
        <f t="shared" si="5561"/>
        <v>#REF!</v>
      </c>
      <c r="T760" s="196"/>
      <c r="U760" s="196"/>
      <c r="V760" s="196">
        <f t="shared" si="5562"/>
        <v>0</v>
      </c>
      <c r="W760" s="196"/>
      <c r="X760" s="196"/>
      <c r="Y760" s="196"/>
      <c r="Z760" s="196"/>
      <c r="AA760" s="196">
        <f t="shared" ref="AA760" si="5586">IF($W$640=1,J760*$J$7,0)</f>
        <v>0</v>
      </c>
      <c r="AB760" s="196">
        <f t="shared" ref="AB760" si="5587">IF($X$640=1,P760*$P$7,0)</f>
        <v>0</v>
      </c>
      <c r="AC760" s="196" t="e">
        <f t="shared" ref="AC760" si="5588">IF($Y$640=1,S760*$S$7,0)</f>
        <v>#REF!</v>
      </c>
      <c r="AD760" s="196">
        <f t="shared" ref="AD760" si="5589">IF($Z$640=1,V760*$V$7,0)</f>
        <v>0</v>
      </c>
      <c r="AE760" s="197" t="e">
        <f t="shared" si="5567"/>
        <v>#REF!</v>
      </c>
      <c r="AF760" s="198">
        <f t="shared" ref="AF760" si="5590">IFERROR(AE760/(IF($W$640&gt;0,$J$7,0)+IF($X$640&gt;0,$P$7,0)+IF($Y$640&gt;0,$S$7,0)+IF($Z$640&gt;0,$V$7,0)),0)</f>
        <v>0</v>
      </c>
      <c r="AG760" s="198"/>
      <c r="AH760" s="425"/>
      <c r="AI760" s="413"/>
      <c r="AJ760" s="199" t="str">
        <f t="shared" si="5107"/>
        <v>4.12</v>
      </c>
      <c r="AK760" s="8" t="e">
        <f>#REF!</f>
        <v>#REF!</v>
      </c>
      <c r="AL760" s="199"/>
      <c r="AM760" s="196" t="e">
        <f t="shared" si="5569"/>
        <v>#REF!</v>
      </c>
      <c r="AN760" s="196"/>
      <c r="AO760" s="196"/>
      <c r="AP760" s="196">
        <f t="shared" si="5570"/>
        <v>0</v>
      </c>
      <c r="AQ760" s="196"/>
      <c r="AR760" s="196"/>
      <c r="AS760" s="196">
        <f t="shared" si="5571"/>
        <v>0</v>
      </c>
      <c r="AT760" s="196"/>
      <c r="AU760" s="196"/>
      <c r="AV760" s="196"/>
      <c r="AW760" s="196" t="e">
        <f t="shared" ref="AW760" si="5591">IF($AT$640=1,AM760*$AM$7,0)</f>
        <v>#REF!</v>
      </c>
      <c r="AX760" s="196">
        <f t="shared" ref="AX760" si="5592">IF($AU$640=1,AP760*$AP$7,0)</f>
        <v>0</v>
      </c>
      <c r="AY760" s="196">
        <f t="shared" ref="AY760" si="5593">IF($AV$640=1,AS760*$AS$7,0)</f>
        <v>0</v>
      </c>
      <c r="AZ760" s="197" t="e">
        <f t="shared" si="5575"/>
        <v>#REF!</v>
      </c>
      <c r="BA760" s="198">
        <f t="shared" ref="BA760" si="5594">IFERROR(AZ760/(IF($AT$640&gt;0,$AM$7,0)+IF($AU$640&gt;0,$AP$7,0)+IF($AV$640&gt;0,$AS$7,0)),0)</f>
        <v>0</v>
      </c>
      <c r="BB760" s="198"/>
      <c r="BC760" s="425"/>
      <c r="BD760" s="413"/>
      <c r="BE760" s="413"/>
      <c r="BF760" s="413"/>
      <c r="BG760" s="416"/>
      <c r="BH760" s="416"/>
      <c r="BI760" s="411"/>
      <c r="BJ760" s="411"/>
      <c r="BK760" s="413"/>
      <c r="BL760" s="413"/>
      <c r="BM760" s="413"/>
      <c r="BP760" s="211"/>
      <c r="BQ760" s="211"/>
      <c r="BR760" s="211"/>
      <c r="BS760" s="211"/>
    </row>
    <row r="761" spans="1:71">
      <c r="A761" s="419"/>
      <c r="B761" s="419"/>
      <c r="C761" s="422"/>
      <c r="D761" s="195" t="str">
        <f t="shared" si="5101"/>
        <v>3.13</v>
      </c>
      <c r="E761" s="195"/>
      <c r="F761" s="195"/>
      <c r="G761" s="195"/>
      <c r="H761" s="195"/>
      <c r="I761" s="195"/>
      <c r="J761" s="196">
        <f t="shared" si="5559"/>
        <v>0</v>
      </c>
      <c r="K761" s="197" t="str">
        <f>IF(analis!BF22="","",analis!BF22)</f>
        <v/>
      </c>
      <c r="L761" s="196"/>
      <c r="M761" s="196"/>
      <c r="N761" s="196"/>
      <c r="O761" s="196"/>
      <c r="P761" s="196">
        <f t="shared" si="5560"/>
        <v>0</v>
      </c>
      <c r="Q761" s="8" t="e">
        <f>#REF!</f>
        <v>#REF!</v>
      </c>
      <c r="R761" s="196"/>
      <c r="S761" s="196" t="e">
        <f t="shared" si="5561"/>
        <v>#REF!</v>
      </c>
      <c r="T761" s="196"/>
      <c r="U761" s="196"/>
      <c r="V761" s="196">
        <f t="shared" si="5562"/>
        <v>0</v>
      </c>
      <c r="W761" s="196"/>
      <c r="X761" s="196"/>
      <c r="Y761" s="196"/>
      <c r="Z761" s="196"/>
      <c r="AA761" s="196">
        <f t="shared" ref="AA761" si="5595">IF($W$641=1,J761*$J$7,0)</f>
        <v>0</v>
      </c>
      <c r="AB761" s="196">
        <f t="shared" ref="AB761" si="5596">IF($X$641=1,P761*$P$7,0)</f>
        <v>0</v>
      </c>
      <c r="AC761" s="196" t="e">
        <f t="shared" ref="AC761" si="5597">IF($Y$641=1,S761*$S$7,0)</f>
        <v>#REF!</v>
      </c>
      <c r="AD761" s="196">
        <f t="shared" ref="AD761" si="5598">IF($Z$641=1,V761*$V$7,0)</f>
        <v>0</v>
      </c>
      <c r="AE761" s="197" t="e">
        <f t="shared" si="5567"/>
        <v>#REF!</v>
      </c>
      <c r="AF761" s="198">
        <f t="shared" ref="AF761" si="5599">IFERROR(AE761/(IF($W$641&gt;0,$J$7,0)+IF($X$641&gt;0,$P$7,0)+IF($Y$641&gt;0,$S$7,0)+IF($Z$641&gt;0,$V$7,0)),0)</f>
        <v>0</v>
      </c>
      <c r="AG761" s="198"/>
      <c r="AH761" s="425"/>
      <c r="AI761" s="413"/>
      <c r="AJ761" s="199" t="str">
        <f t="shared" si="5107"/>
        <v>4.13</v>
      </c>
      <c r="AK761" s="8" t="e">
        <f>#REF!</f>
        <v>#REF!</v>
      </c>
      <c r="AL761" s="199"/>
      <c r="AM761" s="196" t="e">
        <f t="shared" si="5569"/>
        <v>#REF!</v>
      </c>
      <c r="AN761" s="196"/>
      <c r="AO761" s="196"/>
      <c r="AP761" s="196">
        <f t="shared" si="5570"/>
        <v>0</v>
      </c>
      <c r="AQ761" s="196"/>
      <c r="AR761" s="196"/>
      <c r="AS761" s="196">
        <f t="shared" si="5571"/>
        <v>0</v>
      </c>
      <c r="AT761" s="196"/>
      <c r="AU761" s="196"/>
      <c r="AV761" s="196"/>
      <c r="AW761" s="196" t="e">
        <f t="shared" ref="AW761" si="5600">IF($AT$641=1,AM761*$AM$7,0)</f>
        <v>#REF!</v>
      </c>
      <c r="AX761" s="196">
        <f t="shared" ref="AX761" si="5601">IF($AU$641=1,AP761*$AP$7,0)</f>
        <v>0</v>
      </c>
      <c r="AY761" s="196">
        <f t="shared" ref="AY761" si="5602">IF($AV$641=1,AS761*$AS$7,0)</f>
        <v>0</v>
      </c>
      <c r="AZ761" s="197" t="e">
        <f t="shared" si="5575"/>
        <v>#REF!</v>
      </c>
      <c r="BA761" s="198">
        <f t="shared" ref="BA761" si="5603">IFERROR(AZ761/(IF($AT$641&gt;0,$AM$7,0)+IF($AU$641&gt;0,$AP$7,0)+IF($AV$641&gt;0,$AS$7,0)),0)</f>
        <v>0</v>
      </c>
      <c r="BB761" s="198"/>
      <c r="BC761" s="425"/>
      <c r="BD761" s="413"/>
      <c r="BE761" s="413"/>
      <c r="BF761" s="413"/>
      <c r="BG761" s="416"/>
      <c r="BH761" s="416"/>
      <c r="BI761" s="411"/>
      <c r="BJ761" s="411"/>
      <c r="BK761" s="413"/>
      <c r="BL761" s="413"/>
      <c r="BM761" s="413"/>
      <c r="BP761" s="211"/>
      <c r="BQ761" s="211"/>
      <c r="BR761" s="211"/>
      <c r="BS761" s="211"/>
    </row>
    <row r="762" spans="1:71">
      <c r="A762" s="419"/>
      <c r="B762" s="419"/>
      <c r="C762" s="422"/>
      <c r="D762" s="195" t="str">
        <f t="shared" si="5101"/>
        <v>3.14</v>
      </c>
      <c r="E762" s="195"/>
      <c r="F762" s="195"/>
      <c r="G762" s="195"/>
      <c r="H762" s="195"/>
      <c r="I762" s="195"/>
      <c r="J762" s="196">
        <f t="shared" si="5559"/>
        <v>0</v>
      </c>
      <c r="K762" s="197" t="str">
        <f>IF(analis!BH22="","",analis!BH22)</f>
        <v/>
      </c>
      <c r="L762" s="196"/>
      <c r="M762" s="196"/>
      <c r="N762" s="196"/>
      <c r="O762" s="196"/>
      <c r="P762" s="196">
        <f t="shared" si="5560"/>
        <v>0</v>
      </c>
      <c r="Q762" s="8" t="e">
        <f>#REF!</f>
        <v>#REF!</v>
      </c>
      <c r="R762" s="196"/>
      <c r="S762" s="196" t="e">
        <f t="shared" si="5561"/>
        <v>#REF!</v>
      </c>
      <c r="T762" s="196"/>
      <c r="U762" s="196"/>
      <c r="V762" s="196">
        <f t="shared" si="5562"/>
        <v>0</v>
      </c>
      <c r="W762" s="196"/>
      <c r="X762" s="196"/>
      <c r="Y762" s="196"/>
      <c r="Z762" s="196"/>
      <c r="AA762" s="196">
        <f t="shared" ref="AA762" si="5604">IF($W$642=1,J762*$J$7,0)</f>
        <v>0</v>
      </c>
      <c r="AB762" s="196">
        <f t="shared" ref="AB762" si="5605">IF($X$642=1,P762*$P$7,0)</f>
        <v>0</v>
      </c>
      <c r="AC762" s="196" t="e">
        <f t="shared" ref="AC762" si="5606">IF($Y$642=1,S762*$S$7,0)</f>
        <v>#REF!</v>
      </c>
      <c r="AD762" s="196">
        <f t="shared" ref="AD762" si="5607">IF($Z$642=1,V762*$V$7,0)</f>
        <v>0</v>
      </c>
      <c r="AE762" s="197" t="e">
        <f t="shared" si="5567"/>
        <v>#REF!</v>
      </c>
      <c r="AF762" s="198">
        <f t="shared" ref="AF762" si="5608">IFERROR(AE762/(IF($W$642&gt;0,$J$7,0)+IF($X$642&gt;0,$P$7,0)+IF($Y$642&gt;0,$S$7,0)+IF($Z$642&gt;0,$V$7,0)),0)</f>
        <v>0</v>
      </c>
      <c r="AG762" s="198"/>
      <c r="AH762" s="425"/>
      <c r="AI762" s="413"/>
      <c r="AJ762" s="199" t="str">
        <f t="shared" si="5107"/>
        <v>4.14</v>
      </c>
      <c r="AK762" s="8" t="e">
        <f>#REF!</f>
        <v>#REF!</v>
      </c>
      <c r="AL762" s="199"/>
      <c r="AM762" s="196" t="e">
        <f t="shared" si="5569"/>
        <v>#REF!</v>
      </c>
      <c r="AN762" s="196"/>
      <c r="AO762" s="196"/>
      <c r="AP762" s="196">
        <f t="shared" si="5570"/>
        <v>0</v>
      </c>
      <c r="AQ762" s="196"/>
      <c r="AR762" s="196"/>
      <c r="AS762" s="196">
        <f t="shared" si="5571"/>
        <v>0</v>
      </c>
      <c r="AT762" s="196"/>
      <c r="AU762" s="196"/>
      <c r="AV762" s="196"/>
      <c r="AW762" s="196" t="e">
        <f t="shared" ref="AW762" si="5609">IF($AT$642=1,AM762*$AM$7,0)</f>
        <v>#REF!</v>
      </c>
      <c r="AX762" s="196">
        <f t="shared" ref="AX762" si="5610">IF($AU$642=1,AP762*$AP$7,0)</f>
        <v>0</v>
      </c>
      <c r="AY762" s="196">
        <f t="shared" ref="AY762" si="5611">IF($AV$642=1,AS762*$AS$7,0)</f>
        <v>0</v>
      </c>
      <c r="AZ762" s="197" t="e">
        <f t="shared" si="5575"/>
        <v>#REF!</v>
      </c>
      <c r="BA762" s="198">
        <f t="shared" ref="BA762" si="5612">IFERROR(AZ762/(IF($AT$642&gt;0,$AM$7,0)+IF($AU$642&gt;0,$AP$7,0)+IF($AV$642&gt;0,$AS$7,0)),0)</f>
        <v>0</v>
      </c>
      <c r="BB762" s="198"/>
      <c r="BC762" s="425"/>
      <c r="BD762" s="413"/>
      <c r="BE762" s="413"/>
      <c r="BF762" s="413"/>
      <c r="BG762" s="416"/>
      <c r="BH762" s="416"/>
      <c r="BI762" s="411"/>
      <c r="BJ762" s="411"/>
      <c r="BK762" s="413"/>
      <c r="BL762" s="413"/>
      <c r="BM762" s="413"/>
      <c r="BP762" s="211"/>
      <c r="BQ762" s="211"/>
      <c r="BR762" s="211"/>
      <c r="BS762" s="211"/>
    </row>
    <row r="763" spans="1:71">
      <c r="A763" s="420"/>
      <c r="B763" s="420"/>
      <c r="C763" s="423"/>
      <c r="D763" s="195" t="str">
        <f t="shared" si="5101"/>
        <v>3.15</v>
      </c>
      <c r="E763" s="195"/>
      <c r="F763" s="195"/>
      <c r="G763" s="195"/>
      <c r="H763" s="195"/>
      <c r="I763" s="195"/>
      <c r="J763" s="196">
        <f t="shared" si="5559"/>
        <v>0</v>
      </c>
      <c r="K763" s="197" t="str">
        <f>IF(analis!BJ22="","",analis!BJ22)</f>
        <v/>
      </c>
      <c r="L763" s="196"/>
      <c r="M763" s="196"/>
      <c r="N763" s="196"/>
      <c r="O763" s="196"/>
      <c r="P763" s="196">
        <f t="shared" si="5560"/>
        <v>0</v>
      </c>
      <c r="Q763" s="8" t="e">
        <f>#REF!</f>
        <v>#REF!</v>
      </c>
      <c r="R763" s="196"/>
      <c r="S763" s="196" t="e">
        <f t="shared" si="5561"/>
        <v>#REF!</v>
      </c>
      <c r="T763" s="196"/>
      <c r="U763" s="196"/>
      <c r="V763" s="196">
        <f t="shared" si="5562"/>
        <v>0</v>
      </c>
      <c r="W763" s="196"/>
      <c r="X763" s="196"/>
      <c r="Y763" s="196"/>
      <c r="Z763" s="196"/>
      <c r="AA763" s="196">
        <f t="shared" ref="AA763" si="5613">IF($W$643=1,J763*$J$7,0)</f>
        <v>0</v>
      </c>
      <c r="AB763" s="196">
        <f t="shared" ref="AB763" si="5614">IF($X$643=1,P763*$P$7,0)</f>
        <v>0</v>
      </c>
      <c r="AC763" s="196" t="e">
        <f t="shared" ref="AC763" si="5615">IF($Y$643=1,S763*$S$7,0)</f>
        <v>#REF!</v>
      </c>
      <c r="AD763" s="196">
        <f t="shared" ref="AD763" si="5616">IF($Z$643=1,V763*$V$7,0)</f>
        <v>0</v>
      </c>
      <c r="AE763" s="197" t="e">
        <f t="shared" si="5567"/>
        <v>#REF!</v>
      </c>
      <c r="AF763" s="198">
        <f t="shared" ref="AF763" si="5617">IFERROR(AE763/(IF($W$643&gt;0,$J$7,0)+IF($X$643&gt;0,$P$7,0)+IF($Y$643&gt;0,$S$7,0)+IF($Z$643&gt;0,$V$7,0)),0)</f>
        <v>0</v>
      </c>
      <c r="AG763" s="198"/>
      <c r="AH763" s="426"/>
      <c r="AI763" s="414"/>
      <c r="AJ763" s="199" t="str">
        <f t="shared" si="5107"/>
        <v>4.15</v>
      </c>
      <c r="AK763" s="8" t="e">
        <f>#REF!</f>
        <v>#REF!</v>
      </c>
      <c r="AL763" s="199"/>
      <c r="AM763" s="196" t="e">
        <f t="shared" si="5569"/>
        <v>#REF!</v>
      </c>
      <c r="AN763" s="196"/>
      <c r="AO763" s="196"/>
      <c r="AP763" s="196">
        <f t="shared" si="5570"/>
        <v>0</v>
      </c>
      <c r="AQ763" s="196"/>
      <c r="AR763" s="196"/>
      <c r="AS763" s="196">
        <f t="shared" si="5571"/>
        <v>0</v>
      </c>
      <c r="AT763" s="196"/>
      <c r="AU763" s="196"/>
      <c r="AV763" s="196"/>
      <c r="AW763" s="196" t="e">
        <f t="shared" ref="AW763" si="5618">IF($AT$643=1,AM763*$AM$7,0)</f>
        <v>#REF!</v>
      </c>
      <c r="AX763" s="196">
        <f t="shared" ref="AX763" si="5619">IF($AU$643=1,AP763*$AP$7,0)</f>
        <v>0</v>
      </c>
      <c r="AY763" s="196">
        <f t="shared" ref="AY763" si="5620">IF($AV$643=1,AS763*$AS$7,0)</f>
        <v>0</v>
      </c>
      <c r="AZ763" s="197" t="e">
        <f t="shared" si="5575"/>
        <v>#REF!</v>
      </c>
      <c r="BA763" s="198">
        <f t="shared" ref="BA763" si="5621">IFERROR(AZ763/(IF($AT$643&gt;0,$AM$7,0)+IF($AU$643&gt;0,$AP$7,0)+IF($AV$643&gt;0,$AS$7,0)),0)</f>
        <v>0</v>
      </c>
      <c r="BB763" s="198"/>
      <c r="BC763" s="426"/>
      <c r="BD763" s="414"/>
      <c r="BE763" s="414"/>
      <c r="BF763" s="414"/>
      <c r="BG763" s="417"/>
      <c r="BH763" s="417"/>
      <c r="BI763" s="316"/>
      <c r="BJ763" s="316"/>
      <c r="BK763" s="414"/>
      <c r="BL763" s="414"/>
      <c r="BM763" s="414"/>
      <c r="BP763" s="211"/>
      <c r="BQ763" s="211"/>
      <c r="BR763" s="211"/>
      <c r="BS763" s="211"/>
    </row>
    <row r="764" spans="1:71">
      <c r="A764" s="418">
        <v>10</v>
      </c>
      <c r="B764" s="418">
        <f>pd!B633</f>
        <v>0</v>
      </c>
      <c r="C764" s="421">
        <f>pd!C633</f>
        <v>0</v>
      </c>
      <c r="D764" s="195" t="str">
        <f t="shared" si="5101"/>
        <v>3.1</v>
      </c>
      <c r="E764" s="195"/>
      <c r="F764" s="195"/>
      <c r="G764" s="195"/>
      <c r="H764" s="195"/>
      <c r="I764" s="195"/>
      <c r="J764" s="196">
        <f t="shared" si="5559"/>
        <v>0</v>
      </c>
      <c r="K764" s="197" t="str">
        <f>IF(analis!AH23="","",analis!AH23)</f>
        <v/>
      </c>
      <c r="L764" s="196"/>
      <c r="M764" s="196"/>
      <c r="N764" s="196"/>
      <c r="O764" s="196"/>
      <c r="P764" s="196">
        <f t="shared" si="5560"/>
        <v>0</v>
      </c>
      <c r="Q764" s="8" t="e">
        <f>#REF!</f>
        <v>#REF!</v>
      </c>
      <c r="R764" s="196"/>
      <c r="S764" s="196" t="e">
        <f t="shared" si="5561"/>
        <v>#REF!</v>
      </c>
      <c r="T764" s="196"/>
      <c r="U764" s="196"/>
      <c r="V764" s="196">
        <f t="shared" si="5562"/>
        <v>0</v>
      </c>
      <c r="W764" s="196"/>
      <c r="X764" s="196"/>
      <c r="Y764" s="196"/>
      <c r="Z764" s="196"/>
      <c r="AA764" s="196">
        <f t="shared" ref="AA764" si="5622">IF($W$629=1,J764*$J$7,0)</f>
        <v>0</v>
      </c>
      <c r="AB764" s="196">
        <f t="shared" ref="AB764" si="5623">IF($X$629=1,P764*$P$7,0)</f>
        <v>0</v>
      </c>
      <c r="AC764" s="196" t="e">
        <f t="shared" ref="AC764" si="5624">IF($Y$629=1,S764*$S$7,0)</f>
        <v>#REF!</v>
      </c>
      <c r="AD764" s="196">
        <f t="shared" ref="AD764" si="5625">IF($Z$629=1,V764*$V$7,0)</f>
        <v>0</v>
      </c>
      <c r="AE764" s="197" t="e">
        <f t="shared" si="5567"/>
        <v>#REF!</v>
      </c>
      <c r="AF764" s="198">
        <f t="shared" ref="AF764" si="5626">IFERROR(AE764/(IF($W$629&gt;0,$J$7,0)+IF($X$629&gt;0,$P$7,0)+IF($Y$629&gt;0,$S$7,0)+IF($Z$629&gt;0,$V$7,0)),0)</f>
        <v>0</v>
      </c>
      <c r="AG764" s="198"/>
      <c r="AH764" s="424" t="e">
        <f t="shared" ref="AH764" si="5627">ROUND((SUM(AF764:AF778)/SUM($AG$629:$AG$643)),0)</f>
        <v>#REF!</v>
      </c>
      <c r="AI764" s="412" t="e">
        <f t="shared" ref="AI764" si="5628">IF(AH764&gt;=$BO$629,"A",IF(AH764&gt;=$BO$630,"B",IF(AH764&gt;=$BO$631,"C",IF(AH764&gt;=$BO$632,"D",""))))</f>
        <v>#REF!</v>
      </c>
      <c r="AJ764" s="199" t="str">
        <f t="shared" si="5107"/>
        <v>4.1</v>
      </c>
      <c r="AK764" s="8" t="e">
        <f>#REF!</f>
        <v>#REF!</v>
      </c>
      <c r="AL764" s="199"/>
      <c r="AM764" s="196" t="e">
        <f t="shared" si="5569"/>
        <v>#REF!</v>
      </c>
      <c r="AN764" s="196"/>
      <c r="AO764" s="196"/>
      <c r="AP764" s="196">
        <f t="shared" si="5570"/>
        <v>0</v>
      </c>
      <c r="AQ764" s="196"/>
      <c r="AR764" s="196"/>
      <c r="AS764" s="196">
        <f t="shared" si="5571"/>
        <v>0</v>
      </c>
      <c r="AT764" s="196"/>
      <c r="AU764" s="196"/>
      <c r="AV764" s="196"/>
      <c r="AW764" s="196" t="e">
        <f t="shared" ref="AW764" si="5629">IF($AT$629=1,AM764*$AM$7,0)</f>
        <v>#REF!</v>
      </c>
      <c r="AX764" s="196">
        <f t="shared" ref="AX764" si="5630">IF($AU$629=1,AP764*$AP$7,0)</f>
        <v>0</v>
      </c>
      <c r="AY764" s="196">
        <f t="shared" ref="AY764" si="5631">IF($AV$629=1,AS764*$AS$7,0)</f>
        <v>0</v>
      </c>
      <c r="AZ764" s="197" t="e">
        <f t="shared" si="5575"/>
        <v>#REF!</v>
      </c>
      <c r="BA764" s="198">
        <f t="shared" ref="BA764" si="5632">IFERROR(AZ764/(IF($AT$629&gt;0,$AM$7,0)+IF($AU$629&gt;0,$AP$7,0)+IF($AV$629&gt;0,$AS$7,0)),0)</f>
        <v>0</v>
      </c>
      <c r="BB764" s="198"/>
      <c r="BC764" s="424" t="e">
        <f t="shared" ref="BC764" si="5633">ROUND((SUM(BA764:BA778)/SUM($BB$629:$BB$643)),0)</f>
        <v>#REF!</v>
      </c>
      <c r="BD764" s="412" t="e">
        <f t="shared" ref="BD764" si="5634">IF(BC764&gt;=$BO$629,"A",IF(BC764&gt;=$BO$630,"B",IF(BC764&gt;=$BO$631,"C",IF(BC764&gt;=$BO$632,"D",""))))</f>
        <v>#REF!</v>
      </c>
      <c r="BE764" s="412"/>
      <c r="BF764" s="412"/>
      <c r="BG764" s="415" t="e">
        <f t="shared" ref="BG764" si="5635">IF(AI764=$BP$629,$BQ$629,IF(AI764=$BP$630,$BQ$630,IF(AI764=$BP$631,$BQ$631,IF(AI764=$BP$632,$BQ$632,""))))</f>
        <v>#REF!</v>
      </c>
      <c r="BH764" s="415" t="e">
        <f t="shared" ref="BH764" si="5636">IF(BD764=$BP$629,$BR$629,IF(BD764=$BP$630,$BR$630,IF(BD764=$BP$631,$BR$631,IF(BD764=$BP$632,$BR$632,""))))</f>
        <v>#REF!</v>
      </c>
      <c r="BI764" s="315" t="str">
        <f t="shared" ref="BI764" si="5637">IF(BE764=$BS$629,$BT$629,IF(BE764=$BS$630,$BT$630,IF(BE764=$BS$631,$BT$631,IF(BE764=$BS$632,$BT$632,""))))</f>
        <v/>
      </c>
      <c r="BJ764" s="315" t="str">
        <f t="shared" ref="BJ764" si="5638">IF(BF764=$BS$629,$BU$629,IF(BF764=$BS$630,$BU$630,IF(BF764=$BS$631,$BU$631,IF(BF764=$BS$632,$BU$632,""))))</f>
        <v/>
      </c>
      <c r="BK764" s="412"/>
      <c r="BL764" s="412"/>
      <c r="BM764" s="412"/>
      <c r="BP764" s="211"/>
      <c r="BQ764" s="211"/>
      <c r="BR764" s="211"/>
      <c r="BS764" s="211"/>
    </row>
    <row r="765" spans="1:71">
      <c r="A765" s="419"/>
      <c r="B765" s="419"/>
      <c r="C765" s="422"/>
      <c r="D765" s="195" t="str">
        <f t="shared" si="5101"/>
        <v>3.2</v>
      </c>
      <c r="E765" s="195"/>
      <c r="F765" s="195"/>
      <c r="G765" s="195"/>
      <c r="H765" s="195"/>
      <c r="I765" s="195"/>
      <c r="J765" s="196">
        <f t="shared" si="5559"/>
        <v>0</v>
      </c>
      <c r="K765" s="197" t="str">
        <f>IF(analis!AJ23="","",analis!AJ23)</f>
        <v/>
      </c>
      <c r="L765" s="196"/>
      <c r="M765" s="196"/>
      <c r="N765" s="196"/>
      <c r="O765" s="196"/>
      <c r="P765" s="196">
        <f t="shared" si="5560"/>
        <v>0</v>
      </c>
      <c r="Q765" s="8" t="e">
        <f>#REF!</f>
        <v>#REF!</v>
      </c>
      <c r="R765" s="196"/>
      <c r="S765" s="196" t="e">
        <f t="shared" si="5561"/>
        <v>#REF!</v>
      </c>
      <c r="T765" s="196"/>
      <c r="U765" s="196"/>
      <c r="V765" s="196">
        <f t="shared" si="5562"/>
        <v>0</v>
      </c>
      <c r="W765" s="196"/>
      <c r="X765" s="196"/>
      <c r="Y765" s="196"/>
      <c r="Z765" s="196"/>
      <c r="AA765" s="196">
        <f t="shared" ref="AA765" si="5639">IF($W$630=1,J765*$J$7,0)</f>
        <v>0</v>
      </c>
      <c r="AB765" s="196">
        <f t="shared" ref="AB765" si="5640">IF($X$630=1,P765*$P$7,0)</f>
        <v>0</v>
      </c>
      <c r="AC765" s="196" t="e">
        <f t="shared" ref="AC765" si="5641">IF($Y$630=1,S765*$S$7,0)</f>
        <v>#REF!</v>
      </c>
      <c r="AD765" s="196">
        <f t="shared" ref="AD765" si="5642">IF($Z$630=1,V765*$V$7,0)</f>
        <v>0</v>
      </c>
      <c r="AE765" s="197" t="e">
        <f t="shared" si="5567"/>
        <v>#REF!</v>
      </c>
      <c r="AF765" s="198">
        <f t="shared" ref="AF765" si="5643">IFERROR(AE765/(IF($W$630&gt;0,$J$7,0)+IF($X$630&gt;0,$P$7,0)+IF($Y$630&gt;0,$S$7,0)+IF($Z$630&gt;0,$V$7,0)),0)</f>
        <v>0</v>
      </c>
      <c r="AG765" s="198"/>
      <c r="AH765" s="425"/>
      <c r="AI765" s="413"/>
      <c r="AJ765" s="199" t="str">
        <f t="shared" si="5107"/>
        <v>4.2</v>
      </c>
      <c r="AK765" s="8" t="e">
        <f>#REF!</f>
        <v>#REF!</v>
      </c>
      <c r="AL765" s="199"/>
      <c r="AM765" s="196" t="e">
        <f t="shared" si="5569"/>
        <v>#REF!</v>
      </c>
      <c r="AN765" s="196"/>
      <c r="AO765" s="196"/>
      <c r="AP765" s="196">
        <f t="shared" si="5570"/>
        <v>0</v>
      </c>
      <c r="AQ765" s="196"/>
      <c r="AR765" s="196"/>
      <c r="AS765" s="196">
        <f t="shared" si="5571"/>
        <v>0</v>
      </c>
      <c r="AT765" s="196"/>
      <c r="AU765" s="196"/>
      <c r="AV765" s="196"/>
      <c r="AW765" s="196" t="e">
        <f t="shared" ref="AW765" si="5644">IF($AT$630=1,AM765*$AM$7,0)</f>
        <v>#REF!</v>
      </c>
      <c r="AX765" s="196">
        <f t="shared" ref="AX765" si="5645">IF($AU$630=1,AP765*$AP$7,0)</f>
        <v>0</v>
      </c>
      <c r="AY765" s="196">
        <f t="shared" ref="AY765" si="5646">IF($AV$630=1,AS765*$AS$7,0)</f>
        <v>0</v>
      </c>
      <c r="AZ765" s="197" t="e">
        <f t="shared" si="5575"/>
        <v>#REF!</v>
      </c>
      <c r="BA765" s="198">
        <f t="shared" ref="BA765" si="5647">IFERROR(AZ765/(IF($AT$630&gt;0,$AM$7,0)+IF($AU$630&gt;0,$AP$7,0)+IF($AV$630&gt;0,$AS$7,0)),0)</f>
        <v>0</v>
      </c>
      <c r="BB765" s="198"/>
      <c r="BC765" s="425"/>
      <c r="BD765" s="413"/>
      <c r="BE765" s="413"/>
      <c r="BF765" s="413"/>
      <c r="BG765" s="416"/>
      <c r="BH765" s="416"/>
      <c r="BI765" s="411"/>
      <c r="BJ765" s="411"/>
      <c r="BK765" s="413"/>
      <c r="BL765" s="413"/>
      <c r="BM765" s="413"/>
      <c r="BP765" s="211"/>
      <c r="BQ765" s="211"/>
      <c r="BR765" s="211"/>
      <c r="BS765" s="211"/>
    </row>
    <row r="766" spans="1:71">
      <c r="A766" s="419"/>
      <c r="B766" s="419"/>
      <c r="C766" s="422"/>
      <c r="D766" s="195" t="str">
        <f t="shared" si="5101"/>
        <v>3.3</v>
      </c>
      <c r="E766" s="195"/>
      <c r="F766" s="195"/>
      <c r="G766" s="195"/>
      <c r="H766" s="195"/>
      <c r="I766" s="195"/>
      <c r="J766" s="196">
        <f t="shared" si="5559"/>
        <v>0</v>
      </c>
      <c r="K766" s="197" t="str">
        <f>IF(analis!AL23="","",analis!AL23)</f>
        <v/>
      </c>
      <c r="L766" s="196"/>
      <c r="M766" s="196"/>
      <c r="N766" s="196"/>
      <c r="O766" s="196"/>
      <c r="P766" s="196">
        <f t="shared" si="5560"/>
        <v>0</v>
      </c>
      <c r="Q766" s="8" t="e">
        <f>#REF!</f>
        <v>#REF!</v>
      </c>
      <c r="R766" s="196"/>
      <c r="S766" s="196" t="e">
        <f t="shared" si="5561"/>
        <v>#REF!</v>
      </c>
      <c r="T766" s="196"/>
      <c r="U766" s="196"/>
      <c r="V766" s="196">
        <f t="shared" si="5562"/>
        <v>0</v>
      </c>
      <c r="W766" s="196"/>
      <c r="X766" s="196"/>
      <c r="Y766" s="196"/>
      <c r="Z766" s="196"/>
      <c r="AA766" s="196">
        <f t="shared" ref="AA766" si="5648">IF($W$631=1,J766*$J$7,0)</f>
        <v>0</v>
      </c>
      <c r="AB766" s="196">
        <f t="shared" ref="AB766" si="5649">IF($X$631=1,P766*$P$7,0)</f>
        <v>0</v>
      </c>
      <c r="AC766" s="196" t="e">
        <f t="shared" ref="AC766" si="5650">IF($Y$631=1,S766*$S$7,0)</f>
        <v>#REF!</v>
      </c>
      <c r="AD766" s="196">
        <f t="shared" ref="AD766" si="5651">IF($Z$631=1,V766*$V$7,0)</f>
        <v>0</v>
      </c>
      <c r="AE766" s="197" t="e">
        <f t="shared" si="5567"/>
        <v>#REF!</v>
      </c>
      <c r="AF766" s="198">
        <f t="shared" ref="AF766" si="5652">IFERROR(AE766/(IF($W$631&gt;0,$J$7,0)+IF($X$631&gt;0,$P$7,0)+IF($Y$631&gt;0,$S$7,0)+IF($Z$631&gt;0,$V$7,0)),0)</f>
        <v>0</v>
      </c>
      <c r="AG766" s="198"/>
      <c r="AH766" s="425"/>
      <c r="AI766" s="413"/>
      <c r="AJ766" s="199" t="str">
        <f t="shared" si="5107"/>
        <v>4.3</v>
      </c>
      <c r="AK766" s="8" t="e">
        <f>#REF!</f>
        <v>#REF!</v>
      </c>
      <c r="AL766" s="199"/>
      <c r="AM766" s="196" t="e">
        <f t="shared" si="5569"/>
        <v>#REF!</v>
      </c>
      <c r="AN766" s="196"/>
      <c r="AO766" s="196"/>
      <c r="AP766" s="196">
        <f t="shared" si="5570"/>
        <v>0</v>
      </c>
      <c r="AQ766" s="196"/>
      <c r="AR766" s="196"/>
      <c r="AS766" s="196">
        <f t="shared" si="5571"/>
        <v>0</v>
      </c>
      <c r="AT766" s="196"/>
      <c r="AU766" s="196"/>
      <c r="AV766" s="196"/>
      <c r="AW766" s="196" t="e">
        <f t="shared" ref="AW766" si="5653">IF($AT$631=1,AM766*$AM$7,0)</f>
        <v>#REF!</v>
      </c>
      <c r="AX766" s="196">
        <f t="shared" ref="AX766" si="5654">IF($AU$631=1,AP766*$AP$7,0)</f>
        <v>0</v>
      </c>
      <c r="AY766" s="196">
        <f t="shared" ref="AY766" si="5655">IF($AV$631=1,AS766*$AS$7,0)</f>
        <v>0</v>
      </c>
      <c r="AZ766" s="197" t="e">
        <f t="shared" si="5575"/>
        <v>#REF!</v>
      </c>
      <c r="BA766" s="198">
        <f t="shared" ref="BA766" si="5656">IFERROR(AZ766/(IF($AT$631&gt;0,$AM$7,0)+IF($AU$631&gt;0,$AP$7,0)+IF($AV$631&gt;0,$AS$7,0)),0)</f>
        <v>0</v>
      </c>
      <c r="BB766" s="198"/>
      <c r="BC766" s="425"/>
      <c r="BD766" s="413"/>
      <c r="BE766" s="413"/>
      <c r="BF766" s="413"/>
      <c r="BG766" s="416"/>
      <c r="BH766" s="416"/>
      <c r="BI766" s="411"/>
      <c r="BJ766" s="411"/>
      <c r="BK766" s="413"/>
      <c r="BL766" s="413"/>
      <c r="BM766" s="413"/>
      <c r="BP766" s="211"/>
      <c r="BQ766" s="211"/>
      <c r="BR766" s="211"/>
      <c r="BS766" s="211"/>
    </row>
    <row r="767" spans="1:71">
      <c r="A767" s="419"/>
      <c r="B767" s="419"/>
      <c r="C767" s="422"/>
      <c r="D767" s="195" t="str">
        <f t="shared" si="5101"/>
        <v>3.4</v>
      </c>
      <c r="E767" s="195"/>
      <c r="F767" s="195"/>
      <c r="G767" s="195"/>
      <c r="H767" s="195"/>
      <c r="I767" s="195"/>
      <c r="J767" s="196">
        <f t="shared" si="5559"/>
        <v>0</v>
      </c>
      <c r="K767" s="197" t="str">
        <f>IF(analis!AN23="","",analis!AN23)</f>
        <v/>
      </c>
      <c r="L767" s="196"/>
      <c r="M767" s="196"/>
      <c r="N767" s="196"/>
      <c r="O767" s="196"/>
      <c r="P767" s="196">
        <f t="shared" si="5560"/>
        <v>0</v>
      </c>
      <c r="Q767" s="8" t="e">
        <f>#REF!</f>
        <v>#REF!</v>
      </c>
      <c r="R767" s="196"/>
      <c r="S767" s="196" t="e">
        <f t="shared" si="5561"/>
        <v>#REF!</v>
      </c>
      <c r="T767" s="196"/>
      <c r="U767" s="196"/>
      <c r="V767" s="196">
        <f t="shared" si="5562"/>
        <v>0</v>
      </c>
      <c r="W767" s="196"/>
      <c r="X767" s="196"/>
      <c r="Y767" s="196"/>
      <c r="Z767" s="196"/>
      <c r="AA767" s="196">
        <f t="shared" ref="AA767" si="5657">IF($W$632=1,J767*$J$7,0)</f>
        <v>0</v>
      </c>
      <c r="AB767" s="196">
        <f t="shared" ref="AB767" si="5658">IF($X$632=1,P767*$P$7,0)</f>
        <v>0</v>
      </c>
      <c r="AC767" s="196" t="e">
        <f t="shared" ref="AC767" si="5659">IF($Y$632=1,S767*$S$7,0)</f>
        <v>#REF!</v>
      </c>
      <c r="AD767" s="196">
        <f t="shared" ref="AD767" si="5660">IF($Z$632=1,V767*$V$7,0)</f>
        <v>0</v>
      </c>
      <c r="AE767" s="197" t="e">
        <f t="shared" si="5567"/>
        <v>#REF!</v>
      </c>
      <c r="AF767" s="198">
        <f t="shared" ref="AF767" si="5661">IFERROR(AE767/(IF($W$632&gt;0,$J$7,0)+IF($X$632&gt;0,$P$7,0)+IF($Y$632&gt;0,$S$7,0)+IF($Z$632&gt;0,$V$7,0)),0)</f>
        <v>0</v>
      </c>
      <c r="AG767" s="198"/>
      <c r="AH767" s="425"/>
      <c r="AI767" s="413"/>
      <c r="AJ767" s="199" t="str">
        <f t="shared" si="5107"/>
        <v>4.4</v>
      </c>
      <c r="AK767" s="8" t="e">
        <f>#REF!</f>
        <v>#REF!</v>
      </c>
      <c r="AL767" s="199"/>
      <c r="AM767" s="196" t="e">
        <f t="shared" si="5569"/>
        <v>#REF!</v>
      </c>
      <c r="AN767" s="196"/>
      <c r="AO767" s="196"/>
      <c r="AP767" s="196">
        <f t="shared" si="5570"/>
        <v>0</v>
      </c>
      <c r="AQ767" s="196"/>
      <c r="AR767" s="196"/>
      <c r="AS767" s="196">
        <f t="shared" si="5571"/>
        <v>0</v>
      </c>
      <c r="AT767" s="196"/>
      <c r="AU767" s="196"/>
      <c r="AV767" s="196"/>
      <c r="AW767" s="196" t="e">
        <f t="shared" ref="AW767" si="5662">IF($AT$632=1,AM767*$AM$7,0)</f>
        <v>#REF!</v>
      </c>
      <c r="AX767" s="196">
        <f t="shared" ref="AX767" si="5663">IF($AU$632=1,AP767*$AP$7,0)</f>
        <v>0</v>
      </c>
      <c r="AY767" s="196">
        <f t="shared" ref="AY767" si="5664">IF($AV$632=1,AS767*$AS$7,0)</f>
        <v>0</v>
      </c>
      <c r="AZ767" s="197" t="e">
        <f t="shared" si="5575"/>
        <v>#REF!</v>
      </c>
      <c r="BA767" s="198">
        <f t="shared" ref="BA767" si="5665">IFERROR(AZ767/(IF($AT$632&gt;0,$AM$7,0)+IF($AU$632&gt;0,$AP$7,0)+IF($AV$632&gt;0,$AS$7,0)),0)</f>
        <v>0</v>
      </c>
      <c r="BB767" s="198"/>
      <c r="BC767" s="425"/>
      <c r="BD767" s="413"/>
      <c r="BE767" s="413"/>
      <c r="BF767" s="413"/>
      <c r="BG767" s="416"/>
      <c r="BH767" s="416"/>
      <c r="BI767" s="411"/>
      <c r="BJ767" s="411"/>
      <c r="BK767" s="413"/>
      <c r="BL767" s="413"/>
      <c r="BM767" s="413"/>
      <c r="BP767" s="211"/>
      <c r="BQ767" s="211"/>
      <c r="BR767" s="211"/>
      <c r="BS767" s="211"/>
    </row>
    <row r="768" spans="1:71">
      <c r="A768" s="419"/>
      <c r="B768" s="419"/>
      <c r="C768" s="422"/>
      <c r="D768" s="195" t="str">
        <f t="shared" si="5101"/>
        <v>3.5</v>
      </c>
      <c r="E768" s="195"/>
      <c r="F768" s="195"/>
      <c r="G768" s="195"/>
      <c r="H768" s="195"/>
      <c r="I768" s="195"/>
      <c r="J768" s="196">
        <f t="shared" si="5559"/>
        <v>0</v>
      </c>
      <c r="K768" s="197" t="str">
        <f>IF(analis!AP23="","",analis!AP23)</f>
        <v/>
      </c>
      <c r="L768" s="196"/>
      <c r="M768" s="196"/>
      <c r="N768" s="196"/>
      <c r="O768" s="196"/>
      <c r="P768" s="196">
        <f t="shared" si="5560"/>
        <v>0</v>
      </c>
      <c r="Q768" s="8" t="e">
        <f>#REF!</f>
        <v>#REF!</v>
      </c>
      <c r="R768" s="196"/>
      <c r="S768" s="196" t="e">
        <f t="shared" si="5561"/>
        <v>#REF!</v>
      </c>
      <c r="T768" s="196"/>
      <c r="U768" s="196"/>
      <c r="V768" s="196">
        <f t="shared" si="5562"/>
        <v>0</v>
      </c>
      <c r="W768" s="196"/>
      <c r="X768" s="196"/>
      <c r="Y768" s="196"/>
      <c r="Z768" s="196"/>
      <c r="AA768" s="196">
        <f t="shared" ref="AA768" si="5666">IF($W$633=1,J768*$J$7,0)</f>
        <v>0</v>
      </c>
      <c r="AB768" s="196">
        <f t="shared" ref="AB768" si="5667">IF($X$633=1,P768*$P$7,0)</f>
        <v>0</v>
      </c>
      <c r="AC768" s="196" t="e">
        <f t="shared" ref="AC768" si="5668">IF($Y$633=1,S768*$S$7,0)</f>
        <v>#REF!</v>
      </c>
      <c r="AD768" s="196">
        <f t="shared" ref="AD768" si="5669">IF($Z$633=1,V768*$V$7,0)</f>
        <v>0</v>
      </c>
      <c r="AE768" s="197" t="e">
        <f t="shared" si="5567"/>
        <v>#REF!</v>
      </c>
      <c r="AF768" s="198">
        <f t="shared" ref="AF768" si="5670">IFERROR(AE768/(IF($W$633&gt;0,$J$7,0)+IF($X$633&gt;0,$P$7,0)+IF($Y$633&gt;0,$S$7,0)+IF($Z$633&gt;0,$V$7,0)),0)</f>
        <v>0</v>
      </c>
      <c r="AG768" s="198"/>
      <c r="AH768" s="425"/>
      <c r="AI768" s="413"/>
      <c r="AJ768" s="199" t="str">
        <f t="shared" si="5107"/>
        <v>4.5</v>
      </c>
      <c r="AK768" s="8" t="e">
        <f>#REF!</f>
        <v>#REF!</v>
      </c>
      <c r="AL768" s="199"/>
      <c r="AM768" s="196" t="e">
        <f t="shared" si="5569"/>
        <v>#REF!</v>
      </c>
      <c r="AN768" s="196"/>
      <c r="AO768" s="196"/>
      <c r="AP768" s="196">
        <f t="shared" si="5570"/>
        <v>0</v>
      </c>
      <c r="AQ768" s="196"/>
      <c r="AR768" s="196"/>
      <c r="AS768" s="196">
        <f t="shared" si="5571"/>
        <v>0</v>
      </c>
      <c r="AT768" s="196"/>
      <c r="AU768" s="196"/>
      <c r="AV768" s="196"/>
      <c r="AW768" s="196" t="e">
        <f t="shared" ref="AW768" si="5671">IF($AT$633=1,AM768*$AM$7,0)</f>
        <v>#REF!</v>
      </c>
      <c r="AX768" s="196">
        <f t="shared" ref="AX768" si="5672">IF($AU$633=1,AP768*$AP$7,0)</f>
        <v>0</v>
      </c>
      <c r="AY768" s="196">
        <f t="shared" ref="AY768" si="5673">IF($AV$633=1,AS768*$AS$7,0)</f>
        <v>0</v>
      </c>
      <c r="AZ768" s="197" t="e">
        <f t="shared" si="5575"/>
        <v>#REF!</v>
      </c>
      <c r="BA768" s="198">
        <f t="shared" ref="BA768" si="5674">IFERROR(AZ768/(IF($AT$633&gt;0,$AM$7,0)+IF($AU$633&gt;0,$AP$7,0)+IF($AV$633&gt;0,$AS$7,0)),0)</f>
        <v>0</v>
      </c>
      <c r="BB768" s="198"/>
      <c r="BC768" s="425"/>
      <c r="BD768" s="413"/>
      <c r="BE768" s="413"/>
      <c r="BF768" s="413"/>
      <c r="BG768" s="416"/>
      <c r="BH768" s="416"/>
      <c r="BI768" s="411"/>
      <c r="BJ768" s="411"/>
      <c r="BK768" s="413"/>
      <c r="BL768" s="413"/>
      <c r="BM768" s="413"/>
      <c r="BP768" s="211"/>
      <c r="BQ768" s="211"/>
      <c r="BR768" s="211"/>
      <c r="BS768" s="211"/>
    </row>
    <row r="769" spans="1:71">
      <c r="A769" s="419"/>
      <c r="B769" s="419"/>
      <c r="C769" s="422"/>
      <c r="D769" s="195" t="str">
        <f t="shared" si="5101"/>
        <v>3.6</v>
      </c>
      <c r="E769" s="195"/>
      <c r="F769" s="195"/>
      <c r="G769" s="195"/>
      <c r="H769" s="195"/>
      <c r="I769" s="195"/>
      <c r="J769" s="196">
        <f t="shared" si="5559"/>
        <v>0</v>
      </c>
      <c r="K769" s="197" t="str">
        <f>IF(analis!AR23="","",analis!AR23)</f>
        <v/>
      </c>
      <c r="L769" s="196"/>
      <c r="M769" s="196"/>
      <c r="N769" s="196"/>
      <c r="O769" s="196"/>
      <c r="P769" s="196">
        <f t="shared" si="5560"/>
        <v>0</v>
      </c>
      <c r="Q769" s="8" t="str">
        <f>'rpp10'!$M$268</f>
        <v/>
      </c>
      <c r="R769" s="196"/>
      <c r="S769" s="196">
        <f t="shared" si="5561"/>
        <v>0</v>
      </c>
      <c r="T769" s="196"/>
      <c r="U769" s="196"/>
      <c r="V769" s="196">
        <f t="shared" si="5562"/>
        <v>0</v>
      </c>
      <c r="W769" s="196"/>
      <c r="X769" s="196"/>
      <c r="Y769" s="196"/>
      <c r="Z769" s="196"/>
      <c r="AA769" s="196">
        <f t="shared" ref="AA769" si="5675">IF($W$634=1,J769*$J$7,0)</f>
        <v>0</v>
      </c>
      <c r="AB769" s="196">
        <f t="shared" ref="AB769" si="5676">IF($X$634=1,P769*$P$7,0)</f>
        <v>0</v>
      </c>
      <c r="AC769" s="196">
        <f t="shared" ref="AC769" si="5677">IF($Y$634=1,S769*$S$7,0)</f>
        <v>0</v>
      </c>
      <c r="AD769" s="196">
        <f t="shared" ref="AD769" si="5678">IF($Z$634=1,V769*$V$7,0)</f>
        <v>0</v>
      </c>
      <c r="AE769" s="197">
        <f t="shared" si="5567"/>
        <v>0</v>
      </c>
      <c r="AF769" s="198">
        <f t="shared" ref="AF769" si="5679">IFERROR(AE769/(IF($W$634&gt;0,$J$7,0)+IF($X$634&gt;0,$P$7,0)+IF($Y$634&gt;0,$S$7,0)+IF($Z$634&gt;0,$V$7,0)),0)</f>
        <v>0</v>
      </c>
      <c r="AG769" s="198"/>
      <c r="AH769" s="425"/>
      <c r="AI769" s="413"/>
      <c r="AJ769" s="199" t="str">
        <f t="shared" si="5107"/>
        <v>4.6</v>
      </c>
      <c r="AK769" s="8" t="str">
        <f>'rpp10'!$M$325</f>
        <v/>
      </c>
      <c r="AL769" s="199"/>
      <c r="AM769" s="196">
        <f t="shared" si="5569"/>
        <v>0</v>
      </c>
      <c r="AN769" s="196"/>
      <c r="AO769" s="196"/>
      <c r="AP769" s="196">
        <f t="shared" si="5570"/>
        <v>0</v>
      </c>
      <c r="AQ769" s="196"/>
      <c r="AR769" s="196"/>
      <c r="AS769" s="196">
        <f t="shared" si="5571"/>
        <v>0</v>
      </c>
      <c r="AT769" s="196"/>
      <c r="AU769" s="196"/>
      <c r="AV769" s="196"/>
      <c r="AW769" s="196">
        <f t="shared" ref="AW769" si="5680">IF($AT$634=1,AM769*$AM$7,0)</f>
        <v>0</v>
      </c>
      <c r="AX769" s="196">
        <f t="shared" ref="AX769" si="5681">IF($AU$634=1,AP769*$AP$7,0)</f>
        <v>0</v>
      </c>
      <c r="AY769" s="196">
        <f t="shared" ref="AY769" si="5682">IF($AV$634=1,AS769*$AS$7,0)</f>
        <v>0</v>
      </c>
      <c r="AZ769" s="197">
        <f t="shared" si="5575"/>
        <v>0</v>
      </c>
      <c r="BA769" s="198">
        <f t="shared" ref="BA769" si="5683">IFERROR(AZ769/(IF($AT$634&gt;0,$AM$7,0)+IF($AU$634&gt;0,$AP$7,0)+IF($AV$634&gt;0,$AS$7,0)),0)</f>
        <v>0</v>
      </c>
      <c r="BB769" s="198"/>
      <c r="BC769" s="425"/>
      <c r="BD769" s="413"/>
      <c r="BE769" s="413"/>
      <c r="BF769" s="413"/>
      <c r="BG769" s="416"/>
      <c r="BH769" s="416"/>
      <c r="BI769" s="411"/>
      <c r="BJ769" s="411"/>
      <c r="BK769" s="413"/>
      <c r="BL769" s="413"/>
      <c r="BM769" s="413"/>
      <c r="BP769" s="211"/>
      <c r="BQ769" s="211"/>
      <c r="BR769" s="211"/>
      <c r="BS769" s="211"/>
    </row>
    <row r="770" spans="1:71">
      <c r="A770" s="419"/>
      <c r="B770" s="419"/>
      <c r="C770" s="422"/>
      <c r="D770" s="195" t="str">
        <f t="shared" si="5101"/>
        <v>3.7</v>
      </c>
      <c r="E770" s="195"/>
      <c r="F770" s="195"/>
      <c r="G770" s="195"/>
      <c r="H770" s="195"/>
      <c r="I770" s="195"/>
      <c r="J770" s="196">
        <f t="shared" si="5559"/>
        <v>0</v>
      </c>
      <c r="K770" s="197" t="str">
        <f>IF(analis!AT23="","",analis!AT23)</f>
        <v/>
      </c>
      <c r="L770" s="196"/>
      <c r="M770" s="196"/>
      <c r="N770" s="196"/>
      <c r="O770" s="196"/>
      <c r="P770" s="196">
        <f t="shared" si="5560"/>
        <v>0</v>
      </c>
      <c r="Q770" s="8" t="e">
        <f>#REF!</f>
        <v>#REF!</v>
      </c>
      <c r="R770" s="196"/>
      <c r="S770" s="196" t="e">
        <f t="shared" si="5561"/>
        <v>#REF!</v>
      </c>
      <c r="T770" s="196"/>
      <c r="U770" s="196"/>
      <c r="V770" s="196">
        <f t="shared" si="5562"/>
        <v>0</v>
      </c>
      <c r="W770" s="196"/>
      <c r="X770" s="196"/>
      <c r="Y770" s="196"/>
      <c r="Z770" s="196"/>
      <c r="AA770" s="196">
        <f t="shared" ref="AA770" si="5684">IF($W$635=1,J770*$J$7,0)</f>
        <v>0</v>
      </c>
      <c r="AB770" s="196">
        <f t="shared" ref="AB770" si="5685">IF($X$635=1,P770*$P$7,0)</f>
        <v>0</v>
      </c>
      <c r="AC770" s="196" t="e">
        <f t="shared" ref="AC770" si="5686">IF($Y$635=1,S770*$S$7,0)</f>
        <v>#REF!</v>
      </c>
      <c r="AD770" s="196">
        <f t="shared" ref="AD770" si="5687">IF($Z$635=1,V770*$V$7,0)</f>
        <v>0</v>
      </c>
      <c r="AE770" s="197" t="e">
        <f t="shared" si="5567"/>
        <v>#REF!</v>
      </c>
      <c r="AF770" s="198">
        <f t="shared" ref="AF770" si="5688">IFERROR(AE770/(IF($W$635&gt;0,$J$7,0)+IF($X$635&gt;0,$P$7,0)+IF($Y$635&gt;0,$S$7,0)+IF($Z$635&gt;0,$V$7,0)),0)</f>
        <v>0</v>
      </c>
      <c r="AG770" s="198"/>
      <c r="AH770" s="425"/>
      <c r="AI770" s="413"/>
      <c r="AJ770" s="199" t="str">
        <f t="shared" si="5107"/>
        <v>4.7</v>
      </c>
      <c r="AK770" s="8" t="e">
        <f>#REF!</f>
        <v>#REF!</v>
      </c>
      <c r="AL770" s="199"/>
      <c r="AM770" s="196" t="e">
        <f t="shared" si="5569"/>
        <v>#REF!</v>
      </c>
      <c r="AN770" s="196"/>
      <c r="AO770" s="196"/>
      <c r="AP770" s="196">
        <f t="shared" si="5570"/>
        <v>0</v>
      </c>
      <c r="AQ770" s="196"/>
      <c r="AR770" s="196"/>
      <c r="AS770" s="196">
        <f t="shared" si="5571"/>
        <v>0</v>
      </c>
      <c r="AT770" s="196"/>
      <c r="AU770" s="196"/>
      <c r="AV770" s="196"/>
      <c r="AW770" s="196" t="e">
        <f t="shared" ref="AW770" si="5689">IF($AT$635=1,AM770*$AM$7,0)</f>
        <v>#REF!</v>
      </c>
      <c r="AX770" s="196">
        <f t="shared" ref="AX770" si="5690">IF($AU$635=1,AP770*$AP$7,0)</f>
        <v>0</v>
      </c>
      <c r="AY770" s="196">
        <f t="shared" ref="AY770" si="5691">IF($AV$635=1,AS770*$AS$7,0)</f>
        <v>0</v>
      </c>
      <c r="AZ770" s="197" t="e">
        <f t="shared" si="5575"/>
        <v>#REF!</v>
      </c>
      <c r="BA770" s="198">
        <f t="shared" ref="BA770" si="5692">IFERROR(AZ770/(IF($AT$635&gt;0,$AM$7,0)+IF($AU$635&gt;0,$AP$7,0)+IF($AV$635&gt;0,$AS$7,0)),0)</f>
        <v>0</v>
      </c>
      <c r="BB770" s="198"/>
      <c r="BC770" s="425"/>
      <c r="BD770" s="413"/>
      <c r="BE770" s="413"/>
      <c r="BF770" s="413"/>
      <c r="BG770" s="416"/>
      <c r="BH770" s="416"/>
      <c r="BI770" s="411"/>
      <c r="BJ770" s="411"/>
      <c r="BK770" s="413"/>
      <c r="BL770" s="413"/>
      <c r="BM770" s="413"/>
      <c r="BP770" s="211"/>
      <c r="BQ770" s="211"/>
      <c r="BR770" s="211"/>
      <c r="BS770" s="211"/>
    </row>
    <row r="771" spans="1:71">
      <c r="A771" s="419"/>
      <c r="B771" s="419"/>
      <c r="C771" s="422"/>
      <c r="D771" s="195" t="str">
        <f t="shared" si="5101"/>
        <v>3.8</v>
      </c>
      <c r="E771" s="195"/>
      <c r="F771" s="195"/>
      <c r="G771" s="195"/>
      <c r="H771" s="195"/>
      <c r="I771" s="195"/>
      <c r="J771" s="196">
        <f t="shared" si="5559"/>
        <v>0</v>
      </c>
      <c r="K771" s="197" t="str">
        <f>IF(analis!AV23="","",analis!AV23)</f>
        <v/>
      </c>
      <c r="L771" s="196"/>
      <c r="M771" s="196"/>
      <c r="N771" s="196"/>
      <c r="O771" s="196"/>
      <c r="P771" s="196">
        <f t="shared" si="5560"/>
        <v>0</v>
      </c>
      <c r="Q771" s="8" t="e">
        <f>#REF!</f>
        <v>#REF!</v>
      </c>
      <c r="R771" s="196"/>
      <c r="S771" s="196" t="e">
        <f t="shared" si="5561"/>
        <v>#REF!</v>
      </c>
      <c r="T771" s="196"/>
      <c r="U771" s="196"/>
      <c r="V771" s="196">
        <f t="shared" si="5562"/>
        <v>0</v>
      </c>
      <c r="W771" s="196"/>
      <c r="X771" s="196"/>
      <c r="Y771" s="196"/>
      <c r="Z771" s="196"/>
      <c r="AA771" s="196">
        <f t="shared" ref="AA771" si="5693">IF($W$636=1,J771*$J$7,0)</f>
        <v>0</v>
      </c>
      <c r="AB771" s="196">
        <f t="shared" ref="AB771" si="5694">IF($X$636=1,P771*$P$7,0)</f>
        <v>0</v>
      </c>
      <c r="AC771" s="196" t="e">
        <f t="shared" ref="AC771" si="5695">IF($Y$636=1,S771*$S$7,0)</f>
        <v>#REF!</v>
      </c>
      <c r="AD771" s="196">
        <f t="shared" ref="AD771" si="5696">IF($Z$636=1,V771*$V$7,0)</f>
        <v>0</v>
      </c>
      <c r="AE771" s="197" t="e">
        <f t="shared" si="5567"/>
        <v>#REF!</v>
      </c>
      <c r="AF771" s="198">
        <f t="shared" ref="AF771" si="5697">IFERROR(AE771/(IF($W$636&gt;0,$J$7,0)+IF($X$636&gt;0,$P$7,0)+IF($Y$636&gt;0,$S$7,0)+IF($Z$636&gt;0,$V$7,0)),0)</f>
        <v>0</v>
      </c>
      <c r="AG771" s="198"/>
      <c r="AH771" s="425"/>
      <c r="AI771" s="413"/>
      <c r="AJ771" s="199" t="str">
        <f t="shared" si="5107"/>
        <v>4.8</v>
      </c>
      <c r="AK771" s="8" t="e">
        <f>#REF!</f>
        <v>#REF!</v>
      </c>
      <c r="AL771" s="199"/>
      <c r="AM771" s="196" t="e">
        <f t="shared" si="5569"/>
        <v>#REF!</v>
      </c>
      <c r="AN771" s="196"/>
      <c r="AO771" s="196"/>
      <c r="AP771" s="196">
        <f t="shared" si="5570"/>
        <v>0</v>
      </c>
      <c r="AQ771" s="196"/>
      <c r="AR771" s="196"/>
      <c r="AS771" s="196">
        <f t="shared" si="5571"/>
        <v>0</v>
      </c>
      <c r="AT771" s="196"/>
      <c r="AU771" s="196"/>
      <c r="AV771" s="196"/>
      <c r="AW771" s="196" t="e">
        <f t="shared" ref="AW771" si="5698">IF($AT$636=1,AM771*$AM$7,0)</f>
        <v>#REF!</v>
      </c>
      <c r="AX771" s="196">
        <f t="shared" ref="AX771" si="5699">IF($AU$636=1,AP771*$AP$7,0)</f>
        <v>0</v>
      </c>
      <c r="AY771" s="196">
        <f t="shared" ref="AY771" si="5700">IF($AV$636=1,AS771*$AS$7,0)</f>
        <v>0</v>
      </c>
      <c r="AZ771" s="197" t="e">
        <f t="shared" si="5575"/>
        <v>#REF!</v>
      </c>
      <c r="BA771" s="198">
        <f t="shared" ref="BA771" si="5701">IFERROR(AZ771/(IF($AT$636&gt;0,$AM$7,0)+IF($AU$636&gt;0,$AP$7,0)+IF($AV$636&gt;0,$AS$7,0)),0)</f>
        <v>0</v>
      </c>
      <c r="BB771" s="198"/>
      <c r="BC771" s="425"/>
      <c r="BD771" s="413"/>
      <c r="BE771" s="413"/>
      <c r="BF771" s="413"/>
      <c r="BG771" s="416"/>
      <c r="BH771" s="416"/>
      <c r="BI771" s="411"/>
      <c r="BJ771" s="411"/>
      <c r="BK771" s="413"/>
      <c r="BL771" s="413"/>
      <c r="BM771" s="413"/>
      <c r="BP771" s="211"/>
      <c r="BQ771" s="211"/>
      <c r="BR771" s="211"/>
      <c r="BS771" s="211"/>
    </row>
    <row r="772" spans="1:71">
      <c r="A772" s="419"/>
      <c r="B772" s="419"/>
      <c r="C772" s="422"/>
      <c r="D772" s="195" t="str">
        <f t="shared" si="5101"/>
        <v>3.9</v>
      </c>
      <c r="E772" s="195"/>
      <c r="F772" s="195"/>
      <c r="G772" s="195"/>
      <c r="H772" s="195"/>
      <c r="I772" s="195"/>
      <c r="J772" s="196">
        <f t="shared" si="5559"/>
        <v>0</v>
      </c>
      <c r="K772" s="197" t="str">
        <f>IF(analis!AX23="","",analis!AX23)</f>
        <v/>
      </c>
      <c r="L772" s="196"/>
      <c r="M772" s="196"/>
      <c r="N772" s="196"/>
      <c r="O772" s="196"/>
      <c r="P772" s="196">
        <f t="shared" si="5560"/>
        <v>0</v>
      </c>
      <c r="Q772" s="8" t="e">
        <f>#REF!</f>
        <v>#REF!</v>
      </c>
      <c r="R772" s="196"/>
      <c r="S772" s="196" t="e">
        <f t="shared" si="5561"/>
        <v>#REF!</v>
      </c>
      <c r="T772" s="196"/>
      <c r="U772" s="196"/>
      <c r="V772" s="196">
        <f t="shared" si="5562"/>
        <v>0</v>
      </c>
      <c r="W772" s="196"/>
      <c r="X772" s="196"/>
      <c r="Y772" s="196"/>
      <c r="Z772" s="196"/>
      <c r="AA772" s="196">
        <f t="shared" ref="AA772" si="5702">IF($W$637=1,J772*$J$7,0)</f>
        <v>0</v>
      </c>
      <c r="AB772" s="196">
        <f t="shared" ref="AB772" si="5703">IF($X$637=1,P772*$P$7,0)</f>
        <v>0</v>
      </c>
      <c r="AC772" s="196" t="e">
        <f t="shared" ref="AC772" si="5704">IF($Y$637=1,S772*$S$7,0)</f>
        <v>#REF!</v>
      </c>
      <c r="AD772" s="196">
        <f t="shared" ref="AD772" si="5705">IF($Z$637=1,V772*$V$7,0)</f>
        <v>0</v>
      </c>
      <c r="AE772" s="197" t="e">
        <f t="shared" si="5567"/>
        <v>#REF!</v>
      </c>
      <c r="AF772" s="198">
        <f t="shared" ref="AF772" si="5706">IFERROR(AE772/(IF($W$637&gt;0,$J$7,0)+IF($X$637&gt;0,$P$7,0)+IF($Y$637&gt;0,$S$7,0)+IF($Z$637&gt;0,$V$7,0)),0)</f>
        <v>0</v>
      </c>
      <c r="AG772" s="198"/>
      <c r="AH772" s="425"/>
      <c r="AI772" s="413"/>
      <c r="AJ772" s="199" t="str">
        <f t="shared" si="5107"/>
        <v>4.9</v>
      </c>
      <c r="AK772" s="8" t="e">
        <f>#REF!</f>
        <v>#REF!</v>
      </c>
      <c r="AL772" s="199"/>
      <c r="AM772" s="196" t="e">
        <f t="shared" si="5569"/>
        <v>#REF!</v>
      </c>
      <c r="AN772" s="196"/>
      <c r="AO772" s="196"/>
      <c r="AP772" s="196">
        <f t="shared" si="5570"/>
        <v>0</v>
      </c>
      <c r="AQ772" s="196"/>
      <c r="AR772" s="196"/>
      <c r="AS772" s="196">
        <f t="shared" si="5571"/>
        <v>0</v>
      </c>
      <c r="AT772" s="196"/>
      <c r="AU772" s="196"/>
      <c r="AV772" s="196"/>
      <c r="AW772" s="196" t="e">
        <f t="shared" ref="AW772" si="5707">IF($AT$637=1,AM772*$AM$7,0)</f>
        <v>#REF!</v>
      </c>
      <c r="AX772" s="196">
        <f t="shared" ref="AX772" si="5708">IF($AU$637=1,AP772*$AP$7,0)</f>
        <v>0</v>
      </c>
      <c r="AY772" s="196">
        <f t="shared" ref="AY772" si="5709">IF($AV$637=1,AS772*$AS$7,0)</f>
        <v>0</v>
      </c>
      <c r="AZ772" s="197" t="e">
        <f t="shared" si="5575"/>
        <v>#REF!</v>
      </c>
      <c r="BA772" s="198">
        <f t="shared" ref="BA772" si="5710">IFERROR(AZ772/(IF($AT$637&gt;0,$AM$7,0)+IF($AU$637&gt;0,$AP$7,0)+IF($AV$637&gt;0,$AS$7,0)),0)</f>
        <v>0</v>
      </c>
      <c r="BB772" s="198"/>
      <c r="BC772" s="425"/>
      <c r="BD772" s="413"/>
      <c r="BE772" s="413"/>
      <c r="BF772" s="413"/>
      <c r="BG772" s="416"/>
      <c r="BH772" s="416"/>
      <c r="BI772" s="411"/>
      <c r="BJ772" s="411"/>
      <c r="BK772" s="413"/>
      <c r="BL772" s="413"/>
      <c r="BM772" s="413"/>
      <c r="BP772" s="211"/>
      <c r="BQ772" s="211"/>
      <c r="BR772" s="211"/>
      <c r="BS772" s="211"/>
    </row>
    <row r="773" spans="1:71">
      <c r="A773" s="419"/>
      <c r="B773" s="419"/>
      <c r="C773" s="422"/>
      <c r="D773" s="195" t="str">
        <f t="shared" si="5101"/>
        <v>3.10</v>
      </c>
      <c r="E773" s="195"/>
      <c r="F773" s="195"/>
      <c r="G773" s="195"/>
      <c r="H773" s="195"/>
      <c r="I773" s="195"/>
      <c r="J773" s="196">
        <f t="shared" si="5559"/>
        <v>0</v>
      </c>
      <c r="K773" s="197" t="str">
        <f>IF(analis!AZ23="","",analis!AZ23)</f>
        <v/>
      </c>
      <c r="L773" s="196"/>
      <c r="M773" s="196"/>
      <c r="N773" s="196"/>
      <c r="O773" s="196"/>
      <c r="P773" s="196">
        <f t="shared" si="5560"/>
        <v>0</v>
      </c>
      <c r="Q773" s="8" t="e">
        <f>#REF!</f>
        <v>#REF!</v>
      </c>
      <c r="R773" s="196"/>
      <c r="S773" s="196" t="e">
        <f t="shared" si="5561"/>
        <v>#REF!</v>
      </c>
      <c r="T773" s="196"/>
      <c r="U773" s="196"/>
      <c r="V773" s="196">
        <f t="shared" si="5562"/>
        <v>0</v>
      </c>
      <c r="W773" s="196"/>
      <c r="X773" s="196"/>
      <c r="Y773" s="196"/>
      <c r="Z773" s="196"/>
      <c r="AA773" s="196">
        <f t="shared" ref="AA773" si="5711">IF($W$638=1,J773*$J$7,0)</f>
        <v>0</v>
      </c>
      <c r="AB773" s="196">
        <f t="shared" ref="AB773" si="5712">IF($X$638=1,P773*$P$7,0)</f>
        <v>0</v>
      </c>
      <c r="AC773" s="196" t="e">
        <f t="shared" ref="AC773" si="5713">IF($Y$638=1,S773*$S$7,0)</f>
        <v>#REF!</v>
      </c>
      <c r="AD773" s="196">
        <f t="shared" ref="AD773" si="5714">IF($Z$638=1,V773*$V$7,0)</f>
        <v>0</v>
      </c>
      <c r="AE773" s="197" t="e">
        <f t="shared" si="5567"/>
        <v>#REF!</v>
      </c>
      <c r="AF773" s="198">
        <f t="shared" ref="AF773" si="5715">IFERROR(AE773/(IF($W$638&gt;0,$J$7,0)+IF($X$638&gt;0,$P$7,0)+IF($Y$638&gt;0,$S$7,0)+IF($Z$638&gt;0,$V$7,0)),0)</f>
        <v>0</v>
      </c>
      <c r="AG773" s="198"/>
      <c r="AH773" s="425"/>
      <c r="AI773" s="413"/>
      <c r="AJ773" s="199" t="str">
        <f t="shared" si="5107"/>
        <v>4.10</v>
      </c>
      <c r="AK773" s="8" t="e">
        <f>#REF!</f>
        <v>#REF!</v>
      </c>
      <c r="AL773" s="199"/>
      <c r="AM773" s="196" t="e">
        <f t="shared" si="5569"/>
        <v>#REF!</v>
      </c>
      <c r="AN773" s="196"/>
      <c r="AO773" s="196"/>
      <c r="AP773" s="196">
        <f t="shared" si="5570"/>
        <v>0</v>
      </c>
      <c r="AQ773" s="196"/>
      <c r="AR773" s="196"/>
      <c r="AS773" s="196">
        <f t="shared" si="5571"/>
        <v>0</v>
      </c>
      <c r="AT773" s="196"/>
      <c r="AU773" s="196"/>
      <c r="AV773" s="196"/>
      <c r="AW773" s="196" t="e">
        <f t="shared" ref="AW773" si="5716">IF($AT$638=1,AM773*$AM$7,0)</f>
        <v>#REF!</v>
      </c>
      <c r="AX773" s="196">
        <f t="shared" ref="AX773" si="5717">IF($AU$638=1,AP773*$AP$7,0)</f>
        <v>0</v>
      </c>
      <c r="AY773" s="196">
        <f t="shared" ref="AY773" si="5718">IF($AV$638=1,AS773*$AS$7,0)</f>
        <v>0</v>
      </c>
      <c r="AZ773" s="197" t="e">
        <f t="shared" si="5575"/>
        <v>#REF!</v>
      </c>
      <c r="BA773" s="198">
        <f t="shared" ref="BA773" si="5719">IFERROR(AZ773/(IF($AT$638&gt;0,$AM$7,0)+IF($AU$638&gt;0,$AP$7,0)+IF($AV$638&gt;0,$AS$7,0)),0)</f>
        <v>0</v>
      </c>
      <c r="BB773" s="198"/>
      <c r="BC773" s="425"/>
      <c r="BD773" s="413"/>
      <c r="BE773" s="413"/>
      <c r="BF773" s="413"/>
      <c r="BG773" s="416"/>
      <c r="BH773" s="416"/>
      <c r="BI773" s="411"/>
      <c r="BJ773" s="411"/>
      <c r="BK773" s="413"/>
      <c r="BL773" s="413"/>
      <c r="BM773" s="413"/>
      <c r="BP773" s="211"/>
      <c r="BQ773" s="211"/>
      <c r="BR773" s="211"/>
      <c r="BS773" s="211"/>
    </row>
    <row r="774" spans="1:71">
      <c r="A774" s="419"/>
      <c r="B774" s="419"/>
      <c r="C774" s="422"/>
      <c r="D774" s="195" t="str">
        <f t="shared" ref="D774:D837" si="5720">D759</f>
        <v>3.11</v>
      </c>
      <c r="E774" s="195"/>
      <c r="F774" s="195"/>
      <c r="G774" s="195"/>
      <c r="H774" s="195"/>
      <c r="I774" s="195"/>
      <c r="J774" s="196">
        <f t="shared" si="5559"/>
        <v>0</v>
      </c>
      <c r="K774" s="197" t="str">
        <f>IF(analis!BB23="","",analis!BB23)</f>
        <v/>
      </c>
      <c r="L774" s="196"/>
      <c r="M774" s="196"/>
      <c r="N774" s="196"/>
      <c r="O774" s="196"/>
      <c r="P774" s="196">
        <f t="shared" si="5560"/>
        <v>0</v>
      </c>
      <c r="Q774" s="8" t="e">
        <f>#REF!</f>
        <v>#REF!</v>
      </c>
      <c r="R774" s="196"/>
      <c r="S774" s="196" t="e">
        <f t="shared" si="5561"/>
        <v>#REF!</v>
      </c>
      <c r="T774" s="196"/>
      <c r="U774" s="196"/>
      <c r="V774" s="196">
        <f t="shared" si="5562"/>
        <v>0</v>
      </c>
      <c r="W774" s="196"/>
      <c r="X774" s="196"/>
      <c r="Y774" s="196"/>
      <c r="Z774" s="196"/>
      <c r="AA774" s="196">
        <f t="shared" ref="AA774" si="5721">IF($W$639=1,J774*$J$7,0)</f>
        <v>0</v>
      </c>
      <c r="AB774" s="196">
        <f t="shared" ref="AB774" si="5722">IF($X$639=1,P774*$P$7,0)</f>
        <v>0</v>
      </c>
      <c r="AC774" s="196" t="e">
        <f t="shared" ref="AC774" si="5723">IF($Y$639=1,S774*$S$7,0)</f>
        <v>#REF!</v>
      </c>
      <c r="AD774" s="196">
        <f t="shared" ref="AD774" si="5724">IF($Z$639=1,V774*$V$7,0)</f>
        <v>0</v>
      </c>
      <c r="AE774" s="197" t="e">
        <f t="shared" si="5567"/>
        <v>#REF!</v>
      </c>
      <c r="AF774" s="198">
        <f t="shared" ref="AF774" si="5725">IFERROR(AE774/(IF($W$639&gt;0,$J$7,0)+IF($X$639&gt;0,$P$7,0)+IF($Y$639&gt;0,$S$7,0)+IF($Z$639&gt;0,$V$7,0)),0)</f>
        <v>0</v>
      </c>
      <c r="AG774" s="198"/>
      <c r="AH774" s="425"/>
      <c r="AI774" s="413"/>
      <c r="AJ774" s="199" t="str">
        <f t="shared" ref="AJ774:AJ837" si="5726">AJ759</f>
        <v>4.11</v>
      </c>
      <c r="AK774" s="8" t="e">
        <f>#REF!</f>
        <v>#REF!</v>
      </c>
      <c r="AL774" s="199"/>
      <c r="AM774" s="196" t="e">
        <f t="shared" si="5569"/>
        <v>#REF!</v>
      </c>
      <c r="AN774" s="196"/>
      <c r="AO774" s="196"/>
      <c r="AP774" s="196">
        <f t="shared" si="5570"/>
        <v>0</v>
      </c>
      <c r="AQ774" s="196"/>
      <c r="AR774" s="196"/>
      <c r="AS774" s="196">
        <f t="shared" si="5571"/>
        <v>0</v>
      </c>
      <c r="AT774" s="196"/>
      <c r="AU774" s="196"/>
      <c r="AV774" s="196"/>
      <c r="AW774" s="196" t="e">
        <f t="shared" ref="AW774" si="5727">IF($AT$639=1,AM774*$AM$7,0)</f>
        <v>#REF!</v>
      </c>
      <c r="AX774" s="196">
        <f t="shared" ref="AX774" si="5728">IF($AU$639=1,AP774*$AP$7,0)</f>
        <v>0</v>
      </c>
      <c r="AY774" s="196">
        <f t="shared" ref="AY774" si="5729">IF($AV$639=1,AS774*$AS$7,0)</f>
        <v>0</v>
      </c>
      <c r="AZ774" s="197" t="e">
        <f t="shared" si="5575"/>
        <v>#REF!</v>
      </c>
      <c r="BA774" s="198">
        <f t="shared" ref="BA774" si="5730">IFERROR(AZ774/(IF($AT$639&gt;0,$AM$7,0)+IF($AU$639&gt;0,$AP$7,0)+IF($AV$639&gt;0,$AS$7,0)),0)</f>
        <v>0</v>
      </c>
      <c r="BB774" s="198"/>
      <c r="BC774" s="425"/>
      <c r="BD774" s="413"/>
      <c r="BE774" s="413"/>
      <c r="BF774" s="413"/>
      <c r="BG774" s="416"/>
      <c r="BH774" s="416"/>
      <c r="BI774" s="411"/>
      <c r="BJ774" s="411"/>
      <c r="BK774" s="413"/>
      <c r="BL774" s="413"/>
      <c r="BM774" s="413"/>
      <c r="BP774" s="211"/>
      <c r="BQ774" s="211"/>
      <c r="BR774" s="211"/>
      <c r="BS774" s="211"/>
    </row>
    <row r="775" spans="1:71">
      <c r="A775" s="419"/>
      <c r="B775" s="419"/>
      <c r="C775" s="422"/>
      <c r="D775" s="195" t="str">
        <f t="shared" si="5720"/>
        <v>3.12</v>
      </c>
      <c r="E775" s="195"/>
      <c r="F775" s="195"/>
      <c r="G775" s="195"/>
      <c r="H775" s="195"/>
      <c r="I775" s="195"/>
      <c r="J775" s="196">
        <f t="shared" si="5559"/>
        <v>0</v>
      </c>
      <c r="K775" s="197" t="str">
        <f>IF(analis!BD23="","",analis!BD23)</f>
        <v/>
      </c>
      <c r="L775" s="196"/>
      <c r="M775" s="196"/>
      <c r="N775" s="196"/>
      <c r="O775" s="196"/>
      <c r="P775" s="196">
        <f t="shared" si="5560"/>
        <v>0</v>
      </c>
      <c r="Q775" s="8" t="e">
        <f>#REF!</f>
        <v>#REF!</v>
      </c>
      <c r="R775" s="196"/>
      <c r="S775" s="196" t="e">
        <f t="shared" si="5561"/>
        <v>#REF!</v>
      </c>
      <c r="T775" s="196"/>
      <c r="U775" s="196"/>
      <c r="V775" s="196">
        <f t="shared" si="5562"/>
        <v>0</v>
      </c>
      <c r="W775" s="196"/>
      <c r="X775" s="196"/>
      <c r="Y775" s="196"/>
      <c r="Z775" s="196"/>
      <c r="AA775" s="196">
        <f t="shared" ref="AA775" si="5731">IF($W$640=1,J775*$J$7,0)</f>
        <v>0</v>
      </c>
      <c r="AB775" s="196">
        <f t="shared" ref="AB775" si="5732">IF($X$640=1,P775*$P$7,0)</f>
        <v>0</v>
      </c>
      <c r="AC775" s="196" t="e">
        <f t="shared" ref="AC775" si="5733">IF($Y$640=1,S775*$S$7,0)</f>
        <v>#REF!</v>
      </c>
      <c r="AD775" s="196">
        <f t="shared" ref="AD775" si="5734">IF($Z$640=1,V775*$V$7,0)</f>
        <v>0</v>
      </c>
      <c r="AE775" s="197" t="e">
        <f t="shared" si="5567"/>
        <v>#REF!</v>
      </c>
      <c r="AF775" s="198">
        <f t="shared" ref="AF775" si="5735">IFERROR(AE775/(IF($W$640&gt;0,$J$7,0)+IF($X$640&gt;0,$P$7,0)+IF($Y$640&gt;0,$S$7,0)+IF($Z$640&gt;0,$V$7,0)),0)</f>
        <v>0</v>
      </c>
      <c r="AG775" s="198"/>
      <c r="AH775" s="425"/>
      <c r="AI775" s="413"/>
      <c r="AJ775" s="199" t="str">
        <f t="shared" si="5726"/>
        <v>4.12</v>
      </c>
      <c r="AK775" s="8" t="e">
        <f>#REF!</f>
        <v>#REF!</v>
      </c>
      <c r="AL775" s="199"/>
      <c r="AM775" s="196" t="e">
        <f t="shared" si="5569"/>
        <v>#REF!</v>
      </c>
      <c r="AN775" s="196"/>
      <c r="AO775" s="196"/>
      <c r="AP775" s="196">
        <f t="shared" si="5570"/>
        <v>0</v>
      </c>
      <c r="AQ775" s="196"/>
      <c r="AR775" s="196"/>
      <c r="AS775" s="196">
        <f t="shared" si="5571"/>
        <v>0</v>
      </c>
      <c r="AT775" s="196"/>
      <c r="AU775" s="196"/>
      <c r="AV775" s="196"/>
      <c r="AW775" s="196" t="e">
        <f t="shared" ref="AW775" si="5736">IF($AT$640=1,AM775*$AM$7,0)</f>
        <v>#REF!</v>
      </c>
      <c r="AX775" s="196">
        <f t="shared" ref="AX775" si="5737">IF($AU$640=1,AP775*$AP$7,0)</f>
        <v>0</v>
      </c>
      <c r="AY775" s="196">
        <f t="shared" ref="AY775" si="5738">IF($AV$640=1,AS775*$AS$7,0)</f>
        <v>0</v>
      </c>
      <c r="AZ775" s="197" t="e">
        <f t="shared" si="5575"/>
        <v>#REF!</v>
      </c>
      <c r="BA775" s="198">
        <f t="shared" ref="BA775" si="5739">IFERROR(AZ775/(IF($AT$640&gt;0,$AM$7,0)+IF($AU$640&gt;0,$AP$7,0)+IF($AV$640&gt;0,$AS$7,0)),0)</f>
        <v>0</v>
      </c>
      <c r="BB775" s="198"/>
      <c r="BC775" s="425"/>
      <c r="BD775" s="413"/>
      <c r="BE775" s="413"/>
      <c r="BF775" s="413"/>
      <c r="BG775" s="416"/>
      <c r="BH775" s="416"/>
      <c r="BI775" s="411"/>
      <c r="BJ775" s="411"/>
      <c r="BK775" s="413"/>
      <c r="BL775" s="413"/>
      <c r="BM775" s="413"/>
      <c r="BP775" s="211"/>
      <c r="BQ775" s="211"/>
      <c r="BR775" s="211"/>
      <c r="BS775" s="211"/>
    </row>
    <row r="776" spans="1:71">
      <c r="A776" s="419"/>
      <c r="B776" s="419"/>
      <c r="C776" s="422"/>
      <c r="D776" s="195" t="str">
        <f t="shared" si="5720"/>
        <v>3.13</v>
      </c>
      <c r="E776" s="195"/>
      <c r="F776" s="195"/>
      <c r="G776" s="195"/>
      <c r="H776" s="195"/>
      <c r="I776" s="195"/>
      <c r="J776" s="196">
        <f t="shared" si="5559"/>
        <v>0</v>
      </c>
      <c r="K776" s="197" t="str">
        <f>IF(analis!BF23="","",analis!BF23)</f>
        <v/>
      </c>
      <c r="L776" s="196"/>
      <c r="M776" s="196"/>
      <c r="N776" s="196"/>
      <c r="O776" s="196"/>
      <c r="P776" s="196">
        <f t="shared" si="5560"/>
        <v>0</v>
      </c>
      <c r="Q776" s="8" t="e">
        <f>#REF!</f>
        <v>#REF!</v>
      </c>
      <c r="R776" s="196"/>
      <c r="S776" s="196" t="e">
        <f t="shared" si="5561"/>
        <v>#REF!</v>
      </c>
      <c r="T776" s="196"/>
      <c r="U776" s="196"/>
      <c r="V776" s="196">
        <f t="shared" si="5562"/>
        <v>0</v>
      </c>
      <c r="W776" s="196"/>
      <c r="X776" s="196"/>
      <c r="Y776" s="196"/>
      <c r="Z776" s="196"/>
      <c r="AA776" s="196">
        <f t="shared" ref="AA776" si="5740">IF($W$641=1,J776*$J$7,0)</f>
        <v>0</v>
      </c>
      <c r="AB776" s="196">
        <f t="shared" ref="AB776" si="5741">IF($X$641=1,P776*$P$7,0)</f>
        <v>0</v>
      </c>
      <c r="AC776" s="196" t="e">
        <f t="shared" ref="AC776" si="5742">IF($Y$641=1,S776*$S$7,0)</f>
        <v>#REF!</v>
      </c>
      <c r="AD776" s="196">
        <f t="shared" ref="AD776" si="5743">IF($Z$641=1,V776*$V$7,0)</f>
        <v>0</v>
      </c>
      <c r="AE776" s="197" t="e">
        <f t="shared" si="5567"/>
        <v>#REF!</v>
      </c>
      <c r="AF776" s="198">
        <f t="shared" ref="AF776" si="5744">IFERROR(AE776/(IF($W$641&gt;0,$J$7,0)+IF($X$641&gt;0,$P$7,0)+IF($Y$641&gt;0,$S$7,0)+IF($Z$641&gt;0,$V$7,0)),0)</f>
        <v>0</v>
      </c>
      <c r="AG776" s="198"/>
      <c r="AH776" s="425"/>
      <c r="AI776" s="413"/>
      <c r="AJ776" s="199" t="str">
        <f t="shared" si="5726"/>
        <v>4.13</v>
      </c>
      <c r="AK776" s="8" t="e">
        <f>#REF!</f>
        <v>#REF!</v>
      </c>
      <c r="AL776" s="199"/>
      <c r="AM776" s="196" t="e">
        <f t="shared" si="5569"/>
        <v>#REF!</v>
      </c>
      <c r="AN776" s="196"/>
      <c r="AO776" s="196"/>
      <c r="AP776" s="196">
        <f t="shared" si="5570"/>
        <v>0</v>
      </c>
      <c r="AQ776" s="196"/>
      <c r="AR776" s="196"/>
      <c r="AS776" s="196">
        <f t="shared" si="5571"/>
        <v>0</v>
      </c>
      <c r="AT776" s="196"/>
      <c r="AU776" s="196"/>
      <c r="AV776" s="196"/>
      <c r="AW776" s="196" t="e">
        <f t="shared" ref="AW776" si="5745">IF($AT$641=1,AM776*$AM$7,0)</f>
        <v>#REF!</v>
      </c>
      <c r="AX776" s="196">
        <f t="shared" ref="AX776" si="5746">IF($AU$641=1,AP776*$AP$7,0)</f>
        <v>0</v>
      </c>
      <c r="AY776" s="196">
        <f t="shared" ref="AY776" si="5747">IF($AV$641=1,AS776*$AS$7,0)</f>
        <v>0</v>
      </c>
      <c r="AZ776" s="197" t="e">
        <f t="shared" si="5575"/>
        <v>#REF!</v>
      </c>
      <c r="BA776" s="198">
        <f t="shared" ref="BA776" si="5748">IFERROR(AZ776/(IF($AT$641&gt;0,$AM$7,0)+IF($AU$641&gt;0,$AP$7,0)+IF($AV$641&gt;0,$AS$7,0)),0)</f>
        <v>0</v>
      </c>
      <c r="BB776" s="198"/>
      <c r="BC776" s="425"/>
      <c r="BD776" s="413"/>
      <c r="BE776" s="413"/>
      <c r="BF776" s="413"/>
      <c r="BG776" s="416"/>
      <c r="BH776" s="416"/>
      <c r="BI776" s="411"/>
      <c r="BJ776" s="411"/>
      <c r="BK776" s="413"/>
      <c r="BL776" s="413"/>
      <c r="BM776" s="413"/>
      <c r="BP776" s="211"/>
      <c r="BQ776" s="211"/>
      <c r="BR776" s="211"/>
      <c r="BS776" s="211"/>
    </row>
    <row r="777" spans="1:71">
      <c r="A777" s="419"/>
      <c r="B777" s="419"/>
      <c r="C777" s="422"/>
      <c r="D777" s="195" t="str">
        <f t="shared" si="5720"/>
        <v>3.14</v>
      </c>
      <c r="E777" s="195"/>
      <c r="F777" s="195"/>
      <c r="G777" s="195"/>
      <c r="H777" s="195"/>
      <c r="I777" s="195"/>
      <c r="J777" s="196">
        <f t="shared" si="5559"/>
        <v>0</v>
      </c>
      <c r="K777" s="197" t="str">
        <f>IF(analis!BH23="","",analis!BH23)</f>
        <v/>
      </c>
      <c r="L777" s="196"/>
      <c r="M777" s="196"/>
      <c r="N777" s="196"/>
      <c r="O777" s="196"/>
      <c r="P777" s="196">
        <f t="shared" si="5560"/>
        <v>0</v>
      </c>
      <c r="Q777" s="8" t="e">
        <f>#REF!</f>
        <v>#REF!</v>
      </c>
      <c r="R777" s="196"/>
      <c r="S777" s="196" t="e">
        <f t="shared" si="5561"/>
        <v>#REF!</v>
      </c>
      <c r="T777" s="196"/>
      <c r="U777" s="196"/>
      <c r="V777" s="196">
        <f t="shared" si="5562"/>
        <v>0</v>
      </c>
      <c r="W777" s="196"/>
      <c r="X777" s="196"/>
      <c r="Y777" s="196"/>
      <c r="Z777" s="196"/>
      <c r="AA777" s="196">
        <f t="shared" ref="AA777" si="5749">IF($W$642=1,J777*$J$7,0)</f>
        <v>0</v>
      </c>
      <c r="AB777" s="196">
        <f t="shared" ref="AB777" si="5750">IF($X$642=1,P777*$P$7,0)</f>
        <v>0</v>
      </c>
      <c r="AC777" s="196" t="e">
        <f t="shared" ref="AC777" si="5751">IF($Y$642=1,S777*$S$7,0)</f>
        <v>#REF!</v>
      </c>
      <c r="AD777" s="196">
        <f t="shared" ref="AD777" si="5752">IF($Z$642=1,V777*$V$7,0)</f>
        <v>0</v>
      </c>
      <c r="AE777" s="197" t="e">
        <f t="shared" si="5567"/>
        <v>#REF!</v>
      </c>
      <c r="AF777" s="198">
        <f t="shared" ref="AF777" si="5753">IFERROR(AE777/(IF($W$642&gt;0,$J$7,0)+IF($X$642&gt;0,$P$7,0)+IF($Y$642&gt;0,$S$7,0)+IF($Z$642&gt;0,$V$7,0)),0)</f>
        <v>0</v>
      </c>
      <c r="AG777" s="198"/>
      <c r="AH777" s="425"/>
      <c r="AI777" s="413"/>
      <c r="AJ777" s="199" t="str">
        <f t="shared" si="5726"/>
        <v>4.14</v>
      </c>
      <c r="AK777" s="8" t="e">
        <f>#REF!</f>
        <v>#REF!</v>
      </c>
      <c r="AL777" s="199"/>
      <c r="AM777" s="196" t="e">
        <f t="shared" si="5569"/>
        <v>#REF!</v>
      </c>
      <c r="AN777" s="196"/>
      <c r="AO777" s="196"/>
      <c r="AP777" s="196">
        <f t="shared" si="5570"/>
        <v>0</v>
      </c>
      <c r="AQ777" s="196"/>
      <c r="AR777" s="196"/>
      <c r="AS777" s="196">
        <f t="shared" si="5571"/>
        <v>0</v>
      </c>
      <c r="AT777" s="196"/>
      <c r="AU777" s="196"/>
      <c r="AV777" s="196"/>
      <c r="AW777" s="196" t="e">
        <f t="shared" ref="AW777" si="5754">IF($AT$642=1,AM777*$AM$7,0)</f>
        <v>#REF!</v>
      </c>
      <c r="AX777" s="196">
        <f t="shared" ref="AX777" si="5755">IF($AU$642=1,AP777*$AP$7,0)</f>
        <v>0</v>
      </c>
      <c r="AY777" s="196">
        <f t="shared" ref="AY777" si="5756">IF($AV$642=1,AS777*$AS$7,0)</f>
        <v>0</v>
      </c>
      <c r="AZ777" s="197" t="e">
        <f t="shared" si="5575"/>
        <v>#REF!</v>
      </c>
      <c r="BA777" s="198">
        <f t="shared" ref="BA777" si="5757">IFERROR(AZ777/(IF($AT$642&gt;0,$AM$7,0)+IF($AU$642&gt;0,$AP$7,0)+IF($AV$642&gt;0,$AS$7,0)),0)</f>
        <v>0</v>
      </c>
      <c r="BB777" s="198"/>
      <c r="BC777" s="425"/>
      <c r="BD777" s="413"/>
      <c r="BE777" s="413"/>
      <c r="BF777" s="413"/>
      <c r="BG777" s="416"/>
      <c r="BH777" s="416"/>
      <c r="BI777" s="411"/>
      <c r="BJ777" s="411"/>
      <c r="BK777" s="413"/>
      <c r="BL777" s="413"/>
      <c r="BM777" s="413"/>
      <c r="BP777" s="211"/>
      <c r="BQ777" s="211"/>
      <c r="BR777" s="211"/>
      <c r="BS777" s="211"/>
    </row>
    <row r="778" spans="1:71">
      <c r="A778" s="420"/>
      <c r="B778" s="420"/>
      <c r="C778" s="423"/>
      <c r="D778" s="195" t="str">
        <f t="shared" si="5720"/>
        <v>3.15</v>
      </c>
      <c r="E778" s="195"/>
      <c r="F778" s="195"/>
      <c r="G778" s="195"/>
      <c r="H778" s="195"/>
      <c r="I778" s="195"/>
      <c r="J778" s="196">
        <f t="shared" si="5559"/>
        <v>0</v>
      </c>
      <c r="K778" s="197" t="str">
        <f>IF(analis!BJ23="","",analis!BJ23)</f>
        <v/>
      </c>
      <c r="L778" s="196"/>
      <c r="M778" s="196"/>
      <c r="N778" s="196"/>
      <c r="O778" s="196"/>
      <c r="P778" s="196">
        <f t="shared" si="5560"/>
        <v>0</v>
      </c>
      <c r="Q778" s="8" t="e">
        <f>#REF!</f>
        <v>#REF!</v>
      </c>
      <c r="R778" s="196"/>
      <c r="S778" s="196" t="e">
        <f t="shared" si="5561"/>
        <v>#REF!</v>
      </c>
      <c r="T778" s="196"/>
      <c r="U778" s="196"/>
      <c r="V778" s="196">
        <f t="shared" si="5562"/>
        <v>0</v>
      </c>
      <c r="W778" s="196"/>
      <c r="X778" s="196"/>
      <c r="Y778" s="196"/>
      <c r="Z778" s="196"/>
      <c r="AA778" s="196">
        <f t="shared" ref="AA778" si="5758">IF($W$643=1,J778*$J$7,0)</f>
        <v>0</v>
      </c>
      <c r="AB778" s="196">
        <f t="shared" ref="AB778" si="5759">IF($X$643=1,P778*$P$7,0)</f>
        <v>0</v>
      </c>
      <c r="AC778" s="196" t="e">
        <f t="shared" ref="AC778" si="5760">IF($Y$643=1,S778*$S$7,0)</f>
        <v>#REF!</v>
      </c>
      <c r="AD778" s="196">
        <f t="shared" ref="AD778" si="5761">IF($Z$643=1,V778*$V$7,0)</f>
        <v>0</v>
      </c>
      <c r="AE778" s="197" t="e">
        <f t="shared" si="5567"/>
        <v>#REF!</v>
      </c>
      <c r="AF778" s="198">
        <f t="shared" ref="AF778" si="5762">IFERROR(AE778/(IF($W$643&gt;0,$J$7,0)+IF($X$643&gt;0,$P$7,0)+IF($Y$643&gt;0,$S$7,0)+IF($Z$643&gt;0,$V$7,0)),0)</f>
        <v>0</v>
      </c>
      <c r="AG778" s="198"/>
      <c r="AH778" s="426"/>
      <c r="AI778" s="414"/>
      <c r="AJ778" s="199" t="str">
        <f t="shared" si="5726"/>
        <v>4.15</v>
      </c>
      <c r="AK778" s="8" t="e">
        <f>#REF!</f>
        <v>#REF!</v>
      </c>
      <c r="AL778" s="199"/>
      <c r="AM778" s="196" t="e">
        <f t="shared" si="5569"/>
        <v>#REF!</v>
      </c>
      <c r="AN778" s="196"/>
      <c r="AO778" s="196"/>
      <c r="AP778" s="196">
        <f t="shared" si="5570"/>
        <v>0</v>
      </c>
      <c r="AQ778" s="196"/>
      <c r="AR778" s="196"/>
      <c r="AS778" s="196">
        <f t="shared" si="5571"/>
        <v>0</v>
      </c>
      <c r="AT778" s="196"/>
      <c r="AU778" s="196"/>
      <c r="AV778" s="196"/>
      <c r="AW778" s="196" t="e">
        <f t="shared" ref="AW778" si="5763">IF($AT$643=1,AM778*$AM$7,0)</f>
        <v>#REF!</v>
      </c>
      <c r="AX778" s="196">
        <f t="shared" ref="AX778" si="5764">IF($AU$643=1,AP778*$AP$7,0)</f>
        <v>0</v>
      </c>
      <c r="AY778" s="196">
        <f t="shared" ref="AY778" si="5765">IF($AV$643=1,AS778*$AS$7,0)</f>
        <v>0</v>
      </c>
      <c r="AZ778" s="197" t="e">
        <f t="shared" si="5575"/>
        <v>#REF!</v>
      </c>
      <c r="BA778" s="198">
        <f t="shared" ref="BA778" si="5766">IFERROR(AZ778/(IF($AT$643&gt;0,$AM$7,0)+IF($AU$643&gt;0,$AP$7,0)+IF($AV$643&gt;0,$AS$7,0)),0)</f>
        <v>0</v>
      </c>
      <c r="BB778" s="198"/>
      <c r="BC778" s="426"/>
      <c r="BD778" s="414"/>
      <c r="BE778" s="414"/>
      <c r="BF778" s="414"/>
      <c r="BG778" s="417"/>
      <c r="BH778" s="417"/>
      <c r="BI778" s="316"/>
      <c r="BJ778" s="316"/>
      <c r="BK778" s="414"/>
      <c r="BL778" s="414"/>
      <c r="BM778" s="414"/>
      <c r="BP778" s="211"/>
      <c r="BQ778" s="211"/>
      <c r="BR778" s="211"/>
      <c r="BS778" s="211"/>
    </row>
    <row r="779" spans="1:71">
      <c r="A779" s="418">
        <v>11</v>
      </c>
      <c r="B779" s="418">
        <f>pd!B634</f>
        <v>0</v>
      </c>
      <c r="C779" s="421">
        <f>pd!C634</f>
        <v>0</v>
      </c>
      <c r="D779" s="195" t="str">
        <f t="shared" si="5720"/>
        <v>3.1</v>
      </c>
      <c r="E779" s="195"/>
      <c r="F779" s="195"/>
      <c r="G779" s="195"/>
      <c r="H779" s="195"/>
      <c r="I779" s="195"/>
      <c r="J779" s="196">
        <f t="shared" si="5559"/>
        <v>0</v>
      </c>
      <c r="K779" s="197" t="str">
        <f>IF(analis!AH24="","",analis!AH24)</f>
        <v/>
      </c>
      <c r="L779" s="196"/>
      <c r="M779" s="196"/>
      <c r="N779" s="196"/>
      <c r="O779" s="196"/>
      <c r="P779" s="196">
        <f t="shared" si="5560"/>
        <v>0</v>
      </c>
      <c r="Q779" s="8" t="e">
        <f>#REF!</f>
        <v>#REF!</v>
      </c>
      <c r="R779" s="196"/>
      <c r="S779" s="196" t="e">
        <f t="shared" si="5561"/>
        <v>#REF!</v>
      </c>
      <c r="T779" s="196"/>
      <c r="U779" s="196"/>
      <c r="V779" s="196">
        <f t="shared" si="5562"/>
        <v>0</v>
      </c>
      <c r="W779" s="196"/>
      <c r="X779" s="196"/>
      <c r="Y779" s="196"/>
      <c r="Z779" s="196"/>
      <c r="AA779" s="196">
        <f t="shared" ref="AA779" si="5767">IF($W$629=1,J779*$J$7,0)</f>
        <v>0</v>
      </c>
      <c r="AB779" s="196">
        <f t="shared" ref="AB779" si="5768">IF($X$629=1,P779*$P$7,0)</f>
        <v>0</v>
      </c>
      <c r="AC779" s="196" t="e">
        <f t="shared" ref="AC779" si="5769">IF($Y$629=1,S779*$S$7,0)</f>
        <v>#REF!</v>
      </c>
      <c r="AD779" s="196">
        <f t="shared" ref="AD779" si="5770">IF($Z$629=1,V779*$V$7,0)</f>
        <v>0</v>
      </c>
      <c r="AE779" s="197" t="e">
        <f t="shared" si="5567"/>
        <v>#REF!</v>
      </c>
      <c r="AF779" s="198">
        <f t="shared" ref="AF779" si="5771">IFERROR(AE779/(IF($W$629&gt;0,$J$7,0)+IF($X$629&gt;0,$P$7,0)+IF($Y$629&gt;0,$S$7,0)+IF($Z$629&gt;0,$V$7,0)),0)</f>
        <v>0</v>
      </c>
      <c r="AG779" s="198"/>
      <c r="AH779" s="424" t="e">
        <f t="shared" ref="AH779" si="5772">ROUND((SUM(AF779:AF793)/SUM($AG$629:$AG$643)),0)</f>
        <v>#REF!</v>
      </c>
      <c r="AI779" s="412" t="e">
        <f t="shared" ref="AI779" si="5773">IF(AH779&gt;=$BO$629,"A",IF(AH779&gt;=$BO$630,"B",IF(AH779&gt;=$BO$631,"C",IF(AH779&gt;=$BO$632,"D",""))))</f>
        <v>#REF!</v>
      </c>
      <c r="AJ779" s="199" t="str">
        <f t="shared" si="5726"/>
        <v>4.1</v>
      </c>
      <c r="AK779" s="8" t="e">
        <f>#REF!</f>
        <v>#REF!</v>
      </c>
      <c r="AL779" s="199"/>
      <c r="AM779" s="196" t="e">
        <f t="shared" si="5569"/>
        <v>#REF!</v>
      </c>
      <c r="AN779" s="196"/>
      <c r="AO779" s="196"/>
      <c r="AP779" s="196">
        <f t="shared" si="5570"/>
        <v>0</v>
      </c>
      <c r="AQ779" s="196"/>
      <c r="AR779" s="196"/>
      <c r="AS779" s="196">
        <f t="shared" si="5571"/>
        <v>0</v>
      </c>
      <c r="AT779" s="196"/>
      <c r="AU779" s="196"/>
      <c r="AV779" s="196"/>
      <c r="AW779" s="196" t="e">
        <f t="shared" ref="AW779" si="5774">IF($AT$629=1,AM779*$AM$7,0)</f>
        <v>#REF!</v>
      </c>
      <c r="AX779" s="196">
        <f t="shared" ref="AX779" si="5775">IF($AU$629=1,AP779*$AP$7,0)</f>
        <v>0</v>
      </c>
      <c r="AY779" s="196">
        <f t="shared" ref="AY779" si="5776">IF($AV$629=1,AS779*$AS$7,0)</f>
        <v>0</v>
      </c>
      <c r="AZ779" s="197" t="e">
        <f t="shared" si="5575"/>
        <v>#REF!</v>
      </c>
      <c r="BA779" s="198">
        <f t="shared" ref="BA779" si="5777">IFERROR(AZ779/(IF($AT$629&gt;0,$AM$7,0)+IF($AU$629&gt;0,$AP$7,0)+IF($AV$629&gt;0,$AS$7,0)),0)</f>
        <v>0</v>
      </c>
      <c r="BB779" s="198"/>
      <c r="BC779" s="424" t="e">
        <f t="shared" ref="BC779" si="5778">ROUND((SUM(BA779:BA793)/SUM($BB$629:$BB$643)),0)</f>
        <v>#REF!</v>
      </c>
      <c r="BD779" s="412" t="e">
        <f t="shared" ref="BD779" si="5779">IF(BC779&gt;=$BO$629,"A",IF(BC779&gt;=$BO$630,"B",IF(BC779&gt;=$BO$631,"C",IF(BC779&gt;=$BO$632,"D",""))))</f>
        <v>#REF!</v>
      </c>
      <c r="BE779" s="412"/>
      <c r="BF779" s="412"/>
      <c r="BG779" s="415" t="e">
        <f t="shared" ref="BG779" si="5780">IF(AI779=$BP$629,$BQ$629,IF(AI779=$BP$630,$BQ$630,IF(AI779=$BP$631,$BQ$631,IF(AI779=$BP$632,$BQ$632,""))))</f>
        <v>#REF!</v>
      </c>
      <c r="BH779" s="415" t="e">
        <f t="shared" ref="BH779" si="5781">IF(BD779=$BP$629,$BR$629,IF(BD779=$BP$630,$BR$630,IF(BD779=$BP$631,$BR$631,IF(BD779=$BP$632,$BR$632,""))))</f>
        <v>#REF!</v>
      </c>
      <c r="BI779" s="315" t="str">
        <f t="shared" ref="BI779" si="5782">IF(BE779=$BS$629,$BT$629,IF(BE779=$BS$630,$BT$630,IF(BE779=$BS$631,$BT$631,IF(BE779=$BS$632,$BT$632,""))))</f>
        <v/>
      </c>
      <c r="BJ779" s="315" t="str">
        <f t="shared" ref="BJ779" si="5783">IF(BF779=$BS$629,$BU$629,IF(BF779=$BS$630,$BU$630,IF(BF779=$BS$631,$BU$631,IF(BF779=$BS$632,$BU$632,""))))</f>
        <v/>
      </c>
      <c r="BK779" s="412"/>
      <c r="BL779" s="412"/>
      <c r="BM779" s="412"/>
      <c r="BP779" s="211"/>
      <c r="BQ779" s="211"/>
      <c r="BR779" s="211"/>
      <c r="BS779" s="211"/>
    </row>
    <row r="780" spans="1:71">
      <c r="A780" s="419"/>
      <c r="B780" s="419"/>
      <c r="C780" s="422"/>
      <c r="D780" s="195" t="str">
        <f t="shared" si="5720"/>
        <v>3.2</v>
      </c>
      <c r="E780" s="195"/>
      <c r="F780" s="195"/>
      <c r="G780" s="195"/>
      <c r="H780" s="195"/>
      <c r="I780" s="195"/>
      <c r="J780" s="196">
        <f t="shared" si="5559"/>
        <v>0</v>
      </c>
      <c r="K780" s="197" t="str">
        <f>IF(analis!AJ24="","",analis!AJ24)</f>
        <v/>
      </c>
      <c r="L780" s="196"/>
      <c r="M780" s="196"/>
      <c r="N780" s="196"/>
      <c r="O780" s="196"/>
      <c r="P780" s="196">
        <f t="shared" si="5560"/>
        <v>0</v>
      </c>
      <c r="Q780" s="8" t="e">
        <f>#REF!</f>
        <v>#REF!</v>
      </c>
      <c r="R780" s="196"/>
      <c r="S780" s="196" t="e">
        <f t="shared" si="5561"/>
        <v>#REF!</v>
      </c>
      <c r="T780" s="196"/>
      <c r="U780" s="196"/>
      <c r="V780" s="196">
        <f t="shared" si="5562"/>
        <v>0</v>
      </c>
      <c r="W780" s="196"/>
      <c r="X780" s="196"/>
      <c r="Y780" s="196"/>
      <c r="Z780" s="196"/>
      <c r="AA780" s="196">
        <f t="shared" ref="AA780" si="5784">IF($W$630=1,J780*$J$7,0)</f>
        <v>0</v>
      </c>
      <c r="AB780" s="196">
        <f t="shared" ref="AB780" si="5785">IF($X$630=1,P780*$P$7,0)</f>
        <v>0</v>
      </c>
      <c r="AC780" s="196" t="e">
        <f t="shared" ref="AC780" si="5786">IF($Y$630=1,S780*$S$7,0)</f>
        <v>#REF!</v>
      </c>
      <c r="AD780" s="196">
        <f t="shared" ref="AD780" si="5787">IF($Z$630=1,V780*$V$7,0)</f>
        <v>0</v>
      </c>
      <c r="AE780" s="197" t="e">
        <f t="shared" si="5567"/>
        <v>#REF!</v>
      </c>
      <c r="AF780" s="198">
        <f t="shared" ref="AF780" si="5788">IFERROR(AE780/(IF($W$630&gt;0,$J$7,0)+IF($X$630&gt;0,$P$7,0)+IF($Y$630&gt;0,$S$7,0)+IF($Z$630&gt;0,$V$7,0)),0)</f>
        <v>0</v>
      </c>
      <c r="AG780" s="198"/>
      <c r="AH780" s="425"/>
      <c r="AI780" s="413"/>
      <c r="AJ780" s="199" t="str">
        <f t="shared" si="5726"/>
        <v>4.2</v>
      </c>
      <c r="AK780" s="8" t="e">
        <f>#REF!</f>
        <v>#REF!</v>
      </c>
      <c r="AL780" s="199"/>
      <c r="AM780" s="196" t="e">
        <f t="shared" si="5569"/>
        <v>#REF!</v>
      </c>
      <c r="AN780" s="196"/>
      <c r="AO780" s="196"/>
      <c r="AP780" s="196">
        <f t="shared" si="5570"/>
        <v>0</v>
      </c>
      <c r="AQ780" s="196"/>
      <c r="AR780" s="196"/>
      <c r="AS780" s="196">
        <f t="shared" si="5571"/>
        <v>0</v>
      </c>
      <c r="AT780" s="196"/>
      <c r="AU780" s="196"/>
      <c r="AV780" s="196"/>
      <c r="AW780" s="196" t="e">
        <f t="shared" ref="AW780" si="5789">IF($AT$630=1,AM780*$AM$7,0)</f>
        <v>#REF!</v>
      </c>
      <c r="AX780" s="196">
        <f t="shared" ref="AX780" si="5790">IF($AU$630=1,AP780*$AP$7,0)</f>
        <v>0</v>
      </c>
      <c r="AY780" s="196">
        <f t="shared" ref="AY780" si="5791">IF($AV$630=1,AS780*$AS$7,0)</f>
        <v>0</v>
      </c>
      <c r="AZ780" s="197" t="e">
        <f t="shared" si="5575"/>
        <v>#REF!</v>
      </c>
      <c r="BA780" s="198">
        <f t="shared" ref="BA780" si="5792">IFERROR(AZ780/(IF($AT$630&gt;0,$AM$7,0)+IF($AU$630&gt;0,$AP$7,0)+IF($AV$630&gt;0,$AS$7,0)),0)</f>
        <v>0</v>
      </c>
      <c r="BB780" s="198"/>
      <c r="BC780" s="425"/>
      <c r="BD780" s="413"/>
      <c r="BE780" s="413"/>
      <c r="BF780" s="413"/>
      <c r="BG780" s="416"/>
      <c r="BH780" s="416"/>
      <c r="BI780" s="411"/>
      <c r="BJ780" s="411"/>
      <c r="BK780" s="413"/>
      <c r="BL780" s="413"/>
      <c r="BM780" s="413"/>
      <c r="BP780" s="211"/>
      <c r="BQ780" s="211"/>
      <c r="BR780" s="211"/>
      <c r="BS780" s="211"/>
    </row>
    <row r="781" spans="1:71">
      <c r="A781" s="419"/>
      <c r="B781" s="419"/>
      <c r="C781" s="422"/>
      <c r="D781" s="195" t="str">
        <f t="shared" si="5720"/>
        <v>3.3</v>
      </c>
      <c r="E781" s="195"/>
      <c r="F781" s="195"/>
      <c r="G781" s="195"/>
      <c r="H781" s="195"/>
      <c r="I781" s="195"/>
      <c r="J781" s="196">
        <f t="shared" si="5559"/>
        <v>0</v>
      </c>
      <c r="K781" s="197" t="str">
        <f>IF(analis!AL24="","",analis!AL24)</f>
        <v/>
      </c>
      <c r="L781" s="196"/>
      <c r="M781" s="196"/>
      <c r="N781" s="196"/>
      <c r="O781" s="196"/>
      <c r="P781" s="196">
        <f t="shared" si="5560"/>
        <v>0</v>
      </c>
      <c r="Q781" s="8" t="e">
        <f>#REF!</f>
        <v>#REF!</v>
      </c>
      <c r="R781" s="196"/>
      <c r="S781" s="196" t="e">
        <f t="shared" si="5561"/>
        <v>#REF!</v>
      </c>
      <c r="T781" s="196"/>
      <c r="U781" s="196"/>
      <c r="V781" s="196">
        <f t="shared" si="5562"/>
        <v>0</v>
      </c>
      <c r="W781" s="196"/>
      <c r="X781" s="196"/>
      <c r="Y781" s="196"/>
      <c r="Z781" s="196"/>
      <c r="AA781" s="196">
        <f t="shared" ref="AA781" si="5793">IF($W$631=1,J781*$J$7,0)</f>
        <v>0</v>
      </c>
      <c r="AB781" s="196">
        <f t="shared" ref="AB781" si="5794">IF($X$631=1,P781*$P$7,0)</f>
        <v>0</v>
      </c>
      <c r="AC781" s="196" t="e">
        <f t="shared" ref="AC781" si="5795">IF($Y$631=1,S781*$S$7,0)</f>
        <v>#REF!</v>
      </c>
      <c r="AD781" s="196">
        <f t="shared" ref="AD781" si="5796">IF($Z$631=1,V781*$V$7,0)</f>
        <v>0</v>
      </c>
      <c r="AE781" s="197" t="e">
        <f t="shared" si="5567"/>
        <v>#REF!</v>
      </c>
      <c r="AF781" s="198">
        <f t="shared" ref="AF781" si="5797">IFERROR(AE781/(IF($W$631&gt;0,$J$7,0)+IF($X$631&gt;0,$P$7,0)+IF($Y$631&gt;0,$S$7,0)+IF($Z$631&gt;0,$V$7,0)),0)</f>
        <v>0</v>
      </c>
      <c r="AG781" s="198"/>
      <c r="AH781" s="425"/>
      <c r="AI781" s="413"/>
      <c r="AJ781" s="199" t="str">
        <f t="shared" si="5726"/>
        <v>4.3</v>
      </c>
      <c r="AK781" s="8" t="e">
        <f>#REF!</f>
        <v>#REF!</v>
      </c>
      <c r="AL781" s="199"/>
      <c r="AM781" s="196" t="e">
        <f t="shared" si="5569"/>
        <v>#REF!</v>
      </c>
      <c r="AN781" s="196"/>
      <c r="AO781" s="196"/>
      <c r="AP781" s="196">
        <f t="shared" si="5570"/>
        <v>0</v>
      </c>
      <c r="AQ781" s="196"/>
      <c r="AR781" s="196"/>
      <c r="AS781" s="196">
        <f t="shared" si="5571"/>
        <v>0</v>
      </c>
      <c r="AT781" s="196"/>
      <c r="AU781" s="196"/>
      <c r="AV781" s="196"/>
      <c r="AW781" s="196" t="e">
        <f t="shared" ref="AW781" si="5798">IF($AT$631=1,AM781*$AM$7,0)</f>
        <v>#REF!</v>
      </c>
      <c r="AX781" s="196">
        <f t="shared" ref="AX781" si="5799">IF($AU$631=1,AP781*$AP$7,0)</f>
        <v>0</v>
      </c>
      <c r="AY781" s="196">
        <f t="shared" ref="AY781" si="5800">IF($AV$631=1,AS781*$AS$7,0)</f>
        <v>0</v>
      </c>
      <c r="AZ781" s="197" t="e">
        <f t="shared" si="5575"/>
        <v>#REF!</v>
      </c>
      <c r="BA781" s="198">
        <f t="shared" ref="BA781" si="5801">IFERROR(AZ781/(IF($AT$631&gt;0,$AM$7,0)+IF($AU$631&gt;0,$AP$7,0)+IF($AV$631&gt;0,$AS$7,0)),0)</f>
        <v>0</v>
      </c>
      <c r="BB781" s="198"/>
      <c r="BC781" s="425"/>
      <c r="BD781" s="413"/>
      <c r="BE781" s="413"/>
      <c r="BF781" s="413"/>
      <c r="BG781" s="416"/>
      <c r="BH781" s="416"/>
      <c r="BI781" s="411"/>
      <c r="BJ781" s="411"/>
      <c r="BK781" s="413"/>
      <c r="BL781" s="413"/>
      <c r="BM781" s="413"/>
      <c r="BP781" s="211"/>
      <c r="BQ781" s="211"/>
      <c r="BR781" s="211"/>
      <c r="BS781" s="211"/>
    </row>
    <row r="782" spans="1:71">
      <c r="A782" s="419"/>
      <c r="B782" s="419"/>
      <c r="C782" s="422"/>
      <c r="D782" s="195" t="str">
        <f t="shared" si="5720"/>
        <v>3.4</v>
      </c>
      <c r="E782" s="195"/>
      <c r="F782" s="195"/>
      <c r="G782" s="195"/>
      <c r="H782" s="195"/>
      <c r="I782" s="195"/>
      <c r="J782" s="196">
        <f t="shared" si="5559"/>
        <v>0</v>
      </c>
      <c r="K782" s="197" t="str">
        <f>IF(analis!AN24="","",analis!AN24)</f>
        <v/>
      </c>
      <c r="L782" s="196"/>
      <c r="M782" s="196"/>
      <c r="N782" s="196"/>
      <c r="O782" s="196"/>
      <c r="P782" s="196">
        <f t="shared" si="5560"/>
        <v>0</v>
      </c>
      <c r="Q782" s="8" t="e">
        <f>#REF!</f>
        <v>#REF!</v>
      </c>
      <c r="R782" s="196"/>
      <c r="S782" s="196" t="e">
        <f t="shared" si="5561"/>
        <v>#REF!</v>
      </c>
      <c r="T782" s="196"/>
      <c r="U782" s="196"/>
      <c r="V782" s="196">
        <f t="shared" si="5562"/>
        <v>0</v>
      </c>
      <c r="W782" s="196"/>
      <c r="X782" s="196"/>
      <c r="Y782" s="196"/>
      <c r="Z782" s="196"/>
      <c r="AA782" s="196">
        <f t="shared" ref="AA782" si="5802">IF($W$632=1,J782*$J$7,0)</f>
        <v>0</v>
      </c>
      <c r="AB782" s="196">
        <f t="shared" ref="AB782" si="5803">IF($X$632=1,P782*$P$7,0)</f>
        <v>0</v>
      </c>
      <c r="AC782" s="196" t="e">
        <f t="shared" ref="AC782" si="5804">IF($Y$632=1,S782*$S$7,0)</f>
        <v>#REF!</v>
      </c>
      <c r="AD782" s="196">
        <f t="shared" ref="AD782" si="5805">IF($Z$632=1,V782*$V$7,0)</f>
        <v>0</v>
      </c>
      <c r="AE782" s="197" t="e">
        <f t="shared" si="5567"/>
        <v>#REF!</v>
      </c>
      <c r="AF782" s="198">
        <f t="shared" ref="AF782" si="5806">IFERROR(AE782/(IF($W$632&gt;0,$J$7,0)+IF($X$632&gt;0,$P$7,0)+IF($Y$632&gt;0,$S$7,0)+IF($Z$632&gt;0,$V$7,0)),0)</f>
        <v>0</v>
      </c>
      <c r="AG782" s="198"/>
      <c r="AH782" s="425"/>
      <c r="AI782" s="413"/>
      <c r="AJ782" s="199" t="str">
        <f t="shared" si="5726"/>
        <v>4.4</v>
      </c>
      <c r="AK782" s="8" t="e">
        <f>#REF!</f>
        <v>#REF!</v>
      </c>
      <c r="AL782" s="199"/>
      <c r="AM782" s="196" t="e">
        <f t="shared" si="5569"/>
        <v>#REF!</v>
      </c>
      <c r="AN782" s="196"/>
      <c r="AO782" s="196"/>
      <c r="AP782" s="196">
        <f t="shared" si="5570"/>
        <v>0</v>
      </c>
      <c r="AQ782" s="196"/>
      <c r="AR782" s="196"/>
      <c r="AS782" s="196">
        <f t="shared" si="5571"/>
        <v>0</v>
      </c>
      <c r="AT782" s="196"/>
      <c r="AU782" s="196"/>
      <c r="AV782" s="196"/>
      <c r="AW782" s="196" t="e">
        <f t="shared" ref="AW782" si="5807">IF($AT$632=1,AM782*$AM$7,0)</f>
        <v>#REF!</v>
      </c>
      <c r="AX782" s="196">
        <f t="shared" ref="AX782" si="5808">IF($AU$632=1,AP782*$AP$7,0)</f>
        <v>0</v>
      </c>
      <c r="AY782" s="196">
        <f t="shared" ref="AY782" si="5809">IF($AV$632=1,AS782*$AS$7,0)</f>
        <v>0</v>
      </c>
      <c r="AZ782" s="197" t="e">
        <f t="shared" si="5575"/>
        <v>#REF!</v>
      </c>
      <c r="BA782" s="198">
        <f t="shared" ref="BA782" si="5810">IFERROR(AZ782/(IF($AT$632&gt;0,$AM$7,0)+IF($AU$632&gt;0,$AP$7,0)+IF($AV$632&gt;0,$AS$7,0)),0)</f>
        <v>0</v>
      </c>
      <c r="BB782" s="198"/>
      <c r="BC782" s="425"/>
      <c r="BD782" s="413"/>
      <c r="BE782" s="413"/>
      <c r="BF782" s="413"/>
      <c r="BG782" s="416"/>
      <c r="BH782" s="416"/>
      <c r="BI782" s="411"/>
      <c r="BJ782" s="411"/>
      <c r="BK782" s="413"/>
      <c r="BL782" s="413"/>
      <c r="BM782" s="413"/>
      <c r="BP782" s="211"/>
      <c r="BQ782" s="211"/>
      <c r="BR782" s="211"/>
      <c r="BS782" s="211"/>
    </row>
    <row r="783" spans="1:71">
      <c r="A783" s="419"/>
      <c r="B783" s="419"/>
      <c r="C783" s="422"/>
      <c r="D783" s="195" t="str">
        <f t="shared" si="5720"/>
        <v>3.5</v>
      </c>
      <c r="E783" s="195"/>
      <c r="F783" s="195"/>
      <c r="G783" s="195"/>
      <c r="H783" s="195"/>
      <c r="I783" s="195"/>
      <c r="J783" s="196">
        <f t="shared" si="5559"/>
        <v>0</v>
      </c>
      <c r="K783" s="197" t="str">
        <f>IF(analis!AP24="","",analis!AP24)</f>
        <v/>
      </c>
      <c r="L783" s="196"/>
      <c r="M783" s="196"/>
      <c r="N783" s="196"/>
      <c r="O783" s="196"/>
      <c r="P783" s="196">
        <f t="shared" si="5560"/>
        <v>0</v>
      </c>
      <c r="Q783" s="8" t="e">
        <f>#REF!</f>
        <v>#REF!</v>
      </c>
      <c r="R783" s="196"/>
      <c r="S783" s="196" t="e">
        <f t="shared" si="5561"/>
        <v>#REF!</v>
      </c>
      <c r="T783" s="196"/>
      <c r="U783" s="196"/>
      <c r="V783" s="196">
        <f t="shared" si="5562"/>
        <v>0</v>
      </c>
      <c r="W783" s="196"/>
      <c r="X783" s="196"/>
      <c r="Y783" s="196"/>
      <c r="Z783" s="196"/>
      <c r="AA783" s="196">
        <f t="shared" ref="AA783" si="5811">IF($W$633=1,J783*$J$7,0)</f>
        <v>0</v>
      </c>
      <c r="AB783" s="196">
        <f t="shared" ref="AB783" si="5812">IF($X$633=1,P783*$P$7,0)</f>
        <v>0</v>
      </c>
      <c r="AC783" s="196" t="e">
        <f t="shared" ref="AC783" si="5813">IF($Y$633=1,S783*$S$7,0)</f>
        <v>#REF!</v>
      </c>
      <c r="AD783" s="196">
        <f t="shared" ref="AD783" si="5814">IF($Z$633=1,V783*$V$7,0)</f>
        <v>0</v>
      </c>
      <c r="AE783" s="197" t="e">
        <f t="shared" si="5567"/>
        <v>#REF!</v>
      </c>
      <c r="AF783" s="198">
        <f t="shared" ref="AF783" si="5815">IFERROR(AE783/(IF($W$633&gt;0,$J$7,0)+IF($X$633&gt;0,$P$7,0)+IF($Y$633&gt;0,$S$7,0)+IF($Z$633&gt;0,$V$7,0)),0)</f>
        <v>0</v>
      </c>
      <c r="AG783" s="198"/>
      <c r="AH783" s="425"/>
      <c r="AI783" s="413"/>
      <c r="AJ783" s="199" t="str">
        <f t="shared" si="5726"/>
        <v>4.5</v>
      </c>
      <c r="AK783" s="8" t="e">
        <f>#REF!</f>
        <v>#REF!</v>
      </c>
      <c r="AL783" s="199"/>
      <c r="AM783" s="196" t="e">
        <f t="shared" si="5569"/>
        <v>#REF!</v>
      </c>
      <c r="AN783" s="196"/>
      <c r="AO783" s="196"/>
      <c r="AP783" s="196">
        <f t="shared" si="5570"/>
        <v>0</v>
      </c>
      <c r="AQ783" s="196"/>
      <c r="AR783" s="196"/>
      <c r="AS783" s="196">
        <f t="shared" si="5571"/>
        <v>0</v>
      </c>
      <c r="AT783" s="196"/>
      <c r="AU783" s="196"/>
      <c r="AV783" s="196"/>
      <c r="AW783" s="196" t="e">
        <f t="shared" ref="AW783" si="5816">IF($AT$633=1,AM783*$AM$7,0)</f>
        <v>#REF!</v>
      </c>
      <c r="AX783" s="196">
        <f t="shared" ref="AX783" si="5817">IF($AU$633=1,AP783*$AP$7,0)</f>
        <v>0</v>
      </c>
      <c r="AY783" s="196">
        <f t="shared" ref="AY783" si="5818">IF($AV$633=1,AS783*$AS$7,0)</f>
        <v>0</v>
      </c>
      <c r="AZ783" s="197" t="e">
        <f t="shared" si="5575"/>
        <v>#REF!</v>
      </c>
      <c r="BA783" s="198">
        <f t="shared" ref="BA783" si="5819">IFERROR(AZ783/(IF($AT$633&gt;0,$AM$7,0)+IF($AU$633&gt;0,$AP$7,0)+IF($AV$633&gt;0,$AS$7,0)),0)</f>
        <v>0</v>
      </c>
      <c r="BB783" s="198"/>
      <c r="BC783" s="425"/>
      <c r="BD783" s="413"/>
      <c r="BE783" s="413"/>
      <c r="BF783" s="413"/>
      <c r="BG783" s="416"/>
      <c r="BH783" s="416"/>
      <c r="BI783" s="411"/>
      <c r="BJ783" s="411"/>
      <c r="BK783" s="413"/>
      <c r="BL783" s="413"/>
      <c r="BM783" s="413"/>
      <c r="BP783" s="211"/>
      <c r="BQ783" s="211"/>
      <c r="BR783" s="211"/>
      <c r="BS783" s="211"/>
    </row>
    <row r="784" spans="1:71">
      <c r="A784" s="419"/>
      <c r="B784" s="419"/>
      <c r="C784" s="422"/>
      <c r="D784" s="195" t="str">
        <f t="shared" si="5720"/>
        <v>3.6</v>
      </c>
      <c r="E784" s="195"/>
      <c r="F784" s="195"/>
      <c r="G784" s="195"/>
      <c r="H784" s="195"/>
      <c r="I784" s="195"/>
      <c r="J784" s="196">
        <f t="shared" si="5559"/>
        <v>0</v>
      </c>
      <c r="K784" s="197" t="str">
        <f>IF(analis!AR24="","",analis!AR24)</f>
        <v/>
      </c>
      <c r="L784" s="196"/>
      <c r="M784" s="196"/>
      <c r="N784" s="196"/>
      <c r="O784" s="196"/>
      <c r="P784" s="196">
        <f t="shared" si="5560"/>
        <v>0</v>
      </c>
      <c r="Q784" s="8" t="str">
        <f>'rpp10'!$M$269</f>
        <v/>
      </c>
      <c r="R784" s="196"/>
      <c r="S784" s="196">
        <f t="shared" si="5561"/>
        <v>0</v>
      </c>
      <c r="T784" s="196"/>
      <c r="U784" s="196"/>
      <c r="V784" s="196">
        <f t="shared" si="5562"/>
        <v>0</v>
      </c>
      <c r="W784" s="196"/>
      <c r="X784" s="196"/>
      <c r="Y784" s="196"/>
      <c r="Z784" s="196"/>
      <c r="AA784" s="196">
        <f t="shared" ref="AA784" si="5820">IF($W$634=1,J784*$J$7,0)</f>
        <v>0</v>
      </c>
      <c r="AB784" s="196">
        <f t="shared" ref="AB784" si="5821">IF($X$634=1,P784*$P$7,0)</f>
        <v>0</v>
      </c>
      <c r="AC784" s="196">
        <f t="shared" ref="AC784" si="5822">IF($Y$634=1,S784*$S$7,0)</f>
        <v>0</v>
      </c>
      <c r="AD784" s="196">
        <f t="shared" ref="AD784" si="5823">IF($Z$634=1,V784*$V$7,0)</f>
        <v>0</v>
      </c>
      <c r="AE784" s="197">
        <f t="shared" si="5567"/>
        <v>0</v>
      </c>
      <c r="AF784" s="198">
        <f t="shared" ref="AF784" si="5824">IFERROR(AE784/(IF($W$634&gt;0,$J$7,0)+IF($X$634&gt;0,$P$7,0)+IF($Y$634&gt;0,$S$7,0)+IF($Z$634&gt;0,$V$7,0)),0)</f>
        <v>0</v>
      </c>
      <c r="AG784" s="198"/>
      <c r="AH784" s="425"/>
      <c r="AI784" s="413"/>
      <c r="AJ784" s="199" t="str">
        <f t="shared" si="5726"/>
        <v>4.6</v>
      </c>
      <c r="AK784" s="8" t="str">
        <f>'rpp10'!$M$326</f>
        <v/>
      </c>
      <c r="AL784" s="199"/>
      <c r="AM784" s="196">
        <f t="shared" si="5569"/>
        <v>0</v>
      </c>
      <c r="AN784" s="196"/>
      <c r="AO784" s="196"/>
      <c r="AP784" s="196">
        <f t="shared" si="5570"/>
        <v>0</v>
      </c>
      <c r="AQ784" s="196"/>
      <c r="AR784" s="196"/>
      <c r="AS784" s="196">
        <f t="shared" si="5571"/>
        <v>0</v>
      </c>
      <c r="AT784" s="196"/>
      <c r="AU784" s="196"/>
      <c r="AV784" s="196"/>
      <c r="AW784" s="196">
        <f t="shared" ref="AW784" si="5825">IF($AT$634=1,AM784*$AM$7,0)</f>
        <v>0</v>
      </c>
      <c r="AX784" s="196">
        <f t="shared" ref="AX784" si="5826">IF($AU$634=1,AP784*$AP$7,0)</f>
        <v>0</v>
      </c>
      <c r="AY784" s="196">
        <f t="shared" ref="AY784" si="5827">IF($AV$634=1,AS784*$AS$7,0)</f>
        <v>0</v>
      </c>
      <c r="AZ784" s="197">
        <f t="shared" si="5575"/>
        <v>0</v>
      </c>
      <c r="BA784" s="198">
        <f t="shared" ref="BA784" si="5828">IFERROR(AZ784/(IF($AT$634&gt;0,$AM$7,0)+IF($AU$634&gt;0,$AP$7,0)+IF($AV$634&gt;0,$AS$7,0)),0)</f>
        <v>0</v>
      </c>
      <c r="BB784" s="198"/>
      <c r="BC784" s="425"/>
      <c r="BD784" s="413"/>
      <c r="BE784" s="413"/>
      <c r="BF784" s="413"/>
      <c r="BG784" s="416"/>
      <c r="BH784" s="416"/>
      <c r="BI784" s="411"/>
      <c r="BJ784" s="411"/>
      <c r="BK784" s="413"/>
      <c r="BL784" s="413"/>
      <c r="BM784" s="413"/>
      <c r="BP784" s="211"/>
      <c r="BQ784" s="211"/>
      <c r="BR784" s="211"/>
      <c r="BS784" s="211"/>
    </row>
    <row r="785" spans="1:71">
      <c r="A785" s="419"/>
      <c r="B785" s="419"/>
      <c r="C785" s="422"/>
      <c r="D785" s="195" t="str">
        <f t="shared" si="5720"/>
        <v>3.7</v>
      </c>
      <c r="E785" s="195"/>
      <c r="F785" s="195"/>
      <c r="G785" s="195"/>
      <c r="H785" s="195"/>
      <c r="I785" s="195"/>
      <c r="J785" s="196">
        <f t="shared" si="5559"/>
        <v>0</v>
      </c>
      <c r="K785" s="197" t="str">
        <f>IF(analis!AT24="","",analis!AT24)</f>
        <v/>
      </c>
      <c r="L785" s="196"/>
      <c r="M785" s="196"/>
      <c r="N785" s="196"/>
      <c r="O785" s="196"/>
      <c r="P785" s="196">
        <f t="shared" si="5560"/>
        <v>0</v>
      </c>
      <c r="Q785" s="8" t="e">
        <f>#REF!</f>
        <v>#REF!</v>
      </c>
      <c r="R785" s="196"/>
      <c r="S785" s="196" t="e">
        <f t="shared" si="5561"/>
        <v>#REF!</v>
      </c>
      <c r="T785" s="196"/>
      <c r="U785" s="196"/>
      <c r="V785" s="196">
        <f t="shared" si="5562"/>
        <v>0</v>
      </c>
      <c r="W785" s="196"/>
      <c r="X785" s="196"/>
      <c r="Y785" s="196"/>
      <c r="Z785" s="196"/>
      <c r="AA785" s="196">
        <f t="shared" ref="AA785" si="5829">IF($W$635=1,J785*$J$7,0)</f>
        <v>0</v>
      </c>
      <c r="AB785" s="196">
        <f t="shared" ref="AB785" si="5830">IF($X$635=1,P785*$P$7,0)</f>
        <v>0</v>
      </c>
      <c r="AC785" s="196" t="e">
        <f t="shared" ref="AC785" si="5831">IF($Y$635=1,S785*$S$7,0)</f>
        <v>#REF!</v>
      </c>
      <c r="AD785" s="196">
        <f t="shared" ref="AD785" si="5832">IF($Z$635=1,V785*$V$7,0)</f>
        <v>0</v>
      </c>
      <c r="AE785" s="197" t="e">
        <f t="shared" si="5567"/>
        <v>#REF!</v>
      </c>
      <c r="AF785" s="198">
        <f t="shared" ref="AF785" si="5833">IFERROR(AE785/(IF($W$635&gt;0,$J$7,0)+IF($X$635&gt;0,$P$7,0)+IF($Y$635&gt;0,$S$7,0)+IF($Z$635&gt;0,$V$7,0)),0)</f>
        <v>0</v>
      </c>
      <c r="AG785" s="198"/>
      <c r="AH785" s="425"/>
      <c r="AI785" s="413"/>
      <c r="AJ785" s="199" t="str">
        <f t="shared" si="5726"/>
        <v>4.7</v>
      </c>
      <c r="AK785" s="8" t="e">
        <f>#REF!</f>
        <v>#REF!</v>
      </c>
      <c r="AL785" s="199"/>
      <c r="AM785" s="196" t="e">
        <f t="shared" si="5569"/>
        <v>#REF!</v>
      </c>
      <c r="AN785" s="196"/>
      <c r="AO785" s="196"/>
      <c r="AP785" s="196">
        <f t="shared" si="5570"/>
        <v>0</v>
      </c>
      <c r="AQ785" s="196"/>
      <c r="AR785" s="196"/>
      <c r="AS785" s="196">
        <f t="shared" si="5571"/>
        <v>0</v>
      </c>
      <c r="AT785" s="196"/>
      <c r="AU785" s="196"/>
      <c r="AV785" s="196"/>
      <c r="AW785" s="196" t="e">
        <f t="shared" ref="AW785" si="5834">IF($AT$635=1,AM785*$AM$7,0)</f>
        <v>#REF!</v>
      </c>
      <c r="AX785" s="196">
        <f t="shared" ref="AX785" si="5835">IF($AU$635=1,AP785*$AP$7,0)</f>
        <v>0</v>
      </c>
      <c r="AY785" s="196">
        <f t="shared" ref="AY785" si="5836">IF($AV$635=1,AS785*$AS$7,0)</f>
        <v>0</v>
      </c>
      <c r="AZ785" s="197" t="e">
        <f t="shared" si="5575"/>
        <v>#REF!</v>
      </c>
      <c r="BA785" s="198">
        <f t="shared" ref="BA785" si="5837">IFERROR(AZ785/(IF($AT$635&gt;0,$AM$7,0)+IF($AU$635&gt;0,$AP$7,0)+IF($AV$635&gt;0,$AS$7,0)),0)</f>
        <v>0</v>
      </c>
      <c r="BB785" s="198"/>
      <c r="BC785" s="425"/>
      <c r="BD785" s="413"/>
      <c r="BE785" s="413"/>
      <c r="BF785" s="413"/>
      <c r="BG785" s="416"/>
      <c r="BH785" s="416"/>
      <c r="BI785" s="411"/>
      <c r="BJ785" s="411"/>
      <c r="BK785" s="413"/>
      <c r="BL785" s="413"/>
      <c r="BM785" s="413"/>
      <c r="BP785" s="211"/>
      <c r="BQ785" s="211"/>
      <c r="BR785" s="211"/>
      <c r="BS785" s="211"/>
    </row>
    <row r="786" spans="1:71">
      <c r="A786" s="419"/>
      <c r="B786" s="419"/>
      <c r="C786" s="422"/>
      <c r="D786" s="195" t="str">
        <f t="shared" si="5720"/>
        <v>3.8</v>
      </c>
      <c r="E786" s="195"/>
      <c r="F786" s="195"/>
      <c r="G786" s="195"/>
      <c r="H786" s="195"/>
      <c r="I786" s="195"/>
      <c r="J786" s="196">
        <f t="shared" si="5559"/>
        <v>0</v>
      </c>
      <c r="K786" s="197" t="str">
        <f>IF(analis!AV24="","",analis!AV24)</f>
        <v/>
      </c>
      <c r="L786" s="196"/>
      <c r="M786" s="196"/>
      <c r="N786" s="196"/>
      <c r="O786" s="196"/>
      <c r="P786" s="196">
        <f t="shared" si="5560"/>
        <v>0</v>
      </c>
      <c r="Q786" s="8" t="e">
        <f>#REF!</f>
        <v>#REF!</v>
      </c>
      <c r="R786" s="196"/>
      <c r="S786" s="196" t="e">
        <f t="shared" si="5561"/>
        <v>#REF!</v>
      </c>
      <c r="T786" s="196"/>
      <c r="U786" s="196"/>
      <c r="V786" s="196">
        <f t="shared" si="5562"/>
        <v>0</v>
      </c>
      <c r="W786" s="196"/>
      <c r="X786" s="196"/>
      <c r="Y786" s="196"/>
      <c r="Z786" s="196"/>
      <c r="AA786" s="196">
        <f t="shared" ref="AA786" si="5838">IF($W$636=1,J786*$J$7,0)</f>
        <v>0</v>
      </c>
      <c r="AB786" s="196">
        <f t="shared" ref="AB786" si="5839">IF($X$636=1,P786*$P$7,0)</f>
        <v>0</v>
      </c>
      <c r="AC786" s="196" t="e">
        <f t="shared" ref="AC786" si="5840">IF($Y$636=1,S786*$S$7,0)</f>
        <v>#REF!</v>
      </c>
      <c r="AD786" s="196">
        <f t="shared" ref="AD786" si="5841">IF($Z$636=1,V786*$V$7,0)</f>
        <v>0</v>
      </c>
      <c r="AE786" s="197" t="e">
        <f t="shared" si="5567"/>
        <v>#REF!</v>
      </c>
      <c r="AF786" s="198">
        <f t="shared" ref="AF786" si="5842">IFERROR(AE786/(IF($W$636&gt;0,$J$7,0)+IF($X$636&gt;0,$P$7,0)+IF($Y$636&gt;0,$S$7,0)+IF($Z$636&gt;0,$V$7,0)),0)</f>
        <v>0</v>
      </c>
      <c r="AG786" s="198"/>
      <c r="AH786" s="425"/>
      <c r="AI786" s="413"/>
      <c r="AJ786" s="199" t="str">
        <f t="shared" si="5726"/>
        <v>4.8</v>
      </c>
      <c r="AK786" s="8" t="e">
        <f>#REF!</f>
        <v>#REF!</v>
      </c>
      <c r="AL786" s="199"/>
      <c r="AM786" s="196" t="e">
        <f t="shared" si="5569"/>
        <v>#REF!</v>
      </c>
      <c r="AN786" s="196"/>
      <c r="AO786" s="196"/>
      <c r="AP786" s="196">
        <f t="shared" si="5570"/>
        <v>0</v>
      </c>
      <c r="AQ786" s="196"/>
      <c r="AR786" s="196"/>
      <c r="AS786" s="196">
        <f t="shared" si="5571"/>
        <v>0</v>
      </c>
      <c r="AT786" s="196"/>
      <c r="AU786" s="196"/>
      <c r="AV786" s="196"/>
      <c r="AW786" s="196" t="e">
        <f t="shared" ref="AW786" si="5843">IF($AT$636=1,AM786*$AM$7,0)</f>
        <v>#REF!</v>
      </c>
      <c r="AX786" s="196">
        <f t="shared" ref="AX786" si="5844">IF($AU$636=1,AP786*$AP$7,0)</f>
        <v>0</v>
      </c>
      <c r="AY786" s="196">
        <f t="shared" ref="AY786" si="5845">IF($AV$636=1,AS786*$AS$7,0)</f>
        <v>0</v>
      </c>
      <c r="AZ786" s="197" t="e">
        <f t="shared" si="5575"/>
        <v>#REF!</v>
      </c>
      <c r="BA786" s="198">
        <f t="shared" ref="BA786" si="5846">IFERROR(AZ786/(IF($AT$636&gt;0,$AM$7,0)+IF($AU$636&gt;0,$AP$7,0)+IF($AV$636&gt;0,$AS$7,0)),0)</f>
        <v>0</v>
      </c>
      <c r="BB786" s="198"/>
      <c r="BC786" s="425"/>
      <c r="BD786" s="413"/>
      <c r="BE786" s="413"/>
      <c r="BF786" s="413"/>
      <c r="BG786" s="416"/>
      <c r="BH786" s="416"/>
      <c r="BI786" s="411"/>
      <c r="BJ786" s="411"/>
      <c r="BK786" s="413"/>
      <c r="BL786" s="413"/>
      <c r="BM786" s="413"/>
      <c r="BP786" s="211"/>
      <c r="BQ786" s="211"/>
      <c r="BR786" s="211"/>
      <c r="BS786" s="211"/>
    </row>
    <row r="787" spans="1:71">
      <c r="A787" s="419"/>
      <c r="B787" s="419"/>
      <c r="C787" s="422"/>
      <c r="D787" s="195" t="str">
        <f t="shared" si="5720"/>
        <v>3.9</v>
      </c>
      <c r="E787" s="195"/>
      <c r="F787" s="195"/>
      <c r="G787" s="195"/>
      <c r="H787" s="195"/>
      <c r="I787" s="195"/>
      <c r="J787" s="196">
        <f t="shared" si="5559"/>
        <v>0</v>
      </c>
      <c r="K787" s="197" t="str">
        <f>IF(analis!AX24="","",analis!AX24)</f>
        <v/>
      </c>
      <c r="L787" s="196"/>
      <c r="M787" s="196"/>
      <c r="N787" s="196"/>
      <c r="O787" s="196"/>
      <c r="P787" s="196">
        <f t="shared" si="5560"/>
        <v>0</v>
      </c>
      <c r="Q787" s="8" t="e">
        <f>#REF!</f>
        <v>#REF!</v>
      </c>
      <c r="R787" s="196"/>
      <c r="S787" s="196" t="e">
        <f t="shared" si="5561"/>
        <v>#REF!</v>
      </c>
      <c r="T787" s="196"/>
      <c r="U787" s="196"/>
      <c r="V787" s="196">
        <f t="shared" si="5562"/>
        <v>0</v>
      </c>
      <c r="W787" s="196"/>
      <c r="X787" s="196"/>
      <c r="Y787" s="196"/>
      <c r="Z787" s="196"/>
      <c r="AA787" s="196">
        <f t="shared" ref="AA787" si="5847">IF($W$637=1,J787*$J$7,0)</f>
        <v>0</v>
      </c>
      <c r="AB787" s="196">
        <f t="shared" ref="AB787" si="5848">IF($X$637=1,P787*$P$7,0)</f>
        <v>0</v>
      </c>
      <c r="AC787" s="196" t="e">
        <f t="shared" ref="AC787" si="5849">IF($Y$637=1,S787*$S$7,0)</f>
        <v>#REF!</v>
      </c>
      <c r="AD787" s="196">
        <f t="shared" ref="AD787" si="5850">IF($Z$637=1,V787*$V$7,0)</f>
        <v>0</v>
      </c>
      <c r="AE787" s="197" t="e">
        <f t="shared" si="5567"/>
        <v>#REF!</v>
      </c>
      <c r="AF787" s="198">
        <f t="shared" ref="AF787" si="5851">IFERROR(AE787/(IF($W$637&gt;0,$J$7,0)+IF($X$637&gt;0,$P$7,0)+IF($Y$637&gt;0,$S$7,0)+IF($Z$637&gt;0,$V$7,0)),0)</f>
        <v>0</v>
      </c>
      <c r="AG787" s="198"/>
      <c r="AH787" s="425"/>
      <c r="AI787" s="413"/>
      <c r="AJ787" s="199" t="str">
        <f t="shared" si="5726"/>
        <v>4.9</v>
      </c>
      <c r="AK787" s="8" t="e">
        <f>#REF!</f>
        <v>#REF!</v>
      </c>
      <c r="AL787" s="199"/>
      <c r="AM787" s="196" t="e">
        <f t="shared" si="5569"/>
        <v>#REF!</v>
      </c>
      <c r="AN787" s="196"/>
      <c r="AO787" s="196"/>
      <c r="AP787" s="196">
        <f t="shared" si="5570"/>
        <v>0</v>
      </c>
      <c r="AQ787" s="196"/>
      <c r="AR787" s="196"/>
      <c r="AS787" s="196">
        <f t="shared" si="5571"/>
        <v>0</v>
      </c>
      <c r="AT787" s="196"/>
      <c r="AU787" s="196"/>
      <c r="AV787" s="196"/>
      <c r="AW787" s="196" t="e">
        <f t="shared" ref="AW787" si="5852">IF($AT$637=1,AM787*$AM$7,0)</f>
        <v>#REF!</v>
      </c>
      <c r="AX787" s="196">
        <f t="shared" ref="AX787" si="5853">IF($AU$637=1,AP787*$AP$7,0)</f>
        <v>0</v>
      </c>
      <c r="AY787" s="196">
        <f t="shared" ref="AY787" si="5854">IF($AV$637=1,AS787*$AS$7,0)</f>
        <v>0</v>
      </c>
      <c r="AZ787" s="197" t="e">
        <f t="shared" si="5575"/>
        <v>#REF!</v>
      </c>
      <c r="BA787" s="198">
        <f t="shared" ref="BA787" si="5855">IFERROR(AZ787/(IF($AT$637&gt;0,$AM$7,0)+IF($AU$637&gt;0,$AP$7,0)+IF($AV$637&gt;0,$AS$7,0)),0)</f>
        <v>0</v>
      </c>
      <c r="BB787" s="198"/>
      <c r="BC787" s="425"/>
      <c r="BD787" s="413"/>
      <c r="BE787" s="413"/>
      <c r="BF787" s="413"/>
      <c r="BG787" s="416"/>
      <c r="BH787" s="416"/>
      <c r="BI787" s="411"/>
      <c r="BJ787" s="411"/>
      <c r="BK787" s="413"/>
      <c r="BL787" s="413"/>
      <c r="BM787" s="413"/>
      <c r="BP787" s="211"/>
      <c r="BQ787" s="211"/>
      <c r="BR787" s="211"/>
      <c r="BS787" s="211"/>
    </row>
    <row r="788" spans="1:71">
      <c r="A788" s="419"/>
      <c r="B788" s="419"/>
      <c r="C788" s="422"/>
      <c r="D788" s="195" t="str">
        <f t="shared" si="5720"/>
        <v>3.10</v>
      </c>
      <c r="E788" s="195"/>
      <c r="F788" s="195"/>
      <c r="G788" s="195"/>
      <c r="H788" s="195"/>
      <c r="I788" s="195"/>
      <c r="J788" s="196">
        <f t="shared" si="5559"/>
        <v>0</v>
      </c>
      <c r="K788" s="197" t="str">
        <f>IF(analis!AZ24="","",analis!AZ24)</f>
        <v/>
      </c>
      <c r="L788" s="196"/>
      <c r="M788" s="196"/>
      <c r="N788" s="196"/>
      <c r="O788" s="196"/>
      <c r="P788" s="196">
        <f t="shared" si="5560"/>
        <v>0</v>
      </c>
      <c r="Q788" s="8" t="e">
        <f>#REF!</f>
        <v>#REF!</v>
      </c>
      <c r="R788" s="196"/>
      <c r="S788" s="196" t="e">
        <f t="shared" si="5561"/>
        <v>#REF!</v>
      </c>
      <c r="T788" s="196"/>
      <c r="U788" s="196"/>
      <c r="V788" s="196">
        <f t="shared" si="5562"/>
        <v>0</v>
      </c>
      <c r="W788" s="196"/>
      <c r="X788" s="196"/>
      <c r="Y788" s="196"/>
      <c r="Z788" s="196"/>
      <c r="AA788" s="196">
        <f t="shared" ref="AA788" si="5856">IF($W$638=1,J788*$J$7,0)</f>
        <v>0</v>
      </c>
      <c r="AB788" s="196">
        <f t="shared" ref="AB788" si="5857">IF($X$638=1,P788*$P$7,0)</f>
        <v>0</v>
      </c>
      <c r="AC788" s="196" t="e">
        <f t="shared" ref="AC788" si="5858">IF($Y$638=1,S788*$S$7,0)</f>
        <v>#REF!</v>
      </c>
      <c r="AD788" s="196">
        <f t="shared" ref="AD788" si="5859">IF($Z$638=1,V788*$V$7,0)</f>
        <v>0</v>
      </c>
      <c r="AE788" s="197" t="e">
        <f t="shared" si="5567"/>
        <v>#REF!</v>
      </c>
      <c r="AF788" s="198">
        <f t="shared" ref="AF788" si="5860">IFERROR(AE788/(IF($W$638&gt;0,$J$7,0)+IF($X$638&gt;0,$P$7,0)+IF($Y$638&gt;0,$S$7,0)+IF($Z$638&gt;0,$V$7,0)),0)</f>
        <v>0</v>
      </c>
      <c r="AG788" s="198"/>
      <c r="AH788" s="425"/>
      <c r="AI788" s="413"/>
      <c r="AJ788" s="199" t="str">
        <f t="shared" si="5726"/>
        <v>4.10</v>
      </c>
      <c r="AK788" s="8" t="e">
        <f>#REF!</f>
        <v>#REF!</v>
      </c>
      <c r="AL788" s="199"/>
      <c r="AM788" s="196" t="e">
        <f t="shared" si="5569"/>
        <v>#REF!</v>
      </c>
      <c r="AN788" s="196"/>
      <c r="AO788" s="196"/>
      <c r="AP788" s="196">
        <f t="shared" si="5570"/>
        <v>0</v>
      </c>
      <c r="AQ788" s="196"/>
      <c r="AR788" s="196"/>
      <c r="AS788" s="196">
        <f t="shared" si="5571"/>
        <v>0</v>
      </c>
      <c r="AT788" s="196"/>
      <c r="AU788" s="196"/>
      <c r="AV788" s="196"/>
      <c r="AW788" s="196" t="e">
        <f t="shared" ref="AW788" si="5861">IF($AT$638=1,AM788*$AM$7,0)</f>
        <v>#REF!</v>
      </c>
      <c r="AX788" s="196">
        <f t="shared" ref="AX788" si="5862">IF($AU$638=1,AP788*$AP$7,0)</f>
        <v>0</v>
      </c>
      <c r="AY788" s="196">
        <f t="shared" ref="AY788" si="5863">IF($AV$638=1,AS788*$AS$7,0)</f>
        <v>0</v>
      </c>
      <c r="AZ788" s="197" t="e">
        <f t="shared" si="5575"/>
        <v>#REF!</v>
      </c>
      <c r="BA788" s="198">
        <f t="shared" ref="BA788" si="5864">IFERROR(AZ788/(IF($AT$638&gt;0,$AM$7,0)+IF($AU$638&gt;0,$AP$7,0)+IF($AV$638&gt;0,$AS$7,0)),0)</f>
        <v>0</v>
      </c>
      <c r="BB788" s="198"/>
      <c r="BC788" s="425"/>
      <c r="BD788" s="413"/>
      <c r="BE788" s="413"/>
      <c r="BF788" s="413"/>
      <c r="BG788" s="416"/>
      <c r="BH788" s="416"/>
      <c r="BI788" s="411"/>
      <c r="BJ788" s="411"/>
      <c r="BK788" s="413"/>
      <c r="BL788" s="413"/>
      <c r="BM788" s="413"/>
      <c r="BP788" s="211"/>
      <c r="BQ788" s="211"/>
      <c r="BR788" s="211"/>
      <c r="BS788" s="211"/>
    </row>
    <row r="789" spans="1:71">
      <c r="A789" s="419"/>
      <c r="B789" s="419"/>
      <c r="C789" s="422"/>
      <c r="D789" s="195" t="str">
        <f t="shared" si="5720"/>
        <v>3.11</v>
      </c>
      <c r="E789" s="195"/>
      <c r="F789" s="195"/>
      <c r="G789" s="195"/>
      <c r="H789" s="195"/>
      <c r="I789" s="195"/>
      <c r="J789" s="196">
        <f t="shared" si="5559"/>
        <v>0</v>
      </c>
      <c r="K789" s="197" t="str">
        <f>IF(analis!BB24="","",analis!BB24)</f>
        <v/>
      </c>
      <c r="L789" s="196"/>
      <c r="M789" s="196"/>
      <c r="N789" s="196"/>
      <c r="O789" s="196"/>
      <c r="P789" s="196">
        <f t="shared" si="5560"/>
        <v>0</v>
      </c>
      <c r="Q789" s="8" t="e">
        <f>#REF!</f>
        <v>#REF!</v>
      </c>
      <c r="R789" s="196"/>
      <c r="S789" s="196" t="e">
        <f t="shared" si="5561"/>
        <v>#REF!</v>
      </c>
      <c r="T789" s="196"/>
      <c r="U789" s="196"/>
      <c r="V789" s="196">
        <f t="shared" si="5562"/>
        <v>0</v>
      </c>
      <c r="W789" s="196"/>
      <c r="X789" s="196"/>
      <c r="Y789" s="196"/>
      <c r="Z789" s="196"/>
      <c r="AA789" s="196">
        <f t="shared" ref="AA789" si="5865">IF($W$639=1,J789*$J$7,0)</f>
        <v>0</v>
      </c>
      <c r="AB789" s="196">
        <f t="shared" ref="AB789" si="5866">IF($X$639=1,P789*$P$7,0)</f>
        <v>0</v>
      </c>
      <c r="AC789" s="196" t="e">
        <f t="shared" ref="AC789" si="5867">IF($Y$639=1,S789*$S$7,0)</f>
        <v>#REF!</v>
      </c>
      <c r="AD789" s="196">
        <f t="shared" ref="AD789" si="5868">IF($Z$639=1,V789*$V$7,0)</f>
        <v>0</v>
      </c>
      <c r="AE789" s="197" t="e">
        <f t="shared" si="5567"/>
        <v>#REF!</v>
      </c>
      <c r="AF789" s="198">
        <f t="shared" ref="AF789" si="5869">IFERROR(AE789/(IF($W$639&gt;0,$J$7,0)+IF($X$639&gt;0,$P$7,0)+IF($Y$639&gt;0,$S$7,0)+IF($Z$639&gt;0,$V$7,0)),0)</f>
        <v>0</v>
      </c>
      <c r="AG789" s="198"/>
      <c r="AH789" s="425"/>
      <c r="AI789" s="413"/>
      <c r="AJ789" s="199" t="str">
        <f t="shared" si="5726"/>
        <v>4.11</v>
      </c>
      <c r="AK789" s="8" t="e">
        <f>#REF!</f>
        <v>#REF!</v>
      </c>
      <c r="AL789" s="199"/>
      <c r="AM789" s="196" t="e">
        <f t="shared" si="5569"/>
        <v>#REF!</v>
      </c>
      <c r="AN789" s="196"/>
      <c r="AO789" s="196"/>
      <c r="AP789" s="196">
        <f t="shared" si="5570"/>
        <v>0</v>
      </c>
      <c r="AQ789" s="196"/>
      <c r="AR789" s="196"/>
      <c r="AS789" s="196">
        <f t="shared" si="5571"/>
        <v>0</v>
      </c>
      <c r="AT789" s="196"/>
      <c r="AU789" s="196"/>
      <c r="AV789" s="196"/>
      <c r="AW789" s="196" t="e">
        <f t="shared" ref="AW789" si="5870">IF($AT$639=1,AM789*$AM$7,0)</f>
        <v>#REF!</v>
      </c>
      <c r="AX789" s="196">
        <f t="shared" ref="AX789" si="5871">IF($AU$639=1,AP789*$AP$7,0)</f>
        <v>0</v>
      </c>
      <c r="AY789" s="196">
        <f t="shared" ref="AY789" si="5872">IF($AV$639=1,AS789*$AS$7,0)</f>
        <v>0</v>
      </c>
      <c r="AZ789" s="197" t="e">
        <f t="shared" si="5575"/>
        <v>#REF!</v>
      </c>
      <c r="BA789" s="198">
        <f t="shared" ref="BA789" si="5873">IFERROR(AZ789/(IF($AT$639&gt;0,$AM$7,0)+IF($AU$639&gt;0,$AP$7,0)+IF($AV$639&gt;0,$AS$7,0)),0)</f>
        <v>0</v>
      </c>
      <c r="BB789" s="198"/>
      <c r="BC789" s="425"/>
      <c r="BD789" s="413"/>
      <c r="BE789" s="413"/>
      <c r="BF789" s="413"/>
      <c r="BG789" s="416"/>
      <c r="BH789" s="416"/>
      <c r="BI789" s="411"/>
      <c r="BJ789" s="411"/>
      <c r="BK789" s="413"/>
      <c r="BL789" s="413"/>
      <c r="BM789" s="413"/>
      <c r="BP789" s="211"/>
      <c r="BQ789" s="211"/>
      <c r="BR789" s="211"/>
      <c r="BS789" s="211"/>
    </row>
    <row r="790" spans="1:71">
      <c r="A790" s="419"/>
      <c r="B790" s="419"/>
      <c r="C790" s="422"/>
      <c r="D790" s="195" t="str">
        <f t="shared" si="5720"/>
        <v>3.12</v>
      </c>
      <c r="E790" s="195"/>
      <c r="F790" s="195"/>
      <c r="G790" s="195"/>
      <c r="H790" s="195"/>
      <c r="I790" s="195"/>
      <c r="J790" s="196">
        <f t="shared" si="5559"/>
        <v>0</v>
      </c>
      <c r="K790" s="197" t="str">
        <f>IF(analis!BD24="","",analis!BD24)</f>
        <v/>
      </c>
      <c r="L790" s="196"/>
      <c r="M790" s="196"/>
      <c r="N790" s="196"/>
      <c r="O790" s="196"/>
      <c r="P790" s="196">
        <f t="shared" si="5560"/>
        <v>0</v>
      </c>
      <c r="Q790" s="8" t="e">
        <f>#REF!</f>
        <v>#REF!</v>
      </c>
      <c r="R790" s="196"/>
      <c r="S790" s="196" t="e">
        <f t="shared" si="5561"/>
        <v>#REF!</v>
      </c>
      <c r="T790" s="196"/>
      <c r="U790" s="196"/>
      <c r="V790" s="196">
        <f t="shared" si="5562"/>
        <v>0</v>
      </c>
      <c r="W790" s="196"/>
      <c r="X790" s="196"/>
      <c r="Y790" s="196"/>
      <c r="Z790" s="196"/>
      <c r="AA790" s="196">
        <f t="shared" ref="AA790" si="5874">IF($W$640=1,J790*$J$7,0)</f>
        <v>0</v>
      </c>
      <c r="AB790" s="196">
        <f t="shared" ref="AB790" si="5875">IF($X$640=1,P790*$P$7,0)</f>
        <v>0</v>
      </c>
      <c r="AC790" s="196" t="e">
        <f t="shared" ref="AC790" si="5876">IF($Y$640=1,S790*$S$7,0)</f>
        <v>#REF!</v>
      </c>
      <c r="AD790" s="196">
        <f t="shared" ref="AD790" si="5877">IF($Z$640=1,V790*$V$7,0)</f>
        <v>0</v>
      </c>
      <c r="AE790" s="197" t="e">
        <f t="shared" si="5567"/>
        <v>#REF!</v>
      </c>
      <c r="AF790" s="198">
        <f t="shared" ref="AF790" si="5878">IFERROR(AE790/(IF($W$640&gt;0,$J$7,0)+IF($X$640&gt;0,$P$7,0)+IF($Y$640&gt;0,$S$7,0)+IF($Z$640&gt;0,$V$7,0)),0)</f>
        <v>0</v>
      </c>
      <c r="AG790" s="198"/>
      <c r="AH790" s="425"/>
      <c r="AI790" s="413"/>
      <c r="AJ790" s="199" t="str">
        <f t="shared" si="5726"/>
        <v>4.12</v>
      </c>
      <c r="AK790" s="8" t="e">
        <f>#REF!</f>
        <v>#REF!</v>
      </c>
      <c r="AL790" s="199"/>
      <c r="AM790" s="196" t="e">
        <f t="shared" si="5569"/>
        <v>#REF!</v>
      </c>
      <c r="AN790" s="196"/>
      <c r="AO790" s="196"/>
      <c r="AP790" s="196">
        <f t="shared" si="5570"/>
        <v>0</v>
      </c>
      <c r="AQ790" s="196"/>
      <c r="AR790" s="196"/>
      <c r="AS790" s="196">
        <f t="shared" si="5571"/>
        <v>0</v>
      </c>
      <c r="AT790" s="196"/>
      <c r="AU790" s="196"/>
      <c r="AV790" s="196"/>
      <c r="AW790" s="196" t="e">
        <f t="shared" ref="AW790" si="5879">IF($AT$640=1,AM790*$AM$7,0)</f>
        <v>#REF!</v>
      </c>
      <c r="AX790" s="196">
        <f t="shared" ref="AX790" si="5880">IF($AU$640=1,AP790*$AP$7,0)</f>
        <v>0</v>
      </c>
      <c r="AY790" s="196">
        <f t="shared" ref="AY790" si="5881">IF($AV$640=1,AS790*$AS$7,0)</f>
        <v>0</v>
      </c>
      <c r="AZ790" s="197" t="e">
        <f t="shared" si="5575"/>
        <v>#REF!</v>
      </c>
      <c r="BA790" s="198">
        <f t="shared" ref="BA790" si="5882">IFERROR(AZ790/(IF($AT$640&gt;0,$AM$7,0)+IF($AU$640&gt;0,$AP$7,0)+IF($AV$640&gt;0,$AS$7,0)),0)</f>
        <v>0</v>
      </c>
      <c r="BB790" s="198"/>
      <c r="BC790" s="425"/>
      <c r="BD790" s="413"/>
      <c r="BE790" s="413"/>
      <c r="BF790" s="413"/>
      <c r="BG790" s="416"/>
      <c r="BH790" s="416"/>
      <c r="BI790" s="411"/>
      <c r="BJ790" s="411"/>
      <c r="BK790" s="413"/>
      <c r="BL790" s="413"/>
      <c r="BM790" s="413"/>
      <c r="BP790" s="211"/>
      <c r="BQ790" s="211"/>
      <c r="BR790" s="211"/>
      <c r="BS790" s="211"/>
    </row>
    <row r="791" spans="1:71">
      <c r="A791" s="419"/>
      <c r="B791" s="419"/>
      <c r="C791" s="422"/>
      <c r="D791" s="195" t="str">
        <f t="shared" si="5720"/>
        <v>3.13</v>
      </c>
      <c r="E791" s="195"/>
      <c r="F791" s="195"/>
      <c r="G791" s="195"/>
      <c r="H791" s="195"/>
      <c r="I791" s="195"/>
      <c r="J791" s="196">
        <f t="shared" si="5559"/>
        <v>0</v>
      </c>
      <c r="K791" s="197" t="str">
        <f>IF(analis!BF24="","",analis!BF24)</f>
        <v/>
      </c>
      <c r="L791" s="196"/>
      <c r="M791" s="196"/>
      <c r="N791" s="196"/>
      <c r="O791" s="196"/>
      <c r="P791" s="196">
        <f t="shared" si="5560"/>
        <v>0</v>
      </c>
      <c r="Q791" s="8" t="e">
        <f>#REF!</f>
        <v>#REF!</v>
      </c>
      <c r="R791" s="196"/>
      <c r="S791" s="196" t="e">
        <f t="shared" si="5561"/>
        <v>#REF!</v>
      </c>
      <c r="T791" s="196"/>
      <c r="U791" s="196"/>
      <c r="V791" s="196">
        <f t="shared" si="5562"/>
        <v>0</v>
      </c>
      <c r="W791" s="196"/>
      <c r="X791" s="196"/>
      <c r="Y791" s="196"/>
      <c r="Z791" s="196"/>
      <c r="AA791" s="196">
        <f t="shared" ref="AA791" si="5883">IF($W$641=1,J791*$J$7,0)</f>
        <v>0</v>
      </c>
      <c r="AB791" s="196">
        <f t="shared" ref="AB791" si="5884">IF($X$641=1,P791*$P$7,0)</f>
        <v>0</v>
      </c>
      <c r="AC791" s="196" t="e">
        <f t="shared" ref="AC791" si="5885">IF($Y$641=1,S791*$S$7,0)</f>
        <v>#REF!</v>
      </c>
      <c r="AD791" s="196">
        <f t="shared" ref="AD791" si="5886">IF($Z$641=1,V791*$V$7,0)</f>
        <v>0</v>
      </c>
      <c r="AE791" s="197" t="e">
        <f t="shared" si="5567"/>
        <v>#REF!</v>
      </c>
      <c r="AF791" s="198">
        <f t="shared" ref="AF791" si="5887">IFERROR(AE791/(IF($W$641&gt;0,$J$7,0)+IF($X$641&gt;0,$P$7,0)+IF($Y$641&gt;0,$S$7,0)+IF($Z$641&gt;0,$V$7,0)),0)</f>
        <v>0</v>
      </c>
      <c r="AG791" s="198"/>
      <c r="AH791" s="425"/>
      <c r="AI791" s="413"/>
      <c r="AJ791" s="199" t="str">
        <f t="shared" si="5726"/>
        <v>4.13</v>
      </c>
      <c r="AK791" s="8" t="e">
        <f>#REF!</f>
        <v>#REF!</v>
      </c>
      <c r="AL791" s="199"/>
      <c r="AM791" s="196" t="e">
        <f t="shared" si="5569"/>
        <v>#REF!</v>
      </c>
      <c r="AN791" s="196"/>
      <c r="AO791" s="196"/>
      <c r="AP791" s="196">
        <f t="shared" si="5570"/>
        <v>0</v>
      </c>
      <c r="AQ791" s="196"/>
      <c r="AR791" s="196"/>
      <c r="AS791" s="196">
        <f t="shared" si="5571"/>
        <v>0</v>
      </c>
      <c r="AT791" s="196"/>
      <c r="AU791" s="196"/>
      <c r="AV791" s="196"/>
      <c r="AW791" s="196" t="e">
        <f t="shared" ref="AW791" si="5888">IF($AT$641=1,AM791*$AM$7,0)</f>
        <v>#REF!</v>
      </c>
      <c r="AX791" s="196">
        <f t="shared" ref="AX791" si="5889">IF($AU$641=1,AP791*$AP$7,0)</f>
        <v>0</v>
      </c>
      <c r="AY791" s="196">
        <f t="shared" ref="AY791" si="5890">IF($AV$641=1,AS791*$AS$7,0)</f>
        <v>0</v>
      </c>
      <c r="AZ791" s="197" t="e">
        <f t="shared" si="5575"/>
        <v>#REF!</v>
      </c>
      <c r="BA791" s="198">
        <f t="shared" ref="BA791" si="5891">IFERROR(AZ791/(IF($AT$641&gt;0,$AM$7,0)+IF($AU$641&gt;0,$AP$7,0)+IF($AV$641&gt;0,$AS$7,0)),0)</f>
        <v>0</v>
      </c>
      <c r="BB791" s="198"/>
      <c r="BC791" s="425"/>
      <c r="BD791" s="413"/>
      <c r="BE791" s="413"/>
      <c r="BF791" s="413"/>
      <c r="BG791" s="416"/>
      <c r="BH791" s="416"/>
      <c r="BI791" s="411"/>
      <c r="BJ791" s="411"/>
      <c r="BK791" s="413"/>
      <c r="BL791" s="413"/>
      <c r="BM791" s="413"/>
      <c r="BP791" s="211"/>
      <c r="BQ791" s="211"/>
      <c r="BR791" s="211"/>
      <c r="BS791" s="211"/>
    </row>
    <row r="792" spans="1:71">
      <c r="A792" s="419"/>
      <c r="B792" s="419"/>
      <c r="C792" s="422"/>
      <c r="D792" s="195" t="str">
        <f t="shared" si="5720"/>
        <v>3.14</v>
      </c>
      <c r="E792" s="195"/>
      <c r="F792" s="195"/>
      <c r="G792" s="195"/>
      <c r="H792" s="195"/>
      <c r="I792" s="195"/>
      <c r="J792" s="196">
        <f t="shared" si="5559"/>
        <v>0</v>
      </c>
      <c r="K792" s="197" t="str">
        <f>IF(analis!BH24="","",analis!BH24)</f>
        <v/>
      </c>
      <c r="L792" s="196"/>
      <c r="M792" s="196"/>
      <c r="N792" s="196"/>
      <c r="O792" s="196"/>
      <c r="P792" s="196">
        <f t="shared" si="5560"/>
        <v>0</v>
      </c>
      <c r="Q792" s="8" t="e">
        <f>#REF!</f>
        <v>#REF!</v>
      </c>
      <c r="R792" s="196"/>
      <c r="S792" s="196" t="e">
        <f t="shared" si="5561"/>
        <v>#REF!</v>
      </c>
      <c r="T792" s="196"/>
      <c r="U792" s="196"/>
      <c r="V792" s="196">
        <f t="shared" si="5562"/>
        <v>0</v>
      </c>
      <c r="W792" s="196"/>
      <c r="X792" s="196"/>
      <c r="Y792" s="196"/>
      <c r="Z792" s="196"/>
      <c r="AA792" s="196">
        <f t="shared" ref="AA792" si="5892">IF($W$642=1,J792*$J$7,0)</f>
        <v>0</v>
      </c>
      <c r="AB792" s="196">
        <f t="shared" ref="AB792" si="5893">IF($X$642=1,P792*$P$7,0)</f>
        <v>0</v>
      </c>
      <c r="AC792" s="196" t="e">
        <f t="shared" ref="AC792" si="5894">IF($Y$642=1,S792*$S$7,0)</f>
        <v>#REF!</v>
      </c>
      <c r="AD792" s="196">
        <f t="shared" ref="AD792" si="5895">IF($Z$642=1,V792*$V$7,0)</f>
        <v>0</v>
      </c>
      <c r="AE792" s="197" t="e">
        <f t="shared" si="5567"/>
        <v>#REF!</v>
      </c>
      <c r="AF792" s="198">
        <f t="shared" ref="AF792" si="5896">IFERROR(AE792/(IF($W$642&gt;0,$J$7,0)+IF($X$642&gt;0,$P$7,0)+IF($Y$642&gt;0,$S$7,0)+IF($Z$642&gt;0,$V$7,0)),0)</f>
        <v>0</v>
      </c>
      <c r="AG792" s="198"/>
      <c r="AH792" s="425"/>
      <c r="AI792" s="413"/>
      <c r="AJ792" s="199" t="str">
        <f t="shared" si="5726"/>
        <v>4.14</v>
      </c>
      <c r="AK792" s="8" t="e">
        <f>#REF!</f>
        <v>#REF!</v>
      </c>
      <c r="AL792" s="199"/>
      <c r="AM792" s="196" t="e">
        <f t="shared" si="5569"/>
        <v>#REF!</v>
      </c>
      <c r="AN792" s="196"/>
      <c r="AO792" s="196"/>
      <c r="AP792" s="196">
        <f t="shared" si="5570"/>
        <v>0</v>
      </c>
      <c r="AQ792" s="196"/>
      <c r="AR792" s="196"/>
      <c r="AS792" s="196">
        <f t="shared" si="5571"/>
        <v>0</v>
      </c>
      <c r="AT792" s="196"/>
      <c r="AU792" s="196"/>
      <c r="AV792" s="196"/>
      <c r="AW792" s="196" t="e">
        <f t="shared" ref="AW792" si="5897">IF($AT$642=1,AM792*$AM$7,0)</f>
        <v>#REF!</v>
      </c>
      <c r="AX792" s="196">
        <f t="shared" ref="AX792" si="5898">IF($AU$642=1,AP792*$AP$7,0)</f>
        <v>0</v>
      </c>
      <c r="AY792" s="196">
        <f t="shared" ref="AY792" si="5899">IF($AV$642=1,AS792*$AS$7,0)</f>
        <v>0</v>
      </c>
      <c r="AZ792" s="197" t="e">
        <f t="shared" si="5575"/>
        <v>#REF!</v>
      </c>
      <c r="BA792" s="198">
        <f t="shared" ref="BA792" si="5900">IFERROR(AZ792/(IF($AT$642&gt;0,$AM$7,0)+IF($AU$642&gt;0,$AP$7,0)+IF($AV$642&gt;0,$AS$7,0)),0)</f>
        <v>0</v>
      </c>
      <c r="BB792" s="198"/>
      <c r="BC792" s="425"/>
      <c r="BD792" s="413"/>
      <c r="BE792" s="413"/>
      <c r="BF792" s="413"/>
      <c r="BG792" s="416"/>
      <c r="BH792" s="416"/>
      <c r="BI792" s="411"/>
      <c r="BJ792" s="411"/>
      <c r="BK792" s="413"/>
      <c r="BL792" s="413"/>
      <c r="BM792" s="413"/>
      <c r="BP792" s="211"/>
      <c r="BQ792" s="211"/>
      <c r="BR792" s="211"/>
      <c r="BS792" s="211"/>
    </row>
    <row r="793" spans="1:71">
      <c r="A793" s="420"/>
      <c r="B793" s="420"/>
      <c r="C793" s="423"/>
      <c r="D793" s="195" t="str">
        <f t="shared" si="5720"/>
        <v>3.15</v>
      </c>
      <c r="E793" s="195"/>
      <c r="F793" s="195"/>
      <c r="G793" s="195"/>
      <c r="H793" s="195"/>
      <c r="I793" s="195"/>
      <c r="J793" s="196">
        <f t="shared" si="5559"/>
        <v>0</v>
      </c>
      <c r="K793" s="197" t="str">
        <f>IF(analis!BJ24="","",analis!BJ24)</f>
        <v/>
      </c>
      <c r="L793" s="196"/>
      <c r="M793" s="196"/>
      <c r="N793" s="196"/>
      <c r="O793" s="196"/>
      <c r="P793" s="196">
        <f t="shared" si="5560"/>
        <v>0</v>
      </c>
      <c r="Q793" s="8" t="e">
        <f>#REF!</f>
        <v>#REF!</v>
      </c>
      <c r="R793" s="196"/>
      <c r="S793" s="196" t="e">
        <f t="shared" si="5561"/>
        <v>#REF!</v>
      </c>
      <c r="T793" s="196"/>
      <c r="U793" s="196"/>
      <c r="V793" s="196">
        <f t="shared" si="5562"/>
        <v>0</v>
      </c>
      <c r="W793" s="196"/>
      <c r="X793" s="196"/>
      <c r="Y793" s="196"/>
      <c r="Z793" s="196"/>
      <c r="AA793" s="196">
        <f t="shared" ref="AA793" si="5901">IF($W$643=1,J793*$J$7,0)</f>
        <v>0</v>
      </c>
      <c r="AB793" s="196">
        <f t="shared" ref="AB793" si="5902">IF($X$643=1,P793*$P$7,0)</f>
        <v>0</v>
      </c>
      <c r="AC793" s="196" t="e">
        <f t="shared" ref="AC793" si="5903">IF($Y$643=1,S793*$S$7,0)</f>
        <v>#REF!</v>
      </c>
      <c r="AD793" s="196">
        <f t="shared" ref="AD793" si="5904">IF($Z$643=1,V793*$V$7,0)</f>
        <v>0</v>
      </c>
      <c r="AE793" s="197" t="e">
        <f t="shared" si="5567"/>
        <v>#REF!</v>
      </c>
      <c r="AF793" s="198">
        <f t="shared" ref="AF793" si="5905">IFERROR(AE793/(IF($W$643&gt;0,$J$7,0)+IF($X$643&gt;0,$P$7,0)+IF($Y$643&gt;0,$S$7,0)+IF($Z$643&gt;0,$V$7,0)),0)</f>
        <v>0</v>
      </c>
      <c r="AG793" s="198"/>
      <c r="AH793" s="426"/>
      <c r="AI793" s="414"/>
      <c r="AJ793" s="199" t="str">
        <f t="shared" si="5726"/>
        <v>4.15</v>
      </c>
      <c r="AK793" s="8" t="e">
        <f>#REF!</f>
        <v>#REF!</v>
      </c>
      <c r="AL793" s="199"/>
      <c r="AM793" s="196" t="e">
        <f t="shared" si="5569"/>
        <v>#REF!</v>
      </c>
      <c r="AN793" s="196"/>
      <c r="AO793" s="196"/>
      <c r="AP793" s="196">
        <f t="shared" si="5570"/>
        <v>0</v>
      </c>
      <c r="AQ793" s="196"/>
      <c r="AR793" s="196"/>
      <c r="AS793" s="196">
        <f t="shared" si="5571"/>
        <v>0</v>
      </c>
      <c r="AT793" s="196"/>
      <c r="AU793" s="196"/>
      <c r="AV793" s="196"/>
      <c r="AW793" s="196" t="e">
        <f t="shared" ref="AW793" si="5906">IF($AT$643=1,AM793*$AM$7,0)</f>
        <v>#REF!</v>
      </c>
      <c r="AX793" s="196">
        <f t="shared" ref="AX793" si="5907">IF($AU$643=1,AP793*$AP$7,0)</f>
        <v>0</v>
      </c>
      <c r="AY793" s="196">
        <f t="shared" ref="AY793" si="5908">IF($AV$643=1,AS793*$AS$7,0)</f>
        <v>0</v>
      </c>
      <c r="AZ793" s="197" t="e">
        <f t="shared" si="5575"/>
        <v>#REF!</v>
      </c>
      <c r="BA793" s="198">
        <f t="shared" ref="BA793" si="5909">IFERROR(AZ793/(IF($AT$643&gt;0,$AM$7,0)+IF($AU$643&gt;0,$AP$7,0)+IF($AV$643&gt;0,$AS$7,0)),0)</f>
        <v>0</v>
      </c>
      <c r="BB793" s="198"/>
      <c r="BC793" s="426"/>
      <c r="BD793" s="414"/>
      <c r="BE793" s="414"/>
      <c r="BF793" s="414"/>
      <c r="BG793" s="417"/>
      <c r="BH793" s="417"/>
      <c r="BI793" s="316"/>
      <c r="BJ793" s="316"/>
      <c r="BK793" s="414"/>
      <c r="BL793" s="414"/>
      <c r="BM793" s="414"/>
      <c r="BP793" s="211"/>
      <c r="BQ793" s="211"/>
      <c r="BR793" s="211"/>
      <c r="BS793" s="211"/>
    </row>
    <row r="794" spans="1:71">
      <c r="A794" s="418">
        <v>12</v>
      </c>
      <c r="B794" s="418">
        <f>pd!B635</f>
        <v>0</v>
      </c>
      <c r="C794" s="421">
        <f>pd!C635</f>
        <v>0</v>
      </c>
      <c r="D794" s="195" t="str">
        <f t="shared" si="5720"/>
        <v>3.1</v>
      </c>
      <c r="E794" s="195"/>
      <c r="F794" s="195"/>
      <c r="G794" s="195"/>
      <c r="H794" s="195"/>
      <c r="I794" s="195"/>
      <c r="J794" s="196">
        <f t="shared" si="5559"/>
        <v>0</v>
      </c>
      <c r="K794" s="197" t="str">
        <f>IF(analis!AH25="","",analis!AH25)</f>
        <v/>
      </c>
      <c r="L794" s="196"/>
      <c r="M794" s="196"/>
      <c r="N794" s="196"/>
      <c r="O794" s="196"/>
      <c r="P794" s="196">
        <f t="shared" si="5560"/>
        <v>0</v>
      </c>
      <c r="Q794" s="8" t="e">
        <f>#REF!</f>
        <v>#REF!</v>
      </c>
      <c r="R794" s="196"/>
      <c r="S794" s="196" t="e">
        <f t="shared" si="5561"/>
        <v>#REF!</v>
      </c>
      <c r="T794" s="196"/>
      <c r="U794" s="196"/>
      <c r="V794" s="196">
        <f t="shared" si="5562"/>
        <v>0</v>
      </c>
      <c r="W794" s="196"/>
      <c r="X794" s="196"/>
      <c r="Y794" s="196"/>
      <c r="Z794" s="196"/>
      <c r="AA794" s="196">
        <f t="shared" ref="AA794" si="5910">IF($W$629=1,J794*$J$7,0)</f>
        <v>0</v>
      </c>
      <c r="AB794" s="196">
        <f t="shared" ref="AB794" si="5911">IF($X$629=1,P794*$P$7,0)</f>
        <v>0</v>
      </c>
      <c r="AC794" s="196" t="e">
        <f t="shared" ref="AC794" si="5912">IF($Y$629=1,S794*$S$7,0)</f>
        <v>#REF!</v>
      </c>
      <c r="AD794" s="196">
        <f t="shared" ref="AD794" si="5913">IF($Z$629=1,V794*$V$7,0)</f>
        <v>0</v>
      </c>
      <c r="AE794" s="197" t="e">
        <f t="shared" si="5567"/>
        <v>#REF!</v>
      </c>
      <c r="AF794" s="198">
        <f t="shared" ref="AF794" si="5914">IFERROR(AE794/(IF($W$629&gt;0,$J$7,0)+IF($X$629&gt;0,$P$7,0)+IF($Y$629&gt;0,$S$7,0)+IF($Z$629&gt;0,$V$7,0)),0)</f>
        <v>0</v>
      </c>
      <c r="AG794" s="198"/>
      <c r="AH794" s="424" t="e">
        <f t="shared" ref="AH794" si="5915">ROUND((SUM(AF794:AF808)/SUM($AG$629:$AG$643)),0)</f>
        <v>#REF!</v>
      </c>
      <c r="AI794" s="412" t="e">
        <f t="shared" ref="AI794" si="5916">IF(AH794&gt;=$BO$629,"A",IF(AH794&gt;=$BO$630,"B",IF(AH794&gt;=$BO$631,"C",IF(AH794&gt;=$BO$632,"D",""))))</f>
        <v>#REF!</v>
      </c>
      <c r="AJ794" s="199" t="str">
        <f t="shared" si="5726"/>
        <v>4.1</v>
      </c>
      <c r="AK794" s="8" t="e">
        <f>#REF!</f>
        <v>#REF!</v>
      </c>
      <c r="AL794" s="199"/>
      <c r="AM794" s="196" t="e">
        <f t="shared" si="5569"/>
        <v>#REF!</v>
      </c>
      <c r="AN794" s="196"/>
      <c r="AO794" s="196"/>
      <c r="AP794" s="196">
        <f t="shared" si="5570"/>
        <v>0</v>
      </c>
      <c r="AQ794" s="196"/>
      <c r="AR794" s="196"/>
      <c r="AS794" s="196">
        <f t="shared" si="5571"/>
        <v>0</v>
      </c>
      <c r="AT794" s="196"/>
      <c r="AU794" s="196"/>
      <c r="AV794" s="196"/>
      <c r="AW794" s="196" t="e">
        <f t="shared" ref="AW794" si="5917">IF($AT$629=1,AM794*$AM$7,0)</f>
        <v>#REF!</v>
      </c>
      <c r="AX794" s="196">
        <f t="shared" ref="AX794" si="5918">IF($AU$629=1,AP794*$AP$7,0)</f>
        <v>0</v>
      </c>
      <c r="AY794" s="196">
        <f t="shared" ref="AY794" si="5919">IF($AV$629=1,AS794*$AS$7,0)</f>
        <v>0</v>
      </c>
      <c r="AZ794" s="197" t="e">
        <f t="shared" si="5575"/>
        <v>#REF!</v>
      </c>
      <c r="BA794" s="198">
        <f t="shared" ref="BA794" si="5920">IFERROR(AZ794/(IF($AT$629&gt;0,$AM$7,0)+IF($AU$629&gt;0,$AP$7,0)+IF($AV$629&gt;0,$AS$7,0)),0)</f>
        <v>0</v>
      </c>
      <c r="BB794" s="198"/>
      <c r="BC794" s="424" t="e">
        <f t="shared" ref="BC794" si="5921">ROUND((SUM(BA794:BA808)/SUM($BB$629:$BB$643)),0)</f>
        <v>#REF!</v>
      </c>
      <c r="BD794" s="412" t="e">
        <f t="shared" ref="BD794" si="5922">IF(BC794&gt;=$BO$629,"A",IF(BC794&gt;=$BO$630,"B",IF(BC794&gt;=$BO$631,"C",IF(BC794&gt;=$BO$632,"D",""))))</f>
        <v>#REF!</v>
      </c>
      <c r="BE794" s="412"/>
      <c r="BF794" s="412"/>
      <c r="BG794" s="415" t="e">
        <f t="shared" ref="BG794" si="5923">IF(AI794=$BP$629,$BQ$629,IF(AI794=$BP$630,$BQ$630,IF(AI794=$BP$631,$BQ$631,IF(AI794=$BP$632,$BQ$632,""))))</f>
        <v>#REF!</v>
      </c>
      <c r="BH794" s="415" t="e">
        <f t="shared" ref="BH794" si="5924">IF(BD794=$BP$629,$BR$629,IF(BD794=$BP$630,$BR$630,IF(BD794=$BP$631,$BR$631,IF(BD794=$BP$632,$BR$632,""))))</f>
        <v>#REF!</v>
      </c>
      <c r="BI794" s="315" t="str">
        <f t="shared" ref="BI794" si="5925">IF(BE794=$BS$629,$BT$629,IF(BE794=$BS$630,$BT$630,IF(BE794=$BS$631,$BT$631,IF(BE794=$BS$632,$BT$632,""))))</f>
        <v/>
      </c>
      <c r="BJ794" s="315" t="str">
        <f t="shared" ref="BJ794" si="5926">IF(BF794=$BS$629,$BU$629,IF(BF794=$BS$630,$BU$630,IF(BF794=$BS$631,$BU$631,IF(BF794=$BS$632,$BU$632,""))))</f>
        <v/>
      </c>
      <c r="BK794" s="412"/>
      <c r="BL794" s="412"/>
      <c r="BM794" s="412"/>
      <c r="BP794" s="211"/>
      <c r="BQ794" s="211"/>
      <c r="BR794" s="211"/>
      <c r="BS794" s="211"/>
    </row>
    <row r="795" spans="1:71">
      <c r="A795" s="419"/>
      <c r="B795" s="419"/>
      <c r="C795" s="422"/>
      <c r="D795" s="195" t="str">
        <f t="shared" si="5720"/>
        <v>3.2</v>
      </c>
      <c r="E795" s="195"/>
      <c r="F795" s="195"/>
      <c r="G795" s="195"/>
      <c r="H795" s="195"/>
      <c r="I795" s="195"/>
      <c r="J795" s="196">
        <f t="shared" si="5559"/>
        <v>0</v>
      </c>
      <c r="K795" s="197" t="str">
        <f>IF(analis!AJ25="","",analis!AJ25)</f>
        <v/>
      </c>
      <c r="L795" s="196"/>
      <c r="M795" s="196"/>
      <c r="N795" s="196"/>
      <c r="O795" s="196"/>
      <c r="P795" s="196">
        <f t="shared" si="5560"/>
        <v>0</v>
      </c>
      <c r="Q795" s="8" t="e">
        <f>#REF!</f>
        <v>#REF!</v>
      </c>
      <c r="R795" s="196"/>
      <c r="S795" s="196" t="e">
        <f t="shared" si="5561"/>
        <v>#REF!</v>
      </c>
      <c r="T795" s="196"/>
      <c r="U795" s="196"/>
      <c r="V795" s="196">
        <f t="shared" si="5562"/>
        <v>0</v>
      </c>
      <c r="W795" s="196"/>
      <c r="X795" s="196"/>
      <c r="Y795" s="196"/>
      <c r="Z795" s="196"/>
      <c r="AA795" s="196">
        <f t="shared" ref="AA795" si="5927">IF($W$630=1,J795*$J$7,0)</f>
        <v>0</v>
      </c>
      <c r="AB795" s="196">
        <f t="shared" ref="AB795" si="5928">IF($X$630=1,P795*$P$7,0)</f>
        <v>0</v>
      </c>
      <c r="AC795" s="196" t="e">
        <f t="shared" ref="AC795" si="5929">IF($Y$630=1,S795*$S$7,0)</f>
        <v>#REF!</v>
      </c>
      <c r="AD795" s="196">
        <f t="shared" ref="AD795" si="5930">IF($Z$630=1,V795*$V$7,0)</f>
        <v>0</v>
      </c>
      <c r="AE795" s="197" t="e">
        <f t="shared" si="5567"/>
        <v>#REF!</v>
      </c>
      <c r="AF795" s="198">
        <f t="shared" ref="AF795" si="5931">IFERROR(AE795/(IF($W$630&gt;0,$J$7,0)+IF($X$630&gt;0,$P$7,0)+IF($Y$630&gt;0,$S$7,0)+IF($Z$630&gt;0,$V$7,0)),0)</f>
        <v>0</v>
      </c>
      <c r="AG795" s="198"/>
      <c r="AH795" s="425"/>
      <c r="AI795" s="413"/>
      <c r="AJ795" s="199" t="str">
        <f t="shared" si="5726"/>
        <v>4.2</v>
      </c>
      <c r="AK795" s="8" t="e">
        <f>#REF!</f>
        <v>#REF!</v>
      </c>
      <c r="AL795" s="199"/>
      <c r="AM795" s="196" t="e">
        <f t="shared" si="5569"/>
        <v>#REF!</v>
      </c>
      <c r="AN795" s="196"/>
      <c r="AO795" s="196"/>
      <c r="AP795" s="196">
        <f t="shared" si="5570"/>
        <v>0</v>
      </c>
      <c r="AQ795" s="196"/>
      <c r="AR795" s="196"/>
      <c r="AS795" s="196">
        <f t="shared" si="5571"/>
        <v>0</v>
      </c>
      <c r="AT795" s="196"/>
      <c r="AU795" s="196"/>
      <c r="AV795" s="196"/>
      <c r="AW795" s="196" t="e">
        <f t="shared" ref="AW795" si="5932">IF($AT$630=1,AM795*$AM$7,0)</f>
        <v>#REF!</v>
      </c>
      <c r="AX795" s="196">
        <f t="shared" ref="AX795" si="5933">IF($AU$630=1,AP795*$AP$7,0)</f>
        <v>0</v>
      </c>
      <c r="AY795" s="196">
        <f t="shared" ref="AY795" si="5934">IF($AV$630=1,AS795*$AS$7,0)</f>
        <v>0</v>
      </c>
      <c r="AZ795" s="197" t="e">
        <f t="shared" si="5575"/>
        <v>#REF!</v>
      </c>
      <c r="BA795" s="198">
        <f t="shared" ref="BA795" si="5935">IFERROR(AZ795/(IF($AT$630&gt;0,$AM$7,0)+IF($AU$630&gt;0,$AP$7,0)+IF($AV$630&gt;0,$AS$7,0)),0)</f>
        <v>0</v>
      </c>
      <c r="BB795" s="198"/>
      <c r="BC795" s="425"/>
      <c r="BD795" s="413"/>
      <c r="BE795" s="413"/>
      <c r="BF795" s="413"/>
      <c r="BG795" s="416"/>
      <c r="BH795" s="416"/>
      <c r="BI795" s="411"/>
      <c r="BJ795" s="411"/>
      <c r="BK795" s="413"/>
      <c r="BL795" s="413"/>
      <c r="BM795" s="413"/>
      <c r="BP795" s="211"/>
      <c r="BQ795" s="211"/>
      <c r="BR795" s="211"/>
      <c r="BS795" s="211"/>
    </row>
    <row r="796" spans="1:71">
      <c r="A796" s="419"/>
      <c r="B796" s="419"/>
      <c r="C796" s="422"/>
      <c r="D796" s="195" t="str">
        <f t="shared" si="5720"/>
        <v>3.3</v>
      </c>
      <c r="E796" s="195"/>
      <c r="F796" s="195"/>
      <c r="G796" s="195"/>
      <c r="H796" s="195"/>
      <c r="I796" s="195"/>
      <c r="J796" s="196">
        <f t="shared" si="5559"/>
        <v>0</v>
      </c>
      <c r="K796" s="197" t="str">
        <f>IF(analis!AL25="","",analis!AL25)</f>
        <v/>
      </c>
      <c r="L796" s="196"/>
      <c r="M796" s="196"/>
      <c r="N796" s="196"/>
      <c r="O796" s="196"/>
      <c r="P796" s="196">
        <f t="shared" si="5560"/>
        <v>0</v>
      </c>
      <c r="Q796" s="8" t="e">
        <f>#REF!</f>
        <v>#REF!</v>
      </c>
      <c r="R796" s="196"/>
      <c r="S796" s="196" t="e">
        <f t="shared" si="5561"/>
        <v>#REF!</v>
      </c>
      <c r="T796" s="196"/>
      <c r="U796" s="196"/>
      <c r="V796" s="196">
        <f t="shared" si="5562"/>
        <v>0</v>
      </c>
      <c r="W796" s="196"/>
      <c r="X796" s="196"/>
      <c r="Y796" s="196"/>
      <c r="Z796" s="196"/>
      <c r="AA796" s="196">
        <f t="shared" ref="AA796" si="5936">IF($W$631=1,J796*$J$7,0)</f>
        <v>0</v>
      </c>
      <c r="AB796" s="196">
        <f t="shared" ref="AB796" si="5937">IF($X$631=1,P796*$P$7,0)</f>
        <v>0</v>
      </c>
      <c r="AC796" s="196" t="e">
        <f t="shared" ref="AC796" si="5938">IF($Y$631=1,S796*$S$7,0)</f>
        <v>#REF!</v>
      </c>
      <c r="AD796" s="196">
        <f t="shared" ref="AD796" si="5939">IF($Z$631=1,V796*$V$7,0)</f>
        <v>0</v>
      </c>
      <c r="AE796" s="197" t="e">
        <f t="shared" si="5567"/>
        <v>#REF!</v>
      </c>
      <c r="AF796" s="198">
        <f t="shared" ref="AF796" si="5940">IFERROR(AE796/(IF($W$631&gt;0,$J$7,0)+IF($X$631&gt;0,$P$7,0)+IF($Y$631&gt;0,$S$7,0)+IF($Z$631&gt;0,$V$7,0)),0)</f>
        <v>0</v>
      </c>
      <c r="AG796" s="198"/>
      <c r="AH796" s="425"/>
      <c r="AI796" s="413"/>
      <c r="AJ796" s="199" t="str">
        <f t="shared" si="5726"/>
        <v>4.3</v>
      </c>
      <c r="AK796" s="8" t="e">
        <f>#REF!</f>
        <v>#REF!</v>
      </c>
      <c r="AL796" s="199"/>
      <c r="AM796" s="196" t="e">
        <f t="shared" si="5569"/>
        <v>#REF!</v>
      </c>
      <c r="AN796" s="196"/>
      <c r="AO796" s="196"/>
      <c r="AP796" s="196">
        <f t="shared" si="5570"/>
        <v>0</v>
      </c>
      <c r="AQ796" s="196"/>
      <c r="AR796" s="196"/>
      <c r="AS796" s="196">
        <f t="shared" si="5571"/>
        <v>0</v>
      </c>
      <c r="AT796" s="196"/>
      <c r="AU796" s="196"/>
      <c r="AV796" s="196"/>
      <c r="AW796" s="196" t="e">
        <f t="shared" ref="AW796" si="5941">IF($AT$631=1,AM796*$AM$7,0)</f>
        <v>#REF!</v>
      </c>
      <c r="AX796" s="196">
        <f t="shared" ref="AX796" si="5942">IF($AU$631=1,AP796*$AP$7,0)</f>
        <v>0</v>
      </c>
      <c r="AY796" s="196">
        <f t="shared" ref="AY796" si="5943">IF($AV$631=1,AS796*$AS$7,0)</f>
        <v>0</v>
      </c>
      <c r="AZ796" s="197" t="e">
        <f t="shared" si="5575"/>
        <v>#REF!</v>
      </c>
      <c r="BA796" s="198">
        <f t="shared" ref="BA796" si="5944">IFERROR(AZ796/(IF($AT$631&gt;0,$AM$7,0)+IF($AU$631&gt;0,$AP$7,0)+IF($AV$631&gt;0,$AS$7,0)),0)</f>
        <v>0</v>
      </c>
      <c r="BB796" s="198"/>
      <c r="BC796" s="425"/>
      <c r="BD796" s="413"/>
      <c r="BE796" s="413"/>
      <c r="BF796" s="413"/>
      <c r="BG796" s="416"/>
      <c r="BH796" s="416"/>
      <c r="BI796" s="411"/>
      <c r="BJ796" s="411"/>
      <c r="BK796" s="413"/>
      <c r="BL796" s="413"/>
      <c r="BM796" s="413"/>
      <c r="BP796" s="211"/>
      <c r="BQ796" s="211"/>
      <c r="BR796" s="211"/>
      <c r="BS796" s="211"/>
    </row>
    <row r="797" spans="1:71">
      <c r="A797" s="419"/>
      <c r="B797" s="419"/>
      <c r="C797" s="422"/>
      <c r="D797" s="195" t="str">
        <f t="shared" si="5720"/>
        <v>3.4</v>
      </c>
      <c r="E797" s="195"/>
      <c r="F797" s="195"/>
      <c r="G797" s="195"/>
      <c r="H797" s="195"/>
      <c r="I797" s="195"/>
      <c r="J797" s="196">
        <f t="shared" si="5559"/>
        <v>0</v>
      </c>
      <c r="K797" s="197" t="str">
        <f>IF(analis!AN25="","",analis!AN25)</f>
        <v/>
      </c>
      <c r="L797" s="196"/>
      <c r="M797" s="196"/>
      <c r="N797" s="196"/>
      <c r="O797" s="196"/>
      <c r="P797" s="196">
        <f t="shared" si="5560"/>
        <v>0</v>
      </c>
      <c r="Q797" s="8" t="e">
        <f>#REF!</f>
        <v>#REF!</v>
      </c>
      <c r="R797" s="196"/>
      <c r="S797" s="196" t="e">
        <f t="shared" si="5561"/>
        <v>#REF!</v>
      </c>
      <c r="T797" s="196"/>
      <c r="U797" s="196"/>
      <c r="V797" s="196">
        <f t="shared" si="5562"/>
        <v>0</v>
      </c>
      <c r="W797" s="196"/>
      <c r="X797" s="196"/>
      <c r="Y797" s="196"/>
      <c r="Z797" s="196"/>
      <c r="AA797" s="196">
        <f t="shared" ref="AA797" si="5945">IF($W$632=1,J797*$J$7,0)</f>
        <v>0</v>
      </c>
      <c r="AB797" s="196">
        <f t="shared" ref="AB797" si="5946">IF($X$632=1,P797*$P$7,0)</f>
        <v>0</v>
      </c>
      <c r="AC797" s="196" t="e">
        <f t="shared" ref="AC797" si="5947">IF($Y$632=1,S797*$S$7,0)</f>
        <v>#REF!</v>
      </c>
      <c r="AD797" s="196">
        <f t="shared" ref="AD797" si="5948">IF($Z$632=1,V797*$V$7,0)</f>
        <v>0</v>
      </c>
      <c r="AE797" s="197" t="e">
        <f t="shared" si="5567"/>
        <v>#REF!</v>
      </c>
      <c r="AF797" s="198">
        <f t="shared" ref="AF797" si="5949">IFERROR(AE797/(IF($W$632&gt;0,$J$7,0)+IF($X$632&gt;0,$P$7,0)+IF($Y$632&gt;0,$S$7,0)+IF($Z$632&gt;0,$V$7,0)),0)</f>
        <v>0</v>
      </c>
      <c r="AG797" s="198"/>
      <c r="AH797" s="425"/>
      <c r="AI797" s="413"/>
      <c r="AJ797" s="199" t="str">
        <f t="shared" si="5726"/>
        <v>4.4</v>
      </c>
      <c r="AK797" s="8" t="e">
        <f>#REF!</f>
        <v>#REF!</v>
      </c>
      <c r="AL797" s="199"/>
      <c r="AM797" s="196" t="e">
        <f t="shared" si="5569"/>
        <v>#REF!</v>
      </c>
      <c r="AN797" s="196"/>
      <c r="AO797" s="196"/>
      <c r="AP797" s="196">
        <f t="shared" si="5570"/>
        <v>0</v>
      </c>
      <c r="AQ797" s="196"/>
      <c r="AR797" s="196"/>
      <c r="AS797" s="196">
        <f t="shared" si="5571"/>
        <v>0</v>
      </c>
      <c r="AT797" s="196"/>
      <c r="AU797" s="196"/>
      <c r="AV797" s="196"/>
      <c r="AW797" s="196" t="e">
        <f t="shared" ref="AW797" si="5950">IF($AT$632=1,AM797*$AM$7,0)</f>
        <v>#REF!</v>
      </c>
      <c r="AX797" s="196">
        <f t="shared" ref="AX797" si="5951">IF($AU$632=1,AP797*$AP$7,0)</f>
        <v>0</v>
      </c>
      <c r="AY797" s="196">
        <f t="shared" ref="AY797" si="5952">IF($AV$632=1,AS797*$AS$7,0)</f>
        <v>0</v>
      </c>
      <c r="AZ797" s="197" t="e">
        <f t="shared" si="5575"/>
        <v>#REF!</v>
      </c>
      <c r="BA797" s="198">
        <f t="shared" ref="BA797" si="5953">IFERROR(AZ797/(IF($AT$632&gt;0,$AM$7,0)+IF($AU$632&gt;0,$AP$7,0)+IF($AV$632&gt;0,$AS$7,0)),0)</f>
        <v>0</v>
      </c>
      <c r="BB797" s="198"/>
      <c r="BC797" s="425"/>
      <c r="BD797" s="413"/>
      <c r="BE797" s="413"/>
      <c r="BF797" s="413"/>
      <c r="BG797" s="416"/>
      <c r="BH797" s="416"/>
      <c r="BI797" s="411"/>
      <c r="BJ797" s="411"/>
      <c r="BK797" s="413"/>
      <c r="BL797" s="413"/>
      <c r="BM797" s="413"/>
      <c r="BP797" s="211"/>
      <c r="BQ797" s="211"/>
      <c r="BR797" s="211"/>
      <c r="BS797" s="211"/>
    </row>
    <row r="798" spans="1:71">
      <c r="A798" s="419"/>
      <c r="B798" s="419"/>
      <c r="C798" s="422"/>
      <c r="D798" s="195" t="str">
        <f t="shared" si="5720"/>
        <v>3.5</v>
      </c>
      <c r="E798" s="195"/>
      <c r="F798" s="195"/>
      <c r="G798" s="195"/>
      <c r="H798" s="195"/>
      <c r="I798" s="195"/>
      <c r="J798" s="196">
        <f t="shared" si="5559"/>
        <v>0</v>
      </c>
      <c r="K798" s="197" t="str">
        <f>IF(analis!AP25="","",analis!AP25)</f>
        <v/>
      </c>
      <c r="L798" s="196"/>
      <c r="M798" s="196"/>
      <c r="N798" s="196"/>
      <c r="O798" s="196"/>
      <c r="P798" s="196">
        <f t="shared" si="5560"/>
        <v>0</v>
      </c>
      <c r="Q798" s="8" t="e">
        <f>#REF!</f>
        <v>#REF!</v>
      </c>
      <c r="R798" s="196"/>
      <c r="S798" s="196" t="e">
        <f t="shared" si="5561"/>
        <v>#REF!</v>
      </c>
      <c r="T798" s="196"/>
      <c r="U798" s="196"/>
      <c r="V798" s="196">
        <f t="shared" si="5562"/>
        <v>0</v>
      </c>
      <c r="W798" s="196"/>
      <c r="X798" s="196"/>
      <c r="Y798" s="196"/>
      <c r="Z798" s="196"/>
      <c r="AA798" s="196">
        <f t="shared" ref="AA798" si="5954">IF($W$633=1,J798*$J$7,0)</f>
        <v>0</v>
      </c>
      <c r="AB798" s="196">
        <f t="shared" ref="AB798" si="5955">IF($X$633=1,P798*$P$7,0)</f>
        <v>0</v>
      </c>
      <c r="AC798" s="196" t="e">
        <f t="shared" ref="AC798" si="5956">IF($Y$633=1,S798*$S$7,0)</f>
        <v>#REF!</v>
      </c>
      <c r="AD798" s="196">
        <f t="shared" ref="AD798" si="5957">IF($Z$633=1,V798*$V$7,0)</f>
        <v>0</v>
      </c>
      <c r="AE798" s="197" t="e">
        <f t="shared" si="5567"/>
        <v>#REF!</v>
      </c>
      <c r="AF798" s="198">
        <f t="shared" ref="AF798" si="5958">IFERROR(AE798/(IF($W$633&gt;0,$J$7,0)+IF($X$633&gt;0,$P$7,0)+IF($Y$633&gt;0,$S$7,0)+IF($Z$633&gt;0,$V$7,0)),0)</f>
        <v>0</v>
      </c>
      <c r="AG798" s="198"/>
      <c r="AH798" s="425"/>
      <c r="AI798" s="413"/>
      <c r="AJ798" s="199" t="str">
        <f t="shared" si="5726"/>
        <v>4.5</v>
      </c>
      <c r="AK798" s="8" t="e">
        <f>#REF!</f>
        <v>#REF!</v>
      </c>
      <c r="AL798" s="199"/>
      <c r="AM798" s="196" t="e">
        <f t="shared" si="5569"/>
        <v>#REF!</v>
      </c>
      <c r="AN798" s="196"/>
      <c r="AO798" s="196"/>
      <c r="AP798" s="196">
        <f t="shared" si="5570"/>
        <v>0</v>
      </c>
      <c r="AQ798" s="196"/>
      <c r="AR798" s="196"/>
      <c r="AS798" s="196">
        <f t="shared" si="5571"/>
        <v>0</v>
      </c>
      <c r="AT798" s="196"/>
      <c r="AU798" s="196"/>
      <c r="AV798" s="196"/>
      <c r="AW798" s="196" t="e">
        <f t="shared" ref="AW798" si="5959">IF($AT$633=1,AM798*$AM$7,0)</f>
        <v>#REF!</v>
      </c>
      <c r="AX798" s="196">
        <f t="shared" ref="AX798" si="5960">IF($AU$633=1,AP798*$AP$7,0)</f>
        <v>0</v>
      </c>
      <c r="AY798" s="196">
        <f t="shared" ref="AY798" si="5961">IF($AV$633=1,AS798*$AS$7,0)</f>
        <v>0</v>
      </c>
      <c r="AZ798" s="197" t="e">
        <f t="shared" si="5575"/>
        <v>#REF!</v>
      </c>
      <c r="BA798" s="198">
        <f t="shared" ref="BA798" si="5962">IFERROR(AZ798/(IF($AT$633&gt;0,$AM$7,0)+IF($AU$633&gt;0,$AP$7,0)+IF($AV$633&gt;0,$AS$7,0)),0)</f>
        <v>0</v>
      </c>
      <c r="BB798" s="198"/>
      <c r="BC798" s="425"/>
      <c r="BD798" s="413"/>
      <c r="BE798" s="413"/>
      <c r="BF798" s="413"/>
      <c r="BG798" s="416"/>
      <c r="BH798" s="416"/>
      <c r="BI798" s="411"/>
      <c r="BJ798" s="411"/>
      <c r="BK798" s="413"/>
      <c r="BL798" s="413"/>
      <c r="BM798" s="413"/>
      <c r="BP798" s="211"/>
      <c r="BQ798" s="211"/>
      <c r="BR798" s="211"/>
      <c r="BS798" s="211"/>
    </row>
    <row r="799" spans="1:71">
      <c r="A799" s="419"/>
      <c r="B799" s="419"/>
      <c r="C799" s="422"/>
      <c r="D799" s="195" t="str">
        <f t="shared" si="5720"/>
        <v>3.6</v>
      </c>
      <c r="E799" s="195"/>
      <c r="F799" s="195"/>
      <c r="G799" s="195"/>
      <c r="H799" s="195"/>
      <c r="I799" s="195"/>
      <c r="J799" s="196">
        <f t="shared" si="5559"/>
        <v>0</v>
      </c>
      <c r="K799" s="197" t="str">
        <f>IF(analis!AR25="","",analis!AR25)</f>
        <v/>
      </c>
      <c r="L799" s="196"/>
      <c r="M799" s="196"/>
      <c r="N799" s="196"/>
      <c r="O799" s="196"/>
      <c r="P799" s="196">
        <f t="shared" si="5560"/>
        <v>0</v>
      </c>
      <c r="Q799" s="8" t="str">
        <f>'rpp10'!$M$270</f>
        <v/>
      </c>
      <c r="R799" s="196"/>
      <c r="S799" s="196">
        <f t="shared" si="5561"/>
        <v>0</v>
      </c>
      <c r="T799" s="196"/>
      <c r="U799" s="196"/>
      <c r="V799" s="196">
        <f t="shared" si="5562"/>
        <v>0</v>
      </c>
      <c r="W799" s="196"/>
      <c r="X799" s="196"/>
      <c r="Y799" s="196"/>
      <c r="Z799" s="196"/>
      <c r="AA799" s="196">
        <f t="shared" ref="AA799" si="5963">IF($W$634=1,J799*$J$7,0)</f>
        <v>0</v>
      </c>
      <c r="AB799" s="196">
        <f t="shared" ref="AB799" si="5964">IF($X$634=1,P799*$P$7,0)</f>
        <v>0</v>
      </c>
      <c r="AC799" s="196">
        <f t="shared" ref="AC799" si="5965">IF($Y$634=1,S799*$S$7,0)</f>
        <v>0</v>
      </c>
      <c r="AD799" s="196">
        <f t="shared" ref="AD799" si="5966">IF($Z$634=1,V799*$V$7,0)</f>
        <v>0</v>
      </c>
      <c r="AE799" s="197">
        <f t="shared" si="5567"/>
        <v>0</v>
      </c>
      <c r="AF799" s="198">
        <f t="shared" ref="AF799" si="5967">IFERROR(AE799/(IF($W$634&gt;0,$J$7,0)+IF($X$634&gt;0,$P$7,0)+IF($Y$634&gt;0,$S$7,0)+IF($Z$634&gt;0,$V$7,0)),0)</f>
        <v>0</v>
      </c>
      <c r="AG799" s="198"/>
      <c r="AH799" s="425"/>
      <c r="AI799" s="413"/>
      <c r="AJ799" s="199" t="str">
        <f t="shared" si="5726"/>
        <v>4.6</v>
      </c>
      <c r="AK799" s="8" t="str">
        <f>'rpp10'!$M$327</f>
        <v/>
      </c>
      <c r="AL799" s="199"/>
      <c r="AM799" s="196">
        <f t="shared" si="5569"/>
        <v>0</v>
      </c>
      <c r="AN799" s="196"/>
      <c r="AO799" s="196"/>
      <c r="AP799" s="196">
        <f t="shared" si="5570"/>
        <v>0</v>
      </c>
      <c r="AQ799" s="196"/>
      <c r="AR799" s="196"/>
      <c r="AS799" s="196">
        <f t="shared" si="5571"/>
        <v>0</v>
      </c>
      <c r="AT799" s="196"/>
      <c r="AU799" s="196"/>
      <c r="AV799" s="196"/>
      <c r="AW799" s="196">
        <f t="shared" ref="AW799" si="5968">IF($AT$634=1,AM799*$AM$7,0)</f>
        <v>0</v>
      </c>
      <c r="AX799" s="196">
        <f t="shared" ref="AX799" si="5969">IF($AU$634=1,AP799*$AP$7,0)</f>
        <v>0</v>
      </c>
      <c r="AY799" s="196">
        <f t="shared" ref="AY799" si="5970">IF($AV$634=1,AS799*$AS$7,0)</f>
        <v>0</v>
      </c>
      <c r="AZ799" s="197">
        <f t="shared" si="5575"/>
        <v>0</v>
      </c>
      <c r="BA799" s="198">
        <f t="shared" ref="BA799" si="5971">IFERROR(AZ799/(IF($AT$634&gt;0,$AM$7,0)+IF($AU$634&gt;0,$AP$7,0)+IF($AV$634&gt;0,$AS$7,0)),0)</f>
        <v>0</v>
      </c>
      <c r="BB799" s="198"/>
      <c r="BC799" s="425"/>
      <c r="BD799" s="413"/>
      <c r="BE799" s="413"/>
      <c r="BF799" s="413"/>
      <c r="BG799" s="416"/>
      <c r="BH799" s="416"/>
      <c r="BI799" s="411"/>
      <c r="BJ799" s="411"/>
      <c r="BK799" s="413"/>
      <c r="BL799" s="413"/>
      <c r="BM799" s="413"/>
      <c r="BP799" s="211"/>
      <c r="BQ799" s="211"/>
      <c r="BR799" s="211"/>
      <c r="BS799" s="211"/>
    </row>
    <row r="800" spans="1:71">
      <c r="A800" s="419"/>
      <c r="B800" s="419"/>
      <c r="C800" s="422"/>
      <c r="D800" s="195" t="str">
        <f t="shared" si="5720"/>
        <v>3.7</v>
      </c>
      <c r="E800" s="195"/>
      <c r="F800" s="195"/>
      <c r="G800" s="195"/>
      <c r="H800" s="195"/>
      <c r="I800" s="195"/>
      <c r="J800" s="196">
        <f t="shared" si="5559"/>
        <v>0</v>
      </c>
      <c r="K800" s="197" t="str">
        <f>IF(analis!AT25="","",analis!AT25)</f>
        <v/>
      </c>
      <c r="L800" s="196"/>
      <c r="M800" s="196"/>
      <c r="N800" s="196"/>
      <c r="O800" s="196"/>
      <c r="P800" s="196">
        <f t="shared" si="5560"/>
        <v>0</v>
      </c>
      <c r="Q800" s="8" t="e">
        <f>#REF!</f>
        <v>#REF!</v>
      </c>
      <c r="R800" s="196"/>
      <c r="S800" s="196" t="e">
        <f t="shared" si="5561"/>
        <v>#REF!</v>
      </c>
      <c r="T800" s="196"/>
      <c r="U800" s="196"/>
      <c r="V800" s="196">
        <f t="shared" si="5562"/>
        <v>0</v>
      </c>
      <c r="W800" s="196"/>
      <c r="X800" s="196"/>
      <c r="Y800" s="196"/>
      <c r="Z800" s="196"/>
      <c r="AA800" s="196">
        <f t="shared" ref="AA800" si="5972">IF($W$635=1,J800*$J$7,0)</f>
        <v>0</v>
      </c>
      <c r="AB800" s="196">
        <f t="shared" ref="AB800" si="5973">IF($X$635=1,P800*$P$7,0)</f>
        <v>0</v>
      </c>
      <c r="AC800" s="196" t="e">
        <f t="shared" ref="AC800" si="5974">IF($Y$635=1,S800*$S$7,0)</f>
        <v>#REF!</v>
      </c>
      <c r="AD800" s="196">
        <f t="shared" ref="AD800" si="5975">IF($Z$635=1,V800*$V$7,0)</f>
        <v>0</v>
      </c>
      <c r="AE800" s="197" t="e">
        <f t="shared" si="5567"/>
        <v>#REF!</v>
      </c>
      <c r="AF800" s="198">
        <f t="shared" ref="AF800" si="5976">IFERROR(AE800/(IF($W$635&gt;0,$J$7,0)+IF($X$635&gt;0,$P$7,0)+IF($Y$635&gt;0,$S$7,0)+IF($Z$635&gt;0,$V$7,0)),0)</f>
        <v>0</v>
      </c>
      <c r="AG800" s="198"/>
      <c r="AH800" s="425"/>
      <c r="AI800" s="413"/>
      <c r="AJ800" s="199" t="str">
        <f t="shared" si="5726"/>
        <v>4.7</v>
      </c>
      <c r="AK800" s="8" t="e">
        <f>#REF!</f>
        <v>#REF!</v>
      </c>
      <c r="AL800" s="199"/>
      <c r="AM800" s="196" t="e">
        <f t="shared" si="5569"/>
        <v>#REF!</v>
      </c>
      <c r="AN800" s="196"/>
      <c r="AO800" s="196"/>
      <c r="AP800" s="196">
        <f t="shared" si="5570"/>
        <v>0</v>
      </c>
      <c r="AQ800" s="196"/>
      <c r="AR800" s="196"/>
      <c r="AS800" s="196">
        <f t="shared" si="5571"/>
        <v>0</v>
      </c>
      <c r="AT800" s="196"/>
      <c r="AU800" s="196"/>
      <c r="AV800" s="196"/>
      <c r="AW800" s="196" t="e">
        <f t="shared" ref="AW800" si="5977">IF($AT$635=1,AM800*$AM$7,0)</f>
        <v>#REF!</v>
      </c>
      <c r="AX800" s="196">
        <f t="shared" ref="AX800" si="5978">IF($AU$635=1,AP800*$AP$7,0)</f>
        <v>0</v>
      </c>
      <c r="AY800" s="196">
        <f t="shared" ref="AY800" si="5979">IF($AV$635=1,AS800*$AS$7,0)</f>
        <v>0</v>
      </c>
      <c r="AZ800" s="197" t="e">
        <f t="shared" si="5575"/>
        <v>#REF!</v>
      </c>
      <c r="BA800" s="198">
        <f t="shared" ref="BA800" si="5980">IFERROR(AZ800/(IF($AT$635&gt;0,$AM$7,0)+IF($AU$635&gt;0,$AP$7,0)+IF($AV$635&gt;0,$AS$7,0)),0)</f>
        <v>0</v>
      </c>
      <c r="BB800" s="198"/>
      <c r="BC800" s="425"/>
      <c r="BD800" s="413"/>
      <c r="BE800" s="413"/>
      <c r="BF800" s="413"/>
      <c r="BG800" s="416"/>
      <c r="BH800" s="416"/>
      <c r="BI800" s="411"/>
      <c r="BJ800" s="411"/>
      <c r="BK800" s="413"/>
      <c r="BL800" s="413"/>
      <c r="BM800" s="413"/>
      <c r="BP800" s="211"/>
      <c r="BQ800" s="211"/>
      <c r="BR800" s="211"/>
      <c r="BS800" s="211"/>
    </row>
    <row r="801" spans="1:71">
      <c r="A801" s="419"/>
      <c r="B801" s="419"/>
      <c r="C801" s="422"/>
      <c r="D801" s="195" t="str">
        <f t="shared" si="5720"/>
        <v>3.8</v>
      </c>
      <c r="E801" s="195"/>
      <c r="F801" s="195"/>
      <c r="G801" s="195"/>
      <c r="H801" s="195"/>
      <c r="I801" s="195"/>
      <c r="J801" s="196">
        <f t="shared" si="5559"/>
        <v>0</v>
      </c>
      <c r="K801" s="197" t="str">
        <f>IF(analis!AV25="","",analis!AV25)</f>
        <v/>
      </c>
      <c r="L801" s="196"/>
      <c r="M801" s="196"/>
      <c r="N801" s="196"/>
      <c r="O801" s="196"/>
      <c r="P801" s="196">
        <f t="shared" si="5560"/>
        <v>0</v>
      </c>
      <c r="Q801" s="8" t="e">
        <f>#REF!</f>
        <v>#REF!</v>
      </c>
      <c r="R801" s="196"/>
      <c r="S801" s="196" t="e">
        <f t="shared" si="5561"/>
        <v>#REF!</v>
      </c>
      <c r="T801" s="196"/>
      <c r="U801" s="196"/>
      <c r="V801" s="196">
        <f t="shared" si="5562"/>
        <v>0</v>
      </c>
      <c r="W801" s="196"/>
      <c r="X801" s="196"/>
      <c r="Y801" s="196"/>
      <c r="Z801" s="196"/>
      <c r="AA801" s="196">
        <f t="shared" ref="AA801" si="5981">IF($W$636=1,J801*$J$7,0)</f>
        <v>0</v>
      </c>
      <c r="AB801" s="196">
        <f t="shared" ref="AB801" si="5982">IF($X$636=1,P801*$P$7,0)</f>
        <v>0</v>
      </c>
      <c r="AC801" s="196" t="e">
        <f t="shared" ref="AC801" si="5983">IF($Y$636=1,S801*$S$7,0)</f>
        <v>#REF!</v>
      </c>
      <c r="AD801" s="196">
        <f t="shared" ref="AD801" si="5984">IF($Z$636=1,V801*$V$7,0)</f>
        <v>0</v>
      </c>
      <c r="AE801" s="197" t="e">
        <f t="shared" si="5567"/>
        <v>#REF!</v>
      </c>
      <c r="AF801" s="198">
        <f t="shared" ref="AF801" si="5985">IFERROR(AE801/(IF($W$636&gt;0,$J$7,0)+IF($X$636&gt;0,$P$7,0)+IF($Y$636&gt;0,$S$7,0)+IF($Z$636&gt;0,$V$7,0)),0)</f>
        <v>0</v>
      </c>
      <c r="AG801" s="198"/>
      <c r="AH801" s="425"/>
      <c r="AI801" s="413"/>
      <c r="AJ801" s="199" t="str">
        <f t="shared" si="5726"/>
        <v>4.8</v>
      </c>
      <c r="AK801" s="8" t="e">
        <f>#REF!</f>
        <v>#REF!</v>
      </c>
      <c r="AL801" s="199"/>
      <c r="AM801" s="196" t="e">
        <f t="shared" si="5569"/>
        <v>#REF!</v>
      </c>
      <c r="AN801" s="196"/>
      <c r="AO801" s="196"/>
      <c r="AP801" s="196">
        <f t="shared" si="5570"/>
        <v>0</v>
      </c>
      <c r="AQ801" s="196"/>
      <c r="AR801" s="196"/>
      <c r="AS801" s="196">
        <f t="shared" si="5571"/>
        <v>0</v>
      </c>
      <c r="AT801" s="196"/>
      <c r="AU801" s="196"/>
      <c r="AV801" s="196"/>
      <c r="AW801" s="196" t="e">
        <f t="shared" ref="AW801" si="5986">IF($AT$636=1,AM801*$AM$7,0)</f>
        <v>#REF!</v>
      </c>
      <c r="AX801" s="196">
        <f t="shared" ref="AX801" si="5987">IF($AU$636=1,AP801*$AP$7,0)</f>
        <v>0</v>
      </c>
      <c r="AY801" s="196">
        <f t="shared" ref="AY801" si="5988">IF($AV$636=1,AS801*$AS$7,0)</f>
        <v>0</v>
      </c>
      <c r="AZ801" s="197" t="e">
        <f t="shared" si="5575"/>
        <v>#REF!</v>
      </c>
      <c r="BA801" s="198">
        <f t="shared" ref="BA801" si="5989">IFERROR(AZ801/(IF($AT$636&gt;0,$AM$7,0)+IF($AU$636&gt;0,$AP$7,0)+IF($AV$636&gt;0,$AS$7,0)),0)</f>
        <v>0</v>
      </c>
      <c r="BB801" s="198"/>
      <c r="BC801" s="425"/>
      <c r="BD801" s="413"/>
      <c r="BE801" s="413"/>
      <c r="BF801" s="413"/>
      <c r="BG801" s="416"/>
      <c r="BH801" s="416"/>
      <c r="BI801" s="411"/>
      <c r="BJ801" s="411"/>
      <c r="BK801" s="413"/>
      <c r="BL801" s="413"/>
      <c r="BM801" s="413"/>
      <c r="BP801" s="211"/>
      <c r="BQ801" s="211"/>
      <c r="BR801" s="211"/>
      <c r="BS801" s="211"/>
    </row>
    <row r="802" spans="1:71">
      <c r="A802" s="419"/>
      <c r="B802" s="419"/>
      <c r="C802" s="422"/>
      <c r="D802" s="195" t="str">
        <f t="shared" si="5720"/>
        <v>3.9</v>
      </c>
      <c r="E802" s="195"/>
      <c r="F802" s="195"/>
      <c r="G802" s="195"/>
      <c r="H802" s="195"/>
      <c r="I802" s="195"/>
      <c r="J802" s="196">
        <f t="shared" si="5559"/>
        <v>0</v>
      </c>
      <c r="K802" s="197" t="str">
        <f>IF(analis!AX25="","",analis!AX25)</f>
        <v/>
      </c>
      <c r="L802" s="196"/>
      <c r="M802" s="196"/>
      <c r="N802" s="196"/>
      <c r="O802" s="196"/>
      <c r="P802" s="196">
        <f t="shared" si="5560"/>
        <v>0</v>
      </c>
      <c r="Q802" s="8" t="e">
        <f>#REF!</f>
        <v>#REF!</v>
      </c>
      <c r="R802" s="196"/>
      <c r="S802" s="196" t="e">
        <f t="shared" si="5561"/>
        <v>#REF!</v>
      </c>
      <c r="T802" s="196"/>
      <c r="U802" s="196"/>
      <c r="V802" s="196">
        <f t="shared" si="5562"/>
        <v>0</v>
      </c>
      <c r="W802" s="196"/>
      <c r="X802" s="196"/>
      <c r="Y802" s="196"/>
      <c r="Z802" s="196"/>
      <c r="AA802" s="196">
        <f t="shared" ref="AA802" si="5990">IF($W$637=1,J802*$J$7,0)</f>
        <v>0</v>
      </c>
      <c r="AB802" s="196">
        <f t="shared" ref="AB802" si="5991">IF($X$637=1,P802*$P$7,0)</f>
        <v>0</v>
      </c>
      <c r="AC802" s="196" t="e">
        <f t="shared" ref="AC802" si="5992">IF($Y$637=1,S802*$S$7,0)</f>
        <v>#REF!</v>
      </c>
      <c r="AD802" s="196">
        <f t="shared" ref="AD802" si="5993">IF($Z$637=1,V802*$V$7,0)</f>
        <v>0</v>
      </c>
      <c r="AE802" s="197" t="e">
        <f t="shared" si="5567"/>
        <v>#REF!</v>
      </c>
      <c r="AF802" s="198">
        <f t="shared" ref="AF802" si="5994">IFERROR(AE802/(IF($W$637&gt;0,$J$7,0)+IF($X$637&gt;0,$P$7,0)+IF($Y$637&gt;0,$S$7,0)+IF($Z$637&gt;0,$V$7,0)),0)</f>
        <v>0</v>
      </c>
      <c r="AG802" s="198"/>
      <c r="AH802" s="425"/>
      <c r="AI802" s="413"/>
      <c r="AJ802" s="199" t="str">
        <f t="shared" si="5726"/>
        <v>4.9</v>
      </c>
      <c r="AK802" s="8" t="e">
        <f>#REF!</f>
        <v>#REF!</v>
      </c>
      <c r="AL802" s="199"/>
      <c r="AM802" s="196" t="e">
        <f t="shared" si="5569"/>
        <v>#REF!</v>
      </c>
      <c r="AN802" s="196"/>
      <c r="AO802" s="196"/>
      <c r="AP802" s="196">
        <f t="shared" si="5570"/>
        <v>0</v>
      </c>
      <c r="AQ802" s="196"/>
      <c r="AR802" s="196"/>
      <c r="AS802" s="196">
        <f t="shared" si="5571"/>
        <v>0</v>
      </c>
      <c r="AT802" s="196"/>
      <c r="AU802" s="196"/>
      <c r="AV802" s="196"/>
      <c r="AW802" s="196" t="e">
        <f t="shared" ref="AW802" si="5995">IF($AT$637=1,AM802*$AM$7,0)</f>
        <v>#REF!</v>
      </c>
      <c r="AX802" s="196">
        <f t="shared" ref="AX802" si="5996">IF($AU$637=1,AP802*$AP$7,0)</f>
        <v>0</v>
      </c>
      <c r="AY802" s="196">
        <f t="shared" ref="AY802" si="5997">IF($AV$637=1,AS802*$AS$7,0)</f>
        <v>0</v>
      </c>
      <c r="AZ802" s="197" t="e">
        <f t="shared" si="5575"/>
        <v>#REF!</v>
      </c>
      <c r="BA802" s="198">
        <f t="shared" ref="BA802" si="5998">IFERROR(AZ802/(IF($AT$637&gt;0,$AM$7,0)+IF($AU$637&gt;0,$AP$7,0)+IF($AV$637&gt;0,$AS$7,0)),0)</f>
        <v>0</v>
      </c>
      <c r="BB802" s="198"/>
      <c r="BC802" s="425"/>
      <c r="BD802" s="413"/>
      <c r="BE802" s="413"/>
      <c r="BF802" s="413"/>
      <c r="BG802" s="416"/>
      <c r="BH802" s="416"/>
      <c r="BI802" s="411"/>
      <c r="BJ802" s="411"/>
      <c r="BK802" s="413"/>
      <c r="BL802" s="413"/>
      <c r="BM802" s="413"/>
      <c r="BP802" s="211"/>
      <c r="BQ802" s="211"/>
      <c r="BR802" s="211"/>
      <c r="BS802" s="211"/>
    </row>
    <row r="803" spans="1:71">
      <c r="A803" s="419"/>
      <c r="B803" s="419"/>
      <c r="C803" s="422"/>
      <c r="D803" s="195" t="str">
        <f t="shared" si="5720"/>
        <v>3.10</v>
      </c>
      <c r="E803" s="195"/>
      <c r="F803" s="195"/>
      <c r="G803" s="195"/>
      <c r="H803" s="195"/>
      <c r="I803" s="195"/>
      <c r="J803" s="196">
        <f t="shared" si="5559"/>
        <v>0</v>
      </c>
      <c r="K803" s="197" t="str">
        <f>IF(analis!AZ25="","",analis!AZ25)</f>
        <v/>
      </c>
      <c r="L803" s="196"/>
      <c r="M803" s="196"/>
      <c r="N803" s="196"/>
      <c r="O803" s="196"/>
      <c r="P803" s="196">
        <f t="shared" si="5560"/>
        <v>0</v>
      </c>
      <c r="Q803" s="8" t="e">
        <f>#REF!</f>
        <v>#REF!</v>
      </c>
      <c r="R803" s="196"/>
      <c r="S803" s="196" t="e">
        <f t="shared" si="5561"/>
        <v>#REF!</v>
      </c>
      <c r="T803" s="196"/>
      <c r="U803" s="196"/>
      <c r="V803" s="196">
        <f t="shared" si="5562"/>
        <v>0</v>
      </c>
      <c r="W803" s="196"/>
      <c r="X803" s="196"/>
      <c r="Y803" s="196"/>
      <c r="Z803" s="196"/>
      <c r="AA803" s="196">
        <f t="shared" ref="AA803" si="5999">IF($W$638=1,J803*$J$7,0)</f>
        <v>0</v>
      </c>
      <c r="AB803" s="196">
        <f t="shared" ref="AB803" si="6000">IF($X$638=1,P803*$P$7,0)</f>
        <v>0</v>
      </c>
      <c r="AC803" s="196" t="e">
        <f t="shared" ref="AC803" si="6001">IF($Y$638=1,S803*$S$7,0)</f>
        <v>#REF!</v>
      </c>
      <c r="AD803" s="196">
        <f t="shared" ref="AD803" si="6002">IF($Z$638=1,V803*$V$7,0)</f>
        <v>0</v>
      </c>
      <c r="AE803" s="197" t="e">
        <f t="shared" si="5567"/>
        <v>#REF!</v>
      </c>
      <c r="AF803" s="198">
        <f t="shared" ref="AF803" si="6003">IFERROR(AE803/(IF($W$638&gt;0,$J$7,0)+IF($X$638&gt;0,$P$7,0)+IF($Y$638&gt;0,$S$7,0)+IF($Z$638&gt;0,$V$7,0)),0)</f>
        <v>0</v>
      </c>
      <c r="AG803" s="198"/>
      <c r="AH803" s="425"/>
      <c r="AI803" s="413"/>
      <c r="AJ803" s="199" t="str">
        <f t="shared" si="5726"/>
        <v>4.10</v>
      </c>
      <c r="AK803" s="8" t="e">
        <f>#REF!</f>
        <v>#REF!</v>
      </c>
      <c r="AL803" s="199"/>
      <c r="AM803" s="196" t="e">
        <f t="shared" si="5569"/>
        <v>#REF!</v>
      </c>
      <c r="AN803" s="196"/>
      <c r="AO803" s="196"/>
      <c r="AP803" s="196">
        <f t="shared" si="5570"/>
        <v>0</v>
      </c>
      <c r="AQ803" s="196"/>
      <c r="AR803" s="196"/>
      <c r="AS803" s="196">
        <f t="shared" si="5571"/>
        <v>0</v>
      </c>
      <c r="AT803" s="196"/>
      <c r="AU803" s="196"/>
      <c r="AV803" s="196"/>
      <c r="AW803" s="196" t="e">
        <f t="shared" ref="AW803" si="6004">IF($AT$638=1,AM803*$AM$7,0)</f>
        <v>#REF!</v>
      </c>
      <c r="AX803" s="196">
        <f t="shared" ref="AX803" si="6005">IF($AU$638=1,AP803*$AP$7,0)</f>
        <v>0</v>
      </c>
      <c r="AY803" s="196">
        <f t="shared" ref="AY803" si="6006">IF($AV$638=1,AS803*$AS$7,0)</f>
        <v>0</v>
      </c>
      <c r="AZ803" s="197" t="e">
        <f t="shared" si="5575"/>
        <v>#REF!</v>
      </c>
      <c r="BA803" s="198">
        <f t="shared" ref="BA803" si="6007">IFERROR(AZ803/(IF($AT$638&gt;0,$AM$7,0)+IF($AU$638&gt;0,$AP$7,0)+IF($AV$638&gt;0,$AS$7,0)),0)</f>
        <v>0</v>
      </c>
      <c r="BB803" s="198"/>
      <c r="BC803" s="425"/>
      <c r="BD803" s="413"/>
      <c r="BE803" s="413"/>
      <c r="BF803" s="413"/>
      <c r="BG803" s="416"/>
      <c r="BH803" s="416"/>
      <c r="BI803" s="411"/>
      <c r="BJ803" s="411"/>
      <c r="BK803" s="413"/>
      <c r="BL803" s="413"/>
      <c r="BM803" s="413"/>
      <c r="BP803" s="211"/>
      <c r="BQ803" s="211"/>
      <c r="BR803" s="211"/>
      <c r="BS803" s="211"/>
    </row>
    <row r="804" spans="1:71">
      <c r="A804" s="419"/>
      <c r="B804" s="419"/>
      <c r="C804" s="422"/>
      <c r="D804" s="195" t="str">
        <f t="shared" si="5720"/>
        <v>3.11</v>
      </c>
      <c r="E804" s="195"/>
      <c r="F804" s="195"/>
      <c r="G804" s="195"/>
      <c r="H804" s="195"/>
      <c r="I804" s="195"/>
      <c r="J804" s="196">
        <f t="shared" si="5559"/>
        <v>0</v>
      </c>
      <c r="K804" s="197" t="str">
        <f>IF(analis!BB25="","",analis!BB25)</f>
        <v/>
      </c>
      <c r="L804" s="196"/>
      <c r="M804" s="196"/>
      <c r="N804" s="196"/>
      <c r="O804" s="196"/>
      <c r="P804" s="196">
        <f t="shared" si="5560"/>
        <v>0</v>
      </c>
      <c r="Q804" s="8" t="e">
        <f>#REF!</f>
        <v>#REF!</v>
      </c>
      <c r="R804" s="196"/>
      <c r="S804" s="196" t="e">
        <f t="shared" si="5561"/>
        <v>#REF!</v>
      </c>
      <c r="T804" s="196"/>
      <c r="U804" s="196"/>
      <c r="V804" s="196">
        <f t="shared" si="5562"/>
        <v>0</v>
      </c>
      <c r="W804" s="196"/>
      <c r="X804" s="196"/>
      <c r="Y804" s="196"/>
      <c r="Z804" s="196"/>
      <c r="AA804" s="196">
        <f t="shared" ref="AA804" si="6008">IF($W$639=1,J804*$J$7,0)</f>
        <v>0</v>
      </c>
      <c r="AB804" s="196">
        <f t="shared" ref="AB804" si="6009">IF($X$639=1,P804*$P$7,0)</f>
        <v>0</v>
      </c>
      <c r="AC804" s="196" t="e">
        <f t="shared" ref="AC804" si="6010">IF($Y$639=1,S804*$S$7,0)</f>
        <v>#REF!</v>
      </c>
      <c r="AD804" s="196">
        <f t="shared" ref="AD804" si="6011">IF($Z$639=1,V804*$V$7,0)</f>
        <v>0</v>
      </c>
      <c r="AE804" s="197" t="e">
        <f t="shared" si="5567"/>
        <v>#REF!</v>
      </c>
      <c r="AF804" s="198">
        <f t="shared" ref="AF804" si="6012">IFERROR(AE804/(IF($W$639&gt;0,$J$7,0)+IF($X$639&gt;0,$P$7,0)+IF($Y$639&gt;0,$S$7,0)+IF($Z$639&gt;0,$V$7,0)),0)</f>
        <v>0</v>
      </c>
      <c r="AG804" s="198"/>
      <c r="AH804" s="425"/>
      <c r="AI804" s="413"/>
      <c r="AJ804" s="199" t="str">
        <f t="shared" si="5726"/>
        <v>4.11</v>
      </c>
      <c r="AK804" s="8" t="e">
        <f>#REF!</f>
        <v>#REF!</v>
      </c>
      <c r="AL804" s="199"/>
      <c r="AM804" s="196" t="e">
        <f t="shared" si="5569"/>
        <v>#REF!</v>
      </c>
      <c r="AN804" s="196"/>
      <c r="AO804" s="196"/>
      <c r="AP804" s="196">
        <f t="shared" si="5570"/>
        <v>0</v>
      </c>
      <c r="AQ804" s="196"/>
      <c r="AR804" s="196"/>
      <c r="AS804" s="196">
        <f t="shared" si="5571"/>
        <v>0</v>
      </c>
      <c r="AT804" s="196"/>
      <c r="AU804" s="196"/>
      <c r="AV804" s="196"/>
      <c r="AW804" s="196" t="e">
        <f t="shared" ref="AW804" si="6013">IF($AT$639=1,AM804*$AM$7,0)</f>
        <v>#REF!</v>
      </c>
      <c r="AX804" s="196">
        <f t="shared" ref="AX804" si="6014">IF($AU$639=1,AP804*$AP$7,0)</f>
        <v>0</v>
      </c>
      <c r="AY804" s="196">
        <f t="shared" ref="AY804" si="6015">IF($AV$639=1,AS804*$AS$7,0)</f>
        <v>0</v>
      </c>
      <c r="AZ804" s="197" t="e">
        <f t="shared" si="5575"/>
        <v>#REF!</v>
      </c>
      <c r="BA804" s="198">
        <f t="shared" ref="BA804" si="6016">IFERROR(AZ804/(IF($AT$639&gt;0,$AM$7,0)+IF($AU$639&gt;0,$AP$7,0)+IF($AV$639&gt;0,$AS$7,0)),0)</f>
        <v>0</v>
      </c>
      <c r="BB804" s="198"/>
      <c r="BC804" s="425"/>
      <c r="BD804" s="413"/>
      <c r="BE804" s="413"/>
      <c r="BF804" s="413"/>
      <c r="BG804" s="416"/>
      <c r="BH804" s="416"/>
      <c r="BI804" s="411"/>
      <c r="BJ804" s="411"/>
      <c r="BK804" s="413"/>
      <c r="BL804" s="413"/>
      <c r="BM804" s="413"/>
      <c r="BP804" s="211"/>
      <c r="BQ804" s="211"/>
      <c r="BR804" s="211"/>
      <c r="BS804" s="211"/>
    </row>
    <row r="805" spans="1:71">
      <c r="A805" s="419"/>
      <c r="B805" s="419"/>
      <c r="C805" s="422"/>
      <c r="D805" s="195" t="str">
        <f t="shared" si="5720"/>
        <v>3.12</v>
      </c>
      <c r="E805" s="195"/>
      <c r="F805" s="195"/>
      <c r="G805" s="195"/>
      <c r="H805" s="195"/>
      <c r="I805" s="195"/>
      <c r="J805" s="196">
        <f t="shared" si="5559"/>
        <v>0</v>
      </c>
      <c r="K805" s="197" t="str">
        <f>IF(analis!BD25="","",analis!BD25)</f>
        <v/>
      </c>
      <c r="L805" s="196"/>
      <c r="M805" s="196"/>
      <c r="N805" s="196"/>
      <c r="O805" s="196"/>
      <c r="P805" s="196">
        <f t="shared" si="5560"/>
        <v>0</v>
      </c>
      <c r="Q805" s="8" t="e">
        <f>#REF!</f>
        <v>#REF!</v>
      </c>
      <c r="R805" s="196"/>
      <c r="S805" s="196" t="e">
        <f t="shared" si="5561"/>
        <v>#REF!</v>
      </c>
      <c r="T805" s="196"/>
      <c r="U805" s="196"/>
      <c r="V805" s="196">
        <f t="shared" si="5562"/>
        <v>0</v>
      </c>
      <c r="W805" s="196"/>
      <c r="X805" s="196"/>
      <c r="Y805" s="196"/>
      <c r="Z805" s="196"/>
      <c r="AA805" s="196">
        <f t="shared" ref="AA805" si="6017">IF($W$640=1,J805*$J$7,0)</f>
        <v>0</v>
      </c>
      <c r="AB805" s="196">
        <f t="shared" ref="AB805" si="6018">IF($X$640=1,P805*$P$7,0)</f>
        <v>0</v>
      </c>
      <c r="AC805" s="196" t="e">
        <f t="shared" ref="AC805" si="6019">IF($Y$640=1,S805*$S$7,0)</f>
        <v>#REF!</v>
      </c>
      <c r="AD805" s="196">
        <f t="shared" ref="AD805" si="6020">IF($Z$640=1,V805*$V$7,0)</f>
        <v>0</v>
      </c>
      <c r="AE805" s="197" t="e">
        <f t="shared" si="5567"/>
        <v>#REF!</v>
      </c>
      <c r="AF805" s="198">
        <f t="shared" ref="AF805" si="6021">IFERROR(AE805/(IF($W$640&gt;0,$J$7,0)+IF($X$640&gt;0,$P$7,0)+IF($Y$640&gt;0,$S$7,0)+IF($Z$640&gt;0,$V$7,0)),0)</f>
        <v>0</v>
      </c>
      <c r="AG805" s="198"/>
      <c r="AH805" s="425"/>
      <c r="AI805" s="413"/>
      <c r="AJ805" s="199" t="str">
        <f t="shared" si="5726"/>
        <v>4.12</v>
      </c>
      <c r="AK805" s="8" t="e">
        <f>#REF!</f>
        <v>#REF!</v>
      </c>
      <c r="AL805" s="199"/>
      <c r="AM805" s="196" t="e">
        <f t="shared" si="5569"/>
        <v>#REF!</v>
      </c>
      <c r="AN805" s="196"/>
      <c r="AO805" s="196"/>
      <c r="AP805" s="196">
        <f t="shared" si="5570"/>
        <v>0</v>
      </c>
      <c r="AQ805" s="196"/>
      <c r="AR805" s="196"/>
      <c r="AS805" s="196">
        <f t="shared" si="5571"/>
        <v>0</v>
      </c>
      <c r="AT805" s="196"/>
      <c r="AU805" s="196"/>
      <c r="AV805" s="196"/>
      <c r="AW805" s="196" t="e">
        <f t="shared" ref="AW805" si="6022">IF($AT$640=1,AM805*$AM$7,0)</f>
        <v>#REF!</v>
      </c>
      <c r="AX805" s="196">
        <f t="shared" ref="AX805" si="6023">IF($AU$640=1,AP805*$AP$7,0)</f>
        <v>0</v>
      </c>
      <c r="AY805" s="196">
        <f t="shared" ref="AY805" si="6024">IF($AV$640=1,AS805*$AS$7,0)</f>
        <v>0</v>
      </c>
      <c r="AZ805" s="197" t="e">
        <f t="shared" si="5575"/>
        <v>#REF!</v>
      </c>
      <c r="BA805" s="198">
        <f t="shared" ref="BA805" si="6025">IFERROR(AZ805/(IF($AT$640&gt;0,$AM$7,0)+IF($AU$640&gt;0,$AP$7,0)+IF($AV$640&gt;0,$AS$7,0)),0)</f>
        <v>0</v>
      </c>
      <c r="BB805" s="198"/>
      <c r="BC805" s="425"/>
      <c r="BD805" s="413"/>
      <c r="BE805" s="413"/>
      <c r="BF805" s="413"/>
      <c r="BG805" s="416"/>
      <c r="BH805" s="416"/>
      <c r="BI805" s="411"/>
      <c r="BJ805" s="411"/>
      <c r="BK805" s="413"/>
      <c r="BL805" s="413"/>
      <c r="BM805" s="413"/>
      <c r="BP805" s="211"/>
      <c r="BQ805" s="211"/>
      <c r="BR805" s="211"/>
      <c r="BS805" s="211"/>
    </row>
    <row r="806" spans="1:71">
      <c r="A806" s="419"/>
      <c r="B806" s="419"/>
      <c r="C806" s="422"/>
      <c r="D806" s="195" t="str">
        <f t="shared" si="5720"/>
        <v>3.13</v>
      </c>
      <c r="E806" s="195"/>
      <c r="F806" s="195"/>
      <c r="G806" s="195"/>
      <c r="H806" s="195"/>
      <c r="I806" s="195"/>
      <c r="J806" s="196">
        <f t="shared" si="5559"/>
        <v>0</v>
      </c>
      <c r="K806" s="197" t="str">
        <f>IF(analis!BF25="","",analis!BF25)</f>
        <v/>
      </c>
      <c r="L806" s="196"/>
      <c r="M806" s="196"/>
      <c r="N806" s="196"/>
      <c r="O806" s="196"/>
      <c r="P806" s="196">
        <f t="shared" si="5560"/>
        <v>0</v>
      </c>
      <c r="Q806" s="8" t="e">
        <f>#REF!</f>
        <v>#REF!</v>
      </c>
      <c r="R806" s="196"/>
      <c r="S806" s="196" t="e">
        <f t="shared" si="5561"/>
        <v>#REF!</v>
      </c>
      <c r="T806" s="196"/>
      <c r="U806" s="196"/>
      <c r="V806" s="196">
        <f t="shared" si="5562"/>
        <v>0</v>
      </c>
      <c r="W806" s="196"/>
      <c r="X806" s="196"/>
      <c r="Y806" s="196"/>
      <c r="Z806" s="196"/>
      <c r="AA806" s="196">
        <f t="shared" ref="AA806" si="6026">IF($W$641=1,J806*$J$7,0)</f>
        <v>0</v>
      </c>
      <c r="AB806" s="196">
        <f t="shared" ref="AB806" si="6027">IF($X$641=1,P806*$P$7,0)</f>
        <v>0</v>
      </c>
      <c r="AC806" s="196" t="e">
        <f t="shared" ref="AC806" si="6028">IF($Y$641=1,S806*$S$7,0)</f>
        <v>#REF!</v>
      </c>
      <c r="AD806" s="196">
        <f t="shared" ref="AD806" si="6029">IF($Z$641=1,V806*$V$7,0)</f>
        <v>0</v>
      </c>
      <c r="AE806" s="197" t="e">
        <f t="shared" si="5567"/>
        <v>#REF!</v>
      </c>
      <c r="AF806" s="198">
        <f t="shared" ref="AF806" si="6030">IFERROR(AE806/(IF($W$641&gt;0,$J$7,0)+IF($X$641&gt;0,$P$7,0)+IF($Y$641&gt;0,$S$7,0)+IF($Z$641&gt;0,$V$7,0)),0)</f>
        <v>0</v>
      </c>
      <c r="AG806" s="198"/>
      <c r="AH806" s="425"/>
      <c r="AI806" s="413"/>
      <c r="AJ806" s="199" t="str">
        <f t="shared" si="5726"/>
        <v>4.13</v>
      </c>
      <c r="AK806" s="8" t="e">
        <f>#REF!</f>
        <v>#REF!</v>
      </c>
      <c r="AL806" s="199"/>
      <c r="AM806" s="196" t="e">
        <f t="shared" si="5569"/>
        <v>#REF!</v>
      </c>
      <c r="AN806" s="196"/>
      <c r="AO806" s="196"/>
      <c r="AP806" s="196">
        <f t="shared" si="5570"/>
        <v>0</v>
      </c>
      <c r="AQ806" s="196"/>
      <c r="AR806" s="196"/>
      <c r="AS806" s="196">
        <f t="shared" si="5571"/>
        <v>0</v>
      </c>
      <c r="AT806" s="196"/>
      <c r="AU806" s="196"/>
      <c r="AV806" s="196"/>
      <c r="AW806" s="196" t="e">
        <f t="shared" ref="AW806" si="6031">IF($AT$641=1,AM806*$AM$7,0)</f>
        <v>#REF!</v>
      </c>
      <c r="AX806" s="196">
        <f t="shared" ref="AX806" si="6032">IF($AU$641=1,AP806*$AP$7,0)</f>
        <v>0</v>
      </c>
      <c r="AY806" s="196">
        <f t="shared" ref="AY806" si="6033">IF($AV$641=1,AS806*$AS$7,0)</f>
        <v>0</v>
      </c>
      <c r="AZ806" s="197" t="e">
        <f t="shared" si="5575"/>
        <v>#REF!</v>
      </c>
      <c r="BA806" s="198">
        <f t="shared" ref="BA806" si="6034">IFERROR(AZ806/(IF($AT$641&gt;0,$AM$7,0)+IF($AU$641&gt;0,$AP$7,0)+IF($AV$641&gt;0,$AS$7,0)),0)</f>
        <v>0</v>
      </c>
      <c r="BB806" s="198"/>
      <c r="BC806" s="425"/>
      <c r="BD806" s="413"/>
      <c r="BE806" s="413"/>
      <c r="BF806" s="413"/>
      <c r="BG806" s="416"/>
      <c r="BH806" s="416"/>
      <c r="BI806" s="411"/>
      <c r="BJ806" s="411"/>
      <c r="BK806" s="413"/>
      <c r="BL806" s="413"/>
      <c r="BM806" s="413"/>
      <c r="BP806" s="211"/>
      <c r="BQ806" s="211"/>
      <c r="BR806" s="211"/>
      <c r="BS806" s="211"/>
    </row>
    <row r="807" spans="1:71">
      <c r="A807" s="419"/>
      <c r="B807" s="419"/>
      <c r="C807" s="422"/>
      <c r="D807" s="195" t="str">
        <f t="shared" si="5720"/>
        <v>3.14</v>
      </c>
      <c r="E807" s="195"/>
      <c r="F807" s="195"/>
      <c r="G807" s="195"/>
      <c r="H807" s="195"/>
      <c r="I807" s="195"/>
      <c r="J807" s="196">
        <f t="shared" si="5559"/>
        <v>0</v>
      </c>
      <c r="K807" s="197" t="str">
        <f>IF(analis!BH25="","",analis!BH25)</f>
        <v/>
      </c>
      <c r="L807" s="196"/>
      <c r="M807" s="196"/>
      <c r="N807" s="196"/>
      <c r="O807" s="196"/>
      <c r="P807" s="196">
        <f t="shared" si="5560"/>
        <v>0</v>
      </c>
      <c r="Q807" s="8" t="e">
        <f>#REF!</f>
        <v>#REF!</v>
      </c>
      <c r="R807" s="196"/>
      <c r="S807" s="196" t="e">
        <f t="shared" si="5561"/>
        <v>#REF!</v>
      </c>
      <c r="T807" s="196"/>
      <c r="U807" s="196"/>
      <c r="V807" s="196">
        <f t="shared" si="5562"/>
        <v>0</v>
      </c>
      <c r="W807" s="196"/>
      <c r="X807" s="196"/>
      <c r="Y807" s="196"/>
      <c r="Z807" s="196"/>
      <c r="AA807" s="196">
        <f t="shared" ref="AA807" si="6035">IF($W$642=1,J807*$J$7,0)</f>
        <v>0</v>
      </c>
      <c r="AB807" s="196">
        <f t="shared" ref="AB807" si="6036">IF($X$642=1,P807*$P$7,0)</f>
        <v>0</v>
      </c>
      <c r="AC807" s="196" t="e">
        <f t="shared" ref="AC807" si="6037">IF($Y$642=1,S807*$S$7,0)</f>
        <v>#REF!</v>
      </c>
      <c r="AD807" s="196">
        <f t="shared" ref="AD807" si="6038">IF($Z$642=1,V807*$V$7,0)</f>
        <v>0</v>
      </c>
      <c r="AE807" s="197" t="e">
        <f t="shared" si="5567"/>
        <v>#REF!</v>
      </c>
      <c r="AF807" s="198">
        <f t="shared" ref="AF807" si="6039">IFERROR(AE807/(IF($W$642&gt;0,$J$7,0)+IF($X$642&gt;0,$P$7,0)+IF($Y$642&gt;0,$S$7,0)+IF($Z$642&gt;0,$V$7,0)),0)</f>
        <v>0</v>
      </c>
      <c r="AG807" s="198"/>
      <c r="AH807" s="425"/>
      <c r="AI807" s="413"/>
      <c r="AJ807" s="199" t="str">
        <f t="shared" si="5726"/>
        <v>4.14</v>
      </c>
      <c r="AK807" s="8" t="e">
        <f>#REF!</f>
        <v>#REF!</v>
      </c>
      <c r="AL807" s="199"/>
      <c r="AM807" s="196" t="e">
        <f t="shared" si="5569"/>
        <v>#REF!</v>
      </c>
      <c r="AN807" s="196"/>
      <c r="AO807" s="196"/>
      <c r="AP807" s="196">
        <f t="shared" si="5570"/>
        <v>0</v>
      </c>
      <c r="AQ807" s="196"/>
      <c r="AR807" s="196"/>
      <c r="AS807" s="196">
        <f t="shared" si="5571"/>
        <v>0</v>
      </c>
      <c r="AT807" s="196"/>
      <c r="AU807" s="196"/>
      <c r="AV807" s="196"/>
      <c r="AW807" s="196" t="e">
        <f t="shared" ref="AW807" si="6040">IF($AT$642=1,AM807*$AM$7,0)</f>
        <v>#REF!</v>
      </c>
      <c r="AX807" s="196">
        <f t="shared" ref="AX807" si="6041">IF($AU$642=1,AP807*$AP$7,0)</f>
        <v>0</v>
      </c>
      <c r="AY807" s="196">
        <f t="shared" ref="AY807" si="6042">IF($AV$642=1,AS807*$AS$7,0)</f>
        <v>0</v>
      </c>
      <c r="AZ807" s="197" t="e">
        <f t="shared" si="5575"/>
        <v>#REF!</v>
      </c>
      <c r="BA807" s="198">
        <f t="shared" ref="BA807" si="6043">IFERROR(AZ807/(IF($AT$642&gt;0,$AM$7,0)+IF($AU$642&gt;0,$AP$7,0)+IF($AV$642&gt;0,$AS$7,0)),0)</f>
        <v>0</v>
      </c>
      <c r="BB807" s="198"/>
      <c r="BC807" s="425"/>
      <c r="BD807" s="413"/>
      <c r="BE807" s="413"/>
      <c r="BF807" s="413"/>
      <c r="BG807" s="416"/>
      <c r="BH807" s="416"/>
      <c r="BI807" s="411"/>
      <c r="BJ807" s="411"/>
      <c r="BK807" s="413"/>
      <c r="BL807" s="413"/>
      <c r="BM807" s="413"/>
      <c r="BP807" s="211"/>
      <c r="BQ807" s="211"/>
      <c r="BR807" s="211"/>
      <c r="BS807" s="211"/>
    </row>
    <row r="808" spans="1:71">
      <c r="A808" s="420"/>
      <c r="B808" s="420"/>
      <c r="C808" s="423"/>
      <c r="D808" s="195" t="str">
        <f t="shared" si="5720"/>
        <v>3.15</v>
      </c>
      <c r="E808" s="195"/>
      <c r="F808" s="195"/>
      <c r="G808" s="195"/>
      <c r="H808" s="195"/>
      <c r="I808" s="195"/>
      <c r="J808" s="196">
        <f t="shared" si="5559"/>
        <v>0</v>
      </c>
      <c r="K808" s="197" t="str">
        <f>IF(analis!BJ25="","",analis!BJ25)</f>
        <v/>
      </c>
      <c r="L808" s="196"/>
      <c r="M808" s="196"/>
      <c r="N808" s="196"/>
      <c r="O808" s="196"/>
      <c r="P808" s="196">
        <f t="shared" si="5560"/>
        <v>0</v>
      </c>
      <c r="Q808" s="8" t="e">
        <f>#REF!</f>
        <v>#REF!</v>
      </c>
      <c r="R808" s="196"/>
      <c r="S808" s="196" t="e">
        <f t="shared" si="5561"/>
        <v>#REF!</v>
      </c>
      <c r="T808" s="196"/>
      <c r="U808" s="196"/>
      <c r="V808" s="196">
        <f t="shared" si="5562"/>
        <v>0</v>
      </c>
      <c r="W808" s="196"/>
      <c r="X808" s="196"/>
      <c r="Y808" s="196"/>
      <c r="Z808" s="196"/>
      <c r="AA808" s="196">
        <f t="shared" ref="AA808" si="6044">IF($W$643=1,J808*$J$7,0)</f>
        <v>0</v>
      </c>
      <c r="AB808" s="196">
        <f t="shared" ref="AB808" si="6045">IF($X$643=1,P808*$P$7,0)</f>
        <v>0</v>
      </c>
      <c r="AC808" s="196" t="e">
        <f t="shared" ref="AC808" si="6046">IF($Y$643=1,S808*$S$7,0)</f>
        <v>#REF!</v>
      </c>
      <c r="AD808" s="196">
        <f t="shared" ref="AD808" si="6047">IF($Z$643=1,V808*$V$7,0)</f>
        <v>0</v>
      </c>
      <c r="AE808" s="197" t="e">
        <f t="shared" si="5567"/>
        <v>#REF!</v>
      </c>
      <c r="AF808" s="198">
        <f t="shared" ref="AF808" si="6048">IFERROR(AE808/(IF($W$643&gt;0,$J$7,0)+IF($X$643&gt;0,$P$7,0)+IF($Y$643&gt;0,$S$7,0)+IF($Z$643&gt;0,$V$7,0)),0)</f>
        <v>0</v>
      </c>
      <c r="AG808" s="198"/>
      <c r="AH808" s="426"/>
      <c r="AI808" s="414"/>
      <c r="AJ808" s="199" t="str">
        <f t="shared" si="5726"/>
        <v>4.15</v>
      </c>
      <c r="AK808" s="8" t="e">
        <f>#REF!</f>
        <v>#REF!</v>
      </c>
      <c r="AL808" s="199"/>
      <c r="AM808" s="196" t="e">
        <f t="shared" si="5569"/>
        <v>#REF!</v>
      </c>
      <c r="AN808" s="196"/>
      <c r="AO808" s="196"/>
      <c r="AP808" s="196">
        <f t="shared" si="5570"/>
        <v>0</v>
      </c>
      <c r="AQ808" s="196"/>
      <c r="AR808" s="196"/>
      <c r="AS808" s="196">
        <f t="shared" si="5571"/>
        <v>0</v>
      </c>
      <c r="AT808" s="196"/>
      <c r="AU808" s="196"/>
      <c r="AV808" s="196"/>
      <c r="AW808" s="196" t="e">
        <f t="shared" ref="AW808" si="6049">IF($AT$643=1,AM808*$AM$7,0)</f>
        <v>#REF!</v>
      </c>
      <c r="AX808" s="196">
        <f t="shared" ref="AX808" si="6050">IF($AU$643=1,AP808*$AP$7,0)</f>
        <v>0</v>
      </c>
      <c r="AY808" s="196">
        <f t="shared" ref="AY808" si="6051">IF($AV$643=1,AS808*$AS$7,0)</f>
        <v>0</v>
      </c>
      <c r="AZ808" s="197" t="e">
        <f t="shared" si="5575"/>
        <v>#REF!</v>
      </c>
      <c r="BA808" s="198">
        <f t="shared" ref="BA808" si="6052">IFERROR(AZ808/(IF($AT$643&gt;0,$AM$7,0)+IF($AU$643&gt;0,$AP$7,0)+IF($AV$643&gt;0,$AS$7,0)),0)</f>
        <v>0</v>
      </c>
      <c r="BB808" s="198"/>
      <c r="BC808" s="426"/>
      <c r="BD808" s="414"/>
      <c r="BE808" s="414"/>
      <c r="BF808" s="414"/>
      <c r="BG808" s="417"/>
      <c r="BH808" s="417"/>
      <c r="BI808" s="316"/>
      <c r="BJ808" s="316"/>
      <c r="BK808" s="414"/>
      <c r="BL808" s="414"/>
      <c r="BM808" s="414"/>
      <c r="BP808" s="211"/>
      <c r="BQ808" s="211"/>
      <c r="BR808" s="211"/>
      <c r="BS808" s="211"/>
    </row>
    <row r="809" spans="1:71">
      <c r="A809" s="418">
        <v>13</v>
      </c>
      <c r="B809" s="418">
        <f>pd!B636</f>
        <v>0</v>
      </c>
      <c r="C809" s="421">
        <f>pd!C636</f>
        <v>0</v>
      </c>
      <c r="D809" s="195" t="str">
        <f t="shared" si="5720"/>
        <v>3.1</v>
      </c>
      <c r="E809" s="195"/>
      <c r="F809" s="195"/>
      <c r="G809" s="195"/>
      <c r="H809" s="195"/>
      <c r="I809" s="195"/>
      <c r="J809" s="196">
        <f t="shared" si="5559"/>
        <v>0</v>
      </c>
      <c r="K809" s="197" t="str">
        <f>IF(analis!AH26="","",analis!AH26)</f>
        <v/>
      </c>
      <c r="L809" s="196"/>
      <c r="M809" s="196"/>
      <c r="N809" s="196"/>
      <c r="O809" s="196"/>
      <c r="P809" s="196">
        <f t="shared" si="5560"/>
        <v>0</v>
      </c>
      <c r="Q809" s="8" t="e">
        <f>#REF!</f>
        <v>#REF!</v>
      </c>
      <c r="R809" s="196"/>
      <c r="S809" s="196" t="e">
        <f t="shared" si="5561"/>
        <v>#REF!</v>
      </c>
      <c r="T809" s="196"/>
      <c r="U809" s="196"/>
      <c r="V809" s="196">
        <f t="shared" si="5562"/>
        <v>0</v>
      </c>
      <c r="W809" s="196"/>
      <c r="X809" s="196"/>
      <c r="Y809" s="196"/>
      <c r="Z809" s="196"/>
      <c r="AA809" s="196">
        <f t="shared" ref="AA809" si="6053">IF($W$629=1,J809*$J$7,0)</f>
        <v>0</v>
      </c>
      <c r="AB809" s="196">
        <f t="shared" ref="AB809" si="6054">IF($X$629=1,P809*$P$7,0)</f>
        <v>0</v>
      </c>
      <c r="AC809" s="196" t="e">
        <f t="shared" ref="AC809" si="6055">IF($Y$629=1,S809*$S$7,0)</f>
        <v>#REF!</v>
      </c>
      <c r="AD809" s="196">
        <f t="shared" ref="AD809" si="6056">IF($Z$629=1,V809*$V$7,0)</f>
        <v>0</v>
      </c>
      <c r="AE809" s="197" t="e">
        <f t="shared" si="5567"/>
        <v>#REF!</v>
      </c>
      <c r="AF809" s="198">
        <f t="shared" ref="AF809" si="6057">IFERROR(AE809/(IF($W$629&gt;0,$J$7,0)+IF($X$629&gt;0,$P$7,0)+IF($Y$629&gt;0,$S$7,0)+IF($Z$629&gt;0,$V$7,0)),0)</f>
        <v>0</v>
      </c>
      <c r="AG809" s="198"/>
      <c r="AH809" s="424" t="e">
        <f t="shared" ref="AH809" si="6058">ROUND((SUM(AF809:AF823)/SUM($AG$629:$AG$643)),0)</f>
        <v>#REF!</v>
      </c>
      <c r="AI809" s="412" t="e">
        <f t="shared" ref="AI809" si="6059">IF(AH809&gt;=$BO$629,"A",IF(AH809&gt;=$BO$630,"B",IF(AH809&gt;=$BO$631,"C",IF(AH809&gt;=$BO$632,"D",""))))</f>
        <v>#REF!</v>
      </c>
      <c r="AJ809" s="199" t="str">
        <f t="shared" si="5726"/>
        <v>4.1</v>
      </c>
      <c r="AK809" s="8" t="e">
        <f>#REF!</f>
        <v>#REF!</v>
      </c>
      <c r="AL809" s="199"/>
      <c r="AM809" s="196" t="e">
        <f t="shared" si="5569"/>
        <v>#REF!</v>
      </c>
      <c r="AN809" s="196"/>
      <c r="AO809" s="196"/>
      <c r="AP809" s="196">
        <f t="shared" si="5570"/>
        <v>0</v>
      </c>
      <c r="AQ809" s="196"/>
      <c r="AR809" s="196"/>
      <c r="AS809" s="196">
        <f t="shared" si="5571"/>
        <v>0</v>
      </c>
      <c r="AT809" s="196"/>
      <c r="AU809" s="196"/>
      <c r="AV809" s="196"/>
      <c r="AW809" s="196" t="e">
        <f t="shared" ref="AW809" si="6060">IF($AT$629=1,AM809*$AM$7,0)</f>
        <v>#REF!</v>
      </c>
      <c r="AX809" s="196">
        <f t="shared" ref="AX809" si="6061">IF($AU$629=1,AP809*$AP$7,0)</f>
        <v>0</v>
      </c>
      <c r="AY809" s="196">
        <f t="shared" ref="AY809" si="6062">IF($AV$629=1,AS809*$AS$7,0)</f>
        <v>0</v>
      </c>
      <c r="AZ809" s="197" t="e">
        <f t="shared" si="5575"/>
        <v>#REF!</v>
      </c>
      <c r="BA809" s="198">
        <f t="shared" ref="BA809" si="6063">IFERROR(AZ809/(IF($AT$629&gt;0,$AM$7,0)+IF($AU$629&gt;0,$AP$7,0)+IF($AV$629&gt;0,$AS$7,0)),0)</f>
        <v>0</v>
      </c>
      <c r="BB809" s="198"/>
      <c r="BC809" s="424" t="e">
        <f t="shared" ref="BC809" si="6064">ROUND((SUM(BA809:BA823)/SUM($BB$629:$BB$643)),0)</f>
        <v>#REF!</v>
      </c>
      <c r="BD809" s="412" t="e">
        <f t="shared" ref="BD809" si="6065">IF(BC809&gt;=$BO$629,"A",IF(BC809&gt;=$BO$630,"B",IF(BC809&gt;=$BO$631,"C",IF(BC809&gt;=$BO$632,"D",""))))</f>
        <v>#REF!</v>
      </c>
      <c r="BE809" s="412"/>
      <c r="BF809" s="412"/>
      <c r="BG809" s="415" t="e">
        <f t="shared" ref="BG809" si="6066">IF(AI809=$BP$629,$BQ$629,IF(AI809=$BP$630,$BQ$630,IF(AI809=$BP$631,$BQ$631,IF(AI809=$BP$632,$BQ$632,""))))</f>
        <v>#REF!</v>
      </c>
      <c r="BH809" s="415" t="e">
        <f t="shared" ref="BH809" si="6067">IF(BD809=$BP$629,$BR$629,IF(BD809=$BP$630,$BR$630,IF(BD809=$BP$631,$BR$631,IF(BD809=$BP$632,$BR$632,""))))</f>
        <v>#REF!</v>
      </c>
      <c r="BI809" s="315" t="str">
        <f t="shared" ref="BI809" si="6068">IF(BE809=$BS$629,$BT$629,IF(BE809=$BS$630,$BT$630,IF(BE809=$BS$631,$BT$631,IF(BE809=$BS$632,$BT$632,""))))</f>
        <v/>
      </c>
      <c r="BJ809" s="315" t="str">
        <f t="shared" ref="BJ809" si="6069">IF(BF809=$BS$629,$BU$629,IF(BF809=$BS$630,$BU$630,IF(BF809=$BS$631,$BU$631,IF(BF809=$BS$632,$BU$632,""))))</f>
        <v/>
      </c>
      <c r="BK809" s="412"/>
      <c r="BL809" s="412"/>
      <c r="BM809" s="412"/>
      <c r="BP809" s="211"/>
      <c r="BQ809" s="211"/>
      <c r="BR809" s="211"/>
      <c r="BS809" s="211"/>
    </row>
    <row r="810" spans="1:71">
      <c r="A810" s="419"/>
      <c r="B810" s="419"/>
      <c r="C810" s="422"/>
      <c r="D810" s="195" t="str">
        <f t="shared" si="5720"/>
        <v>3.2</v>
      </c>
      <c r="E810" s="195"/>
      <c r="F810" s="195"/>
      <c r="G810" s="195"/>
      <c r="H810" s="195"/>
      <c r="I810" s="195"/>
      <c r="J810" s="196">
        <f t="shared" si="5559"/>
        <v>0</v>
      </c>
      <c r="K810" s="197" t="str">
        <f>IF(analis!AJ26="","",analis!AJ26)</f>
        <v/>
      </c>
      <c r="L810" s="196"/>
      <c r="M810" s="196"/>
      <c r="N810" s="196"/>
      <c r="O810" s="196"/>
      <c r="P810" s="196">
        <f t="shared" si="5560"/>
        <v>0</v>
      </c>
      <c r="Q810" s="8" t="e">
        <f>#REF!</f>
        <v>#REF!</v>
      </c>
      <c r="R810" s="196"/>
      <c r="S810" s="196" t="e">
        <f t="shared" si="5561"/>
        <v>#REF!</v>
      </c>
      <c r="T810" s="196"/>
      <c r="U810" s="196"/>
      <c r="V810" s="196">
        <f t="shared" si="5562"/>
        <v>0</v>
      </c>
      <c r="W810" s="196"/>
      <c r="X810" s="196"/>
      <c r="Y810" s="196"/>
      <c r="Z810" s="196"/>
      <c r="AA810" s="196">
        <f t="shared" ref="AA810" si="6070">IF($W$630=1,J810*$J$7,0)</f>
        <v>0</v>
      </c>
      <c r="AB810" s="196">
        <f t="shared" ref="AB810" si="6071">IF($X$630=1,P810*$P$7,0)</f>
        <v>0</v>
      </c>
      <c r="AC810" s="196" t="e">
        <f t="shared" ref="AC810" si="6072">IF($Y$630=1,S810*$S$7,0)</f>
        <v>#REF!</v>
      </c>
      <c r="AD810" s="196">
        <f t="shared" ref="AD810" si="6073">IF($Z$630=1,V810*$V$7,0)</f>
        <v>0</v>
      </c>
      <c r="AE810" s="197" t="e">
        <f t="shared" si="5567"/>
        <v>#REF!</v>
      </c>
      <c r="AF810" s="198">
        <f t="shared" ref="AF810" si="6074">IFERROR(AE810/(IF($W$630&gt;0,$J$7,0)+IF($X$630&gt;0,$P$7,0)+IF($Y$630&gt;0,$S$7,0)+IF($Z$630&gt;0,$V$7,0)),0)</f>
        <v>0</v>
      </c>
      <c r="AG810" s="198"/>
      <c r="AH810" s="425"/>
      <c r="AI810" s="413"/>
      <c r="AJ810" s="199" t="str">
        <f t="shared" si="5726"/>
        <v>4.2</v>
      </c>
      <c r="AK810" s="8" t="e">
        <f>#REF!</f>
        <v>#REF!</v>
      </c>
      <c r="AL810" s="199"/>
      <c r="AM810" s="196" t="e">
        <f t="shared" si="5569"/>
        <v>#REF!</v>
      </c>
      <c r="AN810" s="196"/>
      <c r="AO810" s="196"/>
      <c r="AP810" s="196">
        <f t="shared" si="5570"/>
        <v>0</v>
      </c>
      <c r="AQ810" s="196"/>
      <c r="AR810" s="196"/>
      <c r="AS810" s="196">
        <f t="shared" si="5571"/>
        <v>0</v>
      </c>
      <c r="AT810" s="196"/>
      <c r="AU810" s="196"/>
      <c r="AV810" s="196"/>
      <c r="AW810" s="196" t="e">
        <f t="shared" ref="AW810" si="6075">IF($AT$630=1,AM810*$AM$7,0)</f>
        <v>#REF!</v>
      </c>
      <c r="AX810" s="196">
        <f t="shared" ref="AX810" si="6076">IF($AU$630=1,AP810*$AP$7,0)</f>
        <v>0</v>
      </c>
      <c r="AY810" s="196">
        <f t="shared" ref="AY810" si="6077">IF($AV$630=1,AS810*$AS$7,0)</f>
        <v>0</v>
      </c>
      <c r="AZ810" s="197" t="e">
        <f t="shared" si="5575"/>
        <v>#REF!</v>
      </c>
      <c r="BA810" s="198">
        <f t="shared" ref="BA810" si="6078">IFERROR(AZ810/(IF($AT$630&gt;0,$AM$7,0)+IF($AU$630&gt;0,$AP$7,0)+IF($AV$630&gt;0,$AS$7,0)),0)</f>
        <v>0</v>
      </c>
      <c r="BB810" s="198"/>
      <c r="BC810" s="425"/>
      <c r="BD810" s="413"/>
      <c r="BE810" s="413"/>
      <c r="BF810" s="413"/>
      <c r="BG810" s="416"/>
      <c r="BH810" s="416"/>
      <c r="BI810" s="411"/>
      <c r="BJ810" s="411"/>
      <c r="BK810" s="413"/>
      <c r="BL810" s="413"/>
      <c r="BM810" s="413"/>
      <c r="BP810" s="211"/>
      <c r="BQ810" s="211"/>
      <c r="BR810" s="211"/>
      <c r="BS810" s="211"/>
    </row>
    <row r="811" spans="1:71">
      <c r="A811" s="419"/>
      <c r="B811" s="419"/>
      <c r="C811" s="422"/>
      <c r="D811" s="195" t="str">
        <f t="shared" si="5720"/>
        <v>3.3</v>
      </c>
      <c r="E811" s="195"/>
      <c r="F811" s="195"/>
      <c r="G811" s="195"/>
      <c r="H811" s="195"/>
      <c r="I811" s="195"/>
      <c r="J811" s="196">
        <f t="shared" si="5559"/>
        <v>0</v>
      </c>
      <c r="K811" s="197" t="str">
        <f>IF(analis!AL26="","",analis!AL26)</f>
        <v/>
      </c>
      <c r="L811" s="196"/>
      <c r="M811" s="196"/>
      <c r="N811" s="196"/>
      <c r="O811" s="196"/>
      <c r="P811" s="196">
        <f t="shared" si="5560"/>
        <v>0</v>
      </c>
      <c r="Q811" s="8" t="e">
        <f>#REF!</f>
        <v>#REF!</v>
      </c>
      <c r="R811" s="196"/>
      <c r="S811" s="196" t="e">
        <f t="shared" si="5561"/>
        <v>#REF!</v>
      </c>
      <c r="T811" s="196"/>
      <c r="U811" s="196"/>
      <c r="V811" s="196">
        <f t="shared" si="5562"/>
        <v>0</v>
      </c>
      <c r="W811" s="196"/>
      <c r="X811" s="196"/>
      <c r="Y811" s="196"/>
      <c r="Z811" s="196"/>
      <c r="AA811" s="196">
        <f t="shared" ref="AA811" si="6079">IF($W$631=1,J811*$J$7,0)</f>
        <v>0</v>
      </c>
      <c r="AB811" s="196">
        <f t="shared" ref="AB811" si="6080">IF($X$631=1,P811*$P$7,0)</f>
        <v>0</v>
      </c>
      <c r="AC811" s="196" t="e">
        <f t="shared" ref="AC811" si="6081">IF($Y$631=1,S811*$S$7,0)</f>
        <v>#REF!</v>
      </c>
      <c r="AD811" s="196">
        <f t="shared" ref="AD811" si="6082">IF($Z$631=1,V811*$V$7,0)</f>
        <v>0</v>
      </c>
      <c r="AE811" s="197" t="e">
        <f t="shared" si="5567"/>
        <v>#REF!</v>
      </c>
      <c r="AF811" s="198">
        <f t="shared" ref="AF811" si="6083">IFERROR(AE811/(IF($W$631&gt;0,$J$7,0)+IF($X$631&gt;0,$P$7,0)+IF($Y$631&gt;0,$S$7,0)+IF($Z$631&gt;0,$V$7,0)),0)</f>
        <v>0</v>
      </c>
      <c r="AG811" s="198"/>
      <c r="AH811" s="425"/>
      <c r="AI811" s="413"/>
      <c r="AJ811" s="199" t="str">
        <f t="shared" si="5726"/>
        <v>4.3</v>
      </c>
      <c r="AK811" s="8" t="e">
        <f>#REF!</f>
        <v>#REF!</v>
      </c>
      <c r="AL811" s="199"/>
      <c r="AM811" s="196" t="e">
        <f t="shared" si="5569"/>
        <v>#REF!</v>
      </c>
      <c r="AN811" s="196"/>
      <c r="AO811" s="196"/>
      <c r="AP811" s="196">
        <f t="shared" si="5570"/>
        <v>0</v>
      </c>
      <c r="AQ811" s="196"/>
      <c r="AR811" s="196"/>
      <c r="AS811" s="196">
        <f t="shared" si="5571"/>
        <v>0</v>
      </c>
      <c r="AT811" s="196"/>
      <c r="AU811" s="196"/>
      <c r="AV811" s="196"/>
      <c r="AW811" s="196" t="e">
        <f t="shared" ref="AW811" si="6084">IF($AT$631=1,AM811*$AM$7,0)</f>
        <v>#REF!</v>
      </c>
      <c r="AX811" s="196">
        <f t="shared" ref="AX811" si="6085">IF($AU$631=1,AP811*$AP$7,0)</f>
        <v>0</v>
      </c>
      <c r="AY811" s="196">
        <f t="shared" ref="AY811" si="6086">IF($AV$631=1,AS811*$AS$7,0)</f>
        <v>0</v>
      </c>
      <c r="AZ811" s="197" t="e">
        <f t="shared" si="5575"/>
        <v>#REF!</v>
      </c>
      <c r="BA811" s="198">
        <f t="shared" ref="BA811" si="6087">IFERROR(AZ811/(IF($AT$631&gt;0,$AM$7,0)+IF($AU$631&gt;0,$AP$7,0)+IF($AV$631&gt;0,$AS$7,0)),0)</f>
        <v>0</v>
      </c>
      <c r="BB811" s="198"/>
      <c r="BC811" s="425"/>
      <c r="BD811" s="413"/>
      <c r="BE811" s="413"/>
      <c r="BF811" s="413"/>
      <c r="BG811" s="416"/>
      <c r="BH811" s="416"/>
      <c r="BI811" s="411"/>
      <c r="BJ811" s="411"/>
      <c r="BK811" s="413"/>
      <c r="BL811" s="413"/>
      <c r="BM811" s="413"/>
      <c r="BP811" s="211"/>
      <c r="BQ811" s="211"/>
      <c r="BR811" s="211"/>
      <c r="BS811" s="211"/>
    </row>
    <row r="812" spans="1:71">
      <c r="A812" s="419"/>
      <c r="B812" s="419"/>
      <c r="C812" s="422"/>
      <c r="D812" s="195" t="str">
        <f t="shared" si="5720"/>
        <v>3.4</v>
      </c>
      <c r="E812" s="195"/>
      <c r="F812" s="195"/>
      <c r="G812" s="195"/>
      <c r="H812" s="195"/>
      <c r="I812" s="195"/>
      <c r="J812" s="196">
        <f t="shared" si="5559"/>
        <v>0</v>
      </c>
      <c r="K812" s="197" t="str">
        <f>IF(analis!AN26="","",analis!AN26)</f>
        <v/>
      </c>
      <c r="L812" s="196"/>
      <c r="M812" s="196"/>
      <c r="N812" s="196"/>
      <c r="O812" s="196"/>
      <c r="P812" s="196">
        <f t="shared" si="5560"/>
        <v>0</v>
      </c>
      <c r="Q812" s="8" t="e">
        <f>#REF!</f>
        <v>#REF!</v>
      </c>
      <c r="R812" s="196"/>
      <c r="S812" s="196" t="e">
        <f t="shared" si="5561"/>
        <v>#REF!</v>
      </c>
      <c r="T812" s="196"/>
      <c r="U812" s="196"/>
      <c r="V812" s="196">
        <f t="shared" si="5562"/>
        <v>0</v>
      </c>
      <c r="W812" s="196"/>
      <c r="X812" s="196"/>
      <c r="Y812" s="196"/>
      <c r="Z812" s="196"/>
      <c r="AA812" s="196">
        <f t="shared" ref="AA812" si="6088">IF($W$632=1,J812*$J$7,0)</f>
        <v>0</v>
      </c>
      <c r="AB812" s="196">
        <f t="shared" ref="AB812" si="6089">IF($X$632=1,P812*$P$7,0)</f>
        <v>0</v>
      </c>
      <c r="AC812" s="196" t="e">
        <f t="shared" ref="AC812" si="6090">IF($Y$632=1,S812*$S$7,0)</f>
        <v>#REF!</v>
      </c>
      <c r="AD812" s="196">
        <f t="shared" ref="AD812" si="6091">IF($Z$632=1,V812*$V$7,0)</f>
        <v>0</v>
      </c>
      <c r="AE812" s="197" t="e">
        <f t="shared" si="5567"/>
        <v>#REF!</v>
      </c>
      <c r="AF812" s="198">
        <f t="shared" ref="AF812" si="6092">IFERROR(AE812/(IF($W$632&gt;0,$J$7,0)+IF($X$632&gt;0,$P$7,0)+IF($Y$632&gt;0,$S$7,0)+IF($Z$632&gt;0,$V$7,0)),0)</f>
        <v>0</v>
      </c>
      <c r="AG812" s="198"/>
      <c r="AH812" s="425"/>
      <c r="AI812" s="413"/>
      <c r="AJ812" s="199" t="str">
        <f t="shared" si="5726"/>
        <v>4.4</v>
      </c>
      <c r="AK812" s="8" t="e">
        <f>#REF!</f>
        <v>#REF!</v>
      </c>
      <c r="AL812" s="199"/>
      <c r="AM812" s="196" t="e">
        <f t="shared" si="5569"/>
        <v>#REF!</v>
      </c>
      <c r="AN812" s="196"/>
      <c r="AO812" s="196"/>
      <c r="AP812" s="196">
        <f t="shared" si="5570"/>
        <v>0</v>
      </c>
      <c r="AQ812" s="196"/>
      <c r="AR812" s="196"/>
      <c r="AS812" s="196">
        <f t="shared" si="5571"/>
        <v>0</v>
      </c>
      <c r="AT812" s="196"/>
      <c r="AU812" s="196"/>
      <c r="AV812" s="196"/>
      <c r="AW812" s="196" t="e">
        <f t="shared" ref="AW812" si="6093">IF($AT$632=1,AM812*$AM$7,0)</f>
        <v>#REF!</v>
      </c>
      <c r="AX812" s="196">
        <f t="shared" ref="AX812" si="6094">IF($AU$632=1,AP812*$AP$7,0)</f>
        <v>0</v>
      </c>
      <c r="AY812" s="196">
        <f t="shared" ref="AY812" si="6095">IF($AV$632=1,AS812*$AS$7,0)</f>
        <v>0</v>
      </c>
      <c r="AZ812" s="197" t="e">
        <f t="shared" si="5575"/>
        <v>#REF!</v>
      </c>
      <c r="BA812" s="198">
        <f t="shared" ref="BA812" si="6096">IFERROR(AZ812/(IF($AT$632&gt;0,$AM$7,0)+IF($AU$632&gt;0,$AP$7,0)+IF($AV$632&gt;0,$AS$7,0)),0)</f>
        <v>0</v>
      </c>
      <c r="BB812" s="198"/>
      <c r="BC812" s="425"/>
      <c r="BD812" s="413"/>
      <c r="BE812" s="413"/>
      <c r="BF812" s="413"/>
      <c r="BG812" s="416"/>
      <c r="BH812" s="416"/>
      <c r="BI812" s="411"/>
      <c r="BJ812" s="411"/>
      <c r="BK812" s="413"/>
      <c r="BL812" s="413"/>
      <c r="BM812" s="413"/>
      <c r="BP812" s="211"/>
      <c r="BQ812" s="211"/>
      <c r="BR812" s="211"/>
      <c r="BS812" s="211"/>
    </row>
    <row r="813" spans="1:71">
      <c r="A813" s="419"/>
      <c r="B813" s="419"/>
      <c r="C813" s="422"/>
      <c r="D813" s="195" t="str">
        <f t="shared" si="5720"/>
        <v>3.5</v>
      </c>
      <c r="E813" s="195"/>
      <c r="F813" s="195"/>
      <c r="G813" s="195"/>
      <c r="H813" s="195"/>
      <c r="I813" s="195"/>
      <c r="J813" s="196">
        <f t="shared" si="5559"/>
        <v>0</v>
      </c>
      <c r="K813" s="197" t="str">
        <f>IF(analis!AP26="","",analis!AP26)</f>
        <v/>
      </c>
      <c r="L813" s="196"/>
      <c r="M813" s="196"/>
      <c r="N813" s="196"/>
      <c r="O813" s="196"/>
      <c r="P813" s="196">
        <f t="shared" si="5560"/>
        <v>0</v>
      </c>
      <c r="Q813" s="8" t="e">
        <f>#REF!</f>
        <v>#REF!</v>
      </c>
      <c r="R813" s="196"/>
      <c r="S813" s="196" t="e">
        <f t="shared" si="5561"/>
        <v>#REF!</v>
      </c>
      <c r="T813" s="196"/>
      <c r="U813" s="196"/>
      <c r="V813" s="196">
        <f t="shared" si="5562"/>
        <v>0</v>
      </c>
      <c r="W813" s="196"/>
      <c r="X813" s="196"/>
      <c r="Y813" s="196"/>
      <c r="Z813" s="196"/>
      <c r="AA813" s="196">
        <f t="shared" ref="AA813" si="6097">IF($W$633=1,J813*$J$7,0)</f>
        <v>0</v>
      </c>
      <c r="AB813" s="196">
        <f t="shared" ref="AB813" si="6098">IF($X$633=1,P813*$P$7,0)</f>
        <v>0</v>
      </c>
      <c r="AC813" s="196" t="e">
        <f t="shared" ref="AC813" si="6099">IF($Y$633=1,S813*$S$7,0)</f>
        <v>#REF!</v>
      </c>
      <c r="AD813" s="196">
        <f t="shared" ref="AD813" si="6100">IF($Z$633=1,V813*$V$7,0)</f>
        <v>0</v>
      </c>
      <c r="AE813" s="197" t="e">
        <f t="shared" si="5567"/>
        <v>#REF!</v>
      </c>
      <c r="AF813" s="198">
        <f t="shared" ref="AF813" si="6101">IFERROR(AE813/(IF($W$633&gt;0,$J$7,0)+IF($X$633&gt;0,$P$7,0)+IF($Y$633&gt;0,$S$7,0)+IF($Z$633&gt;0,$V$7,0)),0)</f>
        <v>0</v>
      </c>
      <c r="AG813" s="198"/>
      <c r="AH813" s="425"/>
      <c r="AI813" s="413"/>
      <c r="AJ813" s="199" t="str">
        <f t="shared" si="5726"/>
        <v>4.5</v>
      </c>
      <c r="AK813" s="8" t="e">
        <f>#REF!</f>
        <v>#REF!</v>
      </c>
      <c r="AL813" s="199"/>
      <c r="AM813" s="196" t="e">
        <f t="shared" si="5569"/>
        <v>#REF!</v>
      </c>
      <c r="AN813" s="196"/>
      <c r="AO813" s="196"/>
      <c r="AP813" s="196">
        <f t="shared" si="5570"/>
        <v>0</v>
      </c>
      <c r="AQ813" s="196"/>
      <c r="AR813" s="196"/>
      <c r="AS813" s="196">
        <f t="shared" si="5571"/>
        <v>0</v>
      </c>
      <c r="AT813" s="196"/>
      <c r="AU813" s="196"/>
      <c r="AV813" s="196"/>
      <c r="AW813" s="196" t="e">
        <f t="shared" ref="AW813" si="6102">IF($AT$633=1,AM813*$AM$7,0)</f>
        <v>#REF!</v>
      </c>
      <c r="AX813" s="196">
        <f t="shared" ref="AX813" si="6103">IF($AU$633=1,AP813*$AP$7,0)</f>
        <v>0</v>
      </c>
      <c r="AY813" s="196">
        <f t="shared" ref="AY813" si="6104">IF($AV$633=1,AS813*$AS$7,0)</f>
        <v>0</v>
      </c>
      <c r="AZ813" s="197" t="e">
        <f t="shared" si="5575"/>
        <v>#REF!</v>
      </c>
      <c r="BA813" s="198">
        <f t="shared" ref="BA813" si="6105">IFERROR(AZ813/(IF($AT$633&gt;0,$AM$7,0)+IF($AU$633&gt;0,$AP$7,0)+IF($AV$633&gt;0,$AS$7,0)),0)</f>
        <v>0</v>
      </c>
      <c r="BB813" s="198"/>
      <c r="BC813" s="425"/>
      <c r="BD813" s="413"/>
      <c r="BE813" s="413"/>
      <c r="BF813" s="413"/>
      <c r="BG813" s="416"/>
      <c r="BH813" s="416"/>
      <c r="BI813" s="411"/>
      <c r="BJ813" s="411"/>
      <c r="BK813" s="413"/>
      <c r="BL813" s="413"/>
      <c r="BM813" s="413"/>
      <c r="BP813" s="211"/>
      <c r="BQ813" s="211"/>
      <c r="BR813" s="211"/>
      <c r="BS813" s="211"/>
    </row>
    <row r="814" spans="1:71">
      <c r="A814" s="419"/>
      <c r="B814" s="419"/>
      <c r="C814" s="422"/>
      <c r="D814" s="195" t="str">
        <f t="shared" si="5720"/>
        <v>3.6</v>
      </c>
      <c r="E814" s="195"/>
      <c r="F814" s="195"/>
      <c r="G814" s="195"/>
      <c r="H814" s="195"/>
      <c r="I814" s="195"/>
      <c r="J814" s="196">
        <f t="shared" si="5559"/>
        <v>0</v>
      </c>
      <c r="K814" s="197" t="str">
        <f>IF(analis!AR26="","",analis!AR26)</f>
        <v/>
      </c>
      <c r="L814" s="196"/>
      <c r="M814" s="196"/>
      <c r="N814" s="196"/>
      <c r="O814" s="196"/>
      <c r="P814" s="196">
        <f t="shared" si="5560"/>
        <v>0</v>
      </c>
      <c r="Q814" s="8" t="str">
        <f>'rpp10'!$M$271</f>
        <v/>
      </c>
      <c r="R814" s="196"/>
      <c r="S814" s="196">
        <f t="shared" si="5561"/>
        <v>0</v>
      </c>
      <c r="T814" s="196"/>
      <c r="U814" s="196"/>
      <c r="V814" s="196">
        <f t="shared" si="5562"/>
        <v>0</v>
      </c>
      <c r="W814" s="196"/>
      <c r="X814" s="196"/>
      <c r="Y814" s="196"/>
      <c r="Z814" s="196"/>
      <c r="AA814" s="196">
        <f t="shared" ref="AA814" si="6106">IF($W$634=1,J814*$J$7,0)</f>
        <v>0</v>
      </c>
      <c r="AB814" s="196">
        <f t="shared" ref="AB814" si="6107">IF($X$634=1,P814*$P$7,0)</f>
        <v>0</v>
      </c>
      <c r="AC814" s="196">
        <f t="shared" ref="AC814" si="6108">IF($Y$634=1,S814*$S$7,0)</f>
        <v>0</v>
      </c>
      <c r="AD814" s="196">
        <f t="shared" ref="AD814" si="6109">IF($Z$634=1,V814*$V$7,0)</f>
        <v>0</v>
      </c>
      <c r="AE814" s="197">
        <f t="shared" si="5567"/>
        <v>0</v>
      </c>
      <c r="AF814" s="198">
        <f t="shared" ref="AF814" si="6110">IFERROR(AE814/(IF($W$634&gt;0,$J$7,0)+IF($X$634&gt;0,$P$7,0)+IF($Y$634&gt;0,$S$7,0)+IF($Z$634&gt;0,$V$7,0)),0)</f>
        <v>0</v>
      </c>
      <c r="AG814" s="198"/>
      <c r="AH814" s="425"/>
      <c r="AI814" s="413"/>
      <c r="AJ814" s="199" t="str">
        <f t="shared" si="5726"/>
        <v>4.6</v>
      </c>
      <c r="AK814" s="8" t="str">
        <f>'rpp10'!$M$328</f>
        <v/>
      </c>
      <c r="AL814" s="199"/>
      <c r="AM814" s="196">
        <f t="shared" si="5569"/>
        <v>0</v>
      </c>
      <c r="AN814" s="196"/>
      <c r="AO814" s="196"/>
      <c r="AP814" s="196">
        <f t="shared" si="5570"/>
        <v>0</v>
      </c>
      <c r="AQ814" s="196"/>
      <c r="AR814" s="196"/>
      <c r="AS814" s="196">
        <f t="shared" si="5571"/>
        <v>0</v>
      </c>
      <c r="AT814" s="196"/>
      <c r="AU814" s="196"/>
      <c r="AV814" s="196"/>
      <c r="AW814" s="196">
        <f t="shared" ref="AW814" si="6111">IF($AT$634=1,AM814*$AM$7,0)</f>
        <v>0</v>
      </c>
      <c r="AX814" s="196">
        <f t="shared" ref="AX814" si="6112">IF($AU$634=1,AP814*$AP$7,0)</f>
        <v>0</v>
      </c>
      <c r="AY814" s="196">
        <f t="shared" ref="AY814" si="6113">IF($AV$634=1,AS814*$AS$7,0)</f>
        <v>0</v>
      </c>
      <c r="AZ814" s="197">
        <f t="shared" si="5575"/>
        <v>0</v>
      </c>
      <c r="BA814" s="198">
        <f t="shared" ref="BA814" si="6114">IFERROR(AZ814/(IF($AT$634&gt;0,$AM$7,0)+IF($AU$634&gt;0,$AP$7,0)+IF($AV$634&gt;0,$AS$7,0)),0)</f>
        <v>0</v>
      </c>
      <c r="BB814" s="198"/>
      <c r="BC814" s="425"/>
      <c r="BD814" s="413"/>
      <c r="BE814" s="413"/>
      <c r="BF814" s="413"/>
      <c r="BG814" s="416"/>
      <c r="BH814" s="416"/>
      <c r="BI814" s="411"/>
      <c r="BJ814" s="411"/>
      <c r="BK814" s="413"/>
      <c r="BL814" s="413"/>
      <c r="BM814" s="413"/>
      <c r="BP814" s="211"/>
      <c r="BQ814" s="211"/>
      <c r="BR814" s="211"/>
      <c r="BS814" s="211"/>
    </row>
    <row r="815" spans="1:71">
      <c r="A815" s="419"/>
      <c r="B815" s="419"/>
      <c r="C815" s="422"/>
      <c r="D815" s="195" t="str">
        <f t="shared" si="5720"/>
        <v>3.7</v>
      </c>
      <c r="E815" s="195"/>
      <c r="F815" s="195"/>
      <c r="G815" s="195"/>
      <c r="H815" s="195"/>
      <c r="I815" s="195"/>
      <c r="J815" s="196">
        <f t="shared" si="5559"/>
        <v>0</v>
      </c>
      <c r="K815" s="197" t="str">
        <f>IF(analis!AT26="","",analis!AT26)</f>
        <v/>
      </c>
      <c r="L815" s="196"/>
      <c r="M815" s="196"/>
      <c r="N815" s="196"/>
      <c r="O815" s="196"/>
      <c r="P815" s="196">
        <f t="shared" si="5560"/>
        <v>0</v>
      </c>
      <c r="Q815" s="8" t="e">
        <f>#REF!</f>
        <v>#REF!</v>
      </c>
      <c r="R815" s="196"/>
      <c r="S815" s="196" t="e">
        <f t="shared" si="5561"/>
        <v>#REF!</v>
      </c>
      <c r="T815" s="196"/>
      <c r="U815" s="196"/>
      <c r="V815" s="196">
        <f t="shared" si="5562"/>
        <v>0</v>
      </c>
      <c r="W815" s="196"/>
      <c r="X815" s="196"/>
      <c r="Y815" s="196"/>
      <c r="Z815" s="196"/>
      <c r="AA815" s="196">
        <f t="shared" ref="AA815" si="6115">IF($W$635=1,J815*$J$7,0)</f>
        <v>0</v>
      </c>
      <c r="AB815" s="196">
        <f t="shared" ref="AB815" si="6116">IF($X$635=1,P815*$P$7,0)</f>
        <v>0</v>
      </c>
      <c r="AC815" s="196" t="e">
        <f t="shared" ref="AC815" si="6117">IF($Y$635=1,S815*$S$7,0)</f>
        <v>#REF!</v>
      </c>
      <c r="AD815" s="196">
        <f t="shared" ref="AD815" si="6118">IF($Z$635=1,V815*$V$7,0)</f>
        <v>0</v>
      </c>
      <c r="AE815" s="197" t="e">
        <f t="shared" si="5567"/>
        <v>#REF!</v>
      </c>
      <c r="AF815" s="198">
        <f t="shared" ref="AF815" si="6119">IFERROR(AE815/(IF($W$635&gt;0,$J$7,0)+IF($X$635&gt;0,$P$7,0)+IF($Y$635&gt;0,$S$7,0)+IF($Z$635&gt;0,$V$7,0)),0)</f>
        <v>0</v>
      </c>
      <c r="AG815" s="198"/>
      <c r="AH815" s="425"/>
      <c r="AI815" s="413"/>
      <c r="AJ815" s="199" t="str">
        <f t="shared" si="5726"/>
        <v>4.7</v>
      </c>
      <c r="AK815" s="8" t="e">
        <f>#REF!</f>
        <v>#REF!</v>
      </c>
      <c r="AL815" s="199"/>
      <c r="AM815" s="196" t="e">
        <f t="shared" si="5569"/>
        <v>#REF!</v>
      </c>
      <c r="AN815" s="196"/>
      <c r="AO815" s="196"/>
      <c r="AP815" s="196">
        <f t="shared" si="5570"/>
        <v>0</v>
      </c>
      <c r="AQ815" s="196"/>
      <c r="AR815" s="196"/>
      <c r="AS815" s="196">
        <f t="shared" si="5571"/>
        <v>0</v>
      </c>
      <c r="AT815" s="196"/>
      <c r="AU815" s="196"/>
      <c r="AV815" s="196"/>
      <c r="AW815" s="196" t="e">
        <f t="shared" ref="AW815" si="6120">IF($AT$635=1,AM815*$AM$7,0)</f>
        <v>#REF!</v>
      </c>
      <c r="AX815" s="196">
        <f t="shared" ref="AX815" si="6121">IF($AU$635=1,AP815*$AP$7,0)</f>
        <v>0</v>
      </c>
      <c r="AY815" s="196">
        <f t="shared" ref="AY815" si="6122">IF($AV$635=1,AS815*$AS$7,0)</f>
        <v>0</v>
      </c>
      <c r="AZ815" s="197" t="e">
        <f t="shared" si="5575"/>
        <v>#REF!</v>
      </c>
      <c r="BA815" s="198">
        <f t="shared" ref="BA815" si="6123">IFERROR(AZ815/(IF($AT$635&gt;0,$AM$7,0)+IF($AU$635&gt;0,$AP$7,0)+IF($AV$635&gt;0,$AS$7,0)),0)</f>
        <v>0</v>
      </c>
      <c r="BB815" s="198"/>
      <c r="BC815" s="425"/>
      <c r="BD815" s="413"/>
      <c r="BE815" s="413"/>
      <c r="BF815" s="413"/>
      <c r="BG815" s="416"/>
      <c r="BH815" s="416"/>
      <c r="BI815" s="411"/>
      <c r="BJ815" s="411"/>
      <c r="BK815" s="413"/>
      <c r="BL815" s="413"/>
      <c r="BM815" s="413"/>
      <c r="BP815" s="211"/>
      <c r="BQ815" s="211"/>
      <c r="BR815" s="211"/>
      <c r="BS815" s="211"/>
    </row>
    <row r="816" spans="1:71">
      <c r="A816" s="419"/>
      <c r="B816" s="419"/>
      <c r="C816" s="422"/>
      <c r="D816" s="195" t="str">
        <f t="shared" si="5720"/>
        <v>3.8</v>
      </c>
      <c r="E816" s="195"/>
      <c r="F816" s="195"/>
      <c r="G816" s="195"/>
      <c r="H816" s="195"/>
      <c r="I816" s="195"/>
      <c r="J816" s="196">
        <f t="shared" si="5559"/>
        <v>0</v>
      </c>
      <c r="K816" s="197" t="str">
        <f>IF(analis!AV26="","",analis!AV26)</f>
        <v/>
      </c>
      <c r="L816" s="196"/>
      <c r="M816" s="196"/>
      <c r="N816" s="196"/>
      <c r="O816" s="196"/>
      <c r="P816" s="196">
        <f t="shared" si="5560"/>
        <v>0</v>
      </c>
      <c r="Q816" s="8" t="e">
        <f>#REF!</f>
        <v>#REF!</v>
      </c>
      <c r="R816" s="196"/>
      <c r="S816" s="196" t="e">
        <f t="shared" si="5561"/>
        <v>#REF!</v>
      </c>
      <c r="T816" s="196"/>
      <c r="U816" s="196"/>
      <c r="V816" s="196">
        <f t="shared" si="5562"/>
        <v>0</v>
      </c>
      <c r="W816" s="196"/>
      <c r="X816" s="196"/>
      <c r="Y816" s="196"/>
      <c r="Z816" s="196"/>
      <c r="AA816" s="196">
        <f t="shared" ref="AA816" si="6124">IF($W$636=1,J816*$J$7,0)</f>
        <v>0</v>
      </c>
      <c r="AB816" s="196">
        <f t="shared" ref="AB816" si="6125">IF($X$636=1,P816*$P$7,0)</f>
        <v>0</v>
      </c>
      <c r="AC816" s="196" t="e">
        <f t="shared" ref="AC816" si="6126">IF($Y$636=1,S816*$S$7,0)</f>
        <v>#REF!</v>
      </c>
      <c r="AD816" s="196">
        <f t="shared" ref="AD816" si="6127">IF($Z$636=1,V816*$V$7,0)</f>
        <v>0</v>
      </c>
      <c r="AE816" s="197" t="e">
        <f t="shared" si="5567"/>
        <v>#REF!</v>
      </c>
      <c r="AF816" s="198">
        <f t="shared" ref="AF816" si="6128">IFERROR(AE816/(IF($W$636&gt;0,$J$7,0)+IF($X$636&gt;0,$P$7,0)+IF($Y$636&gt;0,$S$7,0)+IF($Z$636&gt;0,$V$7,0)),0)</f>
        <v>0</v>
      </c>
      <c r="AG816" s="198"/>
      <c r="AH816" s="425"/>
      <c r="AI816" s="413"/>
      <c r="AJ816" s="199" t="str">
        <f t="shared" si="5726"/>
        <v>4.8</v>
      </c>
      <c r="AK816" s="8" t="e">
        <f>#REF!</f>
        <v>#REF!</v>
      </c>
      <c r="AL816" s="199"/>
      <c r="AM816" s="196" t="e">
        <f t="shared" si="5569"/>
        <v>#REF!</v>
      </c>
      <c r="AN816" s="196"/>
      <c r="AO816" s="196"/>
      <c r="AP816" s="196">
        <f t="shared" si="5570"/>
        <v>0</v>
      </c>
      <c r="AQ816" s="196"/>
      <c r="AR816" s="196"/>
      <c r="AS816" s="196">
        <f t="shared" si="5571"/>
        <v>0</v>
      </c>
      <c r="AT816" s="196"/>
      <c r="AU816" s="196"/>
      <c r="AV816" s="196"/>
      <c r="AW816" s="196" t="e">
        <f t="shared" ref="AW816" si="6129">IF($AT$636=1,AM816*$AM$7,0)</f>
        <v>#REF!</v>
      </c>
      <c r="AX816" s="196">
        <f t="shared" ref="AX816" si="6130">IF($AU$636=1,AP816*$AP$7,0)</f>
        <v>0</v>
      </c>
      <c r="AY816" s="196">
        <f t="shared" ref="AY816" si="6131">IF($AV$636=1,AS816*$AS$7,0)</f>
        <v>0</v>
      </c>
      <c r="AZ816" s="197" t="e">
        <f t="shared" si="5575"/>
        <v>#REF!</v>
      </c>
      <c r="BA816" s="198">
        <f t="shared" ref="BA816" si="6132">IFERROR(AZ816/(IF($AT$636&gt;0,$AM$7,0)+IF($AU$636&gt;0,$AP$7,0)+IF($AV$636&gt;0,$AS$7,0)),0)</f>
        <v>0</v>
      </c>
      <c r="BB816" s="198"/>
      <c r="BC816" s="425"/>
      <c r="BD816" s="413"/>
      <c r="BE816" s="413"/>
      <c r="BF816" s="413"/>
      <c r="BG816" s="416"/>
      <c r="BH816" s="416"/>
      <c r="BI816" s="411"/>
      <c r="BJ816" s="411"/>
      <c r="BK816" s="413"/>
      <c r="BL816" s="413"/>
      <c r="BM816" s="413"/>
      <c r="BP816" s="211"/>
      <c r="BQ816" s="211"/>
      <c r="BR816" s="211"/>
      <c r="BS816" s="211"/>
    </row>
    <row r="817" spans="1:71">
      <c r="A817" s="419"/>
      <c r="B817" s="419"/>
      <c r="C817" s="422"/>
      <c r="D817" s="195" t="str">
        <f t="shared" si="5720"/>
        <v>3.9</v>
      </c>
      <c r="E817" s="195"/>
      <c r="F817" s="195"/>
      <c r="G817" s="195"/>
      <c r="H817" s="195"/>
      <c r="I817" s="195"/>
      <c r="J817" s="196">
        <f t="shared" si="5559"/>
        <v>0</v>
      </c>
      <c r="K817" s="197" t="str">
        <f>IF(analis!AX26="","",analis!AX26)</f>
        <v/>
      </c>
      <c r="L817" s="196"/>
      <c r="M817" s="196"/>
      <c r="N817" s="196"/>
      <c r="O817" s="196"/>
      <c r="P817" s="196">
        <f t="shared" si="5560"/>
        <v>0</v>
      </c>
      <c r="Q817" s="8" t="e">
        <f>#REF!</f>
        <v>#REF!</v>
      </c>
      <c r="R817" s="196"/>
      <c r="S817" s="196" t="e">
        <f t="shared" si="5561"/>
        <v>#REF!</v>
      </c>
      <c r="T817" s="196"/>
      <c r="U817" s="196"/>
      <c r="V817" s="196">
        <f t="shared" si="5562"/>
        <v>0</v>
      </c>
      <c r="W817" s="196"/>
      <c r="X817" s="196"/>
      <c r="Y817" s="196"/>
      <c r="Z817" s="196"/>
      <c r="AA817" s="196">
        <f t="shared" ref="AA817" si="6133">IF($W$637=1,J817*$J$7,0)</f>
        <v>0</v>
      </c>
      <c r="AB817" s="196">
        <f t="shared" ref="AB817" si="6134">IF($X$637=1,P817*$P$7,0)</f>
        <v>0</v>
      </c>
      <c r="AC817" s="196" t="e">
        <f t="shared" ref="AC817" si="6135">IF($Y$637=1,S817*$S$7,0)</f>
        <v>#REF!</v>
      </c>
      <c r="AD817" s="196">
        <f t="shared" ref="AD817" si="6136">IF($Z$637=1,V817*$V$7,0)</f>
        <v>0</v>
      </c>
      <c r="AE817" s="197" t="e">
        <f t="shared" si="5567"/>
        <v>#REF!</v>
      </c>
      <c r="AF817" s="198">
        <f t="shared" ref="AF817" si="6137">IFERROR(AE817/(IF($W$637&gt;0,$J$7,0)+IF($X$637&gt;0,$P$7,0)+IF($Y$637&gt;0,$S$7,0)+IF($Z$637&gt;0,$V$7,0)),0)</f>
        <v>0</v>
      </c>
      <c r="AG817" s="198"/>
      <c r="AH817" s="425"/>
      <c r="AI817" s="413"/>
      <c r="AJ817" s="199" t="str">
        <f t="shared" si="5726"/>
        <v>4.9</v>
      </c>
      <c r="AK817" s="8" t="e">
        <f>#REF!</f>
        <v>#REF!</v>
      </c>
      <c r="AL817" s="199"/>
      <c r="AM817" s="196" t="e">
        <f t="shared" si="5569"/>
        <v>#REF!</v>
      </c>
      <c r="AN817" s="196"/>
      <c r="AO817" s="196"/>
      <c r="AP817" s="196">
        <f t="shared" si="5570"/>
        <v>0</v>
      </c>
      <c r="AQ817" s="196"/>
      <c r="AR817" s="196"/>
      <c r="AS817" s="196">
        <f t="shared" si="5571"/>
        <v>0</v>
      </c>
      <c r="AT817" s="196"/>
      <c r="AU817" s="196"/>
      <c r="AV817" s="196"/>
      <c r="AW817" s="196" t="e">
        <f t="shared" ref="AW817" si="6138">IF($AT$637=1,AM817*$AM$7,0)</f>
        <v>#REF!</v>
      </c>
      <c r="AX817" s="196">
        <f t="shared" ref="AX817" si="6139">IF($AU$637=1,AP817*$AP$7,0)</f>
        <v>0</v>
      </c>
      <c r="AY817" s="196">
        <f t="shared" ref="AY817" si="6140">IF($AV$637=1,AS817*$AS$7,0)</f>
        <v>0</v>
      </c>
      <c r="AZ817" s="197" t="e">
        <f t="shared" si="5575"/>
        <v>#REF!</v>
      </c>
      <c r="BA817" s="198">
        <f t="shared" ref="BA817" si="6141">IFERROR(AZ817/(IF($AT$637&gt;0,$AM$7,0)+IF($AU$637&gt;0,$AP$7,0)+IF($AV$637&gt;0,$AS$7,0)),0)</f>
        <v>0</v>
      </c>
      <c r="BB817" s="198"/>
      <c r="BC817" s="425"/>
      <c r="BD817" s="413"/>
      <c r="BE817" s="413"/>
      <c r="BF817" s="413"/>
      <c r="BG817" s="416"/>
      <c r="BH817" s="416"/>
      <c r="BI817" s="411"/>
      <c r="BJ817" s="411"/>
      <c r="BK817" s="413"/>
      <c r="BL817" s="413"/>
      <c r="BM817" s="413"/>
      <c r="BP817" s="211"/>
      <c r="BQ817" s="211"/>
      <c r="BR817" s="211"/>
      <c r="BS817" s="211"/>
    </row>
    <row r="818" spans="1:71">
      <c r="A818" s="419"/>
      <c r="B818" s="419"/>
      <c r="C818" s="422"/>
      <c r="D818" s="195" t="str">
        <f t="shared" si="5720"/>
        <v>3.10</v>
      </c>
      <c r="E818" s="195"/>
      <c r="F818" s="195"/>
      <c r="G818" s="195"/>
      <c r="H818" s="195"/>
      <c r="I818" s="195"/>
      <c r="J818" s="196">
        <f t="shared" si="5559"/>
        <v>0</v>
      </c>
      <c r="K818" s="197" t="str">
        <f>IF(analis!AZ26="","",analis!AZ26)</f>
        <v/>
      </c>
      <c r="L818" s="196"/>
      <c r="M818" s="196"/>
      <c r="N818" s="196"/>
      <c r="O818" s="196"/>
      <c r="P818" s="196">
        <f t="shared" si="5560"/>
        <v>0</v>
      </c>
      <c r="Q818" s="8" t="e">
        <f>#REF!</f>
        <v>#REF!</v>
      </c>
      <c r="R818" s="196"/>
      <c r="S818" s="196" t="e">
        <f t="shared" si="5561"/>
        <v>#REF!</v>
      </c>
      <c r="T818" s="196"/>
      <c r="U818" s="196"/>
      <c r="V818" s="196">
        <f t="shared" si="5562"/>
        <v>0</v>
      </c>
      <c r="W818" s="196"/>
      <c r="X818" s="196"/>
      <c r="Y818" s="196"/>
      <c r="Z818" s="196"/>
      <c r="AA818" s="196">
        <f t="shared" ref="AA818" si="6142">IF($W$638=1,J818*$J$7,0)</f>
        <v>0</v>
      </c>
      <c r="AB818" s="196">
        <f t="shared" ref="AB818" si="6143">IF($X$638=1,P818*$P$7,0)</f>
        <v>0</v>
      </c>
      <c r="AC818" s="196" t="e">
        <f t="shared" ref="AC818" si="6144">IF($Y$638=1,S818*$S$7,0)</f>
        <v>#REF!</v>
      </c>
      <c r="AD818" s="196">
        <f t="shared" ref="AD818" si="6145">IF($Z$638=1,V818*$V$7,0)</f>
        <v>0</v>
      </c>
      <c r="AE818" s="197" t="e">
        <f t="shared" si="5567"/>
        <v>#REF!</v>
      </c>
      <c r="AF818" s="198">
        <f t="shared" ref="AF818" si="6146">IFERROR(AE818/(IF($W$638&gt;0,$J$7,0)+IF($X$638&gt;0,$P$7,0)+IF($Y$638&gt;0,$S$7,0)+IF($Z$638&gt;0,$V$7,0)),0)</f>
        <v>0</v>
      </c>
      <c r="AG818" s="198"/>
      <c r="AH818" s="425"/>
      <c r="AI818" s="413"/>
      <c r="AJ818" s="199" t="str">
        <f t="shared" si="5726"/>
        <v>4.10</v>
      </c>
      <c r="AK818" s="8" t="e">
        <f>#REF!</f>
        <v>#REF!</v>
      </c>
      <c r="AL818" s="199"/>
      <c r="AM818" s="196" t="e">
        <f t="shared" si="5569"/>
        <v>#REF!</v>
      </c>
      <c r="AN818" s="196"/>
      <c r="AO818" s="196"/>
      <c r="AP818" s="196">
        <f t="shared" si="5570"/>
        <v>0</v>
      </c>
      <c r="AQ818" s="196"/>
      <c r="AR818" s="196"/>
      <c r="AS818" s="196">
        <f t="shared" si="5571"/>
        <v>0</v>
      </c>
      <c r="AT818" s="196"/>
      <c r="AU818" s="196"/>
      <c r="AV818" s="196"/>
      <c r="AW818" s="196" t="e">
        <f t="shared" ref="AW818" si="6147">IF($AT$638=1,AM818*$AM$7,0)</f>
        <v>#REF!</v>
      </c>
      <c r="AX818" s="196">
        <f t="shared" ref="AX818" si="6148">IF($AU$638=1,AP818*$AP$7,0)</f>
        <v>0</v>
      </c>
      <c r="AY818" s="196">
        <f t="shared" ref="AY818" si="6149">IF($AV$638=1,AS818*$AS$7,0)</f>
        <v>0</v>
      </c>
      <c r="AZ818" s="197" t="e">
        <f t="shared" si="5575"/>
        <v>#REF!</v>
      </c>
      <c r="BA818" s="198">
        <f t="shared" ref="BA818" si="6150">IFERROR(AZ818/(IF($AT$638&gt;0,$AM$7,0)+IF($AU$638&gt;0,$AP$7,0)+IF($AV$638&gt;0,$AS$7,0)),0)</f>
        <v>0</v>
      </c>
      <c r="BB818" s="198"/>
      <c r="BC818" s="425"/>
      <c r="BD818" s="413"/>
      <c r="BE818" s="413"/>
      <c r="BF818" s="413"/>
      <c r="BG818" s="416"/>
      <c r="BH818" s="416"/>
      <c r="BI818" s="411"/>
      <c r="BJ818" s="411"/>
      <c r="BK818" s="413"/>
      <c r="BL818" s="413"/>
      <c r="BM818" s="413"/>
      <c r="BP818" s="211"/>
      <c r="BQ818" s="211"/>
      <c r="BR818" s="211"/>
      <c r="BS818" s="211"/>
    </row>
    <row r="819" spans="1:71">
      <c r="A819" s="419"/>
      <c r="B819" s="419"/>
      <c r="C819" s="422"/>
      <c r="D819" s="195" t="str">
        <f t="shared" si="5720"/>
        <v>3.11</v>
      </c>
      <c r="E819" s="195"/>
      <c r="F819" s="195"/>
      <c r="G819" s="195"/>
      <c r="H819" s="195"/>
      <c r="I819" s="195"/>
      <c r="J819" s="196">
        <f t="shared" si="5559"/>
        <v>0</v>
      </c>
      <c r="K819" s="197" t="str">
        <f>IF(analis!BB26="","",analis!BB26)</f>
        <v/>
      </c>
      <c r="L819" s="196"/>
      <c r="M819" s="196"/>
      <c r="N819" s="196"/>
      <c r="O819" s="196"/>
      <c r="P819" s="196">
        <f t="shared" si="5560"/>
        <v>0</v>
      </c>
      <c r="Q819" s="8" t="e">
        <f>#REF!</f>
        <v>#REF!</v>
      </c>
      <c r="R819" s="196"/>
      <c r="S819" s="196" t="e">
        <f t="shared" si="5561"/>
        <v>#REF!</v>
      </c>
      <c r="T819" s="196"/>
      <c r="U819" s="196"/>
      <c r="V819" s="196">
        <f t="shared" si="5562"/>
        <v>0</v>
      </c>
      <c r="W819" s="196"/>
      <c r="X819" s="196"/>
      <c r="Y819" s="196"/>
      <c r="Z819" s="196"/>
      <c r="AA819" s="196">
        <f t="shared" ref="AA819" si="6151">IF($W$639=1,J819*$J$7,0)</f>
        <v>0</v>
      </c>
      <c r="AB819" s="196">
        <f t="shared" ref="AB819" si="6152">IF($X$639=1,P819*$P$7,0)</f>
        <v>0</v>
      </c>
      <c r="AC819" s="196" t="e">
        <f t="shared" ref="AC819" si="6153">IF($Y$639=1,S819*$S$7,0)</f>
        <v>#REF!</v>
      </c>
      <c r="AD819" s="196">
        <f t="shared" ref="AD819" si="6154">IF($Z$639=1,V819*$V$7,0)</f>
        <v>0</v>
      </c>
      <c r="AE819" s="197" t="e">
        <f t="shared" si="5567"/>
        <v>#REF!</v>
      </c>
      <c r="AF819" s="198">
        <f t="shared" ref="AF819" si="6155">IFERROR(AE819/(IF($W$639&gt;0,$J$7,0)+IF($X$639&gt;0,$P$7,0)+IF($Y$639&gt;0,$S$7,0)+IF($Z$639&gt;0,$V$7,0)),0)</f>
        <v>0</v>
      </c>
      <c r="AG819" s="198"/>
      <c r="AH819" s="425"/>
      <c r="AI819" s="413"/>
      <c r="AJ819" s="199" t="str">
        <f t="shared" si="5726"/>
        <v>4.11</v>
      </c>
      <c r="AK819" s="8" t="e">
        <f>#REF!</f>
        <v>#REF!</v>
      </c>
      <c r="AL819" s="199"/>
      <c r="AM819" s="196" t="e">
        <f t="shared" si="5569"/>
        <v>#REF!</v>
      </c>
      <c r="AN819" s="196"/>
      <c r="AO819" s="196"/>
      <c r="AP819" s="196">
        <f t="shared" si="5570"/>
        <v>0</v>
      </c>
      <c r="AQ819" s="196"/>
      <c r="AR819" s="196"/>
      <c r="AS819" s="196">
        <f t="shared" si="5571"/>
        <v>0</v>
      </c>
      <c r="AT819" s="196"/>
      <c r="AU819" s="196"/>
      <c r="AV819" s="196"/>
      <c r="AW819" s="196" t="e">
        <f t="shared" ref="AW819" si="6156">IF($AT$639=1,AM819*$AM$7,0)</f>
        <v>#REF!</v>
      </c>
      <c r="AX819" s="196">
        <f t="shared" ref="AX819" si="6157">IF($AU$639=1,AP819*$AP$7,0)</f>
        <v>0</v>
      </c>
      <c r="AY819" s="196">
        <f t="shared" ref="AY819" si="6158">IF($AV$639=1,AS819*$AS$7,0)</f>
        <v>0</v>
      </c>
      <c r="AZ819" s="197" t="e">
        <f t="shared" si="5575"/>
        <v>#REF!</v>
      </c>
      <c r="BA819" s="198">
        <f t="shared" ref="BA819" si="6159">IFERROR(AZ819/(IF($AT$639&gt;0,$AM$7,0)+IF($AU$639&gt;0,$AP$7,0)+IF($AV$639&gt;0,$AS$7,0)),0)</f>
        <v>0</v>
      </c>
      <c r="BB819" s="198"/>
      <c r="BC819" s="425"/>
      <c r="BD819" s="413"/>
      <c r="BE819" s="413"/>
      <c r="BF819" s="413"/>
      <c r="BG819" s="416"/>
      <c r="BH819" s="416"/>
      <c r="BI819" s="411"/>
      <c r="BJ819" s="411"/>
      <c r="BK819" s="413"/>
      <c r="BL819" s="413"/>
      <c r="BM819" s="413"/>
      <c r="BP819" s="211"/>
      <c r="BQ819" s="211"/>
      <c r="BR819" s="211"/>
      <c r="BS819" s="211"/>
    </row>
    <row r="820" spans="1:71">
      <c r="A820" s="419"/>
      <c r="B820" s="419"/>
      <c r="C820" s="422"/>
      <c r="D820" s="195" t="str">
        <f t="shared" si="5720"/>
        <v>3.12</v>
      </c>
      <c r="E820" s="195"/>
      <c r="F820" s="195"/>
      <c r="G820" s="195"/>
      <c r="H820" s="195"/>
      <c r="I820" s="195"/>
      <c r="J820" s="196">
        <f t="shared" si="5559"/>
        <v>0</v>
      </c>
      <c r="K820" s="197" t="str">
        <f>IF(analis!BD26="","",analis!BD26)</f>
        <v/>
      </c>
      <c r="L820" s="196"/>
      <c r="M820" s="196"/>
      <c r="N820" s="196"/>
      <c r="O820" s="196"/>
      <c r="P820" s="196">
        <f t="shared" si="5560"/>
        <v>0</v>
      </c>
      <c r="Q820" s="8" t="e">
        <f>#REF!</f>
        <v>#REF!</v>
      </c>
      <c r="R820" s="196"/>
      <c r="S820" s="196" t="e">
        <f t="shared" si="5561"/>
        <v>#REF!</v>
      </c>
      <c r="T820" s="196"/>
      <c r="U820" s="196"/>
      <c r="V820" s="196">
        <f t="shared" si="5562"/>
        <v>0</v>
      </c>
      <c r="W820" s="196"/>
      <c r="X820" s="196"/>
      <c r="Y820" s="196"/>
      <c r="Z820" s="196"/>
      <c r="AA820" s="196">
        <f t="shared" ref="AA820" si="6160">IF($W$640=1,J820*$J$7,0)</f>
        <v>0</v>
      </c>
      <c r="AB820" s="196">
        <f t="shared" ref="AB820" si="6161">IF($X$640=1,P820*$P$7,0)</f>
        <v>0</v>
      </c>
      <c r="AC820" s="196" t="e">
        <f t="shared" ref="AC820" si="6162">IF($Y$640=1,S820*$S$7,0)</f>
        <v>#REF!</v>
      </c>
      <c r="AD820" s="196">
        <f t="shared" ref="AD820" si="6163">IF($Z$640=1,V820*$V$7,0)</f>
        <v>0</v>
      </c>
      <c r="AE820" s="197" t="e">
        <f t="shared" si="5567"/>
        <v>#REF!</v>
      </c>
      <c r="AF820" s="198">
        <f t="shared" ref="AF820" si="6164">IFERROR(AE820/(IF($W$640&gt;0,$J$7,0)+IF($X$640&gt;0,$P$7,0)+IF($Y$640&gt;0,$S$7,0)+IF($Z$640&gt;0,$V$7,0)),0)</f>
        <v>0</v>
      </c>
      <c r="AG820" s="198"/>
      <c r="AH820" s="425"/>
      <c r="AI820" s="413"/>
      <c r="AJ820" s="199" t="str">
        <f t="shared" si="5726"/>
        <v>4.12</v>
      </c>
      <c r="AK820" s="8" t="e">
        <f>#REF!</f>
        <v>#REF!</v>
      </c>
      <c r="AL820" s="199"/>
      <c r="AM820" s="196" t="e">
        <f t="shared" si="5569"/>
        <v>#REF!</v>
      </c>
      <c r="AN820" s="196"/>
      <c r="AO820" s="196"/>
      <c r="AP820" s="196">
        <f t="shared" si="5570"/>
        <v>0</v>
      </c>
      <c r="AQ820" s="196"/>
      <c r="AR820" s="196"/>
      <c r="AS820" s="196">
        <f t="shared" si="5571"/>
        <v>0</v>
      </c>
      <c r="AT820" s="196"/>
      <c r="AU820" s="196"/>
      <c r="AV820" s="196"/>
      <c r="AW820" s="196" t="e">
        <f t="shared" ref="AW820" si="6165">IF($AT$640=1,AM820*$AM$7,0)</f>
        <v>#REF!</v>
      </c>
      <c r="AX820" s="196">
        <f t="shared" ref="AX820" si="6166">IF($AU$640=1,AP820*$AP$7,0)</f>
        <v>0</v>
      </c>
      <c r="AY820" s="196">
        <f t="shared" ref="AY820" si="6167">IF($AV$640=1,AS820*$AS$7,0)</f>
        <v>0</v>
      </c>
      <c r="AZ820" s="197" t="e">
        <f t="shared" si="5575"/>
        <v>#REF!</v>
      </c>
      <c r="BA820" s="198">
        <f t="shared" ref="BA820" si="6168">IFERROR(AZ820/(IF($AT$640&gt;0,$AM$7,0)+IF($AU$640&gt;0,$AP$7,0)+IF($AV$640&gt;0,$AS$7,0)),0)</f>
        <v>0</v>
      </c>
      <c r="BB820" s="198"/>
      <c r="BC820" s="425"/>
      <c r="BD820" s="413"/>
      <c r="BE820" s="413"/>
      <c r="BF820" s="413"/>
      <c r="BG820" s="416"/>
      <c r="BH820" s="416"/>
      <c r="BI820" s="411"/>
      <c r="BJ820" s="411"/>
      <c r="BK820" s="413"/>
      <c r="BL820" s="413"/>
      <c r="BM820" s="413"/>
      <c r="BP820" s="211"/>
      <c r="BQ820" s="211"/>
      <c r="BR820" s="211"/>
      <c r="BS820" s="211"/>
    </row>
    <row r="821" spans="1:71">
      <c r="A821" s="419"/>
      <c r="B821" s="419"/>
      <c r="C821" s="422"/>
      <c r="D821" s="195" t="str">
        <f t="shared" si="5720"/>
        <v>3.13</v>
      </c>
      <c r="E821" s="195"/>
      <c r="F821" s="195"/>
      <c r="G821" s="195"/>
      <c r="H821" s="195"/>
      <c r="I821" s="195"/>
      <c r="J821" s="196">
        <f t="shared" si="5559"/>
        <v>0</v>
      </c>
      <c r="K821" s="197" t="str">
        <f>IF(analis!BF26="","",analis!BF26)</f>
        <v/>
      </c>
      <c r="L821" s="196"/>
      <c r="M821" s="196"/>
      <c r="N821" s="196"/>
      <c r="O821" s="196"/>
      <c r="P821" s="196">
        <f t="shared" si="5560"/>
        <v>0</v>
      </c>
      <c r="Q821" s="8" t="e">
        <f>#REF!</f>
        <v>#REF!</v>
      </c>
      <c r="R821" s="196"/>
      <c r="S821" s="196" t="e">
        <f t="shared" si="5561"/>
        <v>#REF!</v>
      </c>
      <c r="T821" s="196"/>
      <c r="U821" s="196"/>
      <c r="V821" s="196">
        <f t="shared" si="5562"/>
        <v>0</v>
      </c>
      <c r="W821" s="196"/>
      <c r="X821" s="196"/>
      <c r="Y821" s="196"/>
      <c r="Z821" s="196"/>
      <c r="AA821" s="196">
        <f t="shared" ref="AA821" si="6169">IF($W$641=1,J821*$J$7,0)</f>
        <v>0</v>
      </c>
      <c r="AB821" s="196">
        <f t="shared" ref="AB821" si="6170">IF($X$641=1,P821*$P$7,0)</f>
        <v>0</v>
      </c>
      <c r="AC821" s="196" t="e">
        <f t="shared" ref="AC821" si="6171">IF($Y$641=1,S821*$S$7,0)</f>
        <v>#REF!</v>
      </c>
      <c r="AD821" s="196">
        <f t="shared" ref="AD821" si="6172">IF($Z$641=1,V821*$V$7,0)</f>
        <v>0</v>
      </c>
      <c r="AE821" s="197" t="e">
        <f t="shared" si="5567"/>
        <v>#REF!</v>
      </c>
      <c r="AF821" s="198">
        <f t="shared" ref="AF821" si="6173">IFERROR(AE821/(IF($W$641&gt;0,$J$7,0)+IF($X$641&gt;0,$P$7,0)+IF($Y$641&gt;0,$S$7,0)+IF($Z$641&gt;0,$V$7,0)),0)</f>
        <v>0</v>
      </c>
      <c r="AG821" s="198"/>
      <c r="AH821" s="425"/>
      <c r="AI821" s="413"/>
      <c r="AJ821" s="199" t="str">
        <f t="shared" si="5726"/>
        <v>4.13</v>
      </c>
      <c r="AK821" s="8" t="e">
        <f>#REF!</f>
        <v>#REF!</v>
      </c>
      <c r="AL821" s="199"/>
      <c r="AM821" s="196" t="e">
        <f t="shared" si="5569"/>
        <v>#REF!</v>
      </c>
      <c r="AN821" s="196"/>
      <c r="AO821" s="196"/>
      <c r="AP821" s="196">
        <f t="shared" si="5570"/>
        <v>0</v>
      </c>
      <c r="AQ821" s="196"/>
      <c r="AR821" s="196"/>
      <c r="AS821" s="196">
        <f t="shared" si="5571"/>
        <v>0</v>
      </c>
      <c r="AT821" s="196"/>
      <c r="AU821" s="196"/>
      <c r="AV821" s="196"/>
      <c r="AW821" s="196" t="e">
        <f t="shared" ref="AW821" si="6174">IF($AT$641=1,AM821*$AM$7,0)</f>
        <v>#REF!</v>
      </c>
      <c r="AX821" s="196">
        <f t="shared" ref="AX821" si="6175">IF($AU$641=1,AP821*$AP$7,0)</f>
        <v>0</v>
      </c>
      <c r="AY821" s="196">
        <f t="shared" ref="AY821" si="6176">IF($AV$641=1,AS821*$AS$7,0)</f>
        <v>0</v>
      </c>
      <c r="AZ821" s="197" t="e">
        <f t="shared" si="5575"/>
        <v>#REF!</v>
      </c>
      <c r="BA821" s="198">
        <f t="shared" ref="BA821" si="6177">IFERROR(AZ821/(IF($AT$641&gt;0,$AM$7,0)+IF($AU$641&gt;0,$AP$7,0)+IF($AV$641&gt;0,$AS$7,0)),0)</f>
        <v>0</v>
      </c>
      <c r="BB821" s="198"/>
      <c r="BC821" s="425"/>
      <c r="BD821" s="413"/>
      <c r="BE821" s="413"/>
      <c r="BF821" s="413"/>
      <c r="BG821" s="416"/>
      <c r="BH821" s="416"/>
      <c r="BI821" s="411"/>
      <c r="BJ821" s="411"/>
      <c r="BK821" s="413"/>
      <c r="BL821" s="413"/>
      <c r="BM821" s="413"/>
      <c r="BP821" s="211"/>
      <c r="BQ821" s="211"/>
      <c r="BR821" s="211"/>
      <c r="BS821" s="211"/>
    </row>
    <row r="822" spans="1:71">
      <c r="A822" s="419"/>
      <c r="B822" s="419"/>
      <c r="C822" s="422"/>
      <c r="D822" s="195" t="str">
        <f t="shared" si="5720"/>
        <v>3.14</v>
      </c>
      <c r="E822" s="195"/>
      <c r="F822" s="195"/>
      <c r="G822" s="195"/>
      <c r="H822" s="195"/>
      <c r="I822" s="195"/>
      <c r="J822" s="196">
        <f t="shared" ref="J822:J885" si="6178">IF(SUM(E822:I822)&gt;0,AVERAGE(E822:I822),0)</f>
        <v>0</v>
      </c>
      <c r="K822" s="197" t="str">
        <f>IF(analis!BH26="","",analis!BH26)</f>
        <v/>
      </c>
      <c r="L822" s="196"/>
      <c r="M822" s="196"/>
      <c r="N822" s="196"/>
      <c r="O822" s="196"/>
      <c r="P822" s="196">
        <f t="shared" ref="P822:P885" si="6179">IF(SUM(K822:O822)&gt;0,AVERAGE(K822:O822),0)</f>
        <v>0</v>
      </c>
      <c r="Q822" s="8" t="e">
        <f>#REF!</f>
        <v>#REF!</v>
      </c>
      <c r="R822" s="196"/>
      <c r="S822" s="196" t="e">
        <f t="shared" ref="S822:S885" si="6180">IF(SUM(Q822:R822)&gt;0,MAX(Q822:R822),0)</f>
        <v>#REF!</v>
      </c>
      <c r="T822" s="196"/>
      <c r="U822" s="196"/>
      <c r="V822" s="196">
        <f t="shared" ref="V822:V885" si="6181">IF(SUM(T822:U822)&gt;0,MAX(T822:U822),0)</f>
        <v>0</v>
      </c>
      <c r="W822" s="196"/>
      <c r="X822" s="196"/>
      <c r="Y822" s="196"/>
      <c r="Z822" s="196"/>
      <c r="AA822" s="196">
        <f t="shared" ref="AA822" si="6182">IF($W$642=1,J822*$J$7,0)</f>
        <v>0</v>
      </c>
      <c r="AB822" s="196">
        <f t="shared" ref="AB822" si="6183">IF($X$642=1,P822*$P$7,0)</f>
        <v>0</v>
      </c>
      <c r="AC822" s="196" t="e">
        <f t="shared" ref="AC822" si="6184">IF($Y$642=1,S822*$S$7,0)</f>
        <v>#REF!</v>
      </c>
      <c r="AD822" s="196">
        <f t="shared" ref="AD822" si="6185">IF($Z$642=1,V822*$V$7,0)</f>
        <v>0</v>
      </c>
      <c r="AE822" s="197" t="e">
        <f t="shared" ref="AE822:AE885" si="6186">SUM(AA822:AD822)</f>
        <v>#REF!</v>
      </c>
      <c r="AF822" s="198">
        <f t="shared" ref="AF822" si="6187">IFERROR(AE822/(IF($W$642&gt;0,$J$7,0)+IF($X$642&gt;0,$P$7,0)+IF($Y$642&gt;0,$S$7,0)+IF($Z$642&gt;0,$V$7,0)),0)</f>
        <v>0</v>
      </c>
      <c r="AG822" s="198"/>
      <c r="AH822" s="425"/>
      <c r="AI822" s="413"/>
      <c r="AJ822" s="199" t="str">
        <f t="shared" si="5726"/>
        <v>4.14</v>
      </c>
      <c r="AK822" s="8" t="e">
        <f>#REF!</f>
        <v>#REF!</v>
      </c>
      <c r="AL822" s="199"/>
      <c r="AM822" s="196" t="e">
        <f t="shared" ref="AM822:AM885" si="6188">MAX(AK822:AL822)</f>
        <v>#REF!</v>
      </c>
      <c r="AN822" s="196"/>
      <c r="AO822" s="196"/>
      <c r="AP822" s="196">
        <f t="shared" ref="AP822:AP885" si="6189">MAX(AN822:AO822)</f>
        <v>0</v>
      </c>
      <c r="AQ822" s="196"/>
      <c r="AR822" s="196"/>
      <c r="AS822" s="196">
        <f t="shared" ref="AS822:AS885" si="6190">MAX(AQ822:AR822)</f>
        <v>0</v>
      </c>
      <c r="AT822" s="196"/>
      <c r="AU822" s="196"/>
      <c r="AV822" s="196"/>
      <c r="AW822" s="196" t="e">
        <f t="shared" ref="AW822" si="6191">IF($AT$642=1,AM822*$AM$7,0)</f>
        <v>#REF!</v>
      </c>
      <c r="AX822" s="196">
        <f t="shared" ref="AX822" si="6192">IF($AU$642=1,AP822*$AP$7,0)</f>
        <v>0</v>
      </c>
      <c r="AY822" s="196">
        <f t="shared" ref="AY822" si="6193">IF($AV$642=1,AS822*$AS$7,0)</f>
        <v>0</v>
      </c>
      <c r="AZ822" s="197" t="e">
        <f t="shared" ref="AZ822:AZ885" si="6194">SUM(AW822:AY822)</f>
        <v>#REF!</v>
      </c>
      <c r="BA822" s="198">
        <f t="shared" ref="BA822" si="6195">IFERROR(AZ822/(IF($AT$642&gt;0,$AM$7,0)+IF($AU$642&gt;0,$AP$7,0)+IF($AV$642&gt;0,$AS$7,0)),0)</f>
        <v>0</v>
      </c>
      <c r="BB822" s="198"/>
      <c r="BC822" s="425"/>
      <c r="BD822" s="413"/>
      <c r="BE822" s="413"/>
      <c r="BF822" s="413"/>
      <c r="BG822" s="416"/>
      <c r="BH822" s="416"/>
      <c r="BI822" s="411"/>
      <c r="BJ822" s="411"/>
      <c r="BK822" s="413"/>
      <c r="BL822" s="413"/>
      <c r="BM822" s="413"/>
      <c r="BP822" s="211"/>
      <c r="BQ822" s="211"/>
      <c r="BR822" s="211"/>
      <c r="BS822" s="211"/>
    </row>
    <row r="823" spans="1:71">
      <c r="A823" s="420"/>
      <c r="B823" s="420"/>
      <c r="C823" s="423"/>
      <c r="D823" s="195" t="str">
        <f t="shared" si="5720"/>
        <v>3.15</v>
      </c>
      <c r="E823" s="195"/>
      <c r="F823" s="195"/>
      <c r="G823" s="195"/>
      <c r="H823" s="195"/>
      <c r="I823" s="195"/>
      <c r="J823" s="196">
        <f t="shared" si="6178"/>
        <v>0</v>
      </c>
      <c r="K823" s="197" t="str">
        <f>IF(analis!BJ26="","",analis!BJ26)</f>
        <v/>
      </c>
      <c r="L823" s="196"/>
      <c r="M823" s="196"/>
      <c r="N823" s="196"/>
      <c r="O823" s="196"/>
      <c r="P823" s="196">
        <f t="shared" si="6179"/>
        <v>0</v>
      </c>
      <c r="Q823" s="8" t="e">
        <f>#REF!</f>
        <v>#REF!</v>
      </c>
      <c r="R823" s="196"/>
      <c r="S823" s="196" t="e">
        <f t="shared" si="6180"/>
        <v>#REF!</v>
      </c>
      <c r="T823" s="196"/>
      <c r="U823" s="196"/>
      <c r="V823" s="196">
        <f t="shared" si="6181"/>
        <v>0</v>
      </c>
      <c r="W823" s="196"/>
      <c r="X823" s="196"/>
      <c r="Y823" s="196"/>
      <c r="Z823" s="196"/>
      <c r="AA823" s="196">
        <f t="shared" ref="AA823" si="6196">IF($W$643=1,J823*$J$7,0)</f>
        <v>0</v>
      </c>
      <c r="AB823" s="196">
        <f t="shared" ref="AB823" si="6197">IF($X$643=1,P823*$P$7,0)</f>
        <v>0</v>
      </c>
      <c r="AC823" s="196" t="e">
        <f t="shared" ref="AC823" si="6198">IF($Y$643=1,S823*$S$7,0)</f>
        <v>#REF!</v>
      </c>
      <c r="AD823" s="196">
        <f t="shared" ref="AD823" si="6199">IF($Z$643=1,V823*$V$7,0)</f>
        <v>0</v>
      </c>
      <c r="AE823" s="197" t="e">
        <f t="shared" si="6186"/>
        <v>#REF!</v>
      </c>
      <c r="AF823" s="198">
        <f t="shared" ref="AF823" si="6200">IFERROR(AE823/(IF($W$643&gt;0,$J$7,0)+IF($X$643&gt;0,$P$7,0)+IF($Y$643&gt;0,$S$7,0)+IF($Z$643&gt;0,$V$7,0)),0)</f>
        <v>0</v>
      </c>
      <c r="AG823" s="198"/>
      <c r="AH823" s="426"/>
      <c r="AI823" s="414"/>
      <c r="AJ823" s="199" t="str">
        <f t="shared" si="5726"/>
        <v>4.15</v>
      </c>
      <c r="AK823" s="8" t="e">
        <f>#REF!</f>
        <v>#REF!</v>
      </c>
      <c r="AL823" s="199"/>
      <c r="AM823" s="196" t="e">
        <f t="shared" si="6188"/>
        <v>#REF!</v>
      </c>
      <c r="AN823" s="196"/>
      <c r="AO823" s="196"/>
      <c r="AP823" s="196">
        <f t="shared" si="6189"/>
        <v>0</v>
      </c>
      <c r="AQ823" s="196"/>
      <c r="AR823" s="196"/>
      <c r="AS823" s="196">
        <f t="shared" si="6190"/>
        <v>0</v>
      </c>
      <c r="AT823" s="196"/>
      <c r="AU823" s="196"/>
      <c r="AV823" s="196"/>
      <c r="AW823" s="196" t="e">
        <f t="shared" ref="AW823" si="6201">IF($AT$643=1,AM823*$AM$7,0)</f>
        <v>#REF!</v>
      </c>
      <c r="AX823" s="196">
        <f t="shared" ref="AX823" si="6202">IF($AU$643=1,AP823*$AP$7,0)</f>
        <v>0</v>
      </c>
      <c r="AY823" s="196">
        <f t="shared" ref="AY823" si="6203">IF($AV$643=1,AS823*$AS$7,0)</f>
        <v>0</v>
      </c>
      <c r="AZ823" s="197" t="e">
        <f t="shared" si="6194"/>
        <v>#REF!</v>
      </c>
      <c r="BA823" s="198">
        <f t="shared" ref="BA823" si="6204">IFERROR(AZ823/(IF($AT$643&gt;0,$AM$7,0)+IF($AU$643&gt;0,$AP$7,0)+IF($AV$643&gt;0,$AS$7,0)),0)</f>
        <v>0</v>
      </c>
      <c r="BB823" s="198"/>
      <c r="BC823" s="426"/>
      <c r="BD823" s="414"/>
      <c r="BE823" s="414"/>
      <c r="BF823" s="414"/>
      <c r="BG823" s="417"/>
      <c r="BH823" s="417"/>
      <c r="BI823" s="316"/>
      <c r="BJ823" s="316"/>
      <c r="BK823" s="414"/>
      <c r="BL823" s="414"/>
      <c r="BM823" s="414"/>
      <c r="BP823" s="211"/>
      <c r="BQ823" s="211"/>
      <c r="BR823" s="211"/>
      <c r="BS823" s="211"/>
    </row>
    <row r="824" spans="1:71">
      <c r="A824" s="418">
        <v>14</v>
      </c>
      <c r="B824" s="418">
        <f>pd!B637</f>
        <v>0</v>
      </c>
      <c r="C824" s="421">
        <f>pd!C637</f>
        <v>0</v>
      </c>
      <c r="D824" s="195" t="str">
        <f t="shared" si="5720"/>
        <v>3.1</v>
      </c>
      <c r="E824" s="195"/>
      <c r="F824" s="195"/>
      <c r="G824" s="195"/>
      <c r="H824" s="195"/>
      <c r="I824" s="195"/>
      <c r="J824" s="196">
        <f t="shared" si="6178"/>
        <v>0</v>
      </c>
      <c r="K824" s="197" t="str">
        <f>IF(analis!AH27="","",analis!AH27)</f>
        <v/>
      </c>
      <c r="L824" s="196"/>
      <c r="M824" s="196"/>
      <c r="N824" s="196"/>
      <c r="O824" s="196"/>
      <c r="P824" s="196">
        <f t="shared" si="6179"/>
        <v>0</v>
      </c>
      <c r="Q824" s="8" t="e">
        <f>#REF!</f>
        <v>#REF!</v>
      </c>
      <c r="R824" s="196"/>
      <c r="S824" s="196" t="e">
        <f t="shared" si="6180"/>
        <v>#REF!</v>
      </c>
      <c r="T824" s="196"/>
      <c r="U824" s="196"/>
      <c r="V824" s="196">
        <f t="shared" si="6181"/>
        <v>0</v>
      </c>
      <c r="W824" s="196"/>
      <c r="X824" s="196"/>
      <c r="Y824" s="196"/>
      <c r="Z824" s="196"/>
      <c r="AA824" s="196">
        <f t="shared" ref="AA824" si="6205">IF($W$629=1,J824*$J$7,0)</f>
        <v>0</v>
      </c>
      <c r="AB824" s="196">
        <f t="shared" ref="AB824" si="6206">IF($X$629=1,P824*$P$7,0)</f>
        <v>0</v>
      </c>
      <c r="AC824" s="196" t="e">
        <f t="shared" ref="AC824" si="6207">IF($Y$629=1,S824*$S$7,0)</f>
        <v>#REF!</v>
      </c>
      <c r="AD824" s="196">
        <f t="shared" ref="AD824" si="6208">IF($Z$629=1,V824*$V$7,0)</f>
        <v>0</v>
      </c>
      <c r="AE824" s="197" t="e">
        <f t="shared" si="6186"/>
        <v>#REF!</v>
      </c>
      <c r="AF824" s="198">
        <f t="shared" ref="AF824" si="6209">IFERROR(AE824/(IF($W$629&gt;0,$J$7,0)+IF($X$629&gt;0,$P$7,0)+IF($Y$629&gt;0,$S$7,0)+IF($Z$629&gt;0,$V$7,0)),0)</f>
        <v>0</v>
      </c>
      <c r="AG824" s="198"/>
      <c r="AH824" s="424" t="e">
        <f t="shared" ref="AH824" si="6210">ROUND((SUM(AF824:AF838)/SUM($AG$629:$AG$643)),0)</f>
        <v>#REF!</v>
      </c>
      <c r="AI824" s="412" t="e">
        <f t="shared" ref="AI824" si="6211">IF(AH824&gt;=$BO$629,"A",IF(AH824&gt;=$BO$630,"B",IF(AH824&gt;=$BO$631,"C",IF(AH824&gt;=$BO$632,"D",""))))</f>
        <v>#REF!</v>
      </c>
      <c r="AJ824" s="199" t="str">
        <f t="shared" si="5726"/>
        <v>4.1</v>
      </c>
      <c r="AK824" s="8" t="e">
        <f>#REF!</f>
        <v>#REF!</v>
      </c>
      <c r="AL824" s="199"/>
      <c r="AM824" s="196" t="e">
        <f t="shared" si="6188"/>
        <v>#REF!</v>
      </c>
      <c r="AN824" s="196"/>
      <c r="AO824" s="196"/>
      <c r="AP824" s="196">
        <f t="shared" si="6189"/>
        <v>0</v>
      </c>
      <c r="AQ824" s="196"/>
      <c r="AR824" s="196"/>
      <c r="AS824" s="196">
        <f t="shared" si="6190"/>
        <v>0</v>
      </c>
      <c r="AT824" s="196"/>
      <c r="AU824" s="196"/>
      <c r="AV824" s="196"/>
      <c r="AW824" s="196" t="e">
        <f t="shared" ref="AW824" si="6212">IF($AT$629=1,AM824*$AM$7,0)</f>
        <v>#REF!</v>
      </c>
      <c r="AX824" s="196">
        <f t="shared" ref="AX824" si="6213">IF($AU$629=1,AP824*$AP$7,0)</f>
        <v>0</v>
      </c>
      <c r="AY824" s="196">
        <f t="shared" ref="AY824" si="6214">IF($AV$629=1,AS824*$AS$7,0)</f>
        <v>0</v>
      </c>
      <c r="AZ824" s="197" t="e">
        <f t="shared" si="6194"/>
        <v>#REF!</v>
      </c>
      <c r="BA824" s="198">
        <f t="shared" ref="BA824" si="6215">IFERROR(AZ824/(IF($AT$629&gt;0,$AM$7,0)+IF($AU$629&gt;0,$AP$7,0)+IF($AV$629&gt;0,$AS$7,0)),0)</f>
        <v>0</v>
      </c>
      <c r="BB824" s="198"/>
      <c r="BC824" s="424" t="e">
        <f t="shared" ref="BC824" si="6216">ROUND((SUM(BA824:BA838)/SUM($BB$629:$BB$643)),0)</f>
        <v>#REF!</v>
      </c>
      <c r="BD824" s="412" t="e">
        <f t="shared" ref="BD824" si="6217">IF(BC824&gt;=$BO$629,"A",IF(BC824&gt;=$BO$630,"B",IF(BC824&gt;=$BO$631,"C",IF(BC824&gt;=$BO$632,"D",""))))</f>
        <v>#REF!</v>
      </c>
      <c r="BE824" s="412"/>
      <c r="BF824" s="412"/>
      <c r="BG824" s="415" t="e">
        <f t="shared" ref="BG824" si="6218">IF(AI824=$BP$629,$BQ$629,IF(AI824=$BP$630,$BQ$630,IF(AI824=$BP$631,$BQ$631,IF(AI824=$BP$632,$BQ$632,""))))</f>
        <v>#REF!</v>
      </c>
      <c r="BH824" s="415" t="e">
        <f t="shared" ref="BH824" si="6219">IF(BD824=$BP$629,$BR$629,IF(BD824=$BP$630,$BR$630,IF(BD824=$BP$631,$BR$631,IF(BD824=$BP$632,$BR$632,""))))</f>
        <v>#REF!</v>
      </c>
      <c r="BI824" s="315" t="str">
        <f t="shared" ref="BI824" si="6220">IF(BE824=$BS$629,$BT$629,IF(BE824=$BS$630,$BT$630,IF(BE824=$BS$631,$BT$631,IF(BE824=$BS$632,$BT$632,""))))</f>
        <v/>
      </c>
      <c r="BJ824" s="315" t="str">
        <f t="shared" ref="BJ824" si="6221">IF(BF824=$BS$629,$BU$629,IF(BF824=$BS$630,$BU$630,IF(BF824=$BS$631,$BU$631,IF(BF824=$BS$632,$BU$632,""))))</f>
        <v/>
      </c>
      <c r="BK824" s="412"/>
      <c r="BL824" s="412"/>
      <c r="BM824" s="412"/>
      <c r="BP824" s="211"/>
      <c r="BQ824" s="211"/>
      <c r="BR824" s="211"/>
      <c r="BS824" s="211"/>
    </row>
    <row r="825" spans="1:71">
      <c r="A825" s="419"/>
      <c r="B825" s="419"/>
      <c r="C825" s="422"/>
      <c r="D825" s="195" t="str">
        <f t="shared" si="5720"/>
        <v>3.2</v>
      </c>
      <c r="E825" s="195"/>
      <c r="F825" s="195"/>
      <c r="G825" s="195"/>
      <c r="H825" s="195"/>
      <c r="I825" s="195"/>
      <c r="J825" s="196">
        <f t="shared" si="6178"/>
        <v>0</v>
      </c>
      <c r="K825" s="197" t="str">
        <f>IF(analis!AJ27="","",analis!AJ27)</f>
        <v/>
      </c>
      <c r="L825" s="196"/>
      <c r="M825" s="196"/>
      <c r="N825" s="196"/>
      <c r="O825" s="196"/>
      <c r="P825" s="196">
        <f t="shared" si="6179"/>
        <v>0</v>
      </c>
      <c r="Q825" s="8" t="e">
        <f>#REF!</f>
        <v>#REF!</v>
      </c>
      <c r="R825" s="196"/>
      <c r="S825" s="196" t="e">
        <f t="shared" si="6180"/>
        <v>#REF!</v>
      </c>
      <c r="T825" s="196"/>
      <c r="U825" s="196"/>
      <c r="V825" s="196">
        <f t="shared" si="6181"/>
        <v>0</v>
      </c>
      <c r="W825" s="196"/>
      <c r="X825" s="196"/>
      <c r="Y825" s="196"/>
      <c r="Z825" s="196"/>
      <c r="AA825" s="196">
        <f t="shared" ref="AA825" si="6222">IF($W$630=1,J825*$J$7,0)</f>
        <v>0</v>
      </c>
      <c r="AB825" s="196">
        <f t="shared" ref="AB825" si="6223">IF($X$630=1,P825*$P$7,0)</f>
        <v>0</v>
      </c>
      <c r="AC825" s="196" t="e">
        <f t="shared" ref="AC825" si="6224">IF($Y$630=1,S825*$S$7,0)</f>
        <v>#REF!</v>
      </c>
      <c r="AD825" s="196">
        <f t="shared" ref="AD825" si="6225">IF($Z$630=1,V825*$V$7,0)</f>
        <v>0</v>
      </c>
      <c r="AE825" s="197" t="e">
        <f t="shared" si="6186"/>
        <v>#REF!</v>
      </c>
      <c r="AF825" s="198">
        <f t="shared" ref="AF825" si="6226">IFERROR(AE825/(IF($W$630&gt;0,$J$7,0)+IF($X$630&gt;0,$P$7,0)+IF($Y$630&gt;0,$S$7,0)+IF($Z$630&gt;0,$V$7,0)),0)</f>
        <v>0</v>
      </c>
      <c r="AG825" s="198"/>
      <c r="AH825" s="425"/>
      <c r="AI825" s="413"/>
      <c r="AJ825" s="199" t="str">
        <f t="shared" si="5726"/>
        <v>4.2</v>
      </c>
      <c r="AK825" s="8" t="e">
        <f>#REF!</f>
        <v>#REF!</v>
      </c>
      <c r="AL825" s="199"/>
      <c r="AM825" s="196" t="e">
        <f t="shared" si="6188"/>
        <v>#REF!</v>
      </c>
      <c r="AN825" s="196"/>
      <c r="AO825" s="196"/>
      <c r="AP825" s="196">
        <f t="shared" si="6189"/>
        <v>0</v>
      </c>
      <c r="AQ825" s="196"/>
      <c r="AR825" s="196"/>
      <c r="AS825" s="196">
        <f t="shared" si="6190"/>
        <v>0</v>
      </c>
      <c r="AT825" s="196"/>
      <c r="AU825" s="196"/>
      <c r="AV825" s="196"/>
      <c r="AW825" s="196" t="e">
        <f t="shared" ref="AW825" si="6227">IF($AT$630=1,AM825*$AM$7,0)</f>
        <v>#REF!</v>
      </c>
      <c r="AX825" s="196">
        <f t="shared" ref="AX825" si="6228">IF($AU$630=1,AP825*$AP$7,0)</f>
        <v>0</v>
      </c>
      <c r="AY825" s="196">
        <f t="shared" ref="AY825" si="6229">IF($AV$630=1,AS825*$AS$7,0)</f>
        <v>0</v>
      </c>
      <c r="AZ825" s="197" t="e">
        <f t="shared" si="6194"/>
        <v>#REF!</v>
      </c>
      <c r="BA825" s="198">
        <f t="shared" ref="BA825" si="6230">IFERROR(AZ825/(IF($AT$630&gt;0,$AM$7,0)+IF($AU$630&gt;0,$AP$7,0)+IF($AV$630&gt;0,$AS$7,0)),0)</f>
        <v>0</v>
      </c>
      <c r="BB825" s="198"/>
      <c r="BC825" s="425"/>
      <c r="BD825" s="413"/>
      <c r="BE825" s="413"/>
      <c r="BF825" s="413"/>
      <c r="BG825" s="416"/>
      <c r="BH825" s="416"/>
      <c r="BI825" s="411"/>
      <c r="BJ825" s="411"/>
      <c r="BK825" s="413"/>
      <c r="BL825" s="413"/>
      <c r="BM825" s="413"/>
      <c r="BP825" s="211"/>
      <c r="BQ825" s="211"/>
      <c r="BR825" s="211"/>
      <c r="BS825" s="211"/>
    </row>
    <row r="826" spans="1:71">
      <c r="A826" s="419"/>
      <c r="B826" s="419"/>
      <c r="C826" s="422"/>
      <c r="D826" s="195" t="str">
        <f t="shared" si="5720"/>
        <v>3.3</v>
      </c>
      <c r="E826" s="195"/>
      <c r="F826" s="195"/>
      <c r="G826" s="195"/>
      <c r="H826" s="195"/>
      <c r="I826" s="195"/>
      <c r="J826" s="196">
        <f t="shared" si="6178"/>
        <v>0</v>
      </c>
      <c r="K826" s="197" t="str">
        <f>IF(analis!AL27="","",analis!AL27)</f>
        <v/>
      </c>
      <c r="L826" s="196"/>
      <c r="M826" s="196"/>
      <c r="N826" s="196"/>
      <c r="O826" s="196"/>
      <c r="P826" s="196">
        <f t="shared" si="6179"/>
        <v>0</v>
      </c>
      <c r="Q826" s="8" t="e">
        <f>#REF!</f>
        <v>#REF!</v>
      </c>
      <c r="R826" s="196"/>
      <c r="S826" s="196" t="e">
        <f t="shared" si="6180"/>
        <v>#REF!</v>
      </c>
      <c r="T826" s="196"/>
      <c r="U826" s="196"/>
      <c r="V826" s="196">
        <f t="shared" si="6181"/>
        <v>0</v>
      </c>
      <c r="W826" s="196"/>
      <c r="X826" s="196"/>
      <c r="Y826" s="196"/>
      <c r="Z826" s="196"/>
      <c r="AA826" s="196">
        <f t="shared" ref="AA826" si="6231">IF($W$631=1,J826*$J$7,0)</f>
        <v>0</v>
      </c>
      <c r="AB826" s="196">
        <f t="shared" ref="AB826" si="6232">IF($X$631=1,P826*$P$7,0)</f>
        <v>0</v>
      </c>
      <c r="AC826" s="196" t="e">
        <f t="shared" ref="AC826" si="6233">IF($Y$631=1,S826*$S$7,0)</f>
        <v>#REF!</v>
      </c>
      <c r="AD826" s="196">
        <f t="shared" ref="AD826" si="6234">IF($Z$631=1,V826*$V$7,0)</f>
        <v>0</v>
      </c>
      <c r="AE826" s="197" t="e">
        <f t="shared" si="6186"/>
        <v>#REF!</v>
      </c>
      <c r="AF826" s="198">
        <f t="shared" ref="AF826" si="6235">IFERROR(AE826/(IF($W$631&gt;0,$J$7,0)+IF($X$631&gt;0,$P$7,0)+IF($Y$631&gt;0,$S$7,0)+IF($Z$631&gt;0,$V$7,0)),0)</f>
        <v>0</v>
      </c>
      <c r="AG826" s="198"/>
      <c r="AH826" s="425"/>
      <c r="AI826" s="413"/>
      <c r="AJ826" s="199" t="str">
        <f t="shared" si="5726"/>
        <v>4.3</v>
      </c>
      <c r="AK826" s="8" t="e">
        <f>#REF!</f>
        <v>#REF!</v>
      </c>
      <c r="AL826" s="199"/>
      <c r="AM826" s="196" t="e">
        <f t="shared" si="6188"/>
        <v>#REF!</v>
      </c>
      <c r="AN826" s="196"/>
      <c r="AO826" s="196"/>
      <c r="AP826" s="196">
        <f t="shared" si="6189"/>
        <v>0</v>
      </c>
      <c r="AQ826" s="196"/>
      <c r="AR826" s="196"/>
      <c r="AS826" s="196">
        <f t="shared" si="6190"/>
        <v>0</v>
      </c>
      <c r="AT826" s="196"/>
      <c r="AU826" s="196"/>
      <c r="AV826" s="196"/>
      <c r="AW826" s="196" t="e">
        <f t="shared" ref="AW826" si="6236">IF($AT$631=1,AM826*$AM$7,0)</f>
        <v>#REF!</v>
      </c>
      <c r="AX826" s="196">
        <f t="shared" ref="AX826" si="6237">IF($AU$631=1,AP826*$AP$7,0)</f>
        <v>0</v>
      </c>
      <c r="AY826" s="196">
        <f t="shared" ref="AY826" si="6238">IF($AV$631=1,AS826*$AS$7,0)</f>
        <v>0</v>
      </c>
      <c r="AZ826" s="197" t="e">
        <f t="shared" si="6194"/>
        <v>#REF!</v>
      </c>
      <c r="BA826" s="198">
        <f t="shared" ref="BA826" si="6239">IFERROR(AZ826/(IF($AT$631&gt;0,$AM$7,0)+IF($AU$631&gt;0,$AP$7,0)+IF($AV$631&gt;0,$AS$7,0)),0)</f>
        <v>0</v>
      </c>
      <c r="BB826" s="198"/>
      <c r="BC826" s="425"/>
      <c r="BD826" s="413"/>
      <c r="BE826" s="413"/>
      <c r="BF826" s="413"/>
      <c r="BG826" s="416"/>
      <c r="BH826" s="416"/>
      <c r="BI826" s="411"/>
      <c r="BJ826" s="411"/>
      <c r="BK826" s="413"/>
      <c r="BL826" s="413"/>
      <c r="BM826" s="413"/>
      <c r="BP826" s="211"/>
      <c r="BQ826" s="211"/>
      <c r="BR826" s="211"/>
      <c r="BS826" s="211"/>
    </row>
    <row r="827" spans="1:71">
      <c r="A827" s="419"/>
      <c r="B827" s="419"/>
      <c r="C827" s="422"/>
      <c r="D827" s="195" t="str">
        <f t="shared" si="5720"/>
        <v>3.4</v>
      </c>
      <c r="E827" s="195"/>
      <c r="F827" s="195"/>
      <c r="G827" s="195"/>
      <c r="H827" s="195"/>
      <c r="I827" s="195"/>
      <c r="J827" s="196">
        <f t="shared" si="6178"/>
        <v>0</v>
      </c>
      <c r="K827" s="197" t="str">
        <f>IF(analis!AN27="","",analis!AN27)</f>
        <v/>
      </c>
      <c r="L827" s="196"/>
      <c r="M827" s="196"/>
      <c r="N827" s="196"/>
      <c r="O827" s="196"/>
      <c r="P827" s="196">
        <f t="shared" si="6179"/>
        <v>0</v>
      </c>
      <c r="Q827" s="8" t="e">
        <f>#REF!</f>
        <v>#REF!</v>
      </c>
      <c r="R827" s="196"/>
      <c r="S827" s="196" t="e">
        <f t="shared" si="6180"/>
        <v>#REF!</v>
      </c>
      <c r="T827" s="196"/>
      <c r="U827" s="196"/>
      <c r="V827" s="196">
        <f t="shared" si="6181"/>
        <v>0</v>
      </c>
      <c r="W827" s="196"/>
      <c r="X827" s="196"/>
      <c r="Y827" s="196"/>
      <c r="Z827" s="196"/>
      <c r="AA827" s="196">
        <f t="shared" ref="AA827" si="6240">IF($W$632=1,J827*$J$7,0)</f>
        <v>0</v>
      </c>
      <c r="AB827" s="196">
        <f t="shared" ref="AB827" si="6241">IF($X$632=1,P827*$P$7,0)</f>
        <v>0</v>
      </c>
      <c r="AC827" s="196" t="e">
        <f t="shared" ref="AC827" si="6242">IF($Y$632=1,S827*$S$7,0)</f>
        <v>#REF!</v>
      </c>
      <c r="AD827" s="196">
        <f t="shared" ref="AD827" si="6243">IF($Z$632=1,V827*$V$7,0)</f>
        <v>0</v>
      </c>
      <c r="AE827" s="197" t="e">
        <f t="shared" si="6186"/>
        <v>#REF!</v>
      </c>
      <c r="AF827" s="198">
        <f t="shared" ref="AF827" si="6244">IFERROR(AE827/(IF($W$632&gt;0,$J$7,0)+IF($X$632&gt;0,$P$7,0)+IF($Y$632&gt;0,$S$7,0)+IF($Z$632&gt;0,$V$7,0)),0)</f>
        <v>0</v>
      </c>
      <c r="AG827" s="198"/>
      <c r="AH827" s="425"/>
      <c r="AI827" s="413"/>
      <c r="AJ827" s="199" t="str">
        <f t="shared" si="5726"/>
        <v>4.4</v>
      </c>
      <c r="AK827" s="8" t="e">
        <f>#REF!</f>
        <v>#REF!</v>
      </c>
      <c r="AL827" s="199"/>
      <c r="AM827" s="196" t="e">
        <f t="shared" si="6188"/>
        <v>#REF!</v>
      </c>
      <c r="AN827" s="196"/>
      <c r="AO827" s="196"/>
      <c r="AP827" s="196">
        <f t="shared" si="6189"/>
        <v>0</v>
      </c>
      <c r="AQ827" s="196"/>
      <c r="AR827" s="196"/>
      <c r="AS827" s="196">
        <f t="shared" si="6190"/>
        <v>0</v>
      </c>
      <c r="AT827" s="196"/>
      <c r="AU827" s="196"/>
      <c r="AV827" s="196"/>
      <c r="AW827" s="196" t="e">
        <f t="shared" ref="AW827" si="6245">IF($AT$632=1,AM827*$AM$7,0)</f>
        <v>#REF!</v>
      </c>
      <c r="AX827" s="196">
        <f t="shared" ref="AX827" si="6246">IF($AU$632=1,AP827*$AP$7,0)</f>
        <v>0</v>
      </c>
      <c r="AY827" s="196">
        <f t="shared" ref="AY827" si="6247">IF($AV$632=1,AS827*$AS$7,0)</f>
        <v>0</v>
      </c>
      <c r="AZ827" s="197" t="e">
        <f t="shared" si="6194"/>
        <v>#REF!</v>
      </c>
      <c r="BA827" s="198">
        <f t="shared" ref="BA827" si="6248">IFERROR(AZ827/(IF($AT$632&gt;0,$AM$7,0)+IF($AU$632&gt;0,$AP$7,0)+IF($AV$632&gt;0,$AS$7,0)),0)</f>
        <v>0</v>
      </c>
      <c r="BB827" s="198"/>
      <c r="BC827" s="425"/>
      <c r="BD827" s="413"/>
      <c r="BE827" s="413"/>
      <c r="BF827" s="413"/>
      <c r="BG827" s="416"/>
      <c r="BH827" s="416"/>
      <c r="BI827" s="411"/>
      <c r="BJ827" s="411"/>
      <c r="BK827" s="413"/>
      <c r="BL827" s="413"/>
      <c r="BM827" s="413"/>
      <c r="BP827" s="211"/>
      <c r="BQ827" s="211"/>
      <c r="BR827" s="211"/>
      <c r="BS827" s="211"/>
    </row>
    <row r="828" spans="1:71">
      <c r="A828" s="419"/>
      <c r="B828" s="419"/>
      <c r="C828" s="422"/>
      <c r="D828" s="195" t="str">
        <f t="shared" si="5720"/>
        <v>3.5</v>
      </c>
      <c r="E828" s="195"/>
      <c r="F828" s="195"/>
      <c r="G828" s="195"/>
      <c r="H828" s="195"/>
      <c r="I828" s="195"/>
      <c r="J828" s="196">
        <f t="shared" si="6178"/>
        <v>0</v>
      </c>
      <c r="K828" s="197" t="str">
        <f>IF(analis!AP27="","",analis!AP27)</f>
        <v/>
      </c>
      <c r="L828" s="196"/>
      <c r="M828" s="196"/>
      <c r="N828" s="196"/>
      <c r="O828" s="196"/>
      <c r="P828" s="196">
        <f t="shared" si="6179"/>
        <v>0</v>
      </c>
      <c r="Q828" s="8" t="e">
        <f>#REF!</f>
        <v>#REF!</v>
      </c>
      <c r="R828" s="196"/>
      <c r="S828" s="196" t="e">
        <f t="shared" si="6180"/>
        <v>#REF!</v>
      </c>
      <c r="T828" s="196"/>
      <c r="U828" s="196"/>
      <c r="V828" s="196">
        <f t="shared" si="6181"/>
        <v>0</v>
      </c>
      <c r="W828" s="196"/>
      <c r="X828" s="196"/>
      <c r="Y828" s="196"/>
      <c r="Z828" s="196"/>
      <c r="AA828" s="196">
        <f t="shared" ref="AA828" si="6249">IF($W$633=1,J828*$J$7,0)</f>
        <v>0</v>
      </c>
      <c r="AB828" s="196">
        <f t="shared" ref="AB828" si="6250">IF($X$633=1,P828*$P$7,0)</f>
        <v>0</v>
      </c>
      <c r="AC828" s="196" t="e">
        <f t="shared" ref="AC828" si="6251">IF($Y$633=1,S828*$S$7,0)</f>
        <v>#REF!</v>
      </c>
      <c r="AD828" s="196">
        <f t="shared" ref="AD828" si="6252">IF($Z$633=1,V828*$V$7,0)</f>
        <v>0</v>
      </c>
      <c r="AE828" s="197" t="e">
        <f t="shared" si="6186"/>
        <v>#REF!</v>
      </c>
      <c r="AF828" s="198">
        <f t="shared" ref="AF828" si="6253">IFERROR(AE828/(IF($W$633&gt;0,$J$7,0)+IF($X$633&gt;0,$P$7,0)+IF($Y$633&gt;0,$S$7,0)+IF($Z$633&gt;0,$V$7,0)),0)</f>
        <v>0</v>
      </c>
      <c r="AG828" s="198"/>
      <c r="AH828" s="425"/>
      <c r="AI828" s="413"/>
      <c r="AJ828" s="199" t="str">
        <f t="shared" si="5726"/>
        <v>4.5</v>
      </c>
      <c r="AK828" s="8" t="e">
        <f>#REF!</f>
        <v>#REF!</v>
      </c>
      <c r="AL828" s="199"/>
      <c r="AM828" s="196" t="e">
        <f t="shared" si="6188"/>
        <v>#REF!</v>
      </c>
      <c r="AN828" s="196"/>
      <c r="AO828" s="196"/>
      <c r="AP828" s="196">
        <f t="shared" si="6189"/>
        <v>0</v>
      </c>
      <c r="AQ828" s="196"/>
      <c r="AR828" s="196"/>
      <c r="AS828" s="196">
        <f t="shared" si="6190"/>
        <v>0</v>
      </c>
      <c r="AT828" s="196"/>
      <c r="AU828" s="196"/>
      <c r="AV828" s="196"/>
      <c r="AW828" s="196" t="e">
        <f t="shared" ref="AW828" si="6254">IF($AT$633=1,AM828*$AM$7,0)</f>
        <v>#REF!</v>
      </c>
      <c r="AX828" s="196">
        <f t="shared" ref="AX828" si="6255">IF($AU$633=1,AP828*$AP$7,0)</f>
        <v>0</v>
      </c>
      <c r="AY828" s="196">
        <f t="shared" ref="AY828" si="6256">IF($AV$633=1,AS828*$AS$7,0)</f>
        <v>0</v>
      </c>
      <c r="AZ828" s="197" t="e">
        <f t="shared" si="6194"/>
        <v>#REF!</v>
      </c>
      <c r="BA828" s="198">
        <f t="shared" ref="BA828" si="6257">IFERROR(AZ828/(IF($AT$633&gt;0,$AM$7,0)+IF($AU$633&gt;0,$AP$7,0)+IF($AV$633&gt;0,$AS$7,0)),0)</f>
        <v>0</v>
      </c>
      <c r="BB828" s="198"/>
      <c r="BC828" s="425"/>
      <c r="BD828" s="413"/>
      <c r="BE828" s="413"/>
      <c r="BF828" s="413"/>
      <c r="BG828" s="416"/>
      <c r="BH828" s="416"/>
      <c r="BI828" s="411"/>
      <c r="BJ828" s="411"/>
      <c r="BK828" s="413"/>
      <c r="BL828" s="413"/>
      <c r="BM828" s="413"/>
      <c r="BP828" s="211"/>
      <c r="BQ828" s="211"/>
      <c r="BR828" s="211"/>
      <c r="BS828" s="211"/>
    </row>
    <row r="829" spans="1:71">
      <c r="A829" s="419"/>
      <c r="B829" s="419"/>
      <c r="C829" s="422"/>
      <c r="D829" s="195" t="str">
        <f t="shared" si="5720"/>
        <v>3.6</v>
      </c>
      <c r="E829" s="195"/>
      <c r="F829" s="195"/>
      <c r="G829" s="195"/>
      <c r="H829" s="195"/>
      <c r="I829" s="195"/>
      <c r="J829" s="196">
        <f t="shared" si="6178"/>
        <v>0</v>
      </c>
      <c r="K829" s="197" t="str">
        <f>IF(analis!AR27="","",analis!AR27)</f>
        <v/>
      </c>
      <c r="L829" s="196"/>
      <c r="M829" s="196"/>
      <c r="N829" s="196"/>
      <c r="O829" s="196"/>
      <c r="P829" s="196">
        <f t="shared" si="6179"/>
        <v>0</v>
      </c>
      <c r="Q829" s="8" t="str">
        <f>'rpp10'!$M$272</f>
        <v/>
      </c>
      <c r="R829" s="196"/>
      <c r="S829" s="196">
        <f t="shared" si="6180"/>
        <v>0</v>
      </c>
      <c r="T829" s="196"/>
      <c r="U829" s="196"/>
      <c r="V829" s="196">
        <f t="shared" si="6181"/>
        <v>0</v>
      </c>
      <c r="W829" s="196"/>
      <c r="X829" s="196"/>
      <c r="Y829" s="196"/>
      <c r="Z829" s="196"/>
      <c r="AA829" s="196">
        <f t="shared" ref="AA829" si="6258">IF($W$634=1,J829*$J$7,0)</f>
        <v>0</v>
      </c>
      <c r="AB829" s="196">
        <f t="shared" ref="AB829" si="6259">IF($X$634=1,P829*$P$7,0)</f>
        <v>0</v>
      </c>
      <c r="AC829" s="196">
        <f t="shared" ref="AC829" si="6260">IF($Y$634=1,S829*$S$7,0)</f>
        <v>0</v>
      </c>
      <c r="AD829" s="196">
        <f t="shared" ref="AD829" si="6261">IF($Z$634=1,V829*$V$7,0)</f>
        <v>0</v>
      </c>
      <c r="AE829" s="197">
        <f t="shared" si="6186"/>
        <v>0</v>
      </c>
      <c r="AF829" s="198">
        <f t="shared" ref="AF829" si="6262">IFERROR(AE829/(IF($W$634&gt;0,$J$7,0)+IF($X$634&gt;0,$P$7,0)+IF($Y$634&gt;0,$S$7,0)+IF($Z$634&gt;0,$V$7,0)),0)</f>
        <v>0</v>
      </c>
      <c r="AG829" s="198"/>
      <c r="AH829" s="425"/>
      <c r="AI829" s="413"/>
      <c r="AJ829" s="199" t="str">
        <f t="shared" si="5726"/>
        <v>4.6</v>
      </c>
      <c r="AK829" s="8" t="str">
        <f>'rpp10'!$M$329</f>
        <v/>
      </c>
      <c r="AL829" s="199"/>
      <c r="AM829" s="196">
        <f t="shared" si="6188"/>
        <v>0</v>
      </c>
      <c r="AN829" s="196"/>
      <c r="AO829" s="196"/>
      <c r="AP829" s="196">
        <f t="shared" si="6189"/>
        <v>0</v>
      </c>
      <c r="AQ829" s="196"/>
      <c r="AR829" s="196"/>
      <c r="AS829" s="196">
        <f t="shared" si="6190"/>
        <v>0</v>
      </c>
      <c r="AT829" s="196"/>
      <c r="AU829" s="196"/>
      <c r="AV829" s="196"/>
      <c r="AW829" s="196">
        <f t="shared" ref="AW829" si="6263">IF($AT$634=1,AM829*$AM$7,0)</f>
        <v>0</v>
      </c>
      <c r="AX829" s="196">
        <f t="shared" ref="AX829" si="6264">IF($AU$634=1,AP829*$AP$7,0)</f>
        <v>0</v>
      </c>
      <c r="AY829" s="196">
        <f t="shared" ref="AY829" si="6265">IF($AV$634=1,AS829*$AS$7,0)</f>
        <v>0</v>
      </c>
      <c r="AZ829" s="197">
        <f t="shared" si="6194"/>
        <v>0</v>
      </c>
      <c r="BA829" s="198">
        <f t="shared" ref="BA829" si="6266">IFERROR(AZ829/(IF($AT$634&gt;0,$AM$7,0)+IF($AU$634&gt;0,$AP$7,0)+IF($AV$634&gt;0,$AS$7,0)),0)</f>
        <v>0</v>
      </c>
      <c r="BB829" s="198"/>
      <c r="BC829" s="425"/>
      <c r="BD829" s="413"/>
      <c r="BE829" s="413"/>
      <c r="BF829" s="413"/>
      <c r="BG829" s="416"/>
      <c r="BH829" s="416"/>
      <c r="BI829" s="411"/>
      <c r="BJ829" s="411"/>
      <c r="BK829" s="413"/>
      <c r="BL829" s="413"/>
      <c r="BM829" s="413"/>
      <c r="BP829" s="211"/>
      <c r="BQ829" s="211"/>
      <c r="BR829" s="211"/>
      <c r="BS829" s="211"/>
    </row>
    <row r="830" spans="1:71">
      <c r="A830" s="419"/>
      <c r="B830" s="419"/>
      <c r="C830" s="422"/>
      <c r="D830" s="195" t="str">
        <f t="shared" si="5720"/>
        <v>3.7</v>
      </c>
      <c r="E830" s="195"/>
      <c r="F830" s="195"/>
      <c r="G830" s="195"/>
      <c r="H830" s="195"/>
      <c r="I830" s="195"/>
      <c r="J830" s="196">
        <f t="shared" si="6178"/>
        <v>0</v>
      </c>
      <c r="K830" s="197" t="str">
        <f>IF(analis!AT27="","",analis!AT27)</f>
        <v/>
      </c>
      <c r="L830" s="196"/>
      <c r="M830" s="196"/>
      <c r="N830" s="196"/>
      <c r="O830" s="196"/>
      <c r="P830" s="196">
        <f t="shared" si="6179"/>
        <v>0</v>
      </c>
      <c r="Q830" s="8" t="e">
        <f>#REF!</f>
        <v>#REF!</v>
      </c>
      <c r="R830" s="196"/>
      <c r="S830" s="196" t="e">
        <f t="shared" si="6180"/>
        <v>#REF!</v>
      </c>
      <c r="T830" s="196"/>
      <c r="U830" s="196"/>
      <c r="V830" s="196">
        <f t="shared" si="6181"/>
        <v>0</v>
      </c>
      <c r="W830" s="196"/>
      <c r="X830" s="196"/>
      <c r="Y830" s="196"/>
      <c r="Z830" s="196"/>
      <c r="AA830" s="196">
        <f t="shared" ref="AA830" si="6267">IF($W$635=1,J830*$J$7,0)</f>
        <v>0</v>
      </c>
      <c r="AB830" s="196">
        <f t="shared" ref="AB830" si="6268">IF($X$635=1,P830*$P$7,0)</f>
        <v>0</v>
      </c>
      <c r="AC830" s="196" t="e">
        <f t="shared" ref="AC830" si="6269">IF($Y$635=1,S830*$S$7,0)</f>
        <v>#REF!</v>
      </c>
      <c r="AD830" s="196">
        <f t="shared" ref="AD830" si="6270">IF($Z$635=1,V830*$V$7,0)</f>
        <v>0</v>
      </c>
      <c r="AE830" s="197" t="e">
        <f t="shared" si="6186"/>
        <v>#REF!</v>
      </c>
      <c r="AF830" s="198">
        <f t="shared" ref="AF830" si="6271">IFERROR(AE830/(IF($W$635&gt;0,$J$7,0)+IF($X$635&gt;0,$P$7,0)+IF($Y$635&gt;0,$S$7,0)+IF($Z$635&gt;0,$V$7,0)),0)</f>
        <v>0</v>
      </c>
      <c r="AG830" s="198"/>
      <c r="AH830" s="425"/>
      <c r="AI830" s="413"/>
      <c r="AJ830" s="199" t="str">
        <f t="shared" si="5726"/>
        <v>4.7</v>
      </c>
      <c r="AK830" s="8" t="e">
        <f>#REF!</f>
        <v>#REF!</v>
      </c>
      <c r="AL830" s="199"/>
      <c r="AM830" s="196" t="e">
        <f t="shared" si="6188"/>
        <v>#REF!</v>
      </c>
      <c r="AN830" s="196"/>
      <c r="AO830" s="196"/>
      <c r="AP830" s="196">
        <f t="shared" si="6189"/>
        <v>0</v>
      </c>
      <c r="AQ830" s="196"/>
      <c r="AR830" s="196"/>
      <c r="AS830" s="196">
        <f t="shared" si="6190"/>
        <v>0</v>
      </c>
      <c r="AT830" s="196"/>
      <c r="AU830" s="196"/>
      <c r="AV830" s="196"/>
      <c r="AW830" s="196" t="e">
        <f t="shared" ref="AW830" si="6272">IF($AT$635=1,AM830*$AM$7,0)</f>
        <v>#REF!</v>
      </c>
      <c r="AX830" s="196">
        <f t="shared" ref="AX830" si="6273">IF($AU$635=1,AP830*$AP$7,0)</f>
        <v>0</v>
      </c>
      <c r="AY830" s="196">
        <f t="shared" ref="AY830" si="6274">IF($AV$635=1,AS830*$AS$7,0)</f>
        <v>0</v>
      </c>
      <c r="AZ830" s="197" t="e">
        <f t="shared" si="6194"/>
        <v>#REF!</v>
      </c>
      <c r="BA830" s="198">
        <f t="shared" ref="BA830" si="6275">IFERROR(AZ830/(IF($AT$635&gt;0,$AM$7,0)+IF($AU$635&gt;0,$AP$7,0)+IF($AV$635&gt;0,$AS$7,0)),0)</f>
        <v>0</v>
      </c>
      <c r="BB830" s="198"/>
      <c r="BC830" s="425"/>
      <c r="BD830" s="413"/>
      <c r="BE830" s="413"/>
      <c r="BF830" s="413"/>
      <c r="BG830" s="416"/>
      <c r="BH830" s="416"/>
      <c r="BI830" s="411"/>
      <c r="BJ830" s="411"/>
      <c r="BK830" s="413"/>
      <c r="BL830" s="413"/>
      <c r="BM830" s="413"/>
      <c r="BP830" s="211"/>
      <c r="BQ830" s="211"/>
      <c r="BR830" s="211"/>
      <c r="BS830" s="211"/>
    </row>
    <row r="831" spans="1:71">
      <c r="A831" s="419"/>
      <c r="B831" s="419"/>
      <c r="C831" s="422"/>
      <c r="D831" s="195" t="str">
        <f t="shared" si="5720"/>
        <v>3.8</v>
      </c>
      <c r="E831" s="195"/>
      <c r="F831" s="195"/>
      <c r="G831" s="195"/>
      <c r="H831" s="195"/>
      <c r="I831" s="195"/>
      <c r="J831" s="196">
        <f t="shared" si="6178"/>
        <v>0</v>
      </c>
      <c r="K831" s="197" t="str">
        <f>IF(analis!AV27="","",analis!AV27)</f>
        <v/>
      </c>
      <c r="L831" s="196"/>
      <c r="M831" s="196"/>
      <c r="N831" s="196"/>
      <c r="O831" s="196"/>
      <c r="P831" s="196">
        <f t="shared" si="6179"/>
        <v>0</v>
      </c>
      <c r="Q831" s="8" t="e">
        <f>#REF!</f>
        <v>#REF!</v>
      </c>
      <c r="R831" s="196"/>
      <c r="S831" s="196" t="e">
        <f t="shared" si="6180"/>
        <v>#REF!</v>
      </c>
      <c r="T831" s="196"/>
      <c r="U831" s="196"/>
      <c r="V831" s="196">
        <f t="shared" si="6181"/>
        <v>0</v>
      </c>
      <c r="W831" s="196"/>
      <c r="X831" s="196"/>
      <c r="Y831" s="196"/>
      <c r="Z831" s="196"/>
      <c r="AA831" s="196">
        <f t="shared" ref="AA831" si="6276">IF($W$636=1,J831*$J$7,0)</f>
        <v>0</v>
      </c>
      <c r="AB831" s="196">
        <f t="shared" ref="AB831" si="6277">IF($X$636=1,P831*$P$7,0)</f>
        <v>0</v>
      </c>
      <c r="AC831" s="196" t="e">
        <f t="shared" ref="AC831" si="6278">IF($Y$636=1,S831*$S$7,0)</f>
        <v>#REF!</v>
      </c>
      <c r="AD831" s="196">
        <f t="shared" ref="AD831" si="6279">IF($Z$636=1,V831*$V$7,0)</f>
        <v>0</v>
      </c>
      <c r="AE831" s="197" t="e">
        <f t="shared" si="6186"/>
        <v>#REF!</v>
      </c>
      <c r="AF831" s="198">
        <f t="shared" ref="AF831" si="6280">IFERROR(AE831/(IF($W$636&gt;0,$J$7,0)+IF($X$636&gt;0,$P$7,0)+IF($Y$636&gt;0,$S$7,0)+IF($Z$636&gt;0,$V$7,0)),0)</f>
        <v>0</v>
      </c>
      <c r="AG831" s="198"/>
      <c r="AH831" s="425"/>
      <c r="AI831" s="413"/>
      <c r="AJ831" s="199" t="str">
        <f t="shared" si="5726"/>
        <v>4.8</v>
      </c>
      <c r="AK831" s="8" t="e">
        <f>#REF!</f>
        <v>#REF!</v>
      </c>
      <c r="AL831" s="199"/>
      <c r="AM831" s="196" t="e">
        <f t="shared" si="6188"/>
        <v>#REF!</v>
      </c>
      <c r="AN831" s="196"/>
      <c r="AO831" s="196"/>
      <c r="AP831" s="196">
        <f t="shared" si="6189"/>
        <v>0</v>
      </c>
      <c r="AQ831" s="196"/>
      <c r="AR831" s="196"/>
      <c r="AS831" s="196">
        <f t="shared" si="6190"/>
        <v>0</v>
      </c>
      <c r="AT831" s="196"/>
      <c r="AU831" s="196"/>
      <c r="AV831" s="196"/>
      <c r="AW831" s="196" t="e">
        <f t="shared" ref="AW831" si="6281">IF($AT$636=1,AM831*$AM$7,0)</f>
        <v>#REF!</v>
      </c>
      <c r="AX831" s="196">
        <f t="shared" ref="AX831" si="6282">IF($AU$636=1,AP831*$AP$7,0)</f>
        <v>0</v>
      </c>
      <c r="AY831" s="196">
        <f t="shared" ref="AY831" si="6283">IF($AV$636=1,AS831*$AS$7,0)</f>
        <v>0</v>
      </c>
      <c r="AZ831" s="197" t="e">
        <f t="shared" si="6194"/>
        <v>#REF!</v>
      </c>
      <c r="BA831" s="198">
        <f t="shared" ref="BA831" si="6284">IFERROR(AZ831/(IF($AT$636&gt;0,$AM$7,0)+IF($AU$636&gt;0,$AP$7,0)+IF($AV$636&gt;0,$AS$7,0)),0)</f>
        <v>0</v>
      </c>
      <c r="BB831" s="198"/>
      <c r="BC831" s="425"/>
      <c r="BD831" s="413"/>
      <c r="BE831" s="413"/>
      <c r="BF831" s="413"/>
      <c r="BG831" s="416"/>
      <c r="BH831" s="416"/>
      <c r="BI831" s="411"/>
      <c r="BJ831" s="411"/>
      <c r="BK831" s="413"/>
      <c r="BL831" s="413"/>
      <c r="BM831" s="413"/>
      <c r="BP831" s="211"/>
      <c r="BQ831" s="211"/>
      <c r="BR831" s="211"/>
      <c r="BS831" s="211"/>
    </row>
    <row r="832" spans="1:71">
      <c r="A832" s="419"/>
      <c r="B832" s="419"/>
      <c r="C832" s="422"/>
      <c r="D832" s="195" t="str">
        <f t="shared" si="5720"/>
        <v>3.9</v>
      </c>
      <c r="E832" s="195"/>
      <c r="F832" s="195"/>
      <c r="G832" s="195"/>
      <c r="H832" s="195"/>
      <c r="I832" s="195"/>
      <c r="J832" s="196">
        <f t="shared" si="6178"/>
        <v>0</v>
      </c>
      <c r="K832" s="197" t="str">
        <f>IF(analis!AX27="","",analis!AX27)</f>
        <v/>
      </c>
      <c r="L832" s="196"/>
      <c r="M832" s="196"/>
      <c r="N832" s="196"/>
      <c r="O832" s="196"/>
      <c r="P832" s="196">
        <f t="shared" si="6179"/>
        <v>0</v>
      </c>
      <c r="Q832" s="8" t="e">
        <f>#REF!</f>
        <v>#REF!</v>
      </c>
      <c r="R832" s="196"/>
      <c r="S832" s="196" t="e">
        <f t="shared" si="6180"/>
        <v>#REF!</v>
      </c>
      <c r="T832" s="196"/>
      <c r="U832" s="196"/>
      <c r="V832" s="196">
        <f t="shared" si="6181"/>
        <v>0</v>
      </c>
      <c r="W832" s="196"/>
      <c r="X832" s="196"/>
      <c r="Y832" s="196"/>
      <c r="Z832" s="196"/>
      <c r="AA832" s="196">
        <f t="shared" ref="AA832" si="6285">IF($W$637=1,J832*$J$7,0)</f>
        <v>0</v>
      </c>
      <c r="AB832" s="196">
        <f t="shared" ref="AB832" si="6286">IF($X$637=1,P832*$P$7,0)</f>
        <v>0</v>
      </c>
      <c r="AC832" s="196" t="e">
        <f t="shared" ref="AC832" si="6287">IF($Y$637=1,S832*$S$7,0)</f>
        <v>#REF!</v>
      </c>
      <c r="AD832" s="196">
        <f t="shared" ref="AD832" si="6288">IF($Z$637=1,V832*$V$7,0)</f>
        <v>0</v>
      </c>
      <c r="AE832" s="197" t="e">
        <f t="shared" si="6186"/>
        <v>#REF!</v>
      </c>
      <c r="AF832" s="198">
        <f t="shared" ref="AF832" si="6289">IFERROR(AE832/(IF($W$637&gt;0,$J$7,0)+IF($X$637&gt;0,$P$7,0)+IF($Y$637&gt;0,$S$7,0)+IF($Z$637&gt;0,$V$7,0)),0)</f>
        <v>0</v>
      </c>
      <c r="AG832" s="198"/>
      <c r="AH832" s="425"/>
      <c r="AI832" s="413"/>
      <c r="AJ832" s="199" t="str">
        <f t="shared" si="5726"/>
        <v>4.9</v>
      </c>
      <c r="AK832" s="8" t="e">
        <f>#REF!</f>
        <v>#REF!</v>
      </c>
      <c r="AL832" s="199"/>
      <c r="AM832" s="196" t="e">
        <f t="shared" si="6188"/>
        <v>#REF!</v>
      </c>
      <c r="AN832" s="196"/>
      <c r="AO832" s="196"/>
      <c r="AP832" s="196">
        <f t="shared" si="6189"/>
        <v>0</v>
      </c>
      <c r="AQ832" s="196"/>
      <c r="AR832" s="196"/>
      <c r="AS832" s="196">
        <f t="shared" si="6190"/>
        <v>0</v>
      </c>
      <c r="AT832" s="196"/>
      <c r="AU832" s="196"/>
      <c r="AV832" s="196"/>
      <c r="AW832" s="196" t="e">
        <f t="shared" ref="AW832" si="6290">IF($AT$637=1,AM832*$AM$7,0)</f>
        <v>#REF!</v>
      </c>
      <c r="AX832" s="196">
        <f t="shared" ref="AX832" si="6291">IF($AU$637=1,AP832*$AP$7,0)</f>
        <v>0</v>
      </c>
      <c r="AY832" s="196">
        <f t="shared" ref="AY832" si="6292">IF($AV$637=1,AS832*$AS$7,0)</f>
        <v>0</v>
      </c>
      <c r="AZ832" s="197" t="e">
        <f t="shared" si="6194"/>
        <v>#REF!</v>
      </c>
      <c r="BA832" s="198">
        <f t="shared" ref="BA832" si="6293">IFERROR(AZ832/(IF($AT$637&gt;0,$AM$7,0)+IF($AU$637&gt;0,$AP$7,0)+IF($AV$637&gt;0,$AS$7,0)),0)</f>
        <v>0</v>
      </c>
      <c r="BB832" s="198"/>
      <c r="BC832" s="425"/>
      <c r="BD832" s="413"/>
      <c r="BE832" s="413"/>
      <c r="BF832" s="413"/>
      <c r="BG832" s="416"/>
      <c r="BH832" s="416"/>
      <c r="BI832" s="411"/>
      <c r="BJ832" s="411"/>
      <c r="BK832" s="413"/>
      <c r="BL832" s="413"/>
      <c r="BM832" s="413"/>
      <c r="BP832" s="211"/>
      <c r="BQ832" s="211"/>
      <c r="BR832" s="211"/>
      <c r="BS832" s="211"/>
    </row>
    <row r="833" spans="1:71">
      <c r="A833" s="419"/>
      <c r="B833" s="419"/>
      <c r="C833" s="422"/>
      <c r="D833" s="195" t="str">
        <f t="shared" si="5720"/>
        <v>3.10</v>
      </c>
      <c r="E833" s="195"/>
      <c r="F833" s="195"/>
      <c r="G833" s="195"/>
      <c r="H833" s="195"/>
      <c r="I833" s="195"/>
      <c r="J833" s="196">
        <f t="shared" si="6178"/>
        <v>0</v>
      </c>
      <c r="K833" s="197" t="str">
        <f>IF(analis!AZ27="","",analis!AZ27)</f>
        <v/>
      </c>
      <c r="L833" s="196"/>
      <c r="M833" s="196"/>
      <c r="N833" s="196"/>
      <c r="O833" s="196"/>
      <c r="P833" s="196">
        <f t="shared" si="6179"/>
        <v>0</v>
      </c>
      <c r="Q833" s="8" t="e">
        <f>#REF!</f>
        <v>#REF!</v>
      </c>
      <c r="R833" s="196"/>
      <c r="S833" s="196" t="e">
        <f t="shared" si="6180"/>
        <v>#REF!</v>
      </c>
      <c r="T833" s="196"/>
      <c r="U833" s="196"/>
      <c r="V833" s="196">
        <f t="shared" si="6181"/>
        <v>0</v>
      </c>
      <c r="W833" s="196"/>
      <c r="X833" s="196"/>
      <c r="Y833" s="196"/>
      <c r="Z833" s="196"/>
      <c r="AA833" s="196">
        <f t="shared" ref="AA833" si="6294">IF($W$638=1,J833*$J$7,0)</f>
        <v>0</v>
      </c>
      <c r="AB833" s="196">
        <f t="shared" ref="AB833" si="6295">IF($X$638=1,P833*$P$7,0)</f>
        <v>0</v>
      </c>
      <c r="AC833" s="196" t="e">
        <f t="shared" ref="AC833" si="6296">IF($Y$638=1,S833*$S$7,0)</f>
        <v>#REF!</v>
      </c>
      <c r="AD833" s="196">
        <f t="shared" ref="AD833" si="6297">IF($Z$638=1,V833*$V$7,0)</f>
        <v>0</v>
      </c>
      <c r="AE833" s="197" t="e">
        <f t="shared" si="6186"/>
        <v>#REF!</v>
      </c>
      <c r="AF833" s="198">
        <f t="shared" ref="AF833" si="6298">IFERROR(AE833/(IF($W$638&gt;0,$J$7,0)+IF($X$638&gt;0,$P$7,0)+IF($Y$638&gt;0,$S$7,0)+IF($Z$638&gt;0,$V$7,0)),0)</f>
        <v>0</v>
      </c>
      <c r="AG833" s="198"/>
      <c r="AH833" s="425"/>
      <c r="AI833" s="413"/>
      <c r="AJ833" s="199" t="str">
        <f t="shared" si="5726"/>
        <v>4.10</v>
      </c>
      <c r="AK833" s="8" t="e">
        <f>#REF!</f>
        <v>#REF!</v>
      </c>
      <c r="AL833" s="199"/>
      <c r="AM833" s="196" t="e">
        <f t="shared" si="6188"/>
        <v>#REF!</v>
      </c>
      <c r="AN833" s="196"/>
      <c r="AO833" s="196"/>
      <c r="AP833" s="196">
        <f t="shared" si="6189"/>
        <v>0</v>
      </c>
      <c r="AQ833" s="196"/>
      <c r="AR833" s="196"/>
      <c r="AS833" s="196">
        <f t="shared" si="6190"/>
        <v>0</v>
      </c>
      <c r="AT833" s="196"/>
      <c r="AU833" s="196"/>
      <c r="AV833" s="196"/>
      <c r="AW833" s="196" t="e">
        <f t="shared" ref="AW833" si="6299">IF($AT$638=1,AM833*$AM$7,0)</f>
        <v>#REF!</v>
      </c>
      <c r="AX833" s="196">
        <f t="shared" ref="AX833" si="6300">IF($AU$638=1,AP833*$AP$7,0)</f>
        <v>0</v>
      </c>
      <c r="AY833" s="196">
        <f t="shared" ref="AY833" si="6301">IF($AV$638=1,AS833*$AS$7,0)</f>
        <v>0</v>
      </c>
      <c r="AZ833" s="197" t="e">
        <f t="shared" si="6194"/>
        <v>#REF!</v>
      </c>
      <c r="BA833" s="198">
        <f t="shared" ref="BA833" si="6302">IFERROR(AZ833/(IF($AT$638&gt;0,$AM$7,0)+IF($AU$638&gt;0,$AP$7,0)+IF($AV$638&gt;0,$AS$7,0)),0)</f>
        <v>0</v>
      </c>
      <c r="BB833" s="198"/>
      <c r="BC833" s="425"/>
      <c r="BD833" s="413"/>
      <c r="BE833" s="413"/>
      <c r="BF833" s="413"/>
      <c r="BG833" s="416"/>
      <c r="BH833" s="416"/>
      <c r="BI833" s="411"/>
      <c r="BJ833" s="411"/>
      <c r="BK833" s="413"/>
      <c r="BL833" s="413"/>
      <c r="BM833" s="413"/>
      <c r="BP833" s="211"/>
      <c r="BQ833" s="211"/>
      <c r="BR833" s="211"/>
      <c r="BS833" s="211"/>
    </row>
    <row r="834" spans="1:71">
      <c r="A834" s="419"/>
      <c r="B834" s="419"/>
      <c r="C834" s="422"/>
      <c r="D834" s="195" t="str">
        <f t="shared" si="5720"/>
        <v>3.11</v>
      </c>
      <c r="E834" s="195"/>
      <c r="F834" s="195"/>
      <c r="G834" s="195"/>
      <c r="H834" s="195"/>
      <c r="I834" s="195"/>
      <c r="J834" s="196">
        <f t="shared" si="6178"/>
        <v>0</v>
      </c>
      <c r="K834" s="197" t="str">
        <f>IF(analis!BB27="","",analis!BB27)</f>
        <v/>
      </c>
      <c r="L834" s="196"/>
      <c r="M834" s="196"/>
      <c r="N834" s="196"/>
      <c r="O834" s="196"/>
      <c r="P834" s="196">
        <f t="shared" si="6179"/>
        <v>0</v>
      </c>
      <c r="Q834" s="8" t="e">
        <f>#REF!</f>
        <v>#REF!</v>
      </c>
      <c r="R834" s="196"/>
      <c r="S834" s="196" t="e">
        <f t="shared" si="6180"/>
        <v>#REF!</v>
      </c>
      <c r="T834" s="196"/>
      <c r="U834" s="196"/>
      <c r="V834" s="196">
        <f t="shared" si="6181"/>
        <v>0</v>
      </c>
      <c r="W834" s="196"/>
      <c r="X834" s="196"/>
      <c r="Y834" s="196"/>
      <c r="Z834" s="196"/>
      <c r="AA834" s="196">
        <f t="shared" ref="AA834" si="6303">IF($W$639=1,J834*$J$7,0)</f>
        <v>0</v>
      </c>
      <c r="AB834" s="196">
        <f t="shared" ref="AB834" si="6304">IF($X$639=1,P834*$P$7,0)</f>
        <v>0</v>
      </c>
      <c r="AC834" s="196" t="e">
        <f t="shared" ref="AC834" si="6305">IF($Y$639=1,S834*$S$7,0)</f>
        <v>#REF!</v>
      </c>
      <c r="AD834" s="196">
        <f t="shared" ref="AD834" si="6306">IF($Z$639=1,V834*$V$7,0)</f>
        <v>0</v>
      </c>
      <c r="AE834" s="197" t="e">
        <f t="shared" si="6186"/>
        <v>#REF!</v>
      </c>
      <c r="AF834" s="198">
        <f t="shared" ref="AF834" si="6307">IFERROR(AE834/(IF($W$639&gt;0,$J$7,0)+IF($X$639&gt;0,$P$7,0)+IF($Y$639&gt;0,$S$7,0)+IF($Z$639&gt;0,$V$7,0)),0)</f>
        <v>0</v>
      </c>
      <c r="AG834" s="198"/>
      <c r="AH834" s="425"/>
      <c r="AI834" s="413"/>
      <c r="AJ834" s="199" t="str">
        <f t="shared" si="5726"/>
        <v>4.11</v>
      </c>
      <c r="AK834" s="8" t="e">
        <f>#REF!</f>
        <v>#REF!</v>
      </c>
      <c r="AL834" s="199"/>
      <c r="AM834" s="196" t="e">
        <f t="shared" si="6188"/>
        <v>#REF!</v>
      </c>
      <c r="AN834" s="196"/>
      <c r="AO834" s="196"/>
      <c r="AP834" s="196">
        <f t="shared" si="6189"/>
        <v>0</v>
      </c>
      <c r="AQ834" s="196"/>
      <c r="AR834" s="196"/>
      <c r="AS834" s="196">
        <f t="shared" si="6190"/>
        <v>0</v>
      </c>
      <c r="AT834" s="196"/>
      <c r="AU834" s="196"/>
      <c r="AV834" s="196"/>
      <c r="AW834" s="196" t="e">
        <f t="shared" ref="AW834" si="6308">IF($AT$639=1,AM834*$AM$7,0)</f>
        <v>#REF!</v>
      </c>
      <c r="AX834" s="196">
        <f t="shared" ref="AX834" si="6309">IF($AU$639=1,AP834*$AP$7,0)</f>
        <v>0</v>
      </c>
      <c r="AY834" s="196">
        <f t="shared" ref="AY834" si="6310">IF($AV$639=1,AS834*$AS$7,0)</f>
        <v>0</v>
      </c>
      <c r="AZ834" s="197" t="e">
        <f t="shared" si="6194"/>
        <v>#REF!</v>
      </c>
      <c r="BA834" s="198">
        <f t="shared" ref="BA834" si="6311">IFERROR(AZ834/(IF($AT$639&gt;0,$AM$7,0)+IF($AU$639&gt;0,$AP$7,0)+IF($AV$639&gt;0,$AS$7,0)),0)</f>
        <v>0</v>
      </c>
      <c r="BB834" s="198"/>
      <c r="BC834" s="425"/>
      <c r="BD834" s="413"/>
      <c r="BE834" s="413"/>
      <c r="BF834" s="413"/>
      <c r="BG834" s="416"/>
      <c r="BH834" s="416"/>
      <c r="BI834" s="411"/>
      <c r="BJ834" s="411"/>
      <c r="BK834" s="413"/>
      <c r="BL834" s="413"/>
      <c r="BM834" s="413"/>
      <c r="BP834" s="211"/>
      <c r="BQ834" s="211"/>
      <c r="BR834" s="211"/>
      <c r="BS834" s="211"/>
    </row>
    <row r="835" spans="1:71">
      <c r="A835" s="419"/>
      <c r="B835" s="419"/>
      <c r="C835" s="422"/>
      <c r="D835" s="195" t="str">
        <f t="shared" si="5720"/>
        <v>3.12</v>
      </c>
      <c r="E835" s="195"/>
      <c r="F835" s="195"/>
      <c r="G835" s="195"/>
      <c r="H835" s="195"/>
      <c r="I835" s="195"/>
      <c r="J835" s="196">
        <f t="shared" si="6178"/>
        <v>0</v>
      </c>
      <c r="K835" s="197" t="str">
        <f>IF(analis!BD27="","",analis!BD27)</f>
        <v/>
      </c>
      <c r="L835" s="196"/>
      <c r="M835" s="196"/>
      <c r="N835" s="196"/>
      <c r="O835" s="196"/>
      <c r="P835" s="196">
        <f t="shared" si="6179"/>
        <v>0</v>
      </c>
      <c r="Q835" s="8" t="e">
        <f>#REF!</f>
        <v>#REF!</v>
      </c>
      <c r="R835" s="196"/>
      <c r="S835" s="196" t="e">
        <f t="shared" si="6180"/>
        <v>#REF!</v>
      </c>
      <c r="T835" s="196"/>
      <c r="U835" s="196"/>
      <c r="V835" s="196">
        <f t="shared" si="6181"/>
        <v>0</v>
      </c>
      <c r="W835" s="196"/>
      <c r="X835" s="196"/>
      <c r="Y835" s="196"/>
      <c r="Z835" s="196"/>
      <c r="AA835" s="196">
        <f t="shared" ref="AA835" si="6312">IF($W$640=1,J835*$J$7,0)</f>
        <v>0</v>
      </c>
      <c r="AB835" s="196">
        <f t="shared" ref="AB835" si="6313">IF($X$640=1,P835*$P$7,0)</f>
        <v>0</v>
      </c>
      <c r="AC835" s="196" t="e">
        <f t="shared" ref="AC835" si="6314">IF($Y$640=1,S835*$S$7,0)</f>
        <v>#REF!</v>
      </c>
      <c r="AD835" s="196">
        <f t="shared" ref="AD835" si="6315">IF($Z$640=1,V835*$V$7,0)</f>
        <v>0</v>
      </c>
      <c r="AE835" s="197" t="e">
        <f t="shared" si="6186"/>
        <v>#REF!</v>
      </c>
      <c r="AF835" s="198">
        <f t="shared" ref="AF835" si="6316">IFERROR(AE835/(IF($W$640&gt;0,$J$7,0)+IF($X$640&gt;0,$P$7,0)+IF($Y$640&gt;0,$S$7,0)+IF($Z$640&gt;0,$V$7,0)),0)</f>
        <v>0</v>
      </c>
      <c r="AG835" s="198"/>
      <c r="AH835" s="425"/>
      <c r="AI835" s="413"/>
      <c r="AJ835" s="199" t="str">
        <f t="shared" si="5726"/>
        <v>4.12</v>
      </c>
      <c r="AK835" s="8" t="e">
        <f>#REF!</f>
        <v>#REF!</v>
      </c>
      <c r="AL835" s="199"/>
      <c r="AM835" s="196" t="e">
        <f t="shared" si="6188"/>
        <v>#REF!</v>
      </c>
      <c r="AN835" s="196"/>
      <c r="AO835" s="196"/>
      <c r="AP835" s="196">
        <f t="shared" si="6189"/>
        <v>0</v>
      </c>
      <c r="AQ835" s="196"/>
      <c r="AR835" s="196"/>
      <c r="AS835" s="196">
        <f t="shared" si="6190"/>
        <v>0</v>
      </c>
      <c r="AT835" s="196"/>
      <c r="AU835" s="196"/>
      <c r="AV835" s="196"/>
      <c r="AW835" s="196" t="e">
        <f t="shared" ref="AW835" si="6317">IF($AT$640=1,AM835*$AM$7,0)</f>
        <v>#REF!</v>
      </c>
      <c r="AX835" s="196">
        <f t="shared" ref="AX835" si="6318">IF($AU$640=1,AP835*$AP$7,0)</f>
        <v>0</v>
      </c>
      <c r="AY835" s="196">
        <f t="shared" ref="AY835" si="6319">IF($AV$640=1,AS835*$AS$7,0)</f>
        <v>0</v>
      </c>
      <c r="AZ835" s="197" t="e">
        <f t="shared" si="6194"/>
        <v>#REF!</v>
      </c>
      <c r="BA835" s="198">
        <f t="shared" ref="BA835" si="6320">IFERROR(AZ835/(IF($AT$640&gt;0,$AM$7,0)+IF($AU$640&gt;0,$AP$7,0)+IF($AV$640&gt;0,$AS$7,0)),0)</f>
        <v>0</v>
      </c>
      <c r="BB835" s="198"/>
      <c r="BC835" s="425"/>
      <c r="BD835" s="413"/>
      <c r="BE835" s="413"/>
      <c r="BF835" s="413"/>
      <c r="BG835" s="416"/>
      <c r="BH835" s="416"/>
      <c r="BI835" s="411"/>
      <c r="BJ835" s="411"/>
      <c r="BK835" s="413"/>
      <c r="BL835" s="413"/>
      <c r="BM835" s="413"/>
      <c r="BP835" s="211"/>
      <c r="BQ835" s="211"/>
      <c r="BR835" s="211"/>
      <c r="BS835" s="211"/>
    </row>
    <row r="836" spans="1:71">
      <c r="A836" s="419"/>
      <c r="B836" s="419"/>
      <c r="C836" s="422"/>
      <c r="D836" s="195" t="str">
        <f t="shared" si="5720"/>
        <v>3.13</v>
      </c>
      <c r="E836" s="195"/>
      <c r="F836" s="195"/>
      <c r="G836" s="195"/>
      <c r="H836" s="195"/>
      <c r="I836" s="195"/>
      <c r="J836" s="196">
        <f t="shared" si="6178"/>
        <v>0</v>
      </c>
      <c r="K836" s="197" t="str">
        <f>IF(analis!BF27="","",analis!BF27)</f>
        <v/>
      </c>
      <c r="L836" s="196"/>
      <c r="M836" s="196"/>
      <c r="N836" s="196"/>
      <c r="O836" s="196"/>
      <c r="P836" s="196">
        <f t="shared" si="6179"/>
        <v>0</v>
      </c>
      <c r="Q836" s="8" t="e">
        <f>#REF!</f>
        <v>#REF!</v>
      </c>
      <c r="R836" s="196"/>
      <c r="S836" s="196" t="e">
        <f t="shared" si="6180"/>
        <v>#REF!</v>
      </c>
      <c r="T836" s="196"/>
      <c r="U836" s="196"/>
      <c r="V836" s="196">
        <f t="shared" si="6181"/>
        <v>0</v>
      </c>
      <c r="W836" s="196"/>
      <c r="X836" s="196"/>
      <c r="Y836" s="196"/>
      <c r="Z836" s="196"/>
      <c r="AA836" s="196">
        <f t="shared" ref="AA836" si="6321">IF($W$641=1,J836*$J$7,0)</f>
        <v>0</v>
      </c>
      <c r="AB836" s="196">
        <f t="shared" ref="AB836" si="6322">IF($X$641=1,P836*$P$7,0)</f>
        <v>0</v>
      </c>
      <c r="AC836" s="196" t="e">
        <f t="shared" ref="AC836" si="6323">IF($Y$641=1,S836*$S$7,0)</f>
        <v>#REF!</v>
      </c>
      <c r="AD836" s="196">
        <f t="shared" ref="AD836" si="6324">IF($Z$641=1,V836*$V$7,0)</f>
        <v>0</v>
      </c>
      <c r="AE836" s="197" t="e">
        <f t="shared" si="6186"/>
        <v>#REF!</v>
      </c>
      <c r="AF836" s="198">
        <f t="shared" ref="AF836" si="6325">IFERROR(AE836/(IF($W$641&gt;0,$J$7,0)+IF($X$641&gt;0,$P$7,0)+IF($Y$641&gt;0,$S$7,0)+IF($Z$641&gt;0,$V$7,0)),0)</f>
        <v>0</v>
      </c>
      <c r="AG836" s="198"/>
      <c r="AH836" s="425"/>
      <c r="AI836" s="413"/>
      <c r="AJ836" s="199" t="str">
        <f t="shared" si="5726"/>
        <v>4.13</v>
      </c>
      <c r="AK836" s="8" t="e">
        <f>#REF!</f>
        <v>#REF!</v>
      </c>
      <c r="AL836" s="199"/>
      <c r="AM836" s="196" t="e">
        <f t="shared" si="6188"/>
        <v>#REF!</v>
      </c>
      <c r="AN836" s="196"/>
      <c r="AO836" s="196"/>
      <c r="AP836" s="196">
        <f t="shared" si="6189"/>
        <v>0</v>
      </c>
      <c r="AQ836" s="196"/>
      <c r="AR836" s="196"/>
      <c r="AS836" s="196">
        <f t="shared" si="6190"/>
        <v>0</v>
      </c>
      <c r="AT836" s="196"/>
      <c r="AU836" s="196"/>
      <c r="AV836" s="196"/>
      <c r="AW836" s="196" t="e">
        <f t="shared" ref="AW836" si="6326">IF($AT$641=1,AM836*$AM$7,0)</f>
        <v>#REF!</v>
      </c>
      <c r="AX836" s="196">
        <f t="shared" ref="AX836" si="6327">IF($AU$641=1,AP836*$AP$7,0)</f>
        <v>0</v>
      </c>
      <c r="AY836" s="196">
        <f t="shared" ref="AY836" si="6328">IF($AV$641=1,AS836*$AS$7,0)</f>
        <v>0</v>
      </c>
      <c r="AZ836" s="197" t="e">
        <f t="shared" si="6194"/>
        <v>#REF!</v>
      </c>
      <c r="BA836" s="198">
        <f t="shared" ref="BA836" si="6329">IFERROR(AZ836/(IF($AT$641&gt;0,$AM$7,0)+IF($AU$641&gt;0,$AP$7,0)+IF($AV$641&gt;0,$AS$7,0)),0)</f>
        <v>0</v>
      </c>
      <c r="BB836" s="198"/>
      <c r="BC836" s="425"/>
      <c r="BD836" s="413"/>
      <c r="BE836" s="413"/>
      <c r="BF836" s="413"/>
      <c r="BG836" s="416"/>
      <c r="BH836" s="416"/>
      <c r="BI836" s="411"/>
      <c r="BJ836" s="411"/>
      <c r="BK836" s="413"/>
      <c r="BL836" s="413"/>
      <c r="BM836" s="413"/>
      <c r="BP836" s="211"/>
      <c r="BQ836" s="211"/>
      <c r="BR836" s="211"/>
      <c r="BS836" s="211"/>
    </row>
    <row r="837" spans="1:71">
      <c r="A837" s="419"/>
      <c r="B837" s="419"/>
      <c r="C837" s="422"/>
      <c r="D837" s="195" t="str">
        <f t="shared" si="5720"/>
        <v>3.14</v>
      </c>
      <c r="E837" s="195"/>
      <c r="F837" s="195"/>
      <c r="G837" s="195"/>
      <c r="H837" s="195"/>
      <c r="I837" s="195"/>
      <c r="J837" s="196">
        <f t="shared" si="6178"/>
        <v>0</v>
      </c>
      <c r="K837" s="197" t="str">
        <f>IF(analis!BH27="","",analis!BH27)</f>
        <v/>
      </c>
      <c r="L837" s="196"/>
      <c r="M837" s="196"/>
      <c r="N837" s="196"/>
      <c r="O837" s="196"/>
      <c r="P837" s="196">
        <f t="shared" si="6179"/>
        <v>0</v>
      </c>
      <c r="Q837" s="8" t="e">
        <f>#REF!</f>
        <v>#REF!</v>
      </c>
      <c r="R837" s="196"/>
      <c r="S837" s="196" t="e">
        <f t="shared" si="6180"/>
        <v>#REF!</v>
      </c>
      <c r="T837" s="196"/>
      <c r="U837" s="196"/>
      <c r="V837" s="196">
        <f t="shared" si="6181"/>
        <v>0</v>
      </c>
      <c r="W837" s="196"/>
      <c r="X837" s="196"/>
      <c r="Y837" s="196"/>
      <c r="Z837" s="196"/>
      <c r="AA837" s="196">
        <f t="shared" ref="AA837" si="6330">IF($W$642=1,J837*$J$7,0)</f>
        <v>0</v>
      </c>
      <c r="AB837" s="196">
        <f t="shared" ref="AB837" si="6331">IF($X$642=1,P837*$P$7,0)</f>
        <v>0</v>
      </c>
      <c r="AC837" s="196" t="e">
        <f t="shared" ref="AC837" si="6332">IF($Y$642=1,S837*$S$7,0)</f>
        <v>#REF!</v>
      </c>
      <c r="AD837" s="196">
        <f t="shared" ref="AD837" si="6333">IF($Z$642=1,V837*$V$7,0)</f>
        <v>0</v>
      </c>
      <c r="AE837" s="197" t="e">
        <f t="shared" si="6186"/>
        <v>#REF!</v>
      </c>
      <c r="AF837" s="198">
        <f t="shared" ref="AF837" si="6334">IFERROR(AE837/(IF($W$642&gt;0,$J$7,0)+IF($X$642&gt;0,$P$7,0)+IF($Y$642&gt;0,$S$7,0)+IF($Z$642&gt;0,$V$7,0)),0)</f>
        <v>0</v>
      </c>
      <c r="AG837" s="198"/>
      <c r="AH837" s="425"/>
      <c r="AI837" s="413"/>
      <c r="AJ837" s="199" t="str">
        <f t="shared" si="5726"/>
        <v>4.14</v>
      </c>
      <c r="AK837" s="8" t="e">
        <f>#REF!</f>
        <v>#REF!</v>
      </c>
      <c r="AL837" s="199"/>
      <c r="AM837" s="196" t="e">
        <f t="shared" si="6188"/>
        <v>#REF!</v>
      </c>
      <c r="AN837" s="196"/>
      <c r="AO837" s="196"/>
      <c r="AP837" s="196">
        <f t="shared" si="6189"/>
        <v>0</v>
      </c>
      <c r="AQ837" s="196"/>
      <c r="AR837" s="196"/>
      <c r="AS837" s="196">
        <f t="shared" si="6190"/>
        <v>0</v>
      </c>
      <c r="AT837" s="196"/>
      <c r="AU837" s="196"/>
      <c r="AV837" s="196"/>
      <c r="AW837" s="196" t="e">
        <f t="shared" ref="AW837" si="6335">IF($AT$642=1,AM837*$AM$7,0)</f>
        <v>#REF!</v>
      </c>
      <c r="AX837" s="196">
        <f t="shared" ref="AX837" si="6336">IF($AU$642=1,AP837*$AP$7,0)</f>
        <v>0</v>
      </c>
      <c r="AY837" s="196">
        <f t="shared" ref="AY837" si="6337">IF($AV$642=1,AS837*$AS$7,0)</f>
        <v>0</v>
      </c>
      <c r="AZ837" s="197" t="e">
        <f t="shared" si="6194"/>
        <v>#REF!</v>
      </c>
      <c r="BA837" s="198">
        <f t="shared" ref="BA837" si="6338">IFERROR(AZ837/(IF($AT$642&gt;0,$AM$7,0)+IF($AU$642&gt;0,$AP$7,0)+IF($AV$642&gt;0,$AS$7,0)),0)</f>
        <v>0</v>
      </c>
      <c r="BB837" s="198"/>
      <c r="BC837" s="425"/>
      <c r="BD837" s="413"/>
      <c r="BE837" s="413"/>
      <c r="BF837" s="413"/>
      <c r="BG837" s="416"/>
      <c r="BH837" s="416"/>
      <c r="BI837" s="411"/>
      <c r="BJ837" s="411"/>
      <c r="BK837" s="413"/>
      <c r="BL837" s="413"/>
      <c r="BM837" s="413"/>
      <c r="BP837" s="211"/>
      <c r="BQ837" s="211"/>
      <c r="BR837" s="211"/>
      <c r="BS837" s="211"/>
    </row>
    <row r="838" spans="1:71">
      <c r="A838" s="420"/>
      <c r="B838" s="420"/>
      <c r="C838" s="423"/>
      <c r="D838" s="195" t="str">
        <f t="shared" ref="D838:D901" si="6339">D823</f>
        <v>3.15</v>
      </c>
      <c r="E838" s="195"/>
      <c r="F838" s="195"/>
      <c r="G838" s="195"/>
      <c r="H838" s="195"/>
      <c r="I838" s="195"/>
      <c r="J838" s="196">
        <f t="shared" si="6178"/>
        <v>0</v>
      </c>
      <c r="K838" s="197" t="str">
        <f>IF(analis!BJ27="","",analis!BJ27)</f>
        <v/>
      </c>
      <c r="L838" s="196"/>
      <c r="M838" s="196"/>
      <c r="N838" s="196"/>
      <c r="O838" s="196"/>
      <c r="P838" s="196">
        <f t="shared" si="6179"/>
        <v>0</v>
      </c>
      <c r="Q838" s="8" t="e">
        <f>#REF!</f>
        <v>#REF!</v>
      </c>
      <c r="R838" s="196"/>
      <c r="S838" s="196" t="e">
        <f t="shared" si="6180"/>
        <v>#REF!</v>
      </c>
      <c r="T838" s="196"/>
      <c r="U838" s="196"/>
      <c r="V838" s="196">
        <f t="shared" si="6181"/>
        <v>0</v>
      </c>
      <c r="W838" s="196"/>
      <c r="X838" s="196"/>
      <c r="Y838" s="196"/>
      <c r="Z838" s="196"/>
      <c r="AA838" s="196">
        <f t="shared" ref="AA838" si="6340">IF($W$643=1,J838*$J$7,0)</f>
        <v>0</v>
      </c>
      <c r="AB838" s="196">
        <f t="shared" ref="AB838" si="6341">IF($X$643=1,P838*$P$7,0)</f>
        <v>0</v>
      </c>
      <c r="AC838" s="196" t="e">
        <f t="shared" ref="AC838" si="6342">IF($Y$643=1,S838*$S$7,0)</f>
        <v>#REF!</v>
      </c>
      <c r="AD838" s="196">
        <f t="shared" ref="AD838" si="6343">IF($Z$643=1,V838*$V$7,0)</f>
        <v>0</v>
      </c>
      <c r="AE838" s="197" t="e">
        <f t="shared" si="6186"/>
        <v>#REF!</v>
      </c>
      <c r="AF838" s="198">
        <f t="shared" ref="AF838" si="6344">IFERROR(AE838/(IF($W$643&gt;0,$J$7,0)+IF($X$643&gt;0,$P$7,0)+IF($Y$643&gt;0,$S$7,0)+IF($Z$643&gt;0,$V$7,0)),0)</f>
        <v>0</v>
      </c>
      <c r="AG838" s="198"/>
      <c r="AH838" s="426"/>
      <c r="AI838" s="414"/>
      <c r="AJ838" s="199" t="str">
        <f t="shared" ref="AJ838:AJ901" si="6345">AJ823</f>
        <v>4.15</v>
      </c>
      <c r="AK838" s="8" t="e">
        <f>#REF!</f>
        <v>#REF!</v>
      </c>
      <c r="AL838" s="199"/>
      <c r="AM838" s="196" t="e">
        <f t="shared" si="6188"/>
        <v>#REF!</v>
      </c>
      <c r="AN838" s="196"/>
      <c r="AO838" s="196"/>
      <c r="AP838" s="196">
        <f t="shared" si="6189"/>
        <v>0</v>
      </c>
      <c r="AQ838" s="196"/>
      <c r="AR838" s="196"/>
      <c r="AS838" s="196">
        <f t="shared" si="6190"/>
        <v>0</v>
      </c>
      <c r="AT838" s="196"/>
      <c r="AU838" s="196"/>
      <c r="AV838" s="196"/>
      <c r="AW838" s="196" t="e">
        <f t="shared" ref="AW838" si="6346">IF($AT$643=1,AM838*$AM$7,0)</f>
        <v>#REF!</v>
      </c>
      <c r="AX838" s="196">
        <f t="shared" ref="AX838" si="6347">IF($AU$643=1,AP838*$AP$7,0)</f>
        <v>0</v>
      </c>
      <c r="AY838" s="196">
        <f t="shared" ref="AY838" si="6348">IF($AV$643=1,AS838*$AS$7,0)</f>
        <v>0</v>
      </c>
      <c r="AZ838" s="197" t="e">
        <f t="shared" si="6194"/>
        <v>#REF!</v>
      </c>
      <c r="BA838" s="198">
        <f t="shared" ref="BA838" si="6349">IFERROR(AZ838/(IF($AT$643&gt;0,$AM$7,0)+IF($AU$643&gt;0,$AP$7,0)+IF($AV$643&gt;0,$AS$7,0)),0)</f>
        <v>0</v>
      </c>
      <c r="BB838" s="198"/>
      <c r="BC838" s="426"/>
      <c r="BD838" s="414"/>
      <c r="BE838" s="414"/>
      <c r="BF838" s="414"/>
      <c r="BG838" s="417"/>
      <c r="BH838" s="417"/>
      <c r="BI838" s="316"/>
      <c r="BJ838" s="316"/>
      <c r="BK838" s="414"/>
      <c r="BL838" s="414"/>
      <c r="BM838" s="414"/>
      <c r="BP838" s="211"/>
      <c r="BQ838" s="211"/>
      <c r="BR838" s="211"/>
      <c r="BS838" s="211"/>
    </row>
    <row r="839" spans="1:71">
      <c r="A839" s="418">
        <v>15</v>
      </c>
      <c r="B839" s="418">
        <f>pd!B638</f>
        <v>0</v>
      </c>
      <c r="C839" s="421">
        <f>pd!C638</f>
        <v>0</v>
      </c>
      <c r="D839" s="195" t="str">
        <f t="shared" si="6339"/>
        <v>3.1</v>
      </c>
      <c r="E839" s="195"/>
      <c r="F839" s="195"/>
      <c r="G839" s="195"/>
      <c r="H839" s="195"/>
      <c r="I839" s="195"/>
      <c r="J839" s="196">
        <f t="shared" si="6178"/>
        <v>0</v>
      </c>
      <c r="K839" s="197" t="str">
        <f>IF(analis!AH28="","",analis!AH28)</f>
        <v/>
      </c>
      <c r="L839" s="196"/>
      <c r="M839" s="196"/>
      <c r="N839" s="196"/>
      <c r="O839" s="196"/>
      <c r="P839" s="196">
        <f t="shared" si="6179"/>
        <v>0</v>
      </c>
      <c r="Q839" s="8" t="e">
        <f>#REF!</f>
        <v>#REF!</v>
      </c>
      <c r="R839" s="196"/>
      <c r="S839" s="196" t="e">
        <f t="shared" si="6180"/>
        <v>#REF!</v>
      </c>
      <c r="T839" s="196"/>
      <c r="U839" s="196"/>
      <c r="V839" s="196">
        <f t="shared" si="6181"/>
        <v>0</v>
      </c>
      <c r="W839" s="196"/>
      <c r="X839" s="196"/>
      <c r="Y839" s="196"/>
      <c r="Z839" s="196"/>
      <c r="AA839" s="196">
        <f t="shared" ref="AA839" si="6350">IF($W$629=1,J839*$J$7,0)</f>
        <v>0</v>
      </c>
      <c r="AB839" s="196">
        <f t="shared" ref="AB839" si="6351">IF($X$629=1,P839*$P$7,0)</f>
        <v>0</v>
      </c>
      <c r="AC839" s="196" t="e">
        <f t="shared" ref="AC839" si="6352">IF($Y$629=1,S839*$S$7,0)</f>
        <v>#REF!</v>
      </c>
      <c r="AD839" s="196">
        <f t="shared" ref="AD839" si="6353">IF($Z$629=1,V839*$V$7,0)</f>
        <v>0</v>
      </c>
      <c r="AE839" s="197" t="e">
        <f t="shared" si="6186"/>
        <v>#REF!</v>
      </c>
      <c r="AF839" s="198">
        <f t="shared" ref="AF839" si="6354">IFERROR(AE839/(IF($W$629&gt;0,$J$7,0)+IF($X$629&gt;0,$P$7,0)+IF($Y$629&gt;0,$S$7,0)+IF($Z$629&gt;0,$V$7,0)),0)</f>
        <v>0</v>
      </c>
      <c r="AG839" s="198"/>
      <c r="AH839" s="424" t="e">
        <f t="shared" ref="AH839" si="6355">ROUND((SUM(AF839:AF853)/SUM($AG$629:$AG$643)),0)</f>
        <v>#REF!</v>
      </c>
      <c r="AI839" s="412" t="e">
        <f t="shared" ref="AI839" si="6356">IF(AH839&gt;=$BO$629,"A",IF(AH839&gt;=$BO$630,"B",IF(AH839&gt;=$BO$631,"C",IF(AH839&gt;=$BO$632,"D",""))))</f>
        <v>#REF!</v>
      </c>
      <c r="AJ839" s="199" t="str">
        <f t="shared" si="6345"/>
        <v>4.1</v>
      </c>
      <c r="AK839" s="8" t="e">
        <f>#REF!</f>
        <v>#REF!</v>
      </c>
      <c r="AL839" s="199"/>
      <c r="AM839" s="196" t="e">
        <f t="shared" si="6188"/>
        <v>#REF!</v>
      </c>
      <c r="AN839" s="196"/>
      <c r="AO839" s="196"/>
      <c r="AP839" s="196">
        <f t="shared" si="6189"/>
        <v>0</v>
      </c>
      <c r="AQ839" s="196"/>
      <c r="AR839" s="196"/>
      <c r="AS839" s="196">
        <f t="shared" si="6190"/>
        <v>0</v>
      </c>
      <c r="AT839" s="196"/>
      <c r="AU839" s="196"/>
      <c r="AV839" s="196"/>
      <c r="AW839" s="196" t="e">
        <f t="shared" ref="AW839" si="6357">IF($AT$629=1,AM839*$AM$7,0)</f>
        <v>#REF!</v>
      </c>
      <c r="AX839" s="196">
        <f t="shared" ref="AX839" si="6358">IF($AU$629=1,AP839*$AP$7,0)</f>
        <v>0</v>
      </c>
      <c r="AY839" s="196">
        <f t="shared" ref="AY839" si="6359">IF($AV$629=1,AS839*$AS$7,0)</f>
        <v>0</v>
      </c>
      <c r="AZ839" s="197" t="e">
        <f t="shared" si="6194"/>
        <v>#REF!</v>
      </c>
      <c r="BA839" s="198">
        <f t="shared" ref="BA839" si="6360">IFERROR(AZ839/(IF($AT$629&gt;0,$AM$7,0)+IF($AU$629&gt;0,$AP$7,0)+IF($AV$629&gt;0,$AS$7,0)),0)</f>
        <v>0</v>
      </c>
      <c r="BB839" s="198"/>
      <c r="BC839" s="424" t="e">
        <f t="shared" ref="BC839" si="6361">ROUND((SUM(BA839:BA853)/SUM($BB$629:$BB$643)),0)</f>
        <v>#REF!</v>
      </c>
      <c r="BD839" s="412" t="e">
        <f t="shared" ref="BD839" si="6362">IF(BC839&gt;=$BO$629,"A",IF(BC839&gt;=$BO$630,"B",IF(BC839&gt;=$BO$631,"C",IF(BC839&gt;=$BO$632,"D",""))))</f>
        <v>#REF!</v>
      </c>
      <c r="BE839" s="412"/>
      <c r="BF839" s="412"/>
      <c r="BG839" s="415" t="e">
        <f t="shared" ref="BG839" si="6363">IF(AI839=$BP$629,$BQ$629,IF(AI839=$BP$630,$BQ$630,IF(AI839=$BP$631,$BQ$631,IF(AI839=$BP$632,$BQ$632,""))))</f>
        <v>#REF!</v>
      </c>
      <c r="BH839" s="415" t="e">
        <f t="shared" ref="BH839" si="6364">IF(BD839=$BP$629,$BR$629,IF(BD839=$BP$630,$BR$630,IF(BD839=$BP$631,$BR$631,IF(BD839=$BP$632,$BR$632,""))))</f>
        <v>#REF!</v>
      </c>
      <c r="BI839" s="315" t="str">
        <f t="shared" ref="BI839" si="6365">IF(BE839=$BS$629,$BT$629,IF(BE839=$BS$630,$BT$630,IF(BE839=$BS$631,$BT$631,IF(BE839=$BS$632,$BT$632,""))))</f>
        <v/>
      </c>
      <c r="BJ839" s="315" t="str">
        <f t="shared" ref="BJ839" si="6366">IF(BF839=$BS$629,$BU$629,IF(BF839=$BS$630,$BU$630,IF(BF839=$BS$631,$BU$631,IF(BF839=$BS$632,$BU$632,""))))</f>
        <v/>
      </c>
      <c r="BK839" s="412"/>
      <c r="BL839" s="412"/>
      <c r="BM839" s="412"/>
      <c r="BP839" s="211"/>
      <c r="BQ839" s="211"/>
      <c r="BR839" s="211"/>
      <c r="BS839" s="211"/>
    </row>
    <row r="840" spans="1:71">
      <c r="A840" s="419"/>
      <c r="B840" s="419"/>
      <c r="C840" s="422"/>
      <c r="D840" s="195" t="str">
        <f t="shared" si="6339"/>
        <v>3.2</v>
      </c>
      <c r="E840" s="195"/>
      <c r="F840" s="195"/>
      <c r="G840" s="195"/>
      <c r="H840" s="195"/>
      <c r="I840" s="195"/>
      <c r="J840" s="196">
        <f t="shared" si="6178"/>
        <v>0</v>
      </c>
      <c r="K840" s="197" t="str">
        <f>IF(analis!AJ28="","",analis!AJ28)</f>
        <v/>
      </c>
      <c r="L840" s="196"/>
      <c r="M840" s="196"/>
      <c r="N840" s="196"/>
      <c r="O840" s="196"/>
      <c r="P840" s="196">
        <f t="shared" si="6179"/>
        <v>0</v>
      </c>
      <c r="Q840" s="8" t="e">
        <f>#REF!</f>
        <v>#REF!</v>
      </c>
      <c r="R840" s="196"/>
      <c r="S840" s="196" t="e">
        <f t="shared" si="6180"/>
        <v>#REF!</v>
      </c>
      <c r="T840" s="196"/>
      <c r="U840" s="196"/>
      <c r="V840" s="196">
        <f t="shared" si="6181"/>
        <v>0</v>
      </c>
      <c r="W840" s="196"/>
      <c r="X840" s="196"/>
      <c r="Y840" s="196"/>
      <c r="Z840" s="196"/>
      <c r="AA840" s="196">
        <f t="shared" ref="AA840" si="6367">IF($W$630=1,J840*$J$7,0)</f>
        <v>0</v>
      </c>
      <c r="AB840" s="196">
        <f t="shared" ref="AB840" si="6368">IF($X$630=1,P840*$P$7,0)</f>
        <v>0</v>
      </c>
      <c r="AC840" s="196" t="e">
        <f t="shared" ref="AC840" si="6369">IF($Y$630=1,S840*$S$7,0)</f>
        <v>#REF!</v>
      </c>
      <c r="AD840" s="196">
        <f t="shared" ref="AD840" si="6370">IF($Z$630=1,V840*$V$7,0)</f>
        <v>0</v>
      </c>
      <c r="AE840" s="197" t="e">
        <f t="shared" si="6186"/>
        <v>#REF!</v>
      </c>
      <c r="AF840" s="198">
        <f t="shared" ref="AF840" si="6371">IFERROR(AE840/(IF($W$630&gt;0,$J$7,0)+IF($X$630&gt;0,$P$7,0)+IF($Y$630&gt;0,$S$7,0)+IF($Z$630&gt;0,$V$7,0)),0)</f>
        <v>0</v>
      </c>
      <c r="AG840" s="198"/>
      <c r="AH840" s="425"/>
      <c r="AI840" s="413"/>
      <c r="AJ840" s="199" t="str">
        <f t="shared" si="6345"/>
        <v>4.2</v>
      </c>
      <c r="AK840" s="8" t="e">
        <f>#REF!</f>
        <v>#REF!</v>
      </c>
      <c r="AL840" s="199"/>
      <c r="AM840" s="196" t="e">
        <f t="shared" si="6188"/>
        <v>#REF!</v>
      </c>
      <c r="AN840" s="196"/>
      <c r="AO840" s="196"/>
      <c r="AP840" s="196">
        <f t="shared" si="6189"/>
        <v>0</v>
      </c>
      <c r="AQ840" s="196"/>
      <c r="AR840" s="196"/>
      <c r="AS840" s="196">
        <f t="shared" si="6190"/>
        <v>0</v>
      </c>
      <c r="AT840" s="196"/>
      <c r="AU840" s="196"/>
      <c r="AV840" s="196"/>
      <c r="AW840" s="196" t="e">
        <f t="shared" ref="AW840" si="6372">IF($AT$630=1,AM840*$AM$7,0)</f>
        <v>#REF!</v>
      </c>
      <c r="AX840" s="196">
        <f t="shared" ref="AX840" si="6373">IF($AU$630=1,AP840*$AP$7,0)</f>
        <v>0</v>
      </c>
      <c r="AY840" s="196">
        <f t="shared" ref="AY840" si="6374">IF($AV$630=1,AS840*$AS$7,0)</f>
        <v>0</v>
      </c>
      <c r="AZ840" s="197" t="e">
        <f t="shared" si="6194"/>
        <v>#REF!</v>
      </c>
      <c r="BA840" s="198">
        <f t="shared" ref="BA840" si="6375">IFERROR(AZ840/(IF($AT$630&gt;0,$AM$7,0)+IF($AU$630&gt;0,$AP$7,0)+IF($AV$630&gt;0,$AS$7,0)),0)</f>
        <v>0</v>
      </c>
      <c r="BB840" s="198"/>
      <c r="BC840" s="425"/>
      <c r="BD840" s="413"/>
      <c r="BE840" s="413"/>
      <c r="BF840" s="413"/>
      <c r="BG840" s="416"/>
      <c r="BH840" s="416"/>
      <c r="BI840" s="411"/>
      <c r="BJ840" s="411"/>
      <c r="BK840" s="413"/>
      <c r="BL840" s="413"/>
      <c r="BM840" s="413"/>
      <c r="BP840" s="211"/>
      <c r="BQ840" s="211"/>
      <c r="BR840" s="211"/>
      <c r="BS840" s="211"/>
    </row>
    <row r="841" spans="1:71">
      <c r="A841" s="419"/>
      <c r="B841" s="419"/>
      <c r="C841" s="422"/>
      <c r="D841" s="195" t="str">
        <f t="shared" si="6339"/>
        <v>3.3</v>
      </c>
      <c r="E841" s="195"/>
      <c r="F841" s="195"/>
      <c r="G841" s="195"/>
      <c r="H841" s="195"/>
      <c r="I841" s="195"/>
      <c r="J841" s="196">
        <f t="shared" si="6178"/>
        <v>0</v>
      </c>
      <c r="K841" s="197" t="str">
        <f>IF(analis!AL28="","",analis!AL28)</f>
        <v/>
      </c>
      <c r="L841" s="196"/>
      <c r="M841" s="196"/>
      <c r="N841" s="196"/>
      <c r="O841" s="196"/>
      <c r="P841" s="196">
        <f t="shared" si="6179"/>
        <v>0</v>
      </c>
      <c r="Q841" s="8" t="e">
        <f>#REF!</f>
        <v>#REF!</v>
      </c>
      <c r="R841" s="196"/>
      <c r="S841" s="196" t="e">
        <f t="shared" si="6180"/>
        <v>#REF!</v>
      </c>
      <c r="T841" s="196"/>
      <c r="U841" s="196"/>
      <c r="V841" s="196">
        <f t="shared" si="6181"/>
        <v>0</v>
      </c>
      <c r="W841" s="196"/>
      <c r="X841" s="196"/>
      <c r="Y841" s="196"/>
      <c r="Z841" s="196"/>
      <c r="AA841" s="196">
        <f t="shared" ref="AA841" si="6376">IF($W$631=1,J841*$J$7,0)</f>
        <v>0</v>
      </c>
      <c r="AB841" s="196">
        <f t="shared" ref="AB841" si="6377">IF($X$631=1,P841*$P$7,0)</f>
        <v>0</v>
      </c>
      <c r="AC841" s="196" t="e">
        <f t="shared" ref="AC841" si="6378">IF($Y$631=1,S841*$S$7,0)</f>
        <v>#REF!</v>
      </c>
      <c r="AD841" s="196">
        <f t="shared" ref="AD841" si="6379">IF($Z$631=1,V841*$V$7,0)</f>
        <v>0</v>
      </c>
      <c r="AE841" s="197" t="e">
        <f t="shared" si="6186"/>
        <v>#REF!</v>
      </c>
      <c r="AF841" s="198">
        <f t="shared" ref="AF841" si="6380">IFERROR(AE841/(IF($W$631&gt;0,$J$7,0)+IF($X$631&gt;0,$P$7,0)+IF($Y$631&gt;0,$S$7,0)+IF($Z$631&gt;0,$V$7,0)),0)</f>
        <v>0</v>
      </c>
      <c r="AG841" s="198"/>
      <c r="AH841" s="425"/>
      <c r="AI841" s="413"/>
      <c r="AJ841" s="199" t="str">
        <f t="shared" si="6345"/>
        <v>4.3</v>
      </c>
      <c r="AK841" s="8" t="e">
        <f>#REF!</f>
        <v>#REF!</v>
      </c>
      <c r="AL841" s="199"/>
      <c r="AM841" s="196" t="e">
        <f t="shared" si="6188"/>
        <v>#REF!</v>
      </c>
      <c r="AN841" s="196"/>
      <c r="AO841" s="196"/>
      <c r="AP841" s="196">
        <f t="shared" si="6189"/>
        <v>0</v>
      </c>
      <c r="AQ841" s="196"/>
      <c r="AR841" s="196"/>
      <c r="AS841" s="196">
        <f t="shared" si="6190"/>
        <v>0</v>
      </c>
      <c r="AT841" s="196"/>
      <c r="AU841" s="196"/>
      <c r="AV841" s="196"/>
      <c r="AW841" s="196" t="e">
        <f t="shared" ref="AW841" si="6381">IF($AT$631=1,AM841*$AM$7,0)</f>
        <v>#REF!</v>
      </c>
      <c r="AX841" s="196">
        <f t="shared" ref="AX841" si="6382">IF($AU$631=1,AP841*$AP$7,0)</f>
        <v>0</v>
      </c>
      <c r="AY841" s="196">
        <f t="shared" ref="AY841" si="6383">IF($AV$631=1,AS841*$AS$7,0)</f>
        <v>0</v>
      </c>
      <c r="AZ841" s="197" t="e">
        <f t="shared" si="6194"/>
        <v>#REF!</v>
      </c>
      <c r="BA841" s="198">
        <f t="shared" ref="BA841" si="6384">IFERROR(AZ841/(IF($AT$631&gt;0,$AM$7,0)+IF($AU$631&gt;0,$AP$7,0)+IF($AV$631&gt;0,$AS$7,0)),0)</f>
        <v>0</v>
      </c>
      <c r="BB841" s="198"/>
      <c r="BC841" s="425"/>
      <c r="BD841" s="413"/>
      <c r="BE841" s="413"/>
      <c r="BF841" s="413"/>
      <c r="BG841" s="416"/>
      <c r="BH841" s="416"/>
      <c r="BI841" s="411"/>
      <c r="BJ841" s="411"/>
      <c r="BK841" s="413"/>
      <c r="BL841" s="413"/>
      <c r="BM841" s="413"/>
      <c r="BP841" s="211"/>
      <c r="BQ841" s="211"/>
      <c r="BR841" s="211"/>
      <c r="BS841" s="211"/>
    </row>
    <row r="842" spans="1:71">
      <c r="A842" s="419"/>
      <c r="B842" s="419"/>
      <c r="C842" s="422"/>
      <c r="D842" s="195" t="str">
        <f t="shared" si="6339"/>
        <v>3.4</v>
      </c>
      <c r="E842" s="195"/>
      <c r="F842" s="195"/>
      <c r="G842" s="195"/>
      <c r="H842" s="195"/>
      <c r="I842" s="195"/>
      <c r="J842" s="196">
        <f t="shared" si="6178"/>
        <v>0</v>
      </c>
      <c r="K842" s="197" t="str">
        <f>IF(analis!AN28="","",analis!AN28)</f>
        <v/>
      </c>
      <c r="L842" s="196"/>
      <c r="M842" s="196"/>
      <c r="N842" s="196"/>
      <c r="O842" s="196"/>
      <c r="P842" s="196">
        <f t="shared" si="6179"/>
        <v>0</v>
      </c>
      <c r="Q842" s="8" t="e">
        <f>#REF!</f>
        <v>#REF!</v>
      </c>
      <c r="R842" s="196"/>
      <c r="S842" s="196" t="e">
        <f t="shared" si="6180"/>
        <v>#REF!</v>
      </c>
      <c r="T842" s="196"/>
      <c r="U842" s="196"/>
      <c r="V842" s="196">
        <f t="shared" si="6181"/>
        <v>0</v>
      </c>
      <c r="W842" s="196"/>
      <c r="X842" s="196"/>
      <c r="Y842" s="196"/>
      <c r="Z842" s="196"/>
      <c r="AA842" s="196">
        <f t="shared" ref="AA842" si="6385">IF($W$632=1,J842*$J$7,0)</f>
        <v>0</v>
      </c>
      <c r="AB842" s="196">
        <f t="shared" ref="AB842" si="6386">IF($X$632=1,P842*$P$7,0)</f>
        <v>0</v>
      </c>
      <c r="AC842" s="196" t="e">
        <f t="shared" ref="AC842" si="6387">IF($Y$632=1,S842*$S$7,0)</f>
        <v>#REF!</v>
      </c>
      <c r="AD842" s="196">
        <f t="shared" ref="AD842" si="6388">IF($Z$632=1,V842*$V$7,0)</f>
        <v>0</v>
      </c>
      <c r="AE842" s="197" t="e">
        <f t="shared" si="6186"/>
        <v>#REF!</v>
      </c>
      <c r="AF842" s="198">
        <f t="shared" ref="AF842" si="6389">IFERROR(AE842/(IF($W$632&gt;0,$J$7,0)+IF($X$632&gt;0,$P$7,0)+IF($Y$632&gt;0,$S$7,0)+IF($Z$632&gt;0,$V$7,0)),0)</f>
        <v>0</v>
      </c>
      <c r="AG842" s="198"/>
      <c r="AH842" s="425"/>
      <c r="AI842" s="413"/>
      <c r="AJ842" s="199" t="str">
        <f t="shared" si="6345"/>
        <v>4.4</v>
      </c>
      <c r="AK842" s="8" t="e">
        <f>#REF!</f>
        <v>#REF!</v>
      </c>
      <c r="AL842" s="199"/>
      <c r="AM842" s="196" t="e">
        <f t="shared" si="6188"/>
        <v>#REF!</v>
      </c>
      <c r="AN842" s="196"/>
      <c r="AO842" s="196"/>
      <c r="AP842" s="196">
        <f t="shared" si="6189"/>
        <v>0</v>
      </c>
      <c r="AQ842" s="196"/>
      <c r="AR842" s="196"/>
      <c r="AS842" s="196">
        <f t="shared" si="6190"/>
        <v>0</v>
      </c>
      <c r="AT842" s="196"/>
      <c r="AU842" s="196"/>
      <c r="AV842" s="196"/>
      <c r="AW842" s="196" t="e">
        <f t="shared" ref="AW842" si="6390">IF($AT$632=1,AM842*$AM$7,0)</f>
        <v>#REF!</v>
      </c>
      <c r="AX842" s="196">
        <f t="shared" ref="AX842" si="6391">IF($AU$632=1,AP842*$AP$7,0)</f>
        <v>0</v>
      </c>
      <c r="AY842" s="196">
        <f t="shared" ref="AY842" si="6392">IF($AV$632=1,AS842*$AS$7,0)</f>
        <v>0</v>
      </c>
      <c r="AZ842" s="197" t="e">
        <f t="shared" si="6194"/>
        <v>#REF!</v>
      </c>
      <c r="BA842" s="198">
        <f t="shared" ref="BA842" si="6393">IFERROR(AZ842/(IF($AT$632&gt;0,$AM$7,0)+IF($AU$632&gt;0,$AP$7,0)+IF($AV$632&gt;0,$AS$7,0)),0)</f>
        <v>0</v>
      </c>
      <c r="BB842" s="198"/>
      <c r="BC842" s="425"/>
      <c r="BD842" s="413"/>
      <c r="BE842" s="413"/>
      <c r="BF842" s="413"/>
      <c r="BG842" s="416"/>
      <c r="BH842" s="416"/>
      <c r="BI842" s="411"/>
      <c r="BJ842" s="411"/>
      <c r="BK842" s="413"/>
      <c r="BL842" s="413"/>
      <c r="BM842" s="413"/>
      <c r="BP842" s="211"/>
      <c r="BQ842" s="211"/>
      <c r="BR842" s="211"/>
      <c r="BS842" s="211"/>
    </row>
    <row r="843" spans="1:71">
      <c r="A843" s="419"/>
      <c r="B843" s="419"/>
      <c r="C843" s="422"/>
      <c r="D843" s="195" t="str">
        <f t="shared" si="6339"/>
        <v>3.5</v>
      </c>
      <c r="E843" s="195"/>
      <c r="F843" s="195"/>
      <c r="G843" s="195"/>
      <c r="H843" s="195"/>
      <c r="I843" s="195"/>
      <c r="J843" s="196">
        <f t="shared" si="6178"/>
        <v>0</v>
      </c>
      <c r="K843" s="197" t="str">
        <f>IF(analis!AP28="","",analis!AP28)</f>
        <v/>
      </c>
      <c r="L843" s="196"/>
      <c r="M843" s="196"/>
      <c r="N843" s="196"/>
      <c r="O843" s="196"/>
      <c r="P843" s="196">
        <f t="shared" si="6179"/>
        <v>0</v>
      </c>
      <c r="Q843" s="8" t="e">
        <f>#REF!</f>
        <v>#REF!</v>
      </c>
      <c r="R843" s="196"/>
      <c r="S843" s="196" t="e">
        <f t="shared" si="6180"/>
        <v>#REF!</v>
      </c>
      <c r="T843" s="196"/>
      <c r="U843" s="196"/>
      <c r="V843" s="196">
        <f t="shared" si="6181"/>
        <v>0</v>
      </c>
      <c r="W843" s="196"/>
      <c r="X843" s="196"/>
      <c r="Y843" s="196"/>
      <c r="Z843" s="196"/>
      <c r="AA843" s="196">
        <f t="shared" ref="AA843" si="6394">IF($W$633=1,J843*$J$7,0)</f>
        <v>0</v>
      </c>
      <c r="AB843" s="196">
        <f t="shared" ref="AB843" si="6395">IF($X$633=1,P843*$P$7,0)</f>
        <v>0</v>
      </c>
      <c r="AC843" s="196" t="e">
        <f t="shared" ref="AC843" si="6396">IF($Y$633=1,S843*$S$7,0)</f>
        <v>#REF!</v>
      </c>
      <c r="AD843" s="196">
        <f t="shared" ref="AD843" si="6397">IF($Z$633=1,V843*$V$7,0)</f>
        <v>0</v>
      </c>
      <c r="AE843" s="197" t="e">
        <f t="shared" si="6186"/>
        <v>#REF!</v>
      </c>
      <c r="AF843" s="198">
        <f t="shared" ref="AF843" si="6398">IFERROR(AE843/(IF($W$633&gt;0,$J$7,0)+IF($X$633&gt;0,$P$7,0)+IF($Y$633&gt;0,$S$7,0)+IF($Z$633&gt;0,$V$7,0)),0)</f>
        <v>0</v>
      </c>
      <c r="AG843" s="198"/>
      <c r="AH843" s="425"/>
      <c r="AI843" s="413"/>
      <c r="AJ843" s="199" t="str">
        <f t="shared" si="6345"/>
        <v>4.5</v>
      </c>
      <c r="AK843" s="8" t="e">
        <f>#REF!</f>
        <v>#REF!</v>
      </c>
      <c r="AL843" s="199"/>
      <c r="AM843" s="196" t="e">
        <f t="shared" si="6188"/>
        <v>#REF!</v>
      </c>
      <c r="AN843" s="196"/>
      <c r="AO843" s="196"/>
      <c r="AP843" s="196">
        <f t="shared" si="6189"/>
        <v>0</v>
      </c>
      <c r="AQ843" s="196"/>
      <c r="AR843" s="196"/>
      <c r="AS843" s="196">
        <f t="shared" si="6190"/>
        <v>0</v>
      </c>
      <c r="AT843" s="196"/>
      <c r="AU843" s="196"/>
      <c r="AV843" s="196"/>
      <c r="AW843" s="196" t="e">
        <f t="shared" ref="AW843" si="6399">IF($AT$633=1,AM843*$AM$7,0)</f>
        <v>#REF!</v>
      </c>
      <c r="AX843" s="196">
        <f t="shared" ref="AX843" si="6400">IF($AU$633=1,AP843*$AP$7,0)</f>
        <v>0</v>
      </c>
      <c r="AY843" s="196">
        <f t="shared" ref="AY843" si="6401">IF($AV$633=1,AS843*$AS$7,0)</f>
        <v>0</v>
      </c>
      <c r="AZ843" s="197" t="e">
        <f t="shared" si="6194"/>
        <v>#REF!</v>
      </c>
      <c r="BA843" s="198">
        <f t="shared" ref="BA843" si="6402">IFERROR(AZ843/(IF($AT$633&gt;0,$AM$7,0)+IF($AU$633&gt;0,$AP$7,0)+IF($AV$633&gt;0,$AS$7,0)),0)</f>
        <v>0</v>
      </c>
      <c r="BB843" s="198"/>
      <c r="BC843" s="425"/>
      <c r="BD843" s="413"/>
      <c r="BE843" s="413"/>
      <c r="BF843" s="413"/>
      <c r="BG843" s="416"/>
      <c r="BH843" s="416"/>
      <c r="BI843" s="411"/>
      <c r="BJ843" s="411"/>
      <c r="BK843" s="413"/>
      <c r="BL843" s="413"/>
      <c r="BM843" s="413"/>
      <c r="BP843" s="211"/>
      <c r="BQ843" s="211"/>
      <c r="BR843" s="211"/>
      <c r="BS843" s="211"/>
    </row>
    <row r="844" spans="1:71">
      <c r="A844" s="419"/>
      <c r="B844" s="419"/>
      <c r="C844" s="422"/>
      <c r="D844" s="195" t="str">
        <f t="shared" si="6339"/>
        <v>3.6</v>
      </c>
      <c r="E844" s="195"/>
      <c r="F844" s="195"/>
      <c r="G844" s="195"/>
      <c r="H844" s="195"/>
      <c r="I844" s="195"/>
      <c r="J844" s="196">
        <f t="shared" si="6178"/>
        <v>0</v>
      </c>
      <c r="K844" s="197" t="str">
        <f>IF(analis!AR28="","",analis!AR28)</f>
        <v/>
      </c>
      <c r="L844" s="196"/>
      <c r="M844" s="196"/>
      <c r="N844" s="196"/>
      <c r="O844" s="196"/>
      <c r="P844" s="196">
        <f t="shared" si="6179"/>
        <v>0</v>
      </c>
      <c r="Q844" s="8" t="str">
        <f>'rpp10'!$M$273</f>
        <v/>
      </c>
      <c r="R844" s="196"/>
      <c r="S844" s="196">
        <f t="shared" si="6180"/>
        <v>0</v>
      </c>
      <c r="T844" s="196"/>
      <c r="U844" s="196"/>
      <c r="V844" s="196">
        <f t="shared" si="6181"/>
        <v>0</v>
      </c>
      <c r="W844" s="196"/>
      <c r="X844" s="196"/>
      <c r="Y844" s="196"/>
      <c r="Z844" s="196"/>
      <c r="AA844" s="196">
        <f t="shared" ref="AA844" si="6403">IF($W$634=1,J844*$J$7,0)</f>
        <v>0</v>
      </c>
      <c r="AB844" s="196">
        <f t="shared" ref="AB844" si="6404">IF($X$634=1,P844*$P$7,0)</f>
        <v>0</v>
      </c>
      <c r="AC844" s="196">
        <f t="shared" ref="AC844" si="6405">IF($Y$634=1,S844*$S$7,0)</f>
        <v>0</v>
      </c>
      <c r="AD844" s="196">
        <f t="shared" ref="AD844" si="6406">IF($Z$634=1,V844*$V$7,0)</f>
        <v>0</v>
      </c>
      <c r="AE844" s="197">
        <f t="shared" si="6186"/>
        <v>0</v>
      </c>
      <c r="AF844" s="198">
        <f t="shared" ref="AF844" si="6407">IFERROR(AE844/(IF($W$634&gt;0,$J$7,0)+IF($X$634&gt;0,$P$7,0)+IF($Y$634&gt;0,$S$7,0)+IF($Z$634&gt;0,$V$7,0)),0)</f>
        <v>0</v>
      </c>
      <c r="AG844" s="198"/>
      <c r="AH844" s="425"/>
      <c r="AI844" s="413"/>
      <c r="AJ844" s="199" t="str">
        <f t="shared" si="6345"/>
        <v>4.6</v>
      </c>
      <c r="AK844" s="8" t="str">
        <f>'rpp10'!$M$330</f>
        <v/>
      </c>
      <c r="AL844" s="199"/>
      <c r="AM844" s="196">
        <f t="shared" si="6188"/>
        <v>0</v>
      </c>
      <c r="AN844" s="196"/>
      <c r="AO844" s="196"/>
      <c r="AP844" s="196">
        <f t="shared" si="6189"/>
        <v>0</v>
      </c>
      <c r="AQ844" s="196"/>
      <c r="AR844" s="196"/>
      <c r="AS844" s="196">
        <f t="shared" si="6190"/>
        <v>0</v>
      </c>
      <c r="AT844" s="196"/>
      <c r="AU844" s="196"/>
      <c r="AV844" s="196"/>
      <c r="AW844" s="196">
        <f t="shared" ref="AW844" si="6408">IF($AT$634=1,AM844*$AM$7,0)</f>
        <v>0</v>
      </c>
      <c r="AX844" s="196">
        <f t="shared" ref="AX844" si="6409">IF($AU$634=1,AP844*$AP$7,0)</f>
        <v>0</v>
      </c>
      <c r="AY844" s="196">
        <f t="shared" ref="AY844" si="6410">IF($AV$634=1,AS844*$AS$7,0)</f>
        <v>0</v>
      </c>
      <c r="AZ844" s="197">
        <f t="shared" si="6194"/>
        <v>0</v>
      </c>
      <c r="BA844" s="198">
        <f t="shared" ref="BA844" si="6411">IFERROR(AZ844/(IF($AT$634&gt;0,$AM$7,0)+IF($AU$634&gt;0,$AP$7,0)+IF($AV$634&gt;0,$AS$7,0)),0)</f>
        <v>0</v>
      </c>
      <c r="BB844" s="198"/>
      <c r="BC844" s="425"/>
      <c r="BD844" s="413"/>
      <c r="BE844" s="413"/>
      <c r="BF844" s="413"/>
      <c r="BG844" s="416"/>
      <c r="BH844" s="416"/>
      <c r="BI844" s="411"/>
      <c r="BJ844" s="411"/>
      <c r="BK844" s="413"/>
      <c r="BL844" s="413"/>
      <c r="BM844" s="413"/>
      <c r="BP844" s="211"/>
      <c r="BQ844" s="211"/>
      <c r="BR844" s="211"/>
      <c r="BS844" s="211"/>
    </row>
    <row r="845" spans="1:71">
      <c r="A845" s="419"/>
      <c r="B845" s="419"/>
      <c r="C845" s="422"/>
      <c r="D845" s="195" t="str">
        <f t="shared" si="6339"/>
        <v>3.7</v>
      </c>
      <c r="E845" s="195"/>
      <c r="F845" s="195"/>
      <c r="G845" s="195"/>
      <c r="H845" s="195"/>
      <c r="I845" s="195"/>
      <c r="J845" s="196">
        <f t="shared" si="6178"/>
        <v>0</v>
      </c>
      <c r="K845" s="197" t="str">
        <f>IF(analis!AT28="","",analis!AT28)</f>
        <v/>
      </c>
      <c r="L845" s="196"/>
      <c r="M845" s="196"/>
      <c r="N845" s="196"/>
      <c r="O845" s="196"/>
      <c r="P845" s="196">
        <f t="shared" si="6179"/>
        <v>0</v>
      </c>
      <c r="Q845" s="8" t="e">
        <f>#REF!</f>
        <v>#REF!</v>
      </c>
      <c r="R845" s="196"/>
      <c r="S845" s="196" t="e">
        <f t="shared" si="6180"/>
        <v>#REF!</v>
      </c>
      <c r="T845" s="196"/>
      <c r="U845" s="196"/>
      <c r="V845" s="196">
        <f t="shared" si="6181"/>
        <v>0</v>
      </c>
      <c r="W845" s="196"/>
      <c r="X845" s="196"/>
      <c r="Y845" s="196"/>
      <c r="Z845" s="196"/>
      <c r="AA845" s="196">
        <f t="shared" ref="AA845" si="6412">IF($W$635=1,J845*$J$7,0)</f>
        <v>0</v>
      </c>
      <c r="AB845" s="196">
        <f t="shared" ref="AB845" si="6413">IF($X$635=1,P845*$P$7,0)</f>
        <v>0</v>
      </c>
      <c r="AC845" s="196" t="e">
        <f t="shared" ref="AC845" si="6414">IF($Y$635=1,S845*$S$7,0)</f>
        <v>#REF!</v>
      </c>
      <c r="AD845" s="196">
        <f t="shared" ref="AD845" si="6415">IF($Z$635=1,V845*$V$7,0)</f>
        <v>0</v>
      </c>
      <c r="AE845" s="197" t="e">
        <f t="shared" si="6186"/>
        <v>#REF!</v>
      </c>
      <c r="AF845" s="198">
        <f t="shared" ref="AF845" si="6416">IFERROR(AE845/(IF($W$635&gt;0,$J$7,0)+IF($X$635&gt;0,$P$7,0)+IF($Y$635&gt;0,$S$7,0)+IF($Z$635&gt;0,$V$7,0)),0)</f>
        <v>0</v>
      </c>
      <c r="AG845" s="198"/>
      <c r="AH845" s="425"/>
      <c r="AI845" s="413"/>
      <c r="AJ845" s="199" t="str">
        <f t="shared" si="6345"/>
        <v>4.7</v>
      </c>
      <c r="AK845" s="8" t="e">
        <f>#REF!</f>
        <v>#REF!</v>
      </c>
      <c r="AL845" s="199"/>
      <c r="AM845" s="196" t="e">
        <f t="shared" si="6188"/>
        <v>#REF!</v>
      </c>
      <c r="AN845" s="196"/>
      <c r="AO845" s="196"/>
      <c r="AP845" s="196">
        <f t="shared" si="6189"/>
        <v>0</v>
      </c>
      <c r="AQ845" s="196"/>
      <c r="AR845" s="196"/>
      <c r="AS845" s="196">
        <f t="shared" si="6190"/>
        <v>0</v>
      </c>
      <c r="AT845" s="196"/>
      <c r="AU845" s="196"/>
      <c r="AV845" s="196"/>
      <c r="AW845" s="196" t="e">
        <f t="shared" ref="AW845" si="6417">IF($AT$635=1,AM845*$AM$7,0)</f>
        <v>#REF!</v>
      </c>
      <c r="AX845" s="196">
        <f t="shared" ref="AX845" si="6418">IF($AU$635=1,AP845*$AP$7,0)</f>
        <v>0</v>
      </c>
      <c r="AY845" s="196">
        <f t="shared" ref="AY845" si="6419">IF($AV$635=1,AS845*$AS$7,0)</f>
        <v>0</v>
      </c>
      <c r="AZ845" s="197" t="e">
        <f t="shared" si="6194"/>
        <v>#REF!</v>
      </c>
      <c r="BA845" s="198">
        <f t="shared" ref="BA845" si="6420">IFERROR(AZ845/(IF($AT$635&gt;0,$AM$7,0)+IF($AU$635&gt;0,$AP$7,0)+IF($AV$635&gt;0,$AS$7,0)),0)</f>
        <v>0</v>
      </c>
      <c r="BB845" s="198"/>
      <c r="BC845" s="425"/>
      <c r="BD845" s="413"/>
      <c r="BE845" s="413"/>
      <c r="BF845" s="413"/>
      <c r="BG845" s="416"/>
      <c r="BH845" s="416"/>
      <c r="BI845" s="411"/>
      <c r="BJ845" s="411"/>
      <c r="BK845" s="413"/>
      <c r="BL845" s="413"/>
      <c r="BM845" s="413"/>
      <c r="BP845" s="211"/>
      <c r="BQ845" s="211"/>
      <c r="BR845" s="211"/>
      <c r="BS845" s="211"/>
    </row>
    <row r="846" spans="1:71">
      <c r="A846" s="419"/>
      <c r="B846" s="419"/>
      <c r="C846" s="422"/>
      <c r="D846" s="195" t="str">
        <f t="shared" si="6339"/>
        <v>3.8</v>
      </c>
      <c r="E846" s="195"/>
      <c r="F846" s="195"/>
      <c r="G846" s="195"/>
      <c r="H846" s="195"/>
      <c r="I846" s="195"/>
      <c r="J846" s="196">
        <f t="shared" si="6178"/>
        <v>0</v>
      </c>
      <c r="K846" s="197" t="str">
        <f>IF(analis!AV28="","",analis!AV28)</f>
        <v/>
      </c>
      <c r="L846" s="196"/>
      <c r="M846" s="196"/>
      <c r="N846" s="196"/>
      <c r="O846" s="196"/>
      <c r="P846" s="196">
        <f t="shared" si="6179"/>
        <v>0</v>
      </c>
      <c r="Q846" s="8" t="e">
        <f>#REF!</f>
        <v>#REF!</v>
      </c>
      <c r="R846" s="196"/>
      <c r="S846" s="196" t="e">
        <f t="shared" si="6180"/>
        <v>#REF!</v>
      </c>
      <c r="T846" s="196"/>
      <c r="U846" s="196"/>
      <c r="V846" s="196">
        <f t="shared" si="6181"/>
        <v>0</v>
      </c>
      <c r="W846" s="196"/>
      <c r="X846" s="196"/>
      <c r="Y846" s="196"/>
      <c r="Z846" s="196"/>
      <c r="AA846" s="196">
        <f t="shared" ref="AA846" si="6421">IF($W$636=1,J846*$J$7,0)</f>
        <v>0</v>
      </c>
      <c r="AB846" s="196">
        <f t="shared" ref="AB846" si="6422">IF($X$636=1,P846*$P$7,0)</f>
        <v>0</v>
      </c>
      <c r="AC846" s="196" t="e">
        <f t="shared" ref="AC846" si="6423">IF($Y$636=1,S846*$S$7,0)</f>
        <v>#REF!</v>
      </c>
      <c r="AD846" s="196">
        <f t="shared" ref="AD846" si="6424">IF($Z$636=1,V846*$V$7,0)</f>
        <v>0</v>
      </c>
      <c r="AE846" s="197" t="e">
        <f t="shared" si="6186"/>
        <v>#REF!</v>
      </c>
      <c r="AF846" s="198">
        <f t="shared" ref="AF846" si="6425">IFERROR(AE846/(IF($W$636&gt;0,$J$7,0)+IF($X$636&gt;0,$P$7,0)+IF($Y$636&gt;0,$S$7,0)+IF($Z$636&gt;0,$V$7,0)),0)</f>
        <v>0</v>
      </c>
      <c r="AG846" s="198"/>
      <c r="AH846" s="425"/>
      <c r="AI846" s="413"/>
      <c r="AJ846" s="199" t="str">
        <f t="shared" si="6345"/>
        <v>4.8</v>
      </c>
      <c r="AK846" s="8" t="e">
        <f>#REF!</f>
        <v>#REF!</v>
      </c>
      <c r="AL846" s="199"/>
      <c r="AM846" s="196" t="e">
        <f t="shared" si="6188"/>
        <v>#REF!</v>
      </c>
      <c r="AN846" s="196"/>
      <c r="AO846" s="196"/>
      <c r="AP846" s="196">
        <f t="shared" si="6189"/>
        <v>0</v>
      </c>
      <c r="AQ846" s="196"/>
      <c r="AR846" s="196"/>
      <c r="AS846" s="196">
        <f t="shared" si="6190"/>
        <v>0</v>
      </c>
      <c r="AT846" s="196"/>
      <c r="AU846" s="196"/>
      <c r="AV846" s="196"/>
      <c r="AW846" s="196" t="e">
        <f t="shared" ref="AW846" si="6426">IF($AT$636=1,AM846*$AM$7,0)</f>
        <v>#REF!</v>
      </c>
      <c r="AX846" s="196">
        <f t="shared" ref="AX846" si="6427">IF($AU$636=1,AP846*$AP$7,0)</f>
        <v>0</v>
      </c>
      <c r="AY846" s="196">
        <f t="shared" ref="AY846" si="6428">IF($AV$636=1,AS846*$AS$7,0)</f>
        <v>0</v>
      </c>
      <c r="AZ846" s="197" t="e">
        <f t="shared" si="6194"/>
        <v>#REF!</v>
      </c>
      <c r="BA846" s="198">
        <f t="shared" ref="BA846" si="6429">IFERROR(AZ846/(IF($AT$636&gt;0,$AM$7,0)+IF($AU$636&gt;0,$AP$7,0)+IF($AV$636&gt;0,$AS$7,0)),0)</f>
        <v>0</v>
      </c>
      <c r="BB846" s="198"/>
      <c r="BC846" s="425"/>
      <c r="BD846" s="413"/>
      <c r="BE846" s="413"/>
      <c r="BF846" s="413"/>
      <c r="BG846" s="416"/>
      <c r="BH846" s="416"/>
      <c r="BI846" s="411"/>
      <c r="BJ846" s="411"/>
      <c r="BK846" s="413"/>
      <c r="BL846" s="413"/>
      <c r="BM846" s="413"/>
      <c r="BP846" s="211"/>
      <c r="BQ846" s="211"/>
      <c r="BR846" s="211"/>
      <c r="BS846" s="211"/>
    </row>
    <row r="847" spans="1:71">
      <c r="A847" s="419"/>
      <c r="B847" s="419"/>
      <c r="C847" s="422"/>
      <c r="D847" s="195" t="str">
        <f t="shared" si="6339"/>
        <v>3.9</v>
      </c>
      <c r="E847" s="195"/>
      <c r="F847" s="195"/>
      <c r="G847" s="195"/>
      <c r="H847" s="195"/>
      <c r="I847" s="195"/>
      <c r="J847" s="196">
        <f t="shared" si="6178"/>
        <v>0</v>
      </c>
      <c r="K847" s="197" t="str">
        <f>IF(analis!AX28="","",analis!AX28)</f>
        <v/>
      </c>
      <c r="L847" s="196"/>
      <c r="M847" s="196"/>
      <c r="N847" s="196"/>
      <c r="O847" s="196"/>
      <c r="P847" s="196">
        <f t="shared" si="6179"/>
        <v>0</v>
      </c>
      <c r="Q847" s="8" t="e">
        <f>#REF!</f>
        <v>#REF!</v>
      </c>
      <c r="R847" s="196"/>
      <c r="S847" s="196" t="e">
        <f t="shared" si="6180"/>
        <v>#REF!</v>
      </c>
      <c r="T847" s="196"/>
      <c r="U847" s="196"/>
      <c r="V847" s="196">
        <f t="shared" si="6181"/>
        <v>0</v>
      </c>
      <c r="W847" s="196"/>
      <c r="X847" s="196"/>
      <c r="Y847" s="196"/>
      <c r="Z847" s="196"/>
      <c r="AA847" s="196">
        <f t="shared" ref="AA847" si="6430">IF($W$637=1,J847*$J$7,0)</f>
        <v>0</v>
      </c>
      <c r="AB847" s="196">
        <f t="shared" ref="AB847" si="6431">IF($X$637=1,P847*$P$7,0)</f>
        <v>0</v>
      </c>
      <c r="AC847" s="196" t="e">
        <f t="shared" ref="AC847" si="6432">IF($Y$637=1,S847*$S$7,0)</f>
        <v>#REF!</v>
      </c>
      <c r="AD847" s="196">
        <f t="shared" ref="AD847" si="6433">IF($Z$637=1,V847*$V$7,0)</f>
        <v>0</v>
      </c>
      <c r="AE847" s="197" t="e">
        <f t="shared" si="6186"/>
        <v>#REF!</v>
      </c>
      <c r="AF847" s="198">
        <f t="shared" ref="AF847" si="6434">IFERROR(AE847/(IF($W$637&gt;0,$J$7,0)+IF($X$637&gt;0,$P$7,0)+IF($Y$637&gt;0,$S$7,0)+IF($Z$637&gt;0,$V$7,0)),0)</f>
        <v>0</v>
      </c>
      <c r="AG847" s="198"/>
      <c r="AH847" s="425"/>
      <c r="AI847" s="413"/>
      <c r="AJ847" s="199" t="str">
        <f t="shared" si="6345"/>
        <v>4.9</v>
      </c>
      <c r="AK847" s="8" t="e">
        <f>#REF!</f>
        <v>#REF!</v>
      </c>
      <c r="AL847" s="199"/>
      <c r="AM847" s="196" t="e">
        <f t="shared" si="6188"/>
        <v>#REF!</v>
      </c>
      <c r="AN847" s="196"/>
      <c r="AO847" s="196"/>
      <c r="AP847" s="196">
        <f t="shared" si="6189"/>
        <v>0</v>
      </c>
      <c r="AQ847" s="196"/>
      <c r="AR847" s="196"/>
      <c r="AS847" s="196">
        <f t="shared" si="6190"/>
        <v>0</v>
      </c>
      <c r="AT847" s="196"/>
      <c r="AU847" s="196"/>
      <c r="AV847" s="196"/>
      <c r="AW847" s="196" t="e">
        <f t="shared" ref="AW847" si="6435">IF($AT$637=1,AM847*$AM$7,0)</f>
        <v>#REF!</v>
      </c>
      <c r="AX847" s="196">
        <f t="shared" ref="AX847" si="6436">IF($AU$637=1,AP847*$AP$7,0)</f>
        <v>0</v>
      </c>
      <c r="AY847" s="196">
        <f t="shared" ref="AY847" si="6437">IF($AV$637=1,AS847*$AS$7,0)</f>
        <v>0</v>
      </c>
      <c r="AZ847" s="197" t="e">
        <f t="shared" si="6194"/>
        <v>#REF!</v>
      </c>
      <c r="BA847" s="198">
        <f t="shared" ref="BA847" si="6438">IFERROR(AZ847/(IF($AT$637&gt;0,$AM$7,0)+IF($AU$637&gt;0,$AP$7,0)+IF($AV$637&gt;0,$AS$7,0)),0)</f>
        <v>0</v>
      </c>
      <c r="BB847" s="198"/>
      <c r="BC847" s="425"/>
      <c r="BD847" s="413"/>
      <c r="BE847" s="413"/>
      <c r="BF847" s="413"/>
      <c r="BG847" s="416"/>
      <c r="BH847" s="416"/>
      <c r="BI847" s="411"/>
      <c r="BJ847" s="411"/>
      <c r="BK847" s="413"/>
      <c r="BL847" s="413"/>
      <c r="BM847" s="413"/>
      <c r="BP847" s="211"/>
      <c r="BQ847" s="211"/>
      <c r="BR847" s="211"/>
      <c r="BS847" s="211"/>
    </row>
    <row r="848" spans="1:71">
      <c r="A848" s="419"/>
      <c r="B848" s="419"/>
      <c r="C848" s="422"/>
      <c r="D848" s="195" t="str">
        <f t="shared" si="6339"/>
        <v>3.10</v>
      </c>
      <c r="E848" s="195"/>
      <c r="F848" s="195"/>
      <c r="G848" s="195"/>
      <c r="H848" s="195"/>
      <c r="I848" s="195"/>
      <c r="J848" s="196">
        <f t="shared" si="6178"/>
        <v>0</v>
      </c>
      <c r="K848" s="197" t="str">
        <f>IF(analis!AZ28="","",analis!AZ28)</f>
        <v/>
      </c>
      <c r="L848" s="196"/>
      <c r="M848" s="196"/>
      <c r="N848" s="196"/>
      <c r="O848" s="196"/>
      <c r="P848" s="196">
        <f t="shared" si="6179"/>
        <v>0</v>
      </c>
      <c r="Q848" s="8" t="e">
        <f>#REF!</f>
        <v>#REF!</v>
      </c>
      <c r="R848" s="196"/>
      <c r="S848" s="196" t="e">
        <f t="shared" si="6180"/>
        <v>#REF!</v>
      </c>
      <c r="T848" s="196"/>
      <c r="U848" s="196"/>
      <c r="V848" s="196">
        <f t="shared" si="6181"/>
        <v>0</v>
      </c>
      <c r="W848" s="196"/>
      <c r="X848" s="196"/>
      <c r="Y848" s="196"/>
      <c r="Z848" s="196"/>
      <c r="AA848" s="196">
        <f t="shared" ref="AA848" si="6439">IF($W$638=1,J848*$J$7,0)</f>
        <v>0</v>
      </c>
      <c r="AB848" s="196">
        <f t="shared" ref="AB848" si="6440">IF($X$638=1,P848*$P$7,0)</f>
        <v>0</v>
      </c>
      <c r="AC848" s="196" t="e">
        <f t="shared" ref="AC848" si="6441">IF($Y$638=1,S848*$S$7,0)</f>
        <v>#REF!</v>
      </c>
      <c r="AD848" s="196">
        <f t="shared" ref="AD848" si="6442">IF($Z$638=1,V848*$V$7,0)</f>
        <v>0</v>
      </c>
      <c r="AE848" s="197" t="e">
        <f t="shared" si="6186"/>
        <v>#REF!</v>
      </c>
      <c r="AF848" s="198">
        <f t="shared" ref="AF848" si="6443">IFERROR(AE848/(IF($W$638&gt;0,$J$7,0)+IF($X$638&gt;0,$P$7,0)+IF($Y$638&gt;0,$S$7,0)+IF($Z$638&gt;0,$V$7,0)),0)</f>
        <v>0</v>
      </c>
      <c r="AG848" s="198"/>
      <c r="AH848" s="425"/>
      <c r="AI848" s="413"/>
      <c r="AJ848" s="199" t="str">
        <f t="shared" si="6345"/>
        <v>4.10</v>
      </c>
      <c r="AK848" s="8" t="e">
        <f>#REF!</f>
        <v>#REF!</v>
      </c>
      <c r="AL848" s="199"/>
      <c r="AM848" s="196" t="e">
        <f t="shared" si="6188"/>
        <v>#REF!</v>
      </c>
      <c r="AN848" s="196"/>
      <c r="AO848" s="196"/>
      <c r="AP848" s="196">
        <f t="shared" si="6189"/>
        <v>0</v>
      </c>
      <c r="AQ848" s="196"/>
      <c r="AR848" s="196"/>
      <c r="AS848" s="196">
        <f t="shared" si="6190"/>
        <v>0</v>
      </c>
      <c r="AT848" s="196"/>
      <c r="AU848" s="196"/>
      <c r="AV848" s="196"/>
      <c r="AW848" s="196" t="e">
        <f t="shared" ref="AW848" si="6444">IF($AT$638=1,AM848*$AM$7,0)</f>
        <v>#REF!</v>
      </c>
      <c r="AX848" s="196">
        <f t="shared" ref="AX848" si="6445">IF($AU$638=1,AP848*$AP$7,0)</f>
        <v>0</v>
      </c>
      <c r="AY848" s="196">
        <f t="shared" ref="AY848" si="6446">IF($AV$638=1,AS848*$AS$7,0)</f>
        <v>0</v>
      </c>
      <c r="AZ848" s="197" t="e">
        <f t="shared" si="6194"/>
        <v>#REF!</v>
      </c>
      <c r="BA848" s="198">
        <f t="shared" ref="BA848" si="6447">IFERROR(AZ848/(IF($AT$638&gt;0,$AM$7,0)+IF($AU$638&gt;0,$AP$7,0)+IF($AV$638&gt;0,$AS$7,0)),0)</f>
        <v>0</v>
      </c>
      <c r="BB848" s="198"/>
      <c r="BC848" s="425"/>
      <c r="BD848" s="413"/>
      <c r="BE848" s="413"/>
      <c r="BF848" s="413"/>
      <c r="BG848" s="416"/>
      <c r="BH848" s="416"/>
      <c r="BI848" s="411"/>
      <c r="BJ848" s="411"/>
      <c r="BK848" s="413"/>
      <c r="BL848" s="413"/>
      <c r="BM848" s="413"/>
      <c r="BP848" s="211"/>
      <c r="BQ848" s="211"/>
      <c r="BR848" s="211"/>
      <c r="BS848" s="211"/>
    </row>
    <row r="849" spans="1:71">
      <c r="A849" s="419"/>
      <c r="B849" s="419"/>
      <c r="C849" s="422"/>
      <c r="D849" s="195" t="str">
        <f t="shared" si="6339"/>
        <v>3.11</v>
      </c>
      <c r="E849" s="195"/>
      <c r="F849" s="195"/>
      <c r="G849" s="195"/>
      <c r="H849" s="195"/>
      <c r="I849" s="195"/>
      <c r="J849" s="196">
        <f t="shared" si="6178"/>
        <v>0</v>
      </c>
      <c r="K849" s="197" t="str">
        <f>IF(analis!BB28="","",analis!BB28)</f>
        <v/>
      </c>
      <c r="L849" s="196"/>
      <c r="M849" s="196"/>
      <c r="N849" s="196"/>
      <c r="O849" s="196"/>
      <c r="P849" s="196">
        <f t="shared" si="6179"/>
        <v>0</v>
      </c>
      <c r="Q849" s="8" t="e">
        <f>#REF!</f>
        <v>#REF!</v>
      </c>
      <c r="R849" s="196"/>
      <c r="S849" s="196" t="e">
        <f t="shared" si="6180"/>
        <v>#REF!</v>
      </c>
      <c r="T849" s="196"/>
      <c r="U849" s="196"/>
      <c r="V849" s="196">
        <f t="shared" si="6181"/>
        <v>0</v>
      </c>
      <c r="W849" s="196"/>
      <c r="X849" s="196"/>
      <c r="Y849" s="196"/>
      <c r="Z849" s="196"/>
      <c r="AA849" s="196">
        <f t="shared" ref="AA849" si="6448">IF($W$639=1,J849*$J$7,0)</f>
        <v>0</v>
      </c>
      <c r="AB849" s="196">
        <f t="shared" ref="AB849" si="6449">IF($X$639=1,P849*$P$7,0)</f>
        <v>0</v>
      </c>
      <c r="AC849" s="196" t="e">
        <f t="shared" ref="AC849" si="6450">IF($Y$639=1,S849*$S$7,0)</f>
        <v>#REF!</v>
      </c>
      <c r="AD849" s="196">
        <f t="shared" ref="AD849" si="6451">IF($Z$639=1,V849*$V$7,0)</f>
        <v>0</v>
      </c>
      <c r="AE849" s="197" t="e">
        <f t="shared" si="6186"/>
        <v>#REF!</v>
      </c>
      <c r="AF849" s="198">
        <f t="shared" ref="AF849" si="6452">IFERROR(AE849/(IF($W$639&gt;0,$J$7,0)+IF($X$639&gt;0,$P$7,0)+IF($Y$639&gt;0,$S$7,0)+IF($Z$639&gt;0,$V$7,0)),0)</f>
        <v>0</v>
      </c>
      <c r="AG849" s="198"/>
      <c r="AH849" s="425"/>
      <c r="AI849" s="413"/>
      <c r="AJ849" s="199" t="str">
        <f t="shared" si="6345"/>
        <v>4.11</v>
      </c>
      <c r="AK849" s="8" t="e">
        <f>#REF!</f>
        <v>#REF!</v>
      </c>
      <c r="AL849" s="199"/>
      <c r="AM849" s="196" t="e">
        <f t="shared" si="6188"/>
        <v>#REF!</v>
      </c>
      <c r="AN849" s="196"/>
      <c r="AO849" s="196"/>
      <c r="AP849" s="196">
        <f t="shared" si="6189"/>
        <v>0</v>
      </c>
      <c r="AQ849" s="196"/>
      <c r="AR849" s="196"/>
      <c r="AS849" s="196">
        <f t="shared" si="6190"/>
        <v>0</v>
      </c>
      <c r="AT849" s="196"/>
      <c r="AU849" s="196"/>
      <c r="AV849" s="196"/>
      <c r="AW849" s="196" t="e">
        <f t="shared" ref="AW849" si="6453">IF($AT$639=1,AM849*$AM$7,0)</f>
        <v>#REF!</v>
      </c>
      <c r="AX849" s="196">
        <f t="shared" ref="AX849" si="6454">IF($AU$639=1,AP849*$AP$7,0)</f>
        <v>0</v>
      </c>
      <c r="AY849" s="196">
        <f t="shared" ref="AY849" si="6455">IF($AV$639=1,AS849*$AS$7,0)</f>
        <v>0</v>
      </c>
      <c r="AZ849" s="197" t="e">
        <f t="shared" si="6194"/>
        <v>#REF!</v>
      </c>
      <c r="BA849" s="198">
        <f t="shared" ref="BA849" si="6456">IFERROR(AZ849/(IF($AT$639&gt;0,$AM$7,0)+IF($AU$639&gt;0,$AP$7,0)+IF($AV$639&gt;0,$AS$7,0)),0)</f>
        <v>0</v>
      </c>
      <c r="BB849" s="198"/>
      <c r="BC849" s="425"/>
      <c r="BD849" s="413"/>
      <c r="BE849" s="413"/>
      <c r="BF849" s="413"/>
      <c r="BG849" s="416"/>
      <c r="BH849" s="416"/>
      <c r="BI849" s="411"/>
      <c r="BJ849" s="411"/>
      <c r="BK849" s="413"/>
      <c r="BL849" s="413"/>
      <c r="BM849" s="413"/>
      <c r="BP849" s="211"/>
      <c r="BQ849" s="211"/>
      <c r="BR849" s="211"/>
      <c r="BS849" s="211"/>
    </row>
    <row r="850" spans="1:71">
      <c r="A850" s="419"/>
      <c r="B850" s="419"/>
      <c r="C850" s="422"/>
      <c r="D850" s="195" t="str">
        <f t="shared" si="6339"/>
        <v>3.12</v>
      </c>
      <c r="E850" s="195"/>
      <c r="F850" s="195"/>
      <c r="G850" s="195"/>
      <c r="H850" s="195"/>
      <c r="I850" s="195"/>
      <c r="J850" s="196">
        <f t="shared" si="6178"/>
        <v>0</v>
      </c>
      <c r="K850" s="197" t="str">
        <f>IF(analis!BD28="","",analis!BD28)</f>
        <v/>
      </c>
      <c r="L850" s="196"/>
      <c r="M850" s="196"/>
      <c r="N850" s="196"/>
      <c r="O850" s="196"/>
      <c r="P850" s="196">
        <f t="shared" si="6179"/>
        <v>0</v>
      </c>
      <c r="Q850" s="8" t="e">
        <f>#REF!</f>
        <v>#REF!</v>
      </c>
      <c r="R850" s="196"/>
      <c r="S850" s="196" t="e">
        <f t="shared" si="6180"/>
        <v>#REF!</v>
      </c>
      <c r="T850" s="196"/>
      <c r="U850" s="196"/>
      <c r="V850" s="196">
        <f t="shared" si="6181"/>
        <v>0</v>
      </c>
      <c r="W850" s="196"/>
      <c r="X850" s="196"/>
      <c r="Y850" s="196"/>
      <c r="Z850" s="196"/>
      <c r="AA850" s="196">
        <f t="shared" ref="AA850" si="6457">IF($W$640=1,J850*$J$7,0)</f>
        <v>0</v>
      </c>
      <c r="AB850" s="196">
        <f t="shared" ref="AB850" si="6458">IF($X$640=1,P850*$P$7,0)</f>
        <v>0</v>
      </c>
      <c r="AC850" s="196" t="e">
        <f t="shared" ref="AC850" si="6459">IF($Y$640=1,S850*$S$7,0)</f>
        <v>#REF!</v>
      </c>
      <c r="AD850" s="196">
        <f t="shared" ref="AD850" si="6460">IF($Z$640=1,V850*$V$7,0)</f>
        <v>0</v>
      </c>
      <c r="AE850" s="197" t="e">
        <f t="shared" si="6186"/>
        <v>#REF!</v>
      </c>
      <c r="AF850" s="198">
        <f t="shared" ref="AF850" si="6461">IFERROR(AE850/(IF($W$640&gt;0,$J$7,0)+IF($X$640&gt;0,$P$7,0)+IF($Y$640&gt;0,$S$7,0)+IF($Z$640&gt;0,$V$7,0)),0)</f>
        <v>0</v>
      </c>
      <c r="AG850" s="198"/>
      <c r="AH850" s="425"/>
      <c r="AI850" s="413"/>
      <c r="AJ850" s="199" t="str">
        <f t="shared" si="6345"/>
        <v>4.12</v>
      </c>
      <c r="AK850" s="8" t="e">
        <f>#REF!</f>
        <v>#REF!</v>
      </c>
      <c r="AL850" s="199"/>
      <c r="AM850" s="196" t="e">
        <f t="shared" si="6188"/>
        <v>#REF!</v>
      </c>
      <c r="AN850" s="196"/>
      <c r="AO850" s="196"/>
      <c r="AP850" s="196">
        <f t="shared" si="6189"/>
        <v>0</v>
      </c>
      <c r="AQ850" s="196"/>
      <c r="AR850" s="196"/>
      <c r="AS850" s="196">
        <f t="shared" si="6190"/>
        <v>0</v>
      </c>
      <c r="AT850" s="196"/>
      <c r="AU850" s="196"/>
      <c r="AV850" s="196"/>
      <c r="AW850" s="196" t="e">
        <f t="shared" ref="AW850" si="6462">IF($AT$640=1,AM850*$AM$7,0)</f>
        <v>#REF!</v>
      </c>
      <c r="AX850" s="196">
        <f t="shared" ref="AX850" si="6463">IF($AU$640=1,AP850*$AP$7,0)</f>
        <v>0</v>
      </c>
      <c r="AY850" s="196">
        <f t="shared" ref="AY850" si="6464">IF($AV$640=1,AS850*$AS$7,0)</f>
        <v>0</v>
      </c>
      <c r="AZ850" s="197" t="e">
        <f t="shared" si="6194"/>
        <v>#REF!</v>
      </c>
      <c r="BA850" s="198">
        <f t="shared" ref="BA850" si="6465">IFERROR(AZ850/(IF($AT$640&gt;0,$AM$7,0)+IF($AU$640&gt;0,$AP$7,0)+IF($AV$640&gt;0,$AS$7,0)),0)</f>
        <v>0</v>
      </c>
      <c r="BB850" s="198"/>
      <c r="BC850" s="425"/>
      <c r="BD850" s="413"/>
      <c r="BE850" s="413"/>
      <c r="BF850" s="413"/>
      <c r="BG850" s="416"/>
      <c r="BH850" s="416"/>
      <c r="BI850" s="411"/>
      <c r="BJ850" s="411"/>
      <c r="BK850" s="413"/>
      <c r="BL850" s="413"/>
      <c r="BM850" s="413"/>
      <c r="BP850" s="211"/>
      <c r="BQ850" s="211"/>
      <c r="BR850" s="211"/>
      <c r="BS850" s="211"/>
    </row>
    <row r="851" spans="1:71">
      <c r="A851" s="419"/>
      <c r="B851" s="419"/>
      <c r="C851" s="422"/>
      <c r="D851" s="195" t="str">
        <f t="shared" si="6339"/>
        <v>3.13</v>
      </c>
      <c r="E851" s="195"/>
      <c r="F851" s="195"/>
      <c r="G851" s="195"/>
      <c r="H851" s="195"/>
      <c r="I851" s="195"/>
      <c r="J851" s="196">
        <f t="shared" si="6178"/>
        <v>0</v>
      </c>
      <c r="K851" s="197" t="str">
        <f>IF(analis!BF28="","",analis!BF28)</f>
        <v/>
      </c>
      <c r="L851" s="196"/>
      <c r="M851" s="196"/>
      <c r="N851" s="196"/>
      <c r="O851" s="196"/>
      <c r="P851" s="196">
        <f t="shared" si="6179"/>
        <v>0</v>
      </c>
      <c r="Q851" s="8" t="e">
        <f>#REF!</f>
        <v>#REF!</v>
      </c>
      <c r="R851" s="196"/>
      <c r="S851" s="196" t="e">
        <f t="shared" si="6180"/>
        <v>#REF!</v>
      </c>
      <c r="T851" s="196"/>
      <c r="U851" s="196"/>
      <c r="V851" s="196">
        <f t="shared" si="6181"/>
        <v>0</v>
      </c>
      <c r="W851" s="196"/>
      <c r="X851" s="196"/>
      <c r="Y851" s="196"/>
      <c r="Z851" s="196"/>
      <c r="AA851" s="196">
        <f t="shared" ref="AA851" si="6466">IF($W$641=1,J851*$J$7,0)</f>
        <v>0</v>
      </c>
      <c r="AB851" s="196">
        <f t="shared" ref="AB851" si="6467">IF($X$641=1,P851*$P$7,0)</f>
        <v>0</v>
      </c>
      <c r="AC851" s="196" t="e">
        <f t="shared" ref="AC851" si="6468">IF($Y$641=1,S851*$S$7,0)</f>
        <v>#REF!</v>
      </c>
      <c r="AD851" s="196">
        <f t="shared" ref="AD851" si="6469">IF($Z$641=1,V851*$V$7,0)</f>
        <v>0</v>
      </c>
      <c r="AE851" s="197" t="e">
        <f t="shared" si="6186"/>
        <v>#REF!</v>
      </c>
      <c r="AF851" s="198">
        <f t="shared" ref="AF851" si="6470">IFERROR(AE851/(IF($W$641&gt;0,$J$7,0)+IF($X$641&gt;0,$P$7,0)+IF($Y$641&gt;0,$S$7,0)+IF($Z$641&gt;0,$V$7,0)),0)</f>
        <v>0</v>
      </c>
      <c r="AG851" s="198"/>
      <c r="AH851" s="425"/>
      <c r="AI851" s="413"/>
      <c r="AJ851" s="199" t="str">
        <f t="shared" si="6345"/>
        <v>4.13</v>
      </c>
      <c r="AK851" s="8" t="e">
        <f>#REF!</f>
        <v>#REF!</v>
      </c>
      <c r="AL851" s="199"/>
      <c r="AM851" s="196" t="e">
        <f t="shared" si="6188"/>
        <v>#REF!</v>
      </c>
      <c r="AN851" s="196"/>
      <c r="AO851" s="196"/>
      <c r="AP851" s="196">
        <f t="shared" si="6189"/>
        <v>0</v>
      </c>
      <c r="AQ851" s="196"/>
      <c r="AR851" s="196"/>
      <c r="AS851" s="196">
        <f t="shared" si="6190"/>
        <v>0</v>
      </c>
      <c r="AT851" s="196"/>
      <c r="AU851" s="196"/>
      <c r="AV851" s="196"/>
      <c r="AW851" s="196" t="e">
        <f t="shared" ref="AW851" si="6471">IF($AT$641=1,AM851*$AM$7,0)</f>
        <v>#REF!</v>
      </c>
      <c r="AX851" s="196">
        <f t="shared" ref="AX851" si="6472">IF($AU$641=1,AP851*$AP$7,0)</f>
        <v>0</v>
      </c>
      <c r="AY851" s="196">
        <f t="shared" ref="AY851" si="6473">IF($AV$641=1,AS851*$AS$7,0)</f>
        <v>0</v>
      </c>
      <c r="AZ851" s="197" t="e">
        <f t="shared" si="6194"/>
        <v>#REF!</v>
      </c>
      <c r="BA851" s="198">
        <f t="shared" ref="BA851" si="6474">IFERROR(AZ851/(IF($AT$641&gt;0,$AM$7,0)+IF($AU$641&gt;0,$AP$7,0)+IF($AV$641&gt;0,$AS$7,0)),0)</f>
        <v>0</v>
      </c>
      <c r="BB851" s="198"/>
      <c r="BC851" s="425"/>
      <c r="BD851" s="413"/>
      <c r="BE851" s="413"/>
      <c r="BF851" s="413"/>
      <c r="BG851" s="416"/>
      <c r="BH851" s="416"/>
      <c r="BI851" s="411"/>
      <c r="BJ851" s="411"/>
      <c r="BK851" s="413"/>
      <c r="BL851" s="413"/>
      <c r="BM851" s="413"/>
      <c r="BP851" s="211"/>
      <c r="BQ851" s="211"/>
      <c r="BR851" s="211"/>
      <c r="BS851" s="211"/>
    </row>
    <row r="852" spans="1:71">
      <c r="A852" s="419"/>
      <c r="B852" s="419"/>
      <c r="C852" s="422"/>
      <c r="D852" s="195" t="str">
        <f t="shared" si="6339"/>
        <v>3.14</v>
      </c>
      <c r="E852" s="195"/>
      <c r="F852" s="195"/>
      <c r="G852" s="195"/>
      <c r="H852" s="195"/>
      <c r="I852" s="195"/>
      <c r="J852" s="196">
        <f t="shared" si="6178"/>
        <v>0</v>
      </c>
      <c r="K852" s="197" t="str">
        <f>IF(analis!BH28="","",analis!BH28)</f>
        <v/>
      </c>
      <c r="L852" s="196"/>
      <c r="M852" s="196"/>
      <c r="N852" s="196"/>
      <c r="O852" s="196"/>
      <c r="P852" s="196">
        <f t="shared" si="6179"/>
        <v>0</v>
      </c>
      <c r="Q852" s="8" t="e">
        <f>#REF!</f>
        <v>#REF!</v>
      </c>
      <c r="R852" s="196"/>
      <c r="S852" s="196" t="e">
        <f t="shared" si="6180"/>
        <v>#REF!</v>
      </c>
      <c r="T852" s="196"/>
      <c r="U852" s="196"/>
      <c r="V852" s="196">
        <f t="shared" si="6181"/>
        <v>0</v>
      </c>
      <c r="W852" s="196"/>
      <c r="X852" s="196"/>
      <c r="Y852" s="196"/>
      <c r="Z852" s="196"/>
      <c r="AA852" s="196">
        <f t="shared" ref="AA852" si="6475">IF($W$642=1,J852*$J$7,0)</f>
        <v>0</v>
      </c>
      <c r="AB852" s="196">
        <f t="shared" ref="AB852" si="6476">IF($X$642=1,P852*$P$7,0)</f>
        <v>0</v>
      </c>
      <c r="AC852" s="196" t="e">
        <f t="shared" ref="AC852" si="6477">IF($Y$642=1,S852*$S$7,0)</f>
        <v>#REF!</v>
      </c>
      <c r="AD852" s="196">
        <f t="shared" ref="AD852" si="6478">IF($Z$642=1,V852*$V$7,0)</f>
        <v>0</v>
      </c>
      <c r="AE852" s="197" t="e">
        <f t="shared" si="6186"/>
        <v>#REF!</v>
      </c>
      <c r="AF852" s="198">
        <f t="shared" ref="AF852" si="6479">IFERROR(AE852/(IF($W$642&gt;0,$J$7,0)+IF($X$642&gt;0,$P$7,0)+IF($Y$642&gt;0,$S$7,0)+IF($Z$642&gt;0,$V$7,0)),0)</f>
        <v>0</v>
      </c>
      <c r="AG852" s="198"/>
      <c r="AH852" s="425"/>
      <c r="AI852" s="413"/>
      <c r="AJ852" s="199" t="str">
        <f t="shared" si="6345"/>
        <v>4.14</v>
      </c>
      <c r="AK852" s="8" t="e">
        <f>#REF!</f>
        <v>#REF!</v>
      </c>
      <c r="AL852" s="199"/>
      <c r="AM852" s="196" t="e">
        <f t="shared" si="6188"/>
        <v>#REF!</v>
      </c>
      <c r="AN852" s="196"/>
      <c r="AO852" s="196"/>
      <c r="AP852" s="196">
        <f t="shared" si="6189"/>
        <v>0</v>
      </c>
      <c r="AQ852" s="196"/>
      <c r="AR852" s="196"/>
      <c r="AS852" s="196">
        <f t="shared" si="6190"/>
        <v>0</v>
      </c>
      <c r="AT852" s="196"/>
      <c r="AU852" s="196"/>
      <c r="AV852" s="196"/>
      <c r="AW852" s="196" t="e">
        <f t="shared" ref="AW852" si="6480">IF($AT$642=1,AM852*$AM$7,0)</f>
        <v>#REF!</v>
      </c>
      <c r="AX852" s="196">
        <f t="shared" ref="AX852" si="6481">IF($AU$642=1,AP852*$AP$7,0)</f>
        <v>0</v>
      </c>
      <c r="AY852" s="196">
        <f t="shared" ref="AY852" si="6482">IF($AV$642=1,AS852*$AS$7,0)</f>
        <v>0</v>
      </c>
      <c r="AZ852" s="197" t="e">
        <f t="shared" si="6194"/>
        <v>#REF!</v>
      </c>
      <c r="BA852" s="198">
        <f t="shared" ref="BA852" si="6483">IFERROR(AZ852/(IF($AT$642&gt;0,$AM$7,0)+IF($AU$642&gt;0,$AP$7,0)+IF($AV$642&gt;0,$AS$7,0)),0)</f>
        <v>0</v>
      </c>
      <c r="BB852" s="198"/>
      <c r="BC852" s="425"/>
      <c r="BD852" s="413"/>
      <c r="BE852" s="413"/>
      <c r="BF852" s="413"/>
      <c r="BG852" s="416"/>
      <c r="BH852" s="416"/>
      <c r="BI852" s="411"/>
      <c r="BJ852" s="411"/>
      <c r="BK852" s="413"/>
      <c r="BL852" s="413"/>
      <c r="BM852" s="413"/>
      <c r="BP852" s="211"/>
      <c r="BQ852" s="211"/>
      <c r="BR852" s="211"/>
      <c r="BS852" s="211"/>
    </row>
    <row r="853" spans="1:71">
      <c r="A853" s="420"/>
      <c r="B853" s="420"/>
      <c r="C853" s="423"/>
      <c r="D853" s="195" t="str">
        <f t="shared" si="6339"/>
        <v>3.15</v>
      </c>
      <c r="E853" s="195"/>
      <c r="F853" s="195"/>
      <c r="G853" s="195"/>
      <c r="H853" s="195"/>
      <c r="I853" s="195"/>
      <c r="J853" s="196">
        <f t="shared" si="6178"/>
        <v>0</v>
      </c>
      <c r="K853" s="197" t="str">
        <f>IF(analis!BJ28="","",analis!BJ28)</f>
        <v/>
      </c>
      <c r="L853" s="196"/>
      <c r="M853" s="196"/>
      <c r="N853" s="196"/>
      <c r="O853" s="196"/>
      <c r="P853" s="196">
        <f t="shared" si="6179"/>
        <v>0</v>
      </c>
      <c r="Q853" s="8" t="e">
        <f>#REF!</f>
        <v>#REF!</v>
      </c>
      <c r="R853" s="196"/>
      <c r="S853" s="196" t="e">
        <f t="shared" si="6180"/>
        <v>#REF!</v>
      </c>
      <c r="T853" s="196"/>
      <c r="U853" s="196"/>
      <c r="V853" s="196">
        <f t="shared" si="6181"/>
        <v>0</v>
      </c>
      <c r="W853" s="196"/>
      <c r="X853" s="196"/>
      <c r="Y853" s="196"/>
      <c r="Z853" s="196"/>
      <c r="AA853" s="196">
        <f t="shared" ref="AA853" si="6484">IF($W$643=1,J853*$J$7,0)</f>
        <v>0</v>
      </c>
      <c r="AB853" s="196">
        <f t="shared" ref="AB853" si="6485">IF($X$643=1,P853*$P$7,0)</f>
        <v>0</v>
      </c>
      <c r="AC853" s="196" t="e">
        <f t="shared" ref="AC853" si="6486">IF($Y$643=1,S853*$S$7,0)</f>
        <v>#REF!</v>
      </c>
      <c r="AD853" s="196">
        <f t="shared" ref="AD853" si="6487">IF($Z$643=1,V853*$V$7,0)</f>
        <v>0</v>
      </c>
      <c r="AE853" s="197" t="e">
        <f t="shared" si="6186"/>
        <v>#REF!</v>
      </c>
      <c r="AF853" s="198">
        <f t="shared" ref="AF853" si="6488">IFERROR(AE853/(IF($W$643&gt;0,$J$7,0)+IF($X$643&gt;0,$P$7,0)+IF($Y$643&gt;0,$S$7,0)+IF($Z$643&gt;0,$V$7,0)),0)</f>
        <v>0</v>
      </c>
      <c r="AG853" s="198"/>
      <c r="AH853" s="426"/>
      <c r="AI853" s="414"/>
      <c r="AJ853" s="199" t="str">
        <f t="shared" si="6345"/>
        <v>4.15</v>
      </c>
      <c r="AK853" s="8" t="e">
        <f>#REF!</f>
        <v>#REF!</v>
      </c>
      <c r="AL853" s="199"/>
      <c r="AM853" s="196" t="e">
        <f t="shared" si="6188"/>
        <v>#REF!</v>
      </c>
      <c r="AN853" s="196"/>
      <c r="AO853" s="196"/>
      <c r="AP853" s="196">
        <f t="shared" si="6189"/>
        <v>0</v>
      </c>
      <c r="AQ853" s="196"/>
      <c r="AR853" s="196"/>
      <c r="AS853" s="196">
        <f t="shared" si="6190"/>
        <v>0</v>
      </c>
      <c r="AT853" s="196"/>
      <c r="AU853" s="196"/>
      <c r="AV853" s="196"/>
      <c r="AW853" s="196" t="e">
        <f t="shared" ref="AW853" si="6489">IF($AT$643=1,AM853*$AM$7,0)</f>
        <v>#REF!</v>
      </c>
      <c r="AX853" s="196">
        <f t="shared" ref="AX853" si="6490">IF($AU$643=1,AP853*$AP$7,0)</f>
        <v>0</v>
      </c>
      <c r="AY853" s="196">
        <f t="shared" ref="AY853" si="6491">IF($AV$643=1,AS853*$AS$7,0)</f>
        <v>0</v>
      </c>
      <c r="AZ853" s="197" t="e">
        <f t="shared" si="6194"/>
        <v>#REF!</v>
      </c>
      <c r="BA853" s="198">
        <f t="shared" ref="BA853" si="6492">IFERROR(AZ853/(IF($AT$643&gt;0,$AM$7,0)+IF($AU$643&gt;0,$AP$7,0)+IF($AV$643&gt;0,$AS$7,0)),0)</f>
        <v>0</v>
      </c>
      <c r="BB853" s="198"/>
      <c r="BC853" s="426"/>
      <c r="BD853" s="414"/>
      <c r="BE853" s="414"/>
      <c r="BF853" s="414"/>
      <c r="BG853" s="417"/>
      <c r="BH853" s="417"/>
      <c r="BI853" s="316"/>
      <c r="BJ853" s="316"/>
      <c r="BK853" s="414"/>
      <c r="BL853" s="414"/>
      <c r="BM853" s="414"/>
      <c r="BP853" s="211"/>
      <c r="BQ853" s="211"/>
      <c r="BR853" s="211"/>
      <c r="BS853" s="211"/>
    </row>
    <row r="854" spans="1:71">
      <c r="A854" s="418">
        <v>16</v>
      </c>
      <c r="B854" s="418">
        <f>pd!B639</f>
        <v>0</v>
      </c>
      <c r="C854" s="421">
        <f>pd!C639</f>
        <v>0</v>
      </c>
      <c r="D854" s="195" t="str">
        <f t="shared" si="6339"/>
        <v>3.1</v>
      </c>
      <c r="E854" s="195"/>
      <c r="F854" s="195"/>
      <c r="G854" s="195"/>
      <c r="H854" s="195"/>
      <c r="I854" s="195"/>
      <c r="J854" s="196">
        <f t="shared" si="6178"/>
        <v>0</v>
      </c>
      <c r="K854" s="197" t="str">
        <f>IF(analis!AH29="","",analis!AH29)</f>
        <v/>
      </c>
      <c r="L854" s="196"/>
      <c r="M854" s="196"/>
      <c r="N854" s="196"/>
      <c r="O854" s="196"/>
      <c r="P854" s="196">
        <f t="shared" si="6179"/>
        <v>0</v>
      </c>
      <c r="Q854" s="8" t="e">
        <f>#REF!</f>
        <v>#REF!</v>
      </c>
      <c r="R854" s="196"/>
      <c r="S854" s="196" t="e">
        <f t="shared" si="6180"/>
        <v>#REF!</v>
      </c>
      <c r="T854" s="196"/>
      <c r="U854" s="196"/>
      <c r="V854" s="196">
        <f t="shared" si="6181"/>
        <v>0</v>
      </c>
      <c r="W854" s="196"/>
      <c r="X854" s="196"/>
      <c r="Y854" s="196"/>
      <c r="Z854" s="196"/>
      <c r="AA854" s="196">
        <f t="shared" ref="AA854" si="6493">IF($W$629=1,J854*$J$7,0)</f>
        <v>0</v>
      </c>
      <c r="AB854" s="196">
        <f t="shared" ref="AB854" si="6494">IF($X$629=1,P854*$P$7,0)</f>
        <v>0</v>
      </c>
      <c r="AC854" s="196" t="e">
        <f t="shared" ref="AC854" si="6495">IF($Y$629=1,S854*$S$7,0)</f>
        <v>#REF!</v>
      </c>
      <c r="AD854" s="196">
        <f t="shared" ref="AD854" si="6496">IF($Z$629=1,V854*$V$7,0)</f>
        <v>0</v>
      </c>
      <c r="AE854" s="197" t="e">
        <f t="shared" si="6186"/>
        <v>#REF!</v>
      </c>
      <c r="AF854" s="198">
        <f t="shared" ref="AF854" si="6497">IFERROR(AE854/(IF($W$629&gt;0,$J$7,0)+IF($X$629&gt;0,$P$7,0)+IF($Y$629&gt;0,$S$7,0)+IF($Z$629&gt;0,$V$7,0)),0)</f>
        <v>0</v>
      </c>
      <c r="AG854" s="198"/>
      <c r="AH854" s="424" t="e">
        <f t="shared" ref="AH854" si="6498">ROUND((SUM(AF854:AF868)/SUM($AG$629:$AG$643)),0)</f>
        <v>#REF!</v>
      </c>
      <c r="AI854" s="412" t="e">
        <f t="shared" ref="AI854" si="6499">IF(AH854&gt;=$BO$629,"A",IF(AH854&gt;=$BO$630,"B",IF(AH854&gt;=$BO$631,"C",IF(AH854&gt;=$BO$632,"D",""))))</f>
        <v>#REF!</v>
      </c>
      <c r="AJ854" s="199" t="str">
        <f t="shared" si="6345"/>
        <v>4.1</v>
      </c>
      <c r="AK854" s="8" t="e">
        <f>#REF!</f>
        <v>#REF!</v>
      </c>
      <c r="AL854" s="199"/>
      <c r="AM854" s="196" t="e">
        <f t="shared" si="6188"/>
        <v>#REF!</v>
      </c>
      <c r="AN854" s="196"/>
      <c r="AO854" s="196"/>
      <c r="AP854" s="196">
        <f t="shared" si="6189"/>
        <v>0</v>
      </c>
      <c r="AQ854" s="196"/>
      <c r="AR854" s="196"/>
      <c r="AS854" s="196">
        <f t="shared" si="6190"/>
        <v>0</v>
      </c>
      <c r="AT854" s="196"/>
      <c r="AU854" s="196"/>
      <c r="AV854" s="196"/>
      <c r="AW854" s="196" t="e">
        <f t="shared" ref="AW854" si="6500">IF($AT$629=1,AM854*$AM$7,0)</f>
        <v>#REF!</v>
      </c>
      <c r="AX854" s="196">
        <f t="shared" ref="AX854" si="6501">IF($AU$629=1,AP854*$AP$7,0)</f>
        <v>0</v>
      </c>
      <c r="AY854" s="196">
        <f t="shared" ref="AY854" si="6502">IF($AV$629=1,AS854*$AS$7,0)</f>
        <v>0</v>
      </c>
      <c r="AZ854" s="197" t="e">
        <f t="shared" si="6194"/>
        <v>#REF!</v>
      </c>
      <c r="BA854" s="198">
        <f t="shared" ref="BA854" si="6503">IFERROR(AZ854/(IF($AT$629&gt;0,$AM$7,0)+IF($AU$629&gt;0,$AP$7,0)+IF($AV$629&gt;0,$AS$7,0)),0)</f>
        <v>0</v>
      </c>
      <c r="BB854" s="198"/>
      <c r="BC854" s="424" t="e">
        <f t="shared" ref="BC854" si="6504">ROUND((SUM(BA854:BA868)/SUM($BB$629:$BB$643)),0)</f>
        <v>#REF!</v>
      </c>
      <c r="BD854" s="412" t="e">
        <f t="shared" ref="BD854" si="6505">IF(BC854&gt;=$BO$629,"A",IF(BC854&gt;=$BO$630,"B",IF(BC854&gt;=$BO$631,"C",IF(BC854&gt;=$BO$632,"D",""))))</f>
        <v>#REF!</v>
      </c>
      <c r="BE854" s="412"/>
      <c r="BF854" s="412"/>
      <c r="BG854" s="415" t="e">
        <f t="shared" ref="BG854" si="6506">IF(AI854=$BP$629,$BQ$629,IF(AI854=$BP$630,$BQ$630,IF(AI854=$BP$631,$BQ$631,IF(AI854=$BP$632,$BQ$632,""))))</f>
        <v>#REF!</v>
      </c>
      <c r="BH854" s="415" t="e">
        <f t="shared" ref="BH854" si="6507">IF(BD854=$BP$629,$BR$629,IF(BD854=$BP$630,$BR$630,IF(BD854=$BP$631,$BR$631,IF(BD854=$BP$632,$BR$632,""))))</f>
        <v>#REF!</v>
      </c>
      <c r="BI854" s="315" t="str">
        <f t="shared" ref="BI854" si="6508">IF(BE854=$BS$629,$BT$629,IF(BE854=$BS$630,$BT$630,IF(BE854=$BS$631,$BT$631,IF(BE854=$BS$632,$BT$632,""))))</f>
        <v/>
      </c>
      <c r="BJ854" s="315" t="str">
        <f t="shared" ref="BJ854" si="6509">IF(BF854=$BS$629,$BU$629,IF(BF854=$BS$630,$BU$630,IF(BF854=$BS$631,$BU$631,IF(BF854=$BS$632,$BU$632,""))))</f>
        <v/>
      </c>
      <c r="BK854" s="412"/>
      <c r="BL854" s="412"/>
      <c r="BM854" s="412"/>
      <c r="BP854" s="211"/>
      <c r="BQ854" s="211"/>
      <c r="BR854" s="211"/>
      <c r="BS854" s="211"/>
    </row>
    <row r="855" spans="1:71">
      <c r="A855" s="419"/>
      <c r="B855" s="419"/>
      <c r="C855" s="422"/>
      <c r="D855" s="195" t="str">
        <f t="shared" si="6339"/>
        <v>3.2</v>
      </c>
      <c r="E855" s="195"/>
      <c r="F855" s="195"/>
      <c r="G855" s="195"/>
      <c r="H855" s="195"/>
      <c r="I855" s="195"/>
      <c r="J855" s="196">
        <f t="shared" si="6178"/>
        <v>0</v>
      </c>
      <c r="K855" s="197" t="str">
        <f>IF(analis!AJ29="","",analis!AJ29)</f>
        <v/>
      </c>
      <c r="L855" s="196"/>
      <c r="M855" s="196"/>
      <c r="N855" s="196"/>
      <c r="O855" s="196"/>
      <c r="P855" s="196">
        <f t="shared" si="6179"/>
        <v>0</v>
      </c>
      <c r="Q855" s="8" t="e">
        <f>#REF!</f>
        <v>#REF!</v>
      </c>
      <c r="R855" s="196"/>
      <c r="S855" s="196" t="e">
        <f t="shared" si="6180"/>
        <v>#REF!</v>
      </c>
      <c r="T855" s="196"/>
      <c r="U855" s="196"/>
      <c r="V855" s="196">
        <f t="shared" si="6181"/>
        <v>0</v>
      </c>
      <c r="W855" s="196"/>
      <c r="X855" s="196"/>
      <c r="Y855" s="196"/>
      <c r="Z855" s="196"/>
      <c r="AA855" s="196">
        <f t="shared" ref="AA855" si="6510">IF($W$630=1,J855*$J$7,0)</f>
        <v>0</v>
      </c>
      <c r="AB855" s="196">
        <f t="shared" ref="AB855" si="6511">IF($X$630=1,P855*$P$7,0)</f>
        <v>0</v>
      </c>
      <c r="AC855" s="196" t="e">
        <f t="shared" ref="AC855" si="6512">IF($Y$630=1,S855*$S$7,0)</f>
        <v>#REF!</v>
      </c>
      <c r="AD855" s="196">
        <f t="shared" ref="AD855" si="6513">IF($Z$630=1,V855*$V$7,0)</f>
        <v>0</v>
      </c>
      <c r="AE855" s="197" t="e">
        <f t="shared" si="6186"/>
        <v>#REF!</v>
      </c>
      <c r="AF855" s="198">
        <f t="shared" ref="AF855" si="6514">IFERROR(AE855/(IF($W$630&gt;0,$J$7,0)+IF($X$630&gt;0,$P$7,0)+IF($Y$630&gt;0,$S$7,0)+IF($Z$630&gt;0,$V$7,0)),0)</f>
        <v>0</v>
      </c>
      <c r="AG855" s="198"/>
      <c r="AH855" s="425"/>
      <c r="AI855" s="413"/>
      <c r="AJ855" s="199" t="str">
        <f t="shared" si="6345"/>
        <v>4.2</v>
      </c>
      <c r="AK855" s="8" t="e">
        <f>#REF!</f>
        <v>#REF!</v>
      </c>
      <c r="AL855" s="199"/>
      <c r="AM855" s="196" t="e">
        <f t="shared" si="6188"/>
        <v>#REF!</v>
      </c>
      <c r="AN855" s="196"/>
      <c r="AO855" s="196"/>
      <c r="AP855" s="196">
        <f t="shared" si="6189"/>
        <v>0</v>
      </c>
      <c r="AQ855" s="196"/>
      <c r="AR855" s="196"/>
      <c r="AS855" s="196">
        <f t="shared" si="6190"/>
        <v>0</v>
      </c>
      <c r="AT855" s="196"/>
      <c r="AU855" s="196"/>
      <c r="AV855" s="196"/>
      <c r="AW855" s="196" t="e">
        <f t="shared" ref="AW855" si="6515">IF($AT$630=1,AM855*$AM$7,0)</f>
        <v>#REF!</v>
      </c>
      <c r="AX855" s="196">
        <f t="shared" ref="AX855" si="6516">IF($AU$630=1,AP855*$AP$7,0)</f>
        <v>0</v>
      </c>
      <c r="AY855" s="196">
        <f t="shared" ref="AY855" si="6517">IF($AV$630=1,AS855*$AS$7,0)</f>
        <v>0</v>
      </c>
      <c r="AZ855" s="197" t="e">
        <f t="shared" si="6194"/>
        <v>#REF!</v>
      </c>
      <c r="BA855" s="198">
        <f t="shared" ref="BA855" si="6518">IFERROR(AZ855/(IF($AT$630&gt;0,$AM$7,0)+IF($AU$630&gt;0,$AP$7,0)+IF($AV$630&gt;0,$AS$7,0)),0)</f>
        <v>0</v>
      </c>
      <c r="BB855" s="198"/>
      <c r="BC855" s="425"/>
      <c r="BD855" s="413"/>
      <c r="BE855" s="413"/>
      <c r="BF855" s="413"/>
      <c r="BG855" s="416"/>
      <c r="BH855" s="416"/>
      <c r="BI855" s="411"/>
      <c r="BJ855" s="411"/>
      <c r="BK855" s="413"/>
      <c r="BL855" s="413"/>
      <c r="BM855" s="413"/>
      <c r="BP855" s="211"/>
      <c r="BQ855" s="211"/>
      <c r="BR855" s="211"/>
      <c r="BS855" s="211"/>
    </row>
    <row r="856" spans="1:71">
      <c r="A856" s="419"/>
      <c r="B856" s="419"/>
      <c r="C856" s="422"/>
      <c r="D856" s="195" t="str">
        <f t="shared" si="6339"/>
        <v>3.3</v>
      </c>
      <c r="E856" s="195"/>
      <c r="F856" s="195"/>
      <c r="G856" s="195"/>
      <c r="H856" s="195"/>
      <c r="I856" s="195"/>
      <c r="J856" s="196">
        <f t="shared" si="6178"/>
        <v>0</v>
      </c>
      <c r="K856" s="197" t="str">
        <f>IF(analis!AL29="","",analis!AL29)</f>
        <v/>
      </c>
      <c r="L856" s="196"/>
      <c r="M856" s="196"/>
      <c r="N856" s="196"/>
      <c r="O856" s="196"/>
      <c r="P856" s="196">
        <f t="shared" si="6179"/>
        <v>0</v>
      </c>
      <c r="Q856" s="8" t="e">
        <f>#REF!</f>
        <v>#REF!</v>
      </c>
      <c r="R856" s="196"/>
      <c r="S856" s="196" t="e">
        <f t="shared" si="6180"/>
        <v>#REF!</v>
      </c>
      <c r="T856" s="196"/>
      <c r="U856" s="196"/>
      <c r="V856" s="196">
        <f t="shared" si="6181"/>
        <v>0</v>
      </c>
      <c r="W856" s="196"/>
      <c r="X856" s="196"/>
      <c r="Y856" s="196"/>
      <c r="Z856" s="196"/>
      <c r="AA856" s="196">
        <f t="shared" ref="AA856" si="6519">IF($W$631=1,J856*$J$7,0)</f>
        <v>0</v>
      </c>
      <c r="AB856" s="196">
        <f t="shared" ref="AB856" si="6520">IF($X$631=1,P856*$P$7,0)</f>
        <v>0</v>
      </c>
      <c r="AC856" s="196" t="e">
        <f t="shared" ref="AC856" si="6521">IF($Y$631=1,S856*$S$7,0)</f>
        <v>#REF!</v>
      </c>
      <c r="AD856" s="196">
        <f t="shared" ref="AD856" si="6522">IF($Z$631=1,V856*$V$7,0)</f>
        <v>0</v>
      </c>
      <c r="AE856" s="197" t="e">
        <f t="shared" si="6186"/>
        <v>#REF!</v>
      </c>
      <c r="AF856" s="198">
        <f t="shared" ref="AF856" si="6523">IFERROR(AE856/(IF($W$631&gt;0,$J$7,0)+IF($X$631&gt;0,$P$7,0)+IF($Y$631&gt;0,$S$7,0)+IF($Z$631&gt;0,$V$7,0)),0)</f>
        <v>0</v>
      </c>
      <c r="AG856" s="198"/>
      <c r="AH856" s="425"/>
      <c r="AI856" s="413"/>
      <c r="AJ856" s="199" t="str">
        <f t="shared" si="6345"/>
        <v>4.3</v>
      </c>
      <c r="AK856" s="8" t="e">
        <f>#REF!</f>
        <v>#REF!</v>
      </c>
      <c r="AL856" s="199"/>
      <c r="AM856" s="196" t="e">
        <f t="shared" si="6188"/>
        <v>#REF!</v>
      </c>
      <c r="AN856" s="196"/>
      <c r="AO856" s="196"/>
      <c r="AP856" s="196">
        <f t="shared" si="6189"/>
        <v>0</v>
      </c>
      <c r="AQ856" s="196"/>
      <c r="AR856" s="196"/>
      <c r="AS856" s="196">
        <f t="shared" si="6190"/>
        <v>0</v>
      </c>
      <c r="AT856" s="196"/>
      <c r="AU856" s="196"/>
      <c r="AV856" s="196"/>
      <c r="AW856" s="196" t="e">
        <f t="shared" ref="AW856" si="6524">IF($AT$631=1,AM856*$AM$7,0)</f>
        <v>#REF!</v>
      </c>
      <c r="AX856" s="196">
        <f t="shared" ref="AX856" si="6525">IF($AU$631=1,AP856*$AP$7,0)</f>
        <v>0</v>
      </c>
      <c r="AY856" s="196">
        <f t="shared" ref="AY856" si="6526">IF($AV$631=1,AS856*$AS$7,0)</f>
        <v>0</v>
      </c>
      <c r="AZ856" s="197" t="e">
        <f t="shared" si="6194"/>
        <v>#REF!</v>
      </c>
      <c r="BA856" s="198">
        <f t="shared" ref="BA856" si="6527">IFERROR(AZ856/(IF($AT$631&gt;0,$AM$7,0)+IF($AU$631&gt;0,$AP$7,0)+IF($AV$631&gt;0,$AS$7,0)),0)</f>
        <v>0</v>
      </c>
      <c r="BB856" s="198"/>
      <c r="BC856" s="425"/>
      <c r="BD856" s="413"/>
      <c r="BE856" s="413"/>
      <c r="BF856" s="413"/>
      <c r="BG856" s="416"/>
      <c r="BH856" s="416"/>
      <c r="BI856" s="411"/>
      <c r="BJ856" s="411"/>
      <c r="BK856" s="413"/>
      <c r="BL856" s="413"/>
      <c r="BM856" s="413"/>
      <c r="BP856" s="211"/>
      <c r="BQ856" s="211"/>
      <c r="BR856" s="211"/>
      <c r="BS856" s="211"/>
    </row>
    <row r="857" spans="1:71">
      <c r="A857" s="419"/>
      <c r="B857" s="419"/>
      <c r="C857" s="422"/>
      <c r="D857" s="195" t="str">
        <f t="shared" si="6339"/>
        <v>3.4</v>
      </c>
      <c r="E857" s="195"/>
      <c r="F857" s="195"/>
      <c r="G857" s="195"/>
      <c r="H857" s="195"/>
      <c r="I857" s="195"/>
      <c r="J857" s="196">
        <f t="shared" si="6178"/>
        <v>0</v>
      </c>
      <c r="K857" s="197" t="str">
        <f>IF(analis!AN29="","",analis!AN29)</f>
        <v/>
      </c>
      <c r="L857" s="196"/>
      <c r="M857" s="196"/>
      <c r="N857" s="196"/>
      <c r="O857" s="196"/>
      <c r="P857" s="196">
        <f t="shared" si="6179"/>
        <v>0</v>
      </c>
      <c r="Q857" s="8" t="e">
        <f>#REF!</f>
        <v>#REF!</v>
      </c>
      <c r="R857" s="196"/>
      <c r="S857" s="196" t="e">
        <f t="shared" si="6180"/>
        <v>#REF!</v>
      </c>
      <c r="T857" s="196"/>
      <c r="U857" s="196"/>
      <c r="V857" s="196">
        <f t="shared" si="6181"/>
        <v>0</v>
      </c>
      <c r="W857" s="196"/>
      <c r="X857" s="196"/>
      <c r="Y857" s="196"/>
      <c r="Z857" s="196"/>
      <c r="AA857" s="196">
        <f t="shared" ref="AA857" si="6528">IF($W$632=1,J857*$J$7,0)</f>
        <v>0</v>
      </c>
      <c r="AB857" s="196">
        <f t="shared" ref="AB857" si="6529">IF($X$632=1,P857*$P$7,0)</f>
        <v>0</v>
      </c>
      <c r="AC857" s="196" t="e">
        <f t="shared" ref="AC857" si="6530">IF($Y$632=1,S857*$S$7,0)</f>
        <v>#REF!</v>
      </c>
      <c r="AD857" s="196">
        <f t="shared" ref="AD857" si="6531">IF($Z$632=1,V857*$V$7,0)</f>
        <v>0</v>
      </c>
      <c r="AE857" s="197" t="e">
        <f t="shared" si="6186"/>
        <v>#REF!</v>
      </c>
      <c r="AF857" s="198">
        <f t="shared" ref="AF857" si="6532">IFERROR(AE857/(IF($W$632&gt;0,$J$7,0)+IF($X$632&gt;0,$P$7,0)+IF($Y$632&gt;0,$S$7,0)+IF($Z$632&gt;0,$V$7,0)),0)</f>
        <v>0</v>
      </c>
      <c r="AG857" s="198"/>
      <c r="AH857" s="425"/>
      <c r="AI857" s="413"/>
      <c r="AJ857" s="199" t="str">
        <f t="shared" si="6345"/>
        <v>4.4</v>
      </c>
      <c r="AK857" s="8" t="e">
        <f>#REF!</f>
        <v>#REF!</v>
      </c>
      <c r="AL857" s="199"/>
      <c r="AM857" s="196" t="e">
        <f t="shared" si="6188"/>
        <v>#REF!</v>
      </c>
      <c r="AN857" s="196"/>
      <c r="AO857" s="196"/>
      <c r="AP857" s="196">
        <f t="shared" si="6189"/>
        <v>0</v>
      </c>
      <c r="AQ857" s="196"/>
      <c r="AR857" s="196"/>
      <c r="AS857" s="196">
        <f t="shared" si="6190"/>
        <v>0</v>
      </c>
      <c r="AT857" s="196"/>
      <c r="AU857" s="196"/>
      <c r="AV857" s="196"/>
      <c r="AW857" s="196" t="e">
        <f t="shared" ref="AW857" si="6533">IF($AT$632=1,AM857*$AM$7,0)</f>
        <v>#REF!</v>
      </c>
      <c r="AX857" s="196">
        <f t="shared" ref="AX857" si="6534">IF($AU$632=1,AP857*$AP$7,0)</f>
        <v>0</v>
      </c>
      <c r="AY857" s="196">
        <f t="shared" ref="AY857" si="6535">IF($AV$632=1,AS857*$AS$7,0)</f>
        <v>0</v>
      </c>
      <c r="AZ857" s="197" t="e">
        <f t="shared" si="6194"/>
        <v>#REF!</v>
      </c>
      <c r="BA857" s="198">
        <f t="shared" ref="BA857" si="6536">IFERROR(AZ857/(IF($AT$632&gt;0,$AM$7,0)+IF($AU$632&gt;0,$AP$7,0)+IF($AV$632&gt;0,$AS$7,0)),0)</f>
        <v>0</v>
      </c>
      <c r="BB857" s="198"/>
      <c r="BC857" s="425"/>
      <c r="BD857" s="413"/>
      <c r="BE857" s="413"/>
      <c r="BF857" s="413"/>
      <c r="BG857" s="416"/>
      <c r="BH857" s="416"/>
      <c r="BI857" s="411"/>
      <c r="BJ857" s="411"/>
      <c r="BK857" s="413"/>
      <c r="BL857" s="413"/>
      <c r="BM857" s="413"/>
      <c r="BP857" s="211"/>
      <c r="BQ857" s="211"/>
      <c r="BR857" s="211"/>
      <c r="BS857" s="211"/>
    </row>
    <row r="858" spans="1:71">
      <c r="A858" s="419"/>
      <c r="B858" s="419"/>
      <c r="C858" s="422"/>
      <c r="D858" s="195" t="str">
        <f t="shared" si="6339"/>
        <v>3.5</v>
      </c>
      <c r="E858" s="195"/>
      <c r="F858" s="195"/>
      <c r="G858" s="195"/>
      <c r="H858" s="195"/>
      <c r="I858" s="195"/>
      <c r="J858" s="196">
        <f t="shared" si="6178"/>
        <v>0</v>
      </c>
      <c r="K858" s="197" t="str">
        <f>IF(analis!AP29="","",analis!AP29)</f>
        <v/>
      </c>
      <c r="L858" s="196"/>
      <c r="M858" s="196"/>
      <c r="N858" s="196"/>
      <c r="O858" s="196"/>
      <c r="P858" s="196">
        <f t="shared" si="6179"/>
        <v>0</v>
      </c>
      <c r="Q858" s="8" t="e">
        <f>#REF!</f>
        <v>#REF!</v>
      </c>
      <c r="R858" s="196"/>
      <c r="S858" s="196" t="e">
        <f t="shared" si="6180"/>
        <v>#REF!</v>
      </c>
      <c r="T858" s="196"/>
      <c r="U858" s="196"/>
      <c r="V858" s="196">
        <f t="shared" si="6181"/>
        <v>0</v>
      </c>
      <c r="W858" s="196"/>
      <c r="X858" s="196"/>
      <c r="Y858" s="196"/>
      <c r="Z858" s="196"/>
      <c r="AA858" s="196">
        <f t="shared" ref="AA858" si="6537">IF($W$633=1,J858*$J$7,0)</f>
        <v>0</v>
      </c>
      <c r="AB858" s="196">
        <f t="shared" ref="AB858" si="6538">IF($X$633=1,P858*$P$7,0)</f>
        <v>0</v>
      </c>
      <c r="AC858" s="196" t="e">
        <f t="shared" ref="AC858" si="6539">IF($Y$633=1,S858*$S$7,0)</f>
        <v>#REF!</v>
      </c>
      <c r="AD858" s="196">
        <f t="shared" ref="AD858" si="6540">IF($Z$633=1,V858*$V$7,0)</f>
        <v>0</v>
      </c>
      <c r="AE858" s="197" t="e">
        <f t="shared" si="6186"/>
        <v>#REF!</v>
      </c>
      <c r="AF858" s="198">
        <f t="shared" ref="AF858" si="6541">IFERROR(AE858/(IF($W$633&gt;0,$J$7,0)+IF($X$633&gt;0,$P$7,0)+IF($Y$633&gt;0,$S$7,0)+IF($Z$633&gt;0,$V$7,0)),0)</f>
        <v>0</v>
      </c>
      <c r="AG858" s="198"/>
      <c r="AH858" s="425"/>
      <c r="AI858" s="413"/>
      <c r="AJ858" s="199" t="str">
        <f t="shared" si="6345"/>
        <v>4.5</v>
      </c>
      <c r="AK858" s="8" t="e">
        <f>#REF!</f>
        <v>#REF!</v>
      </c>
      <c r="AL858" s="199"/>
      <c r="AM858" s="196" t="e">
        <f t="shared" si="6188"/>
        <v>#REF!</v>
      </c>
      <c r="AN858" s="196"/>
      <c r="AO858" s="196"/>
      <c r="AP858" s="196">
        <f t="shared" si="6189"/>
        <v>0</v>
      </c>
      <c r="AQ858" s="196"/>
      <c r="AR858" s="196"/>
      <c r="AS858" s="196">
        <f t="shared" si="6190"/>
        <v>0</v>
      </c>
      <c r="AT858" s="196"/>
      <c r="AU858" s="196"/>
      <c r="AV858" s="196"/>
      <c r="AW858" s="196" t="e">
        <f t="shared" ref="AW858" si="6542">IF($AT$633=1,AM858*$AM$7,0)</f>
        <v>#REF!</v>
      </c>
      <c r="AX858" s="196">
        <f t="shared" ref="AX858" si="6543">IF($AU$633=1,AP858*$AP$7,0)</f>
        <v>0</v>
      </c>
      <c r="AY858" s="196">
        <f t="shared" ref="AY858" si="6544">IF($AV$633=1,AS858*$AS$7,0)</f>
        <v>0</v>
      </c>
      <c r="AZ858" s="197" t="e">
        <f t="shared" si="6194"/>
        <v>#REF!</v>
      </c>
      <c r="BA858" s="198">
        <f t="shared" ref="BA858" si="6545">IFERROR(AZ858/(IF($AT$633&gt;0,$AM$7,0)+IF($AU$633&gt;0,$AP$7,0)+IF($AV$633&gt;0,$AS$7,0)),0)</f>
        <v>0</v>
      </c>
      <c r="BB858" s="198"/>
      <c r="BC858" s="425"/>
      <c r="BD858" s="413"/>
      <c r="BE858" s="413"/>
      <c r="BF858" s="413"/>
      <c r="BG858" s="416"/>
      <c r="BH858" s="416"/>
      <c r="BI858" s="411"/>
      <c r="BJ858" s="411"/>
      <c r="BK858" s="413"/>
      <c r="BL858" s="413"/>
      <c r="BM858" s="413"/>
      <c r="BP858" s="211"/>
      <c r="BQ858" s="211"/>
      <c r="BR858" s="211"/>
      <c r="BS858" s="211"/>
    </row>
    <row r="859" spans="1:71">
      <c r="A859" s="419"/>
      <c r="B859" s="419"/>
      <c r="C859" s="422"/>
      <c r="D859" s="195" t="str">
        <f t="shared" si="6339"/>
        <v>3.6</v>
      </c>
      <c r="E859" s="195"/>
      <c r="F859" s="195"/>
      <c r="G859" s="195"/>
      <c r="H859" s="195"/>
      <c r="I859" s="195"/>
      <c r="J859" s="196">
        <f t="shared" si="6178"/>
        <v>0</v>
      </c>
      <c r="K859" s="197" t="str">
        <f>IF(analis!AR29="","",analis!AR29)</f>
        <v/>
      </c>
      <c r="L859" s="196"/>
      <c r="M859" s="196"/>
      <c r="N859" s="196"/>
      <c r="O859" s="196"/>
      <c r="P859" s="196">
        <f t="shared" si="6179"/>
        <v>0</v>
      </c>
      <c r="Q859" s="8" t="str">
        <f>'rpp10'!$M$274</f>
        <v/>
      </c>
      <c r="R859" s="196"/>
      <c r="S859" s="196">
        <f t="shared" si="6180"/>
        <v>0</v>
      </c>
      <c r="T859" s="196"/>
      <c r="U859" s="196"/>
      <c r="V859" s="196">
        <f t="shared" si="6181"/>
        <v>0</v>
      </c>
      <c r="W859" s="196"/>
      <c r="X859" s="196"/>
      <c r="Y859" s="196"/>
      <c r="Z859" s="196"/>
      <c r="AA859" s="196">
        <f t="shared" ref="AA859" si="6546">IF($W$634=1,J859*$J$7,0)</f>
        <v>0</v>
      </c>
      <c r="AB859" s="196">
        <f t="shared" ref="AB859" si="6547">IF($X$634=1,P859*$P$7,0)</f>
        <v>0</v>
      </c>
      <c r="AC859" s="196">
        <f t="shared" ref="AC859" si="6548">IF($Y$634=1,S859*$S$7,0)</f>
        <v>0</v>
      </c>
      <c r="AD859" s="196">
        <f t="shared" ref="AD859" si="6549">IF($Z$634=1,V859*$V$7,0)</f>
        <v>0</v>
      </c>
      <c r="AE859" s="197">
        <f t="shared" si="6186"/>
        <v>0</v>
      </c>
      <c r="AF859" s="198">
        <f t="shared" ref="AF859" si="6550">IFERROR(AE859/(IF($W$634&gt;0,$J$7,0)+IF($X$634&gt;0,$P$7,0)+IF($Y$634&gt;0,$S$7,0)+IF($Z$634&gt;0,$V$7,0)),0)</f>
        <v>0</v>
      </c>
      <c r="AG859" s="198"/>
      <c r="AH859" s="425"/>
      <c r="AI859" s="413"/>
      <c r="AJ859" s="199" t="str">
        <f t="shared" si="6345"/>
        <v>4.6</v>
      </c>
      <c r="AK859" s="8" t="str">
        <f>'rpp10'!$M$331</f>
        <v/>
      </c>
      <c r="AL859" s="199"/>
      <c r="AM859" s="196">
        <f t="shared" si="6188"/>
        <v>0</v>
      </c>
      <c r="AN859" s="196"/>
      <c r="AO859" s="196"/>
      <c r="AP859" s="196">
        <f t="shared" si="6189"/>
        <v>0</v>
      </c>
      <c r="AQ859" s="196"/>
      <c r="AR859" s="196"/>
      <c r="AS859" s="196">
        <f t="shared" si="6190"/>
        <v>0</v>
      </c>
      <c r="AT859" s="196"/>
      <c r="AU859" s="196"/>
      <c r="AV859" s="196"/>
      <c r="AW859" s="196">
        <f t="shared" ref="AW859" si="6551">IF($AT$634=1,AM859*$AM$7,0)</f>
        <v>0</v>
      </c>
      <c r="AX859" s="196">
        <f t="shared" ref="AX859" si="6552">IF($AU$634=1,AP859*$AP$7,0)</f>
        <v>0</v>
      </c>
      <c r="AY859" s="196">
        <f t="shared" ref="AY859" si="6553">IF($AV$634=1,AS859*$AS$7,0)</f>
        <v>0</v>
      </c>
      <c r="AZ859" s="197">
        <f t="shared" si="6194"/>
        <v>0</v>
      </c>
      <c r="BA859" s="198">
        <f t="shared" ref="BA859" si="6554">IFERROR(AZ859/(IF($AT$634&gt;0,$AM$7,0)+IF($AU$634&gt;0,$AP$7,0)+IF($AV$634&gt;0,$AS$7,0)),0)</f>
        <v>0</v>
      </c>
      <c r="BB859" s="198"/>
      <c r="BC859" s="425"/>
      <c r="BD859" s="413"/>
      <c r="BE859" s="413"/>
      <c r="BF859" s="413"/>
      <c r="BG859" s="416"/>
      <c r="BH859" s="416"/>
      <c r="BI859" s="411"/>
      <c r="BJ859" s="411"/>
      <c r="BK859" s="413"/>
      <c r="BL859" s="413"/>
      <c r="BM859" s="413"/>
      <c r="BP859" s="211"/>
      <c r="BQ859" s="211"/>
      <c r="BR859" s="211"/>
      <c r="BS859" s="211"/>
    </row>
    <row r="860" spans="1:71">
      <c r="A860" s="419"/>
      <c r="B860" s="419"/>
      <c r="C860" s="422"/>
      <c r="D860" s="195" t="str">
        <f t="shared" si="6339"/>
        <v>3.7</v>
      </c>
      <c r="E860" s="195"/>
      <c r="F860" s="195"/>
      <c r="G860" s="195"/>
      <c r="H860" s="195"/>
      <c r="I860" s="195"/>
      <c r="J860" s="196">
        <f t="shared" si="6178"/>
        <v>0</v>
      </c>
      <c r="K860" s="197" t="str">
        <f>IF(analis!AT29="","",analis!AT29)</f>
        <v/>
      </c>
      <c r="L860" s="196"/>
      <c r="M860" s="196"/>
      <c r="N860" s="196"/>
      <c r="O860" s="196"/>
      <c r="P860" s="196">
        <f t="shared" si="6179"/>
        <v>0</v>
      </c>
      <c r="Q860" s="8" t="e">
        <f>#REF!</f>
        <v>#REF!</v>
      </c>
      <c r="R860" s="196"/>
      <c r="S860" s="196" t="e">
        <f t="shared" si="6180"/>
        <v>#REF!</v>
      </c>
      <c r="T860" s="196"/>
      <c r="U860" s="196"/>
      <c r="V860" s="196">
        <f t="shared" si="6181"/>
        <v>0</v>
      </c>
      <c r="W860" s="196"/>
      <c r="X860" s="196"/>
      <c r="Y860" s="196"/>
      <c r="Z860" s="196"/>
      <c r="AA860" s="196">
        <f t="shared" ref="AA860" si="6555">IF($W$635=1,J860*$J$7,0)</f>
        <v>0</v>
      </c>
      <c r="AB860" s="196">
        <f t="shared" ref="AB860" si="6556">IF($X$635=1,P860*$P$7,0)</f>
        <v>0</v>
      </c>
      <c r="AC860" s="196" t="e">
        <f t="shared" ref="AC860" si="6557">IF($Y$635=1,S860*$S$7,0)</f>
        <v>#REF!</v>
      </c>
      <c r="AD860" s="196">
        <f t="shared" ref="AD860" si="6558">IF($Z$635=1,V860*$V$7,0)</f>
        <v>0</v>
      </c>
      <c r="AE860" s="197" t="e">
        <f t="shared" si="6186"/>
        <v>#REF!</v>
      </c>
      <c r="AF860" s="198">
        <f t="shared" ref="AF860" si="6559">IFERROR(AE860/(IF($W$635&gt;0,$J$7,0)+IF($X$635&gt;0,$P$7,0)+IF($Y$635&gt;0,$S$7,0)+IF($Z$635&gt;0,$V$7,0)),0)</f>
        <v>0</v>
      </c>
      <c r="AG860" s="198"/>
      <c r="AH860" s="425"/>
      <c r="AI860" s="413"/>
      <c r="AJ860" s="199" t="str">
        <f t="shared" si="6345"/>
        <v>4.7</v>
      </c>
      <c r="AK860" s="8" t="e">
        <f>#REF!</f>
        <v>#REF!</v>
      </c>
      <c r="AL860" s="199"/>
      <c r="AM860" s="196" t="e">
        <f t="shared" si="6188"/>
        <v>#REF!</v>
      </c>
      <c r="AN860" s="196"/>
      <c r="AO860" s="196"/>
      <c r="AP860" s="196">
        <f t="shared" si="6189"/>
        <v>0</v>
      </c>
      <c r="AQ860" s="196"/>
      <c r="AR860" s="196"/>
      <c r="AS860" s="196">
        <f t="shared" si="6190"/>
        <v>0</v>
      </c>
      <c r="AT860" s="196"/>
      <c r="AU860" s="196"/>
      <c r="AV860" s="196"/>
      <c r="AW860" s="196" t="e">
        <f t="shared" ref="AW860" si="6560">IF($AT$635=1,AM860*$AM$7,0)</f>
        <v>#REF!</v>
      </c>
      <c r="AX860" s="196">
        <f t="shared" ref="AX860" si="6561">IF($AU$635=1,AP860*$AP$7,0)</f>
        <v>0</v>
      </c>
      <c r="AY860" s="196">
        <f t="shared" ref="AY860" si="6562">IF($AV$635=1,AS860*$AS$7,0)</f>
        <v>0</v>
      </c>
      <c r="AZ860" s="197" t="e">
        <f t="shared" si="6194"/>
        <v>#REF!</v>
      </c>
      <c r="BA860" s="198">
        <f t="shared" ref="BA860" si="6563">IFERROR(AZ860/(IF($AT$635&gt;0,$AM$7,0)+IF($AU$635&gt;0,$AP$7,0)+IF($AV$635&gt;0,$AS$7,0)),0)</f>
        <v>0</v>
      </c>
      <c r="BB860" s="198"/>
      <c r="BC860" s="425"/>
      <c r="BD860" s="413"/>
      <c r="BE860" s="413"/>
      <c r="BF860" s="413"/>
      <c r="BG860" s="416"/>
      <c r="BH860" s="416"/>
      <c r="BI860" s="411"/>
      <c r="BJ860" s="411"/>
      <c r="BK860" s="413"/>
      <c r="BL860" s="413"/>
      <c r="BM860" s="413"/>
      <c r="BP860" s="211"/>
      <c r="BQ860" s="211"/>
      <c r="BR860" s="211"/>
      <c r="BS860" s="211"/>
    </row>
    <row r="861" spans="1:71">
      <c r="A861" s="419"/>
      <c r="B861" s="419"/>
      <c r="C861" s="422"/>
      <c r="D861" s="195" t="str">
        <f t="shared" si="6339"/>
        <v>3.8</v>
      </c>
      <c r="E861" s="195"/>
      <c r="F861" s="195"/>
      <c r="G861" s="195"/>
      <c r="H861" s="195"/>
      <c r="I861" s="195"/>
      <c r="J861" s="196">
        <f t="shared" si="6178"/>
        <v>0</v>
      </c>
      <c r="K861" s="197" t="str">
        <f>IF(analis!AV29="","",analis!AV29)</f>
        <v/>
      </c>
      <c r="L861" s="196"/>
      <c r="M861" s="196"/>
      <c r="N861" s="196"/>
      <c r="O861" s="196"/>
      <c r="P861" s="196">
        <f t="shared" si="6179"/>
        <v>0</v>
      </c>
      <c r="Q861" s="8" t="e">
        <f>#REF!</f>
        <v>#REF!</v>
      </c>
      <c r="R861" s="196"/>
      <c r="S861" s="196" t="e">
        <f t="shared" si="6180"/>
        <v>#REF!</v>
      </c>
      <c r="T861" s="196"/>
      <c r="U861" s="196"/>
      <c r="V861" s="196">
        <f t="shared" si="6181"/>
        <v>0</v>
      </c>
      <c r="W861" s="196"/>
      <c r="X861" s="196"/>
      <c r="Y861" s="196"/>
      <c r="Z861" s="196"/>
      <c r="AA861" s="196">
        <f t="shared" ref="AA861" si="6564">IF($W$636=1,J861*$J$7,0)</f>
        <v>0</v>
      </c>
      <c r="AB861" s="196">
        <f t="shared" ref="AB861" si="6565">IF($X$636=1,P861*$P$7,0)</f>
        <v>0</v>
      </c>
      <c r="AC861" s="196" t="e">
        <f t="shared" ref="AC861" si="6566">IF($Y$636=1,S861*$S$7,0)</f>
        <v>#REF!</v>
      </c>
      <c r="AD861" s="196">
        <f t="shared" ref="AD861" si="6567">IF($Z$636=1,V861*$V$7,0)</f>
        <v>0</v>
      </c>
      <c r="AE861" s="197" t="e">
        <f t="shared" si="6186"/>
        <v>#REF!</v>
      </c>
      <c r="AF861" s="198">
        <f t="shared" ref="AF861" si="6568">IFERROR(AE861/(IF($W$636&gt;0,$J$7,0)+IF($X$636&gt;0,$P$7,0)+IF($Y$636&gt;0,$S$7,0)+IF($Z$636&gt;0,$V$7,0)),0)</f>
        <v>0</v>
      </c>
      <c r="AG861" s="198"/>
      <c r="AH861" s="425"/>
      <c r="AI861" s="413"/>
      <c r="AJ861" s="199" t="str">
        <f t="shared" si="6345"/>
        <v>4.8</v>
      </c>
      <c r="AK861" s="8" t="e">
        <f>#REF!</f>
        <v>#REF!</v>
      </c>
      <c r="AL861" s="199"/>
      <c r="AM861" s="196" t="e">
        <f t="shared" si="6188"/>
        <v>#REF!</v>
      </c>
      <c r="AN861" s="196"/>
      <c r="AO861" s="196"/>
      <c r="AP861" s="196">
        <f t="shared" si="6189"/>
        <v>0</v>
      </c>
      <c r="AQ861" s="196"/>
      <c r="AR861" s="196"/>
      <c r="AS861" s="196">
        <f t="shared" si="6190"/>
        <v>0</v>
      </c>
      <c r="AT861" s="196"/>
      <c r="AU861" s="196"/>
      <c r="AV861" s="196"/>
      <c r="AW861" s="196" t="e">
        <f t="shared" ref="AW861" si="6569">IF($AT$636=1,AM861*$AM$7,0)</f>
        <v>#REF!</v>
      </c>
      <c r="AX861" s="196">
        <f t="shared" ref="AX861" si="6570">IF($AU$636=1,AP861*$AP$7,0)</f>
        <v>0</v>
      </c>
      <c r="AY861" s="196">
        <f t="shared" ref="AY861" si="6571">IF($AV$636=1,AS861*$AS$7,0)</f>
        <v>0</v>
      </c>
      <c r="AZ861" s="197" t="e">
        <f t="shared" si="6194"/>
        <v>#REF!</v>
      </c>
      <c r="BA861" s="198">
        <f t="shared" ref="BA861" si="6572">IFERROR(AZ861/(IF($AT$636&gt;0,$AM$7,0)+IF($AU$636&gt;0,$AP$7,0)+IF($AV$636&gt;0,$AS$7,0)),0)</f>
        <v>0</v>
      </c>
      <c r="BB861" s="198"/>
      <c r="BC861" s="425"/>
      <c r="BD861" s="413"/>
      <c r="BE861" s="413"/>
      <c r="BF861" s="413"/>
      <c r="BG861" s="416"/>
      <c r="BH861" s="416"/>
      <c r="BI861" s="411"/>
      <c r="BJ861" s="411"/>
      <c r="BK861" s="413"/>
      <c r="BL861" s="413"/>
      <c r="BM861" s="413"/>
      <c r="BP861" s="211"/>
      <c r="BQ861" s="211"/>
      <c r="BR861" s="211"/>
      <c r="BS861" s="211"/>
    </row>
    <row r="862" spans="1:71">
      <c r="A862" s="419"/>
      <c r="B862" s="419"/>
      <c r="C862" s="422"/>
      <c r="D862" s="195" t="str">
        <f t="shared" si="6339"/>
        <v>3.9</v>
      </c>
      <c r="E862" s="195"/>
      <c r="F862" s="195"/>
      <c r="G862" s="195"/>
      <c r="H862" s="195"/>
      <c r="I862" s="195"/>
      <c r="J862" s="196">
        <f t="shared" si="6178"/>
        <v>0</v>
      </c>
      <c r="K862" s="197" t="str">
        <f>IF(analis!AX29="","",analis!AX29)</f>
        <v/>
      </c>
      <c r="L862" s="196"/>
      <c r="M862" s="196"/>
      <c r="N862" s="196"/>
      <c r="O862" s="196"/>
      <c r="P862" s="196">
        <f t="shared" si="6179"/>
        <v>0</v>
      </c>
      <c r="Q862" s="8" t="e">
        <f>#REF!</f>
        <v>#REF!</v>
      </c>
      <c r="R862" s="196"/>
      <c r="S862" s="196" t="e">
        <f t="shared" si="6180"/>
        <v>#REF!</v>
      </c>
      <c r="T862" s="196"/>
      <c r="U862" s="196"/>
      <c r="V862" s="196">
        <f t="shared" si="6181"/>
        <v>0</v>
      </c>
      <c r="W862" s="196"/>
      <c r="X862" s="196"/>
      <c r="Y862" s="196"/>
      <c r="Z862" s="196"/>
      <c r="AA862" s="196">
        <f t="shared" ref="AA862" si="6573">IF($W$637=1,J862*$J$7,0)</f>
        <v>0</v>
      </c>
      <c r="AB862" s="196">
        <f t="shared" ref="AB862" si="6574">IF($X$637=1,P862*$P$7,0)</f>
        <v>0</v>
      </c>
      <c r="AC862" s="196" t="e">
        <f t="shared" ref="AC862" si="6575">IF($Y$637=1,S862*$S$7,0)</f>
        <v>#REF!</v>
      </c>
      <c r="AD862" s="196">
        <f t="shared" ref="AD862" si="6576">IF($Z$637=1,V862*$V$7,0)</f>
        <v>0</v>
      </c>
      <c r="AE862" s="197" t="e">
        <f t="shared" si="6186"/>
        <v>#REF!</v>
      </c>
      <c r="AF862" s="198">
        <f t="shared" ref="AF862" si="6577">IFERROR(AE862/(IF($W$637&gt;0,$J$7,0)+IF($X$637&gt;0,$P$7,0)+IF($Y$637&gt;0,$S$7,0)+IF($Z$637&gt;0,$V$7,0)),0)</f>
        <v>0</v>
      </c>
      <c r="AG862" s="198"/>
      <c r="AH862" s="425"/>
      <c r="AI862" s="413"/>
      <c r="AJ862" s="199" t="str">
        <f t="shared" si="6345"/>
        <v>4.9</v>
      </c>
      <c r="AK862" s="8" t="e">
        <f>#REF!</f>
        <v>#REF!</v>
      </c>
      <c r="AL862" s="199"/>
      <c r="AM862" s="196" t="e">
        <f t="shared" si="6188"/>
        <v>#REF!</v>
      </c>
      <c r="AN862" s="196"/>
      <c r="AO862" s="196"/>
      <c r="AP862" s="196">
        <f t="shared" si="6189"/>
        <v>0</v>
      </c>
      <c r="AQ862" s="196"/>
      <c r="AR862" s="196"/>
      <c r="AS862" s="196">
        <f t="shared" si="6190"/>
        <v>0</v>
      </c>
      <c r="AT862" s="196"/>
      <c r="AU862" s="196"/>
      <c r="AV862" s="196"/>
      <c r="AW862" s="196" t="e">
        <f t="shared" ref="AW862" si="6578">IF($AT$637=1,AM862*$AM$7,0)</f>
        <v>#REF!</v>
      </c>
      <c r="AX862" s="196">
        <f t="shared" ref="AX862" si="6579">IF($AU$637=1,AP862*$AP$7,0)</f>
        <v>0</v>
      </c>
      <c r="AY862" s="196">
        <f t="shared" ref="AY862" si="6580">IF($AV$637=1,AS862*$AS$7,0)</f>
        <v>0</v>
      </c>
      <c r="AZ862" s="197" t="e">
        <f t="shared" si="6194"/>
        <v>#REF!</v>
      </c>
      <c r="BA862" s="198">
        <f t="shared" ref="BA862" si="6581">IFERROR(AZ862/(IF($AT$637&gt;0,$AM$7,0)+IF($AU$637&gt;0,$AP$7,0)+IF($AV$637&gt;0,$AS$7,0)),0)</f>
        <v>0</v>
      </c>
      <c r="BB862" s="198"/>
      <c r="BC862" s="425"/>
      <c r="BD862" s="413"/>
      <c r="BE862" s="413"/>
      <c r="BF862" s="413"/>
      <c r="BG862" s="416"/>
      <c r="BH862" s="416"/>
      <c r="BI862" s="411"/>
      <c r="BJ862" s="411"/>
      <c r="BK862" s="413"/>
      <c r="BL862" s="413"/>
      <c r="BM862" s="413"/>
      <c r="BP862" s="211"/>
      <c r="BQ862" s="211"/>
      <c r="BR862" s="211"/>
      <c r="BS862" s="211"/>
    </row>
    <row r="863" spans="1:71">
      <c r="A863" s="419"/>
      <c r="B863" s="419"/>
      <c r="C863" s="422"/>
      <c r="D863" s="195" t="str">
        <f t="shared" si="6339"/>
        <v>3.10</v>
      </c>
      <c r="E863" s="195"/>
      <c r="F863" s="195"/>
      <c r="G863" s="195"/>
      <c r="H863" s="195"/>
      <c r="I863" s="195"/>
      <c r="J863" s="196">
        <f t="shared" si="6178"/>
        <v>0</v>
      </c>
      <c r="K863" s="197" t="str">
        <f>IF(analis!AZ29="","",analis!AZ29)</f>
        <v/>
      </c>
      <c r="L863" s="196"/>
      <c r="M863" s="196"/>
      <c r="N863" s="196"/>
      <c r="O863" s="196"/>
      <c r="P863" s="196">
        <f t="shared" si="6179"/>
        <v>0</v>
      </c>
      <c r="Q863" s="8" t="e">
        <f>#REF!</f>
        <v>#REF!</v>
      </c>
      <c r="R863" s="196"/>
      <c r="S863" s="196" t="e">
        <f t="shared" si="6180"/>
        <v>#REF!</v>
      </c>
      <c r="T863" s="196"/>
      <c r="U863" s="196"/>
      <c r="V863" s="196">
        <f t="shared" si="6181"/>
        <v>0</v>
      </c>
      <c r="W863" s="196"/>
      <c r="X863" s="196"/>
      <c r="Y863" s="196"/>
      <c r="Z863" s="196"/>
      <c r="AA863" s="196">
        <f t="shared" ref="AA863" si="6582">IF($W$638=1,J863*$J$7,0)</f>
        <v>0</v>
      </c>
      <c r="AB863" s="196">
        <f t="shared" ref="AB863" si="6583">IF($X$638=1,P863*$P$7,0)</f>
        <v>0</v>
      </c>
      <c r="AC863" s="196" t="e">
        <f t="shared" ref="AC863" si="6584">IF($Y$638=1,S863*$S$7,0)</f>
        <v>#REF!</v>
      </c>
      <c r="AD863" s="196">
        <f t="shared" ref="AD863" si="6585">IF($Z$638=1,V863*$V$7,0)</f>
        <v>0</v>
      </c>
      <c r="AE863" s="197" t="e">
        <f t="shared" si="6186"/>
        <v>#REF!</v>
      </c>
      <c r="AF863" s="198">
        <f t="shared" ref="AF863" si="6586">IFERROR(AE863/(IF($W$638&gt;0,$J$7,0)+IF($X$638&gt;0,$P$7,0)+IF($Y$638&gt;0,$S$7,0)+IF($Z$638&gt;0,$V$7,0)),0)</f>
        <v>0</v>
      </c>
      <c r="AG863" s="198"/>
      <c r="AH863" s="425"/>
      <c r="AI863" s="413"/>
      <c r="AJ863" s="199" t="str">
        <f t="shared" si="6345"/>
        <v>4.10</v>
      </c>
      <c r="AK863" s="8" t="e">
        <f>#REF!</f>
        <v>#REF!</v>
      </c>
      <c r="AL863" s="199"/>
      <c r="AM863" s="196" t="e">
        <f t="shared" si="6188"/>
        <v>#REF!</v>
      </c>
      <c r="AN863" s="196"/>
      <c r="AO863" s="196"/>
      <c r="AP863" s="196">
        <f t="shared" si="6189"/>
        <v>0</v>
      </c>
      <c r="AQ863" s="196"/>
      <c r="AR863" s="196"/>
      <c r="AS863" s="196">
        <f t="shared" si="6190"/>
        <v>0</v>
      </c>
      <c r="AT863" s="196"/>
      <c r="AU863" s="196"/>
      <c r="AV863" s="196"/>
      <c r="AW863" s="196" t="e">
        <f t="shared" ref="AW863" si="6587">IF($AT$638=1,AM863*$AM$7,0)</f>
        <v>#REF!</v>
      </c>
      <c r="AX863" s="196">
        <f t="shared" ref="AX863" si="6588">IF($AU$638=1,AP863*$AP$7,0)</f>
        <v>0</v>
      </c>
      <c r="AY863" s="196">
        <f t="shared" ref="AY863" si="6589">IF($AV$638=1,AS863*$AS$7,0)</f>
        <v>0</v>
      </c>
      <c r="AZ863" s="197" t="e">
        <f t="shared" si="6194"/>
        <v>#REF!</v>
      </c>
      <c r="BA863" s="198">
        <f t="shared" ref="BA863" si="6590">IFERROR(AZ863/(IF($AT$638&gt;0,$AM$7,0)+IF($AU$638&gt;0,$AP$7,0)+IF($AV$638&gt;0,$AS$7,0)),0)</f>
        <v>0</v>
      </c>
      <c r="BB863" s="198"/>
      <c r="BC863" s="425"/>
      <c r="BD863" s="413"/>
      <c r="BE863" s="413"/>
      <c r="BF863" s="413"/>
      <c r="BG863" s="416"/>
      <c r="BH863" s="416"/>
      <c r="BI863" s="411"/>
      <c r="BJ863" s="411"/>
      <c r="BK863" s="413"/>
      <c r="BL863" s="413"/>
      <c r="BM863" s="413"/>
      <c r="BP863" s="211"/>
      <c r="BQ863" s="211"/>
      <c r="BR863" s="211"/>
      <c r="BS863" s="211"/>
    </row>
    <row r="864" spans="1:71">
      <c r="A864" s="419"/>
      <c r="B864" s="419"/>
      <c r="C864" s="422"/>
      <c r="D864" s="195" t="str">
        <f t="shared" si="6339"/>
        <v>3.11</v>
      </c>
      <c r="E864" s="195"/>
      <c r="F864" s="195"/>
      <c r="G864" s="195"/>
      <c r="H864" s="195"/>
      <c r="I864" s="195"/>
      <c r="J864" s="196">
        <f t="shared" si="6178"/>
        <v>0</v>
      </c>
      <c r="K864" s="197" t="str">
        <f>IF(analis!BB29="","",analis!BB29)</f>
        <v/>
      </c>
      <c r="L864" s="196"/>
      <c r="M864" s="196"/>
      <c r="N864" s="196"/>
      <c r="O864" s="196"/>
      <c r="P864" s="196">
        <f t="shared" si="6179"/>
        <v>0</v>
      </c>
      <c r="Q864" s="8" t="e">
        <f>#REF!</f>
        <v>#REF!</v>
      </c>
      <c r="R864" s="196"/>
      <c r="S864" s="196" t="e">
        <f t="shared" si="6180"/>
        <v>#REF!</v>
      </c>
      <c r="T864" s="196"/>
      <c r="U864" s="196"/>
      <c r="V864" s="196">
        <f t="shared" si="6181"/>
        <v>0</v>
      </c>
      <c r="W864" s="196"/>
      <c r="X864" s="196"/>
      <c r="Y864" s="196"/>
      <c r="Z864" s="196"/>
      <c r="AA864" s="196">
        <f t="shared" ref="AA864" si="6591">IF($W$639=1,J864*$J$7,0)</f>
        <v>0</v>
      </c>
      <c r="AB864" s="196">
        <f t="shared" ref="AB864" si="6592">IF($X$639=1,P864*$P$7,0)</f>
        <v>0</v>
      </c>
      <c r="AC864" s="196" t="e">
        <f t="shared" ref="AC864" si="6593">IF($Y$639=1,S864*$S$7,0)</f>
        <v>#REF!</v>
      </c>
      <c r="AD864" s="196">
        <f t="shared" ref="AD864" si="6594">IF($Z$639=1,V864*$V$7,0)</f>
        <v>0</v>
      </c>
      <c r="AE864" s="197" t="e">
        <f t="shared" si="6186"/>
        <v>#REF!</v>
      </c>
      <c r="AF864" s="198">
        <f t="shared" ref="AF864" si="6595">IFERROR(AE864/(IF($W$639&gt;0,$J$7,0)+IF($X$639&gt;0,$P$7,0)+IF($Y$639&gt;0,$S$7,0)+IF($Z$639&gt;0,$V$7,0)),0)</f>
        <v>0</v>
      </c>
      <c r="AG864" s="198"/>
      <c r="AH864" s="425"/>
      <c r="AI864" s="413"/>
      <c r="AJ864" s="199" t="str">
        <f t="shared" si="6345"/>
        <v>4.11</v>
      </c>
      <c r="AK864" s="8" t="e">
        <f>#REF!</f>
        <v>#REF!</v>
      </c>
      <c r="AL864" s="199"/>
      <c r="AM864" s="196" t="e">
        <f t="shared" si="6188"/>
        <v>#REF!</v>
      </c>
      <c r="AN864" s="196"/>
      <c r="AO864" s="196"/>
      <c r="AP864" s="196">
        <f t="shared" si="6189"/>
        <v>0</v>
      </c>
      <c r="AQ864" s="196"/>
      <c r="AR864" s="196"/>
      <c r="AS864" s="196">
        <f t="shared" si="6190"/>
        <v>0</v>
      </c>
      <c r="AT864" s="196"/>
      <c r="AU864" s="196"/>
      <c r="AV864" s="196"/>
      <c r="AW864" s="196" t="e">
        <f t="shared" ref="AW864" si="6596">IF($AT$639=1,AM864*$AM$7,0)</f>
        <v>#REF!</v>
      </c>
      <c r="AX864" s="196">
        <f t="shared" ref="AX864" si="6597">IF($AU$639=1,AP864*$AP$7,0)</f>
        <v>0</v>
      </c>
      <c r="AY864" s="196">
        <f t="shared" ref="AY864" si="6598">IF($AV$639=1,AS864*$AS$7,0)</f>
        <v>0</v>
      </c>
      <c r="AZ864" s="197" t="e">
        <f t="shared" si="6194"/>
        <v>#REF!</v>
      </c>
      <c r="BA864" s="198">
        <f t="shared" ref="BA864" si="6599">IFERROR(AZ864/(IF($AT$639&gt;0,$AM$7,0)+IF($AU$639&gt;0,$AP$7,0)+IF($AV$639&gt;0,$AS$7,0)),0)</f>
        <v>0</v>
      </c>
      <c r="BB864" s="198"/>
      <c r="BC864" s="425"/>
      <c r="BD864" s="413"/>
      <c r="BE864" s="413"/>
      <c r="BF864" s="413"/>
      <c r="BG864" s="416"/>
      <c r="BH864" s="416"/>
      <c r="BI864" s="411"/>
      <c r="BJ864" s="411"/>
      <c r="BK864" s="413"/>
      <c r="BL864" s="413"/>
      <c r="BM864" s="413"/>
      <c r="BP864" s="211"/>
      <c r="BQ864" s="211"/>
      <c r="BR864" s="211"/>
      <c r="BS864" s="211"/>
    </row>
    <row r="865" spans="1:71">
      <c r="A865" s="419"/>
      <c r="B865" s="419"/>
      <c r="C865" s="422"/>
      <c r="D865" s="195" t="str">
        <f t="shared" si="6339"/>
        <v>3.12</v>
      </c>
      <c r="E865" s="195"/>
      <c r="F865" s="195"/>
      <c r="G865" s="195"/>
      <c r="H865" s="195"/>
      <c r="I865" s="195"/>
      <c r="J865" s="196">
        <f t="shared" si="6178"/>
        <v>0</v>
      </c>
      <c r="K865" s="197" t="str">
        <f>IF(analis!BD29="","",analis!BD29)</f>
        <v/>
      </c>
      <c r="L865" s="196"/>
      <c r="M865" s="196"/>
      <c r="N865" s="196"/>
      <c r="O865" s="196"/>
      <c r="P865" s="196">
        <f t="shared" si="6179"/>
        <v>0</v>
      </c>
      <c r="Q865" s="8" t="e">
        <f>#REF!</f>
        <v>#REF!</v>
      </c>
      <c r="R865" s="196"/>
      <c r="S865" s="196" t="e">
        <f t="shared" si="6180"/>
        <v>#REF!</v>
      </c>
      <c r="T865" s="196"/>
      <c r="U865" s="196"/>
      <c r="V865" s="196">
        <f t="shared" si="6181"/>
        <v>0</v>
      </c>
      <c r="W865" s="196"/>
      <c r="X865" s="196"/>
      <c r="Y865" s="196"/>
      <c r="Z865" s="196"/>
      <c r="AA865" s="196">
        <f t="shared" ref="AA865" si="6600">IF($W$640=1,J865*$J$7,0)</f>
        <v>0</v>
      </c>
      <c r="AB865" s="196">
        <f t="shared" ref="AB865" si="6601">IF($X$640=1,P865*$P$7,0)</f>
        <v>0</v>
      </c>
      <c r="AC865" s="196" t="e">
        <f t="shared" ref="AC865" si="6602">IF($Y$640=1,S865*$S$7,0)</f>
        <v>#REF!</v>
      </c>
      <c r="AD865" s="196">
        <f t="shared" ref="AD865" si="6603">IF($Z$640=1,V865*$V$7,0)</f>
        <v>0</v>
      </c>
      <c r="AE865" s="197" t="e">
        <f t="shared" si="6186"/>
        <v>#REF!</v>
      </c>
      <c r="AF865" s="198">
        <f t="shared" ref="AF865" si="6604">IFERROR(AE865/(IF($W$640&gt;0,$J$7,0)+IF($X$640&gt;0,$P$7,0)+IF($Y$640&gt;0,$S$7,0)+IF($Z$640&gt;0,$V$7,0)),0)</f>
        <v>0</v>
      </c>
      <c r="AG865" s="198"/>
      <c r="AH865" s="425"/>
      <c r="AI865" s="413"/>
      <c r="AJ865" s="199" t="str">
        <f t="shared" si="6345"/>
        <v>4.12</v>
      </c>
      <c r="AK865" s="8" t="e">
        <f>#REF!</f>
        <v>#REF!</v>
      </c>
      <c r="AL865" s="199"/>
      <c r="AM865" s="196" t="e">
        <f t="shared" si="6188"/>
        <v>#REF!</v>
      </c>
      <c r="AN865" s="196"/>
      <c r="AO865" s="196"/>
      <c r="AP865" s="196">
        <f t="shared" si="6189"/>
        <v>0</v>
      </c>
      <c r="AQ865" s="196"/>
      <c r="AR865" s="196"/>
      <c r="AS865" s="196">
        <f t="shared" si="6190"/>
        <v>0</v>
      </c>
      <c r="AT865" s="196"/>
      <c r="AU865" s="196"/>
      <c r="AV865" s="196"/>
      <c r="AW865" s="196" t="e">
        <f t="shared" ref="AW865" si="6605">IF($AT$640=1,AM865*$AM$7,0)</f>
        <v>#REF!</v>
      </c>
      <c r="AX865" s="196">
        <f t="shared" ref="AX865" si="6606">IF($AU$640=1,AP865*$AP$7,0)</f>
        <v>0</v>
      </c>
      <c r="AY865" s="196">
        <f t="shared" ref="AY865" si="6607">IF($AV$640=1,AS865*$AS$7,0)</f>
        <v>0</v>
      </c>
      <c r="AZ865" s="197" t="e">
        <f t="shared" si="6194"/>
        <v>#REF!</v>
      </c>
      <c r="BA865" s="198">
        <f t="shared" ref="BA865" si="6608">IFERROR(AZ865/(IF($AT$640&gt;0,$AM$7,0)+IF($AU$640&gt;0,$AP$7,0)+IF($AV$640&gt;0,$AS$7,0)),0)</f>
        <v>0</v>
      </c>
      <c r="BB865" s="198"/>
      <c r="BC865" s="425"/>
      <c r="BD865" s="413"/>
      <c r="BE865" s="413"/>
      <c r="BF865" s="413"/>
      <c r="BG865" s="416"/>
      <c r="BH865" s="416"/>
      <c r="BI865" s="411"/>
      <c r="BJ865" s="411"/>
      <c r="BK865" s="413"/>
      <c r="BL865" s="413"/>
      <c r="BM865" s="413"/>
      <c r="BP865" s="211"/>
      <c r="BQ865" s="211"/>
      <c r="BR865" s="211"/>
      <c r="BS865" s="211"/>
    </row>
    <row r="866" spans="1:71">
      <c r="A866" s="419"/>
      <c r="B866" s="419"/>
      <c r="C866" s="422"/>
      <c r="D866" s="195" t="str">
        <f t="shared" si="6339"/>
        <v>3.13</v>
      </c>
      <c r="E866" s="195"/>
      <c r="F866" s="195"/>
      <c r="G866" s="195"/>
      <c r="H866" s="195"/>
      <c r="I866" s="195"/>
      <c r="J866" s="196">
        <f t="shared" si="6178"/>
        <v>0</v>
      </c>
      <c r="K866" s="197" t="str">
        <f>IF(analis!BF29="","",analis!BF29)</f>
        <v/>
      </c>
      <c r="L866" s="196"/>
      <c r="M866" s="196"/>
      <c r="N866" s="196"/>
      <c r="O866" s="196"/>
      <c r="P866" s="196">
        <f t="shared" si="6179"/>
        <v>0</v>
      </c>
      <c r="Q866" s="8" t="e">
        <f>#REF!</f>
        <v>#REF!</v>
      </c>
      <c r="R866" s="196"/>
      <c r="S866" s="196" t="e">
        <f t="shared" si="6180"/>
        <v>#REF!</v>
      </c>
      <c r="T866" s="196"/>
      <c r="U866" s="196"/>
      <c r="V866" s="196">
        <f t="shared" si="6181"/>
        <v>0</v>
      </c>
      <c r="W866" s="196"/>
      <c r="X866" s="196"/>
      <c r="Y866" s="196"/>
      <c r="Z866" s="196"/>
      <c r="AA866" s="196">
        <f t="shared" ref="AA866" si="6609">IF($W$641=1,J866*$J$7,0)</f>
        <v>0</v>
      </c>
      <c r="AB866" s="196">
        <f t="shared" ref="AB866" si="6610">IF($X$641=1,P866*$P$7,0)</f>
        <v>0</v>
      </c>
      <c r="AC866" s="196" t="e">
        <f t="shared" ref="AC866" si="6611">IF($Y$641=1,S866*$S$7,0)</f>
        <v>#REF!</v>
      </c>
      <c r="AD866" s="196">
        <f t="shared" ref="AD866" si="6612">IF($Z$641=1,V866*$V$7,0)</f>
        <v>0</v>
      </c>
      <c r="AE866" s="197" t="e">
        <f t="shared" si="6186"/>
        <v>#REF!</v>
      </c>
      <c r="AF866" s="198">
        <f t="shared" ref="AF866" si="6613">IFERROR(AE866/(IF($W$641&gt;0,$J$7,0)+IF($X$641&gt;0,$P$7,0)+IF($Y$641&gt;0,$S$7,0)+IF($Z$641&gt;0,$V$7,0)),0)</f>
        <v>0</v>
      </c>
      <c r="AG866" s="198"/>
      <c r="AH866" s="425"/>
      <c r="AI866" s="413"/>
      <c r="AJ866" s="199" t="str">
        <f t="shared" si="6345"/>
        <v>4.13</v>
      </c>
      <c r="AK866" s="8" t="e">
        <f>#REF!</f>
        <v>#REF!</v>
      </c>
      <c r="AL866" s="199"/>
      <c r="AM866" s="196" t="e">
        <f t="shared" si="6188"/>
        <v>#REF!</v>
      </c>
      <c r="AN866" s="196"/>
      <c r="AO866" s="196"/>
      <c r="AP866" s="196">
        <f t="shared" si="6189"/>
        <v>0</v>
      </c>
      <c r="AQ866" s="196"/>
      <c r="AR866" s="196"/>
      <c r="AS866" s="196">
        <f t="shared" si="6190"/>
        <v>0</v>
      </c>
      <c r="AT866" s="196"/>
      <c r="AU866" s="196"/>
      <c r="AV866" s="196"/>
      <c r="AW866" s="196" t="e">
        <f t="shared" ref="AW866" si="6614">IF($AT$641=1,AM866*$AM$7,0)</f>
        <v>#REF!</v>
      </c>
      <c r="AX866" s="196">
        <f t="shared" ref="AX866" si="6615">IF($AU$641=1,AP866*$AP$7,0)</f>
        <v>0</v>
      </c>
      <c r="AY866" s="196">
        <f t="shared" ref="AY866" si="6616">IF($AV$641=1,AS866*$AS$7,0)</f>
        <v>0</v>
      </c>
      <c r="AZ866" s="197" t="e">
        <f t="shared" si="6194"/>
        <v>#REF!</v>
      </c>
      <c r="BA866" s="198">
        <f t="shared" ref="BA866" si="6617">IFERROR(AZ866/(IF($AT$641&gt;0,$AM$7,0)+IF($AU$641&gt;0,$AP$7,0)+IF($AV$641&gt;0,$AS$7,0)),0)</f>
        <v>0</v>
      </c>
      <c r="BB866" s="198"/>
      <c r="BC866" s="425"/>
      <c r="BD866" s="413"/>
      <c r="BE866" s="413"/>
      <c r="BF866" s="413"/>
      <c r="BG866" s="416"/>
      <c r="BH866" s="416"/>
      <c r="BI866" s="411"/>
      <c r="BJ866" s="411"/>
      <c r="BK866" s="413"/>
      <c r="BL866" s="413"/>
      <c r="BM866" s="413"/>
      <c r="BP866" s="211"/>
      <c r="BQ866" s="211"/>
      <c r="BR866" s="211"/>
      <c r="BS866" s="211"/>
    </row>
    <row r="867" spans="1:71">
      <c r="A867" s="419"/>
      <c r="B867" s="419"/>
      <c r="C867" s="422"/>
      <c r="D867" s="195" t="str">
        <f t="shared" si="6339"/>
        <v>3.14</v>
      </c>
      <c r="E867" s="195"/>
      <c r="F867" s="195"/>
      <c r="G867" s="195"/>
      <c r="H867" s="195"/>
      <c r="I867" s="195"/>
      <c r="J867" s="196">
        <f t="shared" si="6178"/>
        <v>0</v>
      </c>
      <c r="K867" s="197" t="str">
        <f>IF(analis!BH29="","",analis!BH29)</f>
        <v/>
      </c>
      <c r="L867" s="196"/>
      <c r="M867" s="196"/>
      <c r="N867" s="196"/>
      <c r="O867" s="196"/>
      <c r="P867" s="196">
        <f t="shared" si="6179"/>
        <v>0</v>
      </c>
      <c r="Q867" s="8" t="e">
        <f>#REF!</f>
        <v>#REF!</v>
      </c>
      <c r="R867" s="196"/>
      <c r="S867" s="196" t="e">
        <f t="shared" si="6180"/>
        <v>#REF!</v>
      </c>
      <c r="T867" s="196"/>
      <c r="U867" s="196"/>
      <c r="V867" s="196">
        <f t="shared" si="6181"/>
        <v>0</v>
      </c>
      <c r="W867" s="196"/>
      <c r="X867" s="196"/>
      <c r="Y867" s="196"/>
      <c r="Z867" s="196"/>
      <c r="AA867" s="196">
        <f t="shared" ref="AA867" si="6618">IF($W$642=1,J867*$J$7,0)</f>
        <v>0</v>
      </c>
      <c r="AB867" s="196">
        <f t="shared" ref="AB867" si="6619">IF($X$642=1,P867*$P$7,0)</f>
        <v>0</v>
      </c>
      <c r="AC867" s="196" t="e">
        <f t="shared" ref="AC867" si="6620">IF($Y$642=1,S867*$S$7,0)</f>
        <v>#REF!</v>
      </c>
      <c r="AD867" s="196">
        <f t="shared" ref="AD867" si="6621">IF($Z$642=1,V867*$V$7,0)</f>
        <v>0</v>
      </c>
      <c r="AE867" s="197" t="e">
        <f t="shared" si="6186"/>
        <v>#REF!</v>
      </c>
      <c r="AF867" s="198">
        <f t="shared" ref="AF867" si="6622">IFERROR(AE867/(IF($W$642&gt;0,$J$7,0)+IF($X$642&gt;0,$P$7,0)+IF($Y$642&gt;0,$S$7,0)+IF($Z$642&gt;0,$V$7,0)),0)</f>
        <v>0</v>
      </c>
      <c r="AG867" s="198"/>
      <c r="AH867" s="425"/>
      <c r="AI867" s="413"/>
      <c r="AJ867" s="199" t="str">
        <f t="shared" si="6345"/>
        <v>4.14</v>
      </c>
      <c r="AK867" s="8" t="e">
        <f>#REF!</f>
        <v>#REF!</v>
      </c>
      <c r="AL867" s="199"/>
      <c r="AM867" s="196" t="e">
        <f t="shared" si="6188"/>
        <v>#REF!</v>
      </c>
      <c r="AN867" s="196"/>
      <c r="AO867" s="196"/>
      <c r="AP867" s="196">
        <f t="shared" si="6189"/>
        <v>0</v>
      </c>
      <c r="AQ867" s="196"/>
      <c r="AR867" s="196"/>
      <c r="AS867" s="196">
        <f t="shared" si="6190"/>
        <v>0</v>
      </c>
      <c r="AT867" s="196"/>
      <c r="AU867" s="196"/>
      <c r="AV867" s="196"/>
      <c r="AW867" s="196" t="e">
        <f t="shared" ref="AW867" si="6623">IF($AT$642=1,AM867*$AM$7,0)</f>
        <v>#REF!</v>
      </c>
      <c r="AX867" s="196">
        <f t="shared" ref="AX867" si="6624">IF($AU$642=1,AP867*$AP$7,0)</f>
        <v>0</v>
      </c>
      <c r="AY867" s="196">
        <f t="shared" ref="AY867" si="6625">IF($AV$642=1,AS867*$AS$7,0)</f>
        <v>0</v>
      </c>
      <c r="AZ867" s="197" t="e">
        <f t="shared" si="6194"/>
        <v>#REF!</v>
      </c>
      <c r="BA867" s="198">
        <f t="shared" ref="BA867" si="6626">IFERROR(AZ867/(IF($AT$642&gt;0,$AM$7,0)+IF($AU$642&gt;0,$AP$7,0)+IF($AV$642&gt;0,$AS$7,0)),0)</f>
        <v>0</v>
      </c>
      <c r="BB867" s="198"/>
      <c r="BC867" s="425"/>
      <c r="BD867" s="413"/>
      <c r="BE867" s="413"/>
      <c r="BF867" s="413"/>
      <c r="BG867" s="416"/>
      <c r="BH867" s="416"/>
      <c r="BI867" s="411"/>
      <c r="BJ867" s="411"/>
      <c r="BK867" s="413"/>
      <c r="BL867" s="413"/>
      <c r="BM867" s="413"/>
      <c r="BP867" s="211"/>
      <c r="BQ867" s="211"/>
      <c r="BR867" s="211"/>
      <c r="BS867" s="211"/>
    </row>
    <row r="868" spans="1:71">
      <c r="A868" s="420"/>
      <c r="B868" s="420"/>
      <c r="C868" s="423"/>
      <c r="D868" s="195" t="str">
        <f t="shared" si="6339"/>
        <v>3.15</v>
      </c>
      <c r="E868" s="195"/>
      <c r="F868" s="195"/>
      <c r="G868" s="195"/>
      <c r="H868" s="195"/>
      <c r="I868" s="195"/>
      <c r="J868" s="196">
        <f t="shared" si="6178"/>
        <v>0</v>
      </c>
      <c r="K868" s="197" t="str">
        <f>IF(analis!BJ29="","",analis!BJ29)</f>
        <v/>
      </c>
      <c r="L868" s="196"/>
      <c r="M868" s="196"/>
      <c r="N868" s="196"/>
      <c r="O868" s="196"/>
      <c r="P868" s="196">
        <f t="shared" si="6179"/>
        <v>0</v>
      </c>
      <c r="Q868" s="8" t="e">
        <f>#REF!</f>
        <v>#REF!</v>
      </c>
      <c r="R868" s="196"/>
      <c r="S868" s="196" t="e">
        <f t="shared" si="6180"/>
        <v>#REF!</v>
      </c>
      <c r="T868" s="196"/>
      <c r="U868" s="196"/>
      <c r="V868" s="196">
        <f t="shared" si="6181"/>
        <v>0</v>
      </c>
      <c r="W868" s="196"/>
      <c r="X868" s="196"/>
      <c r="Y868" s="196"/>
      <c r="Z868" s="196"/>
      <c r="AA868" s="196">
        <f t="shared" ref="AA868" si="6627">IF($W$643=1,J868*$J$7,0)</f>
        <v>0</v>
      </c>
      <c r="AB868" s="196">
        <f t="shared" ref="AB868" si="6628">IF($X$643=1,P868*$P$7,0)</f>
        <v>0</v>
      </c>
      <c r="AC868" s="196" t="e">
        <f t="shared" ref="AC868" si="6629">IF($Y$643=1,S868*$S$7,0)</f>
        <v>#REF!</v>
      </c>
      <c r="AD868" s="196">
        <f t="shared" ref="AD868" si="6630">IF($Z$643=1,V868*$V$7,0)</f>
        <v>0</v>
      </c>
      <c r="AE868" s="197" t="e">
        <f t="shared" si="6186"/>
        <v>#REF!</v>
      </c>
      <c r="AF868" s="198">
        <f t="shared" ref="AF868" si="6631">IFERROR(AE868/(IF($W$643&gt;0,$J$7,0)+IF($X$643&gt;0,$P$7,0)+IF($Y$643&gt;0,$S$7,0)+IF($Z$643&gt;0,$V$7,0)),0)</f>
        <v>0</v>
      </c>
      <c r="AG868" s="198"/>
      <c r="AH868" s="426"/>
      <c r="AI868" s="414"/>
      <c r="AJ868" s="199" t="str">
        <f t="shared" si="6345"/>
        <v>4.15</v>
      </c>
      <c r="AK868" s="8" t="e">
        <f>#REF!</f>
        <v>#REF!</v>
      </c>
      <c r="AL868" s="199"/>
      <c r="AM868" s="196" t="e">
        <f t="shared" si="6188"/>
        <v>#REF!</v>
      </c>
      <c r="AN868" s="196"/>
      <c r="AO868" s="196"/>
      <c r="AP868" s="196">
        <f t="shared" si="6189"/>
        <v>0</v>
      </c>
      <c r="AQ868" s="196"/>
      <c r="AR868" s="196"/>
      <c r="AS868" s="196">
        <f t="shared" si="6190"/>
        <v>0</v>
      </c>
      <c r="AT868" s="196"/>
      <c r="AU868" s="196"/>
      <c r="AV868" s="196"/>
      <c r="AW868" s="196" t="e">
        <f t="shared" ref="AW868" si="6632">IF($AT$643=1,AM868*$AM$7,0)</f>
        <v>#REF!</v>
      </c>
      <c r="AX868" s="196">
        <f t="shared" ref="AX868" si="6633">IF($AU$643=1,AP868*$AP$7,0)</f>
        <v>0</v>
      </c>
      <c r="AY868" s="196">
        <f t="shared" ref="AY868" si="6634">IF($AV$643=1,AS868*$AS$7,0)</f>
        <v>0</v>
      </c>
      <c r="AZ868" s="197" t="e">
        <f t="shared" si="6194"/>
        <v>#REF!</v>
      </c>
      <c r="BA868" s="198">
        <f t="shared" ref="BA868" si="6635">IFERROR(AZ868/(IF($AT$643&gt;0,$AM$7,0)+IF($AU$643&gt;0,$AP$7,0)+IF($AV$643&gt;0,$AS$7,0)),0)</f>
        <v>0</v>
      </c>
      <c r="BB868" s="198"/>
      <c r="BC868" s="426"/>
      <c r="BD868" s="414"/>
      <c r="BE868" s="414"/>
      <c r="BF868" s="414"/>
      <c r="BG868" s="417"/>
      <c r="BH868" s="417"/>
      <c r="BI868" s="316"/>
      <c r="BJ868" s="316"/>
      <c r="BK868" s="414"/>
      <c r="BL868" s="414"/>
      <c r="BM868" s="414"/>
      <c r="BP868" s="211"/>
      <c r="BQ868" s="211"/>
      <c r="BR868" s="211"/>
      <c r="BS868" s="211"/>
    </row>
    <row r="869" spans="1:71">
      <c r="A869" s="418">
        <v>17</v>
      </c>
      <c r="B869" s="418">
        <f>pd!B640</f>
        <v>0</v>
      </c>
      <c r="C869" s="421">
        <f>pd!C640</f>
        <v>0</v>
      </c>
      <c r="D869" s="195" t="str">
        <f t="shared" si="6339"/>
        <v>3.1</v>
      </c>
      <c r="E869" s="195"/>
      <c r="F869" s="195"/>
      <c r="G869" s="195"/>
      <c r="H869" s="195"/>
      <c r="I869" s="195"/>
      <c r="J869" s="196">
        <f t="shared" si="6178"/>
        <v>0</v>
      </c>
      <c r="K869" s="197" t="str">
        <f>IF(analis!AH30="","",analis!AH30)</f>
        <v/>
      </c>
      <c r="L869" s="196"/>
      <c r="M869" s="196"/>
      <c r="N869" s="196"/>
      <c r="O869" s="196"/>
      <c r="P869" s="196">
        <f t="shared" si="6179"/>
        <v>0</v>
      </c>
      <c r="Q869" s="8" t="e">
        <f>#REF!</f>
        <v>#REF!</v>
      </c>
      <c r="R869" s="196"/>
      <c r="S869" s="196" t="e">
        <f t="shared" si="6180"/>
        <v>#REF!</v>
      </c>
      <c r="T869" s="196"/>
      <c r="U869" s="196"/>
      <c r="V869" s="196">
        <f t="shared" si="6181"/>
        <v>0</v>
      </c>
      <c r="W869" s="196"/>
      <c r="X869" s="196"/>
      <c r="Y869" s="196"/>
      <c r="Z869" s="196"/>
      <c r="AA869" s="196">
        <f t="shared" ref="AA869" si="6636">IF($W$629=1,J869*$J$7,0)</f>
        <v>0</v>
      </c>
      <c r="AB869" s="196">
        <f t="shared" ref="AB869" si="6637">IF($X$629=1,P869*$P$7,0)</f>
        <v>0</v>
      </c>
      <c r="AC869" s="196" t="e">
        <f t="shared" ref="AC869" si="6638">IF($Y$629=1,S869*$S$7,0)</f>
        <v>#REF!</v>
      </c>
      <c r="AD869" s="196">
        <f t="shared" ref="AD869" si="6639">IF($Z$629=1,V869*$V$7,0)</f>
        <v>0</v>
      </c>
      <c r="AE869" s="197" t="e">
        <f t="shared" si="6186"/>
        <v>#REF!</v>
      </c>
      <c r="AF869" s="198">
        <f t="shared" ref="AF869" si="6640">IFERROR(AE869/(IF($W$629&gt;0,$J$7,0)+IF($X$629&gt;0,$P$7,0)+IF($Y$629&gt;0,$S$7,0)+IF($Z$629&gt;0,$V$7,0)),0)</f>
        <v>0</v>
      </c>
      <c r="AG869" s="198"/>
      <c r="AH869" s="424" t="e">
        <f t="shared" ref="AH869" si="6641">ROUND((SUM(AF869:AF883)/SUM($AG$629:$AG$643)),0)</f>
        <v>#REF!</v>
      </c>
      <c r="AI869" s="412" t="e">
        <f t="shared" ref="AI869" si="6642">IF(AH869&gt;=$BO$629,"A",IF(AH869&gt;=$BO$630,"B",IF(AH869&gt;=$BO$631,"C",IF(AH869&gt;=$BO$632,"D",""))))</f>
        <v>#REF!</v>
      </c>
      <c r="AJ869" s="199" t="str">
        <f t="shared" si="6345"/>
        <v>4.1</v>
      </c>
      <c r="AK869" s="8" t="e">
        <f>#REF!</f>
        <v>#REF!</v>
      </c>
      <c r="AL869" s="199"/>
      <c r="AM869" s="196" t="e">
        <f t="shared" si="6188"/>
        <v>#REF!</v>
      </c>
      <c r="AN869" s="196"/>
      <c r="AO869" s="196"/>
      <c r="AP869" s="196">
        <f t="shared" si="6189"/>
        <v>0</v>
      </c>
      <c r="AQ869" s="196"/>
      <c r="AR869" s="196"/>
      <c r="AS869" s="196">
        <f t="shared" si="6190"/>
        <v>0</v>
      </c>
      <c r="AT869" s="196"/>
      <c r="AU869" s="196"/>
      <c r="AV869" s="196"/>
      <c r="AW869" s="196" t="e">
        <f t="shared" ref="AW869" si="6643">IF($AT$629=1,AM869*$AM$7,0)</f>
        <v>#REF!</v>
      </c>
      <c r="AX869" s="196">
        <f t="shared" ref="AX869" si="6644">IF($AU$629=1,AP869*$AP$7,0)</f>
        <v>0</v>
      </c>
      <c r="AY869" s="196">
        <f t="shared" ref="AY869" si="6645">IF($AV$629=1,AS869*$AS$7,0)</f>
        <v>0</v>
      </c>
      <c r="AZ869" s="197" t="e">
        <f t="shared" si="6194"/>
        <v>#REF!</v>
      </c>
      <c r="BA869" s="198">
        <f t="shared" ref="BA869" si="6646">IFERROR(AZ869/(IF($AT$629&gt;0,$AM$7,0)+IF($AU$629&gt;0,$AP$7,0)+IF($AV$629&gt;0,$AS$7,0)),0)</f>
        <v>0</v>
      </c>
      <c r="BB869" s="198"/>
      <c r="BC869" s="424" t="e">
        <f t="shared" ref="BC869" si="6647">ROUND((SUM(BA869:BA883)/SUM($BB$629:$BB$643)),0)</f>
        <v>#REF!</v>
      </c>
      <c r="BD869" s="412" t="e">
        <f t="shared" ref="BD869" si="6648">IF(BC869&gt;=$BO$629,"A",IF(BC869&gt;=$BO$630,"B",IF(BC869&gt;=$BO$631,"C",IF(BC869&gt;=$BO$632,"D",""))))</f>
        <v>#REF!</v>
      </c>
      <c r="BE869" s="412"/>
      <c r="BF869" s="412"/>
      <c r="BG869" s="415" t="e">
        <f t="shared" ref="BG869" si="6649">IF(AI869=$BP$629,$BQ$629,IF(AI869=$BP$630,$BQ$630,IF(AI869=$BP$631,$BQ$631,IF(AI869=$BP$632,$BQ$632,""))))</f>
        <v>#REF!</v>
      </c>
      <c r="BH869" s="415" t="e">
        <f t="shared" ref="BH869" si="6650">IF(BD869=$BP$629,$BR$629,IF(BD869=$BP$630,$BR$630,IF(BD869=$BP$631,$BR$631,IF(BD869=$BP$632,$BR$632,""))))</f>
        <v>#REF!</v>
      </c>
      <c r="BI869" s="315" t="str">
        <f t="shared" ref="BI869" si="6651">IF(BE869=$BS$629,$BT$629,IF(BE869=$BS$630,$BT$630,IF(BE869=$BS$631,$BT$631,IF(BE869=$BS$632,$BT$632,""))))</f>
        <v/>
      </c>
      <c r="BJ869" s="315" t="str">
        <f t="shared" ref="BJ869" si="6652">IF(BF869=$BS$629,$BU$629,IF(BF869=$BS$630,$BU$630,IF(BF869=$BS$631,$BU$631,IF(BF869=$BS$632,$BU$632,""))))</f>
        <v/>
      </c>
      <c r="BK869" s="412"/>
      <c r="BL869" s="412"/>
      <c r="BM869" s="412"/>
      <c r="BP869" s="211"/>
      <c r="BQ869" s="211"/>
      <c r="BR869" s="211"/>
      <c r="BS869" s="211"/>
    </row>
    <row r="870" spans="1:71">
      <c r="A870" s="419"/>
      <c r="B870" s="419"/>
      <c r="C870" s="422"/>
      <c r="D870" s="195" t="str">
        <f t="shared" si="6339"/>
        <v>3.2</v>
      </c>
      <c r="E870" s="195"/>
      <c r="F870" s="195"/>
      <c r="G870" s="195"/>
      <c r="H870" s="195"/>
      <c r="I870" s="195"/>
      <c r="J870" s="196">
        <f t="shared" si="6178"/>
        <v>0</v>
      </c>
      <c r="K870" s="197" t="str">
        <f>IF(analis!AJ30="","",analis!AJ30)</f>
        <v/>
      </c>
      <c r="L870" s="196"/>
      <c r="M870" s="196"/>
      <c r="N870" s="196"/>
      <c r="O870" s="196"/>
      <c r="P870" s="196">
        <f t="shared" si="6179"/>
        <v>0</v>
      </c>
      <c r="Q870" s="8" t="e">
        <f>#REF!</f>
        <v>#REF!</v>
      </c>
      <c r="R870" s="196"/>
      <c r="S870" s="196" t="e">
        <f t="shared" si="6180"/>
        <v>#REF!</v>
      </c>
      <c r="T870" s="196"/>
      <c r="U870" s="196"/>
      <c r="V870" s="196">
        <f t="shared" si="6181"/>
        <v>0</v>
      </c>
      <c r="W870" s="196"/>
      <c r="X870" s="196"/>
      <c r="Y870" s="196"/>
      <c r="Z870" s="196"/>
      <c r="AA870" s="196">
        <f t="shared" ref="AA870" si="6653">IF($W$630=1,J870*$J$7,0)</f>
        <v>0</v>
      </c>
      <c r="AB870" s="196">
        <f t="shared" ref="AB870" si="6654">IF($X$630=1,P870*$P$7,0)</f>
        <v>0</v>
      </c>
      <c r="AC870" s="196" t="e">
        <f t="shared" ref="AC870" si="6655">IF($Y$630=1,S870*$S$7,0)</f>
        <v>#REF!</v>
      </c>
      <c r="AD870" s="196">
        <f t="shared" ref="AD870" si="6656">IF($Z$630=1,V870*$V$7,0)</f>
        <v>0</v>
      </c>
      <c r="AE870" s="197" t="e">
        <f t="shared" si="6186"/>
        <v>#REF!</v>
      </c>
      <c r="AF870" s="198">
        <f t="shared" ref="AF870" si="6657">IFERROR(AE870/(IF($W$630&gt;0,$J$7,0)+IF($X$630&gt;0,$P$7,0)+IF($Y$630&gt;0,$S$7,0)+IF($Z$630&gt;0,$V$7,0)),0)</f>
        <v>0</v>
      </c>
      <c r="AG870" s="198"/>
      <c r="AH870" s="425"/>
      <c r="AI870" s="413"/>
      <c r="AJ870" s="199" t="str">
        <f t="shared" si="6345"/>
        <v>4.2</v>
      </c>
      <c r="AK870" s="8" t="e">
        <f>#REF!</f>
        <v>#REF!</v>
      </c>
      <c r="AL870" s="199"/>
      <c r="AM870" s="196" t="e">
        <f t="shared" si="6188"/>
        <v>#REF!</v>
      </c>
      <c r="AN870" s="196"/>
      <c r="AO870" s="196"/>
      <c r="AP870" s="196">
        <f t="shared" si="6189"/>
        <v>0</v>
      </c>
      <c r="AQ870" s="196"/>
      <c r="AR870" s="196"/>
      <c r="AS870" s="196">
        <f t="shared" si="6190"/>
        <v>0</v>
      </c>
      <c r="AT870" s="196"/>
      <c r="AU870" s="196"/>
      <c r="AV870" s="196"/>
      <c r="AW870" s="196" t="e">
        <f t="shared" ref="AW870" si="6658">IF($AT$630=1,AM870*$AM$7,0)</f>
        <v>#REF!</v>
      </c>
      <c r="AX870" s="196">
        <f t="shared" ref="AX870" si="6659">IF($AU$630=1,AP870*$AP$7,0)</f>
        <v>0</v>
      </c>
      <c r="AY870" s="196">
        <f t="shared" ref="AY870" si="6660">IF($AV$630=1,AS870*$AS$7,0)</f>
        <v>0</v>
      </c>
      <c r="AZ870" s="197" t="e">
        <f t="shared" si="6194"/>
        <v>#REF!</v>
      </c>
      <c r="BA870" s="198">
        <f t="shared" ref="BA870" si="6661">IFERROR(AZ870/(IF($AT$630&gt;0,$AM$7,0)+IF($AU$630&gt;0,$AP$7,0)+IF($AV$630&gt;0,$AS$7,0)),0)</f>
        <v>0</v>
      </c>
      <c r="BB870" s="198"/>
      <c r="BC870" s="425"/>
      <c r="BD870" s="413"/>
      <c r="BE870" s="413"/>
      <c r="BF870" s="413"/>
      <c r="BG870" s="416"/>
      <c r="BH870" s="416"/>
      <c r="BI870" s="411"/>
      <c r="BJ870" s="411"/>
      <c r="BK870" s="413"/>
      <c r="BL870" s="413"/>
      <c r="BM870" s="413"/>
      <c r="BP870" s="211"/>
      <c r="BQ870" s="211"/>
      <c r="BR870" s="211"/>
      <c r="BS870" s="211"/>
    </row>
    <row r="871" spans="1:71">
      <c r="A871" s="419"/>
      <c r="B871" s="419"/>
      <c r="C871" s="422"/>
      <c r="D871" s="195" t="str">
        <f t="shared" si="6339"/>
        <v>3.3</v>
      </c>
      <c r="E871" s="195"/>
      <c r="F871" s="195"/>
      <c r="G871" s="195"/>
      <c r="H871" s="195"/>
      <c r="I871" s="195"/>
      <c r="J871" s="196">
        <f t="shared" si="6178"/>
        <v>0</v>
      </c>
      <c r="K871" s="197" t="str">
        <f>IF(analis!AL30="","",analis!AL30)</f>
        <v/>
      </c>
      <c r="L871" s="196"/>
      <c r="M871" s="196"/>
      <c r="N871" s="196"/>
      <c r="O871" s="196"/>
      <c r="P871" s="196">
        <f t="shared" si="6179"/>
        <v>0</v>
      </c>
      <c r="Q871" s="8" t="e">
        <f>#REF!</f>
        <v>#REF!</v>
      </c>
      <c r="R871" s="196"/>
      <c r="S871" s="196" t="e">
        <f t="shared" si="6180"/>
        <v>#REF!</v>
      </c>
      <c r="T871" s="196"/>
      <c r="U871" s="196"/>
      <c r="V871" s="196">
        <f t="shared" si="6181"/>
        <v>0</v>
      </c>
      <c r="W871" s="196"/>
      <c r="X871" s="196"/>
      <c r="Y871" s="196"/>
      <c r="Z871" s="196"/>
      <c r="AA871" s="196">
        <f t="shared" ref="AA871" si="6662">IF($W$631=1,J871*$J$7,0)</f>
        <v>0</v>
      </c>
      <c r="AB871" s="196">
        <f t="shared" ref="AB871" si="6663">IF($X$631=1,P871*$P$7,0)</f>
        <v>0</v>
      </c>
      <c r="AC871" s="196" t="e">
        <f t="shared" ref="AC871" si="6664">IF($Y$631=1,S871*$S$7,0)</f>
        <v>#REF!</v>
      </c>
      <c r="AD871" s="196">
        <f t="shared" ref="AD871" si="6665">IF($Z$631=1,V871*$V$7,0)</f>
        <v>0</v>
      </c>
      <c r="AE871" s="197" t="e">
        <f t="shared" si="6186"/>
        <v>#REF!</v>
      </c>
      <c r="AF871" s="198">
        <f t="shared" ref="AF871" si="6666">IFERROR(AE871/(IF($W$631&gt;0,$J$7,0)+IF($X$631&gt;0,$P$7,0)+IF($Y$631&gt;0,$S$7,0)+IF($Z$631&gt;0,$V$7,0)),0)</f>
        <v>0</v>
      </c>
      <c r="AG871" s="198"/>
      <c r="AH871" s="425"/>
      <c r="AI871" s="413"/>
      <c r="AJ871" s="199" t="str">
        <f t="shared" si="6345"/>
        <v>4.3</v>
      </c>
      <c r="AK871" s="8" t="e">
        <f>#REF!</f>
        <v>#REF!</v>
      </c>
      <c r="AL871" s="199"/>
      <c r="AM871" s="196" t="e">
        <f t="shared" si="6188"/>
        <v>#REF!</v>
      </c>
      <c r="AN871" s="196"/>
      <c r="AO871" s="196"/>
      <c r="AP871" s="196">
        <f t="shared" si="6189"/>
        <v>0</v>
      </c>
      <c r="AQ871" s="196"/>
      <c r="AR871" s="196"/>
      <c r="AS871" s="196">
        <f t="shared" si="6190"/>
        <v>0</v>
      </c>
      <c r="AT871" s="196"/>
      <c r="AU871" s="196"/>
      <c r="AV871" s="196"/>
      <c r="AW871" s="196" t="e">
        <f t="shared" ref="AW871" si="6667">IF($AT$631=1,AM871*$AM$7,0)</f>
        <v>#REF!</v>
      </c>
      <c r="AX871" s="196">
        <f t="shared" ref="AX871" si="6668">IF($AU$631=1,AP871*$AP$7,0)</f>
        <v>0</v>
      </c>
      <c r="AY871" s="196">
        <f t="shared" ref="AY871" si="6669">IF($AV$631=1,AS871*$AS$7,0)</f>
        <v>0</v>
      </c>
      <c r="AZ871" s="197" t="e">
        <f t="shared" si="6194"/>
        <v>#REF!</v>
      </c>
      <c r="BA871" s="198">
        <f t="shared" ref="BA871" si="6670">IFERROR(AZ871/(IF($AT$631&gt;0,$AM$7,0)+IF($AU$631&gt;0,$AP$7,0)+IF($AV$631&gt;0,$AS$7,0)),0)</f>
        <v>0</v>
      </c>
      <c r="BB871" s="198"/>
      <c r="BC871" s="425"/>
      <c r="BD871" s="413"/>
      <c r="BE871" s="413"/>
      <c r="BF871" s="413"/>
      <c r="BG871" s="416"/>
      <c r="BH871" s="416"/>
      <c r="BI871" s="411"/>
      <c r="BJ871" s="411"/>
      <c r="BK871" s="413"/>
      <c r="BL871" s="413"/>
      <c r="BM871" s="413"/>
      <c r="BP871" s="211"/>
      <c r="BQ871" s="211"/>
      <c r="BR871" s="211"/>
      <c r="BS871" s="211"/>
    </row>
    <row r="872" spans="1:71">
      <c r="A872" s="419"/>
      <c r="B872" s="419"/>
      <c r="C872" s="422"/>
      <c r="D872" s="195" t="str">
        <f t="shared" si="6339"/>
        <v>3.4</v>
      </c>
      <c r="E872" s="195"/>
      <c r="F872" s="195"/>
      <c r="G872" s="195"/>
      <c r="H872" s="195"/>
      <c r="I872" s="195"/>
      <c r="J872" s="196">
        <f t="shared" si="6178"/>
        <v>0</v>
      </c>
      <c r="K872" s="197" t="str">
        <f>IF(analis!AN30="","",analis!AN30)</f>
        <v/>
      </c>
      <c r="L872" s="196"/>
      <c r="M872" s="196"/>
      <c r="N872" s="196"/>
      <c r="O872" s="196"/>
      <c r="P872" s="196">
        <f t="shared" si="6179"/>
        <v>0</v>
      </c>
      <c r="Q872" s="8" t="e">
        <f>#REF!</f>
        <v>#REF!</v>
      </c>
      <c r="R872" s="196"/>
      <c r="S872" s="196" t="e">
        <f t="shared" si="6180"/>
        <v>#REF!</v>
      </c>
      <c r="T872" s="196"/>
      <c r="U872" s="196"/>
      <c r="V872" s="196">
        <f t="shared" si="6181"/>
        <v>0</v>
      </c>
      <c r="W872" s="196"/>
      <c r="X872" s="196"/>
      <c r="Y872" s="196"/>
      <c r="Z872" s="196"/>
      <c r="AA872" s="196">
        <f t="shared" ref="AA872" si="6671">IF($W$632=1,J872*$J$7,0)</f>
        <v>0</v>
      </c>
      <c r="AB872" s="196">
        <f t="shared" ref="AB872" si="6672">IF($X$632=1,P872*$P$7,0)</f>
        <v>0</v>
      </c>
      <c r="AC872" s="196" t="e">
        <f t="shared" ref="AC872" si="6673">IF($Y$632=1,S872*$S$7,0)</f>
        <v>#REF!</v>
      </c>
      <c r="AD872" s="196">
        <f t="shared" ref="AD872" si="6674">IF($Z$632=1,V872*$V$7,0)</f>
        <v>0</v>
      </c>
      <c r="AE872" s="197" t="e">
        <f t="shared" si="6186"/>
        <v>#REF!</v>
      </c>
      <c r="AF872" s="198">
        <f t="shared" ref="AF872" si="6675">IFERROR(AE872/(IF($W$632&gt;0,$J$7,0)+IF($X$632&gt;0,$P$7,0)+IF($Y$632&gt;0,$S$7,0)+IF($Z$632&gt;0,$V$7,0)),0)</f>
        <v>0</v>
      </c>
      <c r="AG872" s="198"/>
      <c r="AH872" s="425"/>
      <c r="AI872" s="413"/>
      <c r="AJ872" s="199" t="str">
        <f t="shared" si="6345"/>
        <v>4.4</v>
      </c>
      <c r="AK872" s="8" t="e">
        <f>#REF!</f>
        <v>#REF!</v>
      </c>
      <c r="AL872" s="199"/>
      <c r="AM872" s="196" t="e">
        <f t="shared" si="6188"/>
        <v>#REF!</v>
      </c>
      <c r="AN872" s="196"/>
      <c r="AO872" s="196"/>
      <c r="AP872" s="196">
        <f t="shared" si="6189"/>
        <v>0</v>
      </c>
      <c r="AQ872" s="196"/>
      <c r="AR872" s="196"/>
      <c r="AS872" s="196">
        <f t="shared" si="6190"/>
        <v>0</v>
      </c>
      <c r="AT872" s="196"/>
      <c r="AU872" s="196"/>
      <c r="AV872" s="196"/>
      <c r="AW872" s="196" t="e">
        <f t="shared" ref="AW872" si="6676">IF($AT$632=1,AM872*$AM$7,0)</f>
        <v>#REF!</v>
      </c>
      <c r="AX872" s="196">
        <f t="shared" ref="AX872" si="6677">IF($AU$632=1,AP872*$AP$7,0)</f>
        <v>0</v>
      </c>
      <c r="AY872" s="196">
        <f t="shared" ref="AY872" si="6678">IF($AV$632=1,AS872*$AS$7,0)</f>
        <v>0</v>
      </c>
      <c r="AZ872" s="197" t="e">
        <f t="shared" si="6194"/>
        <v>#REF!</v>
      </c>
      <c r="BA872" s="198">
        <f t="shared" ref="BA872" si="6679">IFERROR(AZ872/(IF($AT$632&gt;0,$AM$7,0)+IF($AU$632&gt;0,$AP$7,0)+IF($AV$632&gt;0,$AS$7,0)),0)</f>
        <v>0</v>
      </c>
      <c r="BB872" s="198"/>
      <c r="BC872" s="425"/>
      <c r="BD872" s="413"/>
      <c r="BE872" s="413"/>
      <c r="BF872" s="413"/>
      <c r="BG872" s="416"/>
      <c r="BH872" s="416"/>
      <c r="BI872" s="411"/>
      <c r="BJ872" s="411"/>
      <c r="BK872" s="413"/>
      <c r="BL872" s="413"/>
      <c r="BM872" s="413"/>
      <c r="BP872" s="211"/>
      <c r="BQ872" s="211"/>
      <c r="BR872" s="211"/>
      <c r="BS872" s="211"/>
    </row>
    <row r="873" spans="1:71">
      <c r="A873" s="419"/>
      <c r="B873" s="419"/>
      <c r="C873" s="422"/>
      <c r="D873" s="195" t="str">
        <f t="shared" si="6339"/>
        <v>3.5</v>
      </c>
      <c r="E873" s="195"/>
      <c r="F873" s="195"/>
      <c r="G873" s="195"/>
      <c r="H873" s="195"/>
      <c r="I873" s="195"/>
      <c r="J873" s="196">
        <f t="shared" si="6178"/>
        <v>0</v>
      </c>
      <c r="K873" s="197" t="str">
        <f>IF(analis!AP30="","",analis!AP30)</f>
        <v/>
      </c>
      <c r="L873" s="196"/>
      <c r="M873" s="196"/>
      <c r="N873" s="196"/>
      <c r="O873" s="196"/>
      <c r="P873" s="196">
        <f t="shared" si="6179"/>
        <v>0</v>
      </c>
      <c r="Q873" s="8" t="e">
        <f>#REF!</f>
        <v>#REF!</v>
      </c>
      <c r="R873" s="196"/>
      <c r="S873" s="196" t="e">
        <f t="shared" si="6180"/>
        <v>#REF!</v>
      </c>
      <c r="T873" s="196"/>
      <c r="U873" s="196"/>
      <c r="V873" s="196">
        <f t="shared" si="6181"/>
        <v>0</v>
      </c>
      <c r="W873" s="196"/>
      <c r="X873" s="196"/>
      <c r="Y873" s="196"/>
      <c r="Z873" s="196"/>
      <c r="AA873" s="196">
        <f t="shared" ref="AA873" si="6680">IF($W$633=1,J873*$J$7,0)</f>
        <v>0</v>
      </c>
      <c r="AB873" s="196">
        <f t="shared" ref="AB873" si="6681">IF($X$633=1,P873*$P$7,0)</f>
        <v>0</v>
      </c>
      <c r="AC873" s="196" t="e">
        <f t="shared" ref="AC873" si="6682">IF($Y$633=1,S873*$S$7,0)</f>
        <v>#REF!</v>
      </c>
      <c r="AD873" s="196">
        <f t="shared" ref="AD873" si="6683">IF($Z$633=1,V873*$V$7,0)</f>
        <v>0</v>
      </c>
      <c r="AE873" s="197" t="e">
        <f t="shared" si="6186"/>
        <v>#REF!</v>
      </c>
      <c r="AF873" s="198">
        <f t="shared" ref="AF873" si="6684">IFERROR(AE873/(IF($W$633&gt;0,$J$7,0)+IF($X$633&gt;0,$P$7,0)+IF($Y$633&gt;0,$S$7,0)+IF($Z$633&gt;0,$V$7,0)),0)</f>
        <v>0</v>
      </c>
      <c r="AG873" s="198"/>
      <c r="AH873" s="425"/>
      <c r="AI873" s="413"/>
      <c r="AJ873" s="199" t="str">
        <f t="shared" si="6345"/>
        <v>4.5</v>
      </c>
      <c r="AK873" s="8" t="e">
        <f>#REF!</f>
        <v>#REF!</v>
      </c>
      <c r="AL873" s="199"/>
      <c r="AM873" s="196" t="e">
        <f t="shared" si="6188"/>
        <v>#REF!</v>
      </c>
      <c r="AN873" s="196"/>
      <c r="AO873" s="196"/>
      <c r="AP873" s="196">
        <f t="shared" si="6189"/>
        <v>0</v>
      </c>
      <c r="AQ873" s="196"/>
      <c r="AR873" s="196"/>
      <c r="AS873" s="196">
        <f t="shared" si="6190"/>
        <v>0</v>
      </c>
      <c r="AT873" s="196"/>
      <c r="AU873" s="196"/>
      <c r="AV873" s="196"/>
      <c r="AW873" s="196" t="e">
        <f t="shared" ref="AW873" si="6685">IF($AT$633=1,AM873*$AM$7,0)</f>
        <v>#REF!</v>
      </c>
      <c r="AX873" s="196">
        <f t="shared" ref="AX873" si="6686">IF($AU$633=1,AP873*$AP$7,0)</f>
        <v>0</v>
      </c>
      <c r="AY873" s="196">
        <f t="shared" ref="AY873" si="6687">IF($AV$633=1,AS873*$AS$7,0)</f>
        <v>0</v>
      </c>
      <c r="AZ873" s="197" t="e">
        <f t="shared" si="6194"/>
        <v>#REF!</v>
      </c>
      <c r="BA873" s="198">
        <f t="shared" ref="BA873" si="6688">IFERROR(AZ873/(IF($AT$633&gt;0,$AM$7,0)+IF($AU$633&gt;0,$AP$7,0)+IF($AV$633&gt;0,$AS$7,0)),0)</f>
        <v>0</v>
      </c>
      <c r="BB873" s="198"/>
      <c r="BC873" s="425"/>
      <c r="BD873" s="413"/>
      <c r="BE873" s="413"/>
      <c r="BF873" s="413"/>
      <c r="BG873" s="416"/>
      <c r="BH873" s="416"/>
      <c r="BI873" s="411"/>
      <c r="BJ873" s="411"/>
      <c r="BK873" s="413"/>
      <c r="BL873" s="413"/>
      <c r="BM873" s="413"/>
      <c r="BP873" s="211"/>
      <c r="BQ873" s="211"/>
      <c r="BR873" s="211"/>
      <c r="BS873" s="211"/>
    </row>
    <row r="874" spans="1:71">
      <c r="A874" s="419"/>
      <c r="B874" s="419"/>
      <c r="C874" s="422"/>
      <c r="D874" s="195" t="str">
        <f t="shared" si="6339"/>
        <v>3.6</v>
      </c>
      <c r="E874" s="195"/>
      <c r="F874" s="195"/>
      <c r="G874" s="195"/>
      <c r="H874" s="195"/>
      <c r="I874" s="195"/>
      <c r="J874" s="196">
        <f t="shared" si="6178"/>
        <v>0</v>
      </c>
      <c r="K874" s="197" t="str">
        <f>IF(analis!AR30="","",analis!AR30)</f>
        <v/>
      </c>
      <c r="L874" s="196"/>
      <c r="M874" s="196"/>
      <c r="N874" s="196"/>
      <c r="O874" s="196"/>
      <c r="P874" s="196">
        <f t="shared" si="6179"/>
        <v>0</v>
      </c>
      <c r="Q874" s="8" t="str">
        <f>'rpp10'!$M$275</f>
        <v/>
      </c>
      <c r="R874" s="196"/>
      <c r="S874" s="196">
        <f t="shared" si="6180"/>
        <v>0</v>
      </c>
      <c r="T874" s="196"/>
      <c r="U874" s="196"/>
      <c r="V874" s="196">
        <f t="shared" si="6181"/>
        <v>0</v>
      </c>
      <c r="W874" s="196"/>
      <c r="X874" s="196"/>
      <c r="Y874" s="196"/>
      <c r="Z874" s="196"/>
      <c r="AA874" s="196">
        <f t="shared" ref="AA874" si="6689">IF($W$634=1,J874*$J$7,0)</f>
        <v>0</v>
      </c>
      <c r="AB874" s="196">
        <f t="shared" ref="AB874" si="6690">IF($X$634=1,P874*$P$7,0)</f>
        <v>0</v>
      </c>
      <c r="AC874" s="196">
        <f t="shared" ref="AC874" si="6691">IF($Y$634=1,S874*$S$7,0)</f>
        <v>0</v>
      </c>
      <c r="AD874" s="196">
        <f t="shared" ref="AD874" si="6692">IF($Z$634=1,V874*$V$7,0)</f>
        <v>0</v>
      </c>
      <c r="AE874" s="197">
        <f t="shared" si="6186"/>
        <v>0</v>
      </c>
      <c r="AF874" s="198">
        <f t="shared" ref="AF874" si="6693">IFERROR(AE874/(IF($W$634&gt;0,$J$7,0)+IF($X$634&gt;0,$P$7,0)+IF($Y$634&gt;0,$S$7,0)+IF($Z$634&gt;0,$V$7,0)),0)</f>
        <v>0</v>
      </c>
      <c r="AG874" s="198"/>
      <c r="AH874" s="425"/>
      <c r="AI874" s="413"/>
      <c r="AJ874" s="199" t="str">
        <f t="shared" si="6345"/>
        <v>4.6</v>
      </c>
      <c r="AK874" s="8" t="str">
        <f>'rpp10'!$M$332</f>
        <v/>
      </c>
      <c r="AL874" s="199"/>
      <c r="AM874" s="196">
        <f t="shared" si="6188"/>
        <v>0</v>
      </c>
      <c r="AN874" s="196"/>
      <c r="AO874" s="196"/>
      <c r="AP874" s="196">
        <f t="shared" si="6189"/>
        <v>0</v>
      </c>
      <c r="AQ874" s="196"/>
      <c r="AR874" s="196"/>
      <c r="AS874" s="196">
        <f t="shared" si="6190"/>
        <v>0</v>
      </c>
      <c r="AT874" s="196"/>
      <c r="AU874" s="196"/>
      <c r="AV874" s="196"/>
      <c r="AW874" s="196">
        <f t="shared" ref="AW874" si="6694">IF($AT$634=1,AM874*$AM$7,0)</f>
        <v>0</v>
      </c>
      <c r="AX874" s="196">
        <f t="shared" ref="AX874" si="6695">IF($AU$634=1,AP874*$AP$7,0)</f>
        <v>0</v>
      </c>
      <c r="AY874" s="196">
        <f t="shared" ref="AY874" si="6696">IF($AV$634=1,AS874*$AS$7,0)</f>
        <v>0</v>
      </c>
      <c r="AZ874" s="197">
        <f t="shared" si="6194"/>
        <v>0</v>
      </c>
      <c r="BA874" s="198">
        <f t="shared" ref="BA874" si="6697">IFERROR(AZ874/(IF($AT$634&gt;0,$AM$7,0)+IF($AU$634&gt;0,$AP$7,0)+IF($AV$634&gt;0,$AS$7,0)),0)</f>
        <v>0</v>
      </c>
      <c r="BB874" s="198"/>
      <c r="BC874" s="425"/>
      <c r="BD874" s="413"/>
      <c r="BE874" s="413"/>
      <c r="BF874" s="413"/>
      <c r="BG874" s="416"/>
      <c r="BH874" s="416"/>
      <c r="BI874" s="411"/>
      <c r="BJ874" s="411"/>
      <c r="BK874" s="413"/>
      <c r="BL874" s="413"/>
      <c r="BM874" s="413"/>
      <c r="BP874" s="211"/>
      <c r="BQ874" s="211"/>
      <c r="BR874" s="211"/>
      <c r="BS874" s="211"/>
    </row>
    <row r="875" spans="1:71">
      <c r="A875" s="419"/>
      <c r="B875" s="419"/>
      <c r="C875" s="422"/>
      <c r="D875" s="195" t="str">
        <f t="shared" si="6339"/>
        <v>3.7</v>
      </c>
      <c r="E875" s="195"/>
      <c r="F875" s="195"/>
      <c r="G875" s="195"/>
      <c r="H875" s="195"/>
      <c r="I875" s="195"/>
      <c r="J875" s="196">
        <f t="shared" si="6178"/>
        <v>0</v>
      </c>
      <c r="K875" s="197" t="str">
        <f>IF(analis!AT30="","",analis!AT30)</f>
        <v/>
      </c>
      <c r="L875" s="196"/>
      <c r="M875" s="196"/>
      <c r="N875" s="196"/>
      <c r="O875" s="196"/>
      <c r="P875" s="196">
        <f t="shared" si="6179"/>
        <v>0</v>
      </c>
      <c r="Q875" s="8" t="e">
        <f>#REF!</f>
        <v>#REF!</v>
      </c>
      <c r="R875" s="196"/>
      <c r="S875" s="196" t="e">
        <f t="shared" si="6180"/>
        <v>#REF!</v>
      </c>
      <c r="T875" s="196"/>
      <c r="U875" s="196"/>
      <c r="V875" s="196">
        <f t="shared" si="6181"/>
        <v>0</v>
      </c>
      <c r="W875" s="196"/>
      <c r="X875" s="196"/>
      <c r="Y875" s="196"/>
      <c r="Z875" s="196"/>
      <c r="AA875" s="196">
        <f t="shared" ref="AA875" si="6698">IF($W$635=1,J875*$J$7,0)</f>
        <v>0</v>
      </c>
      <c r="AB875" s="196">
        <f t="shared" ref="AB875" si="6699">IF($X$635=1,P875*$P$7,0)</f>
        <v>0</v>
      </c>
      <c r="AC875" s="196" t="e">
        <f t="shared" ref="AC875" si="6700">IF($Y$635=1,S875*$S$7,0)</f>
        <v>#REF!</v>
      </c>
      <c r="AD875" s="196">
        <f t="shared" ref="AD875" si="6701">IF($Z$635=1,V875*$V$7,0)</f>
        <v>0</v>
      </c>
      <c r="AE875" s="197" t="e">
        <f t="shared" si="6186"/>
        <v>#REF!</v>
      </c>
      <c r="AF875" s="198">
        <f t="shared" ref="AF875" si="6702">IFERROR(AE875/(IF($W$635&gt;0,$J$7,0)+IF($X$635&gt;0,$P$7,0)+IF($Y$635&gt;0,$S$7,0)+IF($Z$635&gt;0,$V$7,0)),0)</f>
        <v>0</v>
      </c>
      <c r="AG875" s="198"/>
      <c r="AH875" s="425"/>
      <c r="AI875" s="413"/>
      <c r="AJ875" s="199" t="str">
        <f t="shared" si="6345"/>
        <v>4.7</v>
      </c>
      <c r="AK875" s="8" t="e">
        <f>#REF!</f>
        <v>#REF!</v>
      </c>
      <c r="AL875" s="199"/>
      <c r="AM875" s="196" t="e">
        <f t="shared" si="6188"/>
        <v>#REF!</v>
      </c>
      <c r="AN875" s="196"/>
      <c r="AO875" s="196"/>
      <c r="AP875" s="196">
        <f t="shared" si="6189"/>
        <v>0</v>
      </c>
      <c r="AQ875" s="196"/>
      <c r="AR875" s="196"/>
      <c r="AS875" s="196">
        <f t="shared" si="6190"/>
        <v>0</v>
      </c>
      <c r="AT875" s="196"/>
      <c r="AU875" s="196"/>
      <c r="AV875" s="196"/>
      <c r="AW875" s="196" t="e">
        <f t="shared" ref="AW875" si="6703">IF($AT$635=1,AM875*$AM$7,0)</f>
        <v>#REF!</v>
      </c>
      <c r="AX875" s="196">
        <f t="shared" ref="AX875" si="6704">IF($AU$635=1,AP875*$AP$7,0)</f>
        <v>0</v>
      </c>
      <c r="AY875" s="196">
        <f t="shared" ref="AY875" si="6705">IF($AV$635=1,AS875*$AS$7,0)</f>
        <v>0</v>
      </c>
      <c r="AZ875" s="197" t="e">
        <f t="shared" si="6194"/>
        <v>#REF!</v>
      </c>
      <c r="BA875" s="198">
        <f t="shared" ref="BA875" si="6706">IFERROR(AZ875/(IF($AT$635&gt;0,$AM$7,0)+IF($AU$635&gt;0,$AP$7,0)+IF($AV$635&gt;0,$AS$7,0)),0)</f>
        <v>0</v>
      </c>
      <c r="BB875" s="198"/>
      <c r="BC875" s="425"/>
      <c r="BD875" s="413"/>
      <c r="BE875" s="413"/>
      <c r="BF875" s="413"/>
      <c r="BG875" s="416"/>
      <c r="BH875" s="416"/>
      <c r="BI875" s="411"/>
      <c r="BJ875" s="411"/>
      <c r="BK875" s="413"/>
      <c r="BL875" s="413"/>
      <c r="BM875" s="413"/>
      <c r="BP875" s="211"/>
      <c r="BQ875" s="211"/>
      <c r="BR875" s="211"/>
      <c r="BS875" s="211"/>
    </row>
    <row r="876" spans="1:71">
      <c r="A876" s="419"/>
      <c r="B876" s="419"/>
      <c r="C876" s="422"/>
      <c r="D876" s="195" t="str">
        <f t="shared" si="6339"/>
        <v>3.8</v>
      </c>
      <c r="E876" s="195"/>
      <c r="F876" s="195"/>
      <c r="G876" s="195"/>
      <c r="H876" s="195"/>
      <c r="I876" s="195"/>
      <c r="J876" s="196">
        <f t="shared" si="6178"/>
        <v>0</v>
      </c>
      <c r="K876" s="197" t="str">
        <f>IF(analis!AV30="","",analis!AV30)</f>
        <v/>
      </c>
      <c r="L876" s="196"/>
      <c r="M876" s="196"/>
      <c r="N876" s="196"/>
      <c r="O876" s="196"/>
      <c r="P876" s="196">
        <f t="shared" si="6179"/>
        <v>0</v>
      </c>
      <c r="Q876" s="8" t="e">
        <f>#REF!</f>
        <v>#REF!</v>
      </c>
      <c r="R876" s="196"/>
      <c r="S876" s="196" t="e">
        <f t="shared" si="6180"/>
        <v>#REF!</v>
      </c>
      <c r="T876" s="196"/>
      <c r="U876" s="196"/>
      <c r="V876" s="196">
        <f t="shared" si="6181"/>
        <v>0</v>
      </c>
      <c r="W876" s="196"/>
      <c r="X876" s="196"/>
      <c r="Y876" s="196"/>
      <c r="Z876" s="196"/>
      <c r="AA876" s="196">
        <f t="shared" ref="AA876" si="6707">IF($W$636=1,J876*$J$7,0)</f>
        <v>0</v>
      </c>
      <c r="AB876" s="196">
        <f t="shared" ref="AB876" si="6708">IF($X$636=1,P876*$P$7,0)</f>
        <v>0</v>
      </c>
      <c r="AC876" s="196" t="e">
        <f t="shared" ref="AC876" si="6709">IF($Y$636=1,S876*$S$7,0)</f>
        <v>#REF!</v>
      </c>
      <c r="AD876" s="196">
        <f t="shared" ref="AD876" si="6710">IF($Z$636=1,V876*$V$7,0)</f>
        <v>0</v>
      </c>
      <c r="AE876" s="197" t="e">
        <f t="shared" si="6186"/>
        <v>#REF!</v>
      </c>
      <c r="AF876" s="198">
        <f t="shared" ref="AF876" si="6711">IFERROR(AE876/(IF($W$636&gt;0,$J$7,0)+IF($X$636&gt;0,$P$7,0)+IF($Y$636&gt;0,$S$7,0)+IF($Z$636&gt;0,$V$7,0)),0)</f>
        <v>0</v>
      </c>
      <c r="AG876" s="198"/>
      <c r="AH876" s="425"/>
      <c r="AI876" s="413"/>
      <c r="AJ876" s="199" t="str">
        <f t="shared" si="6345"/>
        <v>4.8</v>
      </c>
      <c r="AK876" s="8" t="e">
        <f>#REF!</f>
        <v>#REF!</v>
      </c>
      <c r="AL876" s="199"/>
      <c r="AM876" s="196" t="e">
        <f t="shared" si="6188"/>
        <v>#REF!</v>
      </c>
      <c r="AN876" s="196"/>
      <c r="AO876" s="196"/>
      <c r="AP876" s="196">
        <f t="shared" si="6189"/>
        <v>0</v>
      </c>
      <c r="AQ876" s="196"/>
      <c r="AR876" s="196"/>
      <c r="AS876" s="196">
        <f t="shared" si="6190"/>
        <v>0</v>
      </c>
      <c r="AT876" s="196"/>
      <c r="AU876" s="196"/>
      <c r="AV876" s="196"/>
      <c r="AW876" s="196" t="e">
        <f t="shared" ref="AW876" si="6712">IF($AT$636=1,AM876*$AM$7,0)</f>
        <v>#REF!</v>
      </c>
      <c r="AX876" s="196">
        <f t="shared" ref="AX876" si="6713">IF($AU$636=1,AP876*$AP$7,0)</f>
        <v>0</v>
      </c>
      <c r="AY876" s="196">
        <f t="shared" ref="AY876" si="6714">IF($AV$636=1,AS876*$AS$7,0)</f>
        <v>0</v>
      </c>
      <c r="AZ876" s="197" t="e">
        <f t="shared" si="6194"/>
        <v>#REF!</v>
      </c>
      <c r="BA876" s="198">
        <f t="shared" ref="BA876" si="6715">IFERROR(AZ876/(IF($AT$636&gt;0,$AM$7,0)+IF($AU$636&gt;0,$AP$7,0)+IF($AV$636&gt;0,$AS$7,0)),0)</f>
        <v>0</v>
      </c>
      <c r="BB876" s="198"/>
      <c r="BC876" s="425"/>
      <c r="BD876" s="413"/>
      <c r="BE876" s="413"/>
      <c r="BF876" s="413"/>
      <c r="BG876" s="416"/>
      <c r="BH876" s="416"/>
      <c r="BI876" s="411"/>
      <c r="BJ876" s="411"/>
      <c r="BK876" s="413"/>
      <c r="BL876" s="413"/>
      <c r="BM876" s="413"/>
      <c r="BP876" s="211"/>
      <c r="BQ876" s="211"/>
      <c r="BR876" s="211"/>
      <c r="BS876" s="211"/>
    </row>
    <row r="877" spans="1:71">
      <c r="A877" s="419"/>
      <c r="B877" s="419"/>
      <c r="C877" s="422"/>
      <c r="D877" s="195" t="str">
        <f t="shared" si="6339"/>
        <v>3.9</v>
      </c>
      <c r="E877" s="195"/>
      <c r="F877" s="195"/>
      <c r="G877" s="195"/>
      <c r="H877" s="195"/>
      <c r="I877" s="195"/>
      <c r="J877" s="196">
        <f t="shared" si="6178"/>
        <v>0</v>
      </c>
      <c r="K877" s="197" t="str">
        <f>IF(analis!AX30="","",analis!AX30)</f>
        <v/>
      </c>
      <c r="L877" s="196"/>
      <c r="M877" s="196"/>
      <c r="N877" s="196"/>
      <c r="O877" s="196"/>
      <c r="P877" s="196">
        <f t="shared" si="6179"/>
        <v>0</v>
      </c>
      <c r="Q877" s="8" t="e">
        <f>#REF!</f>
        <v>#REF!</v>
      </c>
      <c r="R877" s="196"/>
      <c r="S877" s="196" t="e">
        <f t="shared" si="6180"/>
        <v>#REF!</v>
      </c>
      <c r="T877" s="196"/>
      <c r="U877" s="196"/>
      <c r="V877" s="196">
        <f t="shared" si="6181"/>
        <v>0</v>
      </c>
      <c r="W877" s="196"/>
      <c r="X877" s="196"/>
      <c r="Y877" s="196"/>
      <c r="Z877" s="196"/>
      <c r="AA877" s="196">
        <f t="shared" ref="AA877" si="6716">IF($W$637=1,J877*$J$7,0)</f>
        <v>0</v>
      </c>
      <c r="AB877" s="196">
        <f t="shared" ref="AB877" si="6717">IF($X$637=1,P877*$P$7,0)</f>
        <v>0</v>
      </c>
      <c r="AC877" s="196" t="e">
        <f t="shared" ref="AC877" si="6718">IF($Y$637=1,S877*$S$7,0)</f>
        <v>#REF!</v>
      </c>
      <c r="AD877" s="196">
        <f t="shared" ref="AD877" si="6719">IF($Z$637=1,V877*$V$7,0)</f>
        <v>0</v>
      </c>
      <c r="AE877" s="197" t="e">
        <f t="shared" si="6186"/>
        <v>#REF!</v>
      </c>
      <c r="AF877" s="198">
        <f t="shared" ref="AF877" si="6720">IFERROR(AE877/(IF($W$637&gt;0,$J$7,0)+IF($X$637&gt;0,$P$7,0)+IF($Y$637&gt;0,$S$7,0)+IF($Z$637&gt;0,$V$7,0)),0)</f>
        <v>0</v>
      </c>
      <c r="AG877" s="198"/>
      <c r="AH877" s="425"/>
      <c r="AI877" s="413"/>
      <c r="AJ877" s="199" t="str">
        <f t="shared" si="6345"/>
        <v>4.9</v>
      </c>
      <c r="AK877" s="8" t="e">
        <f>#REF!</f>
        <v>#REF!</v>
      </c>
      <c r="AL877" s="199"/>
      <c r="AM877" s="196" t="e">
        <f t="shared" si="6188"/>
        <v>#REF!</v>
      </c>
      <c r="AN877" s="196"/>
      <c r="AO877" s="196"/>
      <c r="AP877" s="196">
        <f t="shared" si="6189"/>
        <v>0</v>
      </c>
      <c r="AQ877" s="196"/>
      <c r="AR877" s="196"/>
      <c r="AS877" s="196">
        <f t="shared" si="6190"/>
        <v>0</v>
      </c>
      <c r="AT877" s="196"/>
      <c r="AU877" s="196"/>
      <c r="AV877" s="196"/>
      <c r="AW877" s="196" t="e">
        <f t="shared" ref="AW877" si="6721">IF($AT$637=1,AM877*$AM$7,0)</f>
        <v>#REF!</v>
      </c>
      <c r="AX877" s="196">
        <f t="shared" ref="AX877" si="6722">IF($AU$637=1,AP877*$AP$7,0)</f>
        <v>0</v>
      </c>
      <c r="AY877" s="196">
        <f t="shared" ref="AY877" si="6723">IF($AV$637=1,AS877*$AS$7,0)</f>
        <v>0</v>
      </c>
      <c r="AZ877" s="197" t="e">
        <f t="shared" si="6194"/>
        <v>#REF!</v>
      </c>
      <c r="BA877" s="198">
        <f t="shared" ref="BA877" si="6724">IFERROR(AZ877/(IF($AT$637&gt;0,$AM$7,0)+IF($AU$637&gt;0,$AP$7,0)+IF($AV$637&gt;0,$AS$7,0)),0)</f>
        <v>0</v>
      </c>
      <c r="BB877" s="198"/>
      <c r="BC877" s="425"/>
      <c r="BD877" s="413"/>
      <c r="BE877" s="413"/>
      <c r="BF877" s="413"/>
      <c r="BG877" s="416"/>
      <c r="BH877" s="416"/>
      <c r="BI877" s="411"/>
      <c r="BJ877" s="411"/>
      <c r="BK877" s="413"/>
      <c r="BL877" s="413"/>
      <c r="BM877" s="413"/>
      <c r="BP877" s="211"/>
      <c r="BQ877" s="211"/>
      <c r="BR877" s="211"/>
      <c r="BS877" s="211"/>
    </row>
    <row r="878" spans="1:71">
      <c r="A878" s="419"/>
      <c r="B878" s="419"/>
      <c r="C878" s="422"/>
      <c r="D878" s="195" t="str">
        <f t="shared" si="6339"/>
        <v>3.10</v>
      </c>
      <c r="E878" s="195"/>
      <c r="F878" s="195"/>
      <c r="G878" s="195"/>
      <c r="H878" s="195"/>
      <c r="I878" s="195"/>
      <c r="J878" s="196">
        <f t="shared" si="6178"/>
        <v>0</v>
      </c>
      <c r="K878" s="197" t="str">
        <f>IF(analis!AZ30="","",analis!AZ30)</f>
        <v/>
      </c>
      <c r="L878" s="196"/>
      <c r="M878" s="196"/>
      <c r="N878" s="196"/>
      <c r="O878" s="196"/>
      <c r="P878" s="196">
        <f t="shared" si="6179"/>
        <v>0</v>
      </c>
      <c r="Q878" s="8" t="e">
        <f>#REF!</f>
        <v>#REF!</v>
      </c>
      <c r="R878" s="196"/>
      <c r="S878" s="196" t="e">
        <f t="shared" si="6180"/>
        <v>#REF!</v>
      </c>
      <c r="T878" s="196"/>
      <c r="U878" s="196"/>
      <c r="V878" s="196">
        <f t="shared" si="6181"/>
        <v>0</v>
      </c>
      <c r="W878" s="196"/>
      <c r="X878" s="196"/>
      <c r="Y878" s="196"/>
      <c r="Z878" s="196"/>
      <c r="AA878" s="196">
        <f t="shared" ref="AA878" si="6725">IF($W$638=1,J878*$J$7,0)</f>
        <v>0</v>
      </c>
      <c r="AB878" s="196">
        <f t="shared" ref="AB878" si="6726">IF($X$638=1,P878*$P$7,0)</f>
        <v>0</v>
      </c>
      <c r="AC878" s="196" t="e">
        <f t="shared" ref="AC878" si="6727">IF($Y$638=1,S878*$S$7,0)</f>
        <v>#REF!</v>
      </c>
      <c r="AD878" s="196">
        <f t="shared" ref="AD878" si="6728">IF($Z$638=1,V878*$V$7,0)</f>
        <v>0</v>
      </c>
      <c r="AE878" s="197" t="e">
        <f t="shared" si="6186"/>
        <v>#REF!</v>
      </c>
      <c r="AF878" s="198">
        <f t="shared" ref="AF878" si="6729">IFERROR(AE878/(IF($W$638&gt;0,$J$7,0)+IF($X$638&gt;0,$P$7,0)+IF($Y$638&gt;0,$S$7,0)+IF($Z$638&gt;0,$V$7,0)),0)</f>
        <v>0</v>
      </c>
      <c r="AG878" s="198"/>
      <c r="AH878" s="425"/>
      <c r="AI878" s="413"/>
      <c r="AJ878" s="199" t="str">
        <f t="shared" si="6345"/>
        <v>4.10</v>
      </c>
      <c r="AK878" s="8" t="e">
        <f>#REF!</f>
        <v>#REF!</v>
      </c>
      <c r="AL878" s="199"/>
      <c r="AM878" s="196" t="e">
        <f t="shared" si="6188"/>
        <v>#REF!</v>
      </c>
      <c r="AN878" s="196"/>
      <c r="AO878" s="196"/>
      <c r="AP878" s="196">
        <f t="shared" si="6189"/>
        <v>0</v>
      </c>
      <c r="AQ878" s="196"/>
      <c r="AR878" s="196"/>
      <c r="AS878" s="196">
        <f t="shared" si="6190"/>
        <v>0</v>
      </c>
      <c r="AT878" s="196"/>
      <c r="AU878" s="196"/>
      <c r="AV878" s="196"/>
      <c r="AW878" s="196" t="e">
        <f t="shared" ref="AW878" si="6730">IF($AT$638=1,AM878*$AM$7,0)</f>
        <v>#REF!</v>
      </c>
      <c r="AX878" s="196">
        <f t="shared" ref="AX878" si="6731">IF($AU$638=1,AP878*$AP$7,0)</f>
        <v>0</v>
      </c>
      <c r="AY878" s="196">
        <f t="shared" ref="AY878" si="6732">IF($AV$638=1,AS878*$AS$7,0)</f>
        <v>0</v>
      </c>
      <c r="AZ878" s="197" t="e">
        <f t="shared" si="6194"/>
        <v>#REF!</v>
      </c>
      <c r="BA878" s="198">
        <f t="shared" ref="BA878" si="6733">IFERROR(AZ878/(IF($AT$638&gt;0,$AM$7,0)+IF($AU$638&gt;0,$AP$7,0)+IF($AV$638&gt;0,$AS$7,0)),0)</f>
        <v>0</v>
      </c>
      <c r="BB878" s="198"/>
      <c r="BC878" s="425"/>
      <c r="BD878" s="413"/>
      <c r="BE878" s="413"/>
      <c r="BF878" s="413"/>
      <c r="BG878" s="416"/>
      <c r="BH878" s="416"/>
      <c r="BI878" s="411"/>
      <c r="BJ878" s="411"/>
      <c r="BK878" s="413"/>
      <c r="BL878" s="413"/>
      <c r="BM878" s="413"/>
      <c r="BP878" s="211"/>
      <c r="BQ878" s="211"/>
      <c r="BR878" s="211"/>
      <c r="BS878" s="211"/>
    </row>
    <row r="879" spans="1:71">
      <c r="A879" s="419"/>
      <c r="B879" s="419"/>
      <c r="C879" s="422"/>
      <c r="D879" s="195" t="str">
        <f t="shared" si="6339"/>
        <v>3.11</v>
      </c>
      <c r="E879" s="195"/>
      <c r="F879" s="195"/>
      <c r="G879" s="195"/>
      <c r="H879" s="195"/>
      <c r="I879" s="195"/>
      <c r="J879" s="196">
        <f t="shared" si="6178"/>
        <v>0</v>
      </c>
      <c r="K879" s="197" t="str">
        <f>IF(analis!BB30="","",analis!BB30)</f>
        <v/>
      </c>
      <c r="L879" s="196"/>
      <c r="M879" s="196"/>
      <c r="N879" s="196"/>
      <c r="O879" s="196"/>
      <c r="P879" s="196">
        <f t="shared" si="6179"/>
        <v>0</v>
      </c>
      <c r="Q879" s="8" t="e">
        <f>#REF!</f>
        <v>#REF!</v>
      </c>
      <c r="R879" s="196"/>
      <c r="S879" s="196" t="e">
        <f t="shared" si="6180"/>
        <v>#REF!</v>
      </c>
      <c r="T879" s="196"/>
      <c r="U879" s="196"/>
      <c r="V879" s="196">
        <f t="shared" si="6181"/>
        <v>0</v>
      </c>
      <c r="W879" s="196"/>
      <c r="X879" s="196"/>
      <c r="Y879" s="196"/>
      <c r="Z879" s="196"/>
      <c r="AA879" s="196">
        <f t="shared" ref="AA879" si="6734">IF($W$639=1,J879*$J$7,0)</f>
        <v>0</v>
      </c>
      <c r="AB879" s="196">
        <f t="shared" ref="AB879" si="6735">IF($X$639=1,P879*$P$7,0)</f>
        <v>0</v>
      </c>
      <c r="AC879" s="196" t="e">
        <f t="shared" ref="AC879" si="6736">IF($Y$639=1,S879*$S$7,0)</f>
        <v>#REF!</v>
      </c>
      <c r="AD879" s="196">
        <f t="shared" ref="AD879" si="6737">IF($Z$639=1,V879*$V$7,0)</f>
        <v>0</v>
      </c>
      <c r="AE879" s="197" t="e">
        <f t="shared" si="6186"/>
        <v>#REF!</v>
      </c>
      <c r="AF879" s="198">
        <f t="shared" ref="AF879" si="6738">IFERROR(AE879/(IF($W$639&gt;0,$J$7,0)+IF($X$639&gt;0,$P$7,0)+IF($Y$639&gt;0,$S$7,0)+IF($Z$639&gt;0,$V$7,0)),0)</f>
        <v>0</v>
      </c>
      <c r="AG879" s="198"/>
      <c r="AH879" s="425"/>
      <c r="AI879" s="413"/>
      <c r="AJ879" s="199" t="str">
        <f t="shared" si="6345"/>
        <v>4.11</v>
      </c>
      <c r="AK879" s="8" t="e">
        <f>#REF!</f>
        <v>#REF!</v>
      </c>
      <c r="AL879" s="199"/>
      <c r="AM879" s="196" t="e">
        <f t="shared" si="6188"/>
        <v>#REF!</v>
      </c>
      <c r="AN879" s="196"/>
      <c r="AO879" s="196"/>
      <c r="AP879" s="196">
        <f t="shared" si="6189"/>
        <v>0</v>
      </c>
      <c r="AQ879" s="196"/>
      <c r="AR879" s="196"/>
      <c r="AS879" s="196">
        <f t="shared" si="6190"/>
        <v>0</v>
      </c>
      <c r="AT879" s="196"/>
      <c r="AU879" s="196"/>
      <c r="AV879" s="196"/>
      <c r="AW879" s="196" t="e">
        <f t="shared" ref="AW879" si="6739">IF($AT$639=1,AM879*$AM$7,0)</f>
        <v>#REF!</v>
      </c>
      <c r="AX879" s="196">
        <f t="shared" ref="AX879" si="6740">IF($AU$639=1,AP879*$AP$7,0)</f>
        <v>0</v>
      </c>
      <c r="AY879" s="196">
        <f t="shared" ref="AY879" si="6741">IF($AV$639=1,AS879*$AS$7,0)</f>
        <v>0</v>
      </c>
      <c r="AZ879" s="197" t="e">
        <f t="shared" si="6194"/>
        <v>#REF!</v>
      </c>
      <c r="BA879" s="198">
        <f t="shared" ref="BA879" si="6742">IFERROR(AZ879/(IF($AT$639&gt;0,$AM$7,0)+IF($AU$639&gt;0,$AP$7,0)+IF($AV$639&gt;0,$AS$7,0)),0)</f>
        <v>0</v>
      </c>
      <c r="BB879" s="198"/>
      <c r="BC879" s="425"/>
      <c r="BD879" s="413"/>
      <c r="BE879" s="413"/>
      <c r="BF879" s="413"/>
      <c r="BG879" s="416"/>
      <c r="BH879" s="416"/>
      <c r="BI879" s="411"/>
      <c r="BJ879" s="411"/>
      <c r="BK879" s="413"/>
      <c r="BL879" s="413"/>
      <c r="BM879" s="413"/>
      <c r="BP879" s="211"/>
      <c r="BQ879" s="211"/>
      <c r="BR879" s="211"/>
      <c r="BS879" s="211"/>
    </row>
    <row r="880" spans="1:71">
      <c r="A880" s="419"/>
      <c r="B880" s="419"/>
      <c r="C880" s="422"/>
      <c r="D880" s="195" t="str">
        <f t="shared" si="6339"/>
        <v>3.12</v>
      </c>
      <c r="E880" s="195"/>
      <c r="F880" s="195"/>
      <c r="G880" s="195"/>
      <c r="H880" s="195"/>
      <c r="I880" s="195"/>
      <c r="J880" s="196">
        <f t="shared" si="6178"/>
        <v>0</v>
      </c>
      <c r="K880" s="197" t="str">
        <f>IF(analis!BD30="","",analis!BD30)</f>
        <v/>
      </c>
      <c r="L880" s="196"/>
      <c r="M880" s="196"/>
      <c r="N880" s="196"/>
      <c r="O880" s="196"/>
      <c r="P880" s="196">
        <f t="shared" si="6179"/>
        <v>0</v>
      </c>
      <c r="Q880" s="8" t="e">
        <f>#REF!</f>
        <v>#REF!</v>
      </c>
      <c r="R880" s="196"/>
      <c r="S880" s="196" t="e">
        <f t="shared" si="6180"/>
        <v>#REF!</v>
      </c>
      <c r="T880" s="196"/>
      <c r="U880" s="196"/>
      <c r="V880" s="196">
        <f t="shared" si="6181"/>
        <v>0</v>
      </c>
      <c r="W880" s="196"/>
      <c r="X880" s="196"/>
      <c r="Y880" s="196"/>
      <c r="Z880" s="196"/>
      <c r="AA880" s="196">
        <f t="shared" ref="AA880" si="6743">IF($W$640=1,J880*$J$7,0)</f>
        <v>0</v>
      </c>
      <c r="AB880" s="196">
        <f t="shared" ref="AB880" si="6744">IF($X$640=1,P880*$P$7,0)</f>
        <v>0</v>
      </c>
      <c r="AC880" s="196" t="e">
        <f t="shared" ref="AC880" si="6745">IF($Y$640=1,S880*$S$7,0)</f>
        <v>#REF!</v>
      </c>
      <c r="AD880" s="196">
        <f t="shared" ref="AD880" si="6746">IF($Z$640=1,V880*$V$7,0)</f>
        <v>0</v>
      </c>
      <c r="AE880" s="197" t="e">
        <f t="shared" si="6186"/>
        <v>#REF!</v>
      </c>
      <c r="AF880" s="198">
        <f t="shared" ref="AF880" si="6747">IFERROR(AE880/(IF($W$640&gt;0,$J$7,0)+IF($X$640&gt;0,$P$7,0)+IF($Y$640&gt;0,$S$7,0)+IF($Z$640&gt;0,$V$7,0)),0)</f>
        <v>0</v>
      </c>
      <c r="AG880" s="198"/>
      <c r="AH880" s="425"/>
      <c r="AI880" s="413"/>
      <c r="AJ880" s="199" t="str">
        <f t="shared" si="6345"/>
        <v>4.12</v>
      </c>
      <c r="AK880" s="8" t="e">
        <f>#REF!</f>
        <v>#REF!</v>
      </c>
      <c r="AL880" s="199"/>
      <c r="AM880" s="196" t="e">
        <f t="shared" si="6188"/>
        <v>#REF!</v>
      </c>
      <c r="AN880" s="196"/>
      <c r="AO880" s="196"/>
      <c r="AP880" s="196">
        <f t="shared" si="6189"/>
        <v>0</v>
      </c>
      <c r="AQ880" s="196"/>
      <c r="AR880" s="196"/>
      <c r="AS880" s="196">
        <f t="shared" si="6190"/>
        <v>0</v>
      </c>
      <c r="AT880" s="196"/>
      <c r="AU880" s="196"/>
      <c r="AV880" s="196"/>
      <c r="AW880" s="196" t="e">
        <f t="shared" ref="AW880" si="6748">IF($AT$640=1,AM880*$AM$7,0)</f>
        <v>#REF!</v>
      </c>
      <c r="AX880" s="196">
        <f t="shared" ref="AX880" si="6749">IF($AU$640=1,AP880*$AP$7,0)</f>
        <v>0</v>
      </c>
      <c r="AY880" s="196">
        <f t="shared" ref="AY880" si="6750">IF($AV$640=1,AS880*$AS$7,0)</f>
        <v>0</v>
      </c>
      <c r="AZ880" s="197" t="e">
        <f t="shared" si="6194"/>
        <v>#REF!</v>
      </c>
      <c r="BA880" s="198">
        <f t="shared" ref="BA880" si="6751">IFERROR(AZ880/(IF($AT$640&gt;0,$AM$7,0)+IF($AU$640&gt;0,$AP$7,0)+IF($AV$640&gt;0,$AS$7,0)),0)</f>
        <v>0</v>
      </c>
      <c r="BB880" s="198"/>
      <c r="BC880" s="425"/>
      <c r="BD880" s="413"/>
      <c r="BE880" s="413"/>
      <c r="BF880" s="413"/>
      <c r="BG880" s="416"/>
      <c r="BH880" s="416"/>
      <c r="BI880" s="411"/>
      <c r="BJ880" s="411"/>
      <c r="BK880" s="413"/>
      <c r="BL880" s="413"/>
      <c r="BM880" s="413"/>
      <c r="BP880" s="211"/>
      <c r="BQ880" s="211"/>
      <c r="BR880" s="211"/>
      <c r="BS880" s="211"/>
    </row>
    <row r="881" spans="1:71">
      <c r="A881" s="419"/>
      <c r="B881" s="419"/>
      <c r="C881" s="422"/>
      <c r="D881" s="195" t="str">
        <f t="shared" si="6339"/>
        <v>3.13</v>
      </c>
      <c r="E881" s="195"/>
      <c r="F881" s="195"/>
      <c r="G881" s="195"/>
      <c r="H881" s="195"/>
      <c r="I881" s="195"/>
      <c r="J881" s="196">
        <f t="shared" si="6178"/>
        <v>0</v>
      </c>
      <c r="K881" s="197" t="str">
        <f>IF(analis!BF30="","",analis!BF30)</f>
        <v/>
      </c>
      <c r="L881" s="196"/>
      <c r="M881" s="196"/>
      <c r="N881" s="196"/>
      <c r="O881" s="196"/>
      <c r="P881" s="196">
        <f t="shared" si="6179"/>
        <v>0</v>
      </c>
      <c r="Q881" s="8" t="e">
        <f>#REF!</f>
        <v>#REF!</v>
      </c>
      <c r="R881" s="196"/>
      <c r="S881" s="196" t="e">
        <f t="shared" si="6180"/>
        <v>#REF!</v>
      </c>
      <c r="T881" s="196"/>
      <c r="U881" s="196"/>
      <c r="V881" s="196">
        <f t="shared" si="6181"/>
        <v>0</v>
      </c>
      <c r="W881" s="196"/>
      <c r="X881" s="196"/>
      <c r="Y881" s="196"/>
      <c r="Z881" s="196"/>
      <c r="AA881" s="196">
        <f t="shared" ref="AA881" si="6752">IF($W$641=1,J881*$J$7,0)</f>
        <v>0</v>
      </c>
      <c r="AB881" s="196">
        <f t="shared" ref="AB881" si="6753">IF($X$641=1,P881*$P$7,0)</f>
        <v>0</v>
      </c>
      <c r="AC881" s="196" t="e">
        <f t="shared" ref="AC881" si="6754">IF($Y$641=1,S881*$S$7,0)</f>
        <v>#REF!</v>
      </c>
      <c r="AD881" s="196">
        <f t="shared" ref="AD881" si="6755">IF($Z$641=1,V881*$V$7,0)</f>
        <v>0</v>
      </c>
      <c r="AE881" s="197" t="e">
        <f t="shared" si="6186"/>
        <v>#REF!</v>
      </c>
      <c r="AF881" s="198">
        <f t="shared" ref="AF881" si="6756">IFERROR(AE881/(IF($W$641&gt;0,$J$7,0)+IF($X$641&gt;0,$P$7,0)+IF($Y$641&gt;0,$S$7,0)+IF($Z$641&gt;0,$V$7,0)),0)</f>
        <v>0</v>
      </c>
      <c r="AG881" s="198"/>
      <c r="AH881" s="425"/>
      <c r="AI881" s="413"/>
      <c r="AJ881" s="199" t="str">
        <f t="shared" si="6345"/>
        <v>4.13</v>
      </c>
      <c r="AK881" s="8" t="e">
        <f>#REF!</f>
        <v>#REF!</v>
      </c>
      <c r="AL881" s="199"/>
      <c r="AM881" s="196" t="e">
        <f t="shared" si="6188"/>
        <v>#REF!</v>
      </c>
      <c r="AN881" s="196"/>
      <c r="AO881" s="196"/>
      <c r="AP881" s="196">
        <f t="shared" si="6189"/>
        <v>0</v>
      </c>
      <c r="AQ881" s="196"/>
      <c r="AR881" s="196"/>
      <c r="AS881" s="196">
        <f t="shared" si="6190"/>
        <v>0</v>
      </c>
      <c r="AT881" s="196"/>
      <c r="AU881" s="196"/>
      <c r="AV881" s="196"/>
      <c r="AW881" s="196" t="e">
        <f t="shared" ref="AW881" si="6757">IF($AT$641=1,AM881*$AM$7,0)</f>
        <v>#REF!</v>
      </c>
      <c r="AX881" s="196">
        <f t="shared" ref="AX881" si="6758">IF($AU$641=1,AP881*$AP$7,0)</f>
        <v>0</v>
      </c>
      <c r="AY881" s="196">
        <f t="shared" ref="AY881" si="6759">IF($AV$641=1,AS881*$AS$7,0)</f>
        <v>0</v>
      </c>
      <c r="AZ881" s="197" t="e">
        <f t="shared" si="6194"/>
        <v>#REF!</v>
      </c>
      <c r="BA881" s="198">
        <f t="shared" ref="BA881" si="6760">IFERROR(AZ881/(IF($AT$641&gt;0,$AM$7,0)+IF($AU$641&gt;0,$AP$7,0)+IF($AV$641&gt;0,$AS$7,0)),0)</f>
        <v>0</v>
      </c>
      <c r="BB881" s="198"/>
      <c r="BC881" s="425"/>
      <c r="BD881" s="413"/>
      <c r="BE881" s="413"/>
      <c r="BF881" s="413"/>
      <c r="BG881" s="416"/>
      <c r="BH881" s="416"/>
      <c r="BI881" s="411"/>
      <c r="BJ881" s="411"/>
      <c r="BK881" s="413"/>
      <c r="BL881" s="413"/>
      <c r="BM881" s="413"/>
      <c r="BP881" s="211"/>
      <c r="BQ881" s="211"/>
      <c r="BR881" s="211"/>
      <c r="BS881" s="211"/>
    </row>
    <row r="882" spans="1:71">
      <c r="A882" s="419"/>
      <c r="B882" s="419"/>
      <c r="C882" s="422"/>
      <c r="D882" s="195" t="str">
        <f t="shared" si="6339"/>
        <v>3.14</v>
      </c>
      <c r="E882" s="195"/>
      <c r="F882" s="195"/>
      <c r="G882" s="195"/>
      <c r="H882" s="195"/>
      <c r="I882" s="195"/>
      <c r="J882" s="196">
        <f t="shared" si="6178"/>
        <v>0</v>
      </c>
      <c r="K882" s="197" t="str">
        <f>IF(analis!BH30="","",analis!BH30)</f>
        <v/>
      </c>
      <c r="L882" s="196"/>
      <c r="M882" s="196"/>
      <c r="N882" s="196"/>
      <c r="O882" s="196"/>
      <c r="P882" s="196">
        <f t="shared" si="6179"/>
        <v>0</v>
      </c>
      <c r="Q882" s="8" t="e">
        <f>#REF!</f>
        <v>#REF!</v>
      </c>
      <c r="R882" s="196"/>
      <c r="S882" s="196" t="e">
        <f t="shared" si="6180"/>
        <v>#REF!</v>
      </c>
      <c r="T882" s="196"/>
      <c r="U882" s="196"/>
      <c r="V882" s="196">
        <f t="shared" si="6181"/>
        <v>0</v>
      </c>
      <c r="W882" s="196"/>
      <c r="X882" s="196"/>
      <c r="Y882" s="196"/>
      <c r="Z882" s="196"/>
      <c r="AA882" s="196">
        <f t="shared" ref="AA882" si="6761">IF($W$642=1,J882*$J$7,0)</f>
        <v>0</v>
      </c>
      <c r="AB882" s="196">
        <f t="shared" ref="AB882" si="6762">IF($X$642=1,P882*$P$7,0)</f>
        <v>0</v>
      </c>
      <c r="AC882" s="196" t="e">
        <f t="shared" ref="AC882" si="6763">IF($Y$642=1,S882*$S$7,0)</f>
        <v>#REF!</v>
      </c>
      <c r="AD882" s="196">
        <f t="shared" ref="AD882" si="6764">IF($Z$642=1,V882*$V$7,0)</f>
        <v>0</v>
      </c>
      <c r="AE882" s="197" t="e">
        <f t="shared" si="6186"/>
        <v>#REF!</v>
      </c>
      <c r="AF882" s="198">
        <f t="shared" ref="AF882" si="6765">IFERROR(AE882/(IF($W$642&gt;0,$J$7,0)+IF($X$642&gt;0,$P$7,0)+IF($Y$642&gt;0,$S$7,0)+IF($Z$642&gt;0,$V$7,0)),0)</f>
        <v>0</v>
      </c>
      <c r="AG882" s="198"/>
      <c r="AH882" s="425"/>
      <c r="AI882" s="413"/>
      <c r="AJ882" s="199" t="str">
        <f t="shared" si="6345"/>
        <v>4.14</v>
      </c>
      <c r="AK882" s="8" t="e">
        <f>#REF!</f>
        <v>#REF!</v>
      </c>
      <c r="AL882" s="199"/>
      <c r="AM882" s="196" t="e">
        <f t="shared" si="6188"/>
        <v>#REF!</v>
      </c>
      <c r="AN882" s="196"/>
      <c r="AO882" s="196"/>
      <c r="AP882" s="196">
        <f t="shared" si="6189"/>
        <v>0</v>
      </c>
      <c r="AQ882" s="196"/>
      <c r="AR882" s="196"/>
      <c r="AS882" s="196">
        <f t="shared" si="6190"/>
        <v>0</v>
      </c>
      <c r="AT882" s="196"/>
      <c r="AU882" s="196"/>
      <c r="AV882" s="196"/>
      <c r="AW882" s="196" t="e">
        <f t="shared" ref="AW882" si="6766">IF($AT$642=1,AM882*$AM$7,0)</f>
        <v>#REF!</v>
      </c>
      <c r="AX882" s="196">
        <f t="shared" ref="AX882" si="6767">IF($AU$642=1,AP882*$AP$7,0)</f>
        <v>0</v>
      </c>
      <c r="AY882" s="196">
        <f t="shared" ref="AY882" si="6768">IF($AV$642=1,AS882*$AS$7,0)</f>
        <v>0</v>
      </c>
      <c r="AZ882" s="197" t="e">
        <f t="shared" si="6194"/>
        <v>#REF!</v>
      </c>
      <c r="BA882" s="198">
        <f t="shared" ref="BA882" si="6769">IFERROR(AZ882/(IF($AT$642&gt;0,$AM$7,0)+IF($AU$642&gt;0,$AP$7,0)+IF($AV$642&gt;0,$AS$7,0)),0)</f>
        <v>0</v>
      </c>
      <c r="BB882" s="198"/>
      <c r="BC882" s="425"/>
      <c r="BD882" s="413"/>
      <c r="BE882" s="413"/>
      <c r="BF882" s="413"/>
      <c r="BG882" s="416"/>
      <c r="BH882" s="416"/>
      <c r="BI882" s="411"/>
      <c r="BJ882" s="411"/>
      <c r="BK882" s="413"/>
      <c r="BL882" s="413"/>
      <c r="BM882" s="413"/>
      <c r="BP882" s="211"/>
      <c r="BQ882" s="211"/>
      <c r="BR882" s="211"/>
      <c r="BS882" s="211"/>
    </row>
    <row r="883" spans="1:71">
      <c r="A883" s="420"/>
      <c r="B883" s="420"/>
      <c r="C883" s="423"/>
      <c r="D883" s="195" t="str">
        <f t="shared" si="6339"/>
        <v>3.15</v>
      </c>
      <c r="E883" s="195"/>
      <c r="F883" s="195"/>
      <c r="G883" s="195"/>
      <c r="H883" s="195"/>
      <c r="I883" s="195"/>
      <c r="J883" s="196">
        <f t="shared" si="6178"/>
        <v>0</v>
      </c>
      <c r="K883" s="197" t="str">
        <f>IF(analis!BJ30="","",analis!BJ30)</f>
        <v/>
      </c>
      <c r="L883" s="196"/>
      <c r="M883" s="196"/>
      <c r="N883" s="196"/>
      <c r="O883" s="196"/>
      <c r="P883" s="196">
        <f t="shared" si="6179"/>
        <v>0</v>
      </c>
      <c r="Q883" s="8" t="e">
        <f>#REF!</f>
        <v>#REF!</v>
      </c>
      <c r="R883" s="196"/>
      <c r="S883" s="196" t="e">
        <f t="shared" si="6180"/>
        <v>#REF!</v>
      </c>
      <c r="T883" s="196"/>
      <c r="U883" s="196"/>
      <c r="V883" s="196">
        <f t="shared" si="6181"/>
        <v>0</v>
      </c>
      <c r="W883" s="196"/>
      <c r="X883" s="196"/>
      <c r="Y883" s="196"/>
      <c r="Z883" s="196"/>
      <c r="AA883" s="196">
        <f t="shared" ref="AA883" si="6770">IF($W$643=1,J883*$J$7,0)</f>
        <v>0</v>
      </c>
      <c r="AB883" s="196">
        <f t="shared" ref="AB883" si="6771">IF($X$643=1,P883*$P$7,0)</f>
        <v>0</v>
      </c>
      <c r="AC883" s="196" t="e">
        <f t="shared" ref="AC883" si="6772">IF($Y$643=1,S883*$S$7,0)</f>
        <v>#REF!</v>
      </c>
      <c r="AD883" s="196">
        <f t="shared" ref="AD883" si="6773">IF($Z$643=1,V883*$V$7,0)</f>
        <v>0</v>
      </c>
      <c r="AE883" s="197" t="e">
        <f t="shared" si="6186"/>
        <v>#REF!</v>
      </c>
      <c r="AF883" s="198">
        <f t="shared" ref="AF883" si="6774">IFERROR(AE883/(IF($W$643&gt;0,$J$7,0)+IF($X$643&gt;0,$P$7,0)+IF($Y$643&gt;0,$S$7,0)+IF($Z$643&gt;0,$V$7,0)),0)</f>
        <v>0</v>
      </c>
      <c r="AG883" s="198"/>
      <c r="AH883" s="426"/>
      <c r="AI883" s="414"/>
      <c r="AJ883" s="199" t="str">
        <f t="shared" si="6345"/>
        <v>4.15</v>
      </c>
      <c r="AK883" s="8" t="e">
        <f>#REF!</f>
        <v>#REF!</v>
      </c>
      <c r="AL883" s="199"/>
      <c r="AM883" s="196" t="e">
        <f t="shared" si="6188"/>
        <v>#REF!</v>
      </c>
      <c r="AN883" s="196"/>
      <c r="AO883" s="196"/>
      <c r="AP883" s="196">
        <f t="shared" si="6189"/>
        <v>0</v>
      </c>
      <c r="AQ883" s="196"/>
      <c r="AR883" s="196"/>
      <c r="AS883" s="196">
        <f t="shared" si="6190"/>
        <v>0</v>
      </c>
      <c r="AT883" s="196"/>
      <c r="AU883" s="196"/>
      <c r="AV883" s="196"/>
      <c r="AW883" s="196" t="e">
        <f t="shared" ref="AW883" si="6775">IF($AT$643=1,AM883*$AM$7,0)</f>
        <v>#REF!</v>
      </c>
      <c r="AX883" s="196">
        <f t="shared" ref="AX883" si="6776">IF($AU$643=1,AP883*$AP$7,0)</f>
        <v>0</v>
      </c>
      <c r="AY883" s="196">
        <f t="shared" ref="AY883" si="6777">IF($AV$643=1,AS883*$AS$7,0)</f>
        <v>0</v>
      </c>
      <c r="AZ883" s="197" t="e">
        <f t="shared" si="6194"/>
        <v>#REF!</v>
      </c>
      <c r="BA883" s="198">
        <f t="shared" ref="BA883" si="6778">IFERROR(AZ883/(IF($AT$643&gt;0,$AM$7,0)+IF($AU$643&gt;0,$AP$7,0)+IF($AV$643&gt;0,$AS$7,0)),0)</f>
        <v>0</v>
      </c>
      <c r="BB883" s="198"/>
      <c r="BC883" s="426"/>
      <c r="BD883" s="414"/>
      <c r="BE883" s="414"/>
      <c r="BF883" s="414"/>
      <c r="BG883" s="417"/>
      <c r="BH883" s="417"/>
      <c r="BI883" s="316"/>
      <c r="BJ883" s="316"/>
      <c r="BK883" s="414"/>
      <c r="BL883" s="414"/>
      <c r="BM883" s="414"/>
      <c r="BP883" s="211"/>
      <c r="BQ883" s="211"/>
      <c r="BR883" s="211"/>
      <c r="BS883" s="211"/>
    </row>
    <row r="884" spans="1:71">
      <c r="A884" s="418">
        <v>18</v>
      </c>
      <c r="B884" s="418">
        <f>pd!B641</f>
        <v>0</v>
      </c>
      <c r="C884" s="421">
        <f>pd!C641</f>
        <v>0</v>
      </c>
      <c r="D884" s="195" t="str">
        <f t="shared" si="6339"/>
        <v>3.1</v>
      </c>
      <c r="E884" s="195"/>
      <c r="F884" s="195"/>
      <c r="G884" s="195"/>
      <c r="H884" s="195"/>
      <c r="I884" s="195"/>
      <c r="J884" s="196">
        <f t="shared" si="6178"/>
        <v>0</v>
      </c>
      <c r="K884" s="197" t="str">
        <f>IF(analis!AH31="","",analis!AH31)</f>
        <v/>
      </c>
      <c r="L884" s="196"/>
      <c r="M884" s="196"/>
      <c r="N884" s="196"/>
      <c r="O884" s="196"/>
      <c r="P884" s="196">
        <f t="shared" si="6179"/>
        <v>0</v>
      </c>
      <c r="Q884" s="8" t="e">
        <f>#REF!</f>
        <v>#REF!</v>
      </c>
      <c r="R884" s="196"/>
      <c r="S884" s="196" t="e">
        <f t="shared" si="6180"/>
        <v>#REF!</v>
      </c>
      <c r="T884" s="196"/>
      <c r="U884" s="196"/>
      <c r="V884" s="196">
        <f t="shared" si="6181"/>
        <v>0</v>
      </c>
      <c r="W884" s="196"/>
      <c r="X884" s="196"/>
      <c r="Y884" s="196"/>
      <c r="Z884" s="196"/>
      <c r="AA884" s="196">
        <f t="shared" ref="AA884" si="6779">IF($W$629=1,J884*$J$7,0)</f>
        <v>0</v>
      </c>
      <c r="AB884" s="196">
        <f t="shared" ref="AB884" si="6780">IF($X$629=1,P884*$P$7,0)</f>
        <v>0</v>
      </c>
      <c r="AC884" s="196" t="e">
        <f t="shared" ref="AC884" si="6781">IF($Y$629=1,S884*$S$7,0)</f>
        <v>#REF!</v>
      </c>
      <c r="AD884" s="196">
        <f t="shared" ref="AD884" si="6782">IF($Z$629=1,V884*$V$7,0)</f>
        <v>0</v>
      </c>
      <c r="AE884" s="197" t="e">
        <f t="shared" si="6186"/>
        <v>#REF!</v>
      </c>
      <c r="AF884" s="198">
        <f t="shared" ref="AF884" si="6783">IFERROR(AE884/(IF($W$629&gt;0,$J$7,0)+IF($X$629&gt;0,$P$7,0)+IF($Y$629&gt;0,$S$7,0)+IF($Z$629&gt;0,$V$7,0)),0)</f>
        <v>0</v>
      </c>
      <c r="AG884" s="198"/>
      <c r="AH884" s="424" t="e">
        <f t="shared" ref="AH884" si="6784">ROUND((SUM(AF884:AF898)/SUM($AG$629:$AG$643)),0)</f>
        <v>#REF!</v>
      </c>
      <c r="AI884" s="412" t="e">
        <f t="shared" ref="AI884" si="6785">IF(AH884&gt;=$BO$629,"A",IF(AH884&gt;=$BO$630,"B",IF(AH884&gt;=$BO$631,"C",IF(AH884&gt;=$BO$632,"D",""))))</f>
        <v>#REF!</v>
      </c>
      <c r="AJ884" s="199" t="str">
        <f t="shared" si="6345"/>
        <v>4.1</v>
      </c>
      <c r="AK884" s="8" t="e">
        <f>#REF!</f>
        <v>#REF!</v>
      </c>
      <c r="AL884" s="199"/>
      <c r="AM884" s="196" t="e">
        <f t="shared" si="6188"/>
        <v>#REF!</v>
      </c>
      <c r="AN884" s="196"/>
      <c r="AO884" s="196"/>
      <c r="AP884" s="196">
        <f t="shared" si="6189"/>
        <v>0</v>
      </c>
      <c r="AQ884" s="196"/>
      <c r="AR884" s="196"/>
      <c r="AS884" s="196">
        <f t="shared" si="6190"/>
        <v>0</v>
      </c>
      <c r="AT884" s="196"/>
      <c r="AU884" s="196"/>
      <c r="AV884" s="196"/>
      <c r="AW884" s="196" t="e">
        <f t="shared" ref="AW884" si="6786">IF($AT$629=1,AM884*$AM$7,0)</f>
        <v>#REF!</v>
      </c>
      <c r="AX884" s="196">
        <f t="shared" ref="AX884" si="6787">IF($AU$629=1,AP884*$AP$7,0)</f>
        <v>0</v>
      </c>
      <c r="AY884" s="196">
        <f t="shared" ref="AY884" si="6788">IF($AV$629=1,AS884*$AS$7,0)</f>
        <v>0</v>
      </c>
      <c r="AZ884" s="197" t="e">
        <f t="shared" si="6194"/>
        <v>#REF!</v>
      </c>
      <c r="BA884" s="198">
        <f t="shared" ref="BA884" si="6789">IFERROR(AZ884/(IF($AT$629&gt;0,$AM$7,0)+IF($AU$629&gt;0,$AP$7,0)+IF($AV$629&gt;0,$AS$7,0)),0)</f>
        <v>0</v>
      </c>
      <c r="BB884" s="198"/>
      <c r="BC884" s="424" t="e">
        <f t="shared" ref="BC884" si="6790">ROUND((SUM(BA884:BA898)/SUM($BB$629:$BB$643)),0)</f>
        <v>#REF!</v>
      </c>
      <c r="BD884" s="412" t="e">
        <f t="shared" ref="BD884" si="6791">IF(BC884&gt;=$BO$629,"A",IF(BC884&gt;=$BO$630,"B",IF(BC884&gt;=$BO$631,"C",IF(BC884&gt;=$BO$632,"D",""))))</f>
        <v>#REF!</v>
      </c>
      <c r="BE884" s="412"/>
      <c r="BF884" s="412"/>
      <c r="BG884" s="415" t="e">
        <f t="shared" ref="BG884" si="6792">IF(AI884=$BP$629,$BQ$629,IF(AI884=$BP$630,$BQ$630,IF(AI884=$BP$631,$BQ$631,IF(AI884=$BP$632,$BQ$632,""))))</f>
        <v>#REF!</v>
      </c>
      <c r="BH884" s="415" t="e">
        <f t="shared" ref="BH884" si="6793">IF(BD884=$BP$629,$BR$629,IF(BD884=$BP$630,$BR$630,IF(BD884=$BP$631,$BR$631,IF(BD884=$BP$632,$BR$632,""))))</f>
        <v>#REF!</v>
      </c>
      <c r="BI884" s="315" t="str">
        <f t="shared" ref="BI884" si="6794">IF(BE884=$BS$629,$BT$629,IF(BE884=$BS$630,$BT$630,IF(BE884=$BS$631,$BT$631,IF(BE884=$BS$632,$BT$632,""))))</f>
        <v/>
      </c>
      <c r="BJ884" s="315" t="str">
        <f t="shared" ref="BJ884" si="6795">IF(BF884=$BS$629,$BU$629,IF(BF884=$BS$630,$BU$630,IF(BF884=$BS$631,$BU$631,IF(BF884=$BS$632,$BU$632,""))))</f>
        <v/>
      </c>
      <c r="BK884" s="412"/>
      <c r="BL884" s="412"/>
      <c r="BM884" s="412"/>
      <c r="BP884" s="211"/>
      <c r="BQ884" s="211"/>
      <c r="BR884" s="211"/>
      <c r="BS884" s="211"/>
    </row>
    <row r="885" spans="1:71">
      <c r="A885" s="419"/>
      <c r="B885" s="419"/>
      <c r="C885" s="422"/>
      <c r="D885" s="195" t="str">
        <f t="shared" si="6339"/>
        <v>3.2</v>
      </c>
      <c r="E885" s="195"/>
      <c r="F885" s="195"/>
      <c r="G885" s="195"/>
      <c r="H885" s="195"/>
      <c r="I885" s="195"/>
      <c r="J885" s="196">
        <f t="shared" si="6178"/>
        <v>0</v>
      </c>
      <c r="K885" s="197" t="str">
        <f>IF(analis!AJ31="","",analis!AJ31)</f>
        <v/>
      </c>
      <c r="L885" s="196"/>
      <c r="M885" s="196"/>
      <c r="N885" s="196"/>
      <c r="O885" s="196"/>
      <c r="P885" s="196">
        <f t="shared" si="6179"/>
        <v>0</v>
      </c>
      <c r="Q885" s="8" t="e">
        <f>#REF!</f>
        <v>#REF!</v>
      </c>
      <c r="R885" s="196"/>
      <c r="S885" s="196" t="e">
        <f t="shared" si="6180"/>
        <v>#REF!</v>
      </c>
      <c r="T885" s="196"/>
      <c r="U885" s="196"/>
      <c r="V885" s="196">
        <f t="shared" si="6181"/>
        <v>0</v>
      </c>
      <c r="W885" s="196"/>
      <c r="X885" s="196"/>
      <c r="Y885" s="196"/>
      <c r="Z885" s="196"/>
      <c r="AA885" s="196">
        <f t="shared" ref="AA885" si="6796">IF($W$630=1,J885*$J$7,0)</f>
        <v>0</v>
      </c>
      <c r="AB885" s="196">
        <f t="shared" ref="AB885" si="6797">IF($X$630=1,P885*$P$7,0)</f>
        <v>0</v>
      </c>
      <c r="AC885" s="196" t="e">
        <f t="shared" ref="AC885" si="6798">IF($Y$630=1,S885*$S$7,0)</f>
        <v>#REF!</v>
      </c>
      <c r="AD885" s="196">
        <f t="shared" ref="AD885" si="6799">IF($Z$630=1,V885*$V$7,0)</f>
        <v>0</v>
      </c>
      <c r="AE885" s="197" t="e">
        <f t="shared" si="6186"/>
        <v>#REF!</v>
      </c>
      <c r="AF885" s="198">
        <f t="shared" ref="AF885" si="6800">IFERROR(AE885/(IF($W$630&gt;0,$J$7,0)+IF($X$630&gt;0,$P$7,0)+IF($Y$630&gt;0,$S$7,0)+IF($Z$630&gt;0,$V$7,0)),0)</f>
        <v>0</v>
      </c>
      <c r="AG885" s="198"/>
      <c r="AH885" s="425"/>
      <c r="AI885" s="413"/>
      <c r="AJ885" s="199" t="str">
        <f t="shared" si="6345"/>
        <v>4.2</v>
      </c>
      <c r="AK885" s="8" t="e">
        <f>#REF!</f>
        <v>#REF!</v>
      </c>
      <c r="AL885" s="199"/>
      <c r="AM885" s="196" t="e">
        <f t="shared" si="6188"/>
        <v>#REF!</v>
      </c>
      <c r="AN885" s="196"/>
      <c r="AO885" s="196"/>
      <c r="AP885" s="196">
        <f t="shared" si="6189"/>
        <v>0</v>
      </c>
      <c r="AQ885" s="196"/>
      <c r="AR885" s="196"/>
      <c r="AS885" s="196">
        <f t="shared" si="6190"/>
        <v>0</v>
      </c>
      <c r="AT885" s="196"/>
      <c r="AU885" s="196"/>
      <c r="AV885" s="196"/>
      <c r="AW885" s="196" t="e">
        <f t="shared" ref="AW885" si="6801">IF($AT$630=1,AM885*$AM$7,0)</f>
        <v>#REF!</v>
      </c>
      <c r="AX885" s="196">
        <f t="shared" ref="AX885" si="6802">IF($AU$630=1,AP885*$AP$7,0)</f>
        <v>0</v>
      </c>
      <c r="AY885" s="196">
        <f t="shared" ref="AY885" si="6803">IF($AV$630=1,AS885*$AS$7,0)</f>
        <v>0</v>
      </c>
      <c r="AZ885" s="197" t="e">
        <f t="shared" si="6194"/>
        <v>#REF!</v>
      </c>
      <c r="BA885" s="198">
        <f t="shared" ref="BA885" si="6804">IFERROR(AZ885/(IF($AT$630&gt;0,$AM$7,0)+IF($AU$630&gt;0,$AP$7,0)+IF($AV$630&gt;0,$AS$7,0)),0)</f>
        <v>0</v>
      </c>
      <c r="BB885" s="198"/>
      <c r="BC885" s="425"/>
      <c r="BD885" s="413"/>
      <c r="BE885" s="413"/>
      <c r="BF885" s="413"/>
      <c r="BG885" s="416"/>
      <c r="BH885" s="416"/>
      <c r="BI885" s="411"/>
      <c r="BJ885" s="411"/>
      <c r="BK885" s="413"/>
      <c r="BL885" s="413"/>
      <c r="BM885" s="413"/>
      <c r="BP885" s="211"/>
      <c r="BQ885" s="211"/>
      <c r="BR885" s="211"/>
      <c r="BS885" s="211"/>
    </row>
    <row r="886" spans="1:71">
      <c r="A886" s="419"/>
      <c r="B886" s="419"/>
      <c r="C886" s="422"/>
      <c r="D886" s="195" t="str">
        <f t="shared" si="6339"/>
        <v>3.3</v>
      </c>
      <c r="E886" s="195"/>
      <c r="F886" s="195"/>
      <c r="G886" s="195"/>
      <c r="H886" s="195"/>
      <c r="I886" s="195"/>
      <c r="J886" s="196">
        <f t="shared" ref="J886:J949" si="6805">IF(SUM(E886:I886)&gt;0,AVERAGE(E886:I886),0)</f>
        <v>0</v>
      </c>
      <c r="K886" s="197" t="str">
        <f>IF(analis!AL31="","",analis!AL31)</f>
        <v/>
      </c>
      <c r="L886" s="196"/>
      <c r="M886" s="196"/>
      <c r="N886" s="196"/>
      <c r="O886" s="196"/>
      <c r="P886" s="196">
        <f t="shared" ref="P886:P949" si="6806">IF(SUM(K886:O886)&gt;0,AVERAGE(K886:O886),0)</f>
        <v>0</v>
      </c>
      <c r="Q886" s="8" t="e">
        <f>#REF!</f>
        <v>#REF!</v>
      </c>
      <c r="R886" s="196"/>
      <c r="S886" s="196" t="e">
        <f t="shared" ref="S886:S949" si="6807">IF(SUM(Q886:R886)&gt;0,MAX(Q886:R886),0)</f>
        <v>#REF!</v>
      </c>
      <c r="T886" s="196"/>
      <c r="U886" s="196"/>
      <c r="V886" s="196">
        <f t="shared" ref="V886:V949" si="6808">IF(SUM(T886:U886)&gt;0,MAX(T886:U886),0)</f>
        <v>0</v>
      </c>
      <c r="W886" s="196"/>
      <c r="X886" s="196"/>
      <c r="Y886" s="196"/>
      <c r="Z886" s="196"/>
      <c r="AA886" s="196">
        <f t="shared" ref="AA886" si="6809">IF($W$631=1,J886*$J$7,0)</f>
        <v>0</v>
      </c>
      <c r="AB886" s="196">
        <f t="shared" ref="AB886" si="6810">IF($X$631=1,P886*$P$7,0)</f>
        <v>0</v>
      </c>
      <c r="AC886" s="196" t="e">
        <f t="shared" ref="AC886" si="6811">IF($Y$631=1,S886*$S$7,0)</f>
        <v>#REF!</v>
      </c>
      <c r="AD886" s="196">
        <f t="shared" ref="AD886" si="6812">IF($Z$631=1,V886*$V$7,0)</f>
        <v>0</v>
      </c>
      <c r="AE886" s="197" t="e">
        <f t="shared" ref="AE886:AE949" si="6813">SUM(AA886:AD886)</f>
        <v>#REF!</v>
      </c>
      <c r="AF886" s="198">
        <f t="shared" ref="AF886" si="6814">IFERROR(AE886/(IF($W$631&gt;0,$J$7,0)+IF($X$631&gt;0,$P$7,0)+IF($Y$631&gt;0,$S$7,0)+IF($Z$631&gt;0,$V$7,0)),0)</f>
        <v>0</v>
      </c>
      <c r="AG886" s="198"/>
      <c r="AH886" s="425"/>
      <c r="AI886" s="413"/>
      <c r="AJ886" s="199" t="str">
        <f t="shared" si="6345"/>
        <v>4.3</v>
      </c>
      <c r="AK886" s="8" t="e">
        <f>#REF!</f>
        <v>#REF!</v>
      </c>
      <c r="AL886" s="199"/>
      <c r="AM886" s="196" t="e">
        <f t="shared" ref="AM886:AM949" si="6815">MAX(AK886:AL886)</f>
        <v>#REF!</v>
      </c>
      <c r="AN886" s="196"/>
      <c r="AO886" s="196"/>
      <c r="AP886" s="196">
        <f t="shared" ref="AP886:AP949" si="6816">MAX(AN886:AO886)</f>
        <v>0</v>
      </c>
      <c r="AQ886" s="196"/>
      <c r="AR886" s="196"/>
      <c r="AS886" s="196">
        <f t="shared" ref="AS886:AS949" si="6817">MAX(AQ886:AR886)</f>
        <v>0</v>
      </c>
      <c r="AT886" s="196"/>
      <c r="AU886" s="196"/>
      <c r="AV886" s="196"/>
      <c r="AW886" s="196" t="e">
        <f t="shared" ref="AW886" si="6818">IF($AT$631=1,AM886*$AM$7,0)</f>
        <v>#REF!</v>
      </c>
      <c r="AX886" s="196">
        <f t="shared" ref="AX886" si="6819">IF($AU$631=1,AP886*$AP$7,0)</f>
        <v>0</v>
      </c>
      <c r="AY886" s="196">
        <f t="shared" ref="AY886" si="6820">IF($AV$631=1,AS886*$AS$7,0)</f>
        <v>0</v>
      </c>
      <c r="AZ886" s="197" t="e">
        <f t="shared" ref="AZ886:AZ949" si="6821">SUM(AW886:AY886)</f>
        <v>#REF!</v>
      </c>
      <c r="BA886" s="198">
        <f t="shared" ref="BA886" si="6822">IFERROR(AZ886/(IF($AT$631&gt;0,$AM$7,0)+IF($AU$631&gt;0,$AP$7,0)+IF($AV$631&gt;0,$AS$7,0)),0)</f>
        <v>0</v>
      </c>
      <c r="BB886" s="198"/>
      <c r="BC886" s="425"/>
      <c r="BD886" s="413"/>
      <c r="BE886" s="413"/>
      <c r="BF886" s="413"/>
      <c r="BG886" s="416"/>
      <c r="BH886" s="416"/>
      <c r="BI886" s="411"/>
      <c r="BJ886" s="411"/>
      <c r="BK886" s="413"/>
      <c r="BL886" s="413"/>
      <c r="BM886" s="413"/>
      <c r="BP886" s="211"/>
      <c r="BQ886" s="211"/>
      <c r="BR886" s="211"/>
      <c r="BS886" s="211"/>
    </row>
    <row r="887" spans="1:71">
      <c r="A887" s="419"/>
      <c r="B887" s="419"/>
      <c r="C887" s="422"/>
      <c r="D887" s="195" t="str">
        <f t="shared" si="6339"/>
        <v>3.4</v>
      </c>
      <c r="E887" s="195"/>
      <c r="F887" s="195"/>
      <c r="G887" s="195"/>
      <c r="H887" s="195"/>
      <c r="I887" s="195"/>
      <c r="J887" s="196">
        <f t="shared" si="6805"/>
        <v>0</v>
      </c>
      <c r="K887" s="197" t="str">
        <f>IF(analis!AN31="","",analis!AN31)</f>
        <v/>
      </c>
      <c r="L887" s="196"/>
      <c r="M887" s="196"/>
      <c r="N887" s="196"/>
      <c r="O887" s="196"/>
      <c r="P887" s="196">
        <f t="shared" si="6806"/>
        <v>0</v>
      </c>
      <c r="Q887" s="8" t="e">
        <f>#REF!</f>
        <v>#REF!</v>
      </c>
      <c r="R887" s="196"/>
      <c r="S887" s="196" t="e">
        <f t="shared" si="6807"/>
        <v>#REF!</v>
      </c>
      <c r="T887" s="196"/>
      <c r="U887" s="196"/>
      <c r="V887" s="196">
        <f t="shared" si="6808"/>
        <v>0</v>
      </c>
      <c r="W887" s="196"/>
      <c r="X887" s="196"/>
      <c r="Y887" s="196"/>
      <c r="Z887" s="196"/>
      <c r="AA887" s="196">
        <f t="shared" ref="AA887" si="6823">IF($W$632=1,J887*$J$7,0)</f>
        <v>0</v>
      </c>
      <c r="AB887" s="196">
        <f t="shared" ref="AB887" si="6824">IF($X$632=1,P887*$P$7,0)</f>
        <v>0</v>
      </c>
      <c r="AC887" s="196" t="e">
        <f t="shared" ref="AC887" si="6825">IF($Y$632=1,S887*$S$7,0)</f>
        <v>#REF!</v>
      </c>
      <c r="AD887" s="196">
        <f t="shared" ref="AD887" si="6826">IF($Z$632=1,V887*$V$7,0)</f>
        <v>0</v>
      </c>
      <c r="AE887" s="197" t="e">
        <f t="shared" si="6813"/>
        <v>#REF!</v>
      </c>
      <c r="AF887" s="198">
        <f t="shared" ref="AF887" si="6827">IFERROR(AE887/(IF($W$632&gt;0,$J$7,0)+IF($X$632&gt;0,$P$7,0)+IF($Y$632&gt;0,$S$7,0)+IF($Z$632&gt;0,$V$7,0)),0)</f>
        <v>0</v>
      </c>
      <c r="AG887" s="198"/>
      <c r="AH887" s="425"/>
      <c r="AI887" s="413"/>
      <c r="AJ887" s="199" t="str">
        <f t="shared" si="6345"/>
        <v>4.4</v>
      </c>
      <c r="AK887" s="8" t="e">
        <f>#REF!</f>
        <v>#REF!</v>
      </c>
      <c r="AL887" s="199"/>
      <c r="AM887" s="196" t="e">
        <f t="shared" si="6815"/>
        <v>#REF!</v>
      </c>
      <c r="AN887" s="196"/>
      <c r="AO887" s="196"/>
      <c r="AP887" s="196">
        <f t="shared" si="6816"/>
        <v>0</v>
      </c>
      <c r="AQ887" s="196"/>
      <c r="AR887" s="196"/>
      <c r="AS887" s="196">
        <f t="shared" si="6817"/>
        <v>0</v>
      </c>
      <c r="AT887" s="196"/>
      <c r="AU887" s="196"/>
      <c r="AV887" s="196"/>
      <c r="AW887" s="196" t="e">
        <f t="shared" ref="AW887" si="6828">IF($AT$632=1,AM887*$AM$7,0)</f>
        <v>#REF!</v>
      </c>
      <c r="AX887" s="196">
        <f t="shared" ref="AX887" si="6829">IF($AU$632=1,AP887*$AP$7,0)</f>
        <v>0</v>
      </c>
      <c r="AY887" s="196">
        <f t="shared" ref="AY887" si="6830">IF($AV$632=1,AS887*$AS$7,0)</f>
        <v>0</v>
      </c>
      <c r="AZ887" s="197" t="e">
        <f t="shared" si="6821"/>
        <v>#REF!</v>
      </c>
      <c r="BA887" s="198">
        <f t="shared" ref="BA887" si="6831">IFERROR(AZ887/(IF($AT$632&gt;0,$AM$7,0)+IF($AU$632&gt;0,$AP$7,0)+IF($AV$632&gt;0,$AS$7,0)),0)</f>
        <v>0</v>
      </c>
      <c r="BB887" s="198"/>
      <c r="BC887" s="425"/>
      <c r="BD887" s="413"/>
      <c r="BE887" s="413"/>
      <c r="BF887" s="413"/>
      <c r="BG887" s="416"/>
      <c r="BH887" s="416"/>
      <c r="BI887" s="411"/>
      <c r="BJ887" s="411"/>
      <c r="BK887" s="413"/>
      <c r="BL887" s="413"/>
      <c r="BM887" s="413"/>
      <c r="BP887" s="211"/>
      <c r="BQ887" s="211"/>
      <c r="BR887" s="211"/>
      <c r="BS887" s="211"/>
    </row>
    <row r="888" spans="1:71">
      <c r="A888" s="419"/>
      <c r="B888" s="419"/>
      <c r="C888" s="422"/>
      <c r="D888" s="195" t="str">
        <f t="shared" si="6339"/>
        <v>3.5</v>
      </c>
      <c r="E888" s="195"/>
      <c r="F888" s="195"/>
      <c r="G888" s="195"/>
      <c r="H888" s="195"/>
      <c r="I888" s="195"/>
      <c r="J888" s="196">
        <f t="shared" si="6805"/>
        <v>0</v>
      </c>
      <c r="K888" s="197" t="str">
        <f>IF(analis!AP31="","",analis!AP31)</f>
        <v/>
      </c>
      <c r="L888" s="196"/>
      <c r="M888" s="196"/>
      <c r="N888" s="196"/>
      <c r="O888" s="196"/>
      <c r="P888" s="196">
        <f t="shared" si="6806"/>
        <v>0</v>
      </c>
      <c r="Q888" s="8" t="e">
        <f>#REF!</f>
        <v>#REF!</v>
      </c>
      <c r="R888" s="196"/>
      <c r="S888" s="196" t="e">
        <f t="shared" si="6807"/>
        <v>#REF!</v>
      </c>
      <c r="T888" s="196"/>
      <c r="U888" s="196"/>
      <c r="V888" s="196">
        <f t="shared" si="6808"/>
        <v>0</v>
      </c>
      <c r="W888" s="196"/>
      <c r="X888" s="196"/>
      <c r="Y888" s="196"/>
      <c r="Z888" s="196"/>
      <c r="AA888" s="196">
        <f t="shared" ref="AA888" si="6832">IF($W$633=1,J888*$J$7,0)</f>
        <v>0</v>
      </c>
      <c r="AB888" s="196">
        <f t="shared" ref="AB888" si="6833">IF($X$633=1,P888*$P$7,0)</f>
        <v>0</v>
      </c>
      <c r="AC888" s="196" t="e">
        <f t="shared" ref="AC888" si="6834">IF($Y$633=1,S888*$S$7,0)</f>
        <v>#REF!</v>
      </c>
      <c r="AD888" s="196">
        <f t="shared" ref="AD888" si="6835">IF($Z$633=1,V888*$V$7,0)</f>
        <v>0</v>
      </c>
      <c r="AE888" s="197" t="e">
        <f t="shared" si="6813"/>
        <v>#REF!</v>
      </c>
      <c r="AF888" s="198">
        <f t="shared" ref="AF888" si="6836">IFERROR(AE888/(IF($W$633&gt;0,$J$7,0)+IF($X$633&gt;0,$P$7,0)+IF($Y$633&gt;0,$S$7,0)+IF($Z$633&gt;0,$V$7,0)),0)</f>
        <v>0</v>
      </c>
      <c r="AG888" s="198"/>
      <c r="AH888" s="425"/>
      <c r="AI888" s="413"/>
      <c r="AJ888" s="199" t="str">
        <f t="shared" si="6345"/>
        <v>4.5</v>
      </c>
      <c r="AK888" s="8" t="e">
        <f>#REF!</f>
        <v>#REF!</v>
      </c>
      <c r="AL888" s="199"/>
      <c r="AM888" s="196" t="e">
        <f t="shared" si="6815"/>
        <v>#REF!</v>
      </c>
      <c r="AN888" s="196"/>
      <c r="AO888" s="196"/>
      <c r="AP888" s="196">
        <f t="shared" si="6816"/>
        <v>0</v>
      </c>
      <c r="AQ888" s="196"/>
      <c r="AR888" s="196"/>
      <c r="AS888" s="196">
        <f t="shared" si="6817"/>
        <v>0</v>
      </c>
      <c r="AT888" s="196"/>
      <c r="AU888" s="196"/>
      <c r="AV888" s="196"/>
      <c r="AW888" s="196" t="e">
        <f t="shared" ref="AW888" si="6837">IF($AT$633=1,AM888*$AM$7,0)</f>
        <v>#REF!</v>
      </c>
      <c r="AX888" s="196">
        <f t="shared" ref="AX888" si="6838">IF($AU$633=1,AP888*$AP$7,0)</f>
        <v>0</v>
      </c>
      <c r="AY888" s="196">
        <f t="shared" ref="AY888" si="6839">IF($AV$633=1,AS888*$AS$7,0)</f>
        <v>0</v>
      </c>
      <c r="AZ888" s="197" t="e">
        <f t="shared" si="6821"/>
        <v>#REF!</v>
      </c>
      <c r="BA888" s="198">
        <f t="shared" ref="BA888" si="6840">IFERROR(AZ888/(IF($AT$633&gt;0,$AM$7,0)+IF($AU$633&gt;0,$AP$7,0)+IF($AV$633&gt;0,$AS$7,0)),0)</f>
        <v>0</v>
      </c>
      <c r="BB888" s="198"/>
      <c r="BC888" s="425"/>
      <c r="BD888" s="413"/>
      <c r="BE888" s="413"/>
      <c r="BF888" s="413"/>
      <c r="BG888" s="416"/>
      <c r="BH888" s="416"/>
      <c r="BI888" s="411"/>
      <c r="BJ888" s="411"/>
      <c r="BK888" s="413"/>
      <c r="BL888" s="413"/>
      <c r="BM888" s="413"/>
      <c r="BP888" s="211"/>
      <c r="BQ888" s="211"/>
      <c r="BR888" s="211"/>
      <c r="BS888" s="211"/>
    </row>
    <row r="889" spans="1:71">
      <c r="A889" s="419"/>
      <c r="B889" s="419"/>
      <c r="C889" s="422"/>
      <c r="D889" s="195" t="str">
        <f t="shared" si="6339"/>
        <v>3.6</v>
      </c>
      <c r="E889" s="195"/>
      <c r="F889" s="195"/>
      <c r="G889" s="195"/>
      <c r="H889" s="195"/>
      <c r="I889" s="195"/>
      <c r="J889" s="196">
        <f t="shared" si="6805"/>
        <v>0</v>
      </c>
      <c r="K889" s="197" t="str">
        <f>IF(analis!AR31="","",analis!AR31)</f>
        <v/>
      </c>
      <c r="L889" s="196"/>
      <c r="M889" s="196"/>
      <c r="N889" s="196"/>
      <c r="O889" s="196"/>
      <c r="P889" s="196">
        <f t="shared" si="6806"/>
        <v>0</v>
      </c>
      <c r="Q889" s="8" t="str">
        <f>'rpp10'!$M$276</f>
        <v/>
      </c>
      <c r="R889" s="196"/>
      <c r="S889" s="196">
        <f t="shared" si="6807"/>
        <v>0</v>
      </c>
      <c r="T889" s="196"/>
      <c r="U889" s="196"/>
      <c r="V889" s="196">
        <f t="shared" si="6808"/>
        <v>0</v>
      </c>
      <c r="W889" s="196"/>
      <c r="X889" s="196"/>
      <c r="Y889" s="196"/>
      <c r="Z889" s="196"/>
      <c r="AA889" s="196">
        <f t="shared" ref="AA889" si="6841">IF($W$634=1,J889*$J$7,0)</f>
        <v>0</v>
      </c>
      <c r="AB889" s="196">
        <f t="shared" ref="AB889" si="6842">IF($X$634=1,P889*$P$7,0)</f>
        <v>0</v>
      </c>
      <c r="AC889" s="196">
        <f t="shared" ref="AC889" si="6843">IF($Y$634=1,S889*$S$7,0)</f>
        <v>0</v>
      </c>
      <c r="AD889" s="196">
        <f t="shared" ref="AD889" si="6844">IF($Z$634=1,V889*$V$7,0)</f>
        <v>0</v>
      </c>
      <c r="AE889" s="197">
        <f t="shared" si="6813"/>
        <v>0</v>
      </c>
      <c r="AF889" s="198">
        <f t="shared" ref="AF889" si="6845">IFERROR(AE889/(IF($W$634&gt;0,$J$7,0)+IF($X$634&gt;0,$P$7,0)+IF($Y$634&gt;0,$S$7,0)+IF($Z$634&gt;0,$V$7,0)),0)</f>
        <v>0</v>
      </c>
      <c r="AG889" s="198"/>
      <c r="AH889" s="425"/>
      <c r="AI889" s="413"/>
      <c r="AJ889" s="199" t="str">
        <f t="shared" si="6345"/>
        <v>4.6</v>
      </c>
      <c r="AK889" s="8" t="str">
        <f>'rpp10'!$M$333</f>
        <v/>
      </c>
      <c r="AL889" s="199"/>
      <c r="AM889" s="196">
        <f t="shared" si="6815"/>
        <v>0</v>
      </c>
      <c r="AN889" s="196"/>
      <c r="AO889" s="196"/>
      <c r="AP889" s="196">
        <f t="shared" si="6816"/>
        <v>0</v>
      </c>
      <c r="AQ889" s="196"/>
      <c r="AR889" s="196"/>
      <c r="AS889" s="196">
        <f t="shared" si="6817"/>
        <v>0</v>
      </c>
      <c r="AT889" s="196"/>
      <c r="AU889" s="196"/>
      <c r="AV889" s="196"/>
      <c r="AW889" s="196">
        <f t="shared" ref="AW889" si="6846">IF($AT$634=1,AM889*$AM$7,0)</f>
        <v>0</v>
      </c>
      <c r="AX889" s="196">
        <f t="shared" ref="AX889" si="6847">IF($AU$634=1,AP889*$AP$7,0)</f>
        <v>0</v>
      </c>
      <c r="AY889" s="196">
        <f t="shared" ref="AY889" si="6848">IF($AV$634=1,AS889*$AS$7,0)</f>
        <v>0</v>
      </c>
      <c r="AZ889" s="197">
        <f t="shared" si="6821"/>
        <v>0</v>
      </c>
      <c r="BA889" s="198">
        <f t="shared" ref="BA889" si="6849">IFERROR(AZ889/(IF($AT$634&gt;0,$AM$7,0)+IF($AU$634&gt;0,$AP$7,0)+IF($AV$634&gt;0,$AS$7,0)),0)</f>
        <v>0</v>
      </c>
      <c r="BB889" s="198"/>
      <c r="BC889" s="425"/>
      <c r="BD889" s="413"/>
      <c r="BE889" s="413"/>
      <c r="BF889" s="413"/>
      <c r="BG889" s="416"/>
      <c r="BH889" s="416"/>
      <c r="BI889" s="411"/>
      <c r="BJ889" s="411"/>
      <c r="BK889" s="413"/>
      <c r="BL889" s="413"/>
      <c r="BM889" s="413"/>
      <c r="BP889" s="211"/>
      <c r="BQ889" s="211"/>
      <c r="BR889" s="211"/>
      <c r="BS889" s="211"/>
    </row>
    <row r="890" spans="1:71">
      <c r="A890" s="419"/>
      <c r="B890" s="419"/>
      <c r="C890" s="422"/>
      <c r="D890" s="195" t="str">
        <f t="shared" si="6339"/>
        <v>3.7</v>
      </c>
      <c r="E890" s="195"/>
      <c r="F890" s="195"/>
      <c r="G890" s="195"/>
      <c r="H890" s="195"/>
      <c r="I890" s="195"/>
      <c r="J890" s="196">
        <f t="shared" si="6805"/>
        <v>0</v>
      </c>
      <c r="K890" s="197" t="str">
        <f>IF(analis!AT31="","",analis!AT31)</f>
        <v/>
      </c>
      <c r="L890" s="196"/>
      <c r="M890" s="196"/>
      <c r="N890" s="196"/>
      <c r="O890" s="196"/>
      <c r="P890" s="196">
        <f t="shared" si="6806"/>
        <v>0</v>
      </c>
      <c r="Q890" s="8" t="e">
        <f>#REF!</f>
        <v>#REF!</v>
      </c>
      <c r="R890" s="196"/>
      <c r="S890" s="196" t="e">
        <f t="shared" si="6807"/>
        <v>#REF!</v>
      </c>
      <c r="T890" s="196"/>
      <c r="U890" s="196"/>
      <c r="V890" s="196">
        <f t="shared" si="6808"/>
        <v>0</v>
      </c>
      <c r="W890" s="196"/>
      <c r="X890" s="196"/>
      <c r="Y890" s="196"/>
      <c r="Z890" s="196"/>
      <c r="AA890" s="196">
        <f t="shared" ref="AA890" si="6850">IF($W$635=1,J890*$J$7,0)</f>
        <v>0</v>
      </c>
      <c r="AB890" s="196">
        <f t="shared" ref="AB890" si="6851">IF($X$635=1,P890*$P$7,0)</f>
        <v>0</v>
      </c>
      <c r="AC890" s="196" t="e">
        <f t="shared" ref="AC890" si="6852">IF($Y$635=1,S890*$S$7,0)</f>
        <v>#REF!</v>
      </c>
      <c r="AD890" s="196">
        <f t="shared" ref="AD890" si="6853">IF($Z$635=1,V890*$V$7,0)</f>
        <v>0</v>
      </c>
      <c r="AE890" s="197" t="e">
        <f t="shared" si="6813"/>
        <v>#REF!</v>
      </c>
      <c r="AF890" s="198">
        <f t="shared" ref="AF890" si="6854">IFERROR(AE890/(IF($W$635&gt;0,$J$7,0)+IF($X$635&gt;0,$P$7,0)+IF($Y$635&gt;0,$S$7,0)+IF($Z$635&gt;0,$V$7,0)),0)</f>
        <v>0</v>
      </c>
      <c r="AG890" s="198"/>
      <c r="AH890" s="425"/>
      <c r="AI890" s="413"/>
      <c r="AJ890" s="199" t="str">
        <f t="shared" si="6345"/>
        <v>4.7</v>
      </c>
      <c r="AK890" s="8" t="e">
        <f>#REF!</f>
        <v>#REF!</v>
      </c>
      <c r="AL890" s="199"/>
      <c r="AM890" s="196" t="e">
        <f t="shared" si="6815"/>
        <v>#REF!</v>
      </c>
      <c r="AN890" s="196"/>
      <c r="AO890" s="196"/>
      <c r="AP890" s="196">
        <f t="shared" si="6816"/>
        <v>0</v>
      </c>
      <c r="AQ890" s="196"/>
      <c r="AR890" s="196"/>
      <c r="AS890" s="196">
        <f t="shared" si="6817"/>
        <v>0</v>
      </c>
      <c r="AT890" s="196"/>
      <c r="AU890" s="196"/>
      <c r="AV890" s="196"/>
      <c r="AW890" s="196" t="e">
        <f t="shared" ref="AW890" si="6855">IF($AT$635=1,AM890*$AM$7,0)</f>
        <v>#REF!</v>
      </c>
      <c r="AX890" s="196">
        <f t="shared" ref="AX890" si="6856">IF($AU$635=1,AP890*$AP$7,0)</f>
        <v>0</v>
      </c>
      <c r="AY890" s="196">
        <f t="shared" ref="AY890" si="6857">IF($AV$635=1,AS890*$AS$7,0)</f>
        <v>0</v>
      </c>
      <c r="AZ890" s="197" t="e">
        <f t="shared" si="6821"/>
        <v>#REF!</v>
      </c>
      <c r="BA890" s="198">
        <f t="shared" ref="BA890" si="6858">IFERROR(AZ890/(IF($AT$635&gt;0,$AM$7,0)+IF($AU$635&gt;0,$AP$7,0)+IF($AV$635&gt;0,$AS$7,0)),0)</f>
        <v>0</v>
      </c>
      <c r="BB890" s="198"/>
      <c r="BC890" s="425"/>
      <c r="BD890" s="413"/>
      <c r="BE890" s="413"/>
      <c r="BF890" s="413"/>
      <c r="BG890" s="416"/>
      <c r="BH890" s="416"/>
      <c r="BI890" s="411"/>
      <c r="BJ890" s="411"/>
      <c r="BK890" s="413"/>
      <c r="BL890" s="413"/>
      <c r="BM890" s="413"/>
      <c r="BP890" s="211"/>
      <c r="BQ890" s="211"/>
      <c r="BR890" s="211"/>
      <c r="BS890" s="211"/>
    </row>
    <row r="891" spans="1:71">
      <c r="A891" s="419"/>
      <c r="B891" s="419"/>
      <c r="C891" s="422"/>
      <c r="D891" s="195" t="str">
        <f t="shared" si="6339"/>
        <v>3.8</v>
      </c>
      <c r="E891" s="195"/>
      <c r="F891" s="195"/>
      <c r="G891" s="195"/>
      <c r="H891" s="195"/>
      <c r="I891" s="195"/>
      <c r="J891" s="196">
        <f t="shared" si="6805"/>
        <v>0</v>
      </c>
      <c r="K891" s="197" t="str">
        <f>IF(analis!AV31="","",analis!AV31)</f>
        <v/>
      </c>
      <c r="L891" s="196"/>
      <c r="M891" s="196"/>
      <c r="N891" s="196"/>
      <c r="O891" s="196"/>
      <c r="P891" s="196">
        <f t="shared" si="6806"/>
        <v>0</v>
      </c>
      <c r="Q891" s="8" t="e">
        <f>#REF!</f>
        <v>#REF!</v>
      </c>
      <c r="R891" s="196"/>
      <c r="S891" s="196" t="e">
        <f t="shared" si="6807"/>
        <v>#REF!</v>
      </c>
      <c r="T891" s="196"/>
      <c r="U891" s="196"/>
      <c r="V891" s="196">
        <f t="shared" si="6808"/>
        <v>0</v>
      </c>
      <c r="W891" s="196"/>
      <c r="X891" s="196"/>
      <c r="Y891" s="196"/>
      <c r="Z891" s="196"/>
      <c r="AA891" s="196">
        <f t="shared" ref="AA891" si="6859">IF($W$636=1,J891*$J$7,0)</f>
        <v>0</v>
      </c>
      <c r="AB891" s="196">
        <f t="shared" ref="AB891" si="6860">IF($X$636=1,P891*$P$7,0)</f>
        <v>0</v>
      </c>
      <c r="AC891" s="196" t="e">
        <f t="shared" ref="AC891" si="6861">IF($Y$636=1,S891*$S$7,0)</f>
        <v>#REF!</v>
      </c>
      <c r="AD891" s="196">
        <f t="shared" ref="AD891" si="6862">IF($Z$636=1,V891*$V$7,0)</f>
        <v>0</v>
      </c>
      <c r="AE891" s="197" t="e">
        <f t="shared" si="6813"/>
        <v>#REF!</v>
      </c>
      <c r="AF891" s="198">
        <f t="shared" ref="AF891" si="6863">IFERROR(AE891/(IF($W$636&gt;0,$J$7,0)+IF($X$636&gt;0,$P$7,0)+IF($Y$636&gt;0,$S$7,0)+IF($Z$636&gt;0,$V$7,0)),0)</f>
        <v>0</v>
      </c>
      <c r="AG891" s="198"/>
      <c r="AH891" s="425"/>
      <c r="AI891" s="413"/>
      <c r="AJ891" s="199" t="str">
        <f t="shared" si="6345"/>
        <v>4.8</v>
      </c>
      <c r="AK891" s="8" t="e">
        <f>#REF!</f>
        <v>#REF!</v>
      </c>
      <c r="AL891" s="199"/>
      <c r="AM891" s="196" t="e">
        <f t="shared" si="6815"/>
        <v>#REF!</v>
      </c>
      <c r="AN891" s="196"/>
      <c r="AO891" s="196"/>
      <c r="AP891" s="196">
        <f t="shared" si="6816"/>
        <v>0</v>
      </c>
      <c r="AQ891" s="196"/>
      <c r="AR891" s="196"/>
      <c r="AS891" s="196">
        <f t="shared" si="6817"/>
        <v>0</v>
      </c>
      <c r="AT891" s="196"/>
      <c r="AU891" s="196"/>
      <c r="AV891" s="196"/>
      <c r="AW891" s="196" t="e">
        <f t="shared" ref="AW891" si="6864">IF($AT$636=1,AM891*$AM$7,0)</f>
        <v>#REF!</v>
      </c>
      <c r="AX891" s="196">
        <f t="shared" ref="AX891" si="6865">IF($AU$636=1,AP891*$AP$7,0)</f>
        <v>0</v>
      </c>
      <c r="AY891" s="196">
        <f t="shared" ref="AY891" si="6866">IF($AV$636=1,AS891*$AS$7,0)</f>
        <v>0</v>
      </c>
      <c r="AZ891" s="197" t="e">
        <f t="shared" si="6821"/>
        <v>#REF!</v>
      </c>
      <c r="BA891" s="198">
        <f t="shared" ref="BA891" si="6867">IFERROR(AZ891/(IF($AT$636&gt;0,$AM$7,0)+IF($AU$636&gt;0,$AP$7,0)+IF($AV$636&gt;0,$AS$7,0)),0)</f>
        <v>0</v>
      </c>
      <c r="BB891" s="198"/>
      <c r="BC891" s="425"/>
      <c r="BD891" s="413"/>
      <c r="BE891" s="413"/>
      <c r="BF891" s="413"/>
      <c r="BG891" s="416"/>
      <c r="BH891" s="416"/>
      <c r="BI891" s="411"/>
      <c r="BJ891" s="411"/>
      <c r="BK891" s="413"/>
      <c r="BL891" s="413"/>
      <c r="BM891" s="413"/>
      <c r="BP891" s="211"/>
      <c r="BQ891" s="211"/>
      <c r="BR891" s="211"/>
      <c r="BS891" s="211"/>
    </row>
    <row r="892" spans="1:71">
      <c r="A892" s="419"/>
      <c r="B892" s="419"/>
      <c r="C892" s="422"/>
      <c r="D892" s="195" t="str">
        <f t="shared" si="6339"/>
        <v>3.9</v>
      </c>
      <c r="E892" s="195"/>
      <c r="F892" s="195"/>
      <c r="G892" s="195"/>
      <c r="H892" s="195"/>
      <c r="I892" s="195"/>
      <c r="J892" s="196">
        <f t="shared" si="6805"/>
        <v>0</v>
      </c>
      <c r="K892" s="197" t="str">
        <f>IF(analis!AX31="","",analis!AX31)</f>
        <v/>
      </c>
      <c r="L892" s="196"/>
      <c r="M892" s="196"/>
      <c r="N892" s="196"/>
      <c r="O892" s="196"/>
      <c r="P892" s="196">
        <f t="shared" si="6806"/>
        <v>0</v>
      </c>
      <c r="Q892" s="8" t="e">
        <f>#REF!</f>
        <v>#REF!</v>
      </c>
      <c r="R892" s="196"/>
      <c r="S892" s="196" t="e">
        <f t="shared" si="6807"/>
        <v>#REF!</v>
      </c>
      <c r="T892" s="196"/>
      <c r="U892" s="196"/>
      <c r="V892" s="196">
        <f t="shared" si="6808"/>
        <v>0</v>
      </c>
      <c r="W892" s="196"/>
      <c r="X892" s="196"/>
      <c r="Y892" s="196"/>
      <c r="Z892" s="196"/>
      <c r="AA892" s="196">
        <f t="shared" ref="AA892" si="6868">IF($W$637=1,J892*$J$7,0)</f>
        <v>0</v>
      </c>
      <c r="AB892" s="196">
        <f t="shared" ref="AB892" si="6869">IF($X$637=1,P892*$P$7,0)</f>
        <v>0</v>
      </c>
      <c r="AC892" s="196" t="e">
        <f t="shared" ref="AC892" si="6870">IF($Y$637=1,S892*$S$7,0)</f>
        <v>#REF!</v>
      </c>
      <c r="AD892" s="196">
        <f t="shared" ref="AD892" si="6871">IF($Z$637=1,V892*$V$7,0)</f>
        <v>0</v>
      </c>
      <c r="AE892" s="197" t="e">
        <f t="shared" si="6813"/>
        <v>#REF!</v>
      </c>
      <c r="AF892" s="198">
        <f t="shared" ref="AF892" si="6872">IFERROR(AE892/(IF($W$637&gt;0,$J$7,0)+IF($X$637&gt;0,$P$7,0)+IF($Y$637&gt;0,$S$7,0)+IF($Z$637&gt;0,$V$7,0)),0)</f>
        <v>0</v>
      </c>
      <c r="AG892" s="198"/>
      <c r="AH892" s="425"/>
      <c r="AI892" s="413"/>
      <c r="AJ892" s="199" t="str">
        <f t="shared" si="6345"/>
        <v>4.9</v>
      </c>
      <c r="AK892" s="8" t="e">
        <f>#REF!</f>
        <v>#REF!</v>
      </c>
      <c r="AL892" s="199"/>
      <c r="AM892" s="196" t="e">
        <f t="shared" si="6815"/>
        <v>#REF!</v>
      </c>
      <c r="AN892" s="196"/>
      <c r="AO892" s="196"/>
      <c r="AP892" s="196">
        <f t="shared" si="6816"/>
        <v>0</v>
      </c>
      <c r="AQ892" s="196"/>
      <c r="AR892" s="196"/>
      <c r="AS892" s="196">
        <f t="shared" si="6817"/>
        <v>0</v>
      </c>
      <c r="AT892" s="196"/>
      <c r="AU892" s="196"/>
      <c r="AV892" s="196"/>
      <c r="AW892" s="196" t="e">
        <f t="shared" ref="AW892" si="6873">IF($AT$637=1,AM892*$AM$7,0)</f>
        <v>#REF!</v>
      </c>
      <c r="AX892" s="196">
        <f t="shared" ref="AX892" si="6874">IF($AU$637=1,AP892*$AP$7,0)</f>
        <v>0</v>
      </c>
      <c r="AY892" s="196">
        <f t="shared" ref="AY892" si="6875">IF($AV$637=1,AS892*$AS$7,0)</f>
        <v>0</v>
      </c>
      <c r="AZ892" s="197" t="e">
        <f t="shared" si="6821"/>
        <v>#REF!</v>
      </c>
      <c r="BA892" s="198">
        <f t="shared" ref="BA892" si="6876">IFERROR(AZ892/(IF($AT$637&gt;0,$AM$7,0)+IF($AU$637&gt;0,$AP$7,0)+IF($AV$637&gt;0,$AS$7,0)),0)</f>
        <v>0</v>
      </c>
      <c r="BB892" s="198"/>
      <c r="BC892" s="425"/>
      <c r="BD892" s="413"/>
      <c r="BE892" s="413"/>
      <c r="BF892" s="413"/>
      <c r="BG892" s="416"/>
      <c r="BH892" s="416"/>
      <c r="BI892" s="411"/>
      <c r="BJ892" s="411"/>
      <c r="BK892" s="413"/>
      <c r="BL892" s="413"/>
      <c r="BM892" s="413"/>
      <c r="BP892" s="211"/>
      <c r="BQ892" s="211"/>
      <c r="BR892" s="211"/>
      <c r="BS892" s="211"/>
    </row>
    <row r="893" spans="1:71">
      <c r="A893" s="419"/>
      <c r="B893" s="419"/>
      <c r="C893" s="422"/>
      <c r="D893" s="195" t="str">
        <f t="shared" si="6339"/>
        <v>3.10</v>
      </c>
      <c r="E893" s="195"/>
      <c r="F893" s="195"/>
      <c r="G893" s="195"/>
      <c r="H893" s="195"/>
      <c r="I893" s="195"/>
      <c r="J893" s="196">
        <f t="shared" si="6805"/>
        <v>0</v>
      </c>
      <c r="K893" s="197" t="str">
        <f>IF(analis!AZ31="","",analis!AZ31)</f>
        <v/>
      </c>
      <c r="L893" s="196"/>
      <c r="M893" s="196"/>
      <c r="N893" s="196"/>
      <c r="O893" s="196"/>
      <c r="P893" s="196">
        <f t="shared" si="6806"/>
        <v>0</v>
      </c>
      <c r="Q893" s="8" t="e">
        <f>#REF!</f>
        <v>#REF!</v>
      </c>
      <c r="R893" s="196"/>
      <c r="S893" s="196" t="e">
        <f t="shared" si="6807"/>
        <v>#REF!</v>
      </c>
      <c r="T893" s="196"/>
      <c r="U893" s="196"/>
      <c r="V893" s="196">
        <f t="shared" si="6808"/>
        <v>0</v>
      </c>
      <c r="W893" s="196"/>
      <c r="X893" s="196"/>
      <c r="Y893" s="196"/>
      <c r="Z893" s="196"/>
      <c r="AA893" s="196">
        <f t="shared" ref="AA893" si="6877">IF($W$638=1,J893*$J$7,0)</f>
        <v>0</v>
      </c>
      <c r="AB893" s="196">
        <f t="shared" ref="AB893" si="6878">IF($X$638=1,P893*$P$7,0)</f>
        <v>0</v>
      </c>
      <c r="AC893" s="196" t="e">
        <f t="shared" ref="AC893" si="6879">IF($Y$638=1,S893*$S$7,0)</f>
        <v>#REF!</v>
      </c>
      <c r="AD893" s="196">
        <f t="shared" ref="AD893" si="6880">IF($Z$638=1,V893*$V$7,0)</f>
        <v>0</v>
      </c>
      <c r="AE893" s="197" t="e">
        <f t="shared" si="6813"/>
        <v>#REF!</v>
      </c>
      <c r="AF893" s="198">
        <f t="shared" ref="AF893" si="6881">IFERROR(AE893/(IF($W$638&gt;0,$J$7,0)+IF($X$638&gt;0,$P$7,0)+IF($Y$638&gt;0,$S$7,0)+IF($Z$638&gt;0,$V$7,0)),0)</f>
        <v>0</v>
      </c>
      <c r="AG893" s="198"/>
      <c r="AH893" s="425"/>
      <c r="AI893" s="413"/>
      <c r="AJ893" s="199" t="str">
        <f t="shared" si="6345"/>
        <v>4.10</v>
      </c>
      <c r="AK893" s="8" t="e">
        <f>#REF!</f>
        <v>#REF!</v>
      </c>
      <c r="AL893" s="199"/>
      <c r="AM893" s="196" t="e">
        <f t="shared" si="6815"/>
        <v>#REF!</v>
      </c>
      <c r="AN893" s="196"/>
      <c r="AO893" s="196"/>
      <c r="AP893" s="196">
        <f t="shared" si="6816"/>
        <v>0</v>
      </c>
      <c r="AQ893" s="196"/>
      <c r="AR893" s="196"/>
      <c r="AS893" s="196">
        <f t="shared" si="6817"/>
        <v>0</v>
      </c>
      <c r="AT893" s="196"/>
      <c r="AU893" s="196"/>
      <c r="AV893" s="196"/>
      <c r="AW893" s="196" t="e">
        <f t="shared" ref="AW893" si="6882">IF($AT$638=1,AM893*$AM$7,0)</f>
        <v>#REF!</v>
      </c>
      <c r="AX893" s="196">
        <f t="shared" ref="AX893" si="6883">IF($AU$638=1,AP893*$AP$7,0)</f>
        <v>0</v>
      </c>
      <c r="AY893" s="196">
        <f t="shared" ref="AY893" si="6884">IF($AV$638=1,AS893*$AS$7,0)</f>
        <v>0</v>
      </c>
      <c r="AZ893" s="197" t="e">
        <f t="shared" si="6821"/>
        <v>#REF!</v>
      </c>
      <c r="BA893" s="198">
        <f t="shared" ref="BA893" si="6885">IFERROR(AZ893/(IF($AT$638&gt;0,$AM$7,0)+IF($AU$638&gt;0,$AP$7,0)+IF($AV$638&gt;0,$AS$7,0)),0)</f>
        <v>0</v>
      </c>
      <c r="BB893" s="198"/>
      <c r="BC893" s="425"/>
      <c r="BD893" s="413"/>
      <c r="BE893" s="413"/>
      <c r="BF893" s="413"/>
      <c r="BG893" s="416"/>
      <c r="BH893" s="416"/>
      <c r="BI893" s="411"/>
      <c r="BJ893" s="411"/>
      <c r="BK893" s="413"/>
      <c r="BL893" s="413"/>
      <c r="BM893" s="413"/>
      <c r="BP893" s="211"/>
      <c r="BQ893" s="211"/>
      <c r="BR893" s="211"/>
      <c r="BS893" s="211"/>
    </row>
    <row r="894" spans="1:71">
      <c r="A894" s="419"/>
      <c r="B894" s="419"/>
      <c r="C894" s="422"/>
      <c r="D894" s="195" t="str">
        <f t="shared" si="6339"/>
        <v>3.11</v>
      </c>
      <c r="E894" s="195"/>
      <c r="F894" s="195"/>
      <c r="G894" s="195"/>
      <c r="H894" s="195"/>
      <c r="I894" s="195"/>
      <c r="J894" s="196">
        <f t="shared" si="6805"/>
        <v>0</v>
      </c>
      <c r="K894" s="197" t="str">
        <f>IF(analis!BB31="","",analis!BB31)</f>
        <v/>
      </c>
      <c r="L894" s="196"/>
      <c r="M894" s="196"/>
      <c r="N894" s="196"/>
      <c r="O894" s="196"/>
      <c r="P894" s="196">
        <f t="shared" si="6806"/>
        <v>0</v>
      </c>
      <c r="Q894" s="8" t="e">
        <f>#REF!</f>
        <v>#REF!</v>
      </c>
      <c r="R894" s="196"/>
      <c r="S894" s="196" t="e">
        <f t="shared" si="6807"/>
        <v>#REF!</v>
      </c>
      <c r="T894" s="196"/>
      <c r="U894" s="196"/>
      <c r="V894" s="196">
        <f t="shared" si="6808"/>
        <v>0</v>
      </c>
      <c r="W894" s="196"/>
      <c r="X894" s="196"/>
      <c r="Y894" s="196"/>
      <c r="Z894" s="196"/>
      <c r="AA894" s="196">
        <f t="shared" ref="AA894" si="6886">IF($W$639=1,J894*$J$7,0)</f>
        <v>0</v>
      </c>
      <c r="AB894" s="196">
        <f t="shared" ref="AB894" si="6887">IF($X$639=1,P894*$P$7,0)</f>
        <v>0</v>
      </c>
      <c r="AC894" s="196" t="e">
        <f t="shared" ref="AC894" si="6888">IF($Y$639=1,S894*$S$7,0)</f>
        <v>#REF!</v>
      </c>
      <c r="AD894" s="196">
        <f t="shared" ref="AD894" si="6889">IF($Z$639=1,V894*$V$7,0)</f>
        <v>0</v>
      </c>
      <c r="AE894" s="197" t="e">
        <f t="shared" si="6813"/>
        <v>#REF!</v>
      </c>
      <c r="AF894" s="198">
        <f t="shared" ref="AF894" si="6890">IFERROR(AE894/(IF($W$639&gt;0,$J$7,0)+IF($X$639&gt;0,$P$7,0)+IF($Y$639&gt;0,$S$7,0)+IF($Z$639&gt;0,$V$7,0)),0)</f>
        <v>0</v>
      </c>
      <c r="AG894" s="198"/>
      <c r="AH894" s="425"/>
      <c r="AI894" s="413"/>
      <c r="AJ894" s="199" t="str">
        <f t="shared" si="6345"/>
        <v>4.11</v>
      </c>
      <c r="AK894" s="8" t="e">
        <f>#REF!</f>
        <v>#REF!</v>
      </c>
      <c r="AL894" s="199"/>
      <c r="AM894" s="196" t="e">
        <f t="shared" si="6815"/>
        <v>#REF!</v>
      </c>
      <c r="AN894" s="196"/>
      <c r="AO894" s="196"/>
      <c r="AP894" s="196">
        <f t="shared" si="6816"/>
        <v>0</v>
      </c>
      <c r="AQ894" s="196"/>
      <c r="AR894" s="196"/>
      <c r="AS894" s="196">
        <f t="shared" si="6817"/>
        <v>0</v>
      </c>
      <c r="AT894" s="196"/>
      <c r="AU894" s="196"/>
      <c r="AV894" s="196"/>
      <c r="AW894" s="196" t="e">
        <f t="shared" ref="AW894" si="6891">IF($AT$639=1,AM894*$AM$7,0)</f>
        <v>#REF!</v>
      </c>
      <c r="AX894" s="196">
        <f t="shared" ref="AX894" si="6892">IF($AU$639=1,AP894*$AP$7,0)</f>
        <v>0</v>
      </c>
      <c r="AY894" s="196">
        <f t="shared" ref="AY894" si="6893">IF($AV$639=1,AS894*$AS$7,0)</f>
        <v>0</v>
      </c>
      <c r="AZ894" s="197" t="e">
        <f t="shared" si="6821"/>
        <v>#REF!</v>
      </c>
      <c r="BA894" s="198">
        <f t="shared" ref="BA894" si="6894">IFERROR(AZ894/(IF($AT$639&gt;0,$AM$7,0)+IF($AU$639&gt;0,$AP$7,0)+IF($AV$639&gt;0,$AS$7,0)),0)</f>
        <v>0</v>
      </c>
      <c r="BB894" s="198"/>
      <c r="BC894" s="425"/>
      <c r="BD894" s="413"/>
      <c r="BE894" s="413"/>
      <c r="BF894" s="413"/>
      <c r="BG894" s="416"/>
      <c r="BH894" s="416"/>
      <c r="BI894" s="411"/>
      <c r="BJ894" s="411"/>
      <c r="BK894" s="413"/>
      <c r="BL894" s="413"/>
      <c r="BM894" s="413"/>
      <c r="BP894" s="211"/>
      <c r="BQ894" s="211"/>
      <c r="BR894" s="211"/>
      <c r="BS894" s="211"/>
    </row>
    <row r="895" spans="1:71">
      <c r="A895" s="419"/>
      <c r="B895" s="419"/>
      <c r="C895" s="422"/>
      <c r="D895" s="195" t="str">
        <f t="shared" si="6339"/>
        <v>3.12</v>
      </c>
      <c r="E895" s="195"/>
      <c r="F895" s="195"/>
      <c r="G895" s="195"/>
      <c r="H895" s="195"/>
      <c r="I895" s="195"/>
      <c r="J895" s="196">
        <f t="shared" si="6805"/>
        <v>0</v>
      </c>
      <c r="K895" s="197" t="str">
        <f>IF(analis!BD31="","",analis!BD31)</f>
        <v/>
      </c>
      <c r="L895" s="196"/>
      <c r="M895" s="196"/>
      <c r="N895" s="196"/>
      <c r="O895" s="196"/>
      <c r="P895" s="196">
        <f t="shared" si="6806"/>
        <v>0</v>
      </c>
      <c r="Q895" s="8" t="e">
        <f>#REF!</f>
        <v>#REF!</v>
      </c>
      <c r="R895" s="196"/>
      <c r="S895" s="196" t="e">
        <f t="shared" si="6807"/>
        <v>#REF!</v>
      </c>
      <c r="T895" s="196"/>
      <c r="U895" s="196"/>
      <c r="V895" s="196">
        <f t="shared" si="6808"/>
        <v>0</v>
      </c>
      <c r="W895" s="196"/>
      <c r="X895" s="196"/>
      <c r="Y895" s="196"/>
      <c r="Z895" s="196"/>
      <c r="AA895" s="196">
        <f t="shared" ref="AA895" si="6895">IF($W$640=1,J895*$J$7,0)</f>
        <v>0</v>
      </c>
      <c r="AB895" s="196">
        <f t="shared" ref="AB895" si="6896">IF($X$640=1,P895*$P$7,0)</f>
        <v>0</v>
      </c>
      <c r="AC895" s="196" t="e">
        <f t="shared" ref="AC895" si="6897">IF($Y$640=1,S895*$S$7,0)</f>
        <v>#REF!</v>
      </c>
      <c r="AD895" s="196">
        <f t="shared" ref="AD895" si="6898">IF($Z$640=1,V895*$V$7,0)</f>
        <v>0</v>
      </c>
      <c r="AE895" s="197" t="e">
        <f t="shared" si="6813"/>
        <v>#REF!</v>
      </c>
      <c r="AF895" s="198">
        <f t="shared" ref="AF895" si="6899">IFERROR(AE895/(IF($W$640&gt;0,$J$7,0)+IF($X$640&gt;0,$P$7,0)+IF($Y$640&gt;0,$S$7,0)+IF($Z$640&gt;0,$V$7,0)),0)</f>
        <v>0</v>
      </c>
      <c r="AG895" s="198"/>
      <c r="AH895" s="425"/>
      <c r="AI895" s="413"/>
      <c r="AJ895" s="199" t="str">
        <f t="shared" si="6345"/>
        <v>4.12</v>
      </c>
      <c r="AK895" s="8" t="e">
        <f>#REF!</f>
        <v>#REF!</v>
      </c>
      <c r="AL895" s="199"/>
      <c r="AM895" s="196" t="e">
        <f t="shared" si="6815"/>
        <v>#REF!</v>
      </c>
      <c r="AN895" s="196"/>
      <c r="AO895" s="196"/>
      <c r="AP895" s="196">
        <f t="shared" si="6816"/>
        <v>0</v>
      </c>
      <c r="AQ895" s="196"/>
      <c r="AR895" s="196"/>
      <c r="AS895" s="196">
        <f t="shared" si="6817"/>
        <v>0</v>
      </c>
      <c r="AT895" s="196"/>
      <c r="AU895" s="196"/>
      <c r="AV895" s="196"/>
      <c r="AW895" s="196" t="e">
        <f t="shared" ref="AW895" si="6900">IF($AT$640=1,AM895*$AM$7,0)</f>
        <v>#REF!</v>
      </c>
      <c r="AX895" s="196">
        <f t="shared" ref="AX895" si="6901">IF($AU$640=1,AP895*$AP$7,0)</f>
        <v>0</v>
      </c>
      <c r="AY895" s="196">
        <f t="shared" ref="AY895" si="6902">IF($AV$640=1,AS895*$AS$7,0)</f>
        <v>0</v>
      </c>
      <c r="AZ895" s="197" t="e">
        <f t="shared" si="6821"/>
        <v>#REF!</v>
      </c>
      <c r="BA895" s="198">
        <f t="shared" ref="BA895" si="6903">IFERROR(AZ895/(IF($AT$640&gt;0,$AM$7,0)+IF($AU$640&gt;0,$AP$7,0)+IF($AV$640&gt;0,$AS$7,0)),0)</f>
        <v>0</v>
      </c>
      <c r="BB895" s="198"/>
      <c r="BC895" s="425"/>
      <c r="BD895" s="413"/>
      <c r="BE895" s="413"/>
      <c r="BF895" s="413"/>
      <c r="BG895" s="416"/>
      <c r="BH895" s="416"/>
      <c r="BI895" s="411"/>
      <c r="BJ895" s="411"/>
      <c r="BK895" s="413"/>
      <c r="BL895" s="413"/>
      <c r="BM895" s="413"/>
      <c r="BP895" s="211"/>
      <c r="BQ895" s="211"/>
      <c r="BR895" s="211"/>
      <c r="BS895" s="211"/>
    </row>
    <row r="896" spans="1:71">
      <c r="A896" s="419"/>
      <c r="B896" s="419"/>
      <c r="C896" s="422"/>
      <c r="D896" s="195" t="str">
        <f t="shared" si="6339"/>
        <v>3.13</v>
      </c>
      <c r="E896" s="195"/>
      <c r="F896" s="195"/>
      <c r="G896" s="195"/>
      <c r="H896" s="195"/>
      <c r="I896" s="195"/>
      <c r="J896" s="196">
        <f t="shared" si="6805"/>
        <v>0</v>
      </c>
      <c r="K896" s="197" t="str">
        <f>IF(analis!BF31="","",analis!BF31)</f>
        <v/>
      </c>
      <c r="L896" s="196"/>
      <c r="M896" s="196"/>
      <c r="N896" s="196"/>
      <c r="O896" s="196"/>
      <c r="P896" s="196">
        <f t="shared" si="6806"/>
        <v>0</v>
      </c>
      <c r="Q896" s="8" t="e">
        <f>#REF!</f>
        <v>#REF!</v>
      </c>
      <c r="R896" s="196"/>
      <c r="S896" s="196" t="e">
        <f t="shared" si="6807"/>
        <v>#REF!</v>
      </c>
      <c r="T896" s="196"/>
      <c r="U896" s="196"/>
      <c r="V896" s="196">
        <f t="shared" si="6808"/>
        <v>0</v>
      </c>
      <c r="W896" s="196"/>
      <c r="X896" s="196"/>
      <c r="Y896" s="196"/>
      <c r="Z896" s="196"/>
      <c r="AA896" s="196">
        <f t="shared" ref="AA896" si="6904">IF($W$641=1,J896*$J$7,0)</f>
        <v>0</v>
      </c>
      <c r="AB896" s="196">
        <f t="shared" ref="AB896" si="6905">IF($X$641=1,P896*$P$7,0)</f>
        <v>0</v>
      </c>
      <c r="AC896" s="196" t="e">
        <f t="shared" ref="AC896" si="6906">IF($Y$641=1,S896*$S$7,0)</f>
        <v>#REF!</v>
      </c>
      <c r="AD896" s="196">
        <f t="shared" ref="AD896" si="6907">IF($Z$641=1,V896*$V$7,0)</f>
        <v>0</v>
      </c>
      <c r="AE896" s="197" t="e">
        <f t="shared" si="6813"/>
        <v>#REF!</v>
      </c>
      <c r="AF896" s="198">
        <f t="shared" ref="AF896" si="6908">IFERROR(AE896/(IF($W$641&gt;0,$J$7,0)+IF($X$641&gt;0,$P$7,0)+IF($Y$641&gt;0,$S$7,0)+IF($Z$641&gt;0,$V$7,0)),0)</f>
        <v>0</v>
      </c>
      <c r="AG896" s="198"/>
      <c r="AH896" s="425"/>
      <c r="AI896" s="413"/>
      <c r="AJ896" s="199" t="str">
        <f t="shared" si="6345"/>
        <v>4.13</v>
      </c>
      <c r="AK896" s="8" t="e">
        <f>#REF!</f>
        <v>#REF!</v>
      </c>
      <c r="AL896" s="199"/>
      <c r="AM896" s="196" t="e">
        <f t="shared" si="6815"/>
        <v>#REF!</v>
      </c>
      <c r="AN896" s="196"/>
      <c r="AO896" s="196"/>
      <c r="AP896" s="196">
        <f t="shared" si="6816"/>
        <v>0</v>
      </c>
      <c r="AQ896" s="196"/>
      <c r="AR896" s="196"/>
      <c r="AS896" s="196">
        <f t="shared" si="6817"/>
        <v>0</v>
      </c>
      <c r="AT896" s="196"/>
      <c r="AU896" s="196"/>
      <c r="AV896" s="196"/>
      <c r="AW896" s="196" t="e">
        <f t="shared" ref="AW896" si="6909">IF($AT$641=1,AM896*$AM$7,0)</f>
        <v>#REF!</v>
      </c>
      <c r="AX896" s="196">
        <f t="shared" ref="AX896" si="6910">IF($AU$641=1,AP896*$AP$7,0)</f>
        <v>0</v>
      </c>
      <c r="AY896" s="196">
        <f t="shared" ref="AY896" si="6911">IF($AV$641=1,AS896*$AS$7,0)</f>
        <v>0</v>
      </c>
      <c r="AZ896" s="197" t="e">
        <f t="shared" si="6821"/>
        <v>#REF!</v>
      </c>
      <c r="BA896" s="198">
        <f t="shared" ref="BA896" si="6912">IFERROR(AZ896/(IF($AT$641&gt;0,$AM$7,0)+IF($AU$641&gt;0,$AP$7,0)+IF($AV$641&gt;0,$AS$7,0)),0)</f>
        <v>0</v>
      </c>
      <c r="BB896" s="198"/>
      <c r="BC896" s="425"/>
      <c r="BD896" s="413"/>
      <c r="BE896" s="413"/>
      <c r="BF896" s="413"/>
      <c r="BG896" s="416"/>
      <c r="BH896" s="416"/>
      <c r="BI896" s="411"/>
      <c r="BJ896" s="411"/>
      <c r="BK896" s="413"/>
      <c r="BL896" s="413"/>
      <c r="BM896" s="413"/>
      <c r="BP896" s="211"/>
      <c r="BQ896" s="211"/>
      <c r="BR896" s="211"/>
      <c r="BS896" s="211"/>
    </row>
    <row r="897" spans="1:71">
      <c r="A897" s="419"/>
      <c r="B897" s="419"/>
      <c r="C897" s="422"/>
      <c r="D897" s="195" t="str">
        <f t="shared" si="6339"/>
        <v>3.14</v>
      </c>
      <c r="E897" s="195"/>
      <c r="F897" s="195"/>
      <c r="G897" s="195"/>
      <c r="H897" s="195"/>
      <c r="I897" s="195"/>
      <c r="J897" s="196">
        <f t="shared" si="6805"/>
        <v>0</v>
      </c>
      <c r="K897" s="197" t="str">
        <f>IF(analis!BH31="","",analis!BH31)</f>
        <v/>
      </c>
      <c r="L897" s="196"/>
      <c r="M897" s="196"/>
      <c r="N897" s="196"/>
      <c r="O897" s="196"/>
      <c r="P897" s="196">
        <f t="shared" si="6806"/>
        <v>0</v>
      </c>
      <c r="Q897" s="8" t="e">
        <f>#REF!</f>
        <v>#REF!</v>
      </c>
      <c r="R897" s="196"/>
      <c r="S897" s="196" t="e">
        <f t="shared" si="6807"/>
        <v>#REF!</v>
      </c>
      <c r="T897" s="196"/>
      <c r="U897" s="196"/>
      <c r="V897" s="196">
        <f t="shared" si="6808"/>
        <v>0</v>
      </c>
      <c r="W897" s="196"/>
      <c r="X897" s="196"/>
      <c r="Y897" s="196"/>
      <c r="Z897" s="196"/>
      <c r="AA897" s="196">
        <f t="shared" ref="AA897" si="6913">IF($W$642=1,J897*$J$7,0)</f>
        <v>0</v>
      </c>
      <c r="AB897" s="196">
        <f t="shared" ref="AB897" si="6914">IF($X$642=1,P897*$P$7,0)</f>
        <v>0</v>
      </c>
      <c r="AC897" s="196" t="e">
        <f t="shared" ref="AC897" si="6915">IF($Y$642=1,S897*$S$7,0)</f>
        <v>#REF!</v>
      </c>
      <c r="AD897" s="196">
        <f t="shared" ref="AD897" si="6916">IF($Z$642=1,V897*$V$7,0)</f>
        <v>0</v>
      </c>
      <c r="AE897" s="197" t="e">
        <f t="shared" si="6813"/>
        <v>#REF!</v>
      </c>
      <c r="AF897" s="198">
        <f t="shared" ref="AF897" si="6917">IFERROR(AE897/(IF($W$642&gt;0,$J$7,0)+IF($X$642&gt;0,$P$7,0)+IF($Y$642&gt;0,$S$7,0)+IF($Z$642&gt;0,$V$7,0)),0)</f>
        <v>0</v>
      </c>
      <c r="AG897" s="198"/>
      <c r="AH897" s="425"/>
      <c r="AI897" s="413"/>
      <c r="AJ897" s="199" t="str">
        <f t="shared" si="6345"/>
        <v>4.14</v>
      </c>
      <c r="AK897" s="8" t="e">
        <f>#REF!</f>
        <v>#REF!</v>
      </c>
      <c r="AL897" s="199"/>
      <c r="AM897" s="196" t="e">
        <f t="shared" si="6815"/>
        <v>#REF!</v>
      </c>
      <c r="AN897" s="196"/>
      <c r="AO897" s="196"/>
      <c r="AP897" s="196">
        <f t="shared" si="6816"/>
        <v>0</v>
      </c>
      <c r="AQ897" s="196"/>
      <c r="AR897" s="196"/>
      <c r="AS897" s="196">
        <f t="shared" si="6817"/>
        <v>0</v>
      </c>
      <c r="AT897" s="196"/>
      <c r="AU897" s="196"/>
      <c r="AV897" s="196"/>
      <c r="AW897" s="196" t="e">
        <f t="shared" ref="AW897" si="6918">IF($AT$642=1,AM897*$AM$7,0)</f>
        <v>#REF!</v>
      </c>
      <c r="AX897" s="196">
        <f t="shared" ref="AX897" si="6919">IF($AU$642=1,AP897*$AP$7,0)</f>
        <v>0</v>
      </c>
      <c r="AY897" s="196">
        <f t="shared" ref="AY897" si="6920">IF($AV$642=1,AS897*$AS$7,0)</f>
        <v>0</v>
      </c>
      <c r="AZ897" s="197" t="e">
        <f t="shared" si="6821"/>
        <v>#REF!</v>
      </c>
      <c r="BA897" s="198">
        <f t="shared" ref="BA897" si="6921">IFERROR(AZ897/(IF($AT$642&gt;0,$AM$7,0)+IF($AU$642&gt;0,$AP$7,0)+IF($AV$642&gt;0,$AS$7,0)),0)</f>
        <v>0</v>
      </c>
      <c r="BB897" s="198"/>
      <c r="BC897" s="425"/>
      <c r="BD897" s="413"/>
      <c r="BE897" s="413"/>
      <c r="BF897" s="413"/>
      <c r="BG897" s="416"/>
      <c r="BH897" s="416"/>
      <c r="BI897" s="411"/>
      <c r="BJ897" s="411"/>
      <c r="BK897" s="413"/>
      <c r="BL897" s="413"/>
      <c r="BM897" s="413"/>
      <c r="BP897" s="211"/>
      <c r="BQ897" s="211"/>
      <c r="BR897" s="211"/>
      <c r="BS897" s="211"/>
    </row>
    <row r="898" spans="1:71">
      <c r="A898" s="420"/>
      <c r="B898" s="420"/>
      <c r="C898" s="423"/>
      <c r="D898" s="195" t="str">
        <f t="shared" si="6339"/>
        <v>3.15</v>
      </c>
      <c r="E898" s="195"/>
      <c r="F898" s="195"/>
      <c r="G898" s="195"/>
      <c r="H898" s="195"/>
      <c r="I898" s="195"/>
      <c r="J898" s="196">
        <f t="shared" si="6805"/>
        <v>0</v>
      </c>
      <c r="K898" s="197" t="str">
        <f>IF(analis!BJ31="","",analis!BJ31)</f>
        <v/>
      </c>
      <c r="L898" s="196"/>
      <c r="M898" s="196"/>
      <c r="N898" s="196"/>
      <c r="O898" s="196"/>
      <c r="P898" s="196">
        <f t="shared" si="6806"/>
        <v>0</v>
      </c>
      <c r="Q898" s="8" t="e">
        <f>#REF!</f>
        <v>#REF!</v>
      </c>
      <c r="R898" s="196"/>
      <c r="S898" s="196" t="e">
        <f t="shared" si="6807"/>
        <v>#REF!</v>
      </c>
      <c r="T898" s="196"/>
      <c r="U898" s="196"/>
      <c r="V898" s="196">
        <f t="shared" si="6808"/>
        <v>0</v>
      </c>
      <c r="W898" s="196"/>
      <c r="X898" s="196"/>
      <c r="Y898" s="196"/>
      <c r="Z898" s="196"/>
      <c r="AA898" s="196">
        <f t="shared" ref="AA898" si="6922">IF($W$643=1,J898*$J$7,0)</f>
        <v>0</v>
      </c>
      <c r="AB898" s="196">
        <f t="shared" ref="AB898" si="6923">IF($X$643=1,P898*$P$7,0)</f>
        <v>0</v>
      </c>
      <c r="AC898" s="196" t="e">
        <f t="shared" ref="AC898" si="6924">IF($Y$643=1,S898*$S$7,0)</f>
        <v>#REF!</v>
      </c>
      <c r="AD898" s="196">
        <f t="shared" ref="AD898" si="6925">IF($Z$643=1,V898*$V$7,0)</f>
        <v>0</v>
      </c>
      <c r="AE898" s="197" t="e">
        <f t="shared" si="6813"/>
        <v>#REF!</v>
      </c>
      <c r="AF898" s="198">
        <f t="shared" ref="AF898" si="6926">IFERROR(AE898/(IF($W$643&gt;0,$J$7,0)+IF($X$643&gt;0,$P$7,0)+IF($Y$643&gt;0,$S$7,0)+IF($Z$643&gt;0,$V$7,0)),0)</f>
        <v>0</v>
      </c>
      <c r="AG898" s="198"/>
      <c r="AH898" s="426"/>
      <c r="AI898" s="414"/>
      <c r="AJ898" s="199" t="str">
        <f t="shared" si="6345"/>
        <v>4.15</v>
      </c>
      <c r="AK898" s="8" t="e">
        <f>#REF!</f>
        <v>#REF!</v>
      </c>
      <c r="AL898" s="199"/>
      <c r="AM898" s="196" t="e">
        <f t="shared" si="6815"/>
        <v>#REF!</v>
      </c>
      <c r="AN898" s="196"/>
      <c r="AO898" s="196"/>
      <c r="AP898" s="196">
        <f t="shared" si="6816"/>
        <v>0</v>
      </c>
      <c r="AQ898" s="196"/>
      <c r="AR898" s="196"/>
      <c r="AS898" s="196">
        <f t="shared" si="6817"/>
        <v>0</v>
      </c>
      <c r="AT898" s="196"/>
      <c r="AU898" s="196"/>
      <c r="AV898" s="196"/>
      <c r="AW898" s="196" t="e">
        <f t="shared" ref="AW898" si="6927">IF($AT$643=1,AM898*$AM$7,0)</f>
        <v>#REF!</v>
      </c>
      <c r="AX898" s="196">
        <f t="shared" ref="AX898" si="6928">IF($AU$643=1,AP898*$AP$7,0)</f>
        <v>0</v>
      </c>
      <c r="AY898" s="196">
        <f t="shared" ref="AY898" si="6929">IF($AV$643=1,AS898*$AS$7,0)</f>
        <v>0</v>
      </c>
      <c r="AZ898" s="197" t="e">
        <f t="shared" si="6821"/>
        <v>#REF!</v>
      </c>
      <c r="BA898" s="198">
        <f t="shared" ref="BA898" si="6930">IFERROR(AZ898/(IF($AT$643&gt;0,$AM$7,0)+IF($AU$643&gt;0,$AP$7,0)+IF($AV$643&gt;0,$AS$7,0)),0)</f>
        <v>0</v>
      </c>
      <c r="BB898" s="198"/>
      <c r="BC898" s="426"/>
      <c r="BD898" s="414"/>
      <c r="BE898" s="414"/>
      <c r="BF898" s="414"/>
      <c r="BG898" s="417"/>
      <c r="BH898" s="417"/>
      <c r="BI898" s="316"/>
      <c r="BJ898" s="316"/>
      <c r="BK898" s="414"/>
      <c r="BL898" s="414"/>
      <c r="BM898" s="414"/>
      <c r="BP898" s="211"/>
      <c r="BQ898" s="211"/>
      <c r="BR898" s="211"/>
      <c r="BS898" s="211"/>
    </row>
    <row r="899" spans="1:71">
      <c r="A899" s="418">
        <v>19</v>
      </c>
      <c r="B899" s="418">
        <f>pd!B642</f>
        <v>0</v>
      </c>
      <c r="C899" s="421">
        <f>pd!C642</f>
        <v>0</v>
      </c>
      <c r="D899" s="195" t="str">
        <f t="shared" si="6339"/>
        <v>3.1</v>
      </c>
      <c r="E899" s="195"/>
      <c r="F899" s="195"/>
      <c r="G899" s="195"/>
      <c r="H899" s="195"/>
      <c r="I899" s="195"/>
      <c r="J899" s="196">
        <f t="shared" si="6805"/>
        <v>0</v>
      </c>
      <c r="K899" s="197" t="str">
        <f>IF(analis!AH32="","",analis!AH32)</f>
        <v/>
      </c>
      <c r="L899" s="196"/>
      <c r="M899" s="196"/>
      <c r="N899" s="196"/>
      <c r="O899" s="196"/>
      <c r="P899" s="196">
        <f t="shared" si="6806"/>
        <v>0</v>
      </c>
      <c r="Q899" s="8" t="e">
        <f>#REF!</f>
        <v>#REF!</v>
      </c>
      <c r="R899" s="196"/>
      <c r="S899" s="196" t="e">
        <f t="shared" si="6807"/>
        <v>#REF!</v>
      </c>
      <c r="T899" s="196"/>
      <c r="U899" s="196"/>
      <c r="V899" s="196">
        <f t="shared" si="6808"/>
        <v>0</v>
      </c>
      <c r="W899" s="196"/>
      <c r="X899" s="196"/>
      <c r="Y899" s="196"/>
      <c r="Z899" s="196"/>
      <c r="AA899" s="196">
        <f t="shared" ref="AA899" si="6931">IF($W$629=1,J899*$J$7,0)</f>
        <v>0</v>
      </c>
      <c r="AB899" s="196">
        <f t="shared" ref="AB899" si="6932">IF($X$629=1,P899*$P$7,0)</f>
        <v>0</v>
      </c>
      <c r="AC899" s="196" t="e">
        <f t="shared" ref="AC899" si="6933">IF($Y$629=1,S899*$S$7,0)</f>
        <v>#REF!</v>
      </c>
      <c r="AD899" s="196">
        <f t="shared" ref="AD899" si="6934">IF($Z$629=1,V899*$V$7,0)</f>
        <v>0</v>
      </c>
      <c r="AE899" s="197" t="e">
        <f t="shared" si="6813"/>
        <v>#REF!</v>
      </c>
      <c r="AF899" s="198">
        <f t="shared" ref="AF899" si="6935">IFERROR(AE899/(IF($W$629&gt;0,$J$7,0)+IF($X$629&gt;0,$P$7,0)+IF($Y$629&gt;0,$S$7,0)+IF($Z$629&gt;0,$V$7,0)),0)</f>
        <v>0</v>
      </c>
      <c r="AG899" s="198"/>
      <c r="AH899" s="424" t="e">
        <f t="shared" ref="AH899" si="6936">ROUND((SUM(AF899:AF913)/SUM($AG$629:$AG$643)),0)</f>
        <v>#REF!</v>
      </c>
      <c r="AI899" s="412" t="e">
        <f t="shared" ref="AI899" si="6937">IF(AH899&gt;=$BO$629,"A",IF(AH899&gt;=$BO$630,"B",IF(AH899&gt;=$BO$631,"C",IF(AH899&gt;=$BO$632,"D",""))))</f>
        <v>#REF!</v>
      </c>
      <c r="AJ899" s="199" t="str">
        <f t="shared" si="6345"/>
        <v>4.1</v>
      </c>
      <c r="AK899" s="8" t="e">
        <f>#REF!</f>
        <v>#REF!</v>
      </c>
      <c r="AL899" s="199"/>
      <c r="AM899" s="196" t="e">
        <f t="shared" si="6815"/>
        <v>#REF!</v>
      </c>
      <c r="AN899" s="196"/>
      <c r="AO899" s="196"/>
      <c r="AP899" s="196">
        <f t="shared" si="6816"/>
        <v>0</v>
      </c>
      <c r="AQ899" s="196"/>
      <c r="AR899" s="196"/>
      <c r="AS899" s="196">
        <f t="shared" si="6817"/>
        <v>0</v>
      </c>
      <c r="AT899" s="196"/>
      <c r="AU899" s="196"/>
      <c r="AV899" s="196"/>
      <c r="AW899" s="196" t="e">
        <f t="shared" ref="AW899" si="6938">IF($AT$629=1,AM899*$AM$7,0)</f>
        <v>#REF!</v>
      </c>
      <c r="AX899" s="196">
        <f t="shared" ref="AX899" si="6939">IF($AU$629=1,AP899*$AP$7,0)</f>
        <v>0</v>
      </c>
      <c r="AY899" s="196">
        <f t="shared" ref="AY899" si="6940">IF($AV$629=1,AS899*$AS$7,0)</f>
        <v>0</v>
      </c>
      <c r="AZ899" s="197" t="e">
        <f t="shared" si="6821"/>
        <v>#REF!</v>
      </c>
      <c r="BA899" s="198">
        <f t="shared" ref="BA899" si="6941">IFERROR(AZ899/(IF($AT$629&gt;0,$AM$7,0)+IF($AU$629&gt;0,$AP$7,0)+IF($AV$629&gt;0,$AS$7,0)),0)</f>
        <v>0</v>
      </c>
      <c r="BB899" s="198"/>
      <c r="BC899" s="424" t="e">
        <f t="shared" ref="BC899" si="6942">ROUND((SUM(BA899:BA913)/SUM($BB$629:$BB$643)),0)</f>
        <v>#REF!</v>
      </c>
      <c r="BD899" s="412" t="e">
        <f t="shared" ref="BD899" si="6943">IF(BC899&gt;=$BO$629,"A",IF(BC899&gt;=$BO$630,"B",IF(BC899&gt;=$BO$631,"C",IF(BC899&gt;=$BO$632,"D",""))))</f>
        <v>#REF!</v>
      </c>
      <c r="BE899" s="412"/>
      <c r="BF899" s="412"/>
      <c r="BG899" s="415" t="e">
        <f t="shared" ref="BG899" si="6944">IF(AI899=$BP$629,$BQ$629,IF(AI899=$BP$630,$BQ$630,IF(AI899=$BP$631,$BQ$631,IF(AI899=$BP$632,$BQ$632,""))))</f>
        <v>#REF!</v>
      </c>
      <c r="BH899" s="415" t="e">
        <f t="shared" ref="BH899" si="6945">IF(BD899=$BP$629,$BR$629,IF(BD899=$BP$630,$BR$630,IF(BD899=$BP$631,$BR$631,IF(BD899=$BP$632,$BR$632,""))))</f>
        <v>#REF!</v>
      </c>
      <c r="BI899" s="315" t="str">
        <f t="shared" ref="BI899" si="6946">IF(BE899=$BS$629,$BT$629,IF(BE899=$BS$630,$BT$630,IF(BE899=$BS$631,$BT$631,IF(BE899=$BS$632,$BT$632,""))))</f>
        <v/>
      </c>
      <c r="BJ899" s="315" t="str">
        <f t="shared" ref="BJ899" si="6947">IF(BF899=$BS$629,$BU$629,IF(BF899=$BS$630,$BU$630,IF(BF899=$BS$631,$BU$631,IF(BF899=$BS$632,$BU$632,""))))</f>
        <v/>
      </c>
      <c r="BK899" s="412"/>
      <c r="BL899" s="412"/>
      <c r="BM899" s="412"/>
      <c r="BP899" s="211"/>
      <c r="BQ899" s="211"/>
      <c r="BR899" s="211"/>
      <c r="BS899" s="211"/>
    </row>
    <row r="900" spans="1:71">
      <c r="A900" s="419"/>
      <c r="B900" s="419"/>
      <c r="C900" s="422"/>
      <c r="D900" s="195" t="str">
        <f t="shared" si="6339"/>
        <v>3.2</v>
      </c>
      <c r="E900" s="195"/>
      <c r="F900" s="195"/>
      <c r="G900" s="195"/>
      <c r="H900" s="195"/>
      <c r="I900" s="195"/>
      <c r="J900" s="196">
        <f t="shared" si="6805"/>
        <v>0</v>
      </c>
      <c r="K900" s="197" t="str">
        <f>IF(analis!AJ32="","",analis!AJ32)</f>
        <v/>
      </c>
      <c r="L900" s="196"/>
      <c r="M900" s="196"/>
      <c r="N900" s="196"/>
      <c r="O900" s="196"/>
      <c r="P900" s="196">
        <f t="shared" si="6806"/>
        <v>0</v>
      </c>
      <c r="Q900" s="8" t="e">
        <f>#REF!</f>
        <v>#REF!</v>
      </c>
      <c r="R900" s="196"/>
      <c r="S900" s="196" t="e">
        <f t="shared" si="6807"/>
        <v>#REF!</v>
      </c>
      <c r="T900" s="196"/>
      <c r="U900" s="196"/>
      <c r="V900" s="196">
        <f t="shared" si="6808"/>
        <v>0</v>
      </c>
      <c r="W900" s="196"/>
      <c r="X900" s="196"/>
      <c r="Y900" s="196"/>
      <c r="Z900" s="196"/>
      <c r="AA900" s="196">
        <f t="shared" ref="AA900" si="6948">IF($W$630=1,J900*$J$7,0)</f>
        <v>0</v>
      </c>
      <c r="AB900" s="196">
        <f t="shared" ref="AB900" si="6949">IF($X$630=1,P900*$P$7,0)</f>
        <v>0</v>
      </c>
      <c r="AC900" s="196" t="e">
        <f t="shared" ref="AC900" si="6950">IF($Y$630=1,S900*$S$7,0)</f>
        <v>#REF!</v>
      </c>
      <c r="AD900" s="196">
        <f t="shared" ref="AD900" si="6951">IF($Z$630=1,V900*$V$7,0)</f>
        <v>0</v>
      </c>
      <c r="AE900" s="197" t="e">
        <f t="shared" si="6813"/>
        <v>#REF!</v>
      </c>
      <c r="AF900" s="198">
        <f t="shared" ref="AF900" si="6952">IFERROR(AE900/(IF($W$630&gt;0,$J$7,0)+IF($X$630&gt;0,$P$7,0)+IF($Y$630&gt;0,$S$7,0)+IF($Z$630&gt;0,$V$7,0)),0)</f>
        <v>0</v>
      </c>
      <c r="AG900" s="198"/>
      <c r="AH900" s="425"/>
      <c r="AI900" s="413"/>
      <c r="AJ900" s="199" t="str">
        <f t="shared" si="6345"/>
        <v>4.2</v>
      </c>
      <c r="AK900" s="8" t="e">
        <f>#REF!</f>
        <v>#REF!</v>
      </c>
      <c r="AL900" s="199"/>
      <c r="AM900" s="196" t="e">
        <f t="shared" si="6815"/>
        <v>#REF!</v>
      </c>
      <c r="AN900" s="196"/>
      <c r="AO900" s="196"/>
      <c r="AP900" s="196">
        <f t="shared" si="6816"/>
        <v>0</v>
      </c>
      <c r="AQ900" s="196"/>
      <c r="AR900" s="196"/>
      <c r="AS900" s="196">
        <f t="shared" si="6817"/>
        <v>0</v>
      </c>
      <c r="AT900" s="196"/>
      <c r="AU900" s="196"/>
      <c r="AV900" s="196"/>
      <c r="AW900" s="196" t="e">
        <f t="shared" ref="AW900" si="6953">IF($AT$630=1,AM900*$AM$7,0)</f>
        <v>#REF!</v>
      </c>
      <c r="AX900" s="196">
        <f t="shared" ref="AX900" si="6954">IF($AU$630=1,AP900*$AP$7,0)</f>
        <v>0</v>
      </c>
      <c r="AY900" s="196">
        <f t="shared" ref="AY900" si="6955">IF($AV$630=1,AS900*$AS$7,0)</f>
        <v>0</v>
      </c>
      <c r="AZ900" s="197" t="e">
        <f t="shared" si="6821"/>
        <v>#REF!</v>
      </c>
      <c r="BA900" s="198">
        <f t="shared" ref="BA900" si="6956">IFERROR(AZ900/(IF($AT$630&gt;0,$AM$7,0)+IF($AU$630&gt;0,$AP$7,0)+IF($AV$630&gt;0,$AS$7,0)),0)</f>
        <v>0</v>
      </c>
      <c r="BB900" s="198"/>
      <c r="BC900" s="425"/>
      <c r="BD900" s="413"/>
      <c r="BE900" s="413"/>
      <c r="BF900" s="413"/>
      <c r="BG900" s="416"/>
      <c r="BH900" s="416"/>
      <c r="BI900" s="411"/>
      <c r="BJ900" s="411"/>
      <c r="BK900" s="413"/>
      <c r="BL900" s="413"/>
      <c r="BM900" s="413"/>
      <c r="BP900" s="211"/>
      <c r="BQ900" s="211"/>
      <c r="BR900" s="211"/>
      <c r="BS900" s="211"/>
    </row>
    <row r="901" spans="1:71">
      <c r="A901" s="419"/>
      <c r="B901" s="419"/>
      <c r="C901" s="422"/>
      <c r="D901" s="195" t="str">
        <f t="shared" si="6339"/>
        <v>3.3</v>
      </c>
      <c r="E901" s="195"/>
      <c r="F901" s="195"/>
      <c r="G901" s="195"/>
      <c r="H901" s="195"/>
      <c r="I901" s="195"/>
      <c r="J901" s="196">
        <f t="shared" si="6805"/>
        <v>0</v>
      </c>
      <c r="K901" s="197" t="str">
        <f>IF(analis!AL32="","",analis!AL32)</f>
        <v/>
      </c>
      <c r="L901" s="196"/>
      <c r="M901" s="196"/>
      <c r="N901" s="196"/>
      <c r="O901" s="196"/>
      <c r="P901" s="196">
        <f t="shared" si="6806"/>
        <v>0</v>
      </c>
      <c r="Q901" s="8" t="e">
        <f>#REF!</f>
        <v>#REF!</v>
      </c>
      <c r="R901" s="196"/>
      <c r="S901" s="196" t="e">
        <f t="shared" si="6807"/>
        <v>#REF!</v>
      </c>
      <c r="T901" s="196"/>
      <c r="U901" s="196"/>
      <c r="V901" s="196">
        <f t="shared" si="6808"/>
        <v>0</v>
      </c>
      <c r="W901" s="196"/>
      <c r="X901" s="196"/>
      <c r="Y901" s="196"/>
      <c r="Z901" s="196"/>
      <c r="AA901" s="196">
        <f t="shared" ref="AA901" si="6957">IF($W$631=1,J901*$J$7,0)</f>
        <v>0</v>
      </c>
      <c r="AB901" s="196">
        <f t="shared" ref="AB901" si="6958">IF($X$631=1,P901*$P$7,0)</f>
        <v>0</v>
      </c>
      <c r="AC901" s="196" t="e">
        <f t="shared" ref="AC901" si="6959">IF($Y$631=1,S901*$S$7,0)</f>
        <v>#REF!</v>
      </c>
      <c r="AD901" s="196">
        <f t="shared" ref="AD901" si="6960">IF($Z$631=1,V901*$V$7,0)</f>
        <v>0</v>
      </c>
      <c r="AE901" s="197" t="e">
        <f t="shared" si="6813"/>
        <v>#REF!</v>
      </c>
      <c r="AF901" s="198">
        <f t="shared" ref="AF901" si="6961">IFERROR(AE901/(IF($W$631&gt;0,$J$7,0)+IF($X$631&gt;0,$P$7,0)+IF($Y$631&gt;0,$S$7,0)+IF($Z$631&gt;0,$V$7,0)),0)</f>
        <v>0</v>
      </c>
      <c r="AG901" s="198"/>
      <c r="AH901" s="425"/>
      <c r="AI901" s="413"/>
      <c r="AJ901" s="199" t="str">
        <f t="shared" si="6345"/>
        <v>4.3</v>
      </c>
      <c r="AK901" s="8" t="e">
        <f>#REF!</f>
        <v>#REF!</v>
      </c>
      <c r="AL901" s="199"/>
      <c r="AM901" s="196" t="e">
        <f t="shared" si="6815"/>
        <v>#REF!</v>
      </c>
      <c r="AN901" s="196"/>
      <c r="AO901" s="196"/>
      <c r="AP901" s="196">
        <f t="shared" si="6816"/>
        <v>0</v>
      </c>
      <c r="AQ901" s="196"/>
      <c r="AR901" s="196"/>
      <c r="AS901" s="196">
        <f t="shared" si="6817"/>
        <v>0</v>
      </c>
      <c r="AT901" s="196"/>
      <c r="AU901" s="196"/>
      <c r="AV901" s="196"/>
      <c r="AW901" s="196" t="e">
        <f t="shared" ref="AW901" si="6962">IF($AT$631=1,AM901*$AM$7,0)</f>
        <v>#REF!</v>
      </c>
      <c r="AX901" s="196">
        <f t="shared" ref="AX901" si="6963">IF($AU$631=1,AP901*$AP$7,0)</f>
        <v>0</v>
      </c>
      <c r="AY901" s="196">
        <f t="shared" ref="AY901" si="6964">IF($AV$631=1,AS901*$AS$7,0)</f>
        <v>0</v>
      </c>
      <c r="AZ901" s="197" t="e">
        <f t="shared" si="6821"/>
        <v>#REF!</v>
      </c>
      <c r="BA901" s="198">
        <f t="shared" ref="BA901" si="6965">IFERROR(AZ901/(IF($AT$631&gt;0,$AM$7,0)+IF($AU$631&gt;0,$AP$7,0)+IF($AV$631&gt;0,$AS$7,0)),0)</f>
        <v>0</v>
      </c>
      <c r="BB901" s="198"/>
      <c r="BC901" s="425"/>
      <c r="BD901" s="413"/>
      <c r="BE901" s="413"/>
      <c r="BF901" s="413"/>
      <c r="BG901" s="416"/>
      <c r="BH901" s="416"/>
      <c r="BI901" s="411"/>
      <c r="BJ901" s="411"/>
      <c r="BK901" s="413"/>
      <c r="BL901" s="413"/>
      <c r="BM901" s="413"/>
      <c r="BP901" s="211"/>
      <c r="BQ901" s="211"/>
      <c r="BR901" s="211"/>
      <c r="BS901" s="211"/>
    </row>
    <row r="902" spans="1:71">
      <c r="A902" s="419"/>
      <c r="B902" s="419"/>
      <c r="C902" s="422"/>
      <c r="D902" s="195" t="str">
        <f t="shared" ref="D902:D965" si="6966">D887</f>
        <v>3.4</v>
      </c>
      <c r="E902" s="195"/>
      <c r="F902" s="195"/>
      <c r="G902" s="195"/>
      <c r="H902" s="195"/>
      <c r="I902" s="195"/>
      <c r="J902" s="196">
        <f t="shared" si="6805"/>
        <v>0</v>
      </c>
      <c r="K902" s="197" t="str">
        <f>IF(analis!AN32="","",analis!AN32)</f>
        <v/>
      </c>
      <c r="L902" s="196"/>
      <c r="M902" s="196"/>
      <c r="N902" s="196"/>
      <c r="O902" s="196"/>
      <c r="P902" s="196">
        <f t="shared" si="6806"/>
        <v>0</v>
      </c>
      <c r="Q902" s="8" t="e">
        <f>#REF!</f>
        <v>#REF!</v>
      </c>
      <c r="R902" s="196"/>
      <c r="S902" s="196" t="e">
        <f t="shared" si="6807"/>
        <v>#REF!</v>
      </c>
      <c r="T902" s="196"/>
      <c r="U902" s="196"/>
      <c r="V902" s="196">
        <f t="shared" si="6808"/>
        <v>0</v>
      </c>
      <c r="W902" s="196"/>
      <c r="X902" s="196"/>
      <c r="Y902" s="196"/>
      <c r="Z902" s="196"/>
      <c r="AA902" s="196">
        <f t="shared" ref="AA902" si="6967">IF($W$632=1,J902*$J$7,0)</f>
        <v>0</v>
      </c>
      <c r="AB902" s="196">
        <f t="shared" ref="AB902" si="6968">IF($X$632=1,P902*$P$7,0)</f>
        <v>0</v>
      </c>
      <c r="AC902" s="196" t="e">
        <f t="shared" ref="AC902" si="6969">IF($Y$632=1,S902*$S$7,0)</f>
        <v>#REF!</v>
      </c>
      <c r="AD902" s="196">
        <f t="shared" ref="AD902" si="6970">IF($Z$632=1,V902*$V$7,0)</f>
        <v>0</v>
      </c>
      <c r="AE902" s="197" t="e">
        <f t="shared" si="6813"/>
        <v>#REF!</v>
      </c>
      <c r="AF902" s="198">
        <f t="shared" ref="AF902" si="6971">IFERROR(AE902/(IF($W$632&gt;0,$J$7,0)+IF($X$632&gt;0,$P$7,0)+IF($Y$632&gt;0,$S$7,0)+IF($Z$632&gt;0,$V$7,0)),0)</f>
        <v>0</v>
      </c>
      <c r="AG902" s="198"/>
      <c r="AH902" s="425"/>
      <c r="AI902" s="413"/>
      <c r="AJ902" s="199" t="str">
        <f t="shared" ref="AJ902:AJ965" si="6972">AJ887</f>
        <v>4.4</v>
      </c>
      <c r="AK902" s="8" t="e">
        <f>#REF!</f>
        <v>#REF!</v>
      </c>
      <c r="AL902" s="199"/>
      <c r="AM902" s="196" t="e">
        <f t="shared" si="6815"/>
        <v>#REF!</v>
      </c>
      <c r="AN902" s="196"/>
      <c r="AO902" s="196"/>
      <c r="AP902" s="196">
        <f t="shared" si="6816"/>
        <v>0</v>
      </c>
      <c r="AQ902" s="196"/>
      <c r="AR902" s="196"/>
      <c r="AS902" s="196">
        <f t="shared" si="6817"/>
        <v>0</v>
      </c>
      <c r="AT902" s="196"/>
      <c r="AU902" s="196"/>
      <c r="AV902" s="196"/>
      <c r="AW902" s="196" t="e">
        <f t="shared" ref="AW902" si="6973">IF($AT$632=1,AM902*$AM$7,0)</f>
        <v>#REF!</v>
      </c>
      <c r="AX902" s="196">
        <f t="shared" ref="AX902" si="6974">IF($AU$632=1,AP902*$AP$7,0)</f>
        <v>0</v>
      </c>
      <c r="AY902" s="196">
        <f t="shared" ref="AY902" si="6975">IF($AV$632=1,AS902*$AS$7,0)</f>
        <v>0</v>
      </c>
      <c r="AZ902" s="197" t="e">
        <f t="shared" si="6821"/>
        <v>#REF!</v>
      </c>
      <c r="BA902" s="198">
        <f t="shared" ref="BA902" si="6976">IFERROR(AZ902/(IF($AT$632&gt;0,$AM$7,0)+IF($AU$632&gt;0,$AP$7,0)+IF($AV$632&gt;0,$AS$7,0)),0)</f>
        <v>0</v>
      </c>
      <c r="BB902" s="198"/>
      <c r="BC902" s="425"/>
      <c r="BD902" s="413"/>
      <c r="BE902" s="413"/>
      <c r="BF902" s="413"/>
      <c r="BG902" s="416"/>
      <c r="BH902" s="416"/>
      <c r="BI902" s="411"/>
      <c r="BJ902" s="411"/>
      <c r="BK902" s="413"/>
      <c r="BL902" s="413"/>
      <c r="BM902" s="413"/>
      <c r="BP902" s="211"/>
      <c r="BQ902" s="211"/>
      <c r="BR902" s="211"/>
      <c r="BS902" s="211"/>
    </row>
    <row r="903" spans="1:71">
      <c r="A903" s="419"/>
      <c r="B903" s="419"/>
      <c r="C903" s="422"/>
      <c r="D903" s="195" t="str">
        <f t="shared" si="6966"/>
        <v>3.5</v>
      </c>
      <c r="E903" s="195"/>
      <c r="F903" s="195"/>
      <c r="G903" s="195"/>
      <c r="H903" s="195"/>
      <c r="I903" s="195"/>
      <c r="J903" s="196">
        <f t="shared" si="6805"/>
        <v>0</v>
      </c>
      <c r="K903" s="197" t="str">
        <f>IF(analis!AP32="","",analis!AP32)</f>
        <v/>
      </c>
      <c r="L903" s="196"/>
      <c r="M903" s="196"/>
      <c r="N903" s="196"/>
      <c r="O903" s="196"/>
      <c r="P903" s="196">
        <f t="shared" si="6806"/>
        <v>0</v>
      </c>
      <c r="Q903" s="8" t="e">
        <f>#REF!</f>
        <v>#REF!</v>
      </c>
      <c r="R903" s="196"/>
      <c r="S903" s="196" t="e">
        <f t="shared" si="6807"/>
        <v>#REF!</v>
      </c>
      <c r="T903" s="196"/>
      <c r="U903" s="196"/>
      <c r="V903" s="196">
        <f t="shared" si="6808"/>
        <v>0</v>
      </c>
      <c r="W903" s="196"/>
      <c r="X903" s="196"/>
      <c r="Y903" s="196"/>
      <c r="Z903" s="196"/>
      <c r="AA903" s="196">
        <f t="shared" ref="AA903" si="6977">IF($W$633=1,J903*$J$7,0)</f>
        <v>0</v>
      </c>
      <c r="AB903" s="196">
        <f t="shared" ref="AB903" si="6978">IF($X$633=1,P903*$P$7,0)</f>
        <v>0</v>
      </c>
      <c r="AC903" s="196" t="e">
        <f t="shared" ref="AC903" si="6979">IF($Y$633=1,S903*$S$7,0)</f>
        <v>#REF!</v>
      </c>
      <c r="AD903" s="196">
        <f t="shared" ref="AD903" si="6980">IF($Z$633=1,V903*$V$7,0)</f>
        <v>0</v>
      </c>
      <c r="AE903" s="197" t="e">
        <f t="shared" si="6813"/>
        <v>#REF!</v>
      </c>
      <c r="AF903" s="198">
        <f t="shared" ref="AF903" si="6981">IFERROR(AE903/(IF($W$633&gt;0,$J$7,0)+IF($X$633&gt;0,$P$7,0)+IF($Y$633&gt;0,$S$7,0)+IF($Z$633&gt;0,$V$7,0)),0)</f>
        <v>0</v>
      </c>
      <c r="AG903" s="198"/>
      <c r="AH903" s="425"/>
      <c r="AI903" s="413"/>
      <c r="AJ903" s="199" t="str">
        <f t="shared" si="6972"/>
        <v>4.5</v>
      </c>
      <c r="AK903" s="8" t="e">
        <f>#REF!</f>
        <v>#REF!</v>
      </c>
      <c r="AL903" s="199"/>
      <c r="AM903" s="196" t="e">
        <f t="shared" si="6815"/>
        <v>#REF!</v>
      </c>
      <c r="AN903" s="196"/>
      <c r="AO903" s="196"/>
      <c r="AP903" s="196">
        <f t="shared" si="6816"/>
        <v>0</v>
      </c>
      <c r="AQ903" s="196"/>
      <c r="AR903" s="196"/>
      <c r="AS903" s="196">
        <f t="shared" si="6817"/>
        <v>0</v>
      </c>
      <c r="AT903" s="196"/>
      <c r="AU903" s="196"/>
      <c r="AV903" s="196"/>
      <c r="AW903" s="196" t="e">
        <f t="shared" ref="AW903" si="6982">IF($AT$633=1,AM903*$AM$7,0)</f>
        <v>#REF!</v>
      </c>
      <c r="AX903" s="196">
        <f t="shared" ref="AX903" si="6983">IF($AU$633=1,AP903*$AP$7,0)</f>
        <v>0</v>
      </c>
      <c r="AY903" s="196">
        <f t="shared" ref="AY903" si="6984">IF($AV$633=1,AS903*$AS$7,0)</f>
        <v>0</v>
      </c>
      <c r="AZ903" s="197" t="e">
        <f t="shared" si="6821"/>
        <v>#REF!</v>
      </c>
      <c r="BA903" s="198">
        <f t="shared" ref="BA903" si="6985">IFERROR(AZ903/(IF($AT$633&gt;0,$AM$7,0)+IF($AU$633&gt;0,$AP$7,0)+IF($AV$633&gt;0,$AS$7,0)),0)</f>
        <v>0</v>
      </c>
      <c r="BB903" s="198"/>
      <c r="BC903" s="425"/>
      <c r="BD903" s="413"/>
      <c r="BE903" s="413"/>
      <c r="BF903" s="413"/>
      <c r="BG903" s="416"/>
      <c r="BH903" s="416"/>
      <c r="BI903" s="411"/>
      <c r="BJ903" s="411"/>
      <c r="BK903" s="413"/>
      <c r="BL903" s="413"/>
      <c r="BM903" s="413"/>
      <c r="BP903" s="211"/>
      <c r="BQ903" s="211"/>
      <c r="BR903" s="211"/>
      <c r="BS903" s="211"/>
    </row>
    <row r="904" spans="1:71">
      <c r="A904" s="419"/>
      <c r="B904" s="419"/>
      <c r="C904" s="422"/>
      <c r="D904" s="195" t="str">
        <f t="shared" si="6966"/>
        <v>3.6</v>
      </c>
      <c r="E904" s="195"/>
      <c r="F904" s="195"/>
      <c r="G904" s="195"/>
      <c r="H904" s="195"/>
      <c r="I904" s="195"/>
      <c r="J904" s="196">
        <f t="shared" si="6805"/>
        <v>0</v>
      </c>
      <c r="K904" s="197" t="str">
        <f>IF(analis!AR32="","",analis!AR32)</f>
        <v/>
      </c>
      <c r="L904" s="196"/>
      <c r="M904" s="196"/>
      <c r="N904" s="196"/>
      <c r="O904" s="196"/>
      <c r="P904" s="196">
        <f t="shared" si="6806"/>
        <v>0</v>
      </c>
      <c r="Q904" s="8" t="str">
        <f>'rpp10'!$M$277</f>
        <v/>
      </c>
      <c r="R904" s="196"/>
      <c r="S904" s="196">
        <f t="shared" si="6807"/>
        <v>0</v>
      </c>
      <c r="T904" s="196"/>
      <c r="U904" s="196"/>
      <c r="V904" s="196">
        <f t="shared" si="6808"/>
        <v>0</v>
      </c>
      <c r="W904" s="196"/>
      <c r="X904" s="196"/>
      <c r="Y904" s="196"/>
      <c r="Z904" s="196"/>
      <c r="AA904" s="196">
        <f t="shared" ref="AA904" si="6986">IF($W$634=1,J904*$J$7,0)</f>
        <v>0</v>
      </c>
      <c r="AB904" s="196">
        <f t="shared" ref="AB904" si="6987">IF($X$634=1,P904*$P$7,0)</f>
        <v>0</v>
      </c>
      <c r="AC904" s="196">
        <f t="shared" ref="AC904" si="6988">IF($Y$634=1,S904*$S$7,0)</f>
        <v>0</v>
      </c>
      <c r="AD904" s="196">
        <f t="shared" ref="AD904" si="6989">IF($Z$634=1,V904*$V$7,0)</f>
        <v>0</v>
      </c>
      <c r="AE904" s="197">
        <f t="shared" si="6813"/>
        <v>0</v>
      </c>
      <c r="AF904" s="198">
        <f t="shared" ref="AF904" si="6990">IFERROR(AE904/(IF($W$634&gt;0,$J$7,0)+IF($X$634&gt;0,$P$7,0)+IF($Y$634&gt;0,$S$7,0)+IF($Z$634&gt;0,$V$7,0)),0)</f>
        <v>0</v>
      </c>
      <c r="AG904" s="198"/>
      <c r="AH904" s="425"/>
      <c r="AI904" s="413"/>
      <c r="AJ904" s="199" t="str">
        <f t="shared" si="6972"/>
        <v>4.6</v>
      </c>
      <c r="AK904" s="8" t="str">
        <f>'rpp10'!$M$334</f>
        <v/>
      </c>
      <c r="AL904" s="199"/>
      <c r="AM904" s="196">
        <f t="shared" si="6815"/>
        <v>0</v>
      </c>
      <c r="AN904" s="196"/>
      <c r="AO904" s="196"/>
      <c r="AP904" s="196">
        <f t="shared" si="6816"/>
        <v>0</v>
      </c>
      <c r="AQ904" s="196"/>
      <c r="AR904" s="196"/>
      <c r="AS904" s="196">
        <f t="shared" si="6817"/>
        <v>0</v>
      </c>
      <c r="AT904" s="196"/>
      <c r="AU904" s="196"/>
      <c r="AV904" s="196"/>
      <c r="AW904" s="196">
        <f t="shared" ref="AW904" si="6991">IF($AT$634=1,AM904*$AM$7,0)</f>
        <v>0</v>
      </c>
      <c r="AX904" s="196">
        <f t="shared" ref="AX904" si="6992">IF($AU$634=1,AP904*$AP$7,0)</f>
        <v>0</v>
      </c>
      <c r="AY904" s="196">
        <f t="shared" ref="AY904" si="6993">IF($AV$634=1,AS904*$AS$7,0)</f>
        <v>0</v>
      </c>
      <c r="AZ904" s="197">
        <f t="shared" si="6821"/>
        <v>0</v>
      </c>
      <c r="BA904" s="198">
        <f t="shared" ref="BA904" si="6994">IFERROR(AZ904/(IF($AT$634&gt;0,$AM$7,0)+IF($AU$634&gt;0,$AP$7,0)+IF($AV$634&gt;0,$AS$7,0)),0)</f>
        <v>0</v>
      </c>
      <c r="BB904" s="198"/>
      <c r="BC904" s="425"/>
      <c r="BD904" s="413"/>
      <c r="BE904" s="413"/>
      <c r="BF904" s="413"/>
      <c r="BG904" s="416"/>
      <c r="BH904" s="416"/>
      <c r="BI904" s="411"/>
      <c r="BJ904" s="411"/>
      <c r="BK904" s="413"/>
      <c r="BL904" s="413"/>
      <c r="BM904" s="413"/>
      <c r="BP904" s="211"/>
      <c r="BQ904" s="211"/>
      <c r="BR904" s="211"/>
      <c r="BS904" s="211"/>
    </row>
    <row r="905" spans="1:71">
      <c r="A905" s="419"/>
      <c r="B905" s="419"/>
      <c r="C905" s="422"/>
      <c r="D905" s="195" t="str">
        <f t="shared" si="6966"/>
        <v>3.7</v>
      </c>
      <c r="E905" s="195"/>
      <c r="F905" s="195"/>
      <c r="G905" s="195"/>
      <c r="H905" s="195"/>
      <c r="I905" s="195"/>
      <c r="J905" s="196">
        <f t="shared" si="6805"/>
        <v>0</v>
      </c>
      <c r="K905" s="197" t="str">
        <f>IF(analis!AT32="","",analis!AT32)</f>
        <v/>
      </c>
      <c r="L905" s="196"/>
      <c r="M905" s="196"/>
      <c r="N905" s="196"/>
      <c r="O905" s="196"/>
      <c r="P905" s="196">
        <f t="shared" si="6806"/>
        <v>0</v>
      </c>
      <c r="Q905" s="8" t="e">
        <f>#REF!</f>
        <v>#REF!</v>
      </c>
      <c r="R905" s="196"/>
      <c r="S905" s="196" t="e">
        <f t="shared" si="6807"/>
        <v>#REF!</v>
      </c>
      <c r="T905" s="196"/>
      <c r="U905" s="196"/>
      <c r="V905" s="196">
        <f t="shared" si="6808"/>
        <v>0</v>
      </c>
      <c r="W905" s="196"/>
      <c r="X905" s="196"/>
      <c r="Y905" s="196"/>
      <c r="Z905" s="196"/>
      <c r="AA905" s="196">
        <f t="shared" ref="AA905" si="6995">IF($W$635=1,J905*$J$7,0)</f>
        <v>0</v>
      </c>
      <c r="AB905" s="196">
        <f t="shared" ref="AB905" si="6996">IF($X$635=1,P905*$P$7,0)</f>
        <v>0</v>
      </c>
      <c r="AC905" s="196" t="e">
        <f t="shared" ref="AC905" si="6997">IF($Y$635=1,S905*$S$7,0)</f>
        <v>#REF!</v>
      </c>
      <c r="AD905" s="196">
        <f t="shared" ref="AD905" si="6998">IF($Z$635=1,V905*$V$7,0)</f>
        <v>0</v>
      </c>
      <c r="AE905" s="197" t="e">
        <f t="shared" si="6813"/>
        <v>#REF!</v>
      </c>
      <c r="AF905" s="198">
        <f t="shared" ref="AF905" si="6999">IFERROR(AE905/(IF($W$635&gt;0,$J$7,0)+IF($X$635&gt;0,$P$7,0)+IF($Y$635&gt;0,$S$7,0)+IF($Z$635&gt;0,$V$7,0)),0)</f>
        <v>0</v>
      </c>
      <c r="AG905" s="198"/>
      <c r="AH905" s="425"/>
      <c r="AI905" s="413"/>
      <c r="AJ905" s="199" t="str">
        <f t="shared" si="6972"/>
        <v>4.7</v>
      </c>
      <c r="AK905" s="8" t="e">
        <f>#REF!</f>
        <v>#REF!</v>
      </c>
      <c r="AL905" s="199"/>
      <c r="AM905" s="196" t="e">
        <f t="shared" si="6815"/>
        <v>#REF!</v>
      </c>
      <c r="AN905" s="196"/>
      <c r="AO905" s="196"/>
      <c r="AP905" s="196">
        <f t="shared" si="6816"/>
        <v>0</v>
      </c>
      <c r="AQ905" s="196"/>
      <c r="AR905" s="196"/>
      <c r="AS905" s="196">
        <f t="shared" si="6817"/>
        <v>0</v>
      </c>
      <c r="AT905" s="196"/>
      <c r="AU905" s="196"/>
      <c r="AV905" s="196"/>
      <c r="AW905" s="196" t="e">
        <f t="shared" ref="AW905" si="7000">IF($AT$635=1,AM905*$AM$7,0)</f>
        <v>#REF!</v>
      </c>
      <c r="AX905" s="196">
        <f t="shared" ref="AX905" si="7001">IF($AU$635=1,AP905*$AP$7,0)</f>
        <v>0</v>
      </c>
      <c r="AY905" s="196">
        <f t="shared" ref="AY905" si="7002">IF($AV$635=1,AS905*$AS$7,0)</f>
        <v>0</v>
      </c>
      <c r="AZ905" s="197" t="e">
        <f t="shared" si="6821"/>
        <v>#REF!</v>
      </c>
      <c r="BA905" s="198">
        <f t="shared" ref="BA905" si="7003">IFERROR(AZ905/(IF($AT$635&gt;0,$AM$7,0)+IF($AU$635&gt;0,$AP$7,0)+IF($AV$635&gt;0,$AS$7,0)),0)</f>
        <v>0</v>
      </c>
      <c r="BB905" s="198"/>
      <c r="BC905" s="425"/>
      <c r="BD905" s="413"/>
      <c r="BE905" s="413"/>
      <c r="BF905" s="413"/>
      <c r="BG905" s="416"/>
      <c r="BH905" s="416"/>
      <c r="BI905" s="411"/>
      <c r="BJ905" s="411"/>
      <c r="BK905" s="413"/>
      <c r="BL905" s="413"/>
      <c r="BM905" s="413"/>
      <c r="BP905" s="211"/>
      <c r="BQ905" s="211"/>
      <c r="BR905" s="211"/>
      <c r="BS905" s="211"/>
    </row>
    <row r="906" spans="1:71">
      <c r="A906" s="419"/>
      <c r="B906" s="419"/>
      <c r="C906" s="422"/>
      <c r="D906" s="195" t="str">
        <f t="shared" si="6966"/>
        <v>3.8</v>
      </c>
      <c r="E906" s="195"/>
      <c r="F906" s="195"/>
      <c r="G906" s="195"/>
      <c r="H906" s="195"/>
      <c r="I906" s="195"/>
      <c r="J906" s="196">
        <f t="shared" si="6805"/>
        <v>0</v>
      </c>
      <c r="K906" s="197" t="str">
        <f>IF(analis!AV32="","",analis!AV32)</f>
        <v/>
      </c>
      <c r="L906" s="196"/>
      <c r="M906" s="196"/>
      <c r="N906" s="196"/>
      <c r="O906" s="196"/>
      <c r="P906" s="196">
        <f t="shared" si="6806"/>
        <v>0</v>
      </c>
      <c r="Q906" s="8" t="e">
        <f>#REF!</f>
        <v>#REF!</v>
      </c>
      <c r="R906" s="196"/>
      <c r="S906" s="196" t="e">
        <f t="shared" si="6807"/>
        <v>#REF!</v>
      </c>
      <c r="T906" s="196"/>
      <c r="U906" s="196"/>
      <c r="V906" s="196">
        <f t="shared" si="6808"/>
        <v>0</v>
      </c>
      <c r="W906" s="196"/>
      <c r="X906" s="196"/>
      <c r="Y906" s="196"/>
      <c r="Z906" s="196"/>
      <c r="AA906" s="196">
        <f t="shared" ref="AA906" si="7004">IF($W$636=1,J906*$J$7,0)</f>
        <v>0</v>
      </c>
      <c r="AB906" s="196">
        <f t="shared" ref="AB906" si="7005">IF($X$636=1,P906*$P$7,0)</f>
        <v>0</v>
      </c>
      <c r="AC906" s="196" t="e">
        <f t="shared" ref="AC906" si="7006">IF($Y$636=1,S906*$S$7,0)</f>
        <v>#REF!</v>
      </c>
      <c r="AD906" s="196">
        <f t="shared" ref="AD906" si="7007">IF($Z$636=1,V906*$V$7,0)</f>
        <v>0</v>
      </c>
      <c r="AE906" s="197" t="e">
        <f t="shared" si="6813"/>
        <v>#REF!</v>
      </c>
      <c r="AF906" s="198">
        <f t="shared" ref="AF906" si="7008">IFERROR(AE906/(IF($W$636&gt;0,$J$7,0)+IF($X$636&gt;0,$P$7,0)+IF($Y$636&gt;0,$S$7,0)+IF($Z$636&gt;0,$V$7,0)),0)</f>
        <v>0</v>
      </c>
      <c r="AG906" s="198"/>
      <c r="AH906" s="425"/>
      <c r="AI906" s="413"/>
      <c r="AJ906" s="199" t="str">
        <f t="shared" si="6972"/>
        <v>4.8</v>
      </c>
      <c r="AK906" s="8" t="e">
        <f>#REF!</f>
        <v>#REF!</v>
      </c>
      <c r="AL906" s="199"/>
      <c r="AM906" s="196" t="e">
        <f t="shared" si="6815"/>
        <v>#REF!</v>
      </c>
      <c r="AN906" s="196"/>
      <c r="AO906" s="196"/>
      <c r="AP906" s="196">
        <f t="shared" si="6816"/>
        <v>0</v>
      </c>
      <c r="AQ906" s="196"/>
      <c r="AR906" s="196"/>
      <c r="AS906" s="196">
        <f t="shared" si="6817"/>
        <v>0</v>
      </c>
      <c r="AT906" s="196"/>
      <c r="AU906" s="196"/>
      <c r="AV906" s="196"/>
      <c r="AW906" s="196" t="e">
        <f t="shared" ref="AW906" si="7009">IF($AT$636=1,AM906*$AM$7,0)</f>
        <v>#REF!</v>
      </c>
      <c r="AX906" s="196">
        <f t="shared" ref="AX906" si="7010">IF($AU$636=1,AP906*$AP$7,0)</f>
        <v>0</v>
      </c>
      <c r="AY906" s="196">
        <f t="shared" ref="AY906" si="7011">IF($AV$636=1,AS906*$AS$7,0)</f>
        <v>0</v>
      </c>
      <c r="AZ906" s="197" t="e">
        <f t="shared" si="6821"/>
        <v>#REF!</v>
      </c>
      <c r="BA906" s="198">
        <f t="shared" ref="BA906" si="7012">IFERROR(AZ906/(IF($AT$636&gt;0,$AM$7,0)+IF($AU$636&gt;0,$AP$7,0)+IF($AV$636&gt;0,$AS$7,0)),0)</f>
        <v>0</v>
      </c>
      <c r="BB906" s="198"/>
      <c r="BC906" s="425"/>
      <c r="BD906" s="413"/>
      <c r="BE906" s="413"/>
      <c r="BF906" s="413"/>
      <c r="BG906" s="416"/>
      <c r="BH906" s="416"/>
      <c r="BI906" s="411"/>
      <c r="BJ906" s="411"/>
      <c r="BK906" s="413"/>
      <c r="BL906" s="413"/>
      <c r="BM906" s="413"/>
      <c r="BP906" s="211"/>
      <c r="BQ906" s="211"/>
      <c r="BR906" s="211"/>
      <c r="BS906" s="211"/>
    </row>
    <row r="907" spans="1:71">
      <c r="A907" s="419"/>
      <c r="B907" s="419"/>
      <c r="C907" s="422"/>
      <c r="D907" s="195" t="str">
        <f t="shared" si="6966"/>
        <v>3.9</v>
      </c>
      <c r="E907" s="195"/>
      <c r="F907" s="195"/>
      <c r="G907" s="195"/>
      <c r="H907" s="195"/>
      <c r="I907" s="195"/>
      <c r="J907" s="196">
        <f t="shared" si="6805"/>
        <v>0</v>
      </c>
      <c r="K907" s="197" t="str">
        <f>IF(analis!AX32="","",analis!AX32)</f>
        <v/>
      </c>
      <c r="L907" s="196"/>
      <c r="M907" s="196"/>
      <c r="N907" s="196"/>
      <c r="O907" s="196"/>
      <c r="P907" s="196">
        <f t="shared" si="6806"/>
        <v>0</v>
      </c>
      <c r="Q907" s="8" t="e">
        <f>#REF!</f>
        <v>#REF!</v>
      </c>
      <c r="R907" s="196"/>
      <c r="S907" s="196" t="e">
        <f t="shared" si="6807"/>
        <v>#REF!</v>
      </c>
      <c r="T907" s="196"/>
      <c r="U907" s="196"/>
      <c r="V907" s="196">
        <f t="shared" si="6808"/>
        <v>0</v>
      </c>
      <c r="W907" s="196"/>
      <c r="X907" s="196"/>
      <c r="Y907" s="196"/>
      <c r="Z907" s="196"/>
      <c r="AA907" s="196">
        <f t="shared" ref="AA907" si="7013">IF($W$637=1,J907*$J$7,0)</f>
        <v>0</v>
      </c>
      <c r="AB907" s="196">
        <f t="shared" ref="AB907" si="7014">IF($X$637=1,P907*$P$7,0)</f>
        <v>0</v>
      </c>
      <c r="AC907" s="196" t="e">
        <f t="shared" ref="AC907" si="7015">IF($Y$637=1,S907*$S$7,0)</f>
        <v>#REF!</v>
      </c>
      <c r="AD907" s="196">
        <f t="shared" ref="AD907" si="7016">IF($Z$637=1,V907*$V$7,0)</f>
        <v>0</v>
      </c>
      <c r="AE907" s="197" t="e">
        <f t="shared" si="6813"/>
        <v>#REF!</v>
      </c>
      <c r="AF907" s="198">
        <f t="shared" ref="AF907" si="7017">IFERROR(AE907/(IF($W$637&gt;0,$J$7,0)+IF($X$637&gt;0,$P$7,0)+IF($Y$637&gt;0,$S$7,0)+IF($Z$637&gt;0,$V$7,0)),0)</f>
        <v>0</v>
      </c>
      <c r="AG907" s="198"/>
      <c r="AH907" s="425"/>
      <c r="AI907" s="413"/>
      <c r="AJ907" s="199" t="str">
        <f t="shared" si="6972"/>
        <v>4.9</v>
      </c>
      <c r="AK907" s="8" t="e">
        <f>#REF!</f>
        <v>#REF!</v>
      </c>
      <c r="AL907" s="199"/>
      <c r="AM907" s="196" t="e">
        <f t="shared" si="6815"/>
        <v>#REF!</v>
      </c>
      <c r="AN907" s="196"/>
      <c r="AO907" s="196"/>
      <c r="AP907" s="196">
        <f t="shared" si="6816"/>
        <v>0</v>
      </c>
      <c r="AQ907" s="196"/>
      <c r="AR907" s="196"/>
      <c r="AS907" s="196">
        <f t="shared" si="6817"/>
        <v>0</v>
      </c>
      <c r="AT907" s="196"/>
      <c r="AU907" s="196"/>
      <c r="AV907" s="196"/>
      <c r="AW907" s="196" t="e">
        <f t="shared" ref="AW907" si="7018">IF($AT$637=1,AM907*$AM$7,0)</f>
        <v>#REF!</v>
      </c>
      <c r="AX907" s="196">
        <f t="shared" ref="AX907" si="7019">IF($AU$637=1,AP907*$AP$7,0)</f>
        <v>0</v>
      </c>
      <c r="AY907" s="196">
        <f t="shared" ref="AY907" si="7020">IF($AV$637=1,AS907*$AS$7,0)</f>
        <v>0</v>
      </c>
      <c r="AZ907" s="197" t="e">
        <f t="shared" si="6821"/>
        <v>#REF!</v>
      </c>
      <c r="BA907" s="198">
        <f t="shared" ref="BA907" si="7021">IFERROR(AZ907/(IF($AT$637&gt;0,$AM$7,0)+IF($AU$637&gt;0,$AP$7,0)+IF($AV$637&gt;0,$AS$7,0)),0)</f>
        <v>0</v>
      </c>
      <c r="BB907" s="198"/>
      <c r="BC907" s="425"/>
      <c r="BD907" s="413"/>
      <c r="BE907" s="413"/>
      <c r="BF907" s="413"/>
      <c r="BG907" s="416"/>
      <c r="BH907" s="416"/>
      <c r="BI907" s="411"/>
      <c r="BJ907" s="411"/>
      <c r="BK907" s="413"/>
      <c r="BL907" s="413"/>
      <c r="BM907" s="413"/>
      <c r="BP907" s="211"/>
      <c r="BQ907" s="211"/>
      <c r="BR907" s="211"/>
      <c r="BS907" s="211"/>
    </row>
    <row r="908" spans="1:71">
      <c r="A908" s="419"/>
      <c r="B908" s="419"/>
      <c r="C908" s="422"/>
      <c r="D908" s="195" t="str">
        <f t="shared" si="6966"/>
        <v>3.10</v>
      </c>
      <c r="E908" s="195"/>
      <c r="F908" s="195"/>
      <c r="G908" s="195"/>
      <c r="H908" s="195"/>
      <c r="I908" s="195"/>
      <c r="J908" s="196">
        <f t="shared" si="6805"/>
        <v>0</v>
      </c>
      <c r="K908" s="197" t="str">
        <f>IF(analis!AZ32="","",analis!AZ32)</f>
        <v/>
      </c>
      <c r="L908" s="196"/>
      <c r="M908" s="196"/>
      <c r="N908" s="196"/>
      <c r="O908" s="196"/>
      <c r="P908" s="196">
        <f t="shared" si="6806"/>
        <v>0</v>
      </c>
      <c r="Q908" s="8" t="e">
        <f>#REF!</f>
        <v>#REF!</v>
      </c>
      <c r="R908" s="196"/>
      <c r="S908" s="196" t="e">
        <f t="shared" si="6807"/>
        <v>#REF!</v>
      </c>
      <c r="T908" s="196"/>
      <c r="U908" s="196"/>
      <c r="V908" s="196">
        <f t="shared" si="6808"/>
        <v>0</v>
      </c>
      <c r="W908" s="196"/>
      <c r="X908" s="196"/>
      <c r="Y908" s="196"/>
      <c r="Z908" s="196"/>
      <c r="AA908" s="196">
        <f t="shared" ref="AA908" si="7022">IF($W$638=1,J908*$J$7,0)</f>
        <v>0</v>
      </c>
      <c r="AB908" s="196">
        <f t="shared" ref="AB908" si="7023">IF($X$638=1,P908*$P$7,0)</f>
        <v>0</v>
      </c>
      <c r="AC908" s="196" t="e">
        <f t="shared" ref="AC908" si="7024">IF($Y$638=1,S908*$S$7,0)</f>
        <v>#REF!</v>
      </c>
      <c r="AD908" s="196">
        <f t="shared" ref="AD908" si="7025">IF($Z$638=1,V908*$V$7,0)</f>
        <v>0</v>
      </c>
      <c r="AE908" s="197" t="e">
        <f t="shared" si="6813"/>
        <v>#REF!</v>
      </c>
      <c r="AF908" s="198">
        <f t="shared" ref="AF908" si="7026">IFERROR(AE908/(IF($W$638&gt;0,$J$7,0)+IF($X$638&gt;0,$P$7,0)+IF($Y$638&gt;0,$S$7,0)+IF($Z$638&gt;0,$V$7,0)),0)</f>
        <v>0</v>
      </c>
      <c r="AG908" s="198"/>
      <c r="AH908" s="425"/>
      <c r="AI908" s="413"/>
      <c r="AJ908" s="199" t="str">
        <f t="shared" si="6972"/>
        <v>4.10</v>
      </c>
      <c r="AK908" s="8" t="e">
        <f>#REF!</f>
        <v>#REF!</v>
      </c>
      <c r="AL908" s="199"/>
      <c r="AM908" s="196" t="e">
        <f t="shared" si="6815"/>
        <v>#REF!</v>
      </c>
      <c r="AN908" s="196"/>
      <c r="AO908" s="196"/>
      <c r="AP908" s="196">
        <f t="shared" si="6816"/>
        <v>0</v>
      </c>
      <c r="AQ908" s="196"/>
      <c r="AR908" s="196"/>
      <c r="AS908" s="196">
        <f t="shared" si="6817"/>
        <v>0</v>
      </c>
      <c r="AT908" s="196"/>
      <c r="AU908" s="196"/>
      <c r="AV908" s="196"/>
      <c r="AW908" s="196" t="e">
        <f t="shared" ref="AW908" si="7027">IF($AT$638=1,AM908*$AM$7,0)</f>
        <v>#REF!</v>
      </c>
      <c r="AX908" s="196">
        <f t="shared" ref="AX908" si="7028">IF($AU$638=1,AP908*$AP$7,0)</f>
        <v>0</v>
      </c>
      <c r="AY908" s="196">
        <f t="shared" ref="AY908" si="7029">IF($AV$638=1,AS908*$AS$7,0)</f>
        <v>0</v>
      </c>
      <c r="AZ908" s="197" t="e">
        <f t="shared" si="6821"/>
        <v>#REF!</v>
      </c>
      <c r="BA908" s="198">
        <f t="shared" ref="BA908" si="7030">IFERROR(AZ908/(IF($AT$638&gt;0,$AM$7,0)+IF($AU$638&gt;0,$AP$7,0)+IF($AV$638&gt;0,$AS$7,0)),0)</f>
        <v>0</v>
      </c>
      <c r="BB908" s="198"/>
      <c r="BC908" s="425"/>
      <c r="BD908" s="413"/>
      <c r="BE908" s="413"/>
      <c r="BF908" s="413"/>
      <c r="BG908" s="416"/>
      <c r="BH908" s="416"/>
      <c r="BI908" s="411"/>
      <c r="BJ908" s="411"/>
      <c r="BK908" s="413"/>
      <c r="BL908" s="413"/>
      <c r="BM908" s="413"/>
      <c r="BP908" s="211"/>
      <c r="BQ908" s="211"/>
      <c r="BR908" s="211"/>
      <c r="BS908" s="211"/>
    </row>
    <row r="909" spans="1:71">
      <c r="A909" s="419"/>
      <c r="B909" s="419"/>
      <c r="C909" s="422"/>
      <c r="D909" s="195" t="str">
        <f t="shared" si="6966"/>
        <v>3.11</v>
      </c>
      <c r="E909" s="195"/>
      <c r="F909" s="195"/>
      <c r="G909" s="195"/>
      <c r="H909" s="195"/>
      <c r="I909" s="195"/>
      <c r="J909" s="196">
        <f t="shared" si="6805"/>
        <v>0</v>
      </c>
      <c r="K909" s="197" t="str">
        <f>IF(analis!BB32="","",analis!BB32)</f>
        <v/>
      </c>
      <c r="L909" s="196"/>
      <c r="M909" s="196"/>
      <c r="N909" s="196"/>
      <c r="O909" s="196"/>
      <c r="P909" s="196">
        <f t="shared" si="6806"/>
        <v>0</v>
      </c>
      <c r="Q909" s="8" t="e">
        <f>#REF!</f>
        <v>#REF!</v>
      </c>
      <c r="R909" s="196"/>
      <c r="S909" s="196" t="e">
        <f t="shared" si="6807"/>
        <v>#REF!</v>
      </c>
      <c r="T909" s="196"/>
      <c r="U909" s="196"/>
      <c r="V909" s="196">
        <f t="shared" si="6808"/>
        <v>0</v>
      </c>
      <c r="W909" s="196"/>
      <c r="X909" s="196"/>
      <c r="Y909" s="196"/>
      <c r="Z909" s="196"/>
      <c r="AA909" s="196">
        <f t="shared" ref="AA909" si="7031">IF($W$639=1,J909*$J$7,0)</f>
        <v>0</v>
      </c>
      <c r="AB909" s="196">
        <f t="shared" ref="AB909" si="7032">IF($X$639=1,P909*$P$7,0)</f>
        <v>0</v>
      </c>
      <c r="AC909" s="196" t="e">
        <f t="shared" ref="AC909" si="7033">IF($Y$639=1,S909*$S$7,0)</f>
        <v>#REF!</v>
      </c>
      <c r="AD909" s="196">
        <f t="shared" ref="AD909" si="7034">IF($Z$639=1,V909*$V$7,0)</f>
        <v>0</v>
      </c>
      <c r="AE909" s="197" t="e">
        <f t="shared" si="6813"/>
        <v>#REF!</v>
      </c>
      <c r="AF909" s="198">
        <f t="shared" ref="AF909" si="7035">IFERROR(AE909/(IF($W$639&gt;0,$J$7,0)+IF($X$639&gt;0,$P$7,0)+IF($Y$639&gt;0,$S$7,0)+IF($Z$639&gt;0,$V$7,0)),0)</f>
        <v>0</v>
      </c>
      <c r="AG909" s="198"/>
      <c r="AH909" s="425"/>
      <c r="AI909" s="413"/>
      <c r="AJ909" s="199" t="str">
        <f t="shared" si="6972"/>
        <v>4.11</v>
      </c>
      <c r="AK909" s="8" t="e">
        <f>#REF!</f>
        <v>#REF!</v>
      </c>
      <c r="AL909" s="199"/>
      <c r="AM909" s="196" t="e">
        <f t="shared" si="6815"/>
        <v>#REF!</v>
      </c>
      <c r="AN909" s="196"/>
      <c r="AO909" s="196"/>
      <c r="AP909" s="196">
        <f t="shared" si="6816"/>
        <v>0</v>
      </c>
      <c r="AQ909" s="196"/>
      <c r="AR909" s="196"/>
      <c r="AS909" s="196">
        <f t="shared" si="6817"/>
        <v>0</v>
      </c>
      <c r="AT909" s="196"/>
      <c r="AU909" s="196"/>
      <c r="AV909" s="196"/>
      <c r="AW909" s="196" t="e">
        <f t="shared" ref="AW909" si="7036">IF($AT$639=1,AM909*$AM$7,0)</f>
        <v>#REF!</v>
      </c>
      <c r="AX909" s="196">
        <f t="shared" ref="AX909" si="7037">IF($AU$639=1,AP909*$AP$7,0)</f>
        <v>0</v>
      </c>
      <c r="AY909" s="196">
        <f t="shared" ref="AY909" si="7038">IF($AV$639=1,AS909*$AS$7,0)</f>
        <v>0</v>
      </c>
      <c r="AZ909" s="197" t="e">
        <f t="shared" si="6821"/>
        <v>#REF!</v>
      </c>
      <c r="BA909" s="198">
        <f t="shared" ref="BA909" si="7039">IFERROR(AZ909/(IF($AT$639&gt;0,$AM$7,0)+IF($AU$639&gt;0,$AP$7,0)+IF($AV$639&gt;0,$AS$7,0)),0)</f>
        <v>0</v>
      </c>
      <c r="BB909" s="198"/>
      <c r="BC909" s="425"/>
      <c r="BD909" s="413"/>
      <c r="BE909" s="413"/>
      <c r="BF909" s="413"/>
      <c r="BG909" s="416"/>
      <c r="BH909" s="416"/>
      <c r="BI909" s="411"/>
      <c r="BJ909" s="411"/>
      <c r="BK909" s="413"/>
      <c r="BL909" s="413"/>
      <c r="BM909" s="413"/>
      <c r="BP909" s="211"/>
      <c r="BQ909" s="211"/>
      <c r="BR909" s="211"/>
      <c r="BS909" s="211"/>
    </row>
    <row r="910" spans="1:71">
      <c r="A910" s="419"/>
      <c r="B910" s="419"/>
      <c r="C910" s="422"/>
      <c r="D910" s="195" t="str">
        <f t="shared" si="6966"/>
        <v>3.12</v>
      </c>
      <c r="E910" s="195"/>
      <c r="F910" s="195"/>
      <c r="G910" s="195"/>
      <c r="H910" s="195"/>
      <c r="I910" s="195"/>
      <c r="J910" s="196">
        <f t="shared" si="6805"/>
        <v>0</v>
      </c>
      <c r="K910" s="197" t="str">
        <f>IF(analis!BD32="","",analis!BD32)</f>
        <v/>
      </c>
      <c r="L910" s="196"/>
      <c r="M910" s="196"/>
      <c r="N910" s="196"/>
      <c r="O910" s="196"/>
      <c r="P910" s="196">
        <f t="shared" si="6806"/>
        <v>0</v>
      </c>
      <c r="Q910" s="8" t="e">
        <f>#REF!</f>
        <v>#REF!</v>
      </c>
      <c r="R910" s="196"/>
      <c r="S910" s="196" t="e">
        <f t="shared" si="6807"/>
        <v>#REF!</v>
      </c>
      <c r="T910" s="196"/>
      <c r="U910" s="196"/>
      <c r="V910" s="196">
        <f t="shared" si="6808"/>
        <v>0</v>
      </c>
      <c r="W910" s="196"/>
      <c r="X910" s="196"/>
      <c r="Y910" s="196"/>
      <c r="Z910" s="196"/>
      <c r="AA910" s="196">
        <f t="shared" ref="AA910" si="7040">IF($W$640=1,J910*$J$7,0)</f>
        <v>0</v>
      </c>
      <c r="AB910" s="196">
        <f t="shared" ref="AB910" si="7041">IF($X$640=1,P910*$P$7,0)</f>
        <v>0</v>
      </c>
      <c r="AC910" s="196" t="e">
        <f t="shared" ref="AC910" si="7042">IF($Y$640=1,S910*$S$7,0)</f>
        <v>#REF!</v>
      </c>
      <c r="AD910" s="196">
        <f t="shared" ref="AD910" si="7043">IF($Z$640=1,V910*$V$7,0)</f>
        <v>0</v>
      </c>
      <c r="AE910" s="197" t="e">
        <f t="shared" si="6813"/>
        <v>#REF!</v>
      </c>
      <c r="AF910" s="198">
        <f t="shared" ref="AF910" si="7044">IFERROR(AE910/(IF($W$640&gt;0,$J$7,0)+IF($X$640&gt;0,$P$7,0)+IF($Y$640&gt;0,$S$7,0)+IF($Z$640&gt;0,$V$7,0)),0)</f>
        <v>0</v>
      </c>
      <c r="AG910" s="198"/>
      <c r="AH910" s="425"/>
      <c r="AI910" s="413"/>
      <c r="AJ910" s="199" t="str">
        <f t="shared" si="6972"/>
        <v>4.12</v>
      </c>
      <c r="AK910" s="8" t="e">
        <f>#REF!</f>
        <v>#REF!</v>
      </c>
      <c r="AL910" s="199"/>
      <c r="AM910" s="196" t="e">
        <f t="shared" si="6815"/>
        <v>#REF!</v>
      </c>
      <c r="AN910" s="196"/>
      <c r="AO910" s="196"/>
      <c r="AP910" s="196">
        <f t="shared" si="6816"/>
        <v>0</v>
      </c>
      <c r="AQ910" s="196"/>
      <c r="AR910" s="196"/>
      <c r="AS910" s="196">
        <f t="shared" si="6817"/>
        <v>0</v>
      </c>
      <c r="AT910" s="196"/>
      <c r="AU910" s="196"/>
      <c r="AV910" s="196"/>
      <c r="AW910" s="196" t="e">
        <f t="shared" ref="AW910" si="7045">IF($AT$640=1,AM910*$AM$7,0)</f>
        <v>#REF!</v>
      </c>
      <c r="AX910" s="196">
        <f t="shared" ref="AX910" si="7046">IF($AU$640=1,AP910*$AP$7,0)</f>
        <v>0</v>
      </c>
      <c r="AY910" s="196">
        <f t="shared" ref="AY910" si="7047">IF($AV$640=1,AS910*$AS$7,0)</f>
        <v>0</v>
      </c>
      <c r="AZ910" s="197" t="e">
        <f t="shared" si="6821"/>
        <v>#REF!</v>
      </c>
      <c r="BA910" s="198">
        <f t="shared" ref="BA910" si="7048">IFERROR(AZ910/(IF($AT$640&gt;0,$AM$7,0)+IF($AU$640&gt;0,$AP$7,0)+IF($AV$640&gt;0,$AS$7,0)),0)</f>
        <v>0</v>
      </c>
      <c r="BB910" s="198"/>
      <c r="BC910" s="425"/>
      <c r="BD910" s="413"/>
      <c r="BE910" s="413"/>
      <c r="BF910" s="413"/>
      <c r="BG910" s="416"/>
      <c r="BH910" s="416"/>
      <c r="BI910" s="411"/>
      <c r="BJ910" s="411"/>
      <c r="BK910" s="413"/>
      <c r="BL910" s="413"/>
      <c r="BM910" s="413"/>
      <c r="BP910" s="211"/>
      <c r="BQ910" s="211"/>
      <c r="BR910" s="211"/>
      <c r="BS910" s="211"/>
    </row>
    <row r="911" spans="1:71">
      <c r="A911" s="419"/>
      <c r="B911" s="419"/>
      <c r="C911" s="422"/>
      <c r="D911" s="195" t="str">
        <f t="shared" si="6966"/>
        <v>3.13</v>
      </c>
      <c r="E911" s="195"/>
      <c r="F911" s="195"/>
      <c r="G911" s="195"/>
      <c r="H911" s="195"/>
      <c r="I911" s="195"/>
      <c r="J911" s="196">
        <f t="shared" si="6805"/>
        <v>0</v>
      </c>
      <c r="K911" s="197" t="str">
        <f>IF(analis!BF32="","",analis!BF32)</f>
        <v/>
      </c>
      <c r="L911" s="196"/>
      <c r="M911" s="196"/>
      <c r="N911" s="196"/>
      <c r="O911" s="196"/>
      <c r="P911" s="196">
        <f t="shared" si="6806"/>
        <v>0</v>
      </c>
      <c r="Q911" s="8" t="e">
        <f>#REF!</f>
        <v>#REF!</v>
      </c>
      <c r="R911" s="196"/>
      <c r="S911" s="196" t="e">
        <f t="shared" si="6807"/>
        <v>#REF!</v>
      </c>
      <c r="T911" s="196"/>
      <c r="U911" s="196"/>
      <c r="V911" s="196">
        <f t="shared" si="6808"/>
        <v>0</v>
      </c>
      <c r="W911" s="196"/>
      <c r="X911" s="196"/>
      <c r="Y911" s="196"/>
      <c r="Z911" s="196"/>
      <c r="AA911" s="196">
        <f t="shared" ref="AA911" si="7049">IF($W$641=1,J911*$J$7,0)</f>
        <v>0</v>
      </c>
      <c r="AB911" s="196">
        <f t="shared" ref="AB911" si="7050">IF($X$641=1,P911*$P$7,0)</f>
        <v>0</v>
      </c>
      <c r="AC911" s="196" t="e">
        <f t="shared" ref="AC911" si="7051">IF($Y$641=1,S911*$S$7,0)</f>
        <v>#REF!</v>
      </c>
      <c r="AD911" s="196">
        <f t="shared" ref="AD911" si="7052">IF($Z$641=1,V911*$V$7,0)</f>
        <v>0</v>
      </c>
      <c r="AE911" s="197" t="e">
        <f t="shared" si="6813"/>
        <v>#REF!</v>
      </c>
      <c r="AF911" s="198">
        <f t="shared" ref="AF911" si="7053">IFERROR(AE911/(IF($W$641&gt;0,$J$7,0)+IF($X$641&gt;0,$P$7,0)+IF($Y$641&gt;0,$S$7,0)+IF($Z$641&gt;0,$V$7,0)),0)</f>
        <v>0</v>
      </c>
      <c r="AG911" s="198"/>
      <c r="AH911" s="425"/>
      <c r="AI911" s="413"/>
      <c r="AJ911" s="199" t="str">
        <f t="shared" si="6972"/>
        <v>4.13</v>
      </c>
      <c r="AK911" s="8" t="e">
        <f>#REF!</f>
        <v>#REF!</v>
      </c>
      <c r="AL911" s="199"/>
      <c r="AM911" s="196" t="e">
        <f t="shared" si="6815"/>
        <v>#REF!</v>
      </c>
      <c r="AN911" s="196"/>
      <c r="AO911" s="196"/>
      <c r="AP911" s="196">
        <f t="shared" si="6816"/>
        <v>0</v>
      </c>
      <c r="AQ911" s="196"/>
      <c r="AR911" s="196"/>
      <c r="AS911" s="196">
        <f t="shared" si="6817"/>
        <v>0</v>
      </c>
      <c r="AT911" s="196"/>
      <c r="AU911" s="196"/>
      <c r="AV911" s="196"/>
      <c r="AW911" s="196" t="e">
        <f t="shared" ref="AW911" si="7054">IF($AT$641=1,AM911*$AM$7,0)</f>
        <v>#REF!</v>
      </c>
      <c r="AX911" s="196">
        <f t="shared" ref="AX911" si="7055">IF($AU$641=1,AP911*$AP$7,0)</f>
        <v>0</v>
      </c>
      <c r="AY911" s="196">
        <f t="shared" ref="AY911" si="7056">IF($AV$641=1,AS911*$AS$7,0)</f>
        <v>0</v>
      </c>
      <c r="AZ911" s="197" t="e">
        <f t="shared" si="6821"/>
        <v>#REF!</v>
      </c>
      <c r="BA911" s="198">
        <f t="shared" ref="BA911" si="7057">IFERROR(AZ911/(IF($AT$641&gt;0,$AM$7,0)+IF($AU$641&gt;0,$AP$7,0)+IF($AV$641&gt;0,$AS$7,0)),0)</f>
        <v>0</v>
      </c>
      <c r="BB911" s="198"/>
      <c r="BC911" s="425"/>
      <c r="BD911" s="413"/>
      <c r="BE911" s="413"/>
      <c r="BF911" s="413"/>
      <c r="BG911" s="416"/>
      <c r="BH911" s="416"/>
      <c r="BI911" s="411"/>
      <c r="BJ911" s="411"/>
      <c r="BK911" s="413"/>
      <c r="BL911" s="413"/>
      <c r="BM911" s="413"/>
      <c r="BP911" s="211"/>
      <c r="BQ911" s="211"/>
      <c r="BR911" s="211"/>
      <c r="BS911" s="211"/>
    </row>
    <row r="912" spans="1:71">
      <c r="A912" s="419"/>
      <c r="B912" s="419"/>
      <c r="C912" s="422"/>
      <c r="D912" s="195" t="str">
        <f t="shared" si="6966"/>
        <v>3.14</v>
      </c>
      <c r="E912" s="195"/>
      <c r="F912" s="195"/>
      <c r="G912" s="195"/>
      <c r="H912" s="195"/>
      <c r="I912" s="195"/>
      <c r="J912" s="196">
        <f t="shared" si="6805"/>
        <v>0</v>
      </c>
      <c r="K912" s="197" t="str">
        <f>IF(analis!BH32="","",analis!BH32)</f>
        <v/>
      </c>
      <c r="L912" s="196"/>
      <c r="M912" s="196"/>
      <c r="N912" s="196"/>
      <c r="O912" s="196"/>
      <c r="P912" s="196">
        <f t="shared" si="6806"/>
        <v>0</v>
      </c>
      <c r="Q912" s="8" t="e">
        <f>#REF!</f>
        <v>#REF!</v>
      </c>
      <c r="R912" s="196"/>
      <c r="S912" s="196" t="e">
        <f t="shared" si="6807"/>
        <v>#REF!</v>
      </c>
      <c r="T912" s="196"/>
      <c r="U912" s="196"/>
      <c r="V912" s="196">
        <f t="shared" si="6808"/>
        <v>0</v>
      </c>
      <c r="W912" s="196"/>
      <c r="X912" s="196"/>
      <c r="Y912" s="196"/>
      <c r="Z912" s="196"/>
      <c r="AA912" s="196">
        <f t="shared" ref="AA912" si="7058">IF($W$642=1,J912*$J$7,0)</f>
        <v>0</v>
      </c>
      <c r="AB912" s="196">
        <f t="shared" ref="AB912" si="7059">IF($X$642=1,P912*$P$7,0)</f>
        <v>0</v>
      </c>
      <c r="AC912" s="196" t="e">
        <f t="shared" ref="AC912" si="7060">IF($Y$642=1,S912*$S$7,0)</f>
        <v>#REF!</v>
      </c>
      <c r="AD912" s="196">
        <f t="shared" ref="AD912" si="7061">IF($Z$642=1,V912*$V$7,0)</f>
        <v>0</v>
      </c>
      <c r="AE912" s="197" t="e">
        <f t="shared" si="6813"/>
        <v>#REF!</v>
      </c>
      <c r="AF912" s="198">
        <f t="shared" ref="AF912" si="7062">IFERROR(AE912/(IF($W$642&gt;0,$J$7,0)+IF($X$642&gt;0,$P$7,0)+IF($Y$642&gt;0,$S$7,0)+IF($Z$642&gt;0,$V$7,0)),0)</f>
        <v>0</v>
      </c>
      <c r="AG912" s="198"/>
      <c r="AH912" s="425"/>
      <c r="AI912" s="413"/>
      <c r="AJ912" s="199" t="str">
        <f t="shared" si="6972"/>
        <v>4.14</v>
      </c>
      <c r="AK912" s="8" t="e">
        <f>#REF!</f>
        <v>#REF!</v>
      </c>
      <c r="AL912" s="199"/>
      <c r="AM912" s="196" t="e">
        <f t="shared" si="6815"/>
        <v>#REF!</v>
      </c>
      <c r="AN912" s="196"/>
      <c r="AO912" s="196"/>
      <c r="AP912" s="196">
        <f t="shared" si="6816"/>
        <v>0</v>
      </c>
      <c r="AQ912" s="196"/>
      <c r="AR912" s="196"/>
      <c r="AS912" s="196">
        <f t="shared" si="6817"/>
        <v>0</v>
      </c>
      <c r="AT912" s="196"/>
      <c r="AU912" s="196"/>
      <c r="AV912" s="196"/>
      <c r="AW912" s="196" t="e">
        <f t="shared" ref="AW912" si="7063">IF($AT$642=1,AM912*$AM$7,0)</f>
        <v>#REF!</v>
      </c>
      <c r="AX912" s="196">
        <f t="shared" ref="AX912" si="7064">IF($AU$642=1,AP912*$AP$7,0)</f>
        <v>0</v>
      </c>
      <c r="AY912" s="196">
        <f t="shared" ref="AY912" si="7065">IF($AV$642=1,AS912*$AS$7,0)</f>
        <v>0</v>
      </c>
      <c r="AZ912" s="197" t="e">
        <f t="shared" si="6821"/>
        <v>#REF!</v>
      </c>
      <c r="BA912" s="198">
        <f t="shared" ref="BA912" si="7066">IFERROR(AZ912/(IF($AT$642&gt;0,$AM$7,0)+IF($AU$642&gt;0,$AP$7,0)+IF($AV$642&gt;0,$AS$7,0)),0)</f>
        <v>0</v>
      </c>
      <c r="BB912" s="198"/>
      <c r="BC912" s="425"/>
      <c r="BD912" s="413"/>
      <c r="BE912" s="413"/>
      <c r="BF912" s="413"/>
      <c r="BG912" s="416"/>
      <c r="BH912" s="416"/>
      <c r="BI912" s="411"/>
      <c r="BJ912" s="411"/>
      <c r="BK912" s="413"/>
      <c r="BL912" s="413"/>
      <c r="BM912" s="413"/>
      <c r="BP912" s="211"/>
      <c r="BQ912" s="211"/>
      <c r="BR912" s="211"/>
      <c r="BS912" s="211"/>
    </row>
    <row r="913" spans="1:71">
      <c r="A913" s="420"/>
      <c r="B913" s="420"/>
      <c r="C913" s="423"/>
      <c r="D913" s="195" t="str">
        <f t="shared" si="6966"/>
        <v>3.15</v>
      </c>
      <c r="E913" s="195"/>
      <c r="F913" s="195"/>
      <c r="G913" s="195"/>
      <c r="H913" s="195"/>
      <c r="I913" s="195"/>
      <c r="J913" s="196">
        <f t="shared" si="6805"/>
        <v>0</v>
      </c>
      <c r="K913" s="197" t="str">
        <f>IF(analis!BJ32="","",analis!BJ32)</f>
        <v/>
      </c>
      <c r="L913" s="196"/>
      <c r="M913" s="196"/>
      <c r="N913" s="196"/>
      <c r="O913" s="196"/>
      <c r="P913" s="196">
        <f t="shared" si="6806"/>
        <v>0</v>
      </c>
      <c r="Q913" s="8" t="e">
        <f>#REF!</f>
        <v>#REF!</v>
      </c>
      <c r="R913" s="196"/>
      <c r="S913" s="196" t="e">
        <f t="shared" si="6807"/>
        <v>#REF!</v>
      </c>
      <c r="T913" s="196"/>
      <c r="U913" s="196"/>
      <c r="V913" s="196">
        <f t="shared" si="6808"/>
        <v>0</v>
      </c>
      <c r="W913" s="196"/>
      <c r="X913" s="196"/>
      <c r="Y913" s="196"/>
      <c r="Z913" s="196"/>
      <c r="AA913" s="196">
        <f t="shared" ref="AA913" si="7067">IF($W$643=1,J913*$J$7,0)</f>
        <v>0</v>
      </c>
      <c r="AB913" s="196">
        <f t="shared" ref="AB913" si="7068">IF($X$643=1,P913*$P$7,0)</f>
        <v>0</v>
      </c>
      <c r="AC913" s="196" t="e">
        <f t="shared" ref="AC913" si="7069">IF($Y$643=1,S913*$S$7,0)</f>
        <v>#REF!</v>
      </c>
      <c r="AD913" s="196">
        <f t="shared" ref="AD913" si="7070">IF($Z$643=1,V913*$V$7,0)</f>
        <v>0</v>
      </c>
      <c r="AE913" s="197" t="e">
        <f t="shared" si="6813"/>
        <v>#REF!</v>
      </c>
      <c r="AF913" s="198">
        <f t="shared" ref="AF913" si="7071">IFERROR(AE913/(IF($W$643&gt;0,$J$7,0)+IF($X$643&gt;0,$P$7,0)+IF($Y$643&gt;0,$S$7,0)+IF($Z$643&gt;0,$V$7,0)),0)</f>
        <v>0</v>
      </c>
      <c r="AG913" s="198"/>
      <c r="AH913" s="426"/>
      <c r="AI913" s="414"/>
      <c r="AJ913" s="199" t="str">
        <f t="shared" si="6972"/>
        <v>4.15</v>
      </c>
      <c r="AK913" s="8" t="e">
        <f>#REF!</f>
        <v>#REF!</v>
      </c>
      <c r="AL913" s="199"/>
      <c r="AM913" s="196" t="e">
        <f t="shared" si="6815"/>
        <v>#REF!</v>
      </c>
      <c r="AN913" s="196"/>
      <c r="AO913" s="196"/>
      <c r="AP913" s="196">
        <f t="shared" si="6816"/>
        <v>0</v>
      </c>
      <c r="AQ913" s="196"/>
      <c r="AR913" s="196"/>
      <c r="AS913" s="196">
        <f t="shared" si="6817"/>
        <v>0</v>
      </c>
      <c r="AT913" s="196"/>
      <c r="AU913" s="196"/>
      <c r="AV913" s="196"/>
      <c r="AW913" s="196" t="e">
        <f t="shared" ref="AW913" si="7072">IF($AT$643=1,AM913*$AM$7,0)</f>
        <v>#REF!</v>
      </c>
      <c r="AX913" s="196">
        <f t="shared" ref="AX913" si="7073">IF($AU$643=1,AP913*$AP$7,0)</f>
        <v>0</v>
      </c>
      <c r="AY913" s="196">
        <f t="shared" ref="AY913" si="7074">IF($AV$643=1,AS913*$AS$7,0)</f>
        <v>0</v>
      </c>
      <c r="AZ913" s="197" t="e">
        <f t="shared" si="6821"/>
        <v>#REF!</v>
      </c>
      <c r="BA913" s="198">
        <f t="shared" ref="BA913" si="7075">IFERROR(AZ913/(IF($AT$643&gt;0,$AM$7,0)+IF($AU$643&gt;0,$AP$7,0)+IF($AV$643&gt;0,$AS$7,0)),0)</f>
        <v>0</v>
      </c>
      <c r="BB913" s="198"/>
      <c r="BC913" s="426"/>
      <c r="BD913" s="414"/>
      <c r="BE913" s="414"/>
      <c r="BF913" s="414"/>
      <c r="BG913" s="417"/>
      <c r="BH913" s="417"/>
      <c r="BI913" s="316"/>
      <c r="BJ913" s="316"/>
      <c r="BK913" s="414"/>
      <c r="BL913" s="414"/>
      <c r="BM913" s="414"/>
      <c r="BP913" s="211"/>
      <c r="BQ913" s="211"/>
      <c r="BR913" s="211"/>
      <c r="BS913" s="211"/>
    </row>
    <row r="914" spans="1:71">
      <c r="A914" s="418">
        <v>20</v>
      </c>
      <c r="B914" s="418">
        <f>pd!B643</f>
        <v>0</v>
      </c>
      <c r="C914" s="421">
        <f>pd!C643</f>
        <v>0</v>
      </c>
      <c r="D914" s="195" t="str">
        <f t="shared" si="6966"/>
        <v>3.1</v>
      </c>
      <c r="E914" s="195"/>
      <c r="F914" s="195"/>
      <c r="G914" s="195"/>
      <c r="H914" s="195"/>
      <c r="I914" s="195"/>
      <c r="J914" s="196">
        <f t="shared" si="6805"/>
        <v>0</v>
      </c>
      <c r="K914" s="197" t="str">
        <f>IF(analis!AH33="","",analis!AH33)</f>
        <v/>
      </c>
      <c r="L914" s="196"/>
      <c r="M914" s="196"/>
      <c r="N914" s="196"/>
      <c r="O914" s="196"/>
      <c r="P914" s="196">
        <f t="shared" si="6806"/>
        <v>0</v>
      </c>
      <c r="Q914" s="8" t="e">
        <f>#REF!</f>
        <v>#REF!</v>
      </c>
      <c r="R914" s="196"/>
      <c r="S914" s="196" t="e">
        <f t="shared" si="6807"/>
        <v>#REF!</v>
      </c>
      <c r="T914" s="196"/>
      <c r="U914" s="196"/>
      <c r="V914" s="196">
        <f t="shared" si="6808"/>
        <v>0</v>
      </c>
      <c r="W914" s="196"/>
      <c r="X914" s="196"/>
      <c r="Y914" s="196"/>
      <c r="Z914" s="196"/>
      <c r="AA914" s="196">
        <f t="shared" ref="AA914" si="7076">IF($W$629=1,J914*$J$7,0)</f>
        <v>0</v>
      </c>
      <c r="AB914" s="196">
        <f t="shared" ref="AB914" si="7077">IF($X$629=1,P914*$P$7,0)</f>
        <v>0</v>
      </c>
      <c r="AC914" s="196" t="e">
        <f t="shared" ref="AC914" si="7078">IF($Y$629=1,S914*$S$7,0)</f>
        <v>#REF!</v>
      </c>
      <c r="AD914" s="196">
        <f t="shared" ref="AD914" si="7079">IF($Z$629=1,V914*$V$7,0)</f>
        <v>0</v>
      </c>
      <c r="AE914" s="197" t="e">
        <f t="shared" si="6813"/>
        <v>#REF!</v>
      </c>
      <c r="AF914" s="198">
        <f t="shared" ref="AF914" si="7080">IFERROR(AE914/(IF($W$629&gt;0,$J$7,0)+IF($X$629&gt;0,$P$7,0)+IF($Y$629&gt;0,$S$7,0)+IF($Z$629&gt;0,$V$7,0)),0)</f>
        <v>0</v>
      </c>
      <c r="AG914" s="198"/>
      <c r="AH914" s="424" t="e">
        <f t="shared" ref="AH914" si="7081">ROUND((SUM(AF914:AF928)/SUM($AG$629:$AG$643)),0)</f>
        <v>#REF!</v>
      </c>
      <c r="AI914" s="412" t="e">
        <f t="shared" ref="AI914" si="7082">IF(AH914&gt;=$BO$629,"A",IF(AH914&gt;=$BO$630,"B",IF(AH914&gt;=$BO$631,"C",IF(AH914&gt;=$BO$632,"D",""))))</f>
        <v>#REF!</v>
      </c>
      <c r="AJ914" s="199" t="str">
        <f t="shared" si="6972"/>
        <v>4.1</v>
      </c>
      <c r="AK914" s="8" t="e">
        <f>#REF!</f>
        <v>#REF!</v>
      </c>
      <c r="AL914" s="199"/>
      <c r="AM914" s="196" t="e">
        <f t="shared" si="6815"/>
        <v>#REF!</v>
      </c>
      <c r="AN914" s="196"/>
      <c r="AO914" s="196"/>
      <c r="AP914" s="196">
        <f t="shared" si="6816"/>
        <v>0</v>
      </c>
      <c r="AQ914" s="196"/>
      <c r="AR914" s="196"/>
      <c r="AS914" s="196">
        <f t="shared" si="6817"/>
        <v>0</v>
      </c>
      <c r="AT914" s="196"/>
      <c r="AU914" s="196"/>
      <c r="AV914" s="196"/>
      <c r="AW914" s="196" t="e">
        <f t="shared" ref="AW914" si="7083">IF($AT$629=1,AM914*$AM$7,0)</f>
        <v>#REF!</v>
      </c>
      <c r="AX914" s="196">
        <f t="shared" ref="AX914" si="7084">IF($AU$629=1,AP914*$AP$7,0)</f>
        <v>0</v>
      </c>
      <c r="AY914" s="196">
        <f t="shared" ref="AY914" si="7085">IF($AV$629=1,AS914*$AS$7,0)</f>
        <v>0</v>
      </c>
      <c r="AZ914" s="197" t="e">
        <f t="shared" si="6821"/>
        <v>#REF!</v>
      </c>
      <c r="BA914" s="198">
        <f t="shared" ref="BA914" si="7086">IFERROR(AZ914/(IF($AT$629&gt;0,$AM$7,0)+IF($AU$629&gt;0,$AP$7,0)+IF($AV$629&gt;0,$AS$7,0)),0)</f>
        <v>0</v>
      </c>
      <c r="BB914" s="198"/>
      <c r="BC914" s="424" t="e">
        <f t="shared" ref="BC914" si="7087">ROUND((SUM(BA914:BA928)/SUM($BB$629:$BB$643)),0)</f>
        <v>#REF!</v>
      </c>
      <c r="BD914" s="412" t="e">
        <f t="shared" ref="BD914" si="7088">IF(BC914&gt;=$BO$629,"A",IF(BC914&gt;=$BO$630,"B",IF(BC914&gt;=$BO$631,"C",IF(BC914&gt;=$BO$632,"D",""))))</f>
        <v>#REF!</v>
      </c>
      <c r="BE914" s="412"/>
      <c r="BF914" s="412"/>
      <c r="BG914" s="415" t="e">
        <f t="shared" ref="BG914" si="7089">IF(AI914=$BP$629,$BQ$629,IF(AI914=$BP$630,$BQ$630,IF(AI914=$BP$631,$BQ$631,IF(AI914=$BP$632,$BQ$632,""))))</f>
        <v>#REF!</v>
      </c>
      <c r="BH914" s="415" t="e">
        <f t="shared" ref="BH914" si="7090">IF(BD914=$BP$629,$BR$629,IF(BD914=$BP$630,$BR$630,IF(BD914=$BP$631,$BR$631,IF(BD914=$BP$632,$BR$632,""))))</f>
        <v>#REF!</v>
      </c>
      <c r="BI914" s="315" t="str">
        <f t="shared" ref="BI914" si="7091">IF(BE914=$BS$629,$BT$629,IF(BE914=$BS$630,$BT$630,IF(BE914=$BS$631,$BT$631,IF(BE914=$BS$632,$BT$632,""))))</f>
        <v/>
      </c>
      <c r="BJ914" s="315" t="str">
        <f t="shared" ref="BJ914" si="7092">IF(BF914=$BS$629,$BU$629,IF(BF914=$BS$630,$BU$630,IF(BF914=$BS$631,$BU$631,IF(BF914=$BS$632,$BU$632,""))))</f>
        <v/>
      </c>
      <c r="BK914" s="412"/>
      <c r="BL914" s="412"/>
      <c r="BM914" s="412"/>
      <c r="BP914" s="211"/>
      <c r="BQ914" s="211"/>
      <c r="BR914" s="211"/>
      <c r="BS914" s="211"/>
    </row>
    <row r="915" spans="1:71">
      <c r="A915" s="419"/>
      <c r="B915" s="419"/>
      <c r="C915" s="422"/>
      <c r="D915" s="195" t="str">
        <f t="shared" si="6966"/>
        <v>3.2</v>
      </c>
      <c r="E915" s="195"/>
      <c r="F915" s="195"/>
      <c r="G915" s="195"/>
      <c r="H915" s="195"/>
      <c r="I915" s="195"/>
      <c r="J915" s="196">
        <f t="shared" si="6805"/>
        <v>0</v>
      </c>
      <c r="K915" s="197" t="str">
        <f>IF(analis!AJ33="","",analis!AJ33)</f>
        <v/>
      </c>
      <c r="L915" s="196"/>
      <c r="M915" s="196"/>
      <c r="N915" s="196"/>
      <c r="O915" s="196"/>
      <c r="P915" s="196">
        <f t="shared" si="6806"/>
        <v>0</v>
      </c>
      <c r="Q915" s="8" t="e">
        <f>#REF!</f>
        <v>#REF!</v>
      </c>
      <c r="R915" s="196"/>
      <c r="S915" s="196" t="e">
        <f t="shared" si="6807"/>
        <v>#REF!</v>
      </c>
      <c r="T915" s="196"/>
      <c r="U915" s="196"/>
      <c r="V915" s="196">
        <f t="shared" si="6808"/>
        <v>0</v>
      </c>
      <c r="W915" s="196"/>
      <c r="X915" s="196"/>
      <c r="Y915" s="196"/>
      <c r="Z915" s="196"/>
      <c r="AA915" s="196">
        <f t="shared" ref="AA915" si="7093">IF($W$630=1,J915*$J$7,0)</f>
        <v>0</v>
      </c>
      <c r="AB915" s="196">
        <f t="shared" ref="AB915" si="7094">IF($X$630=1,P915*$P$7,0)</f>
        <v>0</v>
      </c>
      <c r="AC915" s="196" t="e">
        <f t="shared" ref="AC915" si="7095">IF($Y$630=1,S915*$S$7,0)</f>
        <v>#REF!</v>
      </c>
      <c r="AD915" s="196">
        <f t="shared" ref="AD915" si="7096">IF($Z$630=1,V915*$V$7,0)</f>
        <v>0</v>
      </c>
      <c r="AE915" s="197" t="e">
        <f t="shared" si="6813"/>
        <v>#REF!</v>
      </c>
      <c r="AF915" s="198">
        <f t="shared" ref="AF915" si="7097">IFERROR(AE915/(IF($W$630&gt;0,$J$7,0)+IF($X$630&gt;0,$P$7,0)+IF($Y$630&gt;0,$S$7,0)+IF($Z$630&gt;0,$V$7,0)),0)</f>
        <v>0</v>
      </c>
      <c r="AG915" s="198"/>
      <c r="AH915" s="425"/>
      <c r="AI915" s="413"/>
      <c r="AJ915" s="199" t="str">
        <f t="shared" si="6972"/>
        <v>4.2</v>
      </c>
      <c r="AK915" s="8" t="e">
        <f>#REF!</f>
        <v>#REF!</v>
      </c>
      <c r="AL915" s="199"/>
      <c r="AM915" s="196" t="e">
        <f t="shared" si="6815"/>
        <v>#REF!</v>
      </c>
      <c r="AN915" s="196"/>
      <c r="AO915" s="196"/>
      <c r="AP915" s="196">
        <f t="shared" si="6816"/>
        <v>0</v>
      </c>
      <c r="AQ915" s="196"/>
      <c r="AR915" s="196"/>
      <c r="AS915" s="196">
        <f t="shared" si="6817"/>
        <v>0</v>
      </c>
      <c r="AT915" s="196"/>
      <c r="AU915" s="196"/>
      <c r="AV915" s="196"/>
      <c r="AW915" s="196" t="e">
        <f t="shared" ref="AW915" si="7098">IF($AT$630=1,AM915*$AM$7,0)</f>
        <v>#REF!</v>
      </c>
      <c r="AX915" s="196">
        <f t="shared" ref="AX915" si="7099">IF($AU$630=1,AP915*$AP$7,0)</f>
        <v>0</v>
      </c>
      <c r="AY915" s="196">
        <f t="shared" ref="AY915" si="7100">IF($AV$630=1,AS915*$AS$7,0)</f>
        <v>0</v>
      </c>
      <c r="AZ915" s="197" t="e">
        <f t="shared" si="6821"/>
        <v>#REF!</v>
      </c>
      <c r="BA915" s="198">
        <f t="shared" ref="BA915" si="7101">IFERROR(AZ915/(IF($AT$630&gt;0,$AM$7,0)+IF($AU$630&gt;0,$AP$7,0)+IF($AV$630&gt;0,$AS$7,0)),0)</f>
        <v>0</v>
      </c>
      <c r="BB915" s="198"/>
      <c r="BC915" s="425"/>
      <c r="BD915" s="413"/>
      <c r="BE915" s="413"/>
      <c r="BF915" s="413"/>
      <c r="BG915" s="416"/>
      <c r="BH915" s="416"/>
      <c r="BI915" s="411"/>
      <c r="BJ915" s="411"/>
      <c r="BK915" s="413"/>
      <c r="BL915" s="413"/>
      <c r="BM915" s="413"/>
      <c r="BP915" s="211"/>
      <c r="BQ915" s="211"/>
      <c r="BR915" s="211"/>
      <c r="BS915" s="211"/>
    </row>
    <row r="916" spans="1:71">
      <c r="A916" s="419"/>
      <c r="B916" s="419"/>
      <c r="C916" s="422"/>
      <c r="D916" s="195" t="str">
        <f t="shared" si="6966"/>
        <v>3.3</v>
      </c>
      <c r="E916" s="195"/>
      <c r="F916" s="195"/>
      <c r="G916" s="195"/>
      <c r="H916" s="195"/>
      <c r="I916" s="195"/>
      <c r="J916" s="196">
        <f t="shared" si="6805"/>
        <v>0</v>
      </c>
      <c r="K916" s="197" t="str">
        <f>IF(analis!AL33="","",analis!AL33)</f>
        <v/>
      </c>
      <c r="L916" s="196"/>
      <c r="M916" s="196"/>
      <c r="N916" s="196"/>
      <c r="O916" s="196"/>
      <c r="P916" s="196">
        <f t="shared" si="6806"/>
        <v>0</v>
      </c>
      <c r="Q916" s="8" t="e">
        <f>#REF!</f>
        <v>#REF!</v>
      </c>
      <c r="R916" s="196"/>
      <c r="S916" s="196" t="e">
        <f t="shared" si="6807"/>
        <v>#REF!</v>
      </c>
      <c r="T916" s="196"/>
      <c r="U916" s="196"/>
      <c r="V916" s="196">
        <f t="shared" si="6808"/>
        <v>0</v>
      </c>
      <c r="W916" s="196"/>
      <c r="X916" s="196"/>
      <c r="Y916" s="196"/>
      <c r="Z916" s="196"/>
      <c r="AA916" s="196">
        <f t="shared" ref="AA916" si="7102">IF($W$631=1,J916*$J$7,0)</f>
        <v>0</v>
      </c>
      <c r="AB916" s="196">
        <f t="shared" ref="AB916" si="7103">IF($X$631=1,P916*$P$7,0)</f>
        <v>0</v>
      </c>
      <c r="AC916" s="196" t="e">
        <f t="shared" ref="AC916" si="7104">IF($Y$631=1,S916*$S$7,0)</f>
        <v>#REF!</v>
      </c>
      <c r="AD916" s="196">
        <f t="shared" ref="AD916" si="7105">IF($Z$631=1,V916*$V$7,0)</f>
        <v>0</v>
      </c>
      <c r="AE916" s="197" t="e">
        <f t="shared" si="6813"/>
        <v>#REF!</v>
      </c>
      <c r="AF916" s="198">
        <f t="shared" ref="AF916" si="7106">IFERROR(AE916/(IF($W$631&gt;0,$J$7,0)+IF($X$631&gt;0,$P$7,0)+IF($Y$631&gt;0,$S$7,0)+IF($Z$631&gt;0,$V$7,0)),0)</f>
        <v>0</v>
      </c>
      <c r="AG916" s="198"/>
      <c r="AH916" s="425"/>
      <c r="AI916" s="413"/>
      <c r="AJ916" s="199" t="str">
        <f t="shared" si="6972"/>
        <v>4.3</v>
      </c>
      <c r="AK916" s="8" t="e">
        <f>#REF!</f>
        <v>#REF!</v>
      </c>
      <c r="AL916" s="199"/>
      <c r="AM916" s="196" t="e">
        <f t="shared" si="6815"/>
        <v>#REF!</v>
      </c>
      <c r="AN916" s="196"/>
      <c r="AO916" s="196"/>
      <c r="AP916" s="196">
        <f t="shared" si="6816"/>
        <v>0</v>
      </c>
      <c r="AQ916" s="196"/>
      <c r="AR916" s="196"/>
      <c r="AS916" s="196">
        <f t="shared" si="6817"/>
        <v>0</v>
      </c>
      <c r="AT916" s="196"/>
      <c r="AU916" s="196"/>
      <c r="AV916" s="196"/>
      <c r="AW916" s="196" t="e">
        <f t="shared" ref="AW916" si="7107">IF($AT$631=1,AM916*$AM$7,0)</f>
        <v>#REF!</v>
      </c>
      <c r="AX916" s="196">
        <f t="shared" ref="AX916" si="7108">IF($AU$631=1,AP916*$AP$7,0)</f>
        <v>0</v>
      </c>
      <c r="AY916" s="196">
        <f t="shared" ref="AY916" si="7109">IF($AV$631=1,AS916*$AS$7,0)</f>
        <v>0</v>
      </c>
      <c r="AZ916" s="197" t="e">
        <f t="shared" si="6821"/>
        <v>#REF!</v>
      </c>
      <c r="BA916" s="198">
        <f t="shared" ref="BA916" si="7110">IFERROR(AZ916/(IF($AT$631&gt;0,$AM$7,0)+IF($AU$631&gt;0,$AP$7,0)+IF($AV$631&gt;0,$AS$7,0)),0)</f>
        <v>0</v>
      </c>
      <c r="BB916" s="198"/>
      <c r="BC916" s="425"/>
      <c r="BD916" s="413"/>
      <c r="BE916" s="413"/>
      <c r="BF916" s="413"/>
      <c r="BG916" s="416"/>
      <c r="BH916" s="416"/>
      <c r="BI916" s="411"/>
      <c r="BJ916" s="411"/>
      <c r="BK916" s="413"/>
      <c r="BL916" s="413"/>
      <c r="BM916" s="413"/>
      <c r="BP916" s="211"/>
      <c r="BQ916" s="211"/>
      <c r="BR916" s="211"/>
      <c r="BS916" s="211"/>
    </row>
    <row r="917" spans="1:71">
      <c r="A917" s="419"/>
      <c r="B917" s="419"/>
      <c r="C917" s="422"/>
      <c r="D917" s="195" t="str">
        <f t="shared" si="6966"/>
        <v>3.4</v>
      </c>
      <c r="E917" s="195"/>
      <c r="F917" s="195"/>
      <c r="G917" s="195"/>
      <c r="H917" s="195"/>
      <c r="I917" s="195"/>
      <c r="J917" s="196">
        <f t="shared" si="6805"/>
        <v>0</v>
      </c>
      <c r="K917" s="197" t="str">
        <f>IF(analis!AN33="","",analis!AN33)</f>
        <v/>
      </c>
      <c r="L917" s="196"/>
      <c r="M917" s="196"/>
      <c r="N917" s="196"/>
      <c r="O917" s="196"/>
      <c r="P917" s="196">
        <f t="shared" si="6806"/>
        <v>0</v>
      </c>
      <c r="Q917" s="8" t="e">
        <f>#REF!</f>
        <v>#REF!</v>
      </c>
      <c r="R917" s="196"/>
      <c r="S917" s="196" t="e">
        <f t="shared" si="6807"/>
        <v>#REF!</v>
      </c>
      <c r="T917" s="196"/>
      <c r="U917" s="196"/>
      <c r="V917" s="196">
        <f t="shared" si="6808"/>
        <v>0</v>
      </c>
      <c r="W917" s="196"/>
      <c r="X917" s="196"/>
      <c r="Y917" s="196"/>
      <c r="Z917" s="196"/>
      <c r="AA917" s="196">
        <f t="shared" ref="AA917" si="7111">IF($W$632=1,J917*$J$7,0)</f>
        <v>0</v>
      </c>
      <c r="AB917" s="196">
        <f t="shared" ref="AB917" si="7112">IF($X$632=1,P917*$P$7,0)</f>
        <v>0</v>
      </c>
      <c r="AC917" s="196" t="e">
        <f t="shared" ref="AC917" si="7113">IF($Y$632=1,S917*$S$7,0)</f>
        <v>#REF!</v>
      </c>
      <c r="AD917" s="196">
        <f t="shared" ref="AD917" si="7114">IF($Z$632=1,V917*$V$7,0)</f>
        <v>0</v>
      </c>
      <c r="AE917" s="197" t="e">
        <f t="shared" si="6813"/>
        <v>#REF!</v>
      </c>
      <c r="AF917" s="198">
        <f t="shared" ref="AF917" si="7115">IFERROR(AE917/(IF($W$632&gt;0,$J$7,0)+IF($X$632&gt;0,$P$7,0)+IF($Y$632&gt;0,$S$7,0)+IF($Z$632&gt;0,$V$7,0)),0)</f>
        <v>0</v>
      </c>
      <c r="AG917" s="198"/>
      <c r="AH917" s="425"/>
      <c r="AI917" s="413"/>
      <c r="AJ917" s="199" t="str">
        <f t="shared" si="6972"/>
        <v>4.4</v>
      </c>
      <c r="AK917" s="8" t="e">
        <f>#REF!</f>
        <v>#REF!</v>
      </c>
      <c r="AL917" s="199"/>
      <c r="AM917" s="196" t="e">
        <f t="shared" si="6815"/>
        <v>#REF!</v>
      </c>
      <c r="AN917" s="196"/>
      <c r="AO917" s="196"/>
      <c r="AP917" s="196">
        <f t="shared" si="6816"/>
        <v>0</v>
      </c>
      <c r="AQ917" s="196"/>
      <c r="AR917" s="196"/>
      <c r="AS917" s="196">
        <f t="shared" si="6817"/>
        <v>0</v>
      </c>
      <c r="AT917" s="196"/>
      <c r="AU917" s="196"/>
      <c r="AV917" s="196"/>
      <c r="AW917" s="196" t="e">
        <f t="shared" ref="AW917" si="7116">IF($AT$632=1,AM917*$AM$7,0)</f>
        <v>#REF!</v>
      </c>
      <c r="AX917" s="196">
        <f t="shared" ref="AX917" si="7117">IF($AU$632=1,AP917*$AP$7,0)</f>
        <v>0</v>
      </c>
      <c r="AY917" s="196">
        <f t="shared" ref="AY917" si="7118">IF($AV$632=1,AS917*$AS$7,0)</f>
        <v>0</v>
      </c>
      <c r="AZ917" s="197" t="e">
        <f t="shared" si="6821"/>
        <v>#REF!</v>
      </c>
      <c r="BA917" s="198">
        <f t="shared" ref="BA917" si="7119">IFERROR(AZ917/(IF($AT$632&gt;0,$AM$7,0)+IF($AU$632&gt;0,$AP$7,0)+IF($AV$632&gt;0,$AS$7,0)),0)</f>
        <v>0</v>
      </c>
      <c r="BB917" s="198"/>
      <c r="BC917" s="425"/>
      <c r="BD917" s="413"/>
      <c r="BE917" s="413"/>
      <c r="BF917" s="413"/>
      <c r="BG917" s="416"/>
      <c r="BH917" s="416"/>
      <c r="BI917" s="411"/>
      <c r="BJ917" s="411"/>
      <c r="BK917" s="413"/>
      <c r="BL917" s="413"/>
      <c r="BM917" s="413"/>
      <c r="BP917" s="211"/>
      <c r="BQ917" s="211"/>
      <c r="BR917" s="211"/>
      <c r="BS917" s="211"/>
    </row>
    <row r="918" spans="1:71">
      <c r="A918" s="419"/>
      <c r="B918" s="419"/>
      <c r="C918" s="422"/>
      <c r="D918" s="195" t="str">
        <f t="shared" si="6966"/>
        <v>3.5</v>
      </c>
      <c r="E918" s="195"/>
      <c r="F918" s="195"/>
      <c r="G918" s="195"/>
      <c r="H918" s="195"/>
      <c r="I918" s="195"/>
      <c r="J918" s="196">
        <f t="shared" si="6805"/>
        <v>0</v>
      </c>
      <c r="K918" s="197" t="str">
        <f>IF(analis!AP33="","",analis!AP33)</f>
        <v/>
      </c>
      <c r="L918" s="196"/>
      <c r="M918" s="196"/>
      <c r="N918" s="196"/>
      <c r="O918" s="196"/>
      <c r="P918" s="196">
        <f t="shared" si="6806"/>
        <v>0</v>
      </c>
      <c r="Q918" s="8" t="e">
        <f>#REF!</f>
        <v>#REF!</v>
      </c>
      <c r="R918" s="196"/>
      <c r="S918" s="196" t="e">
        <f t="shared" si="6807"/>
        <v>#REF!</v>
      </c>
      <c r="T918" s="196"/>
      <c r="U918" s="196"/>
      <c r="V918" s="196">
        <f t="shared" si="6808"/>
        <v>0</v>
      </c>
      <c r="W918" s="196"/>
      <c r="X918" s="196"/>
      <c r="Y918" s="196"/>
      <c r="Z918" s="196"/>
      <c r="AA918" s="196">
        <f t="shared" ref="AA918" si="7120">IF($W$633=1,J918*$J$7,0)</f>
        <v>0</v>
      </c>
      <c r="AB918" s="196">
        <f t="shared" ref="AB918" si="7121">IF($X$633=1,P918*$P$7,0)</f>
        <v>0</v>
      </c>
      <c r="AC918" s="196" t="e">
        <f t="shared" ref="AC918" si="7122">IF($Y$633=1,S918*$S$7,0)</f>
        <v>#REF!</v>
      </c>
      <c r="AD918" s="196">
        <f t="shared" ref="AD918" si="7123">IF($Z$633=1,V918*$V$7,0)</f>
        <v>0</v>
      </c>
      <c r="AE918" s="197" t="e">
        <f t="shared" si="6813"/>
        <v>#REF!</v>
      </c>
      <c r="AF918" s="198">
        <f t="shared" ref="AF918" si="7124">IFERROR(AE918/(IF($W$633&gt;0,$J$7,0)+IF($X$633&gt;0,$P$7,0)+IF($Y$633&gt;0,$S$7,0)+IF($Z$633&gt;0,$V$7,0)),0)</f>
        <v>0</v>
      </c>
      <c r="AG918" s="198"/>
      <c r="AH918" s="425"/>
      <c r="AI918" s="413"/>
      <c r="AJ918" s="199" t="str">
        <f t="shared" si="6972"/>
        <v>4.5</v>
      </c>
      <c r="AK918" s="8" t="e">
        <f>#REF!</f>
        <v>#REF!</v>
      </c>
      <c r="AL918" s="199"/>
      <c r="AM918" s="196" t="e">
        <f t="shared" si="6815"/>
        <v>#REF!</v>
      </c>
      <c r="AN918" s="196"/>
      <c r="AO918" s="196"/>
      <c r="AP918" s="196">
        <f t="shared" si="6816"/>
        <v>0</v>
      </c>
      <c r="AQ918" s="196"/>
      <c r="AR918" s="196"/>
      <c r="AS918" s="196">
        <f t="shared" si="6817"/>
        <v>0</v>
      </c>
      <c r="AT918" s="196"/>
      <c r="AU918" s="196"/>
      <c r="AV918" s="196"/>
      <c r="AW918" s="196" t="e">
        <f t="shared" ref="AW918" si="7125">IF($AT$633=1,AM918*$AM$7,0)</f>
        <v>#REF!</v>
      </c>
      <c r="AX918" s="196">
        <f t="shared" ref="AX918" si="7126">IF($AU$633=1,AP918*$AP$7,0)</f>
        <v>0</v>
      </c>
      <c r="AY918" s="196">
        <f t="shared" ref="AY918" si="7127">IF($AV$633=1,AS918*$AS$7,0)</f>
        <v>0</v>
      </c>
      <c r="AZ918" s="197" t="e">
        <f t="shared" si="6821"/>
        <v>#REF!</v>
      </c>
      <c r="BA918" s="198">
        <f t="shared" ref="BA918" si="7128">IFERROR(AZ918/(IF($AT$633&gt;0,$AM$7,0)+IF($AU$633&gt;0,$AP$7,0)+IF($AV$633&gt;0,$AS$7,0)),0)</f>
        <v>0</v>
      </c>
      <c r="BB918" s="198"/>
      <c r="BC918" s="425"/>
      <c r="BD918" s="413"/>
      <c r="BE918" s="413"/>
      <c r="BF918" s="413"/>
      <c r="BG918" s="416"/>
      <c r="BH918" s="416"/>
      <c r="BI918" s="411"/>
      <c r="BJ918" s="411"/>
      <c r="BK918" s="413"/>
      <c r="BL918" s="413"/>
      <c r="BM918" s="413"/>
      <c r="BP918" s="211"/>
      <c r="BQ918" s="211"/>
      <c r="BR918" s="211"/>
      <c r="BS918" s="211"/>
    </row>
    <row r="919" spans="1:71">
      <c r="A919" s="419"/>
      <c r="B919" s="419"/>
      <c r="C919" s="422"/>
      <c r="D919" s="195" t="str">
        <f t="shared" si="6966"/>
        <v>3.6</v>
      </c>
      <c r="E919" s="195"/>
      <c r="F919" s="195"/>
      <c r="G919" s="195"/>
      <c r="H919" s="195"/>
      <c r="I919" s="195"/>
      <c r="J919" s="196">
        <f t="shared" si="6805"/>
        <v>0</v>
      </c>
      <c r="K919" s="197" t="str">
        <f>IF(analis!AR33="","",analis!AR33)</f>
        <v/>
      </c>
      <c r="L919" s="196"/>
      <c r="M919" s="196"/>
      <c r="N919" s="196"/>
      <c r="O919" s="196"/>
      <c r="P919" s="196">
        <f t="shared" si="6806"/>
        <v>0</v>
      </c>
      <c r="Q919" s="8" t="str">
        <f>'rpp10'!$M$278</f>
        <v/>
      </c>
      <c r="R919" s="196"/>
      <c r="S919" s="196">
        <f t="shared" si="6807"/>
        <v>0</v>
      </c>
      <c r="T919" s="196"/>
      <c r="U919" s="196"/>
      <c r="V919" s="196">
        <f t="shared" si="6808"/>
        <v>0</v>
      </c>
      <c r="W919" s="196"/>
      <c r="X919" s="196"/>
      <c r="Y919" s="196"/>
      <c r="Z919" s="196"/>
      <c r="AA919" s="196">
        <f t="shared" ref="AA919" si="7129">IF($W$634=1,J919*$J$7,0)</f>
        <v>0</v>
      </c>
      <c r="AB919" s="196">
        <f t="shared" ref="AB919" si="7130">IF($X$634=1,P919*$P$7,0)</f>
        <v>0</v>
      </c>
      <c r="AC919" s="196">
        <f t="shared" ref="AC919" si="7131">IF($Y$634=1,S919*$S$7,0)</f>
        <v>0</v>
      </c>
      <c r="AD919" s="196">
        <f t="shared" ref="AD919" si="7132">IF($Z$634=1,V919*$V$7,0)</f>
        <v>0</v>
      </c>
      <c r="AE919" s="197">
        <f t="shared" si="6813"/>
        <v>0</v>
      </c>
      <c r="AF919" s="198">
        <f t="shared" ref="AF919" si="7133">IFERROR(AE919/(IF($W$634&gt;0,$J$7,0)+IF($X$634&gt;0,$P$7,0)+IF($Y$634&gt;0,$S$7,0)+IF($Z$634&gt;0,$V$7,0)),0)</f>
        <v>0</v>
      </c>
      <c r="AG919" s="198"/>
      <c r="AH919" s="425"/>
      <c r="AI919" s="413"/>
      <c r="AJ919" s="199" t="str">
        <f t="shared" si="6972"/>
        <v>4.6</v>
      </c>
      <c r="AK919" s="8" t="str">
        <f>'rpp10'!$M$335</f>
        <v/>
      </c>
      <c r="AL919" s="199"/>
      <c r="AM919" s="196">
        <f t="shared" si="6815"/>
        <v>0</v>
      </c>
      <c r="AN919" s="196"/>
      <c r="AO919" s="196"/>
      <c r="AP919" s="196">
        <f t="shared" si="6816"/>
        <v>0</v>
      </c>
      <c r="AQ919" s="196"/>
      <c r="AR919" s="196"/>
      <c r="AS919" s="196">
        <f t="shared" si="6817"/>
        <v>0</v>
      </c>
      <c r="AT919" s="196"/>
      <c r="AU919" s="196"/>
      <c r="AV919" s="196"/>
      <c r="AW919" s="196">
        <f t="shared" ref="AW919" si="7134">IF($AT$634=1,AM919*$AM$7,0)</f>
        <v>0</v>
      </c>
      <c r="AX919" s="196">
        <f t="shared" ref="AX919" si="7135">IF($AU$634=1,AP919*$AP$7,0)</f>
        <v>0</v>
      </c>
      <c r="AY919" s="196">
        <f t="shared" ref="AY919" si="7136">IF($AV$634=1,AS919*$AS$7,0)</f>
        <v>0</v>
      </c>
      <c r="AZ919" s="197">
        <f t="shared" si="6821"/>
        <v>0</v>
      </c>
      <c r="BA919" s="198">
        <f t="shared" ref="BA919" si="7137">IFERROR(AZ919/(IF($AT$634&gt;0,$AM$7,0)+IF($AU$634&gt;0,$AP$7,0)+IF($AV$634&gt;0,$AS$7,0)),0)</f>
        <v>0</v>
      </c>
      <c r="BB919" s="198"/>
      <c r="BC919" s="425"/>
      <c r="BD919" s="413"/>
      <c r="BE919" s="413"/>
      <c r="BF919" s="413"/>
      <c r="BG919" s="416"/>
      <c r="BH919" s="416"/>
      <c r="BI919" s="411"/>
      <c r="BJ919" s="411"/>
      <c r="BK919" s="413"/>
      <c r="BL919" s="413"/>
      <c r="BM919" s="413"/>
      <c r="BP919" s="211"/>
      <c r="BQ919" s="211"/>
      <c r="BR919" s="211"/>
      <c r="BS919" s="211"/>
    </row>
    <row r="920" spans="1:71">
      <c r="A920" s="419"/>
      <c r="B920" s="419"/>
      <c r="C920" s="422"/>
      <c r="D920" s="195" t="str">
        <f t="shared" si="6966"/>
        <v>3.7</v>
      </c>
      <c r="E920" s="195"/>
      <c r="F920" s="195"/>
      <c r="G920" s="195"/>
      <c r="H920" s="195"/>
      <c r="I920" s="195"/>
      <c r="J920" s="196">
        <f t="shared" si="6805"/>
        <v>0</v>
      </c>
      <c r="K920" s="197" t="str">
        <f>IF(analis!AT33="","",analis!AT33)</f>
        <v/>
      </c>
      <c r="L920" s="196"/>
      <c r="M920" s="196"/>
      <c r="N920" s="196"/>
      <c r="O920" s="196"/>
      <c r="P920" s="196">
        <f t="shared" si="6806"/>
        <v>0</v>
      </c>
      <c r="Q920" s="8" t="e">
        <f>#REF!</f>
        <v>#REF!</v>
      </c>
      <c r="R920" s="196"/>
      <c r="S920" s="196" t="e">
        <f t="shared" si="6807"/>
        <v>#REF!</v>
      </c>
      <c r="T920" s="196"/>
      <c r="U920" s="196"/>
      <c r="V920" s="196">
        <f t="shared" si="6808"/>
        <v>0</v>
      </c>
      <c r="W920" s="196"/>
      <c r="X920" s="196"/>
      <c r="Y920" s="196"/>
      <c r="Z920" s="196"/>
      <c r="AA920" s="196">
        <f t="shared" ref="AA920" si="7138">IF($W$635=1,J920*$J$7,0)</f>
        <v>0</v>
      </c>
      <c r="AB920" s="196">
        <f t="shared" ref="AB920" si="7139">IF($X$635=1,P920*$P$7,0)</f>
        <v>0</v>
      </c>
      <c r="AC920" s="196" t="e">
        <f t="shared" ref="AC920" si="7140">IF($Y$635=1,S920*$S$7,0)</f>
        <v>#REF!</v>
      </c>
      <c r="AD920" s="196">
        <f t="shared" ref="AD920" si="7141">IF($Z$635=1,V920*$V$7,0)</f>
        <v>0</v>
      </c>
      <c r="AE920" s="197" t="e">
        <f t="shared" si="6813"/>
        <v>#REF!</v>
      </c>
      <c r="AF920" s="198">
        <f t="shared" ref="AF920" si="7142">IFERROR(AE920/(IF($W$635&gt;0,$J$7,0)+IF($X$635&gt;0,$P$7,0)+IF($Y$635&gt;0,$S$7,0)+IF($Z$635&gt;0,$V$7,0)),0)</f>
        <v>0</v>
      </c>
      <c r="AG920" s="198"/>
      <c r="AH920" s="425"/>
      <c r="AI920" s="413"/>
      <c r="AJ920" s="199" t="str">
        <f t="shared" si="6972"/>
        <v>4.7</v>
      </c>
      <c r="AK920" s="8" t="e">
        <f>#REF!</f>
        <v>#REF!</v>
      </c>
      <c r="AL920" s="199"/>
      <c r="AM920" s="196" t="e">
        <f t="shared" si="6815"/>
        <v>#REF!</v>
      </c>
      <c r="AN920" s="196"/>
      <c r="AO920" s="196"/>
      <c r="AP920" s="196">
        <f t="shared" si="6816"/>
        <v>0</v>
      </c>
      <c r="AQ920" s="196"/>
      <c r="AR920" s="196"/>
      <c r="AS920" s="196">
        <f t="shared" si="6817"/>
        <v>0</v>
      </c>
      <c r="AT920" s="196"/>
      <c r="AU920" s="196"/>
      <c r="AV920" s="196"/>
      <c r="AW920" s="196" t="e">
        <f t="shared" ref="AW920" si="7143">IF($AT$635=1,AM920*$AM$7,0)</f>
        <v>#REF!</v>
      </c>
      <c r="AX920" s="196">
        <f t="shared" ref="AX920" si="7144">IF($AU$635=1,AP920*$AP$7,0)</f>
        <v>0</v>
      </c>
      <c r="AY920" s="196">
        <f t="shared" ref="AY920" si="7145">IF($AV$635=1,AS920*$AS$7,0)</f>
        <v>0</v>
      </c>
      <c r="AZ920" s="197" t="e">
        <f t="shared" si="6821"/>
        <v>#REF!</v>
      </c>
      <c r="BA920" s="198">
        <f t="shared" ref="BA920" si="7146">IFERROR(AZ920/(IF($AT$635&gt;0,$AM$7,0)+IF($AU$635&gt;0,$AP$7,0)+IF($AV$635&gt;0,$AS$7,0)),0)</f>
        <v>0</v>
      </c>
      <c r="BB920" s="198"/>
      <c r="BC920" s="425"/>
      <c r="BD920" s="413"/>
      <c r="BE920" s="413"/>
      <c r="BF920" s="413"/>
      <c r="BG920" s="416"/>
      <c r="BH920" s="416"/>
      <c r="BI920" s="411"/>
      <c r="BJ920" s="411"/>
      <c r="BK920" s="413"/>
      <c r="BL920" s="413"/>
      <c r="BM920" s="413"/>
      <c r="BP920" s="211"/>
      <c r="BQ920" s="211"/>
      <c r="BR920" s="211"/>
      <c r="BS920" s="211"/>
    </row>
    <row r="921" spans="1:71">
      <c r="A921" s="419"/>
      <c r="B921" s="419"/>
      <c r="C921" s="422"/>
      <c r="D921" s="195" t="str">
        <f t="shared" si="6966"/>
        <v>3.8</v>
      </c>
      <c r="E921" s="195"/>
      <c r="F921" s="195"/>
      <c r="G921" s="195"/>
      <c r="H921" s="195"/>
      <c r="I921" s="195"/>
      <c r="J921" s="196">
        <f t="shared" si="6805"/>
        <v>0</v>
      </c>
      <c r="K921" s="197" t="str">
        <f>IF(analis!AV33="","",analis!AV33)</f>
        <v/>
      </c>
      <c r="L921" s="196"/>
      <c r="M921" s="196"/>
      <c r="N921" s="196"/>
      <c r="O921" s="196"/>
      <c r="P921" s="196">
        <f t="shared" si="6806"/>
        <v>0</v>
      </c>
      <c r="Q921" s="8" t="e">
        <f>#REF!</f>
        <v>#REF!</v>
      </c>
      <c r="R921" s="196"/>
      <c r="S921" s="196" t="e">
        <f t="shared" si="6807"/>
        <v>#REF!</v>
      </c>
      <c r="T921" s="196"/>
      <c r="U921" s="196"/>
      <c r="V921" s="196">
        <f t="shared" si="6808"/>
        <v>0</v>
      </c>
      <c r="W921" s="196"/>
      <c r="X921" s="196"/>
      <c r="Y921" s="196"/>
      <c r="Z921" s="196"/>
      <c r="AA921" s="196">
        <f t="shared" ref="AA921" si="7147">IF($W$636=1,J921*$J$7,0)</f>
        <v>0</v>
      </c>
      <c r="AB921" s="196">
        <f t="shared" ref="AB921" si="7148">IF($X$636=1,P921*$P$7,0)</f>
        <v>0</v>
      </c>
      <c r="AC921" s="196" t="e">
        <f t="shared" ref="AC921" si="7149">IF($Y$636=1,S921*$S$7,0)</f>
        <v>#REF!</v>
      </c>
      <c r="AD921" s="196">
        <f t="shared" ref="AD921" si="7150">IF($Z$636=1,V921*$V$7,0)</f>
        <v>0</v>
      </c>
      <c r="AE921" s="197" t="e">
        <f t="shared" si="6813"/>
        <v>#REF!</v>
      </c>
      <c r="AF921" s="198">
        <f t="shared" ref="AF921" si="7151">IFERROR(AE921/(IF($W$636&gt;0,$J$7,0)+IF($X$636&gt;0,$P$7,0)+IF($Y$636&gt;0,$S$7,0)+IF($Z$636&gt;0,$V$7,0)),0)</f>
        <v>0</v>
      </c>
      <c r="AG921" s="198"/>
      <c r="AH921" s="425"/>
      <c r="AI921" s="413"/>
      <c r="AJ921" s="199" t="str">
        <f t="shared" si="6972"/>
        <v>4.8</v>
      </c>
      <c r="AK921" s="8" t="e">
        <f>#REF!</f>
        <v>#REF!</v>
      </c>
      <c r="AL921" s="199"/>
      <c r="AM921" s="196" t="e">
        <f t="shared" si="6815"/>
        <v>#REF!</v>
      </c>
      <c r="AN921" s="196"/>
      <c r="AO921" s="196"/>
      <c r="AP921" s="196">
        <f t="shared" si="6816"/>
        <v>0</v>
      </c>
      <c r="AQ921" s="196"/>
      <c r="AR921" s="196"/>
      <c r="AS921" s="196">
        <f t="shared" si="6817"/>
        <v>0</v>
      </c>
      <c r="AT921" s="196"/>
      <c r="AU921" s="196"/>
      <c r="AV921" s="196"/>
      <c r="AW921" s="196" t="e">
        <f t="shared" ref="AW921" si="7152">IF($AT$636=1,AM921*$AM$7,0)</f>
        <v>#REF!</v>
      </c>
      <c r="AX921" s="196">
        <f t="shared" ref="AX921" si="7153">IF($AU$636=1,AP921*$AP$7,0)</f>
        <v>0</v>
      </c>
      <c r="AY921" s="196">
        <f t="shared" ref="AY921" si="7154">IF($AV$636=1,AS921*$AS$7,0)</f>
        <v>0</v>
      </c>
      <c r="AZ921" s="197" t="e">
        <f t="shared" si="6821"/>
        <v>#REF!</v>
      </c>
      <c r="BA921" s="198">
        <f t="shared" ref="BA921" si="7155">IFERROR(AZ921/(IF($AT$636&gt;0,$AM$7,0)+IF($AU$636&gt;0,$AP$7,0)+IF($AV$636&gt;0,$AS$7,0)),0)</f>
        <v>0</v>
      </c>
      <c r="BB921" s="198"/>
      <c r="BC921" s="425"/>
      <c r="BD921" s="413"/>
      <c r="BE921" s="413"/>
      <c r="BF921" s="413"/>
      <c r="BG921" s="416"/>
      <c r="BH921" s="416"/>
      <c r="BI921" s="411"/>
      <c r="BJ921" s="411"/>
      <c r="BK921" s="413"/>
      <c r="BL921" s="413"/>
      <c r="BM921" s="413"/>
      <c r="BP921" s="211"/>
      <c r="BQ921" s="211"/>
      <c r="BR921" s="211"/>
      <c r="BS921" s="211"/>
    </row>
    <row r="922" spans="1:71">
      <c r="A922" s="419"/>
      <c r="B922" s="419"/>
      <c r="C922" s="422"/>
      <c r="D922" s="195" t="str">
        <f t="shared" si="6966"/>
        <v>3.9</v>
      </c>
      <c r="E922" s="195"/>
      <c r="F922" s="195"/>
      <c r="G922" s="195"/>
      <c r="H922" s="195"/>
      <c r="I922" s="195"/>
      <c r="J922" s="196">
        <f t="shared" si="6805"/>
        <v>0</v>
      </c>
      <c r="K922" s="197" t="str">
        <f>IF(analis!AX33="","",analis!AX33)</f>
        <v/>
      </c>
      <c r="L922" s="196"/>
      <c r="M922" s="196"/>
      <c r="N922" s="196"/>
      <c r="O922" s="196"/>
      <c r="P922" s="196">
        <f t="shared" si="6806"/>
        <v>0</v>
      </c>
      <c r="Q922" s="8" t="e">
        <f>#REF!</f>
        <v>#REF!</v>
      </c>
      <c r="R922" s="196"/>
      <c r="S922" s="196" t="e">
        <f t="shared" si="6807"/>
        <v>#REF!</v>
      </c>
      <c r="T922" s="196"/>
      <c r="U922" s="196"/>
      <c r="V922" s="196">
        <f t="shared" si="6808"/>
        <v>0</v>
      </c>
      <c r="W922" s="196"/>
      <c r="X922" s="196"/>
      <c r="Y922" s="196"/>
      <c r="Z922" s="196"/>
      <c r="AA922" s="196">
        <f t="shared" ref="AA922" si="7156">IF($W$637=1,J922*$J$7,0)</f>
        <v>0</v>
      </c>
      <c r="AB922" s="196">
        <f t="shared" ref="AB922" si="7157">IF($X$637=1,P922*$P$7,0)</f>
        <v>0</v>
      </c>
      <c r="AC922" s="196" t="e">
        <f t="shared" ref="AC922" si="7158">IF($Y$637=1,S922*$S$7,0)</f>
        <v>#REF!</v>
      </c>
      <c r="AD922" s="196">
        <f t="shared" ref="AD922" si="7159">IF($Z$637=1,V922*$V$7,0)</f>
        <v>0</v>
      </c>
      <c r="AE922" s="197" t="e">
        <f t="shared" si="6813"/>
        <v>#REF!</v>
      </c>
      <c r="AF922" s="198">
        <f t="shared" ref="AF922" si="7160">IFERROR(AE922/(IF($W$637&gt;0,$J$7,0)+IF($X$637&gt;0,$P$7,0)+IF($Y$637&gt;0,$S$7,0)+IF($Z$637&gt;0,$V$7,0)),0)</f>
        <v>0</v>
      </c>
      <c r="AG922" s="198"/>
      <c r="AH922" s="425"/>
      <c r="AI922" s="413"/>
      <c r="AJ922" s="199" t="str">
        <f t="shared" si="6972"/>
        <v>4.9</v>
      </c>
      <c r="AK922" s="8" t="e">
        <f>#REF!</f>
        <v>#REF!</v>
      </c>
      <c r="AL922" s="199"/>
      <c r="AM922" s="196" t="e">
        <f t="shared" si="6815"/>
        <v>#REF!</v>
      </c>
      <c r="AN922" s="196"/>
      <c r="AO922" s="196"/>
      <c r="AP922" s="196">
        <f t="shared" si="6816"/>
        <v>0</v>
      </c>
      <c r="AQ922" s="196"/>
      <c r="AR922" s="196"/>
      <c r="AS922" s="196">
        <f t="shared" si="6817"/>
        <v>0</v>
      </c>
      <c r="AT922" s="196"/>
      <c r="AU922" s="196"/>
      <c r="AV922" s="196"/>
      <c r="AW922" s="196" t="e">
        <f t="shared" ref="AW922" si="7161">IF($AT$637=1,AM922*$AM$7,0)</f>
        <v>#REF!</v>
      </c>
      <c r="AX922" s="196">
        <f t="shared" ref="AX922" si="7162">IF($AU$637=1,AP922*$AP$7,0)</f>
        <v>0</v>
      </c>
      <c r="AY922" s="196">
        <f t="shared" ref="AY922" si="7163">IF($AV$637=1,AS922*$AS$7,0)</f>
        <v>0</v>
      </c>
      <c r="AZ922" s="197" t="e">
        <f t="shared" si="6821"/>
        <v>#REF!</v>
      </c>
      <c r="BA922" s="198">
        <f t="shared" ref="BA922" si="7164">IFERROR(AZ922/(IF($AT$637&gt;0,$AM$7,0)+IF($AU$637&gt;0,$AP$7,0)+IF($AV$637&gt;0,$AS$7,0)),0)</f>
        <v>0</v>
      </c>
      <c r="BB922" s="198"/>
      <c r="BC922" s="425"/>
      <c r="BD922" s="413"/>
      <c r="BE922" s="413"/>
      <c r="BF922" s="413"/>
      <c r="BG922" s="416"/>
      <c r="BH922" s="416"/>
      <c r="BI922" s="411"/>
      <c r="BJ922" s="411"/>
      <c r="BK922" s="413"/>
      <c r="BL922" s="413"/>
      <c r="BM922" s="413"/>
      <c r="BP922" s="211"/>
      <c r="BQ922" s="211"/>
      <c r="BR922" s="211"/>
      <c r="BS922" s="211"/>
    </row>
    <row r="923" spans="1:71">
      <c r="A923" s="419"/>
      <c r="B923" s="419"/>
      <c r="C923" s="422"/>
      <c r="D923" s="195" t="str">
        <f t="shared" si="6966"/>
        <v>3.10</v>
      </c>
      <c r="E923" s="195"/>
      <c r="F923" s="195"/>
      <c r="G923" s="195"/>
      <c r="H923" s="195"/>
      <c r="I923" s="195"/>
      <c r="J923" s="196">
        <f t="shared" si="6805"/>
        <v>0</v>
      </c>
      <c r="K923" s="197" t="str">
        <f>IF(analis!AZ33="","",analis!AZ33)</f>
        <v/>
      </c>
      <c r="L923" s="196"/>
      <c r="M923" s="196"/>
      <c r="N923" s="196"/>
      <c r="O923" s="196"/>
      <c r="P923" s="196">
        <f t="shared" si="6806"/>
        <v>0</v>
      </c>
      <c r="Q923" s="8" t="e">
        <f>#REF!</f>
        <v>#REF!</v>
      </c>
      <c r="R923" s="196"/>
      <c r="S923" s="196" t="e">
        <f t="shared" si="6807"/>
        <v>#REF!</v>
      </c>
      <c r="T923" s="196"/>
      <c r="U923" s="196"/>
      <c r="V923" s="196">
        <f t="shared" si="6808"/>
        <v>0</v>
      </c>
      <c r="W923" s="196"/>
      <c r="X923" s="196"/>
      <c r="Y923" s="196"/>
      <c r="Z923" s="196"/>
      <c r="AA923" s="196">
        <f t="shared" ref="AA923" si="7165">IF($W$638=1,J923*$J$7,0)</f>
        <v>0</v>
      </c>
      <c r="AB923" s="196">
        <f t="shared" ref="AB923" si="7166">IF($X$638=1,P923*$P$7,0)</f>
        <v>0</v>
      </c>
      <c r="AC923" s="196" t="e">
        <f t="shared" ref="AC923" si="7167">IF($Y$638=1,S923*$S$7,0)</f>
        <v>#REF!</v>
      </c>
      <c r="AD923" s="196">
        <f t="shared" ref="AD923" si="7168">IF($Z$638=1,V923*$V$7,0)</f>
        <v>0</v>
      </c>
      <c r="AE923" s="197" t="e">
        <f t="shared" si="6813"/>
        <v>#REF!</v>
      </c>
      <c r="AF923" s="198">
        <f t="shared" ref="AF923" si="7169">IFERROR(AE923/(IF($W$638&gt;0,$J$7,0)+IF($X$638&gt;0,$P$7,0)+IF($Y$638&gt;0,$S$7,0)+IF($Z$638&gt;0,$V$7,0)),0)</f>
        <v>0</v>
      </c>
      <c r="AG923" s="198"/>
      <c r="AH923" s="425"/>
      <c r="AI923" s="413"/>
      <c r="AJ923" s="199" t="str">
        <f t="shared" si="6972"/>
        <v>4.10</v>
      </c>
      <c r="AK923" s="8" t="e">
        <f>#REF!</f>
        <v>#REF!</v>
      </c>
      <c r="AL923" s="199"/>
      <c r="AM923" s="196" t="e">
        <f t="shared" si="6815"/>
        <v>#REF!</v>
      </c>
      <c r="AN923" s="196"/>
      <c r="AO923" s="196"/>
      <c r="AP923" s="196">
        <f t="shared" si="6816"/>
        <v>0</v>
      </c>
      <c r="AQ923" s="196"/>
      <c r="AR923" s="196"/>
      <c r="AS923" s="196">
        <f t="shared" si="6817"/>
        <v>0</v>
      </c>
      <c r="AT923" s="196"/>
      <c r="AU923" s="196"/>
      <c r="AV923" s="196"/>
      <c r="AW923" s="196" t="e">
        <f t="shared" ref="AW923" si="7170">IF($AT$638=1,AM923*$AM$7,0)</f>
        <v>#REF!</v>
      </c>
      <c r="AX923" s="196">
        <f t="shared" ref="AX923" si="7171">IF($AU$638=1,AP923*$AP$7,0)</f>
        <v>0</v>
      </c>
      <c r="AY923" s="196">
        <f t="shared" ref="AY923" si="7172">IF($AV$638=1,AS923*$AS$7,0)</f>
        <v>0</v>
      </c>
      <c r="AZ923" s="197" t="e">
        <f t="shared" si="6821"/>
        <v>#REF!</v>
      </c>
      <c r="BA923" s="198">
        <f t="shared" ref="BA923" si="7173">IFERROR(AZ923/(IF($AT$638&gt;0,$AM$7,0)+IF($AU$638&gt;0,$AP$7,0)+IF($AV$638&gt;0,$AS$7,0)),0)</f>
        <v>0</v>
      </c>
      <c r="BB923" s="198"/>
      <c r="BC923" s="425"/>
      <c r="BD923" s="413"/>
      <c r="BE923" s="413"/>
      <c r="BF923" s="413"/>
      <c r="BG923" s="416"/>
      <c r="BH923" s="416"/>
      <c r="BI923" s="411"/>
      <c r="BJ923" s="411"/>
      <c r="BK923" s="413"/>
      <c r="BL923" s="413"/>
      <c r="BM923" s="413"/>
      <c r="BP923" s="211"/>
      <c r="BQ923" s="211"/>
      <c r="BR923" s="211"/>
      <c r="BS923" s="211"/>
    </row>
    <row r="924" spans="1:71">
      <c r="A924" s="419"/>
      <c r="B924" s="419"/>
      <c r="C924" s="422"/>
      <c r="D924" s="195" t="str">
        <f t="shared" si="6966"/>
        <v>3.11</v>
      </c>
      <c r="E924" s="195"/>
      <c r="F924" s="195"/>
      <c r="G924" s="195"/>
      <c r="H924" s="195"/>
      <c r="I924" s="195"/>
      <c r="J924" s="196">
        <f t="shared" si="6805"/>
        <v>0</v>
      </c>
      <c r="K924" s="197" t="str">
        <f>IF(analis!BB33="","",analis!BB33)</f>
        <v/>
      </c>
      <c r="L924" s="196"/>
      <c r="M924" s="196"/>
      <c r="N924" s="196"/>
      <c r="O924" s="196"/>
      <c r="P924" s="196">
        <f t="shared" si="6806"/>
        <v>0</v>
      </c>
      <c r="Q924" s="8" t="e">
        <f>#REF!</f>
        <v>#REF!</v>
      </c>
      <c r="R924" s="196"/>
      <c r="S924" s="196" t="e">
        <f t="shared" si="6807"/>
        <v>#REF!</v>
      </c>
      <c r="T924" s="196"/>
      <c r="U924" s="196"/>
      <c r="V924" s="196">
        <f t="shared" si="6808"/>
        <v>0</v>
      </c>
      <c r="W924" s="196"/>
      <c r="X924" s="196"/>
      <c r="Y924" s="196"/>
      <c r="Z924" s="196"/>
      <c r="AA924" s="196">
        <f t="shared" ref="AA924" si="7174">IF($W$639=1,J924*$J$7,0)</f>
        <v>0</v>
      </c>
      <c r="AB924" s="196">
        <f t="shared" ref="AB924" si="7175">IF($X$639=1,P924*$P$7,0)</f>
        <v>0</v>
      </c>
      <c r="AC924" s="196" t="e">
        <f t="shared" ref="AC924" si="7176">IF($Y$639=1,S924*$S$7,0)</f>
        <v>#REF!</v>
      </c>
      <c r="AD924" s="196">
        <f t="shared" ref="AD924" si="7177">IF($Z$639=1,V924*$V$7,0)</f>
        <v>0</v>
      </c>
      <c r="AE924" s="197" t="e">
        <f t="shared" si="6813"/>
        <v>#REF!</v>
      </c>
      <c r="AF924" s="198">
        <f t="shared" ref="AF924" si="7178">IFERROR(AE924/(IF($W$639&gt;0,$J$7,0)+IF($X$639&gt;0,$P$7,0)+IF($Y$639&gt;0,$S$7,0)+IF($Z$639&gt;0,$V$7,0)),0)</f>
        <v>0</v>
      </c>
      <c r="AG924" s="198"/>
      <c r="AH924" s="425"/>
      <c r="AI924" s="413"/>
      <c r="AJ924" s="199" t="str">
        <f t="shared" si="6972"/>
        <v>4.11</v>
      </c>
      <c r="AK924" s="8" t="e">
        <f>#REF!</f>
        <v>#REF!</v>
      </c>
      <c r="AL924" s="199"/>
      <c r="AM924" s="196" t="e">
        <f t="shared" si="6815"/>
        <v>#REF!</v>
      </c>
      <c r="AN924" s="196"/>
      <c r="AO924" s="196"/>
      <c r="AP924" s="196">
        <f t="shared" si="6816"/>
        <v>0</v>
      </c>
      <c r="AQ924" s="196"/>
      <c r="AR924" s="196"/>
      <c r="AS924" s="196">
        <f t="shared" si="6817"/>
        <v>0</v>
      </c>
      <c r="AT924" s="196"/>
      <c r="AU924" s="196"/>
      <c r="AV924" s="196"/>
      <c r="AW924" s="196" t="e">
        <f t="shared" ref="AW924" si="7179">IF($AT$639=1,AM924*$AM$7,0)</f>
        <v>#REF!</v>
      </c>
      <c r="AX924" s="196">
        <f t="shared" ref="AX924" si="7180">IF($AU$639=1,AP924*$AP$7,0)</f>
        <v>0</v>
      </c>
      <c r="AY924" s="196">
        <f t="shared" ref="AY924" si="7181">IF($AV$639=1,AS924*$AS$7,0)</f>
        <v>0</v>
      </c>
      <c r="AZ924" s="197" t="e">
        <f t="shared" si="6821"/>
        <v>#REF!</v>
      </c>
      <c r="BA924" s="198">
        <f t="shared" ref="BA924" si="7182">IFERROR(AZ924/(IF($AT$639&gt;0,$AM$7,0)+IF($AU$639&gt;0,$AP$7,0)+IF($AV$639&gt;0,$AS$7,0)),0)</f>
        <v>0</v>
      </c>
      <c r="BB924" s="198"/>
      <c r="BC924" s="425"/>
      <c r="BD924" s="413"/>
      <c r="BE924" s="413"/>
      <c r="BF924" s="413"/>
      <c r="BG924" s="416"/>
      <c r="BH924" s="416"/>
      <c r="BI924" s="411"/>
      <c r="BJ924" s="411"/>
      <c r="BK924" s="413"/>
      <c r="BL924" s="413"/>
      <c r="BM924" s="413"/>
      <c r="BP924" s="211"/>
      <c r="BQ924" s="211"/>
      <c r="BR924" s="211"/>
      <c r="BS924" s="211"/>
    </row>
    <row r="925" spans="1:71">
      <c r="A925" s="419"/>
      <c r="B925" s="419"/>
      <c r="C925" s="422"/>
      <c r="D925" s="195" t="str">
        <f t="shared" si="6966"/>
        <v>3.12</v>
      </c>
      <c r="E925" s="195"/>
      <c r="F925" s="195"/>
      <c r="G925" s="195"/>
      <c r="H925" s="195"/>
      <c r="I925" s="195"/>
      <c r="J925" s="196">
        <f t="shared" si="6805"/>
        <v>0</v>
      </c>
      <c r="K925" s="197" t="str">
        <f>IF(analis!BD33="","",analis!BD33)</f>
        <v/>
      </c>
      <c r="L925" s="196"/>
      <c r="M925" s="196"/>
      <c r="N925" s="196"/>
      <c r="O925" s="196"/>
      <c r="P925" s="196">
        <f t="shared" si="6806"/>
        <v>0</v>
      </c>
      <c r="Q925" s="8" t="e">
        <f>#REF!</f>
        <v>#REF!</v>
      </c>
      <c r="R925" s="196"/>
      <c r="S925" s="196" t="e">
        <f t="shared" si="6807"/>
        <v>#REF!</v>
      </c>
      <c r="T925" s="196"/>
      <c r="U925" s="196"/>
      <c r="V925" s="196">
        <f t="shared" si="6808"/>
        <v>0</v>
      </c>
      <c r="W925" s="196"/>
      <c r="X925" s="196"/>
      <c r="Y925" s="196"/>
      <c r="Z925" s="196"/>
      <c r="AA925" s="196">
        <f t="shared" ref="AA925" si="7183">IF($W$640=1,J925*$J$7,0)</f>
        <v>0</v>
      </c>
      <c r="AB925" s="196">
        <f t="shared" ref="AB925" si="7184">IF($X$640=1,P925*$P$7,0)</f>
        <v>0</v>
      </c>
      <c r="AC925" s="196" t="e">
        <f t="shared" ref="AC925" si="7185">IF($Y$640=1,S925*$S$7,0)</f>
        <v>#REF!</v>
      </c>
      <c r="AD925" s="196">
        <f t="shared" ref="AD925" si="7186">IF($Z$640=1,V925*$V$7,0)</f>
        <v>0</v>
      </c>
      <c r="AE925" s="197" t="e">
        <f t="shared" si="6813"/>
        <v>#REF!</v>
      </c>
      <c r="AF925" s="198">
        <f t="shared" ref="AF925" si="7187">IFERROR(AE925/(IF($W$640&gt;0,$J$7,0)+IF($X$640&gt;0,$P$7,0)+IF($Y$640&gt;0,$S$7,0)+IF($Z$640&gt;0,$V$7,0)),0)</f>
        <v>0</v>
      </c>
      <c r="AG925" s="198"/>
      <c r="AH925" s="425"/>
      <c r="AI925" s="413"/>
      <c r="AJ925" s="199" t="str">
        <f t="shared" si="6972"/>
        <v>4.12</v>
      </c>
      <c r="AK925" s="8" t="e">
        <f>#REF!</f>
        <v>#REF!</v>
      </c>
      <c r="AL925" s="199"/>
      <c r="AM925" s="196" t="e">
        <f t="shared" si="6815"/>
        <v>#REF!</v>
      </c>
      <c r="AN925" s="196"/>
      <c r="AO925" s="196"/>
      <c r="AP925" s="196">
        <f t="shared" si="6816"/>
        <v>0</v>
      </c>
      <c r="AQ925" s="196"/>
      <c r="AR925" s="196"/>
      <c r="AS925" s="196">
        <f t="shared" si="6817"/>
        <v>0</v>
      </c>
      <c r="AT925" s="196"/>
      <c r="AU925" s="196"/>
      <c r="AV925" s="196"/>
      <c r="AW925" s="196" t="e">
        <f t="shared" ref="AW925" si="7188">IF($AT$640=1,AM925*$AM$7,0)</f>
        <v>#REF!</v>
      </c>
      <c r="AX925" s="196">
        <f t="shared" ref="AX925" si="7189">IF($AU$640=1,AP925*$AP$7,0)</f>
        <v>0</v>
      </c>
      <c r="AY925" s="196">
        <f t="shared" ref="AY925" si="7190">IF($AV$640=1,AS925*$AS$7,0)</f>
        <v>0</v>
      </c>
      <c r="AZ925" s="197" t="e">
        <f t="shared" si="6821"/>
        <v>#REF!</v>
      </c>
      <c r="BA925" s="198">
        <f t="shared" ref="BA925" si="7191">IFERROR(AZ925/(IF($AT$640&gt;0,$AM$7,0)+IF($AU$640&gt;0,$AP$7,0)+IF($AV$640&gt;0,$AS$7,0)),0)</f>
        <v>0</v>
      </c>
      <c r="BB925" s="198"/>
      <c r="BC925" s="425"/>
      <c r="BD925" s="413"/>
      <c r="BE925" s="413"/>
      <c r="BF925" s="413"/>
      <c r="BG925" s="416"/>
      <c r="BH925" s="416"/>
      <c r="BI925" s="411"/>
      <c r="BJ925" s="411"/>
      <c r="BK925" s="413"/>
      <c r="BL925" s="413"/>
      <c r="BM925" s="413"/>
      <c r="BP925" s="211"/>
      <c r="BQ925" s="211"/>
      <c r="BR925" s="211"/>
      <c r="BS925" s="211"/>
    </row>
    <row r="926" spans="1:71">
      <c r="A926" s="419"/>
      <c r="B926" s="419"/>
      <c r="C926" s="422"/>
      <c r="D926" s="195" t="str">
        <f t="shared" si="6966"/>
        <v>3.13</v>
      </c>
      <c r="E926" s="195"/>
      <c r="F926" s="195"/>
      <c r="G926" s="195"/>
      <c r="H926" s="195"/>
      <c r="I926" s="195"/>
      <c r="J926" s="196">
        <f t="shared" si="6805"/>
        <v>0</v>
      </c>
      <c r="K926" s="197" t="str">
        <f>IF(analis!BF33="","",analis!BF33)</f>
        <v/>
      </c>
      <c r="L926" s="196"/>
      <c r="M926" s="196"/>
      <c r="N926" s="196"/>
      <c r="O926" s="196"/>
      <c r="P926" s="196">
        <f t="shared" si="6806"/>
        <v>0</v>
      </c>
      <c r="Q926" s="8" t="e">
        <f>#REF!</f>
        <v>#REF!</v>
      </c>
      <c r="R926" s="196"/>
      <c r="S926" s="196" t="e">
        <f t="shared" si="6807"/>
        <v>#REF!</v>
      </c>
      <c r="T926" s="196"/>
      <c r="U926" s="196"/>
      <c r="V926" s="196">
        <f t="shared" si="6808"/>
        <v>0</v>
      </c>
      <c r="W926" s="196"/>
      <c r="X926" s="196"/>
      <c r="Y926" s="196"/>
      <c r="Z926" s="196"/>
      <c r="AA926" s="196">
        <f t="shared" ref="AA926" si="7192">IF($W$641=1,J926*$J$7,0)</f>
        <v>0</v>
      </c>
      <c r="AB926" s="196">
        <f t="shared" ref="AB926" si="7193">IF($X$641=1,P926*$P$7,0)</f>
        <v>0</v>
      </c>
      <c r="AC926" s="196" t="e">
        <f t="shared" ref="AC926" si="7194">IF($Y$641=1,S926*$S$7,0)</f>
        <v>#REF!</v>
      </c>
      <c r="AD926" s="196">
        <f t="shared" ref="AD926" si="7195">IF($Z$641=1,V926*$V$7,0)</f>
        <v>0</v>
      </c>
      <c r="AE926" s="197" t="e">
        <f t="shared" si="6813"/>
        <v>#REF!</v>
      </c>
      <c r="AF926" s="198">
        <f t="shared" ref="AF926" si="7196">IFERROR(AE926/(IF($W$641&gt;0,$J$7,0)+IF($X$641&gt;0,$P$7,0)+IF($Y$641&gt;0,$S$7,0)+IF($Z$641&gt;0,$V$7,0)),0)</f>
        <v>0</v>
      </c>
      <c r="AG926" s="198"/>
      <c r="AH926" s="425"/>
      <c r="AI926" s="413"/>
      <c r="AJ926" s="199" t="str">
        <f t="shared" si="6972"/>
        <v>4.13</v>
      </c>
      <c r="AK926" s="8" t="e">
        <f>#REF!</f>
        <v>#REF!</v>
      </c>
      <c r="AL926" s="199"/>
      <c r="AM926" s="196" t="e">
        <f t="shared" si="6815"/>
        <v>#REF!</v>
      </c>
      <c r="AN926" s="196"/>
      <c r="AO926" s="196"/>
      <c r="AP926" s="196">
        <f t="shared" si="6816"/>
        <v>0</v>
      </c>
      <c r="AQ926" s="196"/>
      <c r="AR926" s="196"/>
      <c r="AS926" s="196">
        <f t="shared" si="6817"/>
        <v>0</v>
      </c>
      <c r="AT926" s="196"/>
      <c r="AU926" s="196"/>
      <c r="AV926" s="196"/>
      <c r="AW926" s="196" t="e">
        <f t="shared" ref="AW926" si="7197">IF($AT$641=1,AM926*$AM$7,0)</f>
        <v>#REF!</v>
      </c>
      <c r="AX926" s="196">
        <f t="shared" ref="AX926" si="7198">IF($AU$641=1,AP926*$AP$7,0)</f>
        <v>0</v>
      </c>
      <c r="AY926" s="196">
        <f t="shared" ref="AY926" si="7199">IF($AV$641=1,AS926*$AS$7,0)</f>
        <v>0</v>
      </c>
      <c r="AZ926" s="197" t="e">
        <f t="shared" si="6821"/>
        <v>#REF!</v>
      </c>
      <c r="BA926" s="198">
        <f t="shared" ref="BA926" si="7200">IFERROR(AZ926/(IF($AT$641&gt;0,$AM$7,0)+IF($AU$641&gt;0,$AP$7,0)+IF($AV$641&gt;0,$AS$7,0)),0)</f>
        <v>0</v>
      </c>
      <c r="BB926" s="198"/>
      <c r="BC926" s="425"/>
      <c r="BD926" s="413"/>
      <c r="BE926" s="413"/>
      <c r="BF926" s="413"/>
      <c r="BG926" s="416"/>
      <c r="BH926" s="416"/>
      <c r="BI926" s="411"/>
      <c r="BJ926" s="411"/>
      <c r="BK926" s="413"/>
      <c r="BL926" s="413"/>
      <c r="BM926" s="413"/>
      <c r="BP926" s="211"/>
      <c r="BQ926" s="211"/>
      <c r="BR926" s="211"/>
      <c r="BS926" s="211"/>
    </row>
    <row r="927" spans="1:71">
      <c r="A927" s="419"/>
      <c r="B927" s="419"/>
      <c r="C927" s="422"/>
      <c r="D927" s="195" t="str">
        <f t="shared" si="6966"/>
        <v>3.14</v>
      </c>
      <c r="E927" s="195"/>
      <c r="F927" s="195"/>
      <c r="G927" s="195"/>
      <c r="H927" s="195"/>
      <c r="I927" s="195"/>
      <c r="J927" s="196">
        <f t="shared" si="6805"/>
        <v>0</v>
      </c>
      <c r="K927" s="197" t="str">
        <f>IF(analis!BH33="","",analis!BH33)</f>
        <v/>
      </c>
      <c r="L927" s="196"/>
      <c r="M927" s="196"/>
      <c r="N927" s="196"/>
      <c r="O927" s="196"/>
      <c r="P927" s="196">
        <f t="shared" si="6806"/>
        <v>0</v>
      </c>
      <c r="Q927" s="8" t="e">
        <f>#REF!</f>
        <v>#REF!</v>
      </c>
      <c r="R927" s="196"/>
      <c r="S927" s="196" t="e">
        <f t="shared" si="6807"/>
        <v>#REF!</v>
      </c>
      <c r="T927" s="196"/>
      <c r="U927" s="196"/>
      <c r="V927" s="196">
        <f t="shared" si="6808"/>
        <v>0</v>
      </c>
      <c r="W927" s="196"/>
      <c r="X927" s="196"/>
      <c r="Y927" s="196"/>
      <c r="Z927" s="196"/>
      <c r="AA927" s="196">
        <f t="shared" ref="AA927" si="7201">IF($W$642=1,J927*$J$7,0)</f>
        <v>0</v>
      </c>
      <c r="AB927" s="196">
        <f t="shared" ref="AB927" si="7202">IF($X$642=1,P927*$P$7,0)</f>
        <v>0</v>
      </c>
      <c r="AC927" s="196" t="e">
        <f t="shared" ref="AC927" si="7203">IF($Y$642=1,S927*$S$7,0)</f>
        <v>#REF!</v>
      </c>
      <c r="AD927" s="196">
        <f t="shared" ref="AD927" si="7204">IF($Z$642=1,V927*$V$7,0)</f>
        <v>0</v>
      </c>
      <c r="AE927" s="197" t="e">
        <f t="shared" si="6813"/>
        <v>#REF!</v>
      </c>
      <c r="AF927" s="198">
        <f t="shared" ref="AF927" si="7205">IFERROR(AE927/(IF($W$642&gt;0,$J$7,0)+IF($X$642&gt;0,$P$7,0)+IF($Y$642&gt;0,$S$7,0)+IF($Z$642&gt;0,$V$7,0)),0)</f>
        <v>0</v>
      </c>
      <c r="AG927" s="198"/>
      <c r="AH927" s="425"/>
      <c r="AI927" s="413"/>
      <c r="AJ927" s="199" t="str">
        <f t="shared" si="6972"/>
        <v>4.14</v>
      </c>
      <c r="AK927" s="8" t="e">
        <f>#REF!</f>
        <v>#REF!</v>
      </c>
      <c r="AL927" s="199"/>
      <c r="AM927" s="196" t="e">
        <f t="shared" si="6815"/>
        <v>#REF!</v>
      </c>
      <c r="AN927" s="196"/>
      <c r="AO927" s="196"/>
      <c r="AP927" s="196">
        <f t="shared" si="6816"/>
        <v>0</v>
      </c>
      <c r="AQ927" s="196"/>
      <c r="AR927" s="196"/>
      <c r="AS927" s="196">
        <f t="shared" si="6817"/>
        <v>0</v>
      </c>
      <c r="AT927" s="196"/>
      <c r="AU927" s="196"/>
      <c r="AV927" s="196"/>
      <c r="AW927" s="196" t="e">
        <f t="shared" ref="AW927" si="7206">IF($AT$642=1,AM927*$AM$7,0)</f>
        <v>#REF!</v>
      </c>
      <c r="AX927" s="196">
        <f t="shared" ref="AX927" si="7207">IF($AU$642=1,AP927*$AP$7,0)</f>
        <v>0</v>
      </c>
      <c r="AY927" s="196">
        <f t="shared" ref="AY927" si="7208">IF($AV$642=1,AS927*$AS$7,0)</f>
        <v>0</v>
      </c>
      <c r="AZ927" s="197" t="e">
        <f t="shared" si="6821"/>
        <v>#REF!</v>
      </c>
      <c r="BA927" s="198">
        <f t="shared" ref="BA927" si="7209">IFERROR(AZ927/(IF($AT$642&gt;0,$AM$7,0)+IF($AU$642&gt;0,$AP$7,0)+IF($AV$642&gt;0,$AS$7,0)),0)</f>
        <v>0</v>
      </c>
      <c r="BB927" s="198"/>
      <c r="BC927" s="425"/>
      <c r="BD927" s="413"/>
      <c r="BE927" s="413"/>
      <c r="BF927" s="413"/>
      <c r="BG927" s="416"/>
      <c r="BH927" s="416"/>
      <c r="BI927" s="411"/>
      <c r="BJ927" s="411"/>
      <c r="BK927" s="413"/>
      <c r="BL927" s="413"/>
      <c r="BM927" s="413"/>
      <c r="BP927" s="211"/>
      <c r="BQ927" s="211"/>
      <c r="BR927" s="211"/>
      <c r="BS927" s="211"/>
    </row>
    <row r="928" spans="1:71">
      <c r="A928" s="420"/>
      <c r="B928" s="420"/>
      <c r="C928" s="423"/>
      <c r="D928" s="195" t="str">
        <f t="shared" si="6966"/>
        <v>3.15</v>
      </c>
      <c r="E928" s="195"/>
      <c r="F928" s="195"/>
      <c r="G928" s="195"/>
      <c r="H928" s="195"/>
      <c r="I928" s="195"/>
      <c r="J928" s="196">
        <f t="shared" si="6805"/>
        <v>0</v>
      </c>
      <c r="K928" s="197" t="str">
        <f>IF(analis!BJ33="","",analis!BJ33)</f>
        <v/>
      </c>
      <c r="L928" s="196"/>
      <c r="M928" s="196"/>
      <c r="N928" s="196"/>
      <c r="O928" s="196"/>
      <c r="P928" s="196">
        <f t="shared" si="6806"/>
        <v>0</v>
      </c>
      <c r="Q928" s="8" t="e">
        <f>#REF!</f>
        <v>#REF!</v>
      </c>
      <c r="R928" s="196"/>
      <c r="S928" s="196" t="e">
        <f t="shared" si="6807"/>
        <v>#REF!</v>
      </c>
      <c r="T928" s="196"/>
      <c r="U928" s="196"/>
      <c r="V928" s="196">
        <f t="shared" si="6808"/>
        <v>0</v>
      </c>
      <c r="W928" s="196"/>
      <c r="X928" s="196"/>
      <c r="Y928" s="196"/>
      <c r="Z928" s="196"/>
      <c r="AA928" s="196">
        <f t="shared" ref="AA928" si="7210">IF($W$643=1,J928*$J$7,0)</f>
        <v>0</v>
      </c>
      <c r="AB928" s="196">
        <f t="shared" ref="AB928" si="7211">IF($X$643=1,P928*$P$7,0)</f>
        <v>0</v>
      </c>
      <c r="AC928" s="196" t="e">
        <f t="shared" ref="AC928" si="7212">IF($Y$643=1,S928*$S$7,0)</f>
        <v>#REF!</v>
      </c>
      <c r="AD928" s="196">
        <f t="shared" ref="AD928" si="7213">IF($Z$643=1,V928*$V$7,0)</f>
        <v>0</v>
      </c>
      <c r="AE928" s="197" t="e">
        <f t="shared" si="6813"/>
        <v>#REF!</v>
      </c>
      <c r="AF928" s="198">
        <f t="shared" ref="AF928" si="7214">IFERROR(AE928/(IF($W$643&gt;0,$J$7,0)+IF($X$643&gt;0,$P$7,0)+IF($Y$643&gt;0,$S$7,0)+IF($Z$643&gt;0,$V$7,0)),0)</f>
        <v>0</v>
      </c>
      <c r="AG928" s="198"/>
      <c r="AH928" s="426"/>
      <c r="AI928" s="414"/>
      <c r="AJ928" s="199" t="str">
        <f t="shared" si="6972"/>
        <v>4.15</v>
      </c>
      <c r="AK928" s="8" t="e">
        <f>#REF!</f>
        <v>#REF!</v>
      </c>
      <c r="AL928" s="199"/>
      <c r="AM928" s="196" t="e">
        <f t="shared" si="6815"/>
        <v>#REF!</v>
      </c>
      <c r="AN928" s="196"/>
      <c r="AO928" s="196"/>
      <c r="AP928" s="196">
        <f t="shared" si="6816"/>
        <v>0</v>
      </c>
      <c r="AQ928" s="196"/>
      <c r="AR928" s="196"/>
      <c r="AS928" s="196">
        <f t="shared" si="6817"/>
        <v>0</v>
      </c>
      <c r="AT928" s="196"/>
      <c r="AU928" s="196"/>
      <c r="AV928" s="196"/>
      <c r="AW928" s="196" t="e">
        <f t="shared" ref="AW928" si="7215">IF($AT$643=1,AM928*$AM$7,0)</f>
        <v>#REF!</v>
      </c>
      <c r="AX928" s="196">
        <f t="shared" ref="AX928" si="7216">IF($AU$643=1,AP928*$AP$7,0)</f>
        <v>0</v>
      </c>
      <c r="AY928" s="196">
        <f t="shared" ref="AY928" si="7217">IF($AV$643=1,AS928*$AS$7,0)</f>
        <v>0</v>
      </c>
      <c r="AZ928" s="197" t="e">
        <f t="shared" si="6821"/>
        <v>#REF!</v>
      </c>
      <c r="BA928" s="198">
        <f t="shared" ref="BA928" si="7218">IFERROR(AZ928/(IF($AT$643&gt;0,$AM$7,0)+IF($AU$643&gt;0,$AP$7,0)+IF($AV$643&gt;0,$AS$7,0)),0)</f>
        <v>0</v>
      </c>
      <c r="BB928" s="198"/>
      <c r="BC928" s="426"/>
      <c r="BD928" s="414"/>
      <c r="BE928" s="414"/>
      <c r="BF928" s="414"/>
      <c r="BG928" s="417"/>
      <c r="BH928" s="417"/>
      <c r="BI928" s="316"/>
      <c r="BJ928" s="316"/>
      <c r="BK928" s="414"/>
      <c r="BL928" s="414"/>
      <c r="BM928" s="414"/>
      <c r="BP928" s="211"/>
      <c r="BQ928" s="211"/>
      <c r="BR928" s="211"/>
      <c r="BS928" s="211"/>
    </row>
    <row r="929" spans="1:71">
      <c r="A929" s="418">
        <v>21</v>
      </c>
      <c r="B929" s="418">
        <f>pd!B644</f>
        <v>0</v>
      </c>
      <c r="C929" s="421">
        <f>pd!C644</f>
        <v>0</v>
      </c>
      <c r="D929" s="195" t="str">
        <f t="shared" si="6966"/>
        <v>3.1</v>
      </c>
      <c r="E929" s="195"/>
      <c r="F929" s="195"/>
      <c r="G929" s="195"/>
      <c r="H929" s="195"/>
      <c r="I929" s="195"/>
      <c r="J929" s="196">
        <f t="shared" si="6805"/>
        <v>0</v>
      </c>
      <c r="K929" s="197" t="str">
        <f>IF(analis!AH34="","",analis!AH34)</f>
        <v/>
      </c>
      <c r="L929" s="196"/>
      <c r="M929" s="196"/>
      <c r="N929" s="196"/>
      <c r="O929" s="196"/>
      <c r="P929" s="196">
        <f t="shared" si="6806"/>
        <v>0</v>
      </c>
      <c r="Q929" s="8" t="e">
        <f>#REF!</f>
        <v>#REF!</v>
      </c>
      <c r="R929" s="196"/>
      <c r="S929" s="196" t="e">
        <f t="shared" si="6807"/>
        <v>#REF!</v>
      </c>
      <c r="T929" s="196"/>
      <c r="U929" s="196"/>
      <c r="V929" s="196">
        <f t="shared" si="6808"/>
        <v>0</v>
      </c>
      <c r="W929" s="196"/>
      <c r="X929" s="196"/>
      <c r="Y929" s="196"/>
      <c r="Z929" s="196"/>
      <c r="AA929" s="196">
        <f t="shared" ref="AA929" si="7219">IF($W$629=1,J929*$J$7,0)</f>
        <v>0</v>
      </c>
      <c r="AB929" s="196">
        <f t="shared" ref="AB929" si="7220">IF($X$629=1,P929*$P$7,0)</f>
        <v>0</v>
      </c>
      <c r="AC929" s="196" t="e">
        <f t="shared" ref="AC929" si="7221">IF($Y$629=1,S929*$S$7,0)</f>
        <v>#REF!</v>
      </c>
      <c r="AD929" s="196">
        <f t="shared" ref="AD929" si="7222">IF($Z$629=1,V929*$V$7,0)</f>
        <v>0</v>
      </c>
      <c r="AE929" s="197" t="e">
        <f t="shared" si="6813"/>
        <v>#REF!</v>
      </c>
      <c r="AF929" s="198">
        <f t="shared" ref="AF929" si="7223">IFERROR(AE929/(IF($W$629&gt;0,$J$7,0)+IF($X$629&gt;0,$P$7,0)+IF($Y$629&gt;0,$S$7,0)+IF($Z$629&gt;0,$V$7,0)),0)</f>
        <v>0</v>
      </c>
      <c r="AG929" s="198"/>
      <c r="AH929" s="424" t="e">
        <f t="shared" ref="AH929" si="7224">ROUND((SUM(AF929:AF943)/SUM($AG$629:$AG$643)),0)</f>
        <v>#REF!</v>
      </c>
      <c r="AI929" s="412" t="e">
        <f t="shared" ref="AI929" si="7225">IF(AH929&gt;=$BO$629,"A",IF(AH929&gt;=$BO$630,"B",IF(AH929&gt;=$BO$631,"C",IF(AH929&gt;=$BO$632,"D",""))))</f>
        <v>#REF!</v>
      </c>
      <c r="AJ929" s="199" t="str">
        <f t="shared" si="6972"/>
        <v>4.1</v>
      </c>
      <c r="AK929" s="8" t="e">
        <f>#REF!</f>
        <v>#REF!</v>
      </c>
      <c r="AL929" s="199"/>
      <c r="AM929" s="196" t="e">
        <f t="shared" si="6815"/>
        <v>#REF!</v>
      </c>
      <c r="AN929" s="196"/>
      <c r="AO929" s="196"/>
      <c r="AP929" s="196">
        <f t="shared" si="6816"/>
        <v>0</v>
      </c>
      <c r="AQ929" s="196"/>
      <c r="AR929" s="196"/>
      <c r="AS929" s="196">
        <f t="shared" si="6817"/>
        <v>0</v>
      </c>
      <c r="AT929" s="196"/>
      <c r="AU929" s="196"/>
      <c r="AV929" s="196"/>
      <c r="AW929" s="196" t="e">
        <f t="shared" ref="AW929" si="7226">IF($AT$629=1,AM929*$AM$7,0)</f>
        <v>#REF!</v>
      </c>
      <c r="AX929" s="196">
        <f t="shared" ref="AX929" si="7227">IF($AU$629=1,AP929*$AP$7,0)</f>
        <v>0</v>
      </c>
      <c r="AY929" s="196">
        <f t="shared" ref="AY929" si="7228">IF($AV$629=1,AS929*$AS$7,0)</f>
        <v>0</v>
      </c>
      <c r="AZ929" s="197" t="e">
        <f t="shared" si="6821"/>
        <v>#REF!</v>
      </c>
      <c r="BA929" s="198">
        <f t="shared" ref="BA929" si="7229">IFERROR(AZ929/(IF($AT$629&gt;0,$AM$7,0)+IF($AU$629&gt;0,$AP$7,0)+IF($AV$629&gt;0,$AS$7,0)),0)</f>
        <v>0</v>
      </c>
      <c r="BB929" s="198"/>
      <c r="BC929" s="424" t="e">
        <f t="shared" ref="BC929" si="7230">ROUND((SUM(BA929:BA943)/SUM($BB$629:$BB$643)),0)</f>
        <v>#REF!</v>
      </c>
      <c r="BD929" s="412" t="e">
        <f t="shared" ref="BD929" si="7231">IF(BC929&gt;=$BO$629,"A",IF(BC929&gt;=$BO$630,"B",IF(BC929&gt;=$BO$631,"C",IF(BC929&gt;=$BO$632,"D",""))))</f>
        <v>#REF!</v>
      </c>
      <c r="BE929" s="412"/>
      <c r="BF929" s="412"/>
      <c r="BG929" s="415" t="e">
        <f t="shared" ref="BG929" si="7232">IF(AI929=$BP$629,$BQ$629,IF(AI929=$BP$630,$BQ$630,IF(AI929=$BP$631,$BQ$631,IF(AI929=$BP$632,$BQ$632,""))))</f>
        <v>#REF!</v>
      </c>
      <c r="BH929" s="415" t="e">
        <f t="shared" ref="BH929" si="7233">IF(BD929=$BP$629,$BR$629,IF(BD929=$BP$630,$BR$630,IF(BD929=$BP$631,$BR$631,IF(BD929=$BP$632,$BR$632,""))))</f>
        <v>#REF!</v>
      </c>
      <c r="BI929" s="315" t="str">
        <f t="shared" ref="BI929" si="7234">IF(BE929=$BS$629,$BT$629,IF(BE929=$BS$630,$BT$630,IF(BE929=$BS$631,$BT$631,IF(BE929=$BS$632,$BT$632,""))))</f>
        <v/>
      </c>
      <c r="BJ929" s="315" t="str">
        <f t="shared" ref="BJ929" si="7235">IF(BF929=$BS$629,$BU$629,IF(BF929=$BS$630,$BU$630,IF(BF929=$BS$631,$BU$631,IF(BF929=$BS$632,$BU$632,""))))</f>
        <v/>
      </c>
      <c r="BK929" s="412"/>
      <c r="BL929" s="412"/>
      <c r="BM929" s="412"/>
      <c r="BP929" s="211"/>
      <c r="BQ929" s="211"/>
      <c r="BR929" s="211"/>
      <c r="BS929" s="211"/>
    </row>
    <row r="930" spans="1:71">
      <c r="A930" s="419"/>
      <c r="B930" s="419"/>
      <c r="C930" s="422"/>
      <c r="D930" s="195" t="str">
        <f t="shared" si="6966"/>
        <v>3.2</v>
      </c>
      <c r="E930" s="195"/>
      <c r="F930" s="195"/>
      <c r="G930" s="195"/>
      <c r="H930" s="195"/>
      <c r="I930" s="195"/>
      <c r="J930" s="196">
        <f t="shared" si="6805"/>
        <v>0</v>
      </c>
      <c r="K930" s="197" t="str">
        <f>IF(analis!AJ34="","",analis!AJ34)</f>
        <v/>
      </c>
      <c r="L930" s="196"/>
      <c r="M930" s="196"/>
      <c r="N930" s="196"/>
      <c r="O930" s="196"/>
      <c r="P930" s="196">
        <f t="shared" si="6806"/>
        <v>0</v>
      </c>
      <c r="Q930" s="8" t="e">
        <f>#REF!</f>
        <v>#REF!</v>
      </c>
      <c r="R930" s="196"/>
      <c r="S930" s="196" t="e">
        <f t="shared" si="6807"/>
        <v>#REF!</v>
      </c>
      <c r="T930" s="196"/>
      <c r="U930" s="196"/>
      <c r="V930" s="196">
        <f t="shared" si="6808"/>
        <v>0</v>
      </c>
      <c r="W930" s="196"/>
      <c r="X930" s="196"/>
      <c r="Y930" s="196"/>
      <c r="Z930" s="196"/>
      <c r="AA930" s="196">
        <f t="shared" ref="AA930" si="7236">IF($W$630=1,J930*$J$7,0)</f>
        <v>0</v>
      </c>
      <c r="AB930" s="196">
        <f t="shared" ref="AB930" si="7237">IF($X$630=1,P930*$P$7,0)</f>
        <v>0</v>
      </c>
      <c r="AC930" s="196" t="e">
        <f t="shared" ref="AC930" si="7238">IF($Y$630=1,S930*$S$7,0)</f>
        <v>#REF!</v>
      </c>
      <c r="AD930" s="196">
        <f t="shared" ref="AD930" si="7239">IF($Z$630=1,V930*$V$7,0)</f>
        <v>0</v>
      </c>
      <c r="AE930" s="197" t="e">
        <f t="shared" si="6813"/>
        <v>#REF!</v>
      </c>
      <c r="AF930" s="198">
        <f t="shared" ref="AF930" si="7240">IFERROR(AE930/(IF($W$630&gt;0,$J$7,0)+IF($X$630&gt;0,$P$7,0)+IF($Y$630&gt;0,$S$7,0)+IF($Z$630&gt;0,$V$7,0)),0)</f>
        <v>0</v>
      </c>
      <c r="AG930" s="198"/>
      <c r="AH930" s="425"/>
      <c r="AI930" s="413"/>
      <c r="AJ930" s="199" t="str">
        <f t="shared" si="6972"/>
        <v>4.2</v>
      </c>
      <c r="AK930" s="8" t="e">
        <f>#REF!</f>
        <v>#REF!</v>
      </c>
      <c r="AL930" s="199"/>
      <c r="AM930" s="196" t="e">
        <f t="shared" si="6815"/>
        <v>#REF!</v>
      </c>
      <c r="AN930" s="196"/>
      <c r="AO930" s="196"/>
      <c r="AP930" s="196">
        <f t="shared" si="6816"/>
        <v>0</v>
      </c>
      <c r="AQ930" s="196"/>
      <c r="AR930" s="196"/>
      <c r="AS930" s="196">
        <f t="shared" si="6817"/>
        <v>0</v>
      </c>
      <c r="AT930" s="196"/>
      <c r="AU930" s="196"/>
      <c r="AV930" s="196"/>
      <c r="AW930" s="196" t="e">
        <f t="shared" ref="AW930" si="7241">IF($AT$630=1,AM930*$AM$7,0)</f>
        <v>#REF!</v>
      </c>
      <c r="AX930" s="196">
        <f t="shared" ref="AX930" si="7242">IF($AU$630=1,AP930*$AP$7,0)</f>
        <v>0</v>
      </c>
      <c r="AY930" s="196">
        <f t="shared" ref="AY930" si="7243">IF($AV$630=1,AS930*$AS$7,0)</f>
        <v>0</v>
      </c>
      <c r="AZ930" s="197" t="e">
        <f t="shared" si="6821"/>
        <v>#REF!</v>
      </c>
      <c r="BA930" s="198">
        <f t="shared" ref="BA930" si="7244">IFERROR(AZ930/(IF($AT$630&gt;0,$AM$7,0)+IF($AU$630&gt;0,$AP$7,0)+IF($AV$630&gt;0,$AS$7,0)),0)</f>
        <v>0</v>
      </c>
      <c r="BB930" s="198"/>
      <c r="BC930" s="425"/>
      <c r="BD930" s="413"/>
      <c r="BE930" s="413"/>
      <c r="BF930" s="413"/>
      <c r="BG930" s="416"/>
      <c r="BH930" s="416"/>
      <c r="BI930" s="411"/>
      <c r="BJ930" s="411"/>
      <c r="BK930" s="413"/>
      <c r="BL930" s="413"/>
      <c r="BM930" s="413"/>
      <c r="BP930" s="211"/>
      <c r="BQ930" s="211"/>
      <c r="BR930" s="211"/>
      <c r="BS930" s="211"/>
    </row>
    <row r="931" spans="1:71">
      <c r="A931" s="419"/>
      <c r="B931" s="419"/>
      <c r="C931" s="422"/>
      <c r="D931" s="195" t="str">
        <f t="shared" si="6966"/>
        <v>3.3</v>
      </c>
      <c r="E931" s="195"/>
      <c r="F931" s="195"/>
      <c r="G931" s="195"/>
      <c r="H931" s="195"/>
      <c r="I931" s="195"/>
      <c r="J931" s="196">
        <f t="shared" si="6805"/>
        <v>0</v>
      </c>
      <c r="K931" s="197" t="str">
        <f>IF(analis!AL34="","",analis!AL34)</f>
        <v/>
      </c>
      <c r="L931" s="196"/>
      <c r="M931" s="196"/>
      <c r="N931" s="196"/>
      <c r="O931" s="196"/>
      <c r="P931" s="196">
        <f t="shared" si="6806"/>
        <v>0</v>
      </c>
      <c r="Q931" s="8" t="e">
        <f>#REF!</f>
        <v>#REF!</v>
      </c>
      <c r="R931" s="196"/>
      <c r="S931" s="196" t="e">
        <f t="shared" si="6807"/>
        <v>#REF!</v>
      </c>
      <c r="T931" s="196"/>
      <c r="U931" s="196"/>
      <c r="V931" s="196">
        <f t="shared" si="6808"/>
        <v>0</v>
      </c>
      <c r="W931" s="196"/>
      <c r="X931" s="196"/>
      <c r="Y931" s="196"/>
      <c r="Z931" s="196"/>
      <c r="AA931" s="196">
        <f t="shared" ref="AA931" si="7245">IF($W$631=1,J931*$J$7,0)</f>
        <v>0</v>
      </c>
      <c r="AB931" s="196">
        <f t="shared" ref="AB931" si="7246">IF($X$631=1,P931*$P$7,0)</f>
        <v>0</v>
      </c>
      <c r="AC931" s="196" t="e">
        <f t="shared" ref="AC931" si="7247">IF($Y$631=1,S931*$S$7,0)</f>
        <v>#REF!</v>
      </c>
      <c r="AD931" s="196">
        <f t="shared" ref="AD931" si="7248">IF($Z$631=1,V931*$V$7,0)</f>
        <v>0</v>
      </c>
      <c r="AE931" s="197" t="e">
        <f t="shared" si="6813"/>
        <v>#REF!</v>
      </c>
      <c r="AF931" s="198">
        <f t="shared" ref="AF931" si="7249">IFERROR(AE931/(IF($W$631&gt;0,$J$7,0)+IF($X$631&gt;0,$P$7,0)+IF($Y$631&gt;0,$S$7,0)+IF($Z$631&gt;0,$V$7,0)),0)</f>
        <v>0</v>
      </c>
      <c r="AG931" s="198"/>
      <c r="AH931" s="425"/>
      <c r="AI931" s="413"/>
      <c r="AJ931" s="199" t="str">
        <f t="shared" si="6972"/>
        <v>4.3</v>
      </c>
      <c r="AK931" s="8" t="e">
        <f>#REF!</f>
        <v>#REF!</v>
      </c>
      <c r="AL931" s="199"/>
      <c r="AM931" s="196" t="e">
        <f t="shared" si="6815"/>
        <v>#REF!</v>
      </c>
      <c r="AN931" s="196"/>
      <c r="AO931" s="196"/>
      <c r="AP931" s="196">
        <f t="shared" si="6816"/>
        <v>0</v>
      </c>
      <c r="AQ931" s="196"/>
      <c r="AR931" s="196"/>
      <c r="AS931" s="196">
        <f t="shared" si="6817"/>
        <v>0</v>
      </c>
      <c r="AT931" s="196"/>
      <c r="AU931" s="196"/>
      <c r="AV931" s="196"/>
      <c r="AW931" s="196" t="e">
        <f t="shared" ref="AW931" si="7250">IF($AT$631=1,AM931*$AM$7,0)</f>
        <v>#REF!</v>
      </c>
      <c r="AX931" s="196">
        <f t="shared" ref="AX931" si="7251">IF($AU$631=1,AP931*$AP$7,0)</f>
        <v>0</v>
      </c>
      <c r="AY931" s="196">
        <f t="shared" ref="AY931" si="7252">IF($AV$631=1,AS931*$AS$7,0)</f>
        <v>0</v>
      </c>
      <c r="AZ931" s="197" t="e">
        <f t="shared" si="6821"/>
        <v>#REF!</v>
      </c>
      <c r="BA931" s="198">
        <f t="shared" ref="BA931" si="7253">IFERROR(AZ931/(IF($AT$631&gt;0,$AM$7,0)+IF($AU$631&gt;0,$AP$7,0)+IF($AV$631&gt;0,$AS$7,0)),0)</f>
        <v>0</v>
      </c>
      <c r="BB931" s="198"/>
      <c r="BC931" s="425"/>
      <c r="BD931" s="413"/>
      <c r="BE931" s="413"/>
      <c r="BF931" s="413"/>
      <c r="BG931" s="416"/>
      <c r="BH931" s="416"/>
      <c r="BI931" s="411"/>
      <c r="BJ931" s="411"/>
      <c r="BK931" s="413"/>
      <c r="BL931" s="413"/>
      <c r="BM931" s="413"/>
      <c r="BP931" s="211"/>
      <c r="BQ931" s="211"/>
      <c r="BR931" s="211"/>
      <c r="BS931" s="211"/>
    </row>
    <row r="932" spans="1:71">
      <c r="A932" s="419"/>
      <c r="B932" s="419"/>
      <c r="C932" s="422"/>
      <c r="D932" s="195" t="str">
        <f t="shared" si="6966"/>
        <v>3.4</v>
      </c>
      <c r="E932" s="195"/>
      <c r="F932" s="195"/>
      <c r="G932" s="195"/>
      <c r="H932" s="195"/>
      <c r="I932" s="195"/>
      <c r="J932" s="196">
        <f t="shared" si="6805"/>
        <v>0</v>
      </c>
      <c r="K932" s="197" t="str">
        <f>IF(analis!AN34="","",analis!AN34)</f>
        <v/>
      </c>
      <c r="L932" s="196"/>
      <c r="M932" s="196"/>
      <c r="N932" s="196"/>
      <c r="O932" s="196"/>
      <c r="P932" s="196">
        <f t="shared" si="6806"/>
        <v>0</v>
      </c>
      <c r="Q932" s="8" t="e">
        <f>#REF!</f>
        <v>#REF!</v>
      </c>
      <c r="R932" s="196"/>
      <c r="S932" s="196" t="e">
        <f t="shared" si="6807"/>
        <v>#REF!</v>
      </c>
      <c r="T932" s="196"/>
      <c r="U932" s="196"/>
      <c r="V932" s="196">
        <f t="shared" si="6808"/>
        <v>0</v>
      </c>
      <c r="W932" s="196"/>
      <c r="X932" s="196"/>
      <c r="Y932" s="196"/>
      <c r="Z932" s="196"/>
      <c r="AA932" s="196">
        <f t="shared" ref="AA932" si="7254">IF($W$632=1,J932*$J$7,0)</f>
        <v>0</v>
      </c>
      <c r="AB932" s="196">
        <f t="shared" ref="AB932" si="7255">IF($X$632=1,P932*$P$7,0)</f>
        <v>0</v>
      </c>
      <c r="AC932" s="196" t="e">
        <f t="shared" ref="AC932" si="7256">IF($Y$632=1,S932*$S$7,0)</f>
        <v>#REF!</v>
      </c>
      <c r="AD932" s="196">
        <f t="shared" ref="AD932" si="7257">IF($Z$632=1,V932*$V$7,0)</f>
        <v>0</v>
      </c>
      <c r="AE932" s="197" t="e">
        <f t="shared" si="6813"/>
        <v>#REF!</v>
      </c>
      <c r="AF932" s="198">
        <f t="shared" ref="AF932" si="7258">IFERROR(AE932/(IF($W$632&gt;0,$J$7,0)+IF($X$632&gt;0,$P$7,0)+IF($Y$632&gt;0,$S$7,0)+IF($Z$632&gt;0,$V$7,0)),0)</f>
        <v>0</v>
      </c>
      <c r="AG932" s="198"/>
      <c r="AH932" s="425"/>
      <c r="AI932" s="413"/>
      <c r="AJ932" s="199" t="str">
        <f t="shared" si="6972"/>
        <v>4.4</v>
      </c>
      <c r="AK932" s="8" t="e">
        <f>#REF!</f>
        <v>#REF!</v>
      </c>
      <c r="AL932" s="199"/>
      <c r="AM932" s="196" t="e">
        <f t="shared" si="6815"/>
        <v>#REF!</v>
      </c>
      <c r="AN932" s="196"/>
      <c r="AO932" s="196"/>
      <c r="AP932" s="196">
        <f t="shared" si="6816"/>
        <v>0</v>
      </c>
      <c r="AQ932" s="196"/>
      <c r="AR932" s="196"/>
      <c r="AS932" s="196">
        <f t="shared" si="6817"/>
        <v>0</v>
      </c>
      <c r="AT932" s="196"/>
      <c r="AU932" s="196"/>
      <c r="AV932" s="196"/>
      <c r="AW932" s="196" t="e">
        <f t="shared" ref="AW932" si="7259">IF($AT$632=1,AM932*$AM$7,0)</f>
        <v>#REF!</v>
      </c>
      <c r="AX932" s="196">
        <f t="shared" ref="AX932" si="7260">IF($AU$632=1,AP932*$AP$7,0)</f>
        <v>0</v>
      </c>
      <c r="AY932" s="196">
        <f t="shared" ref="AY932" si="7261">IF($AV$632=1,AS932*$AS$7,0)</f>
        <v>0</v>
      </c>
      <c r="AZ932" s="197" t="e">
        <f t="shared" si="6821"/>
        <v>#REF!</v>
      </c>
      <c r="BA932" s="198">
        <f t="shared" ref="BA932" si="7262">IFERROR(AZ932/(IF($AT$632&gt;0,$AM$7,0)+IF($AU$632&gt;0,$AP$7,0)+IF($AV$632&gt;0,$AS$7,0)),0)</f>
        <v>0</v>
      </c>
      <c r="BB932" s="198"/>
      <c r="BC932" s="425"/>
      <c r="BD932" s="413"/>
      <c r="BE932" s="413"/>
      <c r="BF932" s="413"/>
      <c r="BG932" s="416"/>
      <c r="BH932" s="416"/>
      <c r="BI932" s="411"/>
      <c r="BJ932" s="411"/>
      <c r="BK932" s="413"/>
      <c r="BL932" s="413"/>
      <c r="BM932" s="413"/>
      <c r="BP932" s="211"/>
      <c r="BQ932" s="211"/>
      <c r="BR932" s="211"/>
      <c r="BS932" s="211"/>
    </row>
    <row r="933" spans="1:71">
      <c r="A933" s="419"/>
      <c r="B933" s="419"/>
      <c r="C933" s="422"/>
      <c r="D933" s="195" t="str">
        <f t="shared" si="6966"/>
        <v>3.5</v>
      </c>
      <c r="E933" s="195"/>
      <c r="F933" s="195"/>
      <c r="G933" s="195"/>
      <c r="H933" s="195"/>
      <c r="I933" s="195"/>
      <c r="J933" s="196">
        <f t="shared" si="6805"/>
        <v>0</v>
      </c>
      <c r="K933" s="197" t="str">
        <f>IF(analis!AP34="","",analis!AP34)</f>
        <v/>
      </c>
      <c r="L933" s="196"/>
      <c r="M933" s="196"/>
      <c r="N933" s="196"/>
      <c r="O933" s="196"/>
      <c r="P933" s="196">
        <f t="shared" si="6806"/>
        <v>0</v>
      </c>
      <c r="Q933" s="8" t="e">
        <f>#REF!</f>
        <v>#REF!</v>
      </c>
      <c r="R933" s="196"/>
      <c r="S933" s="196" t="e">
        <f t="shared" si="6807"/>
        <v>#REF!</v>
      </c>
      <c r="T933" s="196"/>
      <c r="U933" s="196"/>
      <c r="V933" s="196">
        <f t="shared" si="6808"/>
        <v>0</v>
      </c>
      <c r="W933" s="196"/>
      <c r="X933" s="196"/>
      <c r="Y933" s="196"/>
      <c r="Z933" s="196"/>
      <c r="AA933" s="196">
        <f t="shared" ref="AA933" si="7263">IF($W$633=1,J933*$J$7,0)</f>
        <v>0</v>
      </c>
      <c r="AB933" s="196">
        <f t="shared" ref="AB933" si="7264">IF($X$633=1,P933*$P$7,0)</f>
        <v>0</v>
      </c>
      <c r="AC933" s="196" t="e">
        <f t="shared" ref="AC933" si="7265">IF($Y$633=1,S933*$S$7,0)</f>
        <v>#REF!</v>
      </c>
      <c r="AD933" s="196">
        <f t="shared" ref="AD933" si="7266">IF($Z$633=1,V933*$V$7,0)</f>
        <v>0</v>
      </c>
      <c r="AE933" s="197" t="e">
        <f t="shared" si="6813"/>
        <v>#REF!</v>
      </c>
      <c r="AF933" s="198">
        <f t="shared" ref="AF933" si="7267">IFERROR(AE933/(IF($W$633&gt;0,$J$7,0)+IF($X$633&gt;0,$P$7,0)+IF($Y$633&gt;0,$S$7,0)+IF($Z$633&gt;0,$V$7,0)),0)</f>
        <v>0</v>
      </c>
      <c r="AG933" s="198"/>
      <c r="AH933" s="425"/>
      <c r="AI933" s="413"/>
      <c r="AJ933" s="199" t="str">
        <f t="shared" si="6972"/>
        <v>4.5</v>
      </c>
      <c r="AK933" s="8" t="e">
        <f>#REF!</f>
        <v>#REF!</v>
      </c>
      <c r="AL933" s="199"/>
      <c r="AM933" s="196" t="e">
        <f t="shared" si="6815"/>
        <v>#REF!</v>
      </c>
      <c r="AN933" s="196"/>
      <c r="AO933" s="196"/>
      <c r="AP933" s="196">
        <f t="shared" si="6816"/>
        <v>0</v>
      </c>
      <c r="AQ933" s="196"/>
      <c r="AR933" s="196"/>
      <c r="AS933" s="196">
        <f t="shared" si="6817"/>
        <v>0</v>
      </c>
      <c r="AT933" s="196"/>
      <c r="AU933" s="196"/>
      <c r="AV933" s="196"/>
      <c r="AW933" s="196" t="e">
        <f t="shared" ref="AW933" si="7268">IF($AT$633=1,AM933*$AM$7,0)</f>
        <v>#REF!</v>
      </c>
      <c r="AX933" s="196">
        <f t="shared" ref="AX933" si="7269">IF($AU$633=1,AP933*$AP$7,0)</f>
        <v>0</v>
      </c>
      <c r="AY933" s="196">
        <f t="shared" ref="AY933" si="7270">IF($AV$633=1,AS933*$AS$7,0)</f>
        <v>0</v>
      </c>
      <c r="AZ933" s="197" t="e">
        <f t="shared" si="6821"/>
        <v>#REF!</v>
      </c>
      <c r="BA933" s="198">
        <f t="shared" ref="BA933" si="7271">IFERROR(AZ933/(IF($AT$633&gt;0,$AM$7,0)+IF($AU$633&gt;0,$AP$7,0)+IF($AV$633&gt;0,$AS$7,0)),0)</f>
        <v>0</v>
      </c>
      <c r="BB933" s="198"/>
      <c r="BC933" s="425"/>
      <c r="BD933" s="413"/>
      <c r="BE933" s="413"/>
      <c r="BF933" s="413"/>
      <c r="BG933" s="416"/>
      <c r="BH933" s="416"/>
      <c r="BI933" s="411"/>
      <c r="BJ933" s="411"/>
      <c r="BK933" s="413"/>
      <c r="BL933" s="413"/>
      <c r="BM933" s="413"/>
      <c r="BP933" s="211"/>
      <c r="BQ933" s="211"/>
      <c r="BR933" s="211"/>
      <c r="BS933" s="211"/>
    </row>
    <row r="934" spans="1:71">
      <c r="A934" s="419"/>
      <c r="B934" s="419"/>
      <c r="C934" s="422"/>
      <c r="D934" s="195" t="str">
        <f t="shared" si="6966"/>
        <v>3.6</v>
      </c>
      <c r="E934" s="195"/>
      <c r="F934" s="195"/>
      <c r="G934" s="195"/>
      <c r="H934" s="195"/>
      <c r="I934" s="195"/>
      <c r="J934" s="196">
        <f t="shared" si="6805"/>
        <v>0</v>
      </c>
      <c r="K934" s="197" t="str">
        <f>IF(analis!AR34="","",analis!AR34)</f>
        <v/>
      </c>
      <c r="L934" s="196"/>
      <c r="M934" s="196"/>
      <c r="N934" s="196"/>
      <c r="O934" s="196"/>
      <c r="P934" s="196">
        <f t="shared" si="6806"/>
        <v>0</v>
      </c>
      <c r="Q934" s="8" t="str">
        <f>'rpp10'!$M$279</f>
        <v/>
      </c>
      <c r="R934" s="196"/>
      <c r="S934" s="196">
        <f t="shared" si="6807"/>
        <v>0</v>
      </c>
      <c r="T934" s="196"/>
      <c r="U934" s="196"/>
      <c r="V934" s="196">
        <f t="shared" si="6808"/>
        <v>0</v>
      </c>
      <c r="W934" s="196"/>
      <c r="X934" s="196"/>
      <c r="Y934" s="196"/>
      <c r="Z934" s="196"/>
      <c r="AA934" s="196">
        <f t="shared" ref="AA934" si="7272">IF($W$634=1,J934*$J$7,0)</f>
        <v>0</v>
      </c>
      <c r="AB934" s="196">
        <f t="shared" ref="AB934" si="7273">IF($X$634=1,P934*$P$7,0)</f>
        <v>0</v>
      </c>
      <c r="AC934" s="196">
        <f t="shared" ref="AC934" si="7274">IF($Y$634=1,S934*$S$7,0)</f>
        <v>0</v>
      </c>
      <c r="AD934" s="196">
        <f t="shared" ref="AD934" si="7275">IF($Z$634=1,V934*$V$7,0)</f>
        <v>0</v>
      </c>
      <c r="AE934" s="197">
        <f t="shared" si="6813"/>
        <v>0</v>
      </c>
      <c r="AF934" s="198">
        <f t="shared" ref="AF934" si="7276">IFERROR(AE934/(IF($W$634&gt;0,$J$7,0)+IF($X$634&gt;0,$P$7,0)+IF($Y$634&gt;0,$S$7,0)+IF($Z$634&gt;0,$V$7,0)),0)</f>
        <v>0</v>
      </c>
      <c r="AG934" s="198"/>
      <c r="AH934" s="425"/>
      <c r="AI934" s="413"/>
      <c r="AJ934" s="199" t="str">
        <f t="shared" si="6972"/>
        <v>4.6</v>
      </c>
      <c r="AK934" s="8" t="str">
        <f>'rpp10'!$M$336</f>
        <v/>
      </c>
      <c r="AL934" s="199"/>
      <c r="AM934" s="196">
        <f t="shared" si="6815"/>
        <v>0</v>
      </c>
      <c r="AN934" s="196"/>
      <c r="AO934" s="196"/>
      <c r="AP934" s="196">
        <f t="shared" si="6816"/>
        <v>0</v>
      </c>
      <c r="AQ934" s="196"/>
      <c r="AR934" s="196"/>
      <c r="AS934" s="196">
        <f t="shared" si="6817"/>
        <v>0</v>
      </c>
      <c r="AT934" s="196"/>
      <c r="AU934" s="196"/>
      <c r="AV934" s="196"/>
      <c r="AW934" s="196">
        <f t="shared" ref="AW934" si="7277">IF($AT$634=1,AM934*$AM$7,0)</f>
        <v>0</v>
      </c>
      <c r="AX934" s="196">
        <f t="shared" ref="AX934" si="7278">IF($AU$634=1,AP934*$AP$7,0)</f>
        <v>0</v>
      </c>
      <c r="AY934" s="196">
        <f t="shared" ref="AY934" si="7279">IF($AV$634=1,AS934*$AS$7,0)</f>
        <v>0</v>
      </c>
      <c r="AZ934" s="197">
        <f t="shared" si="6821"/>
        <v>0</v>
      </c>
      <c r="BA934" s="198">
        <f t="shared" ref="BA934" si="7280">IFERROR(AZ934/(IF($AT$634&gt;0,$AM$7,0)+IF($AU$634&gt;0,$AP$7,0)+IF($AV$634&gt;0,$AS$7,0)),0)</f>
        <v>0</v>
      </c>
      <c r="BB934" s="198"/>
      <c r="BC934" s="425"/>
      <c r="BD934" s="413"/>
      <c r="BE934" s="413"/>
      <c r="BF934" s="413"/>
      <c r="BG934" s="416"/>
      <c r="BH934" s="416"/>
      <c r="BI934" s="411"/>
      <c r="BJ934" s="411"/>
      <c r="BK934" s="413"/>
      <c r="BL934" s="413"/>
      <c r="BM934" s="413"/>
      <c r="BP934" s="211"/>
      <c r="BQ934" s="211"/>
      <c r="BR934" s="211"/>
      <c r="BS934" s="211"/>
    </row>
    <row r="935" spans="1:71">
      <c r="A935" s="419"/>
      <c r="B935" s="419"/>
      <c r="C935" s="422"/>
      <c r="D935" s="195" t="str">
        <f t="shared" si="6966"/>
        <v>3.7</v>
      </c>
      <c r="E935" s="195"/>
      <c r="F935" s="195"/>
      <c r="G935" s="195"/>
      <c r="H935" s="195"/>
      <c r="I935" s="195"/>
      <c r="J935" s="196">
        <f t="shared" si="6805"/>
        <v>0</v>
      </c>
      <c r="K935" s="197" t="str">
        <f>IF(analis!AT34="","",analis!AT34)</f>
        <v/>
      </c>
      <c r="L935" s="196"/>
      <c r="M935" s="196"/>
      <c r="N935" s="196"/>
      <c r="O935" s="196"/>
      <c r="P935" s="196">
        <f t="shared" si="6806"/>
        <v>0</v>
      </c>
      <c r="Q935" s="8" t="e">
        <f>#REF!</f>
        <v>#REF!</v>
      </c>
      <c r="R935" s="196"/>
      <c r="S935" s="196" t="e">
        <f t="shared" si="6807"/>
        <v>#REF!</v>
      </c>
      <c r="T935" s="196"/>
      <c r="U935" s="196"/>
      <c r="V935" s="196">
        <f t="shared" si="6808"/>
        <v>0</v>
      </c>
      <c r="W935" s="196"/>
      <c r="X935" s="196"/>
      <c r="Y935" s="196"/>
      <c r="Z935" s="196"/>
      <c r="AA935" s="196">
        <f t="shared" ref="AA935" si="7281">IF($W$635=1,J935*$J$7,0)</f>
        <v>0</v>
      </c>
      <c r="AB935" s="196">
        <f t="shared" ref="AB935" si="7282">IF($X$635=1,P935*$P$7,0)</f>
        <v>0</v>
      </c>
      <c r="AC935" s="196" t="e">
        <f t="shared" ref="AC935" si="7283">IF($Y$635=1,S935*$S$7,0)</f>
        <v>#REF!</v>
      </c>
      <c r="AD935" s="196">
        <f t="shared" ref="AD935" si="7284">IF($Z$635=1,V935*$V$7,0)</f>
        <v>0</v>
      </c>
      <c r="AE935" s="197" t="e">
        <f t="shared" si="6813"/>
        <v>#REF!</v>
      </c>
      <c r="AF935" s="198">
        <f t="shared" ref="AF935" si="7285">IFERROR(AE935/(IF($W$635&gt;0,$J$7,0)+IF($X$635&gt;0,$P$7,0)+IF($Y$635&gt;0,$S$7,0)+IF($Z$635&gt;0,$V$7,0)),0)</f>
        <v>0</v>
      </c>
      <c r="AG935" s="198"/>
      <c r="AH935" s="425"/>
      <c r="AI935" s="413"/>
      <c r="AJ935" s="199" t="str">
        <f t="shared" si="6972"/>
        <v>4.7</v>
      </c>
      <c r="AK935" s="8" t="e">
        <f>#REF!</f>
        <v>#REF!</v>
      </c>
      <c r="AL935" s="199"/>
      <c r="AM935" s="196" t="e">
        <f t="shared" si="6815"/>
        <v>#REF!</v>
      </c>
      <c r="AN935" s="196"/>
      <c r="AO935" s="196"/>
      <c r="AP935" s="196">
        <f t="shared" si="6816"/>
        <v>0</v>
      </c>
      <c r="AQ935" s="196"/>
      <c r="AR935" s="196"/>
      <c r="AS935" s="196">
        <f t="shared" si="6817"/>
        <v>0</v>
      </c>
      <c r="AT935" s="196"/>
      <c r="AU935" s="196"/>
      <c r="AV935" s="196"/>
      <c r="AW935" s="196" t="e">
        <f t="shared" ref="AW935" si="7286">IF($AT$635=1,AM935*$AM$7,0)</f>
        <v>#REF!</v>
      </c>
      <c r="AX935" s="196">
        <f t="shared" ref="AX935" si="7287">IF($AU$635=1,AP935*$AP$7,0)</f>
        <v>0</v>
      </c>
      <c r="AY935" s="196">
        <f t="shared" ref="AY935" si="7288">IF($AV$635=1,AS935*$AS$7,0)</f>
        <v>0</v>
      </c>
      <c r="AZ935" s="197" t="e">
        <f t="shared" si="6821"/>
        <v>#REF!</v>
      </c>
      <c r="BA935" s="198">
        <f t="shared" ref="BA935" si="7289">IFERROR(AZ935/(IF($AT$635&gt;0,$AM$7,0)+IF($AU$635&gt;0,$AP$7,0)+IF($AV$635&gt;0,$AS$7,0)),0)</f>
        <v>0</v>
      </c>
      <c r="BB935" s="198"/>
      <c r="BC935" s="425"/>
      <c r="BD935" s="413"/>
      <c r="BE935" s="413"/>
      <c r="BF935" s="413"/>
      <c r="BG935" s="416"/>
      <c r="BH935" s="416"/>
      <c r="BI935" s="411"/>
      <c r="BJ935" s="411"/>
      <c r="BK935" s="413"/>
      <c r="BL935" s="413"/>
      <c r="BM935" s="413"/>
      <c r="BP935" s="211"/>
      <c r="BQ935" s="211"/>
      <c r="BR935" s="211"/>
      <c r="BS935" s="211"/>
    </row>
    <row r="936" spans="1:71">
      <c r="A936" s="419"/>
      <c r="B936" s="419"/>
      <c r="C936" s="422"/>
      <c r="D936" s="195" t="str">
        <f t="shared" si="6966"/>
        <v>3.8</v>
      </c>
      <c r="E936" s="195"/>
      <c r="F936" s="195"/>
      <c r="G936" s="195"/>
      <c r="H936" s="195"/>
      <c r="I936" s="195"/>
      <c r="J936" s="196">
        <f t="shared" si="6805"/>
        <v>0</v>
      </c>
      <c r="K936" s="197" t="str">
        <f>IF(analis!AV34="","",analis!AV34)</f>
        <v/>
      </c>
      <c r="L936" s="196"/>
      <c r="M936" s="196"/>
      <c r="N936" s="196"/>
      <c r="O936" s="196"/>
      <c r="P936" s="196">
        <f t="shared" si="6806"/>
        <v>0</v>
      </c>
      <c r="Q936" s="8" t="e">
        <f>#REF!</f>
        <v>#REF!</v>
      </c>
      <c r="R936" s="196"/>
      <c r="S936" s="196" t="e">
        <f t="shared" si="6807"/>
        <v>#REF!</v>
      </c>
      <c r="T936" s="196"/>
      <c r="U936" s="196"/>
      <c r="V936" s="196">
        <f t="shared" si="6808"/>
        <v>0</v>
      </c>
      <c r="W936" s="196"/>
      <c r="X936" s="196"/>
      <c r="Y936" s="196"/>
      <c r="Z936" s="196"/>
      <c r="AA936" s="196">
        <f t="shared" ref="AA936" si="7290">IF($W$636=1,J936*$J$7,0)</f>
        <v>0</v>
      </c>
      <c r="AB936" s="196">
        <f t="shared" ref="AB936" si="7291">IF($X$636=1,P936*$P$7,0)</f>
        <v>0</v>
      </c>
      <c r="AC936" s="196" t="e">
        <f t="shared" ref="AC936" si="7292">IF($Y$636=1,S936*$S$7,0)</f>
        <v>#REF!</v>
      </c>
      <c r="AD936" s="196">
        <f t="shared" ref="AD936" si="7293">IF($Z$636=1,V936*$V$7,0)</f>
        <v>0</v>
      </c>
      <c r="AE936" s="197" t="e">
        <f t="shared" si="6813"/>
        <v>#REF!</v>
      </c>
      <c r="AF936" s="198">
        <f t="shared" ref="AF936" si="7294">IFERROR(AE936/(IF($W$636&gt;0,$J$7,0)+IF($X$636&gt;0,$P$7,0)+IF($Y$636&gt;0,$S$7,0)+IF($Z$636&gt;0,$V$7,0)),0)</f>
        <v>0</v>
      </c>
      <c r="AG936" s="198"/>
      <c r="AH936" s="425"/>
      <c r="AI936" s="413"/>
      <c r="AJ936" s="199" t="str">
        <f t="shared" si="6972"/>
        <v>4.8</v>
      </c>
      <c r="AK936" s="8" t="e">
        <f>#REF!</f>
        <v>#REF!</v>
      </c>
      <c r="AL936" s="199"/>
      <c r="AM936" s="196" t="e">
        <f t="shared" si="6815"/>
        <v>#REF!</v>
      </c>
      <c r="AN936" s="196"/>
      <c r="AO936" s="196"/>
      <c r="AP936" s="196">
        <f t="shared" si="6816"/>
        <v>0</v>
      </c>
      <c r="AQ936" s="196"/>
      <c r="AR936" s="196"/>
      <c r="AS936" s="196">
        <f t="shared" si="6817"/>
        <v>0</v>
      </c>
      <c r="AT936" s="196"/>
      <c r="AU936" s="196"/>
      <c r="AV936" s="196"/>
      <c r="AW936" s="196" t="e">
        <f t="shared" ref="AW936" si="7295">IF($AT$636=1,AM936*$AM$7,0)</f>
        <v>#REF!</v>
      </c>
      <c r="AX936" s="196">
        <f t="shared" ref="AX936" si="7296">IF($AU$636=1,AP936*$AP$7,0)</f>
        <v>0</v>
      </c>
      <c r="AY936" s="196">
        <f t="shared" ref="AY936" si="7297">IF($AV$636=1,AS936*$AS$7,0)</f>
        <v>0</v>
      </c>
      <c r="AZ936" s="197" t="e">
        <f t="shared" si="6821"/>
        <v>#REF!</v>
      </c>
      <c r="BA936" s="198">
        <f t="shared" ref="BA936" si="7298">IFERROR(AZ936/(IF($AT$636&gt;0,$AM$7,0)+IF($AU$636&gt;0,$AP$7,0)+IF($AV$636&gt;0,$AS$7,0)),0)</f>
        <v>0</v>
      </c>
      <c r="BB936" s="198"/>
      <c r="BC936" s="425"/>
      <c r="BD936" s="413"/>
      <c r="BE936" s="413"/>
      <c r="BF936" s="413"/>
      <c r="BG936" s="416"/>
      <c r="BH936" s="416"/>
      <c r="BI936" s="411"/>
      <c r="BJ936" s="411"/>
      <c r="BK936" s="413"/>
      <c r="BL936" s="413"/>
      <c r="BM936" s="413"/>
      <c r="BP936" s="211"/>
      <c r="BQ936" s="211"/>
      <c r="BR936" s="211"/>
      <c r="BS936" s="211"/>
    </row>
    <row r="937" spans="1:71">
      <c r="A937" s="419"/>
      <c r="B937" s="419"/>
      <c r="C937" s="422"/>
      <c r="D937" s="195" t="str">
        <f t="shared" si="6966"/>
        <v>3.9</v>
      </c>
      <c r="E937" s="195"/>
      <c r="F937" s="195"/>
      <c r="G937" s="195"/>
      <c r="H937" s="195"/>
      <c r="I937" s="195"/>
      <c r="J937" s="196">
        <f t="shared" si="6805"/>
        <v>0</v>
      </c>
      <c r="K937" s="197" t="str">
        <f>IF(analis!AX34="","",analis!AX34)</f>
        <v/>
      </c>
      <c r="L937" s="196"/>
      <c r="M937" s="196"/>
      <c r="N937" s="196"/>
      <c r="O937" s="196"/>
      <c r="P937" s="196">
        <f t="shared" si="6806"/>
        <v>0</v>
      </c>
      <c r="Q937" s="8" t="e">
        <f>#REF!</f>
        <v>#REF!</v>
      </c>
      <c r="R937" s="196"/>
      <c r="S937" s="196" t="e">
        <f t="shared" si="6807"/>
        <v>#REF!</v>
      </c>
      <c r="T937" s="196"/>
      <c r="U937" s="196"/>
      <c r="V937" s="196">
        <f t="shared" si="6808"/>
        <v>0</v>
      </c>
      <c r="W937" s="196"/>
      <c r="X937" s="196"/>
      <c r="Y937" s="196"/>
      <c r="Z937" s="196"/>
      <c r="AA937" s="196">
        <f t="shared" ref="AA937" si="7299">IF($W$637=1,J937*$J$7,0)</f>
        <v>0</v>
      </c>
      <c r="AB937" s="196">
        <f t="shared" ref="AB937" si="7300">IF($X$637=1,P937*$P$7,0)</f>
        <v>0</v>
      </c>
      <c r="AC937" s="196" t="e">
        <f t="shared" ref="AC937" si="7301">IF($Y$637=1,S937*$S$7,0)</f>
        <v>#REF!</v>
      </c>
      <c r="AD937" s="196">
        <f t="shared" ref="AD937" si="7302">IF($Z$637=1,V937*$V$7,0)</f>
        <v>0</v>
      </c>
      <c r="AE937" s="197" t="e">
        <f t="shared" si="6813"/>
        <v>#REF!</v>
      </c>
      <c r="AF937" s="198">
        <f t="shared" ref="AF937" si="7303">IFERROR(AE937/(IF($W$637&gt;0,$J$7,0)+IF($X$637&gt;0,$P$7,0)+IF($Y$637&gt;0,$S$7,0)+IF($Z$637&gt;0,$V$7,0)),0)</f>
        <v>0</v>
      </c>
      <c r="AG937" s="198"/>
      <c r="AH937" s="425"/>
      <c r="AI937" s="413"/>
      <c r="AJ937" s="199" t="str">
        <f t="shared" si="6972"/>
        <v>4.9</v>
      </c>
      <c r="AK937" s="8" t="e">
        <f>#REF!</f>
        <v>#REF!</v>
      </c>
      <c r="AL937" s="199"/>
      <c r="AM937" s="196" t="e">
        <f t="shared" si="6815"/>
        <v>#REF!</v>
      </c>
      <c r="AN937" s="196"/>
      <c r="AO937" s="196"/>
      <c r="AP937" s="196">
        <f t="shared" si="6816"/>
        <v>0</v>
      </c>
      <c r="AQ937" s="196"/>
      <c r="AR937" s="196"/>
      <c r="AS937" s="196">
        <f t="shared" si="6817"/>
        <v>0</v>
      </c>
      <c r="AT937" s="196"/>
      <c r="AU937" s="196"/>
      <c r="AV937" s="196"/>
      <c r="AW937" s="196" t="e">
        <f t="shared" ref="AW937" si="7304">IF($AT$637=1,AM937*$AM$7,0)</f>
        <v>#REF!</v>
      </c>
      <c r="AX937" s="196">
        <f t="shared" ref="AX937" si="7305">IF($AU$637=1,AP937*$AP$7,0)</f>
        <v>0</v>
      </c>
      <c r="AY937" s="196">
        <f t="shared" ref="AY937" si="7306">IF($AV$637=1,AS937*$AS$7,0)</f>
        <v>0</v>
      </c>
      <c r="AZ937" s="197" t="e">
        <f t="shared" si="6821"/>
        <v>#REF!</v>
      </c>
      <c r="BA937" s="198">
        <f t="shared" ref="BA937" si="7307">IFERROR(AZ937/(IF($AT$637&gt;0,$AM$7,0)+IF($AU$637&gt;0,$AP$7,0)+IF($AV$637&gt;0,$AS$7,0)),0)</f>
        <v>0</v>
      </c>
      <c r="BB937" s="198"/>
      <c r="BC937" s="425"/>
      <c r="BD937" s="413"/>
      <c r="BE937" s="413"/>
      <c r="BF937" s="413"/>
      <c r="BG937" s="416"/>
      <c r="BH937" s="416"/>
      <c r="BI937" s="411"/>
      <c r="BJ937" s="411"/>
      <c r="BK937" s="413"/>
      <c r="BL937" s="413"/>
      <c r="BM937" s="413"/>
      <c r="BP937" s="211"/>
      <c r="BQ937" s="211"/>
      <c r="BR937" s="211"/>
      <c r="BS937" s="211"/>
    </row>
    <row r="938" spans="1:71">
      <c r="A938" s="419"/>
      <c r="B938" s="419"/>
      <c r="C938" s="422"/>
      <c r="D938" s="195" t="str">
        <f t="shared" si="6966"/>
        <v>3.10</v>
      </c>
      <c r="E938" s="195"/>
      <c r="F938" s="195"/>
      <c r="G938" s="195"/>
      <c r="H938" s="195"/>
      <c r="I938" s="195"/>
      <c r="J938" s="196">
        <f t="shared" si="6805"/>
        <v>0</v>
      </c>
      <c r="K938" s="197" t="str">
        <f>IF(analis!AZ34="","",analis!AZ34)</f>
        <v/>
      </c>
      <c r="L938" s="196"/>
      <c r="M938" s="196"/>
      <c r="N938" s="196"/>
      <c r="O938" s="196"/>
      <c r="P938" s="196">
        <f t="shared" si="6806"/>
        <v>0</v>
      </c>
      <c r="Q938" s="8" t="e">
        <f>#REF!</f>
        <v>#REF!</v>
      </c>
      <c r="R938" s="196"/>
      <c r="S938" s="196" t="e">
        <f t="shared" si="6807"/>
        <v>#REF!</v>
      </c>
      <c r="T938" s="196"/>
      <c r="U938" s="196"/>
      <c r="V938" s="196">
        <f t="shared" si="6808"/>
        <v>0</v>
      </c>
      <c r="W938" s="196"/>
      <c r="X938" s="196"/>
      <c r="Y938" s="196"/>
      <c r="Z938" s="196"/>
      <c r="AA938" s="196">
        <f t="shared" ref="AA938" si="7308">IF($W$638=1,J938*$J$7,0)</f>
        <v>0</v>
      </c>
      <c r="AB938" s="196">
        <f t="shared" ref="AB938" si="7309">IF($X$638=1,P938*$P$7,0)</f>
        <v>0</v>
      </c>
      <c r="AC938" s="196" t="e">
        <f t="shared" ref="AC938" si="7310">IF($Y$638=1,S938*$S$7,0)</f>
        <v>#REF!</v>
      </c>
      <c r="AD938" s="196">
        <f t="shared" ref="AD938" si="7311">IF($Z$638=1,V938*$V$7,0)</f>
        <v>0</v>
      </c>
      <c r="AE938" s="197" t="e">
        <f t="shared" si="6813"/>
        <v>#REF!</v>
      </c>
      <c r="AF938" s="198">
        <f t="shared" ref="AF938" si="7312">IFERROR(AE938/(IF($W$638&gt;0,$J$7,0)+IF($X$638&gt;0,$P$7,0)+IF($Y$638&gt;0,$S$7,0)+IF($Z$638&gt;0,$V$7,0)),0)</f>
        <v>0</v>
      </c>
      <c r="AG938" s="198"/>
      <c r="AH938" s="425"/>
      <c r="AI938" s="413"/>
      <c r="AJ938" s="199" t="str">
        <f t="shared" si="6972"/>
        <v>4.10</v>
      </c>
      <c r="AK938" s="8" t="e">
        <f>#REF!</f>
        <v>#REF!</v>
      </c>
      <c r="AL938" s="199"/>
      <c r="AM938" s="196" t="e">
        <f t="shared" si="6815"/>
        <v>#REF!</v>
      </c>
      <c r="AN938" s="196"/>
      <c r="AO938" s="196"/>
      <c r="AP938" s="196">
        <f t="shared" si="6816"/>
        <v>0</v>
      </c>
      <c r="AQ938" s="196"/>
      <c r="AR938" s="196"/>
      <c r="AS938" s="196">
        <f t="shared" si="6817"/>
        <v>0</v>
      </c>
      <c r="AT938" s="196"/>
      <c r="AU938" s="196"/>
      <c r="AV938" s="196"/>
      <c r="AW938" s="196" t="e">
        <f t="shared" ref="AW938" si="7313">IF($AT$638=1,AM938*$AM$7,0)</f>
        <v>#REF!</v>
      </c>
      <c r="AX938" s="196">
        <f t="shared" ref="AX938" si="7314">IF($AU$638=1,AP938*$AP$7,0)</f>
        <v>0</v>
      </c>
      <c r="AY938" s="196">
        <f t="shared" ref="AY938" si="7315">IF($AV$638=1,AS938*$AS$7,0)</f>
        <v>0</v>
      </c>
      <c r="AZ938" s="197" t="e">
        <f t="shared" si="6821"/>
        <v>#REF!</v>
      </c>
      <c r="BA938" s="198">
        <f t="shared" ref="BA938" si="7316">IFERROR(AZ938/(IF($AT$638&gt;0,$AM$7,0)+IF($AU$638&gt;0,$AP$7,0)+IF($AV$638&gt;0,$AS$7,0)),0)</f>
        <v>0</v>
      </c>
      <c r="BB938" s="198"/>
      <c r="BC938" s="425"/>
      <c r="BD938" s="413"/>
      <c r="BE938" s="413"/>
      <c r="BF938" s="413"/>
      <c r="BG938" s="416"/>
      <c r="BH938" s="416"/>
      <c r="BI938" s="411"/>
      <c r="BJ938" s="411"/>
      <c r="BK938" s="413"/>
      <c r="BL938" s="413"/>
      <c r="BM938" s="413"/>
      <c r="BP938" s="211"/>
      <c r="BQ938" s="211"/>
      <c r="BR938" s="211"/>
      <c r="BS938" s="211"/>
    </row>
    <row r="939" spans="1:71">
      <c r="A939" s="419"/>
      <c r="B939" s="419"/>
      <c r="C939" s="422"/>
      <c r="D939" s="195" t="str">
        <f t="shared" si="6966"/>
        <v>3.11</v>
      </c>
      <c r="E939" s="195"/>
      <c r="F939" s="195"/>
      <c r="G939" s="195"/>
      <c r="H939" s="195"/>
      <c r="I939" s="195"/>
      <c r="J939" s="196">
        <f t="shared" si="6805"/>
        <v>0</v>
      </c>
      <c r="K939" s="197" t="str">
        <f>IF(analis!BB34="","",analis!BB34)</f>
        <v/>
      </c>
      <c r="L939" s="196"/>
      <c r="M939" s="196"/>
      <c r="N939" s="196"/>
      <c r="O939" s="196"/>
      <c r="P939" s="196">
        <f t="shared" si="6806"/>
        <v>0</v>
      </c>
      <c r="Q939" s="8" t="e">
        <f>#REF!</f>
        <v>#REF!</v>
      </c>
      <c r="R939" s="196"/>
      <c r="S939" s="196" t="e">
        <f t="shared" si="6807"/>
        <v>#REF!</v>
      </c>
      <c r="T939" s="196"/>
      <c r="U939" s="196"/>
      <c r="V939" s="196">
        <f t="shared" si="6808"/>
        <v>0</v>
      </c>
      <c r="W939" s="196"/>
      <c r="X939" s="196"/>
      <c r="Y939" s="196"/>
      <c r="Z939" s="196"/>
      <c r="AA939" s="196">
        <f t="shared" ref="AA939" si="7317">IF($W$639=1,J939*$J$7,0)</f>
        <v>0</v>
      </c>
      <c r="AB939" s="196">
        <f t="shared" ref="AB939" si="7318">IF($X$639=1,P939*$P$7,0)</f>
        <v>0</v>
      </c>
      <c r="AC939" s="196" t="e">
        <f t="shared" ref="AC939" si="7319">IF($Y$639=1,S939*$S$7,0)</f>
        <v>#REF!</v>
      </c>
      <c r="AD939" s="196">
        <f t="shared" ref="AD939" si="7320">IF($Z$639=1,V939*$V$7,0)</f>
        <v>0</v>
      </c>
      <c r="AE939" s="197" t="e">
        <f t="shared" si="6813"/>
        <v>#REF!</v>
      </c>
      <c r="AF939" s="198">
        <f t="shared" ref="AF939" si="7321">IFERROR(AE939/(IF($W$639&gt;0,$J$7,0)+IF($X$639&gt;0,$P$7,0)+IF($Y$639&gt;0,$S$7,0)+IF($Z$639&gt;0,$V$7,0)),0)</f>
        <v>0</v>
      </c>
      <c r="AG939" s="198"/>
      <c r="AH939" s="425"/>
      <c r="AI939" s="413"/>
      <c r="AJ939" s="199" t="str">
        <f t="shared" si="6972"/>
        <v>4.11</v>
      </c>
      <c r="AK939" s="8" t="e">
        <f>#REF!</f>
        <v>#REF!</v>
      </c>
      <c r="AL939" s="199"/>
      <c r="AM939" s="196" t="e">
        <f t="shared" si="6815"/>
        <v>#REF!</v>
      </c>
      <c r="AN939" s="196"/>
      <c r="AO939" s="196"/>
      <c r="AP939" s="196">
        <f t="shared" si="6816"/>
        <v>0</v>
      </c>
      <c r="AQ939" s="196"/>
      <c r="AR939" s="196"/>
      <c r="AS939" s="196">
        <f t="shared" si="6817"/>
        <v>0</v>
      </c>
      <c r="AT939" s="196"/>
      <c r="AU939" s="196"/>
      <c r="AV939" s="196"/>
      <c r="AW939" s="196" t="e">
        <f t="shared" ref="AW939" si="7322">IF($AT$639=1,AM939*$AM$7,0)</f>
        <v>#REF!</v>
      </c>
      <c r="AX939" s="196">
        <f t="shared" ref="AX939" si="7323">IF($AU$639=1,AP939*$AP$7,0)</f>
        <v>0</v>
      </c>
      <c r="AY939" s="196">
        <f t="shared" ref="AY939" si="7324">IF($AV$639=1,AS939*$AS$7,0)</f>
        <v>0</v>
      </c>
      <c r="AZ939" s="197" t="e">
        <f t="shared" si="6821"/>
        <v>#REF!</v>
      </c>
      <c r="BA939" s="198">
        <f t="shared" ref="BA939" si="7325">IFERROR(AZ939/(IF($AT$639&gt;0,$AM$7,0)+IF($AU$639&gt;0,$AP$7,0)+IF($AV$639&gt;0,$AS$7,0)),0)</f>
        <v>0</v>
      </c>
      <c r="BB939" s="198"/>
      <c r="BC939" s="425"/>
      <c r="BD939" s="413"/>
      <c r="BE939" s="413"/>
      <c r="BF939" s="413"/>
      <c r="BG939" s="416"/>
      <c r="BH939" s="416"/>
      <c r="BI939" s="411"/>
      <c r="BJ939" s="411"/>
      <c r="BK939" s="413"/>
      <c r="BL939" s="413"/>
      <c r="BM939" s="413"/>
      <c r="BP939" s="211"/>
      <c r="BQ939" s="211"/>
      <c r="BR939" s="211"/>
      <c r="BS939" s="211"/>
    </row>
    <row r="940" spans="1:71">
      <c r="A940" s="419"/>
      <c r="B940" s="419"/>
      <c r="C940" s="422"/>
      <c r="D940" s="195" t="str">
        <f t="shared" si="6966"/>
        <v>3.12</v>
      </c>
      <c r="E940" s="195"/>
      <c r="F940" s="195"/>
      <c r="G940" s="195"/>
      <c r="H940" s="195"/>
      <c r="I940" s="195"/>
      <c r="J940" s="196">
        <f t="shared" si="6805"/>
        <v>0</v>
      </c>
      <c r="K940" s="197" t="str">
        <f>IF(analis!BD34="","",analis!BD34)</f>
        <v/>
      </c>
      <c r="L940" s="196"/>
      <c r="M940" s="196"/>
      <c r="N940" s="196"/>
      <c r="O940" s="196"/>
      <c r="P940" s="196">
        <f t="shared" si="6806"/>
        <v>0</v>
      </c>
      <c r="Q940" s="8" t="e">
        <f>#REF!</f>
        <v>#REF!</v>
      </c>
      <c r="R940" s="196"/>
      <c r="S940" s="196" t="e">
        <f t="shared" si="6807"/>
        <v>#REF!</v>
      </c>
      <c r="T940" s="196"/>
      <c r="U940" s="196"/>
      <c r="V940" s="196">
        <f t="shared" si="6808"/>
        <v>0</v>
      </c>
      <c r="W940" s="196"/>
      <c r="X940" s="196"/>
      <c r="Y940" s="196"/>
      <c r="Z940" s="196"/>
      <c r="AA940" s="196">
        <f t="shared" ref="AA940" si="7326">IF($W$640=1,J940*$J$7,0)</f>
        <v>0</v>
      </c>
      <c r="AB940" s="196">
        <f t="shared" ref="AB940" si="7327">IF($X$640=1,P940*$P$7,0)</f>
        <v>0</v>
      </c>
      <c r="AC940" s="196" t="e">
        <f t="shared" ref="AC940" si="7328">IF($Y$640=1,S940*$S$7,0)</f>
        <v>#REF!</v>
      </c>
      <c r="AD940" s="196">
        <f t="shared" ref="AD940" si="7329">IF($Z$640=1,V940*$V$7,0)</f>
        <v>0</v>
      </c>
      <c r="AE940" s="197" t="e">
        <f t="shared" si="6813"/>
        <v>#REF!</v>
      </c>
      <c r="AF940" s="198">
        <f t="shared" ref="AF940" si="7330">IFERROR(AE940/(IF($W$640&gt;0,$J$7,0)+IF($X$640&gt;0,$P$7,0)+IF($Y$640&gt;0,$S$7,0)+IF($Z$640&gt;0,$V$7,0)),0)</f>
        <v>0</v>
      </c>
      <c r="AG940" s="198"/>
      <c r="AH940" s="425"/>
      <c r="AI940" s="413"/>
      <c r="AJ940" s="199" t="str">
        <f t="shared" si="6972"/>
        <v>4.12</v>
      </c>
      <c r="AK940" s="8" t="e">
        <f>#REF!</f>
        <v>#REF!</v>
      </c>
      <c r="AL940" s="199"/>
      <c r="AM940" s="196" t="e">
        <f t="shared" si="6815"/>
        <v>#REF!</v>
      </c>
      <c r="AN940" s="196"/>
      <c r="AO940" s="196"/>
      <c r="AP940" s="196">
        <f t="shared" si="6816"/>
        <v>0</v>
      </c>
      <c r="AQ940" s="196"/>
      <c r="AR940" s="196"/>
      <c r="AS940" s="196">
        <f t="shared" si="6817"/>
        <v>0</v>
      </c>
      <c r="AT940" s="196"/>
      <c r="AU940" s="196"/>
      <c r="AV940" s="196"/>
      <c r="AW940" s="196" t="e">
        <f t="shared" ref="AW940" si="7331">IF($AT$640=1,AM940*$AM$7,0)</f>
        <v>#REF!</v>
      </c>
      <c r="AX940" s="196">
        <f t="shared" ref="AX940" si="7332">IF($AU$640=1,AP940*$AP$7,0)</f>
        <v>0</v>
      </c>
      <c r="AY940" s="196">
        <f t="shared" ref="AY940" si="7333">IF($AV$640=1,AS940*$AS$7,0)</f>
        <v>0</v>
      </c>
      <c r="AZ940" s="197" t="e">
        <f t="shared" si="6821"/>
        <v>#REF!</v>
      </c>
      <c r="BA940" s="198">
        <f t="shared" ref="BA940" si="7334">IFERROR(AZ940/(IF($AT$640&gt;0,$AM$7,0)+IF($AU$640&gt;0,$AP$7,0)+IF($AV$640&gt;0,$AS$7,0)),0)</f>
        <v>0</v>
      </c>
      <c r="BB940" s="198"/>
      <c r="BC940" s="425"/>
      <c r="BD940" s="413"/>
      <c r="BE940" s="413"/>
      <c r="BF940" s="413"/>
      <c r="BG940" s="416"/>
      <c r="BH940" s="416"/>
      <c r="BI940" s="411"/>
      <c r="BJ940" s="411"/>
      <c r="BK940" s="413"/>
      <c r="BL940" s="413"/>
      <c r="BM940" s="413"/>
      <c r="BP940" s="211"/>
      <c r="BQ940" s="211"/>
      <c r="BR940" s="211"/>
      <c r="BS940" s="211"/>
    </row>
    <row r="941" spans="1:71">
      <c r="A941" s="419"/>
      <c r="B941" s="419"/>
      <c r="C941" s="422"/>
      <c r="D941" s="195" t="str">
        <f t="shared" si="6966"/>
        <v>3.13</v>
      </c>
      <c r="E941" s="195"/>
      <c r="F941" s="195"/>
      <c r="G941" s="195"/>
      <c r="H941" s="195"/>
      <c r="I941" s="195"/>
      <c r="J941" s="196">
        <f t="shared" si="6805"/>
        <v>0</v>
      </c>
      <c r="K941" s="197" t="str">
        <f>IF(analis!BF34="","",analis!BF34)</f>
        <v/>
      </c>
      <c r="L941" s="196"/>
      <c r="M941" s="196"/>
      <c r="N941" s="196"/>
      <c r="O941" s="196"/>
      <c r="P941" s="196">
        <f t="shared" si="6806"/>
        <v>0</v>
      </c>
      <c r="Q941" s="8" t="e">
        <f>#REF!</f>
        <v>#REF!</v>
      </c>
      <c r="R941" s="196"/>
      <c r="S941" s="196" t="e">
        <f t="shared" si="6807"/>
        <v>#REF!</v>
      </c>
      <c r="T941" s="196"/>
      <c r="U941" s="196"/>
      <c r="V941" s="196">
        <f t="shared" si="6808"/>
        <v>0</v>
      </c>
      <c r="W941" s="196"/>
      <c r="X941" s="196"/>
      <c r="Y941" s="196"/>
      <c r="Z941" s="196"/>
      <c r="AA941" s="196">
        <f t="shared" ref="AA941" si="7335">IF($W$641=1,J941*$J$7,0)</f>
        <v>0</v>
      </c>
      <c r="AB941" s="196">
        <f t="shared" ref="AB941" si="7336">IF($X$641=1,P941*$P$7,0)</f>
        <v>0</v>
      </c>
      <c r="AC941" s="196" t="e">
        <f t="shared" ref="AC941" si="7337">IF($Y$641=1,S941*$S$7,0)</f>
        <v>#REF!</v>
      </c>
      <c r="AD941" s="196">
        <f t="shared" ref="AD941" si="7338">IF($Z$641=1,V941*$V$7,0)</f>
        <v>0</v>
      </c>
      <c r="AE941" s="197" t="e">
        <f t="shared" si="6813"/>
        <v>#REF!</v>
      </c>
      <c r="AF941" s="198">
        <f t="shared" ref="AF941" si="7339">IFERROR(AE941/(IF($W$641&gt;0,$J$7,0)+IF($X$641&gt;0,$P$7,0)+IF($Y$641&gt;0,$S$7,0)+IF($Z$641&gt;0,$V$7,0)),0)</f>
        <v>0</v>
      </c>
      <c r="AG941" s="198"/>
      <c r="AH941" s="425"/>
      <c r="AI941" s="413"/>
      <c r="AJ941" s="199" t="str">
        <f t="shared" si="6972"/>
        <v>4.13</v>
      </c>
      <c r="AK941" s="8" t="e">
        <f>#REF!</f>
        <v>#REF!</v>
      </c>
      <c r="AL941" s="199"/>
      <c r="AM941" s="196" t="e">
        <f t="shared" si="6815"/>
        <v>#REF!</v>
      </c>
      <c r="AN941" s="196"/>
      <c r="AO941" s="196"/>
      <c r="AP941" s="196">
        <f t="shared" si="6816"/>
        <v>0</v>
      </c>
      <c r="AQ941" s="196"/>
      <c r="AR941" s="196"/>
      <c r="AS941" s="196">
        <f t="shared" si="6817"/>
        <v>0</v>
      </c>
      <c r="AT941" s="196"/>
      <c r="AU941" s="196"/>
      <c r="AV941" s="196"/>
      <c r="AW941" s="196" t="e">
        <f t="shared" ref="AW941" si="7340">IF($AT$641=1,AM941*$AM$7,0)</f>
        <v>#REF!</v>
      </c>
      <c r="AX941" s="196">
        <f t="shared" ref="AX941" si="7341">IF($AU$641=1,AP941*$AP$7,0)</f>
        <v>0</v>
      </c>
      <c r="AY941" s="196">
        <f t="shared" ref="AY941" si="7342">IF($AV$641=1,AS941*$AS$7,0)</f>
        <v>0</v>
      </c>
      <c r="AZ941" s="197" t="e">
        <f t="shared" si="6821"/>
        <v>#REF!</v>
      </c>
      <c r="BA941" s="198">
        <f t="shared" ref="BA941" si="7343">IFERROR(AZ941/(IF($AT$641&gt;0,$AM$7,0)+IF($AU$641&gt;0,$AP$7,0)+IF($AV$641&gt;0,$AS$7,0)),0)</f>
        <v>0</v>
      </c>
      <c r="BB941" s="198"/>
      <c r="BC941" s="425"/>
      <c r="BD941" s="413"/>
      <c r="BE941" s="413"/>
      <c r="BF941" s="413"/>
      <c r="BG941" s="416"/>
      <c r="BH941" s="416"/>
      <c r="BI941" s="411"/>
      <c r="BJ941" s="411"/>
      <c r="BK941" s="413"/>
      <c r="BL941" s="413"/>
      <c r="BM941" s="413"/>
      <c r="BP941" s="211"/>
      <c r="BQ941" s="211"/>
      <c r="BR941" s="211"/>
      <c r="BS941" s="211"/>
    </row>
    <row r="942" spans="1:71">
      <c r="A942" s="419"/>
      <c r="B942" s="419"/>
      <c r="C942" s="422"/>
      <c r="D942" s="195" t="str">
        <f t="shared" si="6966"/>
        <v>3.14</v>
      </c>
      <c r="E942" s="195"/>
      <c r="F942" s="195"/>
      <c r="G942" s="195"/>
      <c r="H942" s="195"/>
      <c r="I942" s="195"/>
      <c r="J942" s="196">
        <f t="shared" si="6805"/>
        <v>0</v>
      </c>
      <c r="K942" s="197" t="str">
        <f>IF(analis!BH34="","",analis!BH34)</f>
        <v/>
      </c>
      <c r="L942" s="196"/>
      <c r="M942" s="196"/>
      <c r="N942" s="196"/>
      <c r="O942" s="196"/>
      <c r="P942" s="196">
        <f t="shared" si="6806"/>
        <v>0</v>
      </c>
      <c r="Q942" s="8" t="e">
        <f>#REF!</f>
        <v>#REF!</v>
      </c>
      <c r="R942" s="196"/>
      <c r="S942" s="196" t="e">
        <f t="shared" si="6807"/>
        <v>#REF!</v>
      </c>
      <c r="T942" s="196"/>
      <c r="U942" s="196"/>
      <c r="V942" s="196">
        <f t="shared" si="6808"/>
        <v>0</v>
      </c>
      <c r="W942" s="196"/>
      <c r="X942" s="196"/>
      <c r="Y942" s="196"/>
      <c r="Z942" s="196"/>
      <c r="AA942" s="196">
        <f t="shared" ref="AA942" si="7344">IF($W$642=1,J942*$J$7,0)</f>
        <v>0</v>
      </c>
      <c r="AB942" s="196">
        <f t="shared" ref="AB942" si="7345">IF($X$642=1,P942*$P$7,0)</f>
        <v>0</v>
      </c>
      <c r="AC942" s="196" t="e">
        <f t="shared" ref="AC942" si="7346">IF($Y$642=1,S942*$S$7,0)</f>
        <v>#REF!</v>
      </c>
      <c r="AD942" s="196">
        <f t="shared" ref="AD942" si="7347">IF($Z$642=1,V942*$V$7,0)</f>
        <v>0</v>
      </c>
      <c r="AE942" s="197" t="e">
        <f t="shared" si="6813"/>
        <v>#REF!</v>
      </c>
      <c r="AF942" s="198">
        <f t="shared" ref="AF942" si="7348">IFERROR(AE942/(IF($W$642&gt;0,$J$7,0)+IF($X$642&gt;0,$P$7,0)+IF($Y$642&gt;0,$S$7,0)+IF($Z$642&gt;0,$V$7,0)),0)</f>
        <v>0</v>
      </c>
      <c r="AG942" s="198"/>
      <c r="AH942" s="425"/>
      <c r="AI942" s="413"/>
      <c r="AJ942" s="199" t="str">
        <f t="shared" si="6972"/>
        <v>4.14</v>
      </c>
      <c r="AK942" s="8" t="e">
        <f>#REF!</f>
        <v>#REF!</v>
      </c>
      <c r="AL942" s="199"/>
      <c r="AM942" s="196" t="e">
        <f t="shared" si="6815"/>
        <v>#REF!</v>
      </c>
      <c r="AN942" s="196"/>
      <c r="AO942" s="196"/>
      <c r="AP942" s="196">
        <f t="shared" si="6816"/>
        <v>0</v>
      </c>
      <c r="AQ942" s="196"/>
      <c r="AR942" s="196"/>
      <c r="AS942" s="196">
        <f t="shared" si="6817"/>
        <v>0</v>
      </c>
      <c r="AT942" s="196"/>
      <c r="AU942" s="196"/>
      <c r="AV942" s="196"/>
      <c r="AW942" s="196" t="e">
        <f t="shared" ref="AW942" si="7349">IF($AT$642=1,AM942*$AM$7,0)</f>
        <v>#REF!</v>
      </c>
      <c r="AX942" s="196">
        <f t="shared" ref="AX942" si="7350">IF($AU$642=1,AP942*$AP$7,0)</f>
        <v>0</v>
      </c>
      <c r="AY942" s="196">
        <f t="shared" ref="AY942" si="7351">IF($AV$642=1,AS942*$AS$7,0)</f>
        <v>0</v>
      </c>
      <c r="AZ942" s="197" t="e">
        <f t="shared" si="6821"/>
        <v>#REF!</v>
      </c>
      <c r="BA942" s="198">
        <f t="shared" ref="BA942" si="7352">IFERROR(AZ942/(IF($AT$642&gt;0,$AM$7,0)+IF($AU$642&gt;0,$AP$7,0)+IF($AV$642&gt;0,$AS$7,0)),0)</f>
        <v>0</v>
      </c>
      <c r="BB942" s="198"/>
      <c r="BC942" s="425"/>
      <c r="BD942" s="413"/>
      <c r="BE942" s="413"/>
      <c r="BF942" s="413"/>
      <c r="BG942" s="416"/>
      <c r="BH942" s="416"/>
      <c r="BI942" s="411"/>
      <c r="BJ942" s="411"/>
      <c r="BK942" s="413"/>
      <c r="BL942" s="413"/>
      <c r="BM942" s="413"/>
      <c r="BP942" s="211"/>
      <c r="BQ942" s="211"/>
      <c r="BR942" s="211"/>
      <c r="BS942" s="211"/>
    </row>
    <row r="943" spans="1:71">
      <c r="A943" s="420"/>
      <c r="B943" s="420"/>
      <c r="C943" s="423"/>
      <c r="D943" s="195" t="str">
        <f t="shared" si="6966"/>
        <v>3.15</v>
      </c>
      <c r="E943" s="195"/>
      <c r="F943" s="195"/>
      <c r="G943" s="195"/>
      <c r="H943" s="195"/>
      <c r="I943" s="195"/>
      <c r="J943" s="196">
        <f t="shared" si="6805"/>
        <v>0</v>
      </c>
      <c r="K943" s="197" t="str">
        <f>IF(analis!BJ34="","",analis!BJ34)</f>
        <v/>
      </c>
      <c r="L943" s="196"/>
      <c r="M943" s="196"/>
      <c r="N943" s="196"/>
      <c r="O943" s="196"/>
      <c r="P943" s="196">
        <f t="shared" si="6806"/>
        <v>0</v>
      </c>
      <c r="Q943" s="8" t="e">
        <f>#REF!</f>
        <v>#REF!</v>
      </c>
      <c r="R943" s="196"/>
      <c r="S943" s="196" t="e">
        <f t="shared" si="6807"/>
        <v>#REF!</v>
      </c>
      <c r="T943" s="196"/>
      <c r="U943" s="196"/>
      <c r="V943" s="196">
        <f t="shared" si="6808"/>
        <v>0</v>
      </c>
      <c r="W943" s="196"/>
      <c r="X943" s="196"/>
      <c r="Y943" s="196"/>
      <c r="Z943" s="196"/>
      <c r="AA943" s="196">
        <f t="shared" ref="AA943" si="7353">IF($W$643=1,J943*$J$7,0)</f>
        <v>0</v>
      </c>
      <c r="AB943" s="196">
        <f t="shared" ref="AB943" si="7354">IF($X$643=1,P943*$P$7,0)</f>
        <v>0</v>
      </c>
      <c r="AC943" s="196" t="e">
        <f t="shared" ref="AC943" si="7355">IF($Y$643=1,S943*$S$7,0)</f>
        <v>#REF!</v>
      </c>
      <c r="AD943" s="196">
        <f t="shared" ref="AD943" si="7356">IF($Z$643=1,V943*$V$7,0)</f>
        <v>0</v>
      </c>
      <c r="AE943" s="197" t="e">
        <f t="shared" si="6813"/>
        <v>#REF!</v>
      </c>
      <c r="AF943" s="198">
        <f t="shared" ref="AF943" si="7357">IFERROR(AE943/(IF($W$643&gt;0,$J$7,0)+IF($X$643&gt;0,$P$7,0)+IF($Y$643&gt;0,$S$7,0)+IF($Z$643&gt;0,$V$7,0)),0)</f>
        <v>0</v>
      </c>
      <c r="AG943" s="198"/>
      <c r="AH943" s="426"/>
      <c r="AI943" s="414"/>
      <c r="AJ943" s="199" t="str">
        <f t="shared" si="6972"/>
        <v>4.15</v>
      </c>
      <c r="AK943" s="8" t="e">
        <f>#REF!</f>
        <v>#REF!</v>
      </c>
      <c r="AL943" s="199"/>
      <c r="AM943" s="196" t="e">
        <f t="shared" si="6815"/>
        <v>#REF!</v>
      </c>
      <c r="AN943" s="196"/>
      <c r="AO943" s="196"/>
      <c r="AP943" s="196">
        <f t="shared" si="6816"/>
        <v>0</v>
      </c>
      <c r="AQ943" s="196"/>
      <c r="AR943" s="196"/>
      <c r="AS943" s="196">
        <f t="shared" si="6817"/>
        <v>0</v>
      </c>
      <c r="AT943" s="196"/>
      <c r="AU943" s="196"/>
      <c r="AV943" s="196"/>
      <c r="AW943" s="196" t="e">
        <f t="shared" ref="AW943" si="7358">IF($AT$643=1,AM943*$AM$7,0)</f>
        <v>#REF!</v>
      </c>
      <c r="AX943" s="196">
        <f t="shared" ref="AX943" si="7359">IF($AU$643=1,AP943*$AP$7,0)</f>
        <v>0</v>
      </c>
      <c r="AY943" s="196">
        <f t="shared" ref="AY943" si="7360">IF($AV$643=1,AS943*$AS$7,0)</f>
        <v>0</v>
      </c>
      <c r="AZ943" s="197" t="e">
        <f t="shared" si="6821"/>
        <v>#REF!</v>
      </c>
      <c r="BA943" s="198">
        <f t="shared" ref="BA943" si="7361">IFERROR(AZ943/(IF($AT$643&gt;0,$AM$7,0)+IF($AU$643&gt;0,$AP$7,0)+IF($AV$643&gt;0,$AS$7,0)),0)</f>
        <v>0</v>
      </c>
      <c r="BB943" s="198"/>
      <c r="BC943" s="426"/>
      <c r="BD943" s="414"/>
      <c r="BE943" s="414"/>
      <c r="BF943" s="414"/>
      <c r="BG943" s="417"/>
      <c r="BH943" s="417"/>
      <c r="BI943" s="316"/>
      <c r="BJ943" s="316"/>
      <c r="BK943" s="414"/>
      <c r="BL943" s="414"/>
      <c r="BM943" s="414"/>
      <c r="BP943" s="211"/>
      <c r="BQ943" s="211"/>
      <c r="BR943" s="211"/>
      <c r="BS943" s="211"/>
    </row>
    <row r="944" spans="1:71">
      <c r="A944" s="418">
        <v>22</v>
      </c>
      <c r="B944" s="418">
        <f>pd!B645</f>
        <v>0</v>
      </c>
      <c r="C944" s="421">
        <f>pd!C645</f>
        <v>0</v>
      </c>
      <c r="D944" s="195" t="str">
        <f t="shared" si="6966"/>
        <v>3.1</v>
      </c>
      <c r="E944" s="195"/>
      <c r="F944" s="195"/>
      <c r="G944" s="195"/>
      <c r="H944" s="195"/>
      <c r="I944" s="195"/>
      <c r="J944" s="196">
        <f t="shared" si="6805"/>
        <v>0</v>
      </c>
      <c r="K944" s="197" t="str">
        <f>IF(analis!AH35="","",analis!AH35)</f>
        <v/>
      </c>
      <c r="L944" s="196"/>
      <c r="M944" s="196"/>
      <c r="N944" s="196"/>
      <c r="O944" s="196"/>
      <c r="P944" s="196">
        <f t="shared" si="6806"/>
        <v>0</v>
      </c>
      <c r="Q944" s="8" t="e">
        <f>#REF!</f>
        <v>#REF!</v>
      </c>
      <c r="R944" s="196"/>
      <c r="S944" s="196" t="e">
        <f t="shared" si="6807"/>
        <v>#REF!</v>
      </c>
      <c r="T944" s="196"/>
      <c r="U944" s="196"/>
      <c r="V944" s="196">
        <f t="shared" si="6808"/>
        <v>0</v>
      </c>
      <c r="W944" s="196"/>
      <c r="X944" s="196"/>
      <c r="Y944" s="196"/>
      <c r="Z944" s="196"/>
      <c r="AA944" s="196">
        <f t="shared" ref="AA944" si="7362">IF($W$629=1,J944*$J$7,0)</f>
        <v>0</v>
      </c>
      <c r="AB944" s="196">
        <f t="shared" ref="AB944" si="7363">IF($X$629=1,P944*$P$7,0)</f>
        <v>0</v>
      </c>
      <c r="AC944" s="196" t="e">
        <f t="shared" ref="AC944" si="7364">IF($Y$629=1,S944*$S$7,0)</f>
        <v>#REF!</v>
      </c>
      <c r="AD944" s="196">
        <f t="shared" ref="AD944" si="7365">IF($Z$629=1,V944*$V$7,0)</f>
        <v>0</v>
      </c>
      <c r="AE944" s="197" t="e">
        <f t="shared" si="6813"/>
        <v>#REF!</v>
      </c>
      <c r="AF944" s="198">
        <f t="shared" ref="AF944" si="7366">IFERROR(AE944/(IF($W$629&gt;0,$J$7,0)+IF($X$629&gt;0,$P$7,0)+IF($Y$629&gt;0,$S$7,0)+IF($Z$629&gt;0,$V$7,0)),0)</f>
        <v>0</v>
      </c>
      <c r="AG944" s="198"/>
      <c r="AH944" s="424" t="e">
        <f t="shared" ref="AH944" si="7367">ROUND((SUM(AF944:AF958)/SUM($AG$629:$AG$643)),0)</f>
        <v>#REF!</v>
      </c>
      <c r="AI944" s="412" t="e">
        <f t="shared" ref="AI944" si="7368">IF(AH944&gt;=$BO$629,"A",IF(AH944&gt;=$BO$630,"B",IF(AH944&gt;=$BO$631,"C",IF(AH944&gt;=$BO$632,"D",""))))</f>
        <v>#REF!</v>
      </c>
      <c r="AJ944" s="199" t="str">
        <f t="shared" si="6972"/>
        <v>4.1</v>
      </c>
      <c r="AK944" s="8" t="e">
        <f>#REF!</f>
        <v>#REF!</v>
      </c>
      <c r="AL944" s="199"/>
      <c r="AM944" s="196" t="e">
        <f t="shared" si="6815"/>
        <v>#REF!</v>
      </c>
      <c r="AN944" s="196"/>
      <c r="AO944" s="196"/>
      <c r="AP944" s="196">
        <f t="shared" si="6816"/>
        <v>0</v>
      </c>
      <c r="AQ944" s="196"/>
      <c r="AR944" s="196"/>
      <c r="AS944" s="196">
        <f t="shared" si="6817"/>
        <v>0</v>
      </c>
      <c r="AT944" s="196"/>
      <c r="AU944" s="196"/>
      <c r="AV944" s="196"/>
      <c r="AW944" s="196" t="e">
        <f t="shared" ref="AW944" si="7369">IF($AT$629=1,AM944*$AM$7,0)</f>
        <v>#REF!</v>
      </c>
      <c r="AX944" s="196">
        <f t="shared" ref="AX944" si="7370">IF($AU$629=1,AP944*$AP$7,0)</f>
        <v>0</v>
      </c>
      <c r="AY944" s="196">
        <f t="shared" ref="AY944" si="7371">IF($AV$629=1,AS944*$AS$7,0)</f>
        <v>0</v>
      </c>
      <c r="AZ944" s="197" t="e">
        <f t="shared" si="6821"/>
        <v>#REF!</v>
      </c>
      <c r="BA944" s="198">
        <f t="shared" ref="BA944" si="7372">IFERROR(AZ944/(IF($AT$629&gt;0,$AM$7,0)+IF($AU$629&gt;0,$AP$7,0)+IF($AV$629&gt;0,$AS$7,0)),0)</f>
        <v>0</v>
      </c>
      <c r="BB944" s="198"/>
      <c r="BC944" s="424" t="e">
        <f t="shared" ref="BC944" si="7373">ROUND((SUM(BA944:BA958)/SUM($BB$629:$BB$643)),0)</f>
        <v>#REF!</v>
      </c>
      <c r="BD944" s="412" t="e">
        <f t="shared" ref="BD944" si="7374">IF(BC944&gt;=$BO$629,"A",IF(BC944&gt;=$BO$630,"B",IF(BC944&gt;=$BO$631,"C",IF(BC944&gt;=$BO$632,"D",""))))</f>
        <v>#REF!</v>
      </c>
      <c r="BE944" s="412"/>
      <c r="BF944" s="412"/>
      <c r="BG944" s="415" t="e">
        <f t="shared" ref="BG944" si="7375">IF(AI944=$BP$629,$BQ$629,IF(AI944=$BP$630,$BQ$630,IF(AI944=$BP$631,$BQ$631,IF(AI944=$BP$632,$BQ$632,""))))</f>
        <v>#REF!</v>
      </c>
      <c r="BH944" s="415" t="e">
        <f t="shared" ref="BH944" si="7376">IF(BD944=$BP$629,$BR$629,IF(BD944=$BP$630,$BR$630,IF(BD944=$BP$631,$BR$631,IF(BD944=$BP$632,$BR$632,""))))</f>
        <v>#REF!</v>
      </c>
      <c r="BI944" s="315" t="str">
        <f t="shared" ref="BI944" si="7377">IF(BE944=$BS$629,$BT$629,IF(BE944=$BS$630,$BT$630,IF(BE944=$BS$631,$BT$631,IF(BE944=$BS$632,$BT$632,""))))</f>
        <v/>
      </c>
      <c r="BJ944" s="315" t="str">
        <f t="shared" ref="BJ944" si="7378">IF(BF944=$BS$629,$BU$629,IF(BF944=$BS$630,$BU$630,IF(BF944=$BS$631,$BU$631,IF(BF944=$BS$632,$BU$632,""))))</f>
        <v/>
      </c>
      <c r="BK944" s="412"/>
      <c r="BL944" s="412"/>
      <c r="BM944" s="412"/>
      <c r="BP944" s="211"/>
      <c r="BQ944" s="211"/>
      <c r="BR944" s="211"/>
      <c r="BS944" s="211"/>
    </row>
    <row r="945" spans="1:71">
      <c r="A945" s="419"/>
      <c r="B945" s="419"/>
      <c r="C945" s="422"/>
      <c r="D945" s="195" t="str">
        <f t="shared" si="6966"/>
        <v>3.2</v>
      </c>
      <c r="E945" s="195"/>
      <c r="F945" s="195"/>
      <c r="G945" s="195"/>
      <c r="H945" s="195"/>
      <c r="I945" s="195"/>
      <c r="J945" s="196">
        <f t="shared" si="6805"/>
        <v>0</v>
      </c>
      <c r="K945" s="197" t="str">
        <f>IF(analis!AJ35="","",analis!AJ35)</f>
        <v/>
      </c>
      <c r="L945" s="196"/>
      <c r="M945" s="196"/>
      <c r="N945" s="196"/>
      <c r="O945" s="196"/>
      <c r="P945" s="196">
        <f t="shared" si="6806"/>
        <v>0</v>
      </c>
      <c r="Q945" s="8" t="e">
        <f>#REF!</f>
        <v>#REF!</v>
      </c>
      <c r="R945" s="196"/>
      <c r="S945" s="196" t="e">
        <f t="shared" si="6807"/>
        <v>#REF!</v>
      </c>
      <c r="T945" s="196"/>
      <c r="U945" s="196"/>
      <c r="V945" s="196">
        <f t="shared" si="6808"/>
        <v>0</v>
      </c>
      <c r="W945" s="196"/>
      <c r="X945" s="196"/>
      <c r="Y945" s="196"/>
      <c r="Z945" s="196"/>
      <c r="AA945" s="196">
        <f t="shared" ref="AA945" si="7379">IF($W$630=1,J945*$J$7,0)</f>
        <v>0</v>
      </c>
      <c r="AB945" s="196">
        <f t="shared" ref="AB945" si="7380">IF($X$630=1,P945*$P$7,0)</f>
        <v>0</v>
      </c>
      <c r="AC945" s="196" t="e">
        <f t="shared" ref="AC945" si="7381">IF($Y$630=1,S945*$S$7,0)</f>
        <v>#REF!</v>
      </c>
      <c r="AD945" s="196">
        <f t="shared" ref="AD945" si="7382">IF($Z$630=1,V945*$V$7,0)</f>
        <v>0</v>
      </c>
      <c r="AE945" s="197" t="e">
        <f t="shared" si="6813"/>
        <v>#REF!</v>
      </c>
      <c r="AF945" s="198">
        <f t="shared" ref="AF945" si="7383">IFERROR(AE945/(IF($W$630&gt;0,$J$7,0)+IF($X$630&gt;0,$P$7,0)+IF($Y$630&gt;0,$S$7,0)+IF($Z$630&gt;0,$V$7,0)),0)</f>
        <v>0</v>
      </c>
      <c r="AG945" s="198"/>
      <c r="AH945" s="425"/>
      <c r="AI945" s="413"/>
      <c r="AJ945" s="199" t="str">
        <f t="shared" si="6972"/>
        <v>4.2</v>
      </c>
      <c r="AK945" s="8" t="e">
        <f>#REF!</f>
        <v>#REF!</v>
      </c>
      <c r="AL945" s="199"/>
      <c r="AM945" s="196" t="e">
        <f t="shared" si="6815"/>
        <v>#REF!</v>
      </c>
      <c r="AN945" s="196"/>
      <c r="AO945" s="196"/>
      <c r="AP945" s="196">
        <f t="shared" si="6816"/>
        <v>0</v>
      </c>
      <c r="AQ945" s="196"/>
      <c r="AR945" s="196"/>
      <c r="AS945" s="196">
        <f t="shared" si="6817"/>
        <v>0</v>
      </c>
      <c r="AT945" s="196"/>
      <c r="AU945" s="196"/>
      <c r="AV945" s="196"/>
      <c r="AW945" s="196" t="e">
        <f t="shared" ref="AW945" si="7384">IF($AT$630=1,AM945*$AM$7,0)</f>
        <v>#REF!</v>
      </c>
      <c r="AX945" s="196">
        <f t="shared" ref="AX945" si="7385">IF($AU$630=1,AP945*$AP$7,0)</f>
        <v>0</v>
      </c>
      <c r="AY945" s="196">
        <f t="shared" ref="AY945" si="7386">IF($AV$630=1,AS945*$AS$7,0)</f>
        <v>0</v>
      </c>
      <c r="AZ945" s="197" t="e">
        <f t="shared" si="6821"/>
        <v>#REF!</v>
      </c>
      <c r="BA945" s="198">
        <f t="shared" ref="BA945" si="7387">IFERROR(AZ945/(IF($AT$630&gt;0,$AM$7,0)+IF($AU$630&gt;0,$AP$7,0)+IF($AV$630&gt;0,$AS$7,0)),0)</f>
        <v>0</v>
      </c>
      <c r="BB945" s="198"/>
      <c r="BC945" s="425"/>
      <c r="BD945" s="413"/>
      <c r="BE945" s="413"/>
      <c r="BF945" s="413"/>
      <c r="BG945" s="416"/>
      <c r="BH945" s="416"/>
      <c r="BI945" s="411"/>
      <c r="BJ945" s="411"/>
      <c r="BK945" s="413"/>
      <c r="BL945" s="413"/>
      <c r="BM945" s="413"/>
      <c r="BP945" s="211"/>
      <c r="BQ945" s="211"/>
      <c r="BR945" s="211"/>
      <c r="BS945" s="211"/>
    </row>
    <row r="946" spans="1:71">
      <c r="A946" s="419"/>
      <c r="B946" s="419"/>
      <c r="C946" s="422"/>
      <c r="D946" s="195" t="str">
        <f t="shared" si="6966"/>
        <v>3.3</v>
      </c>
      <c r="E946" s="195"/>
      <c r="F946" s="195"/>
      <c r="G946" s="195"/>
      <c r="H946" s="195"/>
      <c r="I946" s="195"/>
      <c r="J946" s="196">
        <f t="shared" si="6805"/>
        <v>0</v>
      </c>
      <c r="K946" s="197" t="str">
        <f>IF(analis!AL35="","",analis!AL35)</f>
        <v/>
      </c>
      <c r="L946" s="196"/>
      <c r="M946" s="196"/>
      <c r="N946" s="196"/>
      <c r="O946" s="196"/>
      <c r="P946" s="196">
        <f t="shared" si="6806"/>
        <v>0</v>
      </c>
      <c r="Q946" s="8" t="e">
        <f>#REF!</f>
        <v>#REF!</v>
      </c>
      <c r="R946" s="196"/>
      <c r="S946" s="196" t="e">
        <f t="shared" si="6807"/>
        <v>#REF!</v>
      </c>
      <c r="T946" s="196"/>
      <c r="U946" s="196"/>
      <c r="V946" s="196">
        <f t="shared" si="6808"/>
        <v>0</v>
      </c>
      <c r="W946" s="196"/>
      <c r="X946" s="196"/>
      <c r="Y946" s="196"/>
      <c r="Z946" s="196"/>
      <c r="AA946" s="196">
        <f t="shared" ref="AA946" si="7388">IF($W$631=1,J946*$J$7,0)</f>
        <v>0</v>
      </c>
      <c r="AB946" s="196">
        <f t="shared" ref="AB946" si="7389">IF($X$631=1,P946*$P$7,0)</f>
        <v>0</v>
      </c>
      <c r="AC946" s="196" t="e">
        <f t="shared" ref="AC946" si="7390">IF($Y$631=1,S946*$S$7,0)</f>
        <v>#REF!</v>
      </c>
      <c r="AD946" s="196">
        <f t="shared" ref="AD946" si="7391">IF($Z$631=1,V946*$V$7,0)</f>
        <v>0</v>
      </c>
      <c r="AE946" s="197" t="e">
        <f t="shared" si="6813"/>
        <v>#REF!</v>
      </c>
      <c r="AF946" s="198">
        <f t="shared" ref="AF946" si="7392">IFERROR(AE946/(IF($W$631&gt;0,$J$7,0)+IF($X$631&gt;0,$P$7,0)+IF($Y$631&gt;0,$S$7,0)+IF($Z$631&gt;0,$V$7,0)),0)</f>
        <v>0</v>
      </c>
      <c r="AG946" s="198"/>
      <c r="AH946" s="425"/>
      <c r="AI946" s="413"/>
      <c r="AJ946" s="199" t="str">
        <f t="shared" si="6972"/>
        <v>4.3</v>
      </c>
      <c r="AK946" s="8" t="e">
        <f>#REF!</f>
        <v>#REF!</v>
      </c>
      <c r="AL946" s="199"/>
      <c r="AM946" s="196" t="e">
        <f t="shared" si="6815"/>
        <v>#REF!</v>
      </c>
      <c r="AN946" s="196"/>
      <c r="AO946" s="196"/>
      <c r="AP946" s="196">
        <f t="shared" si="6816"/>
        <v>0</v>
      </c>
      <c r="AQ946" s="196"/>
      <c r="AR946" s="196"/>
      <c r="AS946" s="196">
        <f t="shared" si="6817"/>
        <v>0</v>
      </c>
      <c r="AT946" s="196"/>
      <c r="AU946" s="196"/>
      <c r="AV946" s="196"/>
      <c r="AW946" s="196" t="e">
        <f t="shared" ref="AW946" si="7393">IF($AT$631=1,AM946*$AM$7,0)</f>
        <v>#REF!</v>
      </c>
      <c r="AX946" s="196">
        <f t="shared" ref="AX946" si="7394">IF($AU$631=1,AP946*$AP$7,0)</f>
        <v>0</v>
      </c>
      <c r="AY946" s="196">
        <f t="shared" ref="AY946" si="7395">IF($AV$631=1,AS946*$AS$7,0)</f>
        <v>0</v>
      </c>
      <c r="AZ946" s="197" t="e">
        <f t="shared" si="6821"/>
        <v>#REF!</v>
      </c>
      <c r="BA946" s="198">
        <f t="shared" ref="BA946" si="7396">IFERROR(AZ946/(IF($AT$631&gt;0,$AM$7,0)+IF($AU$631&gt;0,$AP$7,0)+IF($AV$631&gt;0,$AS$7,0)),0)</f>
        <v>0</v>
      </c>
      <c r="BB946" s="198"/>
      <c r="BC946" s="425"/>
      <c r="BD946" s="413"/>
      <c r="BE946" s="413"/>
      <c r="BF946" s="413"/>
      <c r="BG946" s="416"/>
      <c r="BH946" s="416"/>
      <c r="BI946" s="411"/>
      <c r="BJ946" s="411"/>
      <c r="BK946" s="413"/>
      <c r="BL946" s="413"/>
      <c r="BM946" s="413"/>
      <c r="BP946" s="211"/>
      <c r="BQ946" s="211"/>
      <c r="BR946" s="211"/>
      <c r="BS946" s="211"/>
    </row>
    <row r="947" spans="1:71">
      <c r="A947" s="419"/>
      <c r="B947" s="419"/>
      <c r="C947" s="422"/>
      <c r="D947" s="195" t="str">
        <f t="shared" si="6966"/>
        <v>3.4</v>
      </c>
      <c r="E947" s="195"/>
      <c r="F947" s="195"/>
      <c r="G947" s="195"/>
      <c r="H947" s="195"/>
      <c r="I947" s="195"/>
      <c r="J947" s="196">
        <f t="shared" si="6805"/>
        <v>0</v>
      </c>
      <c r="K947" s="197" t="str">
        <f>IF(analis!AN35="","",analis!AN35)</f>
        <v/>
      </c>
      <c r="L947" s="196"/>
      <c r="M947" s="196"/>
      <c r="N947" s="196"/>
      <c r="O947" s="196"/>
      <c r="P947" s="196">
        <f t="shared" si="6806"/>
        <v>0</v>
      </c>
      <c r="Q947" s="8" t="e">
        <f>#REF!</f>
        <v>#REF!</v>
      </c>
      <c r="R947" s="196"/>
      <c r="S947" s="196" t="e">
        <f t="shared" si="6807"/>
        <v>#REF!</v>
      </c>
      <c r="T947" s="196"/>
      <c r="U947" s="196"/>
      <c r="V947" s="196">
        <f t="shared" si="6808"/>
        <v>0</v>
      </c>
      <c r="W947" s="196"/>
      <c r="X947" s="196"/>
      <c r="Y947" s="196"/>
      <c r="Z947" s="196"/>
      <c r="AA947" s="196">
        <f t="shared" ref="AA947" si="7397">IF($W$632=1,J947*$J$7,0)</f>
        <v>0</v>
      </c>
      <c r="AB947" s="196">
        <f t="shared" ref="AB947" si="7398">IF($X$632=1,P947*$P$7,0)</f>
        <v>0</v>
      </c>
      <c r="AC947" s="196" t="e">
        <f t="shared" ref="AC947" si="7399">IF($Y$632=1,S947*$S$7,0)</f>
        <v>#REF!</v>
      </c>
      <c r="AD947" s="196">
        <f t="shared" ref="AD947" si="7400">IF($Z$632=1,V947*$V$7,0)</f>
        <v>0</v>
      </c>
      <c r="AE947" s="197" t="e">
        <f t="shared" si="6813"/>
        <v>#REF!</v>
      </c>
      <c r="AF947" s="198">
        <f t="shared" ref="AF947" si="7401">IFERROR(AE947/(IF($W$632&gt;0,$J$7,0)+IF($X$632&gt;0,$P$7,0)+IF($Y$632&gt;0,$S$7,0)+IF($Z$632&gt;0,$V$7,0)),0)</f>
        <v>0</v>
      </c>
      <c r="AG947" s="198"/>
      <c r="AH947" s="425"/>
      <c r="AI947" s="413"/>
      <c r="AJ947" s="199" t="str">
        <f t="shared" si="6972"/>
        <v>4.4</v>
      </c>
      <c r="AK947" s="8" t="e">
        <f>#REF!</f>
        <v>#REF!</v>
      </c>
      <c r="AL947" s="199"/>
      <c r="AM947" s="196" t="e">
        <f t="shared" si="6815"/>
        <v>#REF!</v>
      </c>
      <c r="AN947" s="196"/>
      <c r="AO947" s="196"/>
      <c r="AP947" s="196">
        <f t="shared" si="6816"/>
        <v>0</v>
      </c>
      <c r="AQ947" s="196"/>
      <c r="AR947" s="196"/>
      <c r="AS947" s="196">
        <f t="shared" si="6817"/>
        <v>0</v>
      </c>
      <c r="AT947" s="196"/>
      <c r="AU947" s="196"/>
      <c r="AV947" s="196"/>
      <c r="AW947" s="196" t="e">
        <f t="shared" ref="AW947" si="7402">IF($AT$632=1,AM947*$AM$7,0)</f>
        <v>#REF!</v>
      </c>
      <c r="AX947" s="196">
        <f t="shared" ref="AX947" si="7403">IF($AU$632=1,AP947*$AP$7,0)</f>
        <v>0</v>
      </c>
      <c r="AY947" s="196">
        <f t="shared" ref="AY947" si="7404">IF($AV$632=1,AS947*$AS$7,0)</f>
        <v>0</v>
      </c>
      <c r="AZ947" s="197" t="e">
        <f t="shared" si="6821"/>
        <v>#REF!</v>
      </c>
      <c r="BA947" s="198">
        <f t="shared" ref="BA947" si="7405">IFERROR(AZ947/(IF($AT$632&gt;0,$AM$7,0)+IF($AU$632&gt;0,$AP$7,0)+IF($AV$632&gt;0,$AS$7,0)),0)</f>
        <v>0</v>
      </c>
      <c r="BB947" s="198"/>
      <c r="BC947" s="425"/>
      <c r="BD947" s="413"/>
      <c r="BE947" s="413"/>
      <c r="BF947" s="413"/>
      <c r="BG947" s="416"/>
      <c r="BH947" s="416"/>
      <c r="BI947" s="411"/>
      <c r="BJ947" s="411"/>
      <c r="BK947" s="413"/>
      <c r="BL947" s="413"/>
      <c r="BM947" s="413"/>
      <c r="BP947" s="211"/>
      <c r="BQ947" s="211"/>
      <c r="BR947" s="211"/>
      <c r="BS947" s="211"/>
    </row>
    <row r="948" spans="1:71">
      <c r="A948" s="419"/>
      <c r="B948" s="419"/>
      <c r="C948" s="422"/>
      <c r="D948" s="195" t="str">
        <f t="shared" si="6966"/>
        <v>3.5</v>
      </c>
      <c r="E948" s="195"/>
      <c r="F948" s="195"/>
      <c r="G948" s="195"/>
      <c r="H948" s="195"/>
      <c r="I948" s="195"/>
      <c r="J948" s="196">
        <f t="shared" si="6805"/>
        <v>0</v>
      </c>
      <c r="K948" s="197" t="str">
        <f>IF(analis!AP35="","",analis!AP35)</f>
        <v/>
      </c>
      <c r="L948" s="196"/>
      <c r="M948" s="196"/>
      <c r="N948" s="196"/>
      <c r="O948" s="196"/>
      <c r="P948" s="196">
        <f t="shared" si="6806"/>
        <v>0</v>
      </c>
      <c r="Q948" s="8" t="e">
        <f>#REF!</f>
        <v>#REF!</v>
      </c>
      <c r="R948" s="196"/>
      <c r="S948" s="196" t="e">
        <f t="shared" si="6807"/>
        <v>#REF!</v>
      </c>
      <c r="T948" s="196"/>
      <c r="U948" s="196"/>
      <c r="V948" s="196">
        <f t="shared" si="6808"/>
        <v>0</v>
      </c>
      <c r="W948" s="196"/>
      <c r="X948" s="196"/>
      <c r="Y948" s="196"/>
      <c r="Z948" s="196"/>
      <c r="AA948" s="196">
        <f t="shared" ref="AA948" si="7406">IF($W$633=1,J948*$J$7,0)</f>
        <v>0</v>
      </c>
      <c r="AB948" s="196">
        <f t="shared" ref="AB948" si="7407">IF($X$633=1,P948*$P$7,0)</f>
        <v>0</v>
      </c>
      <c r="AC948" s="196" t="e">
        <f t="shared" ref="AC948" si="7408">IF($Y$633=1,S948*$S$7,0)</f>
        <v>#REF!</v>
      </c>
      <c r="AD948" s="196">
        <f t="shared" ref="AD948" si="7409">IF($Z$633=1,V948*$V$7,0)</f>
        <v>0</v>
      </c>
      <c r="AE948" s="197" t="e">
        <f t="shared" si="6813"/>
        <v>#REF!</v>
      </c>
      <c r="AF948" s="198">
        <f t="shared" ref="AF948" si="7410">IFERROR(AE948/(IF($W$633&gt;0,$J$7,0)+IF($X$633&gt;0,$P$7,0)+IF($Y$633&gt;0,$S$7,0)+IF($Z$633&gt;0,$V$7,0)),0)</f>
        <v>0</v>
      </c>
      <c r="AG948" s="198"/>
      <c r="AH948" s="425"/>
      <c r="AI948" s="413"/>
      <c r="AJ948" s="199" t="str">
        <f t="shared" si="6972"/>
        <v>4.5</v>
      </c>
      <c r="AK948" s="8" t="e">
        <f>#REF!</f>
        <v>#REF!</v>
      </c>
      <c r="AL948" s="199"/>
      <c r="AM948" s="196" t="e">
        <f t="shared" si="6815"/>
        <v>#REF!</v>
      </c>
      <c r="AN948" s="196"/>
      <c r="AO948" s="196"/>
      <c r="AP948" s="196">
        <f t="shared" si="6816"/>
        <v>0</v>
      </c>
      <c r="AQ948" s="196"/>
      <c r="AR948" s="196"/>
      <c r="AS948" s="196">
        <f t="shared" si="6817"/>
        <v>0</v>
      </c>
      <c r="AT948" s="196"/>
      <c r="AU948" s="196"/>
      <c r="AV948" s="196"/>
      <c r="AW948" s="196" t="e">
        <f t="shared" ref="AW948" si="7411">IF($AT$633=1,AM948*$AM$7,0)</f>
        <v>#REF!</v>
      </c>
      <c r="AX948" s="196">
        <f t="shared" ref="AX948" si="7412">IF($AU$633=1,AP948*$AP$7,0)</f>
        <v>0</v>
      </c>
      <c r="AY948" s="196">
        <f t="shared" ref="AY948" si="7413">IF($AV$633=1,AS948*$AS$7,0)</f>
        <v>0</v>
      </c>
      <c r="AZ948" s="197" t="e">
        <f t="shared" si="6821"/>
        <v>#REF!</v>
      </c>
      <c r="BA948" s="198">
        <f t="shared" ref="BA948" si="7414">IFERROR(AZ948/(IF($AT$633&gt;0,$AM$7,0)+IF($AU$633&gt;0,$AP$7,0)+IF($AV$633&gt;0,$AS$7,0)),0)</f>
        <v>0</v>
      </c>
      <c r="BB948" s="198"/>
      <c r="BC948" s="425"/>
      <c r="BD948" s="413"/>
      <c r="BE948" s="413"/>
      <c r="BF948" s="413"/>
      <c r="BG948" s="416"/>
      <c r="BH948" s="416"/>
      <c r="BI948" s="411"/>
      <c r="BJ948" s="411"/>
      <c r="BK948" s="413"/>
      <c r="BL948" s="413"/>
      <c r="BM948" s="413"/>
      <c r="BP948" s="211"/>
      <c r="BQ948" s="211"/>
      <c r="BR948" s="211"/>
      <c r="BS948" s="211"/>
    </row>
    <row r="949" spans="1:71">
      <c r="A949" s="419"/>
      <c r="B949" s="419"/>
      <c r="C949" s="422"/>
      <c r="D949" s="195" t="str">
        <f t="shared" si="6966"/>
        <v>3.6</v>
      </c>
      <c r="E949" s="195"/>
      <c r="F949" s="195"/>
      <c r="G949" s="195"/>
      <c r="H949" s="195"/>
      <c r="I949" s="195"/>
      <c r="J949" s="196">
        <f t="shared" si="6805"/>
        <v>0</v>
      </c>
      <c r="K949" s="197" t="str">
        <f>IF(analis!AR35="","",analis!AR35)</f>
        <v/>
      </c>
      <c r="L949" s="196"/>
      <c r="M949" s="196"/>
      <c r="N949" s="196"/>
      <c r="O949" s="196"/>
      <c r="P949" s="196">
        <f t="shared" si="6806"/>
        <v>0</v>
      </c>
      <c r="Q949" s="8" t="str">
        <f>'rpp10'!$M$280</f>
        <v/>
      </c>
      <c r="R949" s="196"/>
      <c r="S949" s="196">
        <f t="shared" si="6807"/>
        <v>0</v>
      </c>
      <c r="T949" s="196"/>
      <c r="U949" s="196"/>
      <c r="V949" s="196">
        <f t="shared" si="6808"/>
        <v>0</v>
      </c>
      <c r="W949" s="196"/>
      <c r="X949" s="196"/>
      <c r="Y949" s="196"/>
      <c r="Z949" s="196"/>
      <c r="AA949" s="196">
        <f t="shared" ref="AA949" si="7415">IF($W$634=1,J949*$J$7,0)</f>
        <v>0</v>
      </c>
      <c r="AB949" s="196">
        <f t="shared" ref="AB949" si="7416">IF($X$634=1,P949*$P$7,0)</f>
        <v>0</v>
      </c>
      <c r="AC949" s="196">
        <f t="shared" ref="AC949" si="7417">IF($Y$634=1,S949*$S$7,0)</f>
        <v>0</v>
      </c>
      <c r="AD949" s="196">
        <f t="shared" ref="AD949" si="7418">IF($Z$634=1,V949*$V$7,0)</f>
        <v>0</v>
      </c>
      <c r="AE949" s="197">
        <f t="shared" si="6813"/>
        <v>0</v>
      </c>
      <c r="AF949" s="198">
        <f t="shared" ref="AF949" si="7419">IFERROR(AE949/(IF($W$634&gt;0,$J$7,0)+IF($X$634&gt;0,$P$7,0)+IF($Y$634&gt;0,$S$7,0)+IF($Z$634&gt;0,$V$7,0)),0)</f>
        <v>0</v>
      </c>
      <c r="AG949" s="198"/>
      <c r="AH949" s="425"/>
      <c r="AI949" s="413"/>
      <c r="AJ949" s="199" t="str">
        <f t="shared" si="6972"/>
        <v>4.6</v>
      </c>
      <c r="AK949" s="8" t="str">
        <f>'rpp10'!$M$337</f>
        <v/>
      </c>
      <c r="AL949" s="199"/>
      <c r="AM949" s="196">
        <f t="shared" si="6815"/>
        <v>0</v>
      </c>
      <c r="AN949" s="196"/>
      <c r="AO949" s="196"/>
      <c r="AP949" s="196">
        <f t="shared" si="6816"/>
        <v>0</v>
      </c>
      <c r="AQ949" s="196"/>
      <c r="AR949" s="196"/>
      <c r="AS949" s="196">
        <f t="shared" si="6817"/>
        <v>0</v>
      </c>
      <c r="AT949" s="196"/>
      <c r="AU949" s="196"/>
      <c r="AV949" s="196"/>
      <c r="AW949" s="196">
        <f t="shared" ref="AW949" si="7420">IF($AT$634=1,AM949*$AM$7,0)</f>
        <v>0</v>
      </c>
      <c r="AX949" s="196">
        <f t="shared" ref="AX949" si="7421">IF($AU$634=1,AP949*$AP$7,0)</f>
        <v>0</v>
      </c>
      <c r="AY949" s="196">
        <f t="shared" ref="AY949" si="7422">IF($AV$634=1,AS949*$AS$7,0)</f>
        <v>0</v>
      </c>
      <c r="AZ949" s="197">
        <f t="shared" si="6821"/>
        <v>0</v>
      </c>
      <c r="BA949" s="198">
        <f t="shared" ref="BA949" si="7423">IFERROR(AZ949/(IF($AT$634&gt;0,$AM$7,0)+IF($AU$634&gt;0,$AP$7,0)+IF($AV$634&gt;0,$AS$7,0)),0)</f>
        <v>0</v>
      </c>
      <c r="BB949" s="198"/>
      <c r="BC949" s="425"/>
      <c r="BD949" s="413"/>
      <c r="BE949" s="413"/>
      <c r="BF949" s="413"/>
      <c r="BG949" s="416"/>
      <c r="BH949" s="416"/>
      <c r="BI949" s="411"/>
      <c r="BJ949" s="411"/>
      <c r="BK949" s="413"/>
      <c r="BL949" s="413"/>
      <c r="BM949" s="413"/>
      <c r="BP949" s="211"/>
      <c r="BQ949" s="211"/>
      <c r="BR949" s="211"/>
      <c r="BS949" s="211"/>
    </row>
    <row r="950" spans="1:71">
      <c r="A950" s="419"/>
      <c r="B950" s="419"/>
      <c r="C950" s="422"/>
      <c r="D950" s="195" t="str">
        <f t="shared" si="6966"/>
        <v>3.7</v>
      </c>
      <c r="E950" s="195"/>
      <c r="F950" s="195"/>
      <c r="G950" s="195"/>
      <c r="H950" s="195"/>
      <c r="I950" s="195"/>
      <c r="J950" s="196">
        <f t="shared" ref="J950:J1013" si="7424">IF(SUM(E950:I950)&gt;0,AVERAGE(E950:I950),0)</f>
        <v>0</v>
      </c>
      <c r="K950" s="197" t="str">
        <f>IF(analis!AT35="","",analis!AT35)</f>
        <v/>
      </c>
      <c r="L950" s="196"/>
      <c r="M950" s="196"/>
      <c r="N950" s="196"/>
      <c r="O950" s="196"/>
      <c r="P950" s="196">
        <f t="shared" ref="P950:P1013" si="7425">IF(SUM(K950:O950)&gt;0,AVERAGE(K950:O950),0)</f>
        <v>0</v>
      </c>
      <c r="Q950" s="8" t="e">
        <f>#REF!</f>
        <v>#REF!</v>
      </c>
      <c r="R950" s="196"/>
      <c r="S950" s="196" t="e">
        <f t="shared" ref="S950:S1013" si="7426">IF(SUM(Q950:R950)&gt;0,MAX(Q950:R950),0)</f>
        <v>#REF!</v>
      </c>
      <c r="T950" s="196"/>
      <c r="U950" s="196"/>
      <c r="V950" s="196">
        <f t="shared" ref="V950:V1013" si="7427">IF(SUM(T950:U950)&gt;0,MAX(T950:U950),0)</f>
        <v>0</v>
      </c>
      <c r="W950" s="196"/>
      <c r="X950" s="196"/>
      <c r="Y950" s="196"/>
      <c r="Z950" s="196"/>
      <c r="AA950" s="196">
        <f t="shared" ref="AA950" si="7428">IF($W$635=1,J950*$J$7,0)</f>
        <v>0</v>
      </c>
      <c r="AB950" s="196">
        <f t="shared" ref="AB950" si="7429">IF($X$635=1,P950*$P$7,0)</f>
        <v>0</v>
      </c>
      <c r="AC950" s="196" t="e">
        <f t="shared" ref="AC950" si="7430">IF($Y$635=1,S950*$S$7,0)</f>
        <v>#REF!</v>
      </c>
      <c r="AD950" s="196">
        <f t="shared" ref="AD950" si="7431">IF($Z$635=1,V950*$V$7,0)</f>
        <v>0</v>
      </c>
      <c r="AE950" s="197" t="e">
        <f t="shared" ref="AE950:AE1013" si="7432">SUM(AA950:AD950)</f>
        <v>#REF!</v>
      </c>
      <c r="AF950" s="198">
        <f t="shared" ref="AF950" si="7433">IFERROR(AE950/(IF($W$635&gt;0,$J$7,0)+IF($X$635&gt;0,$P$7,0)+IF($Y$635&gt;0,$S$7,0)+IF($Z$635&gt;0,$V$7,0)),0)</f>
        <v>0</v>
      </c>
      <c r="AG950" s="198"/>
      <c r="AH950" s="425"/>
      <c r="AI950" s="413"/>
      <c r="AJ950" s="199" t="str">
        <f t="shared" si="6972"/>
        <v>4.7</v>
      </c>
      <c r="AK950" s="8" t="e">
        <f>#REF!</f>
        <v>#REF!</v>
      </c>
      <c r="AL950" s="199"/>
      <c r="AM950" s="196" t="e">
        <f t="shared" ref="AM950:AM1013" si="7434">MAX(AK950:AL950)</f>
        <v>#REF!</v>
      </c>
      <c r="AN950" s="196"/>
      <c r="AO950" s="196"/>
      <c r="AP950" s="196">
        <f t="shared" ref="AP950:AP1013" si="7435">MAX(AN950:AO950)</f>
        <v>0</v>
      </c>
      <c r="AQ950" s="196"/>
      <c r="AR950" s="196"/>
      <c r="AS950" s="196">
        <f t="shared" ref="AS950:AS1013" si="7436">MAX(AQ950:AR950)</f>
        <v>0</v>
      </c>
      <c r="AT950" s="196"/>
      <c r="AU950" s="196"/>
      <c r="AV950" s="196"/>
      <c r="AW950" s="196" t="e">
        <f t="shared" ref="AW950" si="7437">IF($AT$635=1,AM950*$AM$7,0)</f>
        <v>#REF!</v>
      </c>
      <c r="AX950" s="196">
        <f t="shared" ref="AX950" si="7438">IF($AU$635=1,AP950*$AP$7,0)</f>
        <v>0</v>
      </c>
      <c r="AY950" s="196">
        <f t="shared" ref="AY950" si="7439">IF($AV$635=1,AS950*$AS$7,0)</f>
        <v>0</v>
      </c>
      <c r="AZ950" s="197" t="e">
        <f t="shared" ref="AZ950:AZ1013" si="7440">SUM(AW950:AY950)</f>
        <v>#REF!</v>
      </c>
      <c r="BA950" s="198">
        <f t="shared" ref="BA950" si="7441">IFERROR(AZ950/(IF($AT$635&gt;0,$AM$7,0)+IF($AU$635&gt;0,$AP$7,0)+IF($AV$635&gt;0,$AS$7,0)),0)</f>
        <v>0</v>
      </c>
      <c r="BB950" s="198"/>
      <c r="BC950" s="425"/>
      <c r="BD950" s="413"/>
      <c r="BE950" s="413"/>
      <c r="BF950" s="413"/>
      <c r="BG950" s="416"/>
      <c r="BH950" s="416"/>
      <c r="BI950" s="411"/>
      <c r="BJ950" s="411"/>
      <c r="BK950" s="413"/>
      <c r="BL950" s="413"/>
      <c r="BM950" s="413"/>
      <c r="BP950" s="211"/>
      <c r="BQ950" s="211"/>
      <c r="BR950" s="211"/>
      <c r="BS950" s="211"/>
    </row>
    <row r="951" spans="1:71">
      <c r="A951" s="419"/>
      <c r="B951" s="419"/>
      <c r="C951" s="422"/>
      <c r="D951" s="195" t="str">
        <f t="shared" si="6966"/>
        <v>3.8</v>
      </c>
      <c r="E951" s="195"/>
      <c r="F951" s="195"/>
      <c r="G951" s="195"/>
      <c r="H951" s="195"/>
      <c r="I951" s="195"/>
      <c r="J951" s="196">
        <f t="shared" si="7424"/>
        <v>0</v>
      </c>
      <c r="K951" s="197" t="str">
        <f>IF(analis!AV35="","",analis!AV35)</f>
        <v/>
      </c>
      <c r="L951" s="196"/>
      <c r="M951" s="196"/>
      <c r="N951" s="196"/>
      <c r="O951" s="196"/>
      <c r="P951" s="196">
        <f t="shared" si="7425"/>
        <v>0</v>
      </c>
      <c r="Q951" s="8" t="e">
        <f>#REF!</f>
        <v>#REF!</v>
      </c>
      <c r="R951" s="196"/>
      <c r="S951" s="196" t="e">
        <f t="shared" si="7426"/>
        <v>#REF!</v>
      </c>
      <c r="T951" s="196"/>
      <c r="U951" s="196"/>
      <c r="V951" s="196">
        <f t="shared" si="7427"/>
        <v>0</v>
      </c>
      <c r="W951" s="196"/>
      <c r="X951" s="196"/>
      <c r="Y951" s="196"/>
      <c r="Z951" s="196"/>
      <c r="AA951" s="196">
        <f t="shared" ref="AA951" si="7442">IF($W$636=1,J951*$J$7,0)</f>
        <v>0</v>
      </c>
      <c r="AB951" s="196">
        <f t="shared" ref="AB951" si="7443">IF($X$636=1,P951*$P$7,0)</f>
        <v>0</v>
      </c>
      <c r="AC951" s="196" t="e">
        <f t="shared" ref="AC951" si="7444">IF($Y$636=1,S951*$S$7,0)</f>
        <v>#REF!</v>
      </c>
      <c r="AD951" s="196">
        <f t="shared" ref="AD951" si="7445">IF($Z$636=1,V951*$V$7,0)</f>
        <v>0</v>
      </c>
      <c r="AE951" s="197" t="e">
        <f t="shared" si="7432"/>
        <v>#REF!</v>
      </c>
      <c r="AF951" s="198">
        <f t="shared" ref="AF951" si="7446">IFERROR(AE951/(IF($W$636&gt;0,$J$7,0)+IF($X$636&gt;0,$P$7,0)+IF($Y$636&gt;0,$S$7,0)+IF($Z$636&gt;0,$V$7,0)),0)</f>
        <v>0</v>
      </c>
      <c r="AG951" s="198"/>
      <c r="AH951" s="425"/>
      <c r="AI951" s="413"/>
      <c r="AJ951" s="199" t="str">
        <f t="shared" si="6972"/>
        <v>4.8</v>
      </c>
      <c r="AK951" s="8" t="e">
        <f>#REF!</f>
        <v>#REF!</v>
      </c>
      <c r="AL951" s="199"/>
      <c r="AM951" s="196" t="e">
        <f t="shared" si="7434"/>
        <v>#REF!</v>
      </c>
      <c r="AN951" s="196"/>
      <c r="AO951" s="196"/>
      <c r="AP951" s="196">
        <f t="shared" si="7435"/>
        <v>0</v>
      </c>
      <c r="AQ951" s="196"/>
      <c r="AR951" s="196"/>
      <c r="AS951" s="196">
        <f t="shared" si="7436"/>
        <v>0</v>
      </c>
      <c r="AT951" s="196"/>
      <c r="AU951" s="196"/>
      <c r="AV951" s="196"/>
      <c r="AW951" s="196" t="e">
        <f t="shared" ref="AW951" si="7447">IF($AT$636=1,AM951*$AM$7,0)</f>
        <v>#REF!</v>
      </c>
      <c r="AX951" s="196">
        <f t="shared" ref="AX951" si="7448">IF($AU$636=1,AP951*$AP$7,0)</f>
        <v>0</v>
      </c>
      <c r="AY951" s="196">
        <f t="shared" ref="AY951" si="7449">IF($AV$636=1,AS951*$AS$7,0)</f>
        <v>0</v>
      </c>
      <c r="AZ951" s="197" t="e">
        <f t="shared" si="7440"/>
        <v>#REF!</v>
      </c>
      <c r="BA951" s="198">
        <f t="shared" ref="BA951" si="7450">IFERROR(AZ951/(IF($AT$636&gt;0,$AM$7,0)+IF($AU$636&gt;0,$AP$7,0)+IF($AV$636&gt;0,$AS$7,0)),0)</f>
        <v>0</v>
      </c>
      <c r="BB951" s="198"/>
      <c r="BC951" s="425"/>
      <c r="BD951" s="413"/>
      <c r="BE951" s="413"/>
      <c r="BF951" s="413"/>
      <c r="BG951" s="416"/>
      <c r="BH951" s="416"/>
      <c r="BI951" s="411"/>
      <c r="BJ951" s="411"/>
      <c r="BK951" s="413"/>
      <c r="BL951" s="413"/>
      <c r="BM951" s="413"/>
      <c r="BP951" s="211"/>
      <c r="BQ951" s="211"/>
      <c r="BR951" s="211"/>
      <c r="BS951" s="211"/>
    </row>
    <row r="952" spans="1:71">
      <c r="A952" s="419"/>
      <c r="B952" s="419"/>
      <c r="C952" s="422"/>
      <c r="D952" s="195" t="str">
        <f t="shared" si="6966"/>
        <v>3.9</v>
      </c>
      <c r="E952" s="195"/>
      <c r="F952" s="195"/>
      <c r="G952" s="195"/>
      <c r="H952" s="195"/>
      <c r="I952" s="195"/>
      <c r="J952" s="196">
        <f t="shared" si="7424"/>
        <v>0</v>
      </c>
      <c r="K952" s="197" t="str">
        <f>IF(analis!AX35="","",analis!AX35)</f>
        <v/>
      </c>
      <c r="L952" s="196"/>
      <c r="M952" s="196"/>
      <c r="N952" s="196"/>
      <c r="O952" s="196"/>
      <c r="P952" s="196">
        <f t="shared" si="7425"/>
        <v>0</v>
      </c>
      <c r="Q952" s="8" t="e">
        <f>#REF!</f>
        <v>#REF!</v>
      </c>
      <c r="R952" s="196"/>
      <c r="S952" s="196" t="e">
        <f t="shared" si="7426"/>
        <v>#REF!</v>
      </c>
      <c r="T952" s="196"/>
      <c r="U952" s="196"/>
      <c r="V952" s="196">
        <f t="shared" si="7427"/>
        <v>0</v>
      </c>
      <c r="W952" s="196"/>
      <c r="X952" s="196"/>
      <c r="Y952" s="196"/>
      <c r="Z952" s="196"/>
      <c r="AA952" s="196">
        <f t="shared" ref="AA952" si="7451">IF($W$637=1,J952*$J$7,0)</f>
        <v>0</v>
      </c>
      <c r="AB952" s="196">
        <f t="shared" ref="AB952" si="7452">IF($X$637=1,P952*$P$7,0)</f>
        <v>0</v>
      </c>
      <c r="AC952" s="196" t="e">
        <f t="shared" ref="AC952" si="7453">IF($Y$637=1,S952*$S$7,0)</f>
        <v>#REF!</v>
      </c>
      <c r="AD952" s="196">
        <f t="shared" ref="AD952" si="7454">IF($Z$637=1,V952*$V$7,0)</f>
        <v>0</v>
      </c>
      <c r="AE952" s="197" t="e">
        <f t="shared" si="7432"/>
        <v>#REF!</v>
      </c>
      <c r="AF952" s="198">
        <f t="shared" ref="AF952" si="7455">IFERROR(AE952/(IF($W$637&gt;0,$J$7,0)+IF($X$637&gt;0,$P$7,0)+IF($Y$637&gt;0,$S$7,0)+IF($Z$637&gt;0,$V$7,0)),0)</f>
        <v>0</v>
      </c>
      <c r="AG952" s="198"/>
      <c r="AH952" s="425"/>
      <c r="AI952" s="413"/>
      <c r="AJ952" s="199" t="str">
        <f t="shared" si="6972"/>
        <v>4.9</v>
      </c>
      <c r="AK952" s="8" t="e">
        <f>#REF!</f>
        <v>#REF!</v>
      </c>
      <c r="AL952" s="199"/>
      <c r="AM952" s="196" t="e">
        <f t="shared" si="7434"/>
        <v>#REF!</v>
      </c>
      <c r="AN952" s="196"/>
      <c r="AO952" s="196"/>
      <c r="AP952" s="196">
        <f t="shared" si="7435"/>
        <v>0</v>
      </c>
      <c r="AQ952" s="196"/>
      <c r="AR952" s="196"/>
      <c r="AS952" s="196">
        <f t="shared" si="7436"/>
        <v>0</v>
      </c>
      <c r="AT952" s="196"/>
      <c r="AU952" s="196"/>
      <c r="AV952" s="196"/>
      <c r="AW952" s="196" t="e">
        <f t="shared" ref="AW952" si="7456">IF($AT$637=1,AM952*$AM$7,0)</f>
        <v>#REF!</v>
      </c>
      <c r="AX952" s="196">
        <f t="shared" ref="AX952" si="7457">IF($AU$637=1,AP952*$AP$7,0)</f>
        <v>0</v>
      </c>
      <c r="AY952" s="196">
        <f t="shared" ref="AY952" si="7458">IF($AV$637=1,AS952*$AS$7,0)</f>
        <v>0</v>
      </c>
      <c r="AZ952" s="197" t="e">
        <f t="shared" si="7440"/>
        <v>#REF!</v>
      </c>
      <c r="BA952" s="198">
        <f t="shared" ref="BA952" si="7459">IFERROR(AZ952/(IF($AT$637&gt;0,$AM$7,0)+IF($AU$637&gt;0,$AP$7,0)+IF($AV$637&gt;0,$AS$7,0)),0)</f>
        <v>0</v>
      </c>
      <c r="BB952" s="198"/>
      <c r="BC952" s="425"/>
      <c r="BD952" s="413"/>
      <c r="BE952" s="413"/>
      <c r="BF952" s="413"/>
      <c r="BG952" s="416"/>
      <c r="BH952" s="416"/>
      <c r="BI952" s="411"/>
      <c r="BJ952" s="411"/>
      <c r="BK952" s="413"/>
      <c r="BL952" s="413"/>
      <c r="BM952" s="413"/>
      <c r="BP952" s="211"/>
      <c r="BQ952" s="211"/>
      <c r="BR952" s="211"/>
      <c r="BS952" s="211"/>
    </row>
    <row r="953" spans="1:71">
      <c r="A953" s="419"/>
      <c r="B953" s="419"/>
      <c r="C953" s="422"/>
      <c r="D953" s="195" t="str">
        <f t="shared" si="6966"/>
        <v>3.10</v>
      </c>
      <c r="E953" s="195"/>
      <c r="F953" s="195"/>
      <c r="G953" s="195"/>
      <c r="H953" s="195"/>
      <c r="I953" s="195"/>
      <c r="J953" s="196">
        <f t="shared" si="7424"/>
        <v>0</v>
      </c>
      <c r="K953" s="197" t="str">
        <f>IF(analis!AZ35="","",analis!AZ35)</f>
        <v/>
      </c>
      <c r="L953" s="196"/>
      <c r="M953" s="196"/>
      <c r="N953" s="196"/>
      <c r="O953" s="196"/>
      <c r="P953" s="196">
        <f t="shared" si="7425"/>
        <v>0</v>
      </c>
      <c r="Q953" s="8" t="e">
        <f>#REF!</f>
        <v>#REF!</v>
      </c>
      <c r="R953" s="196"/>
      <c r="S953" s="196" t="e">
        <f t="shared" si="7426"/>
        <v>#REF!</v>
      </c>
      <c r="T953" s="196"/>
      <c r="U953" s="196"/>
      <c r="V953" s="196">
        <f t="shared" si="7427"/>
        <v>0</v>
      </c>
      <c r="W953" s="196"/>
      <c r="X953" s="196"/>
      <c r="Y953" s="196"/>
      <c r="Z953" s="196"/>
      <c r="AA953" s="196">
        <f t="shared" ref="AA953" si="7460">IF($W$638=1,J953*$J$7,0)</f>
        <v>0</v>
      </c>
      <c r="AB953" s="196">
        <f t="shared" ref="AB953" si="7461">IF($X$638=1,P953*$P$7,0)</f>
        <v>0</v>
      </c>
      <c r="AC953" s="196" t="e">
        <f t="shared" ref="AC953" si="7462">IF($Y$638=1,S953*$S$7,0)</f>
        <v>#REF!</v>
      </c>
      <c r="AD953" s="196">
        <f t="shared" ref="AD953" si="7463">IF($Z$638=1,V953*$V$7,0)</f>
        <v>0</v>
      </c>
      <c r="AE953" s="197" t="e">
        <f t="shared" si="7432"/>
        <v>#REF!</v>
      </c>
      <c r="AF953" s="198">
        <f t="shared" ref="AF953" si="7464">IFERROR(AE953/(IF($W$638&gt;0,$J$7,0)+IF($X$638&gt;0,$P$7,0)+IF($Y$638&gt;0,$S$7,0)+IF($Z$638&gt;0,$V$7,0)),0)</f>
        <v>0</v>
      </c>
      <c r="AG953" s="198"/>
      <c r="AH953" s="425"/>
      <c r="AI953" s="413"/>
      <c r="AJ953" s="199" t="str">
        <f t="shared" si="6972"/>
        <v>4.10</v>
      </c>
      <c r="AK953" s="8" t="e">
        <f>#REF!</f>
        <v>#REF!</v>
      </c>
      <c r="AL953" s="199"/>
      <c r="AM953" s="196" t="e">
        <f t="shared" si="7434"/>
        <v>#REF!</v>
      </c>
      <c r="AN953" s="196"/>
      <c r="AO953" s="196"/>
      <c r="AP953" s="196">
        <f t="shared" si="7435"/>
        <v>0</v>
      </c>
      <c r="AQ953" s="196"/>
      <c r="AR953" s="196"/>
      <c r="AS953" s="196">
        <f t="shared" si="7436"/>
        <v>0</v>
      </c>
      <c r="AT953" s="196"/>
      <c r="AU953" s="196"/>
      <c r="AV953" s="196"/>
      <c r="AW953" s="196" t="e">
        <f t="shared" ref="AW953" si="7465">IF($AT$638=1,AM953*$AM$7,0)</f>
        <v>#REF!</v>
      </c>
      <c r="AX953" s="196">
        <f t="shared" ref="AX953" si="7466">IF($AU$638=1,AP953*$AP$7,0)</f>
        <v>0</v>
      </c>
      <c r="AY953" s="196">
        <f t="shared" ref="AY953" si="7467">IF($AV$638=1,AS953*$AS$7,0)</f>
        <v>0</v>
      </c>
      <c r="AZ953" s="197" t="e">
        <f t="shared" si="7440"/>
        <v>#REF!</v>
      </c>
      <c r="BA953" s="198">
        <f t="shared" ref="BA953" si="7468">IFERROR(AZ953/(IF($AT$638&gt;0,$AM$7,0)+IF($AU$638&gt;0,$AP$7,0)+IF($AV$638&gt;0,$AS$7,0)),0)</f>
        <v>0</v>
      </c>
      <c r="BB953" s="198"/>
      <c r="BC953" s="425"/>
      <c r="BD953" s="413"/>
      <c r="BE953" s="413"/>
      <c r="BF953" s="413"/>
      <c r="BG953" s="416"/>
      <c r="BH953" s="416"/>
      <c r="BI953" s="411"/>
      <c r="BJ953" s="411"/>
      <c r="BK953" s="413"/>
      <c r="BL953" s="413"/>
      <c r="BM953" s="413"/>
      <c r="BP953" s="211"/>
      <c r="BQ953" s="211"/>
      <c r="BR953" s="211"/>
      <c r="BS953" s="211"/>
    </row>
    <row r="954" spans="1:71">
      <c r="A954" s="419"/>
      <c r="B954" s="419"/>
      <c r="C954" s="422"/>
      <c r="D954" s="195" t="str">
        <f t="shared" si="6966"/>
        <v>3.11</v>
      </c>
      <c r="E954" s="195"/>
      <c r="F954" s="195"/>
      <c r="G954" s="195"/>
      <c r="H954" s="195"/>
      <c r="I954" s="195"/>
      <c r="J954" s="196">
        <f t="shared" si="7424"/>
        <v>0</v>
      </c>
      <c r="K954" s="197" t="str">
        <f>IF(analis!BB35="","",analis!BB35)</f>
        <v/>
      </c>
      <c r="L954" s="196"/>
      <c r="M954" s="196"/>
      <c r="N954" s="196"/>
      <c r="O954" s="196"/>
      <c r="P954" s="196">
        <f t="shared" si="7425"/>
        <v>0</v>
      </c>
      <c r="Q954" s="8" t="e">
        <f>#REF!</f>
        <v>#REF!</v>
      </c>
      <c r="R954" s="196"/>
      <c r="S954" s="196" t="e">
        <f t="shared" si="7426"/>
        <v>#REF!</v>
      </c>
      <c r="T954" s="196"/>
      <c r="U954" s="196"/>
      <c r="V954" s="196">
        <f t="shared" si="7427"/>
        <v>0</v>
      </c>
      <c r="W954" s="196"/>
      <c r="X954" s="196"/>
      <c r="Y954" s="196"/>
      <c r="Z954" s="196"/>
      <c r="AA954" s="196">
        <f t="shared" ref="AA954" si="7469">IF($W$639=1,J954*$J$7,0)</f>
        <v>0</v>
      </c>
      <c r="AB954" s="196">
        <f t="shared" ref="AB954" si="7470">IF($X$639=1,P954*$P$7,0)</f>
        <v>0</v>
      </c>
      <c r="AC954" s="196" t="e">
        <f t="shared" ref="AC954" si="7471">IF($Y$639=1,S954*$S$7,0)</f>
        <v>#REF!</v>
      </c>
      <c r="AD954" s="196">
        <f t="shared" ref="AD954" si="7472">IF($Z$639=1,V954*$V$7,0)</f>
        <v>0</v>
      </c>
      <c r="AE954" s="197" t="e">
        <f t="shared" si="7432"/>
        <v>#REF!</v>
      </c>
      <c r="AF954" s="198">
        <f t="shared" ref="AF954" si="7473">IFERROR(AE954/(IF($W$639&gt;0,$J$7,0)+IF($X$639&gt;0,$P$7,0)+IF($Y$639&gt;0,$S$7,0)+IF($Z$639&gt;0,$V$7,0)),0)</f>
        <v>0</v>
      </c>
      <c r="AG954" s="198"/>
      <c r="AH954" s="425"/>
      <c r="AI954" s="413"/>
      <c r="AJ954" s="199" t="str">
        <f t="shared" si="6972"/>
        <v>4.11</v>
      </c>
      <c r="AK954" s="8" t="e">
        <f>#REF!</f>
        <v>#REF!</v>
      </c>
      <c r="AL954" s="199"/>
      <c r="AM954" s="196" t="e">
        <f t="shared" si="7434"/>
        <v>#REF!</v>
      </c>
      <c r="AN954" s="196"/>
      <c r="AO954" s="196"/>
      <c r="AP954" s="196">
        <f t="shared" si="7435"/>
        <v>0</v>
      </c>
      <c r="AQ954" s="196"/>
      <c r="AR954" s="196"/>
      <c r="AS954" s="196">
        <f t="shared" si="7436"/>
        <v>0</v>
      </c>
      <c r="AT954" s="196"/>
      <c r="AU954" s="196"/>
      <c r="AV954" s="196"/>
      <c r="AW954" s="196" t="e">
        <f t="shared" ref="AW954" si="7474">IF($AT$639=1,AM954*$AM$7,0)</f>
        <v>#REF!</v>
      </c>
      <c r="AX954" s="196">
        <f t="shared" ref="AX954" si="7475">IF($AU$639=1,AP954*$AP$7,0)</f>
        <v>0</v>
      </c>
      <c r="AY954" s="196">
        <f t="shared" ref="AY954" si="7476">IF($AV$639=1,AS954*$AS$7,0)</f>
        <v>0</v>
      </c>
      <c r="AZ954" s="197" t="e">
        <f t="shared" si="7440"/>
        <v>#REF!</v>
      </c>
      <c r="BA954" s="198">
        <f t="shared" ref="BA954" si="7477">IFERROR(AZ954/(IF($AT$639&gt;0,$AM$7,0)+IF($AU$639&gt;0,$AP$7,0)+IF($AV$639&gt;0,$AS$7,0)),0)</f>
        <v>0</v>
      </c>
      <c r="BB954" s="198"/>
      <c r="BC954" s="425"/>
      <c r="BD954" s="413"/>
      <c r="BE954" s="413"/>
      <c r="BF954" s="413"/>
      <c r="BG954" s="416"/>
      <c r="BH954" s="416"/>
      <c r="BI954" s="411"/>
      <c r="BJ954" s="411"/>
      <c r="BK954" s="413"/>
      <c r="BL954" s="413"/>
      <c r="BM954" s="413"/>
      <c r="BP954" s="211"/>
      <c r="BQ954" s="211"/>
      <c r="BR954" s="211"/>
      <c r="BS954" s="211"/>
    </row>
    <row r="955" spans="1:71">
      <c r="A955" s="419"/>
      <c r="B955" s="419"/>
      <c r="C955" s="422"/>
      <c r="D955" s="195" t="str">
        <f t="shared" si="6966"/>
        <v>3.12</v>
      </c>
      <c r="E955" s="195"/>
      <c r="F955" s="195"/>
      <c r="G955" s="195"/>
      <c r="H955" s="195"/>
      <c r="I955" s="195"/>
      <c r="J955" s="196">
        <f t="shared" si="7424"/>
        <v>0</v>
      </c>
      <c r="K955" s="197" t="str">
        <f>IF(analis!BD35="","",analis!BD35)</f>
        <v/>
      </c>
      <c r="L955" s="196"/>
      <c r="M955" s="196"/>
      <c r="N955" s="196"/>
      <c r="O955" s="196"/>
      <c r="P955" s="196">
        <f t="shared" si="7425"/>
        <v>0</v>
      </c>
      <c r="Q955" s="8" t="e">
        <f>#REF!</f>
        <v>#REF!</v>
      </c>
      <c r="R955" s="196"/>
      <c r="S955" s="196" t="e">
        <f t="shared" si="7426"/>
        <v>#REF!</v>
      </c>
      <c r="T955" s="196"/>
      <c r="U955" s="196"/>
      <c r="V955" s="196">
        <f t="shared" si="7427"/>
        <v>0</v>
      </c>
      <c r="W955" s="196"/>
      <c r="X955" s="196"/>
      <c r="Y955" s="196"/>
      <c r="Z955" s="196"/>
      <c r="AA955" s="196">
        <f t="shared" ref="AA955" si="7478">IF($W$640=1,J955*$J$7,0)</f>
        <v>0</v>
      </c>
      <c r="AB955" s="196">
        <f t="shared" ref="AB955" si="7479">IF($X$640=1,P955*$P$7,0)</f>
        <v>0</v>
      </c>
      <c r="AC955" s="196" t="e">
        <f t="shared" ref="AC955" si="7480">IF($Y$640=1,S955*$S$7,0)</f>
        <v>#REF!</v>
      </c>
      <c r="AD955" s="196">
        <f t="shared" ref="AD955" si="7481">IF($Z$640=1,V955*$V$7,0)</f>
        <v>0</v>
      </c>
      <c r="AE955" s="197" t="e">
        <f t="shared" si="7432"/>
        <v>#REF!</v>
      </c>
      <c r="AF955" s="198">
        <f t="shared" ref="AF955" si="7482">IFERROR(AE955/(IF($W$640&gt;0,$J$7,0)+IF($X$640&gt;0,$P$7,0)+IF($Y$640&gt;0,$S$7,0)+IF($Z$640&gt;0,$V$7,0)),0)</f>
        <v>0</v>
      </c>
      <c r="AG955" s="198"/>
      <c r="AH955" s="425"/>
      <c r="AI955" s="413"/>
      <c r="AJ955" s="199" t="str">
        <f t="shared" si="6972"/>
        <v>4.12</v>
      </c>
      <c r="AK955" s="8" t="e">
        <f>#REF!</f>
        <v>#REF!</v>
      </c>
      <c r="AL955" s="199"/>
      <c r="AM955" s="196" t="e">
        <f t="shared" si="7434"/>
        <v>#REF!</v>
      </c>
      <c r="AN955" s="196"/>
      <c r="AO955" s="196"/>
      <c r="AP955" s="196">
        <f t="shared" si="7435"/>
        <v>0</v>
      </c>
      <c r="AQ955" s="196"/>
      <c r="AR955" s="196"/>
      <c r="AS955" s="196">
        <f t="shared" si="7436"/>
        <v>0</v>
      </c>
      <c r="AT955" s="196"/>
      <c r="AU955" s="196"/>
      <c r="AV955" s="196"/>
      <c r="AW955" s="196" t="e">
        <f t="shared" ref="AW955" si="7483">IF($AT$640=1,AM955*$AM$7,0)</f>
        <v>#REF!</v>
      </c>
      <c r="AX955" s="196">
        <f t="shared" ref="AX955" si="7484">IF($AU$640=1,AP955*$AP$7,0)</f>
        <v>0</v>
      </c>
      <c r="AY955" s="196">
        <f t="shared" ref="AY955" si="7485">IF($AV$640=1,AS955*$AS$7,0)</f>
        <v>0</v>
      </c>
      <c r="AZ955" s="197" t="e">
        <f t="shared" si="7440"/>
        <v>#REF!</v>
      </c>
      <c r="BA955" s="198">
        <f t="shared" ref="BA955" si="7486">IFERROR(AZ955/(IF($AT$640&gt;0,$AM$7,0)+IF($AU$640&gt;0,$AP$7,0)+IF($AV$640&gt;0,$AS$7,0)),0)</f>
        <v>0</v>
      </c>
      <c r="BB955" s="198"/>
      <c r="BC955" s="425"/>
      <c r="BD955" s="413"/>
      <c r="BE955" s="413"/>
      <c r="BF955" s="413"/>
      <c r="BG955" s="416"/>
      <c r="BH955" s="416"/>
      <c r="BI955" s="411"/>
      <c r="BJ955" s="411"/>
      <c r="BK955" s="413"/>
      <c r="BL955" s="413"/>
      <c r="BM955" s="413"/>
      <c r="BP955" s="211"/>
      <c r="BQ955" s="211"/>
      <c r="BR955" s="211"/>
      <c r="BS955" s="211"/>
    </row>
    <row r="956" spans="1:71">
      <c r="A956" s="419"/>
      <c r="B956" s="419"/>
      <c r="C956" s="422"/>
      <c r="D956" s="195" t="str">
        <f t="shared" si="6966"/>
        <v>3.13</v>
      </c>
      <c r="E956" s="195"/>
      <c r="F956" s="195"/>
      <c r="G956" s="195"/>
      <c r="H956" s="195"/>
      <c r="I956" s="195"/>
      <c r="J956" s="196">
        <f t="shared" si="7424"/>
        <v>0</v>
      </c>
      <c r="K956" s="197" t="str">
        <f>IF(analis!BF35="","",analis!BF35)</f>
        <v/>
      </c>
      <c r="L956" s="196"/>
      <c r="M956" s="196"/>
      <c r="N956" s="196"/>
      <c r="O956" s="196"/>
      <c r="P956" s="196">
        <f t="shared" si="7425"/>
        <v>0</v>
      </c>
      <c r="Q956" s="8" t="e">
        <f>#REF!</f>
        <v>#REF!</v>
      </c>
      <c r="R956" s="196"/>
      <c r="S956" s="196" t="e">
        <f t="shared" si="7426"/>
        <v>#REF!</v>
      </c>
      <c r="T956" s="196"/>
      <c r="U956" s="196"/>
      <c r="V956" s="196">
        <f t="shared" si="7427"/>
        <v>0</v>
      </c>
      <c r="W956" s="196"/>
      <c r="X956" s="196"/>
      <c r="Y956" s="196"/>
      <c r="Z956" s="196"/>
      <c r="AA956" s="196">
        <f t="shared" ref="AA956" si="7487">IF($W$641=1,J956*$J$7,0)</f>
        <v>0</v>
      </c>
      <c r="AB956" s="196">
        <f t="shared" ref="AB956" si="7488">IF($X$641=1,P956*$P$7,0)</f>
        <v>0</v>
      </c>
      <c r="AC956" s="196" t="e">
        <f t="shared" ref="AC956" si="7489">IF($Y$641=1,S956*$S$7,0)</f>
        <v>#REF!</v>
      </c>
      <c r="AD956" s="196">
        <f t="shared" ref="AD956" si="7490">IF($Z$641=1,V956*$V$7,0)</f>
        <v>0</v>
      </c>
      <c r="AE956" s="197" t="e">
        <f t="shared" si="7432"/>
        <v>#REF!</v>
      </c>
      <c r="AF956" s="198">
        <f t="shared" ref="AF956" si="7491">IFERROR(AE956/(IF($W$641&gt;0,$J$7,0)+IF($X$641&gt;0,$P$7,0)+IF($Y$641&gt;0,$S$7,0)+IF($Z$641&gt;0,$V$7,0)),0)</f>
        <v>0</v>
      </c>
      <c r="AG956" s="198"/>
      <c r="AH956" s="425"/>
      <c r="AI956" s="413"/>
      <c r="AJ956" s="199" t="str">
        <f t="shared" si="6972"/>
        <v>4.13</v>
      </c>
      <c r="AK956" s="8" t="e">
        <f>#REF!</f>
        <v>#REF!</v>
      </c>
      <c r="AL956" s="199"/>
      <c r="AM956" s="196" t="e">
        <f t="shared" si="7434"/>
        <v>#REF!</v>
      </c>
      <c r="AN956" s="196"/>
      <c r="AO956" s="196"/>
      <c r="AP956" s="196">
        <f t="shared" si="7435"/>
        <v>0</v>
      </c>
      <c r="AQ956" s="196"/>
      <c r="AR956" s="196"/>
      <c r="AS956" s="196">
        <f t="shared" si="7436"/>
        <v>0</v>
      </c>
      <c r="AT956" s="196"/>
      <c r="AU956" s="196"/>
      <c r="AV956" s="196"/>
      <c r="AW956" s="196" t="e">
        <f t="shared" ref="AW956" si="7492">IF($AT$641=1,AM956*$AM$7,0)</f>
        <v>#REF!</v>
      </c>
      <c r="AX956" s="196">
        <f t="shared" ref="AX956" si="7493">IF($AU$641=1,AP956*$AP$7,0)</f>
        <v>0</v>
      </c>
      <c r="AY956" s="196">
        <f t="shared" ref="AY956" si="7494">IF($AV$641=1,AS956*$AS$7,0)</f>
        <v>0</v>
      </c>
      <c r="AZ956" s="197" t="e">
        <f t="shared" si="7440"/>
        <v>#REF!</v>
      </c>
      <c r="BA956" s="198">
        <f t="shared" ref="BA956" si="7495">IFERROR(AZ956/(IF($AT$641&gt;0,$AM$7,0)+IF($AU$641&gt;0,$AP$7,0)+IF($AV$641&gt;0,$AS$7,0)),0)</f>
        <v>0</v>
      </c>
      <c r="BB956" s="198"/>
      <c r="BC956" s="425"/>
      <c r="BD956" s="413"/>
      <c r="BE956" s="413"/>
      <c r="BF956" s="413"/>
      <c r="BG956" s="416"/>
      <c r="BH956" s="416"/>
      <c r="BI956" s="411"/>
      <c r="BJ956" s="411"/>
      <c r="BK956" s="413"/>
      <c r="BL956" s="413"/>
      <c r="BM956" s="413"/>
      <c r="BP956" s="211"/>
      <c r="BQ956" s="211"/>
      <c r="BR956" s="211"/>
      <c r="BS956" s="211"/>
    </row>
    <row r="957" spans="1:71">
      <c r="A957" s="419"/>
      <c r="B957" s="419"/>
      <c r="C957" s="422"/>
      <c r="D957" s="195" t="str">
        <f t="shared" si="6966"/>
        <v>3.14</v>
      </c>
      <c r="E957" s="195"/>
      <c r="F957" s="195"/>
      <c r="G957" s="195"/>
      <c r="H957" s="195"/>
      <c r="I957" s="195"/>
      <c r="J957" s="196">
        <f t="shared" si="7424"/>
        <v>0</v>
      </c>
      <c r="K957" s="197" t="str">
        <f>IF(analis!BH35="","",analis!BH35)</f>
        <v/>
      </c>
      <c r="L957" s="196"/>
      <c r="M957" s="196"/>
      <c r="N957" s="196"/>
      <c r="O957" s="196"/>
      <c r="P957" s="196">
        <f t="shared" si="7425"/>
        <v>0</v>
      </c>
      <c r="Q957" s="8" t="e">
        <f>#REF!</f>
        <v>#REF!</v>
      </c>
      <c r="R957" s="196"/>
      <c r="S957" s="196" t="e">
        <f t="shared" si="7426"/>
        <v>#REF!</v>
      </c>
      <c r="T957" s="196"/>
      <c r="U957" s="196"/>
      <c r="V957" s="196">
        <f t="shared" si="7427"/>
        <v>0</v>
      </c>
      <c r="W957" s="196"/>
      <c r="X957" s="196"/>
      <c r="Y957" s="196"/>
      <c r="Z957" s="196"/>
      <c r="AA957" s="196">
        <f t="shared" ref="AA957" si="7496">IF($W$642=1,J957*$J$7,0)</f>
        <v>0</v>
      </c>
      <c r="AB957" s="196">
        <f t="shared" ref="AB957" si="7497">IF($X$642=1,P957*$P$7,0)</f>
        <v>0</v>
      </c>
      <c r="AC957" s="196" t="e">
        <f t="shared" ref="AC957" si="7498">IF($Y$642=1,S957*$S$7,0)</f>
        <v>#REF!</v>
      </c>
      <c r="AD957" s="196">
        <f t="shared" ref="AD957" si="7499">IF($Z$642=1,V957*$V$7,0)</f>
        <v>0</v>
      </c>
      <c r="AE957" s="197" t="e">
        <f t="shared" si="7432"/>
        <v>#REF!</v>
      </c>
      <c r="AF957" s="198">
        <f t="shared" ref="AF957" si="7500">IFERROR(AE957/(IF($W$642&gt;0,$J$7,0)+IF($X$642&gt;0,$P$7,0)+IF($Y$642&gt;0,$S$7,0)+IF($Z$642&gt;0,$V$7,0)),0)</f>
        <v>0</v>
      </c>
      <c r="AG957" s="198"/>
      <c r="AH957" s="425"/>
      <c r="AI957" s="413"/>
      <c r="AJ957" s="199" t="str">
        <f t="shared" si="6972"/>
        <v>4.14</v>
      </c>
      <c r="AK957" s="8" t="e">
        <f>#REF!</f>
        <v>#REF!</v>
      </c>
      <c r="AL957" s="199"/>
      <c r="AM957" s="196" t="e">
        <f t="shared" si="7434"/>
        <v>#REF!</v>
      </c>
      <c r="AN957" s="196"/>
      <c r="AO957" s="196"/>
      <c r="AP957" s="196">
        <f t="shared" si="7435"/>
        <v>0</v>
      </c>
      <c r="AQ957" s="196"/>
      <c r="AR957" s="196"/>
      <c r="AS957" s="196">
        <f t="shared" si="7436"/>
        <v>0</v>
      </c>
      <c r="AT957" s="196"/>
      <c r="AU957" s="196"/>
      <c r="AV957" s="196"/>
      <c r="AW957" s="196" t="e">
        <f t="shared" ref="AW957" si="7501">IF($AT$642=1,AM957*$AM$7,0)</f>
        <v>#REF!</v>
      </c>
      <c r="AX957" s="196">
        <f t="shared" ref="AX957" si="7502">IF($AU$642=1,AP957*$AP$7,0)</f>
        <v>0</v>
      </c>
      <c r="AY957" s="196">
        <f t="shared" ref="AY957" si="7503">IF($AV$642=1,AS957*$AS$7,0)</f>
        <v>0</v>
      </c>
      <c r="AZ957" s="197" t="e">
        <f t="shared" si="7440"/>
        <v>#REF!</v>
      </c>
      <c r="BA957" s="198">
        <f t="shared" ref="BA957" si="7504">IFERROR(AZ957/(IF($AT$642&gt;0,$AM$7,0)+IF($AU$642&gt;0,$AP$7,0)+IF($AV$642&gt;0,$AS$7,0)),0)</f>
        <v>0</v>
      </c>
      <c r="BB957" s="198"/>
      <c r="BC957" s="425"/>
      <c r="BD957" s="413"/>
      <c r="BE957" s="413"/>
      <c r="BF957" s="413"/>
      <c r="BG957" s="416"/>
      <c r="BH957" s="416"/>
      <c r="BI957" s="411"/>
      <c r="BJ957" s="411"/>
      <c r="BK957" s="413"/>
      <c r="BL957" s="413"/>
      <c r="BM957" s="413"/>
      <c r="BP957" s="211"/>
      <c r="BQ957" s="211"/>
      <c r="BR957" s="211"/>
      <c r="BS957" s="211"/>
    </row>
    <row r="958" spans="1:71">
      <c r="A958" s="420"/>
      <c r="B958" s="420"/>
      <c r="C958" s="423"/>
      <c r="D958" s="195" t="str">
        <f t="shared" si="6966"/>
        <v>3.15</v>
      </c>
      <c r="E958" s="195"/>
      <c r="F958" s="195"/>
      <c r="G958" s="195"/>
      <c r="H958" s="195"/>
      <c r="I958" s="195"/>
      <c r="J958" s="196">
        <f t="shared" si="7424"/>
        <v>0</v>
      </c>
      <c r="K958" s="197" t="str">
        <f>IF(analis!BJ35="","",analis!BJ35)</f>
        <v/>
      </c>
      <c r="L958" s="196"/>
      <c r="M958" s="196"/>
      <c r="N958" s="196"/>
      <c r="O958" s="196"/>
      <c r="P958" s="196">
        <f t="shared" si="7425"/>
        <v>0</v>
      </c>
      <c r="Q958" s="8" t="e">
        <f>#REF!</f>
        <v>#REF!</v>
      </c>
      <c r="R958" s="196"/>
      <c r="S958" s="196" t="e">
        <f t="shared" si="7426"/>
        <v>#REF!</v>
      </c>
      <c r="T958" s="196"/>
      <c r="U958" s="196"/>
      <c r="V958" s="196">
        <f t="shared" si="7427"/>
        <v>0</v>
      </c>
      <c r="W958" s="196"/>
      <c r="X958" s="196"/>
      <c r="Y958" s="196"/>
      <c r="Z958" s="196"/>
      <c r="AA958" s="196">
        <f t="shared" ref="AA958" si="7505">IF($W$643=1,J958*$J$7,0)</f>
        <v>0</v>
      </c>
      <c r="AB958" s="196">
        <f t="shared" ref="AB958" si="7506">IF($X$643=1,P958*$P$7,0)</f>
        <v>0</v>
      </c>
      <c r="AC958" s="196" t="e">
        <f t="shared" ref="AC958" si="7507">IF($Y$643=1,S958*$S$7,0)</f>
        <v>#REF!</v>
      </c>
      <c r="AD958" s="196">
        <f t="shared" ref="AD958" si="7508">IF($Z$643=1,V958*$V$7,0)</f>
        <v>0</v>
      </c>
      <c r="AE958" s="197" t="e">
        <f t="shared" si="7432"/>
        <v>#REF!</v>
      </c>
      <c r="AF958" s="198">
        <f t="shared" ref="AF958" si="7509">IFERROR(AE958/(IF($W$643&gt;0,$J$7,0)+IF($X$643&gt;0,$P$7,0)+IF($Y$643&gt;0,$S$7,0)+IF($Z$643&gt;0,$V$7,0)),0)</f>
        <v>0</v>
      </c>
      <c r="AG958" s="198"/>
      <c r="AH958" s="426"/>
      <c r="AI958" s="414"/>
      <c r="AJ958" s="199" t="str">
        <f t="shared" si="6972"/>
        <v>4.15</v>
      </c>
      <c r="AK958" s="8" t="e">
        <f>#REF!</f>
        <v>#REF!</v>
      </c>
      <c r="AL958" s="199"/>
      <c r="AM958" s="196" t="e">
        <f t="shared" si="7434"/>
        <v>#REF!</v>
      </c>
      <c r="AN958" s="196"/>
      <c r="AO958" s="196"/>
      <c r="AP958" s="196">
        <f t="shared" si="7435"/>
        <v>0</v>
      </c>
      <c r="AQ958" s="196"/>
      <c r="AR958" s="196"/>
      <c r="AS958" s="196">
        <f t="shared" si="7436"/>
        <v>0</v>
      </c>
      <c r="AT958" s="196"/>
      <c r="AU958" s="196"/>
      <c r="AV958" s="196"/>
      <c r="AW958" s="196" t="e">
        <f t="shared" ref="AW958" si="7510">IF($AT$643=1,AM958*$AM$7,0)</f>
        <v>#REF!</v>
      </c>
      <c r="AX958" s="196">
        <f t="shared" ref="AX958" si="7511">IF($AU$643=1,AP958*$AP$7,0)</f>
        <v>0</v>
      </c>
      <c r="AY958" s="196">
        <f t="shared" ref="AY958" si="7512">IF($AV$643=1,AS958*$AS$7,0)</f>
        <v>0</v>
      </c>
      <c r="AZ958" s="197" t="e">
        <f t="shared" si="7440"/>
        <v>#REF!</v>
      </c>
      <c r="BA958" s="198">
        <f t="shared" ref="BA958" si="7513">IFERROR(AZ958/(IF($AT$643&gt;0,$AM$7,0)+IF($AU$643&gt;0,$AP$7,0)+IF($AV$643&gt;0,$AS$7,0)),0)</f>
        <v>0</v>
      </c>
      <c r="BB958" s="198"/>
      <c r="BC958" s="426"/>
      <c r="BD958" s="414"/>
      <c r="BE958" s="414"/>
      <c r="BF958" s="414"/>
      <c r="BG958" s="417"/>
      <c r="BH958" s="417"/>
      <c r="BI958" s="316"/>
      <c r="BJ958" s="316"/>
      <c r="BK958" s="414"/>
      <c r="BL958" s="414"/>
      <c r="BM958" s="414"/>
      <c r="BP958" s="211"/>
      <c r="BQ958" s="211"/>
      <c r="BR958" s="211"/>
      <c r="BS958" s="211"/>
    </row>
    <row r="959" spans="1:71">
      <c r="A959" s="418">
        <v>23</v>
      </c>
      <c r="B959" s="418">
        <f>pd!B646</f>
        <v>0</v>
      </c>
      <c r="C959" s="421">
        <f>pd!C646</f>
        <v>0</v>
      </c>
      <c r="D959" s="195" t="str">
        <f t="shared" si="6966"/>
        <v>3.1</v>
      </c>
      <c r="E959" s="195"/>
      <c r="F959" s="195"/>
      <c r="G959" s="195"/>
      <c r="H959" s="195"/>
      <c r="I959" s="195"/>
      <c r="J959" s="196">
        <f t="shared" si="7424"/>
        <v>0</v>
      </c>
      <c r="K959" s="197" t="str">
        <f>IF(analis!AH36="","",analis!AH36)</f>
        <v/>
      </c>
      <c r="L959" s="196"/>
      <c r="M959" s="196"/>
      <c r="N959" s="196"/>
      <c r="O959" s="196"/>
      <c r="P959" s="196">
        <f t="shared" si="7425"/>
        <v>0</v>
      </c>
      <c r="Q959" s="8" t="e">
        <f>#REF!</f>
        <v>#REF!</v>
      </c>
      <c r="R959" s="196"/>
      <c r="S959" s="196" t="e">
        <f t="shared" si="7426"/>
        <v>#REF!</v>
      </c>
      <c r="T959" s="196"/>
      <c r="U959" s="196"/>
      <c r="V959" s="196">
        <f t="shared" si="7427"/>
        <v>0</v>
      </c>
      <c r="W959" s="196"/>
      <c r="X959" s="196"/>
      <c r="Y959" s="196"/>
      <c r="Z959" s="196"/>
      <c r="AA959" s="196">
        <f t="shared" ref="AA959" si="7514">IF($W$629=1,J959*$J$7,0)</f>
        <v>0</v>
      </c>
      <c r="AB959" s="196">
        <f t="shared" ref="AB959" si="7515">IF($X$629=1,P959*$P$7,0)</f>
        <v>0</v>
      </c>
      <c r="AC959" s="196" t="e">
        <f t="shared" ref="AC959" si="7516">IF($Y$629=1,S959*$S$7,0)</f>
        <v>#REF!</v>
      </c>
      <c r="AD959" s="196">
        <f t="shared" ref="AD959" si="7517">IF($Z$629=1,V959*$V$7,0)</f>
        <v>0</v>
      </c>
      <c r="AE959" s="197" t="e">
        <f t="shared" si="7432"/>
        <v>#REF!</v>
      </c>
      <c r="AF959" s="198">
        <f t="shared" ref="AF959" si="7518">IFERROR(AE959/(IF($W$629&gt;0,$J$7,0)+IF($X$629&gt;0,$P$7,0)+IF($Y$629&gt;0,$S$7,0)+IF($Z$629&gt;0,$V$7,0)),0)</f>
        <v>0</v>
      </c>
      <c r="AG959" s="198"/>
      <c r="AH959" s="424" t="e">
        <f t="shared" ref="AH959" si="7519">ROUND((SUM(AF959:AF973)/SUM($AG$629:$AG$643)),0)</f>
        <v>#REF!</v>
      </c>
      <c r="AI959" s="412" t="e">
        <f t="shared" ref="AI959" si="7520">IF(AH959&gt;=$BO$629,"A",IF(AH959&gt;=$BO$630,"B",IF(AH959&gt;=$BO$631,"C",IF(AH959&gt;=$BO$632,"D",""))))</f>
        <v>#REF!</v>
      </c>
      <c r="AJ959" s="199" t="str">
        <f t="shared" si="6972"/>
        <v>4.1</v>
      </c>
      <c r="AK959" s="8" t="e">
        <f>#REF!</f>
        <v>#REF!</v>
      </c>
      <c r="AL959" s="199"/>
      <c r="AM959" s="196" t="e">
        <f t="shared" si="7434"/>
        <v>#REF!</v>
      </c>
      <c r="AN959" s="196"/>
      <c r="AO959" s="196"/>
      <c r="AP959" s="196">
        <f t="shared" si="7435"/>
        <v>0</v>
      </c>
      <c r="AQ959" s="196"/>
      <c r="AR959" s="196"/>
      <c r="AS959" s="196">
        <f t="shared" si="7436"/>
        <v>0</v>
      </c>
      <c r="AT959" s="196"/>
      <c r="AU959" s="196"/>
      <c r="AV959" s="196"/>
      <c r="AW959" s="196" t="e">
        <f t="shared" ref="AW959" si="7521">IF($AT$629=1,AM959*$AM$7,0)</f>
        <v>#REF!</v>
      </c>
      <c r="AX959" s="196">
        <f t="shared" ref="AX959" si="7522">IF($AU$629=1,AP959*$AP$7,0)</f>
        <v>0</v>
      </c>
      <c r="AY959" s="196">
        <f t="shared" ref="AY959" si="7523">IF($AV$629=1,AS959*$AS$7,0)</f>
        <v>0</v>
      </c>
      <c r="AZ959" s="197" t="e">
        <f t="shared" si="7440"/>
        <v>#REF!</v>
      </c>
      <c r="BA959" s="198">
        <f t="shared" ref="BA959" si="7524">IFERROR(AZ959/(IF($AT$629&gt;0,$AM$7,0)+IF($AU$629&gt;0,$AP$7,0)+IF($AV$629&gt;0,$AS$7,0)),0)</f>
        <v>0</v>
      </c>
      <c r="BB959" s="198"/>
      <c r="BC959" s="424" t="e">
        <f t="shared" ref="BC959" si="7525">ROUND((SUM(BA959:BA973)/SUM($BB$629:$BB$643)),0)</f>
        <v>#REF!</v>
      </c>
      <c r="BD959" s="412" t="e">
        <f t="shared" ref="BD959" si="7526">IF(BC959&gt;=$BO$629,"A",IF(BC959&gt;=$BO$630,"B",IF(BC959&gt;=$BO$631,"C",IF(BC959&gt;=$BO$632,"D",""))))</f>
        <v>#REF!</v>
      </c>
      <c r="BE959" s="412"/>
      <c r="BF959" s="412"/>
      <c r="BG959" s="415" t="e">
        <f t="shared" ref="BG959" si="7527">IF(AI959=$BP$629,$BQ$629,IF(AI959=$BP$630,$BQ$630,IF(AI959=$BP$631,$BQ$631,IF(AI959=$BP$632,$BQ$632,""))))</f>
        <v>#REF!</v>
      </c>
      <c r="BH959" s="415" t="e">
        <f t="shared" ref="BH959" si="7528">IF(BD959=$BP$629,$BR$629,IF(BD959=$BP$630,$BR$630,IF(BD959=$BP$631,$BR$631,IF(BD959=$BP$632,$BR$632,""))))</f>
        <v>#REF!</v>
      </c>
      <c r="BI959" s="315" t="str">
        <f t="shared" ref="BI959" si="7529">IF(BE959=$BS$629,$BT$629,IF(BE959=$BS$630,$BT$630,IF(BE959=$BS$631,$BT$631,IF(BE959=$BS$632,$BT$632,""))))</f>
        <v/>
      </c>
      <c r="BJ959" s="315" t="str">
        <f t="shared" ref="BJ959" si="7530">IF(BF959=$BS$629,$BU$629,IF(BF959=$BS$630,$BU$630,IF(BF959=$BS$631,$BU$631,IF(BF959=$BS$632,$BU$632,""))))</f>
        <v/>
      </c>
      <c r="BK959" s="412"/>
      <c r="BL959" s="412"/>
      <c r="BM959" s="412"/>
      <c r="BP959" s="211"/>
      <c r="BQ959" s="211"/>
      <c r="BR959" s="211"/>
      <c r="BS959" s="211"/>
    </row>
    <row r="960" spans="1:71">
      <c r="A960" s="419"/>
      <c r="B960" s="419"/>
      <c r="C960" s="422"/>
      <c r="D960" s="195" t="str">
        <f t="shared" si="6966"/>
        <v>3.2</v>
      </c>
      <c r="E960" s="195"/>
      <c r="F960" s="195"/>
      <c r="G960" s="195"/>
      <c r="H960" s="195"/>
      <c r="I960" s="195"/>
      <c r="J960" s="196">
        <f t="shared" si="7424"/>
        <v>0</v>
      </c>
      <c r="K960" s="197" t="str">
        <f>IF(analis!AJ36="","",analis!AJ36)</f>
        <v/>
      </c>
      <c r="L960" s="196"/>
      <c r="M960" s="196"/>
      <c r="N960" s="196"/>
      <c r="O960" s="196"/>
      <c r="P960" s="196">
        <f t="shared" si="7425"/>
        <v>0</v>
      </c>
      <c r="Q960" s="8" t="e">
        <f>#REF!</f>
        <v>#REF!</v>
      </c>
      <c r="R960" s="196"/>
      <c r="S960" s="196" t="e">
        <f t="shared" si="7426"/>
        <v>#REF!</v>
      </c>
      <c r="T960" s="196"/>
      <c r="U960" s="196"/>
      <c r="V960" s="196">
        <f t="shared" si="7427"/>
        <v>0</v>
      </c>
      <c r="W960" s="196"/>
      <c r="X960" s="196"/>
      <c r="Y960" s="196"/>
      <c r="Z960" s="196"/>
      <c r="AA960" s="196">
        <f t="shared" ref="AA960" si="7531">IF($W$630=1,J960*$J$7,0)</f>
        <v>0</v>
      </c>
      <c r="AB960" s="196">
        <f t="shared" ref="AB960" si="7532">IF($X$630=1,P960*$P$7,0)</f>
        <v>0</v>
      </c>
      <c r="AC960" s="196" t="e">
        <f t="shared" ref="AC960" si="7533">IF($Y$630=1,S960*$S$7,0)</f>
        <v>#REF!</v>
      </c>
      <c r="AD960" s="196">
        <f t="shared" ref="AD960" si="7534">IF($Z$630=1,V960*$V$7,0)</f>
        <v>0</v>
      </c>
      <c r="AE960" s="197" t="e">
        <f t="shared" si="7432"/>
        <v>#REF!</v>
      </c>
      <c r="AF960" s="198">
        <f t="shared" ref="AF960" si="7535">IFERROR(AE960/(IF($W$630&gt;0,$J$7,0)+IF($X$630&gt;0,$P$7,0)+IF($Y$630&gt;0,$S$7,0)+IF($Z$630&gt;0,$V$7,0)),0)</f>
        <v>0</v>
      </c>
      <c r="AG960" s="198"/>
      <c r="AH960" s="425"/>
      <c r="AI960" s="413"/>
      <c r="AJ960" s="199" t="str">
        <f t="shared" si="6972"/>
        <v>4.2</v>
      </c>
      <c r="AK960" s="8" t="e">
        <f>#REF!</f>
        <v>#REF!</v>
      </c>
      <c r="AL960" s="199"/>
      <c r="AM960" s="196" t="e">
        <f t="shared" si="7434"/>
        <v>#REF!</v>
      </c>
      <c r="AN960" s="196"/>
      <c r="AO960" s="196"/>
      <c r="AP960" s="196">
        <f t="shared" si="7435"/>
        <v>0</v>
      </c>
      <c r="AQ960" s="196"/>
      <c r="AR960" s="196"/>
      <c r="AS960" s="196">
        <f t="shared" si="7436"/>
        <v>0</v>
      </c>
      <c r="AT960" s="196"/>
      <c r="AU960" s="196"/>
      <c r="AV960" s="196"/>
      <c r="AW960" s="196" t="e">
        <f t="shared" ref="AW960" si="7536">IF($AT$630=1,AM960*$AM$7,0)</f>
        <v>#REF!</v>
      </c>
      <c r="AX960" s="196">
        <f t="shared" ref="AX960" si="7537">IF($AU$630=1,AP960*$AP$7,0)</f>
        <v>0</v>
      </c>
      <c r="AY960" s="196">
        <f t="shared" ref="AY960" si="7538">IF($AV$630=1,AS960*$AS$7,0)</f>
        <v>0</v>
      </c>
      <c r="AZ960" s="197" t="e">
        <f t="shared" si="7440"/>
        <v>#REF!</v>
      </c>
      <c r="BA960" s="198">
        <f t="shared" ref="BA960" si="7539">IFERROR(AZ960/(IF($AT$630&gt;0,$AM$7,0)+IF($AU$630&gt;0,$AP$7,0)+IF($AV$630&gt;0,$AS$7,0)),0)</f>
        <v>0</v>
      </c>
      <c r="BB960" s="198"/>
      <c r="BC960" s="425"/>
      <c r="BD960" s="413"/>
      <c r="BE960" s="413"/>
      <c r="BF960" s="413"/>
      <c r="BG960" s="416"/>
      <c r="BH960" s="416"/>
      <c r="BI960" s="411"/>
      <c r="BJ960" s="411"/>
      <c r="BK960" s="413"/>
      <c r="BL960" s="413"/>
      <c r="BM960" s="413"/>
      <c r="BP960" s="211"/>
      <c r="BQ960" s="211"/>
      <c r="BR960" s="211"/>
      <c r="BS960" s="211"/>
    </row>
    <row r="961" spans="1:71">
      <c r="A961" s="419"/>
      <c r="B961" s="419"/>
      <c r="C961" s="422"/>
      <c r="D961" s="195" t="str">
        <f t="shared" si="6966"/>
        <v>3.3</v>
      </c>
      <c r="E961" s="195"/>
      <c r="F961" s="195"/>
      <c r="G961" s="195"/>
      <c r="H961" s="195"/>
      <c r="I961" s="195"/>
      <c r="J961" s="196">
        <f t="shared" si="7424"/>
        <v>0</v>
      </c>
      <c r="K961" s="197" t="str">
        <f>IF(analis!AL36="","",analis!AL36)</f>
        <v/>
      </c>
      <c r="L961" s="196"/>
      <c r="M961" s="196"/>
      <c r="N961" s="196"/>
      <c r="O961" s="196"/>
      <c r="P961" s="196">
        <f t="shared" si="7425"/>
        <v>0</v>
      </c>
      <c r="Q961" s="8" t="e">
        <f>#REF!</f>
        <v>#REF!</v>
      </c>
      <c r="R961" s="196"/>
      <c r="S961" s="196" t="e">
        <f t="shared" si="7426"/>
        <v>#REF!</v>
      </c>
      <c r="T961" s="196"/>
      <c r="U961" s="196"/>
      <c r="V961" s="196">
        <f t="shared" si="7427"/>
        <v>0</v>
      </c>
      <c r="W961" s="196"/>
      <c r="X961" s="196"/>
      <c r="Y961" s="196"/>
      <c r="Z961" s="196"/>
      <c r="AA961" s="196">
        <f t="shared" ref="AA961" si="7540">IF($W$631=1,J961*$J$7,0)</f>
        <v>0</v>
      </c>
      <c r="AB961" s="196">
        <f t="shared" ref="AB961" si="7541">IF($X$631=1,P961*$P$7,0)</f>
        <v>0</v>
      </c>
      <c r="AC961" s="196" t="e">
        <f t="shared" ref="AC961" si="7542">IF($Y$631=1,S961*$S$7,0)</f>
        <v>#REF!</v>
      </c>
      <c r="AD961" s="196">
        <f t="shared" ref="AD961" si="7543">IF($Z$631=1,V961*$V$7,0)</f>
        <v>0</v>
      </c>
      <c r="AE961" s="197" t="e">
        <f t="shared" si="7432"/>
        <v>#REF!</v>
      </c>
      <c r="AF961" s="198">
        <f t="shared" ref="AF961" si="7544">IFERROR(AE961/(IF($W$631&gt;0,$J$7,0)+IF($X$631&gt;0,$P$7,0)+IF($Y$631&gt;0,$S$7,0)+IF($Z$631&gt;0,$V$7,0)),0)</f>
        <v>0</v>
      </c>
      <c r="AG961" s="198"/>
      <c r="AH961" s="425"/>
      <c r="AI961" s="413"/>
      <c r="AJ961" s="199" t="str">
        <f t="shared" si="6972"/>
        <v>4.3</v>
      </c>
      <c r="AK961" s="8" t="e">
        <f>#REF!</f>
        <v>#REF!</v>
      </c>
      <c r="AL961" s="199"/>
      <c r="AM961" s="196" t="e">
        <f t="shared" si="7434"/>
        <v>#REF!</v>
      </c>
      <c r="AN961" s="196"/>
      <c r="AO961" s="196"/>
      <c r="AP961" s="196">
        <f t="shared" si="7435"/>
        <v>0</v>
      </c>
      <c r="AQ961" s="196"/>
      <c r="AR961" s="196"/>
      <c r="AS961" s="196">
        <f t="shared" si="7436"/>
        <v>0</v>
      </c>
      <c r="AT961" s="196"/>
      <c r="AU961" s="196"/>
      <c r="AV961" s="196"/>
      <c r="AW961" s="196" t="e">
        <f t="shared" ref="AW961" si="7545">IF($AT$631=1,AM961*$AM$7,0)</f>
        <v>#REF!</v>
      </c>
      <c r="AX961" s="196">
        <f t="shared" ref="AX961" si="7546">IF($AU$631=1,AP961*$AP$7,0)</f>
        <v>0</v>
      </c>
      <c r="AY961" s="196">
        <f t="shared" ref="AY961" si="7547">IF($AV$631=1,AS961*$AS$7,0)</f>
        <v>0</v>
      </c>
      <c r="AZ961" s="197" t="e">
        <f t="shared" si="7440"/>
        <v>#REF!</v>
      </c>
      <c r="BA961" s="198">
        <f t="shared" ref="BA961" si="7548">IFERROR(AZ961/(IF($AT$631&gt;0,$AM$7,0)+IF($AU$631&gt;0,$AP$7,0)+IF($AV$631&gt;0,$AS$7,0)),0)</f>
        <v>0</v>
      </c>
      <c r="BB961" s="198"/>
      <c r="BC961" s="425"/>
      <c r="BD961" s="413"/>
      <c r="BE961" s="413"/>
      <c r="BF961" s="413"/>
      <c r="BG961" s="416"/>
      <c r="BH961" s="416"/>
      <c r="BI961" s="411"/>
      <c r="BJ961" s="411"/>
      <c r="BK961" s="413"/>
      <c r="BL961" s="413"/>
      <c r="BM961" s="413"/>
      <c r="BP961" s="211"/>
      <c r="BQ961" s="211"/>
      <c r="BR961" s="211"/>
      <c r="BS961" s="211"/>
    </row>
    <row r="962" spans="1:71">
      <c r="A962" s="419"/>
      <c r="B962" s="419"/>
      <c r="C962" s="422"/>
      <c r="D962" s="195" t="str">
        <f t="shared" si="6966"/>
        <v>3.4</v>
      </c>
      <c r="E962" s="195"/>
      <c r="F962" s="195"/>
      <c r="G962" s="195"/>
      <c r="H962" s="195"/>
      <c r="I962" s="195"/>
      <c r="J962" s="196">
        <f t="shared" si="7424"/>
        <v>0</v>
      </c>
      <c r="K962" s="197" t="str">
        <f>IF(analis!AN36="","",analis!AN36)</f>
        <v/>
      </c>
      <c r="L962" s="196"/>
      <c r="M962" s="196"/>
      <c r="N962" s="196"/>
      <c r="O962" s="196"/>
      <c r="P962" s="196">
        <f t="shared" si="7425"/>
        <v>0</v>
      </c>
      <c r="Q962" s="8" t="e">
        <f>#REF!</f>
        <v>#REF!</v>
      </c>
      <c r="R962" s="196"/>
      <c r="S962" s="196" t="e">
        <f t="shared" si="7426"/>
        <v>#REF!</v>
      </c>
      <c r="T962" s="196"/>
      <c r="U962" s="196"/>
      <c r="V962" s="196">
        <f t="shared" si="7427"/>
        <v>0</v>
      </c>
      <c r="W962" s="196"/>
      <c r="X962" s="196"/>
      <c r="Y962" s="196"/>
      <c r="Z962" s="196"/>
      <c r="AA962" s="196">
        <f t="shared" ref="AA962" si="7549">IF($W$632=1,J962*$J$7,0)</f>
        <v>0</v>
      </c>
      <c r="AB962" s="196">
        <f t="shared" ref="AB962" si="7550">IF($X$632=1,P962*$P$7,0)</f>
        <v>0</v>
      </c>
      <c r="AC962" s="196" t="e">
        <f t="shared" ref="AC962" si="7551">IF($Y$632=1,S962*$S$7,0)</f>
        <v>#REF!</v>
      </c>
      <c r="AD962" s="196">
        <f t="shared" ref="AD962" si="7552">IF($Z$632=1,V962*$V$7,0)</f>
        <v>0</v>
      </c>
      <c r="AE962" s="197" t="e">
        <f t="shared" si="7432"/>
        <v>#REF!</v>
      </c>
      <c r="AF962" s="198">
        <f t="shared" ref="AF962" si="7553">IFERROR(AE962/(IF($W$632&gt;0,$J$7,0)+IF($X$632&gt;0,$P$7,0)+IF($Y$632&gt;0,$S$7,0)+IF($Z$632&gt;0,$V$7,0)),0)</f>
        <v>0</v>
      </c>
      <c r="AG962" s="198"/>
      <c r="AH962" s="425"/>
      <c r="AI962" s="413"/>
      <c r="AJ962" s="199" t="str">
        <f t="shared" si="6972"/>
        <v>4.4</v>
      </c>
      <c r="AK962" s="8" t="e">
        <f>#REF!</f>
        <v>#REF!</v>
      </c>
      <c r="AL962" s="199"/>
      <c r="AM962" s="196" t="e">
        <f t="shared" si="7434"/>
        <v>#REF!</v>
      </c>
      <c r="AN962" s="196"/>
      <c r="AO962" s="196"/>
      <c r="AP962" s="196">
        <f t="shared" si="7435"/>
        <v>0</v>
      </c>
      <c r="AQ962" s="196"/>
      <c r="AR962" s="196"/>
      <c r="AS962" s="196">
        <f t="shared" si="7436"/>
        <v>0</v>
      </c>
      <c r="AT962" s="196"/>
      <c r="AU962" s="196"/>
      <c r="AV962" s="196"/>
      <c r="AW962" s="196" t="e">
        <f t="shared" ref="AW962" si="7554">IF($AT$632=1,AM962*$AM$7,0)</f>
        <v>#REF!</v>
      </c>
      <c r="AX962" s="196">
        <f t="shared" ref="AX962" si="7555">IF($AU$632=1,AP962*$AP$7,0)</f>
        <v>0</v>
      </c>
      <c r="AY962" s="196">
        <f t="shared" ref="AY962" si="7556">IF($AV$632=1,AS962*$AS$7,0)</f>
        <v>0</v>
      </c>
      <c r="AZ962" s="197" t="e">
        <f t="shared" si="7440"/>
        <v>#REF!</v>
      </c>
      <c r="BA962" s="198">
        <f t="shared" ref="BA962" si="7557">IFERROR(AZ962/(IF($AT$632&gt;0,$AM$7,0)+IF($AU$632&gt;0,$AP$7,0)+IF($AV$632&gt;0,$AS$7,0)),0)</f>
        <v>0</v>
      </c>
      <c r="BB962" s="198"/>
      <c r="BC962" s="425"/>
      <c r="BD962" s="413"/>
      <c r="BE962" s="413"/>
      <c r="BF962" s="413"/>
      <c r="BG962" s="416"/>
      <c r="BH962" s="416"/>
      <c r="BI962" s="411"/>
      <c r="BJ962" s="411"/>
      <c r="BK962" s="413"/>
      <c r="BL962" s="413"/>
      <c r="BM962" s="413"/>
      <c r="BP962" s="211"/>
      <c r="BQ962" s="211"/>
      <c r="BR962" s="211"/>
      <c r="BS962" s="211"/>
    </row>
    <row r="963" spans="1:71">
      <c r="A963" s="419"/>
      <c r="B963" s="419"/>
      <c r="C963" s="422"/>
      <c r="D963" s="195" t="str">
        <f t="shared" si="6966"/>
        <v>3.5</v>
      </c>
      <c r="E963" s="195"/>
      <c r="F963" s="195"/>
      <c r="G963" s="195"/>
      <c r="H963" s="195"/>
      <c r="I963" s="195"/>
      <c r="J963" s="196">
        <f t="shared" si="7424"/>
        <v>0</v>
      </c>
      <c r="K963" s="197" t="str">
        <f>IF(analis!AP36="","",analis!AP36)</f>
        <v/>
      </c>
      <c r="L963" s="196"/>
      <c r="M963" s="196"/>
      <c r="N963" s="196"/>
      <c r="O963" s="196"/>
      <c r="P963" s="196">
        <f t="shared" si="7425"/>
        <v>0</v>
      </c>
      <c r="Q963" s="8" t="e">
        <f>#REF!</f>
        <v>#REF!</v>
      </c>
      <c r="R963" s="196"/>
      <c r="S963" s="196" t="e">
        <f t="shared" si="7426"/>
        <v>#REF!</v>
      </c>
      <c r="T963" s="196"/>
      <c r="U963" s="196"/>
      <c r="V963" s="196">
        <f t="shared" si="7427"/>
        <v>0</v>
      </c>
      <c r="W963" s="196"/>
      <c r="X963" s="196"/>
      <c r="Y963" s="196"/>
      <c r="Z963" s="196"/>
      <c r="AA963" s="196">
        <f t="shared" ref="AA963" si="7558">IF($W$633=1,J963*$J$7,0)</f>
        <v>0</v>
      </c>
      <c r="AB963" s="196">
        <f t="shared" ref="AB963" si="7559">IF($X$633=1,P963*$P$7,0)</f>
        <v>0</v>
      </c>
      <c r="AC963" s="196" t="e">
        <f t="shared" ref="AC963" si="7560">IF($Y$633=1,S963*$S$7,0)</f>
        <v>#REF!</v>
      </c>
      <c r="AD963" s="196">
        <f t="shared" ref="AD963" si="7561">IF($Z$633=1,V963*$V$7,0)</f>
        <v>0</v>
      </c>
      <c r="AE963" s="197" t="e">
        <f t="shared" si="7432"/>
        <v>#REF!</v>
      </c>
      <c r="AF963" s="198">
        <f t="shared" ref="AF963" si="7562">IFERROR(AE963/(IF($W$633&gt;0,$J$7,0)+IF($X$633&gt;0,$P$7,0)+IF($Y$633&gt;0,$S$7,0)+IF($Z$633&gt;0,$V$7,0)),0)</f>
        <v>0</v>
      </c>
      <c r="AG963" s="198"/>
      <c r="AH963" s="425"/>
      <c r="AI963" s="413"/>
      <c r="AJ963" s="199" t="str">
        <f t="shared" si="6972"/>
        <v>4.5</v>
      </c>
      <c r="AK963" s="8" t="e">
        <f>#REF!</f>
        <v>#REF!</v>
      </c>
      <c r="AL963" s="199"/>
      <c r="AM963" s="196" t="e">
        <f t="shared" si="7434"/>
        <v>#REF!</v>
      </c>
      <c r="AN963" s="196"/>
      <c r="AO963" s="196"/>
      <c r="AP963" s="196">
        <f t="shared" si="7435"/>
        <v>0</v>
      </c>
      <c r="AQ963" s="196"/>
      <c r="AR963" s="196"/>
      <c r="AS963" s="196">
        <f t="shared" si="7436"/>
        <v>0</v>
      </c>
      <c r="AT963" s="196"/>
      <c r="AU963" s="196"/>
      <c r="AV963" s="196"/>
      <c r="AW963" s="196" t="e">
        <f t="shared" ref="AW963" si="7563">IF($AT$633=1,AM963*$AM$7,0)</f>
        <v>#REF!</v>
      </c>
      <c r="AX963" s="196">
        <f t="shared" ref="AX963" si="7564">IF($AU$633=1,AP963*$AP$7,0)</f>
        <v>0</v>
      </c>
      <c r="AY963" s="196">
        <f t="shared" ref="AY963" si="7565">IF($AV$633=1,AS963*$AS$7,0)</f>
        <v>0</v>
      </c>
      <c r="AZ963" s="197" t="e">
        <f t="shared" si="7440"/>
        <v>#REF!</v>
      </c>
      <c r="BA963" s="198">
        <f t="shared" ref="BA963" si="7566">IFERROR(AZ963/(IF($AT$633&gt;0,$AM$7,0)+IF($AU$633&gt;0,$AP$7,0)+IF($AV$633&gt;0,$AS$7,0)),0)</f>
        <v>0</v>
      </c>
      <c r="BB963" s="198"/>
      <c r="BC963" s="425"/>
      <c r="BD963" s="413"/>
      <c r="BE963" s="413"/>
      <c r="BF963" s="413"/>
      <c r="BG963" s="416"/>
      <c r="BH963" s="416"/>
      <c r="BI963" s="411"/>
      <c r="BJ963" s="411"/>
      <c r="BK963" s="413"/>
      <c r="BL963" s="413"/>
      <c r="BM963" s="413"/>
      <c r="BP963" s="211"/>
      <c r="BQ963" s="211"/>
      <c r="BR963" s="211"/>
      <c r="BS963" s="211"/>
    </row>
    <row r="964" spans="1:71">
      <c r="A964" s="419"/>
      <c r="B964" s="419"/>
      <c r="C964" s="422"/>
      <c r="D964" s="195" t="str">
        <f t="shared" si="6966"/>
        <v>3.6</v>
      </c>
      <c r="E964" s="195"/>
      <c r="F964" s="195"/>
      <c r="G964" s="195"/>
      <c r="H964" s="195"/>
      <c r="I964" s="195"/>
      <c r="J964" s="196">
        <f t="shared" si="7424"/>
        <v>0</v>
      </c>
      <c r="K964" s="197" t="str">
        <f>IF(analis!AR36="","",analis!AR36)</f>
        <v/>
      </c>
      <c r="L964" s="196"/>
      <c r="M964" s="196"/>
      <c r="N964" s="196"/>
      <c r="O964" s="196"/>
      <c r="P964" s="196">
        <f t="shared" si="7425"/>
        <v>0</v>
      </c>
      <c r="Q964" s="8" t="str">
        <f>'rpp10'!$M$281</f>
        <v/>
      </c>
      <c r="R964" s="196"/>
      <c r="S964" s="196">
        <f t="shared" si="7426"/>
        <v>0</v>
      </c>
      <c r="T964" s="196"/>
      <c r="U964" s="196"/>
      <c r="V964" s="196">
        <f t="shared" si="7427"/>
        <v>0</v>
      </c>
      <c r="W964" s="196"/>
      <c r="X964" s="196"/>
      <c r="Y964" s="196"/>
      <c r="Z964" s="196"/>
      <c r="AA964" s="196">
        <f t="shared" ref="AA964" si="7567">IF($W$634=1,J964*$J$7,0)</f>
        <v>0</v>
      </c>
      <c r="AB964" s="196">
        <f t="shared" ref="AB964" si="7568">IF($X$634=1,P964*$P$7,0)</f>
        <v>0</v>
      </c>
      <c r="AC964" s="196">
        <f t="shared" ref="AC964" si="7569">IF($Y$634=1,S964*$S$7,0)</f>
        <v>0</v>
      </c>
      <c r="AD964" s="196">
        <f t="shared" ref="AD964" si="7570">IF($Z$634=1,V964*$V$7,0)</f>
        <v>0</v>
      </c>
      <c r="AE964" s="197">
        <f t="shared" si="7432"/>
        <v>0</v>
      </c>
      <c r="AF964" s="198">
        <f t="shared" ref="AF964" si="7571">IFERROR(AE964/(IF($W$634&gt;0,$J$7,0)+IF($X$634&gt;0,$P$7,0)+IF($Y$634&gt;0,$S$7,0)+IF($Z$634&gt;0,$V$7,0)),0)</f>
        <v>0</v>
      </c>
      <c r="AG964" s="198"/>
      <c r="AH964" s="425"/>
      <c r="AI964" s="413"/>
      <c r="AJ964" s="199" t="str">
        <f t="shared" si="6972"/>
        <v>4.6</v>
      </c>
      <c r="AK964" s="8" t="str">
        <f>'rpp10'!$M$338</f>
        <v/>
      </c>
      <c r="AL964" s="199"/>
      <c r="AM964" s="196">
        <f t="shared" si="7434"/>
        <v>0</v>
      </c>
      <c r="AN964" s="196"/>
      <c r="AO964" s="196"/>
      <c r="AP964" s="196">
        <f t="shared" si="7435"/>
        <v>0</v>
      </c>
      <c r="AQ964" s="196"/>
      <c r="AR964" s="196"/>
      <c r="AS964" s="196">
        <f t="shared" si="7436"/>
        <v>0</v>
      </c>
      <c r="AT964" s="196"/>
      <c r="AU964" s="196"/>
      <c r="AV964" s="196"/>
      <c r="AW964" s="196">
        <f t="shared" ref="AW964" si="7572">IF($AT$634=1,AM964*$AM$7,0)</f>
        <v>0</v>
      </c>
      <c r="AX964" s="196">
        <f t="shared" ref="AX964" si="7573">IF($AU$634=1,AP964*$AP$7,0)</f>
        <v>0</v>
      </c>
      <c r="AY964" s="196">
        <f t="shared" ref="AY964" si="7574">IF($AV$634=1,AS964*$AS$7,0)</f>
        <v>0</v>
      </c>
      <c r="AZ964" s="197">
        <f t="shared" si="7440"/>
        <v>0</v>
      </c>
      <c r="BA964" s="198">
        <f t="shared" ref="BA964" si="7575">IFERROR(AZ964/(IF($AT$634&gt;0,$AM$7,0)+IF($AU$634&gt;0,$AP$7,0)+IF($AV$634&gt;0,$AS$7,0)),0)</f>
        <v>0</v>
      </c>
      <c r="BB964" s="198"/>
      <c r="BC964" s="425"/>
      <c r="BD964" s="413"/>
      <c r="BE964" s="413"/>
      <c r="BF964" s="413"/>
      <c r="BG964" s="416"/>
      <c r="BH964" s="416"/>
      <c r="BI964" s="411"/>
      <c r="BJ964" s="411"/>
      <c r="BK964" s="413"/>
      <c r="BL964" s="413"/>
      <c r="BM964" s="413"/>
      <c r="BP964" s="211"/>
      <c r="BQ964" s="211"/>
      <c r="BR964" s="211"/>
      <c r="BS964" s="211"/>
    </row>
    <row r="965" spans="1:71">
      <c r="A965" s="419"/>
      <c r="B965" s="419"/>
      <c r="C965" s="422"/>
      <c r="D965" s="195" t="str">
        <f t="shared" si="6966"/>
        <v>3.7</v>
      </c>
      <c r="E965" s="195"/>
      <c r="F965" s="195"/>
      <c r="G965" s="195"/>
      <c r="H965" s="195"/>
      <c r="I965" s="195"/>
      <c r="J965" s="196">
        <f t="shared" si="7424"/>
        <v>0</v>
      </c>
      <c r="K965" s="197" t="str">
        <f>IF(analis!AT36="","",analis!AT36)</f>
        <v/>
      </c>
      <c r="L965" s="196"/>
      <c r="M965" s="196"/>
      <c r="N965" s="196"/>
      <c r="O965" s="196"/>
      <c r="P965" s="196">
        <f t="shared" si="7425"/>
        <v>0</v>
      </c>
      <c r="Q965" s="8" t="e">
        <f>#REF!</f>
        <v>#REF!</v>
      </c>
      <c r="R965" s="196"/>
      <c r="S965" s="196" t="e">
        <f t="shared" si="7426"/>
        <v>#REF!</v>
      </c>
      <c r="T965" s="196"/>
      <c r="U965" s="196"/>
      <c r="V965" s="196">
        <f t="shared" si="7427"/>
        <v>0</v>
      </c>
      <c r="W965" s="196"/>
      <c r="X965" s="196"/>
      <c r="Y965" s="196"/>
      <c r="Z965" s="196"/>
      <c r="AA965" s="196">
        <f t="shared" ref="AA965" si="7576">IF($W$635=1,J965*$J$7,0)</f>
        <v>0</v>
      </c>
      <c r="AB965" s="196">
        <f t="shared" ref="AB965" si="7577">IF($X$635=1,P965*$P$7,0)</f>
        <v>0</v>
      </c>
      <c r="AC965" s="196" t="e">
        <f t="shared" ref="AC965" si="7578">IF($Y$635=1,S965*$S$7,0)</f>
        <v>#REF!</v>
      </c>
      <c r="AD965" s="196">
        <f t="shared" ref="AD965" si="7579">IF($Z$635=1,V965*$V$7,0)</f>
        <v>0</v>
      </c>
      <c r="AE965" s="197" t="e">
        <f t="shared" si="7432"/>
        <v>#REF!</v>
      </c>
      <c r="AF965" s="198">
        <f t="shared" ref="AF965" si="7580">IFERROR(AE965/(IF($W$635&gt;0,$J$7,0)+IF($X$635&gt;0,$P$7,0)+IF($Y$635&gt;0,$S$7,0)+IF($Z$635&gt;0,$V$7,0)),0)</f>
        <v>0</v>
      </c>
      <c r="AG965" s="198"/>
      <c r="AH965" s="425"/>
      <c r="AI965" s="413"/>
      <c r="AJ965" s="199" t="str">
        <f t="shared" si="6972"/>
        <v>4.7</v>
      </c>
      <c r="AK965" s="8" t="e">
        <f>#REF!</f>
        <v>#REF!</v>
      </c>
      <c r="AL965" s="199"/>
      <c r="AM965" s="196" t="e">
        <f t="shared" si="7434"/>
        <v>#REF!</v>
      </c>
      <c r="AN965" s="196"/>
      <c r="AO965" s="196"/>
      <c r="AP965" s="196">
        <f t="shared" si="7435"/>
        <v>0</v>
      </c>
      <c r="AQ965" s="196"/>
      <c r="AR965" s="196"/>
      <c r="AS965" s="196">
        <f t="shared" si="7436"/>
        <v>0</v>
      </c>
      <c r="AT965" s="196"/>
      <c r="AU965" s="196"/>
      <c r="AV965" s="196"/>
      <c r="AW965" s="196" t="e">
        <f t="shared" ref="AW965" si="7581">IF($AT$635=1,AM965*$AM$7,0)</f>
        <v>#REF!</v>
      </c>
      <c r="AX965" s="196">
        <f t="shared" ref="AX965" si="7582">IF($AU$635=1,AP965*$AP$7,0)</f>
        <v>0</v>
      </c>
      <c r="AY965" s="196">
        <f t="shared" ref="AY965" si="7583">IF($AV$635=1,AS965*$AS$7,0)</f>
        <v>0</v>
      </c>
      <c r="AZ965" s="197" t="e">
        <f t="shared" si="7440"/>
        <v>#REF!</v>
      </c>
      <c r="BA965" s="198">
        <f t="shared" ref="BA965" si="7584">IFERROR(AZ965/(IF($AT$635&gt;0,$AM$7,0)+IF($AU$635&gt;0,$AP$7,0)+IF($AV$635&gt;0,$AS$7,0)),0)</f>
        <v>0</v>
      </c>
      <c r="BB965" s="198"/>
      <c r="BC965" s="425"/>
      <c r="BD965" s="413"/>
      <c r="BE965" s="413"/>
      <c r="BF965" s="413"/>
      <c r="BG965" s="416"/>
      <c r="BH965" s="416"/>
      <c r="BI965" s="411"/>
      <c r="BJ965" s="411"/>
      <c r="BK965" s="413"/>
      <c r="BL965" s="413"/>
      <c r="BM965" s="413"/>
      <c r="BP965" s="211"/>
      <c r="BQ965" s="211"/>
      <c r="BR965" s="211"/>
      <c r="BS965" s="211"/>
    </row>
    <row r="966" spans="1:71">
      <c r="A966" s="419"/>
      <c r="B966" s="419"/>
      <c r="C966" s="422"/>
      <c r="D966" s="195" t="str">
        <f t="shared" ref="D966:D1029" si="7585">D951</f>
        <v>3.8</v>
      </c>
      <c r="E966" s="195"/>
      <c r="F966" s="195"/>
      <c r="G966" s="195"/>
      <c r="H966" s="195"/>
      <c r="I966" s="195"/>
      <c r="J966" s="196">
        <f t="shared" si="7424"/>
        <v>0</v>
      </c>
      <c r="K966" s="197" t="str">
        <f>IF(analis!AV36="","",analis!AV36)</f>
        <v/>
      </c>
      <c r="L966" s="196"/>
      <c r="M966" s="196"/>
      <c r="N966" s="196"/>
      <c r="O966" s="196"/>
      <c r="P966" s="196">
        <f t="shared" si="7425"/>
        <v>0</v>
      </c>
      <c r="Q966" s="8" t="e">
        <f>#REF!</f>
        <v>#REF!</v>
      </c>
      <c r="R966" s="196"/>
      <c r="S966" s="196" t="e">
        <f t="shared" si="7426"/>
        <v>#REF!</v>
      </c>
      <c r="T966" s="196"/>
      <c r="U966" s="196"/>
      <c r="V966" s="196">
        <f t="shared" si="7427"/>
        <v>0</v>
      </c>
      <c r="W966" s="196"/>
      <c r="X966" s="196"/>
      <c r="Y966" s="196"/>
      <c r="Z966" s="196"/>
      <c r="AA966" s="196">
        <f t="shared" ref="AA966" si="7586">IF($W$636=1,J966*$J$7,0)</f>
        <v>0</v>
      </c>
      <c r="AB966" s="196">
        <f t="shared" ref="AB966" si="7587">IF($X$636=1,P966*$P$7,0)</f>
        <v>0</v>
      </c>
      <c r="AC966" s="196" t="e">
        <f t="shared" ref="AC966" si="7588">IF($Y$636=1,S966*$S$7,0)</f>
        <v>#REF!</v>
      </c>
      <c r="AD966" s="196">
        <f t="shared" ref="AD966" si="7589">IF($Z$636=1,V966*$V$7,0)</f>
        <v>0</v>
      </c>
      <c r="AE966" s="197" t="e">
        <f t="shared" si="7432"/>
        <v>#REF!</v>
      </c>
      <c r="AF966" s="198">
        <f t="shared" ref="AF966" si="7590">IFERROR(AE966/(IF($W$636&gt;0,$J$7,0)+IF($X$636&gt;0,$P$7,0)+IF($Y$636&gt;0,$S$7,0)+IF($Z$636&gt;0,$V$7,0)),0)</f>
        <v>0</v>
      </c>
      <c r="AG966" s="198"/>
      <c r="AH966" s="425"/>
      <c r="AI966" s="413"/>
      <c r="AJ966" s="199" t="str">
        <f t="shared" ref="AJ966:AJ1029" si="7591">AJ951</f>
        <v>4.8</v>
      </c>
      <c r="AK966" s="8" t="e">
        <f>#REF!</f>
        <v>#REF!</v>
      </c>
      <c r="AL966" s="199"/>
      <c r="AM966" s="196" t="e">
        <f t="shared" si="7434"/>
        <v>#REF!</v>
      </c>
      <c r="AN966" s="196"/>
      <c r="AO966" s="196"/>
      <c r="AP966" s="196">
        <f t="shared" si="7435"/>
        <v>0</v>
      </c>
      <c r="AQ966" s="196"/>
      <c r="AR966" s="196"/>
      <c r="AS966" s="196">
        <f t="shared" si="7436"/>
        <v>0</v>
      </c>
      <c r="AT966" s="196"/>
      <c r="AU966" s="196"/>
      <c r="AV966" s="196"/>
      <c r="AW966" s="196" t="e">
        <f t="shared" ref="AW966" si="7592">IF($AT$636=1,AM966*$AM$7,0)</f>
        <v>#REF!</v>
      </c>
      <c r="AX966" s="196">
        <f t="shared" ref="AX966" si="7593">IF($AU$636=1,AP966*$AP$7,0)</f>
        <v>0</v>
      </c>
      <c r="AY966" s="196">
        <f t="shared" ref="AY966" si="7594">IF($AV$636=1,AS966*$AS$7,0)</f>
        <v>0</v>
      </c>
      <c r="AZ966" s="197" t="e">
        <f t="shared" si="7440"/>
        <v>#REF!</v>
      </c>
      <c r="BA966" s="198">
        <f t="shared" ref="BA966" si="7595">IFERROR(AZ966/(IF($AT$636&gt;0,$AM$7,0)+IF($AU$636&gt;0,$AP$7,0)+IF($AV$636&gt;0,$AS$7,0)),0)</f>
        <v>0</v>
      </c>
      <c r="BB966" s="198"/>
      <c r="BC966" s="425"/>
      <c r="BD966" s="413"/>
      <c r="BE966" s="413"/>
      <c r="BF966" s="413"/>
      <c r="BG966" s="416"/>
      <c r="BH966" s="416"/>
      <c r="BI966" s="411"/>
      <c r="BJ966" s="411"/>
      <c r="BK966" s="413"/>
      <c r="BL966" s="413"/>
      <c r="BM966" s="413"/>
      <c r="BP966" s="211"/>
      <c r="BQ966" s="211"/>
      <c r="BR966" s="211"/>
      <c r="BS966" s="211"/>
    </row>
    <row r="967" spans="1:71">
      <c r="A967" s="419"/>
      <c r="B967" s="419"/>
      <c r="C967" s="422"/>
      <c r="D967" s="195" t="str">
        <f t="shared" si="7585"/>
        <v>3.9</v>
      </c>
      <c r="E967" s="195"/>
      <c r="F967" s="195"/>
      <c r="G967" s="195"/>
      <c r="H967" s="195"/>
      <c r="I967" s="195"/>
      <c r="J967" s="196">
        <f t="shared" si="7424"/>
        <v>0</v>
      </c>
      <c r="K967" s="197" t="str">
        <f>IF(analis!AX36="","",analis!AX36)</f>
        <v/>
      </c>
      <c r="L967" s="196"/>
      <c r="M967" s="196"/>
      <c r="N967" s="196"/>
      <c r="O967" s="196"/>
      <c r="P967" s="196">
        <f t="shared" si="7425"/>
        <v>0</v>
      </c>
      <c r="Q967" s="8" t="e">
        <f>#REF!</f>
        <v>#REF!</v>
      </c>
      <c r="R967" s="196"/>
      <c r="S967" s="196" t="e">
        <f t="shared" si="7426"/>
        <v>#REF!</v>
      </c>
      <c r="T967" s="196"/>
      <c r="U967" s="196"/>
      <c r="V967" s="196">
        <f t="shared" si="7427"/>
        <v>0</v>
      </c>
      <c r="W967" s="196"/>
      <c r="X967" s="196"/>
      <c r="Y967" s="196"/>
      <c r="Z967" s="196"/>
      <c r="AA967" s="196">
        <f t="shared" ref="AA967" si="7596">IF($W$637=1,J967*$J$7,0)</f>
        <v>0</v>
      </c>
      <c r="AB967" s="196">
        <f t="shared" ref="AB967" si="7597">IF($X$637=1,P967*$P$7,0)</f>
        <v>0</v>
      </c>
      <c r="AC967" s="196" t="e">
        <f t="shared" ref="AC967" si="7598">IF($Y$637=1,S967*$S$7,0)</f>
        <v>#REF!</v>
      </c>
      <c r="AD967" s="196">
        <f t="shared" ref="AD967" si="7599">IF($Z$637=1,V967*$V$7,0)</f>
        <v>0</v>
      </c>
      <c r="AE967" s="197" t="e">
        <f t="shared" si="7432"/>
        <v>#REF!</v>
      </c>
      <c r="AF967" s="198">
        <f t="shared" ref="AF967" si="7600">IFERROR(AE967/(IF($W$637&gt;0,$J$7,0)+IF($X$637&gt;0,$P$7,0)+IF($Y$637&gt;0,$S$7,0)+IF($Z$637&gt;0,$V$7,0)),0)</f>
        <v>0</v>
      </c>
      <c r="AG967" s="198"/>
      <c r="AH967" s="425"/>
      <c r="AI967" s="413"/>
      <c r="AJ967" s="199" t="str">
        <f t="shared" si="7591"/>
        <v>4.9</v>
      </c>
      <c r="AK967" s="8" t="e">
        <f>#REF!</f>
        <v>#REF!</v>
      </c>
      <c r="AL967" s="199"/>
      <c r="AM967" s="196" t="e">
        <f t="shared" si="7434"/>
        <v>#REF!</v>
      </c>
      <c r="AN967" s="196"/>
      <c r="AO967" s="196"/>
      <c r="AP967" s="196">
        <f t="shared" si="7435"/>
        <v>0</v>
      </c>
      <c r="AQ967" s="196"/>
      <c r="AR967" s="196"/>
      <c r="AS967" s="196">
        <f t="shared" si="7436"/>
        <v>0</v>
      </c>
      <c r="AT967" s="196"/>
      <c r="AU967" s="196"/>
      <c r="AV967" s="196"/>
      <c r="AW967" s="196" t="e">
        <f t="shared" ref="AW967" si="7601">IF($AT$637=1,AM967*$AM$7,0)</f>
        <v>#REF!</v>
      </c>
      <c r="AX967" s="196">
        <f t="shared" ref="AX967" si="7602">IF($AU$637=1,AP967*$AP$7,0)</f>
        <v>0</v>
      </c>
      <c r="AY967" s="196">
        <f t="shared" ref="AY967" si="7603">IF($AV$637=1,AS967*$AS$7,0)</f>
        <v>0</v>
      </c>
      <c r="AZ967" s="197" t="e">
        <f t="shared" si="7440"/>
        <v>#REF!</v>
      </c>
      <c r="BA967" s="198">
        <f t="shared" ref="BA967" si="7604">IFERROR(AZ967/(IF($AT$637&gt;0,$AM$7,0)+IF($AU$637&gt;0,$AP$7,0)+IF($AV$637&gt;0,$AS$7,0)),0)</f>
        <v>0</v>
      </c>
      <c r="BB967" s="198"/>
      <c r="BC967" s="425"/>
      <c r="BD967" s="413"/>
      <c r="BE967" s="413"/>
      <c r="BF967" s="413"/>
      <c r="BG967" s="416"/>
      <c r="BH967" s="416"/>
      <c r="BI967" s="411"/>
      <c r="BJ967" s="411"/>
      <c r="BK967" s="413"/>
      <c r="BL967" s="413"/>
      <c r="BM967" s="413"/>
      <c r="BP967" s="211"/>
      <c r="BQ967" s="211"/>
      <c r="BR967" s="211"/>
      <c r="BS967" s="211"/>
    </row>
    <row r="968" spans="1:71">
      <c r="A968" s="419"/>
      <c r="B968" s="419"/>
      <c r="C968" s="422"/>
      <c r="D968" s="195" t="str">
        <f t="shared" si="7585"/>
        <v>3.10</v>
      </c>
      <c r="E968" s="195"/>
      <c r="F968" s="195"/>
      <c r="G968" s="195"/>
      <c r="H968" s="195"/>
      <c r="I968" s="195"/>
      <c r="J968" s="196">
        <f t="shared" si="7424"/>
        <v>0</v>
      </c>
      <c r="K968" s="197" t="str">
        <f>IF(analis!AZ36="","",analis!AZ36)</f>
        <v/>
      </c>
      <c r="L968" s="196"/>
      <c r="M968" s="196"/>
      <c r="N968" s="196"/>
      <c r="O968" s="196"/>
      <c r="P968" s="196">
        <f t="shared" si="7425"/>
        <v>0</v>
      </c>
      <c r="Q968" s="8" t="e">
        <f>#REF!</f>
        <v>#REF!</v>
      </c>
      <c r="R968" s="196"/>
      <c r="S968" s="196" t="e">
        <f t="shared" si="7426"/>
        <v>#REF!</v>
      </c>
      <c r="T968" s="196"/>
      <c r="U968" s="196"/>
      <c r="V968" s="196">
        <f t="shared" si="7427"/>
        <v>0</v>
      </c>
      <c r="W968" s="196"/>
      <c r="X968" s="196"/>
      <c r="Y968" s="196"/>
      <c r="Z968" s="196"/>
      <c r="AA968" s="196">
        <f t="shared" ref="AA968" si="7605">IF($W$638=1,J968*$J$7,0)</f>
        <v>0</v>
      </c>
      <c r="AB968" s="196">
        <f t="shared" ref="AB968" si="7606">IF($X$638=1,P968*$P$7,0)</f>
        <v>0</v>
      </c>
      <c r="AC968" s="196" t="e">
        <f t="shared" ref="AC968" si="7607">IF($Y$638=1,S968*$S$7,0)</f>
        <v>#REF!</v>
      </c>
      <c r="AD968" s="196">
        <f t="shared" ref="AD968" si="7608">IF($Z$638=1,V968*$V$7,0)</f>
        <v>0</v>
      </c>
      <c r="AE968" s="197" t="e">
        <f t="shared" si="7432"/>
        <v>#REF!</v>
      </c>
      <c r="AF968" s="198">
        <f t="shared" ref="AF968" si="7609">IFERROR(AE968/(IF($W$638&gt;0,$J$7,0)+IF($X$638&gt;0,$P$7,0)+IF($Y$638&gt;0,$S$7,0)+IF($Z$638&gt;0,$V$7,0)),0)</f>
        <v>0</v>
      </c>
      <c r="AG968" s="198"/>
      <c r="AH968" s="425"/>
      <c r="AI968" s="413"/>
      <c r="AJ968" s="199" t="str">
        <f t="shared" si="7591"/>
        <v>4.10</v>
      </c>
      <c r="AK968" s="8" t="e">
        <f>#REF!</f>
        <v>#REF!</v>
      </c>
      <c r="AL968" s="199"/>
      <c r="AM968" s="196" t="e">
        <f t="shared" si="7434"/>
        <v>#REF!</v>
      </c>
      <c r="AN968" s="196"/>
      <c r="AO968" s="196"/>
      <c r="AP968" s="196">
        <f t="shared" si="7435"/>
        <v>0</v>
      </c>
      <c r="AQ968" s="196"/>
      <c r="AR968" s="196"/>
      <c r="AS968" s="196">
        <f t="shared" si="7436"/>
        <v>0</v>
      </c>
      <c r="AT968" s="196"/>
      <c r="AU968" s="196"/>
      <c r="AV968" s="196"/>
      <c r="AW968" s="196" t="e">
        <f t="shared" ref="AW968" si="7610">IF($AT$638=1,AM968*$AM$7,0)</f>
        <v>#REF!</v>
      </c>
      <c r="AX968" s="196">
        <f t="shared" ref="AX968" si="7611">IF($AU$638=1,AP968*$AP$7,0)</f>
        <v>0</v>
      </c>
      <c r="AY968" s="196">
        <f t="shared" ref="AY968" si="7612">IF($AV$638=1,AS968*$AS$7,0)</f>
        <v>0</v>
      </c>
      <c r="AZ968" s="197" t="e">
        <f t="shared" si="7440"/>
        <v>#REF!</v>
      </c>
      <c r="BA968" s="198">
        <f t="shared" ref="BA968" si="7613">IFERROR(AZ968/(IF($AT$638&gt;0,$AM$7,0)+IF($AU$638&gt;0,$AP$7,0)+IF($AV$638&gt;0,$AS$7,0)),0)</f>
        <v>0</v>
      </c>
      <c r="BB968" s="198"/>
      <c r="BC968" s="425"/>
      <c r="BD968" s="413"/>
      <c r="BE968" s="413"/>
      <c r="BF968" s="413"/>
      <c r="BG968" s="416"/>
      <c r="BH968" s="416"/>
      <c r="BI968" s="411"/>
      <c r="BJ968" s="411"/>
      <c r="BK968" s="413"/>
      <c r="BL968" s="413"/>
      <c r="BM968" s="413"/>
      <c r="BP968" s="211"/>
      <c r="BQ968" s="211"/>
      <c r="BR968" s="211"/>
      <c r="BS968" s="211"/>
    </row>
    <row r="969" spans="1:71">
      <c r="A969" s="419"/>
      <c r="B969" s="419"/>
      <c r="C969" s="422"/>
      <c r="D969" s="195" t="str">
        <f t="shared" si="7585"/>
        <v>3.11</v>
      </c>
      <c r="E969" s="195"/>
      <c r="F969" s="195"/>
      <c r="G969" s="195"/>
      <c r="H969" s="195"/>
      <c r="I969" s="195"/>
      <c r="J969" s="196">
        <f t="shared" si="7424"/>
        <v>0</v>
      </c>
      <c r="K969" s="197" t="str">
        <f>IF(analis!BB36="","",analis!BB36)</f>
        <v/>
      </c>
      <c r="L969" s="196"/>
      <c r="M969" s="196"/>
      <c r="N969" s="196"/>
      <c r="O969" s="196"/>
      <c r="P969" s="196">
        <f t="shared" si="7425"/>
        <v>0</v>
      </c>
      <c r="Q969" s="8" t="e">
        <f>#REF!</f>
        <v>#REF!</v>
      </c>
      <c r="R969" s="196"/>
      <c r="S969" s="196" t="e">
        <f t="shared" si="7426"/>
        <v>#REF!</v>
      </c>
      <c r="T969" s="196"/>
      <c r="U969" s="196"/>
      <c r="V969" s="196">
        <f t="shared" si="7427"/>
        <v>0</v>
      </c>
      <c r="W969" s="196"/>
      <c r="X969" s="196"/>
      <c r="Y969" s="196"/>
      <c r="Z969" s="196"/>
      <c r="AA969" s="196">
        <f t="shared" ref="AA969" si="7614">IF($W$639=1,J969*$J$7,0)</f>
        <v>0</v>
      </c>
      <c r="AB969" s="196">
        <f t="shared" ref="AB969" si="7615">IF($X$639=1,P969*$P$7,0)</f>
        <v>0</v>
      </c>
      <c r="AC969" s="196" t="e">
        <f t="shared" ref="AC969" si="7616">IF($Y$639=1,S969*$S$7,0)</f>
        <v>#REF!</v>
      </c>
      <c r="AD969" s="196">
        <f t="shared" ref="AD969" si="7617">IF($Z$639=1,V969*$V$7,0)</f>
        <v>0</v>
      </c>
      <c r="AE969" s="197" t="e">
        <f t="shared" si="7432"/>
        <v>#REF!</v>
      </c>
      <c r="AF969" s="198">
        <f t="shared" ref="AF969" si="7618">IFERROR(AE969/(IF($W$639&gt;0,$J$7,0)+IF($X$639&gt;0,$P$7,0)+IF($Y$639&gt;0,$S$7,0)+IF($Z$639&gt;0,$V$7,0)),0)</f>
        <v>0</v>
      </c>
      <c r="AG969" s="198"/>
      <c r="AH969" s="425"/>
      <c r="AI969" s="413"/>
      <c r="AJ969" s="199" t="str">
        <f t="shared" si="7591"/>
        <v>4.11</v>
      </c>
      <c r="AK969" s="8" t="e">
        <f>#REF!</f>
        <v>#REF!</v>
      </c>
      <c r="AL969" s="199"/>
      <c r="AM969" s="196" t="e">
        <f t="shared" si="7434"/>
        <v>#REF!</v>
      </c>
      <c r="AN969" s="196"/>
      <c r="AO969" s="196"/>
      <c r="AP969" s="196">
        <f t="shared" si="7435"/>
        <v>0</v>
      </c>
      <c r="AQ969" s="196"/>
      <c r="AR969" s="196"/>
      <c r="AS969" s="196">
        <f t="shared" si="7436"/>
        <v>0</v>
      </c>
      <c r="AT969" s="196"/>
      <c r="AU969" s="196"/>
      <c r="AV969" s="196"/>
      <c r="AW969" s="196" t="e">
        <f t="shared" ref="AW969" si="7619">IF($AT$639=1,AM969*$AM$7,0)</f>
        <v>#REF!</v>
      </c>
      <c r="AX969" s="196">
        <f t="shared" ref="AX969" si="7620">IF($AU$639=1,AP969*$AP$7,0)</f>
        <v>0</v>
      </c>
      <c r="AY969" s="196">
        <f t="shared" ref="AY969" si="7621">IF($AV$639=1,AS969*$AS$7,0)</f>
        <v>0</v>
      </c>
      <c r="AZ969" s="197" t="e">
        <f t="shared" si="7440"/>
        <v>#REF!</v>
      </c>
      <c r="BA969" s="198">
        <f t="shared" ref="BA969" si="7622">IFERROR(AZ969/(IF($AT$639&gt;0,$AM$7,0)+IF($AU$639&gt;0,$AP$7,0)+IF($AV$639&gt;0,$AS$7,0)),0)</f>
        <v>0</v>
      </c>
      <c r="BB969" s="198"/>
      <c r="BC969" s="425"/>
      <c r="BD969" s="413"/>
      <c r="BE969" s="413"/>
      <c r="BF969" s="413"/>
      <c r="BG969" s="416"/>
      <c r="BH969" s="416"/>
      <c r="BI969" s="411"/>
      <c r="BJ969" s="411"/>
      <c r="BK969" s="413"/>
      <c r="BL969" s="413"/>
      <c r="BM969" s="413"/>
      <c r="BP969" s="211"/>
      <c r="BQ969" s="211"/>
      <c r="BR969" s="211"/>
      <c r="BS969" s="211"/>
    </row>
    <row r="970" spans="1:71">
      <c r="A970" s="419"/>
      <c r="B970" s="419"/>
      <c r="C970" s="422"/>
      <c r="D970" s="195" t="str">
        <f t="shared" si="7585"/>
        <v>3.12</v>
      </c>
      <c r="E970" s="195"/>
      <c r="F970" s="195"/>
      <c r="G970" s="195"/>
      <c r="H970" s="195"/>
      <c r="I970" s="195"/>
      <c r="J970" s="196">
        <f t="shared" si="7424"/>
        <v>0</v>
      </c>
      <c r="K970" s="197" t="str">
        <f>IF(analis!BD36="","",analis!BD36)</f>
        <v/>
      </c>
      <c r="L970" s="196"/>
      <c r="M970" s="196"/>
      <c r="N970" s="196"/>
      <c r="O970" s="196"/>
      <c r="P970" s="196">
        <f t="shared" si="7425"/>
        <v>0</v>
      </c>
      <c r="Q970" s="8" t="e">
        <f>#REF!</f>
        <v>#REF!</v>
      </c>
      <c r="R970" s="196"/>
      <c r="S970" s="196" t="e">
        <f t="shared" si="7426"/>
        <v>#REF!</v>
      </c>
      <c r="T970" s="196"/>
      <c r="U970" s="196"/>
      <c r="V970" s="196">
        <f t="shared" si="7427"/>
        <v>0</v>
      </c>
      <c r="W970" s="196"/>
      <c r="X970" s="196"/>
      <c r="Y970" s="196"/>
      <c r="Z970" s="196"/>
      <c r="AA970" s="196">
        <f t="shared" ref="AA970" si="7623">IF($W$640=1,J970*$J$7,0)</f>
        <v>0</v>
      </c>
      <c r="AB970" s="196">
        <f t="shared" ref="AB970" si="7624">IF($X$640=1,P970*$P$7,0)</f>
        <v>0</v>
      </c>
      <c r="AC970" s="196" t="e">
        <f t="shared" ref="AC970" si="7625">IF($Y$640=1,S970*$S$7,0)</f>
        <v>#REF!</v>
      </c>
      <c r="AD970" s="196">
        <f t="shared" ref="AD970" si="7626">IF($Z$640=1,V970*$V$7,0)</f>
        <v>0</v>
      </c>
      <c r="AE970" s="197" t="e">
        <f t="shared" si="7432"/>
        <v>#REF!</v>
      </c>
      <c r="AF970" s="198">
        <f t="shared" ref="AF970" si="7627">IFERROR(AE970/(IF($W$640&gt;0,$J$7,0)+IF($X$640&gt;0,$P$7,0)+IF($Y$640&gt;0,$S$7,0)+IF($Z$640&gt;0,$V$7,0)),0)</f>
        <v>0</v>
      </c>
      <c r="AG970" s="198"/>
      <c r="AH970" s="425"/>
      <c r="AI970" s="413"/>
      <c r="AJ970" s="199" t="str">
        <f t="shared" si="7591"/>
        <v>4.12</v>
      </c>
      <c r="AK970" s="8" t="e">
        <f>#REF!</f>
        <v>#REF!</v>
      </c>
      <c r="AL970" s="199"/>
      <c r="AM970" s="196" t="e">
        <f t="shared" si="7434"/>
        <v>#REF!</v>
      </c>
      <c r="AN970" s="196"/>
      <c r="AO970" s="196"/>
      <c r="AP970" s="196">
        <f t="shared" si="7435"/>
        <v>0</v>
      </c>
      <c r="AQ970" s="196"/>
      <c r="AR970" s="196"/>
      <c r="AS970" s="196">
        <f t="shared" si="7436"/>
        <v>0</v>
      </c>
      <c r="AT970" s="196"/>
      <c r="AU970" s="196"/>
      <c r="AV970" s="196"/>
      <c r="AW970" s="196" t="e">
        <f t="shared" ref="AW970" si="7628">IF($AT$640=1,AM970*$AM$7,0)</f>
        <v>#REF!</v>
      </c>
      <c r="AX970" s="196">
        <f t="shared" ref="AX970" si="7629">IF($AU$640=1,AP970*$AP$7,0)</f>
        <v>0</v>
      </c>
      <c r="AY970" s="196">
        <f t="shared" ref="AY970" si="7630">IF($AV$640=1,AS970*$AS$7,0)</f>
        <v>0</v>
      </c>
      <c r="AZ970" s="197" t="e">
        <f t="shared" si="7440"/>
        <v>#REF!</v>
      </c>
      <c r="BA970" s="198">
        <f t="shared" ref="BA970" si="7631">IFERROR(AZ970/(IF($AT$640&gt;0,$AM$7,0)+IF($AU$640&gt;0,$AP$7,0)+IF($AV$640&gt;0,$AS$7,0)),0)</f>
        <v>0</v>
      </c>
      <c r="BB970" s="198"/>
      <c r="BC970" s="425"/>
      <c r="BD970" s="413"/>
      <c r="BE970" s="413"/>
      <c r="BF970" s="413"/>
      <c r="BG970" s="416"/>
      <c r="BH970" s="416"/>
      <c r="BI970" s="411"/>
      <c r="BJ970" s="411"/>
      <c r="BK970" s="413"/>
      <c r="BL970" s="413"/>
      <c r="BM970" s="413"/>
      <c r="BP970" s="211"/>
      <c r="BQ970" s="211"/>
      <c r="BR970" s="211"/>
      <c r="BS970" s="211"/>
    </row>
    <row r="971" spans="1:71">
      <c r="A971" s="419"/>
      <c r="B971" s="419"/>
      <c r="C971" s="422"/>
      <c r="D971" s="195" t="str">
        <f t="shared" si="7585"/>
        <v>3.13</v>
      </c>
      <c r="E971" s="195"/>
      <c r="F971" s="195"/>
      <c r="G971" s="195"/>
      <c r="H971" s="195"/>
      <c r="I971" s="195"/>
      <c r="J971" s="196">
        <f t="shared" si="7424"/>
        <v>0</v>
      </c>
      <c r="K971" s="197" t="str">
        <f>IF(analis!BF36="","",analis!BF36)</f>
        <v/>
      </c>
      <c r="L971" s="196"/>
      <c r="M971" s="196"/>
      <c r="N971" s="196"/>
      <c r="O971" s="196"/>
      <c r="P971" s="196">
        <f t="shared" si="7425"/>
        <v>0</v>
      </c>
      <c r="Q971" s="8" t="e">
        <f>#REF!</f>
        <v>#REF!</v>
      </c>
      <c r="R971" s="196"/>
      <c r="S971" s="196" t="e">
        <f t="shared" si="7426"/>
        <v>#REF!</v>
      </c>
      <c r="T971" s="196"/>
      <c r="U971" s="196"/>
      <c r="V971" s="196">
        <f t="shared" si="7427"/>
        <v>0</v>
      </c>
      <c r="W971" s="196"/>
      <c r="X971" s="196"/>
      <c r="Y971" s="196"/>
      <c r="Z971" s="196"/>
      <c r="AA971" s="196">
        <f t="shared" ref="AA971" si="7632">IF($W$641=1,J971*$J$7,0)</f>
        <v>0</v>
      </c>
      <c r="AB971" s="196">
        <f t="shared" ref="AB971" si="7633">IF($X$641=1,P971*$P$7,0)</f>
        <v>0</v>
      </c>
      <c r="AC971" s="196" t="e">
        <f t="shared" ref="AC971" si="7634">IF($Y$641=1,S971*$S$7,0)</f>
        <v>#REF!</v>
      </c>
      <c r="AD971" s="196">
        <f t="shared" ref="AD971" si="7635">IF($Z$641=1,V971*$V$7,0)</f>
        <v>0</v>
      </c>
      <c r="AE971" s="197" t="e">
        <f t="shared" si="7432"/>
        <v>#REF!</v>
      </c>
      <c r="AF971" s="198">
        <f t="shared" ref="AF971" si="7636">IFERROR(AE971/(IF($W$641&gt;0,$J$7,0)+IF($X$641&gt;0,$P$7,0)+IF($Y$641&gt;0,$S$7,0)+IF($Z$641&gt;0,$V$7,0)),0)</f>
        <v>0</v>
      </c>
      <c r="AG971" s="198"/>
      <c r="AH971" s="425"/>
      <c r="AI971" s="413"/>
      <c r="AJ971" s="199" t="str">
        <f t="shared" si="7591"/>
        <v>4.13</v>
      </c>
      <c r="AK971" s="8" t="e">
        <f>#REF!</f>
        <v>#REF!</v>
      </c>
      <c r="AL971" s="199"/>
      <c r="AM971" s="196" t="e">
        <f t="shared" si="7434"/>
        <v>#REF!</v>
      </c>
      <c r="AN971" s="196"/>
      <c r="AO971" s="196"/>
      <c r="AP971" s="196">
        <f t="shared" si="7435"/>
        <v>0</v>
      </c>
      <c r="AQ971" s="196"/>
      <c r="AR971" s="196"/>
      <c r="AS971" s="196">
        <f t="shared" si="7436"/>
        <v>0</v>
      </c>
      <c r="AT971" s="196"/>
      <c r="AU971" s="196"/>
      <c r="AV971" s="196"/>
      <c r="AW971" s="196" t="e">
        <f t="shared" ref="AW971" si="7637">IF($AT$641=1,AM971*$AM$7,0)</f>
        <v>#REF!</v>
      </c>
      <c r="AX971" s="196">
        <f t="shared" ref="AX971" si="7638">IF($AU$641=1,AP971*$AP$7,0)</f>
        <v>0</v>
      </c>
      <c r="AY971" s="196">
        <f t="shared" ref="AY971" si="7639">IF($AV$641=1,AS971*$AS$7,0)</f>
        <v>0</v>
      </c>
      <c r="AZ971" s="197" t="e">
        <f t="shared" si="7440"/>
        <v>#REF!</v>
      </c>
      <c r="BA971" s="198">
        <f t="shared" ref="BA971" si="7640">IFERROR(AZ971/(IF($AT$641&gt;0,$AM$7,0)+IF($AU$641&gt;0,$AP$7,0)+IF($AV$641&gt;0,$AS$7,0)),0)</f>
        <v>0</v>
      </c>
      <c r="BB971" s="198"/>
      <c r="BC971" s="425"/>
      <c r="BD971" s="413"/>
      <c r="BE971" s="413"/>
      <c r="BF971" s="413"/>
      <c r="BG971" s="416"/>
      <c r="BH971" s="416"/>
      <c r="BI971" s="411"/>
      <c r="BJ971" s="411"/>
      <c r="BK971" s="413"/>
      <c r="BL971" s="413"/>
      <c r="BM971" s="413"/>
      <c r="BP971" s="211"/>
      <c r="BQ971" s="211"/>
      <c r="BR971" s="211"/>
      <c r="BS971" s="211"/>
    </row>
    <row r="972" spans="1:71">
      <c r="A972" s="419"/>
      <c r="B972" s="419"/>
      <c r="C972" s="422"/>
      <c r="D972" s="195" t="str">
        <f t="shared" si="7585"/>
        <v>3.14</v>
      </c>
      <c r="E972" s="195"/>
      <c r="F972" s="195"/>
      <c r="G972" s="195"/>
      <c r="H972" s="195"/>
      <c r="I972" s="195"/>
      <c r="J972" s="196">
        <f t="shared" si="7424"/>
        <v>0</v>
      </c>
      <c r="K972" s="197" t="str">
        <f>IF(analis!BH36="","",analis!BH36)</f>
        <v/>
      </c>
      <c r="L972" s="196"/>
      <c r="M972" s="196"/>
      <c r="N972" s="196"/>
      <c r="O972" s="196"/>
      <c r="P972" s="196">
        <f t="shared" si="7425"/>
        <v>0</v>
      </c>
      <c r="Q972" s="8" t="e">
        <f>#REF!</f>
        <v>#REF!</v>
      </c>
      <c r="R972" s="196"/>
      <c r="S972" s="196" t="e">
        <f t="shared" si="7426"/>
        <v>#REF!</v>
      </c>
      <c r="T972" s="196"/>
      <c r="U972" s="196"/>
      <c r="V972" s="196">
        <f t="shared" si="7427"/>
        <v>0</v>
      </c>
      <c r="W972" s="196"/>
      <c r="X972" s="196"/>
      <c r="Y972" s="196"/>
      <c r="Z972" s="196"/>
      <c r="AA972" s="196">
        <f t="shared" ref="AA972" si="7641">IF($W$642=1,J972*$J$7,0)</f>
        <v>0</v>
      </c>
      <c r="AB972" s="196">
        <f t="shared" ref="AB972" si="7642">IF($X$642=1,P972*$P$7,0)</f>
        <v>0</v>
      </c>
      <c r="AC972" s="196" t="e">
        <f t="shared" ref="AC972" si="7643">IF($Y$642=1,S972*$S$7,0)</f>
        <v>#REF!</v>
      </c>
      <c r="AD972" s="196">
        <f t="shared" ref="AD972" si="7644">IF($Z$642=1,V972*$V$7,0)</f>
        <v>0</v>
      </c>
      <c r="AE972" s="197" t="e">
        <f t="shared" si="7432"/>
        <v>#REF!</v>
      </c>
      <c r="AF972" s="198">
        <f t="shared" ref="AF972" si="7645">IFERROR(AE972/(IF($W$642&gt;0,$J$7,0)+IF($X$642&gt;0,$P$7,0)+IF($Y$642&gt;0,$S$7,0)+IF($Z$642&gt;0,$V$7,0)),0)</f>
        <v>0</v>
      </c>
      <c r="AG972" s="198"/>
      <c r="AH972" s="425"/>
      <c r="AI972" s="413"/>
      <c r="AJ972" s="199" t="str">
        <f t="shared" si="7591"/>
        <v>4.14</v>
      </c>
      <c r="AK972" s="8" t="e">
        <f>#REF!</f>
        <v>#REF!</v>
      </c>
      <c r="AL972" s="199"/>
      <c r="AM972" s="196" t="e">
        <f t="shared" si="7434"/>
        <v>#REF!</v>
      </c>
      <c r="AN972" s="196"/>
      <c r="AO972" s="196"/>
      <c r="AP972" s="196">
        <f t="shared" si="7435"/>
        <v>0</v>
      </c>
      <c r="AQ972" s="196"/>
      <c r="AR972" s="196"/>
      <c r="AS972" s="196">
        <f t="shared" si="7436"/>
        <v>0</v>
      </c>
      <c r="AT972" s="196"/>
      <c r="AU972" s="196"/>
      <c r="AV972" s="196"/>
      <c r="AW972" s="196" t="e">
        <f t="shared" ref="AW972" si="7646">IF($AT$642=1,AM972*$AM$7,0)</f>
        <v>#REF!</v>
      </c>
      <c r="AX972" s="196">
        <f t="shared" ref="AX972" si="7647">IF($AU$642=1,AP972*$AP$7,0)</f>
        <v>0</v>
      </c>
      <c r="AY972" s="196">
        <f t="shared" ref="AY972" si="7648">IF($AV$642=1,AS972*$AS$7,0)</f>
        <v>0</v>
      </c>
      <c r="AZ972" s="197" t="e">
        <f t="shared" si="7440"/>
        <v>#REF!</v>
      </c>
      <c r="BA972" s="198">
        <f t="shared" ref="BA972" si="7649">IFERROR(AZ972/(IF($AT$642&gt;0,$AM$7,0)+IF($AU$642&gt;0,$AP$7,0)+IF($AV$642&gt;0,$AS$7,0)),0)</f>
        <v>0</v>
      </c>
      <c r="BB972" s="198"/>
      <c r="BC972" s="425"/>
      <c r="BD972" s="413"/>
      <c r="BE972" s="413"/>
      <c r="BF972" s="413"/>
      <c r="BG972" s="416"/>
      <c r="BH972" s="416"/>
      <c r="BI972" s="411"/>
      <c r="BJ972" s="411"/>
      <c r="BK972" s="413"/>
      <c r="BL972" s="413"/>
      <c r="BM972" s="413"/>
      <c r="BP972" s="211"/>
      <c r="BQ972" s="211"/>
      <c r="BR972" s="211"/>
      <c r="BS972" s="211"/>
    </row>
    <row r="973" spans="1:71">
      <c r="A973" s="420"/>
      <c r="B973" s="420"/>
      <c r="C973" s="423"/>
      <c r="D973" s="195" t="str">
        <f t="shared" si="7585"/>
        <v>3.15</v>
      </c>
      <c r="E973" s="195"/>
      <c r="F973" s="195"/>
      <c r="G973" s="195"/>
      <c r="H973" s="195"/>
      <c r="I973" s="195"/>
      <c r="J973" s="196">
        <f t="shared" si="7424"/>
        <v>0</v>
      </c>
      <c r="K973" s="197" t="str">
        <f>IF(analis!BJ36="","",analis!BJ36)</f>
        <v/>
      </c>
      <c r="L973" s="196"/>
      <c r="M973" s="196"/>
      <c r="N973" s="196"/>
      <c r="O973" s="196"/>
      <c r="P973" s="196">
        <f t="shared" si="7425"/>
        <v>0</v>
      </c>
      <c r="Q973" s="8" t="e">
        <f>#REF!</f>
        <v>#REF!</v>
      </c>
      <c r="R973" s="196"/>
      <c r="S973" s="196" t="e">
        <f t="shared" si="7426"/>
        <v>#REF!</v>
      </c>
      <c r="T973" s="196"/>
      <c r="U973" s="196"/>
      <c r="V973" s="196">
        <f t="shared" si="7427"/>
        <v>0</v>
      </c>
      <c r="W973" s="196"/>
      <c r="X973" s="196"/>
      <c r="Y973" s="196"/>
      <c r="Z973" s="196"/>
      <c r="AA973" s="196">
        <f t="shared" ref="AA973" si="7650">IF($W$643=1,J973*$J$7,0)</f>
        <v>0</v>
      </c>
      <c r="AB973" s="196">
        <f t="shared" ref="AB973" si="7651">IF($X$643=1,P973*$P$7,0)</f>
        <v>0</v>
      </c>
      <c r="AC973" s="196" t="e">
        <f t="shared" ref="AC973" si="7652">IF($Y$643=1,S973*$S$7,0)</f>
        <v>#REF!</v>
      </c>
      <c r="AD973" s="196">
        <f t="shared" ref="AD973" si="7653">IF($Z$643=1,V973*$V$7,0)</f>
        <v>0</v>
      </c>
      <c r="AE973" s="197" t="e">
        <f t="shared" si="7432"/>
        <v>#REF!</v>
      </c>
      <c r="AF973" s="198">
        <f t="shared" ref="AF973" si="7654">IFERROR(AE973/(IF($W$643&gt;0,$J$7,0)+IF($X$643&gt;0,$P$7,0)+IF($Y$643&gt;0,$S$7,0)+IF($Z$643&gt;0,$V$7,0)),0)</f>
        <v>0</v>
      </c>
      <c r="AG973" s="198"/>
      <c r="AH973" s="426"/>
      <c r="AI973" s="414"/>
      <c r="AJ973" s="199" t="str">
        <f t="shared" si="7591"/>
        <v>4.15</v>
      </c>
      <c r="AK973" s="8" t="e">
        <f>#REF!</f>
        <v>#REF!</v>
      </c>
      <c r="AL973" s="199"/>
      <c r="AM973" s="196" t="e">
        <f t="shared" si="7434"/>
        <v>#REF!</v>
      </c>
      <c r="AN973" s="196"/>
      <c r="AO973" s="196"/>
      <c r="AP973" s="196">
        <f t="shared" si="7435"/>
        <v>0</v>
      </c>
      <c r="AQ973" s="196"/>
      <c r="AR973" s="196"/>
      <c r="AS973" s="196">
        <f t="shared" si="7436"/>
        <v>0</v>
      </c>
      <c r="AT973" s="196"/>
      <c r="AU973" s="196"/>
      <c r="AV973" s="196"/>
      <c r="AW973" s="196" t="e">
        <f t="shared" ref="AW973" si="7655">IF($AT$643=1,AM973*$AM$7,0)</f>
        <v>#REF!</v>
      </c>
      <c r="AX973" s="196">
        <f t="shared" ref="AX973" si="7656">IF($AU$643=1,AP973*$AP$7,0)</f>
        <v>0</v>
      </c>
      <c r="AY973" s="196">
        <f t="shared" ref="AY973" si="7657">IF($AV$643=1,AS973*$AS$7,0)</f>
        <v>0</v>
      </c>
      <c r="AZ973" s="197" t="e">
        <f t="shared" si="7440"/>
        <v>#REF!</v>
      </c>
      <c r="BA973" s="198">
        <f t="shared" ref="BA973" si="7658">IFERROR(AZ973/(IF($AT$643&gt;0,$AM$7,0)+IF($AU$643&gt;0,$AP$7,0)+IF($AV$643&gt;0,$AS$7,0)),0)</f>
        <v>0</v>
      </c>
      <c r="BB973" s="198"/>
      <c r="BC973" s="426"/>
      <c r="BD973" s="414"/>
      <c r="BE973" s="414"/>
      <c r="BF973" s="414"/>
      <c r="BG973" s="417"/>
      <c r="BH973" s="417"/>
      <c r="BI973" s="316"/>
      <c r="BJ973" s="316"/>
      <c r="BK973" s="414"/>
      <c r="BL973" s="414"/>
      <c r="BM973" s="414"/>
      <c r="BP973" s="211"/>
      <c r="BQ973" s="211"/>
      <c r="BR973" s="211"/>
      <c r="BS973" s="211"/>
    </row>
    <row r="974" spans="1:71">
      <c r="A974" s="418">
        <v>24</v>
      </c>
      <c r="B974" s="418">
        <f>pd!B647</f>
        <v>0</v>
      </c>
      <c r="C974" s="421">
        <f>pd!C647</f>
        <v>0</v>
      </c>
      <c r="D974" s="195" t="str">
        <f t="shared" si="7585"/>
        <v>3.1</v>
      </c>
      <c r="E974" s="195"/>
      <c r="F974" s="195"/>
      <c r="G974" s="195"/>
      <c r="H974" s="195"/>
      <c r="I974" s="195"/>
      <c r="J974" s="196">
        <f t="shared" si="7424"/>
        <v>0</v>
      </c>
      <c r="K974" s="197" t="str">
        <f>IF(analis!AH37="","",analis!AH37)</f>
        <v/>
      </c>
      <c r="L974" s="196"/>
      <c r="M974" s="196"/>
      <c r="N974" s="196"/>
      <c r="O974" s="196"/>
      <c r="P974" s="196">
        <f t="shared" si="7425"/>
        <v>0</v>
      </c>
      <c r="Q974" s="8" t="e">
        <f>#REF!</f>
        <v>#REF!</v>
      </c>
      <c r="R974" s="196"/>
      <c r="S974" s="196" t="e">
        <f t="shared" si="7426"/>
        <v>#REF!</v>
      </c>
      <c r="T974" s="196"/>
      <c r="U974" s="196"/>
      <c r="V974" s="196">
        <f t="shared" si="7427"/>
        <v>0</v>
      </c>
      <c r="W974" s="196"/>
      <c r="X974" s="196"/>
      <c r="Y974" s="196"/>
      <c r="Z974" s="196"/>
      <c r="AA974" s="196">
        <f t="shared" ref="AA974" si="7659">IF($W$629=1,J974*$J$7,0)</f>
        <v>0</v>
      </c>
      <c r="AB974" s="196">
        <f t="shared" ref="AB974" si="7660">IF($X$629=1,P974*$P$7,0)</f>
        <v>0</v>
      </c>
      <c r="AC974" s="196" t="e">
        <f t="shared" ref="AC974" si="7661">IF($Y$629=1,S974*$S$7,0)</f>
        <v>#REF!</v>
      </c>
      <c r="AD974" s="196">
        <f t="shared" ref="AD974" si="7662">IF($Z$629=1,V974*$V$7,0)</f>
        <v>0</v>
      </c>
      <c r="AE974" s="197" t="e">
        <f t="shared" si="7432"/>
        <v>#REF!</v>
      </c>
      <c r="AF974" s="198">
        <f t="shared" ref="AF974" si="7663">IFERROR(AE974/(IF($W$629&gt;0,$J$7,0)+IF($X$629&gt;0,$P$7,0)+IF($Y$629&gt;0,$S$7,0)+IF($Z$629&gt;0,$V$7,0)),0)</f>
        <v>0</v>
      </c>
      <c r="AG974" s="198"/>
      <c r="AH974" s="424" t="e">
        <f t="shared" ref="AH974" si="7664">ROUND((SUM(AF974:AF988)/SUM($AG$629:$AG$643)),0)</f>
        <v>#REF!</v>
      </c>
      <c r="AI974" s="412" t="e">
        <f t="shared" ref="AI974" si="7665">IF(AH974&gt;=$BO$629,"A",IF(AH974&gt;=$BO$630,"B",IF(AH974&gt;=$BO$631,"C",IF(AH974&gt;=$BO$632,"D",""))))</f>
        <v>#REF!</v>
      </c>
      <c r="AJ974" s="199" t="str">
        <f t="shared" si="7591"/>
        <v>4.1</v>
      </c>
      <c r="AK974" s="8" t="e">
        <f>#REF!</f>
        <v>#REF!</v>
      </c>
      <c r="AL974" s="199"/>
      <c r="AM974" s="196" t="e">
        <f t="shared" si="7434"/>
        <v>#REF!</v>
      </c>
      <c r="AN974" s="196"/>
      <c r="AO974" s="196"/>
      <c r="AP974" s="196">
        <f t="shared" si="7435"/>
        <v>0</v>
      </c>
      <c r="AQ974" s="196"/>
      <c r="AR974" s="196"/>
      <c r="AS974" s="196">
        <f t="shared" si="7436"/>
        <v>0</v>
      </c>
      <c r="AT974" s="196"/>
      <c r="AU974" s="196"/>
      <c r="AV974" s="196"/>
      <c r="AW974" s="196" t="e">
        <f t="shared" ref="AW974" si="7666">IF($AT$629=1,AM974*$AM$7,0)</f>
        <v>#REF!</v>
      </c>
      <c r="AX974" s="196">
        <f t="shared" ref="AX974" si="7667">IF($AU$629=1,AP974*$AP$7,0)</f>
        <v>0</v>
      </c>
      <c r="AY974" s="196">
        <f t="shared" ref="AY974" si="7668">IF($AV$629=1,AS974*$AS$7,0)</f>
        <v>0</v>
      </c>
      <c r="AZ974" s="197" t="e">
        <f t="shared" si="7440"/>
        <v>#REF!</v>
      </c>
      <c r="BA974" s="198">
        <f t="shared" ref="BA974" si="7669">IFERROR(AZ974/(IF($AT$629&gt;0,$AM$7,0)+IF($AU$629&gt;0,$AP$7,0)+IF($AV$629&gt;0,$AS$7,0)),0)</f>
        <v>0</v>
      </c>
      <c r="BB974" s="198"/>
      <c r="BC974" s="424" t="e">
        <f t="shared" ref="BC974" si="7670">ROUND((SUM(BA974:BA988)/SUM($BB$629:$BB$643)),0)</f>
        <v>#REF!</v>
      </c>
      <c r="BD974" s="412" t="e">
        <f t="shared" ref="BD974" si="7671">IF(BC974&gt;=$BO$629,"A",IF(BC974&gt;=$BO$630,"B",IF(BC974&gt;=$BO$631,"C",IF(BC974&gt;=$BO$632,"D",""))))</f>
        <v>#REF!</v>
      </c>
      <c r="BE974" s="412"/>
      <c r="BF974" s="412"/>
      <c r="BG974" s="415" t="e">
        <f t="shared" ref="BG974" si="7672">IF(AI974=$BP$629,$BQ$629,IF(AI974=$BP$630,$BQ$630,IF(AI974=$BP$631,$BQ$631,IF(AI974=$BP$632,$BQ$632,""))))</f>
        <v>#REF!</v>
      </c>
      <c r="BH974" s="415" t="e">
        <f t="shared" ref="BH974" si="7673">IF(BD974=$BP$629,$BR$629,IF(BD974=$BP$630,$BR$630,IF(BD974=$BP$631,$BR$631,IF(BD974=$BP$632,$BR$632,""))))</f>
        <v>#REF!</v>
      </c>
      <c r="BI974" s="315" t="str">
        <f t="shared" ref="BI974" si="7674">IF(BE974=$BS$629,$BT$629,IF(BE974=$BS$630,$BT$630,IF(BE974=$BS$631,$BT$631,IF(BE974=$BS$632,$BT$632,""))))</f>
        <v/>
      </c>
      <c r="BJ974" s="315" t="str">
        <f t="shared" ref="BJ974" si="7675">IF(BF974=$BS$629,$BU$629,IF(BF974=$BS$630,$BU$630,IF(BF974=$BS$631,$BU$631,IF(BF974=$BS$632,$BU$632,""))))</f>
        <v/>
      </c>
      <c r="BK974" s="412"/>
      <c r="BL974" s="412"/>
      <c r="BM974" s="412"/>
      <c r="BP974" s="211"/>
      <c r="BQ974" s="211"/>
      <c r="BR974" s="211"/>
      <c r="BS974" s="211"/>
    </row>
    <row r="975" spans="1:71">
      <c r="A975" s="419"/>
      <c r="B975" s="419"/>
      <c r="C975" s="422"/>
      <c r="D975" s="195" t="str">
        <f t="shared" si="7585"/>
        <v>3.2</v>
      </c>
      <c r="E975" s="195"/>
      <c r="F975" s="195"/>
      <c r="G975" s="195"/>
      <c r="H975" s="195"/>
      <c r="I975" s="195"/>
      <c r="J975" s="196">
        <f t="shared" si="7424"/>
        <v>0</v>
      </c>
      <c r="K975" s="197" t="str">
        <f>IF(analis!AJ37="","",analis!AJ37)</f>
        <v/>
      </c>
      <c r="L975" s="196"/>
      <c r="M975" s="196"/>
      <c r="N975" s="196"/>
      <c r="O975" s="196"/>
      <c r="P975" s="196">
        <f t="shared" si="7425"/>
        <v>0</v>
      </c>
      <c r="Q975" s="8" t="e">
        <f>#REF!</f>
        <v>#REF!</v>
      </c>
      <c r="R975" s="196"/>
      <c r="S975" s="196" t="e">
        <f t="shared" si="7426"/>
        <v>#REF!</v>
      </c>
      <c r="T975" s="196"/>
      <c r="U975" s="196"/>
      <c r="V975" s="196">
        <f t="shared" si="7427"/>
        <v>0</v>
      </c>
      <c r="W975" s="196"/>
      <c r="X975" s="196"/>
      <c r="Y975" s="196"/>
      <c r="Z975" s="196"/>
      <c r="AA975" s="196">
        <f t="shared" ref="AA975" si="7676">IF($W$630=1,J975*$J$7,0)</f>
        <v>0</v>
      </c>
      <c r="AB975" s="196">
        <f t="shared" ref="AB975" si="7677">IF($X$630=1,P975*$P$7,0)</f>
        <v>0</v>
      </c>
      <c r="AC975" s="196" t="e">
        <f t="shared" ref="AC975" si="7678">IF($Y$630=1,S975*$S$7,0)</f>
        <v>#REF!</v>
      </c>
      <c r="AD975" s="196">
        <f t="shared" ref="AD975" si="7679">IF($Z$630=1,V975*$V$7,0)</f>
        <v>0</v>
      </c>
      <c r="AE975" s="197" t="e">
        <f t="shared" si="7432"/>
        <v>#REF!</v>
      </c>
      <c r="AF975" s="198">
        <f t="shared" ref="AF975" si="7680">IFERROR(AE975/(IF($W$630&gt;0,$J$7,0)+IF($X$630&gt;0,$P$7,0)+IF($Y$630&gt;0,$S$7,0)+IF($Z$630&gt;0,$V$7,0)),0)</f>
        <v>0</v>
      </c>
      <c r="AG975" s="198"/>
      <c r="AH975" s="425"/>
      <c r="AI975" s="413"/>
      <c r="AJ975" s="199" t="str">
        <f t="shared" si="7591"/>
        <v>4.2</v>
      </c>
      <c r="AK975" s="8" t="e">
        <f>#REF!</f>
        <v>#REF!</v>
      </c>
      <c r="AL975" s="199"/>
      <c r="AM975" s="196" t="e">
        <f t="shared" si="7434"/>
        <v>#REF!</v>
      </c>
      <c r="AN975" s="196"/>
      <c r="AO975" s="196"/>
      <c r="AP975" s="196">
        <f t="shared" si="7435"/>
        <v>0</v>
      </c>
      <c r="AQ975" s="196"/>
      <c r="AR975" s="196"/>
      <c r="AS975" s="196">
        <f t="shared" si="7436"/>
        <v>0</v>
      </c>
      <c r="AT975" s="196"/>
      <c r="AU975" s="196"/>
      <c r="AV975" s="196"/>
      <c r="AW975" s="196" t="e">
        <f t="shared" ref="AW975" si="7681">IF($AT$630=1,AM975*$AM$7,0)</f>
        <v>#REF!</v>
      </c>
      <c r="AX975" s="196">
        <f t="shared" ref="AX975" si="7682">IF($AU$630=1,AP975*$AP$7,0)</f>
        <v>0</v>
      </c>
      <c r="AY975" s="196">
        <f t="shared" ref="AY975" si="7683">IF($AV$630=1,AS975*$AS$7,0)</f>
        <v>0</v>
      </c>
      <c r="AZ975" s="197" t="e">
        <f t="shared" si="7440"/>
        <v>#REF!</v>
      </c>
      <c r="BA975" s="198">
        <f t="shared" ref="BA975" si="7684">IFERROR(AZ975/(IF($AT$630&gt;0,$AM$7,0)+IF($AU$630&gt;0,$AP$7,0)+IF($AV$630&gt;0,$AS$7,0)),0)</f>
        <v>0</v>
      </c>
      <c r="BB975" s="198"/>
      <c r="BC975" s="425"/>
      <c r="BD975" s="413"/>
      <c r="BE975" s="413"/>
      <c r="BF975" s="413"/>
      <c r="BG975" s="416"/>
      <c r="BH975" s="416"/>
      <c r="BI975" s="411"/>
      <c r="BJ975" s="411"/>
      <c r="BK975" s="413"/>
      <c r="BL975" s="413"/>
      <c r="BM975" s="413"/>
      <c r="BP975" s="211"/>
      <c r="BQ975" s="211"/>
      <c r="BR975" s="211"/>
      <c r="BS975" s="211"/>
    </row>
    <row r="976" spans="1:71">
      <c r="A976" s="419"/>
      <c r="B976" s="419"/>
      <c r="C976" s="422"/>
      <c r="D976" s="195" t="str">
        <f t="shared" si="7585"/>
        <v>3.3</v>
      </c>
      <c r="E976" s="195"/>
      <c r="F976" s="195"/>
      <c r="G976" s="195"/>
      <c r="H976" s="195"/>
      <c r="I976" s="195"/>
      <c r="J976" s="196">
        <f t="shared" si="7424"/>
        <v>0</v>
      </c>
      <c r="K976" s="197" t="str">
        <f>IF(analis!AL37="","",analis!AL37)</f>
        <v/>
      </c>
      <c r="L976" s="196"/>
      <c r="M976" s="196"/>
      <c r="N976" s="196"/>
      <c r="O976" s="196"/>
      <c r="P976" s="196">
        <f t="shared" si="7425"/>
        <v>0</v>
      </c>
      <c r="Q976" s="8" t="e">
        <f>#REF!</f>
        <v>#REF!</v>
      </c>
      <c r="R976" s="196"/>
      <c r="S976" s="196" t="e">
        <f t="shared" si="7426"/>
        <v>#REF!</v>
      </c>
      <c r="T976" s="196"/>
      <c r="U976" s="196"/>
      <c r="V976" s="196">
        <f t="shared" si="7427"/>
        <v>0</v>
      </c>
      <c r="W976" s="196"/>
      <c r="X976" s="196"/>
      <c r="Y976" s="196"/>
      <c r="Z976" s="196"/>
      <c r="AA976" s="196">
        <f t="shared" ref="AA976" si="7685">IF($W$631=1,J976*$J$7,0)</f>
        <v>0</v>
      </c>
      <c r="AB976" s="196">
        <f t="shared" ref="AB976" si="7686">IF($X$631=1,P976*$P$7,0)</f>
        <v>0</v>
      </c>
      <c r="AC976" s="196" t="e">
        <f t="shared" ref="AC976" si="7687">IF($Y$631=1,S976*$S$7,0)</f>
        <v>#REF!</v>
      </c>
      <c r="AD976" s="196">
        <f t="shared" ref="AD976" si="7688">IF($Z$631=1,V976*$V$7,0)</f>
        <v>0</v>
      </c>
      <c r="AE976" s="197" t="e">
        <f t="shared" si="7432"/>
        <v>#REF!</v>
      </c>
      <c r="AF976" s="198">
        <f t="shared" ref="AF976" si="7689">IFERROR(AE976/(IF($W$631&gt;0,$J$7,0)+IF($X$631&gt;0,$P$7,0)+IF($Y$631&gt;0,$S$7,0)+IF($Z$631&gt;0,$V$7,0)),0)</f>
        <v>0</v>
      </c>
      <c r="AG976" s="198"/>
      <c r="AH976" s="425"/>
      <c r="AI976" s="413"/>
      <c r="AJ976" s="199" t="str">
        <f t="shared" si="7591"/>
        <v>4.3</v>
      </c>
      <c r="AK976" s="8" t="e">
        <f>#REF!</f>
        <v>#REF!</v>
      </c>
      <c r="AL976" s="199"/>
      <c r="AM976" s="196" t="e">
        <f t="shared" si="7434"/>
        <v>#REF!</v>
      </c>
      <c r="AN976" s="196"/>
      <c r="AO976" s="196"/>
      <c r="AP976" s="196">
        <f t="shared" si="7435"/>
        <v>0</v>
      </c>
      <c r="AQ976" s="196"/>
      <c r="AR976" s="196"/>
      <c r="AS976" s="196">
        <f t="shared" si="7436"/>
        <v>0</v>
      </c>
      <c r="AT976" s="196"/>
      <c r="AU976" s="196"/>
      <c r="AV976" s="196"/>
      <c r="AW976" s="196" t="e">
        <f t="shared" ref="AW976" si="7690">IF($AT$631=1,AM976*$AM$7,0)</f>
        <v>#REF!</v>
      </c>
      <c r="AX976" s="196">
        <f t="shared" ref="AX976" si="7691">IF($AU$631=1,AP976*$AP$7,0)</f>
        <v>0</v>
      </c>
      <c r="AY976" s="196">
        <f t="shared" ref="AY976" si="7692">IF($AV$631=1,AS976*$AS$7,0)</f>
        <v>0</v>
      </c>
      <c r="AZ976" s="197" t="e">
        <f t="shared" si="7440"/>
        <v>#REF!</v>
      </c>
      <c r="BA976" s="198">
        <f t="shared" ref="BA976" si="7693">IFERROR(AZ976/(IF($AT$631&gt;0,$AM$7,0)+IF($AU$631&gt;0,$AP$7,0)+IF($AV$631&gt;0,$AS$7,0)),0)</f>
        <v>0</v>
      </c>
      <c r="BB976" s="198"/>
      <c r="BC976" s="425"/>
      <c r="BD976" s="413"/>
      <c r="BE976" s="413"/>
      <c r="BF976" s="413"/>
      <c r="BG976" s="416"/>
      <c r="BH976" s="416"/>
      <c r="BI976" s="411"/>
      <c r="BJ976" s="411"/>
      <c r="BK976" s="413"/>
      <c r="BL976" s="413"/>
      <c r="BM976" s="413"/>
      <c r="BP976" s="211"/>
      <c r="BQ976" s="211"/>
      <c r="BR976" s="211"/>
      <c r="BS976" s="211"/>
    </row>
    <row r="977" spans="1:71">
      <c r="A977" s="419"/>
      <c r="B977" s="419"/>
      <c r="C977" s="422"/>
      <c r="D977" s="195" t="str">
        <f t="shared" si="7585"/>
        <v>3.4</v>
      </c>
      <c r="E977" s="195"/>
      <c r="F977" s="195"/>
      <c r="G977" s="195"/>
      <c r="H977" s="195"/>
      <c r="I977" s="195"/>
      <c r="J977" s="196">
        <f t="shared" si="7424"/>
        <v>0</v>
      </c>
      <c r="K977" s="197" t="str">
        <f>IF(analis!AN37="","",analis!AN37)</f>
        <v/>
      </c>
      <c r="L977" s="196"/>
      <c r="M977" s="196"/>
      <c r="N977" s="196"/>
      <c r="O977" s="196"/>
      <c r="P977" s="196">
        <f t="shared" si="7425"/>
        <v>0</v>
      </c>
      <c r="Q977" s="8" t="e">
        <f>#REF!</f>
        <v>#REF!</v>
      </c>
      <c r="R977" s="196"/>
      <c r="S977" s="196" t="e">
        <f t="shared" si="7426"/>
        <v>#REF!</v>
      </c>
      <c r="T977" s="196"/>
      <c r="U977" s="196"/>
      <c r="V977" s="196">
        <f t="shared" si="7427"/>
        <v>0</v>
      </c>
      <c r="W977" s="196"/>
      <c r="X977" s="196"/>
      <c r="Y977" s="196"/>
      <c r="Z977" s="196"/>
      <c r="AA977" s="196">
        <f t="shared" ref="AA977" si="7694">IF($W$632=1,J977*$J$7,0)</f>
        <v>0</v>
      </c>
      <c r="AB977" s="196">
        <f t="shared" ref="AB977" si="7695">IF($X$632=1,P977*$P$7,0)</f>
        <v>0</v>
      </c>
      <c r="AC977" s="196" t="e">
        <f t="shared" ref="AC977" si="7696">IF($Y$632=1,S977*$S$7,0)</f>
        <v>#REF!</v>
      </c>
      <c r="AD977" s="196">
        <f t="shared" ref="AD977" si="7697">IF($Z$632=1,V977*$V$7,0)</f>
        <v>0</v>
      </c>
      <c r="AE977" s="197" t="e">
        <f t="shared" si="7432"/>
        <v>#REF!</v>
      </c>
      <c r="AF977" s="198">
        <f t="shared" ref="AF977" si="7698">IFERROR(AE977/(IF($W$632&gt;0,$J$7,0)+IF($X$632&gt;0,$P$7,0)+IF($Y$632&gt;0,$S$7,0)+IF($Z$632&gt;0,$V$7,0)),0)</f>
        <v>0</v>
      </c>
      <c r="AG977" s="198"/>
      <c r="AH977" s="425"/>
      <c r="AI977" s="413"/>
      <c r="AJ977" s="199" t="str">
        <f t="shared" si="7591"/>
        <v>4.4</v>
      </c>
      <c r="AK977" s="8" t="e">
        <f>#REF!</f>
        <v>#REF!</v>
      </c>
      <c r="AL977" s="199"/>
      <c r="AM977" s="196" t="e">
        <f t="shared" si="7434"/>
        <v>#REF!</v>
      </c>
      <c r="AN977" s="196"/>
      <c r="AO977" s="196"/>
      <c r="AP977" s="196">
        <f t="shared" si="7435"/>
        <v>0</v>
      </c>
      <c r="AQ977" s="196"/>
      <c r="AR977" s="196"/>
      <c r="AS977" s="196">
        <f t="shared" si="7436"/>
        <v>0</v>
      </c>
      <c r="AT977" s="196"/>
      <c r="AU977" s="196"/>
      <c r="AV977" s="196"/>
      <c r="AW977" s="196" t="e">
        <f t="shared" ref="AW977" si="7699">IF($AT$632=1,AM977*$AM$7,0)</f>
        <v>#REF!</v>
      </c>
      <c r="AX977" s="196">
        <f t="shared" ref="AX977" si="7700">IF($AU$632=1,AP977*$AP$7,0)</f>
        <v>0</v>
      </c>
      <c r="AY977" s="196">
        <f t="shared" ref="AY977" si="7701">IF($AV$632=1,AS977*$AS$7,0)</f>
        <v>0</v>
      </c>
      <c r="AZ977" s="197" t="e">
        <f t="shared" si="7440"/>
        <v>#REF!</v>
      </c>
      <c r="BA977" s="198">
        <f t="shared" ref="BA977" si="7702">IFERROR(AZ977/(IF($AT$632&gt;0,$AM$7,0)+IF($AU$632&gt;0,$AP$7,0)+IF($AV$632&gt;0,$AS$7,0)),0)</f>
        <v>0</v>
      </c>
      <c r="BB977" s="198"/>
      <c r="BC977" s="425"/>
      <c r="BD977" s="413"/>
      <c r="BE977" s="413"/>
      <c r="BF977" s="413"/>
      <c r="BG977" s="416"/>
      <c r="BH977" s="416"/>
      <c r="BI977" s="411"/>
      <c r="BJ977" s="411"/>
      <c r="BK977" s="413"/>
      <c r="BL977" s="413"/>
      <c r="BM977" s="413"/>
      <c r="BP977" s="211"/>
      <c r="BQ977" s="211"/>
      <c r="BR977" s="211"/>
      <c r="BS977" s="211"/>
    </row>
    <row r="978" spans="1:71">
      <c r="A978" s="419"/>
      <c r="B978" s="419"/>
      <c r="C978" s="422"/>
      <c r="D978" s="195" t="str">
        <f t="shared" si="7585"/>
        <v>3.5</v>
      </c>
      <c r="E978" s="195"/>
      <c r="F978" s="195"/>
      <c r="G978" s="195"/>
      <c r="H978" s="195"/>
      <c r="I978" s="195"/>
      <c r="J978" s="196">
        <f t="shared" si="7424"/>
        <v>0</v>
      </c>
      <c r="K978" s="197" t="str">
        <f>IF(analis!AP37="","",analis!AP37)</f>
        <v/>
      </c>
      <c r="L978" s="196"/>
      <c r="M978" s="196"/>
      <c r="N978" s="196"/>
      <c r="O978" s="196"/>
      <c r="P978" s="196">
        <f t="shared" si="7425"/>
        <v>0</v>
      </c>
      <c r="Q978" s="8" t="e">
        <f>#REF!</f>
        <v>#REF!</v>
      </c>
      <c r="R978" s="196"/>
      <c r="S978" s="196" t="e">
        <f t="shared" si="7426"/>
        <v>#REF!</v>
      </c>
      <c r="T978" s="196"/>
      <c r="U978" s="196"/>
      <c r="V978" s="196">
        <f t="shared" si="7427"/>
        <v>0</v>
      </c>
      <c r="W978" s="196"/>
      <c r="X978" s="196"/>
      <c r="Y978" s="196"/>
      <c r="Z978" s="196"/>
      <c r="AA978" s="196">
        <f t="shared" ref="AA978" si="7703">IF($W$633=1,J978*$J$7,0)</f>
        <v>0</v>
      </c>
      <c r="AB978" s="196">
        <f t="shared" ref="AB978" si="7704">IF($X$633=1,P978*$P$7,0)</f>
        <v>0</v>
      </c>
      <c r="AC978" s="196" t="e">
        <f t="shared" ref="AC978" si="7705">IF($Y$633=1,S978*$S$7,0)</f>
        <v>#REF!</v>
      </c>
      <c r="AD978" s="196">
        <f t="shared" ref="AD978" si="7706">IF($Z$633=1,V978*$V$7,0)</f>
        <v>0</v>
      </c>
      <c r="AE978" s="197" t="e">
        <f t="shared" si="7432"/>
        <v>#REF!</v>
      </c>
      <c r="AF978" s="198">
        <f t="shared" ref="AF978" si="7707">IFERROR(AE978/(IF($W$633&gt;0,$J$7,0)+IF($X$633&gt;0,$P$7,0)+IF($Y$633&gt;0,$S$7,0)+IF($Z$633&gt;0,$V$7,0)),0)</f>
        <v>0</v>
      </c>
      <c r="AG978" s="198"/>
      <c r="AH978" s="425"/>
      <c r="AI978" s="413"/>
      <c r="AJ978" s="199" t="str">
        <f t="shared" si="7591"/>
        <v>4.5</v>
      </c>
      <c r="AK978" s="8" t="e">
        <f>#REF!</f>
        <v>#REF!</v>
      </c>
      <c r="AL978" s="199"/>
      <c r="AM978" s="196" t="e">
        <f t="shared" si="7434"/>
        <v>#REF!</v>
      </c>
      <c r="AN978" s="196"/>
      <c r="AO978" s="196"/>
      <c r="AP978" s="196">
        <f t="shared" si="7435"/>
        <v>0</v>
      </c>
      <c r="AQ978" s="196"/>
      <c r="AR978" s="196"/>
      <c r="AS978" s="196">
        <f t="shared" si="7436"/>
        <v>0</v>
      </c>
      <c r="AT978" s="196"/>
      <c r="AU978" s="196"/>
      <c r="AV978" s="196"/>
      <c r="AW978" s="196" t="e">
        <f t="shared" ref="AW978" si="7708">IF($AT$633=1,AM978*$AM$7,0)</f>
        <v>#REF!</v>
      </c>
      <c r="AX978" s="196">
        <f t="shared" ref="AX978" si="7709">IF($AU$633=1,AP978*$AP$7,0)</f>
        <v>0</v>
      </c>
      <c r="AY978" s="196">
        <f t="shared" ref="AY978" si="7710">IF($AV$633=1,AS978*$AS$7,0)</f>
        <v>0</v>
      </c>
      <c r="AZ978" s="197" t="e">
        <f t="shared" si="7440"/>
        <v>#REF!</v>
      </c>
      <c r="BA978" s="198">
        <f t="shared" ref="BA978" si="7711">IFERROR(AZ978/(IF($AT$633&gt;0,$AM$7,0)+IF($AU$633&gt;0,$AP$7,0)+IF($AV$633&gt;0,$AS$7,0)),0)</f>
        <v>0</v>
      </c>
      <c r="BB978" s="198"/>
      <c r="BC978" s="425"/>
      <c r="BD978" s="413"/>
      <c r="BE978" s="413"/>
      <c r="BF978" s="413"/>
      <c r="BG978" s="416"/>
      <c r="BH978" s="416"/>
      <c r="BI978" s="411"/>
      <c r="BJ978" s="411"/>
      <c r="BK978" s="413"/>
      <c r="BL978" s="413"/>
      <c r="BM978" s="413"/>
      <c r="BP978" s="211"/>
      <c r="BQ978" s="211"/>
      <c r="BR978" s="211"/>
      <c r="BS978" s="211"/>
    </row>
    <row r="979" spans="1:71">
      <c r="A979" s="419"/>
      <c r="B979" s="419"/>
      <c r="C979" s="422"/>
      <c r="D979" s="195" t="str">
        <f t="shared" si="7585"/>
        <v>3.6</v>
      </c>
      <c r="E979" s="195"/>
      <c r="F979" s="195"/>
      <c r="G979" s="195"/>
      <c r="H979" s="195"/>
      <c r="I979" s="195"/>
      <c r="J979" s="196">
        <f t="shared" si="7424"/>
        <v>0</v>
      </c>
      <c r="K979" s="197" t="str">
        <f>IF(analis!AR37="","",analis!AR37)</f>
        <v/>
      </c>
      <c r="L979" s="196"/>
      <c r="M979" s="196"/>
      <c r="N979" s="196"/>
      <c r="O979" s="196"/>
      <c r="P979" s="196">
        <f t="shared" si="7425"/>
        <v>0</v>
      </c>
      <c r="Q979" s="8" t="str">
        <f>'rpp10'!$M$282</f>
        <v/>
      </c>
      <c r="R979" s="196"/>
      <c r="S979" s="196">
        <f t="shared" si="7426"/>
        <v>0</v>
      </c>
      <c r="T979" s="196"/>
      <c r="U979" s="196"/>
      <c r="V979" s="196">
        <f t="shared" si="7427"/>
        <v>0</v>
      </c>
      <c r="W979" s="196"/>
      <c r="X979" s="196"/>
      <c r="Y979" s="196"/>
      <c r="Z979" s="196"/>
      <c r="AA979" s="196">
        <f t="shared" ref="AA979" si="7712">IF($W$634=1,J979*$J$7,0)</f>
        <v>0</v>
      </c>
      <c r="AB979" s="196">
        <f t="shared" ref="AB979" si="7713">IF($X$634=1,P979*$P$7,0)</f>
        <v>0</v>
      </c>
      <c r="AC979" s="196">
        <f t="shared" ref="AC979" si="7714">IF($Y$634=1,S979*$S$7,0)</f>
        <v>0</v>
      </c>
      <c r="AD979" s="196">
        <f t="shared" ref="AD979" si="7715">IF($Z$634=1,V979*$V$7,0)</f>
        <v>0</v>
      </c>
      <c r="AE979" s="197">
        <f t="shared" si="7432"/>
        <v>0</v>
      </c>
      <c r="AF979" s="198">
        <f t="shared" ref="AF979" si="7716">IFERROR(AE979/(IF($W$634&gt;0,$J$7,0)+IF($X$634&gt;0,$P$7,0)+IF($Y$634&gt;0,$S$7,0)+IF($Z$634&gt;0,$V$7,0)),0)</f>
        <v>0</v>
      </c>
      <c r="AG979" s="198"/>
      <c r="AH979" s="425"/>
      <c r="AI979" s="413"/>
      <c r="AJ979" s="199" t="str">
        <f t="shared" si="7591"/>
        <v>4.6</v>
      </c>
      <c r="AK979" s="8" t="str">
        <f>'rpp10'!$M$339</f>
        <v/>
      </c>
      <c r="AL979" s="199"/>
      <c r="AM979" s="196">
        <f t="shared" si="7434"/>
        <v>0</v>
      </c>
      <c r="AN979" s="196"/>
      <c r="AO979" s="196"/>
      <c r="AP979" s="196">
        <f t="shared" si="7435"/>
        <v>0</v>
      </c>
      <c r="AQ979" s="196"/>
      <c r="AR979" s="196"/>
      <c r="AS979" s="196">
        <f t="shared" si="7436"/>
        <v>0</v>
      </c>
      <c r="AT979" s="196"/>
      <c r="AU979" s="196"/>
      <c r="AV979" s="196"/>
      <c r="AW979" s="196">
        <f t="shared" ref="AW979" si="7717">IF($AT$634=1,AM979*$AM$7,0)</f>
        <v>0</v>
      </c>
      <c r="AX979" s="196">
        <f t="shared" ref="AX979" si="7718">IF($AU$634=1,AP979*$AP$7,0)</f>
        <v>0</v>
      </c>
      <c r="AY979" s="196">
        <f t="shared" ref="AY979" si="7719">IF($AV$634=1,AS979*$AS$7,0)</f>
        <v>0</v>
      </c>
      <c r="AZ979" s="197">
        <f t="shared" si="7440"/>
        <v>0</v>
      </c>
      <c r="BA979" s="198">
        <f t="shared" ref="BA979" si="7720">IFERROR(AZ979/(IF($AT$634&gt;0,$AM$7,0)+IF($AU$634&gt;0,$AP$7,0)+IF($AV$634&gt;0,$AS$7,0)),0)</f>
        <v>0</v>
      </c>
      <c r="BB979" s="198"/>
      <c r="BC979" s="425"/>
      <c r="BD979" s="413"/>
      <c r="BE979" s="413"/>
      <c r="BF979" s="413"/>
      <c r="BG979" s="416"/>
      <c r="BH979" s="416"/>
      <c r="BI979" s="411"/>
      <c r="BJ979" s="411"/>
      <c r="BK979" s="413"/>
      <c r="BL979" s="413"/>
      <c r="BM979" s="413"/>
      <c r="BP979" s="211"/>
      <c r="BQ979" s="211"/>
      <c r="BR979" s="211"/>
      <c r="BS979" s="211"/>
    </row>
    <row r="980" spans="1:71">
      <c r="A980" s="419"/>
      <c r="B980" s="419"/>
      <c r="C980" s="422"/>
      <c r="D980" s="195" t="str">
        <f t="shared" si="7585"/>
        <v>3.7</v>
      </c>
      <c r="E980" s="195"/>
      <c r="F980" s="195"/>
      <c r="G980" s="195"/>
      <c r="H980" s="195"/>
      <c r="I980" s="195"/>
      <c r="J980" s="196">
        <f t="shared" si="7424"/>
        <v>0</v>
      </c>
      <c r="K980" s="197" t="str">
        <f>IF(analis!AT37="","",analis!AT37)</f>
        <v/>
      </c>
      <c r="L980" s="196"/>
      <c r="M980" s="196"/>
      <c r="N980" s="196"/>
      <c r="O980" s="196"/>
      <c r="P980" s="196">
        <f t="shared" si="7425"/>
        <v>0</v>
      </c>
      <c r="Q980" s="8" t="e">
        <f>#REF!</f>
        <v>#REF!</v>
      </c>
      <c r="R980" s="196"/>
      <c r="S980" s="196" t="e">
        <f t="shared" si="7426"/>
        <v>#REF!</v>
      </c>
      <c r="T980" s="196"/>
      <c r="U980" s="196"/>
      <c r="V980" s="196">
        <f t="shared" si="7427"/>
        <v>0</v>
      </c>
      <c r="W980" s="196"/>
      <c r="X980" s="196"/>
      <c r="Y980" s="196"/>
      <c r="Z980" s="196"/>
      <c r="AA980" s="196">
        <f t="shared" ref="AA980" si="7721">IF($W$635=1,J980*$J$7,0)</f>
        <v>0</v>
      </c>
      <c r="AB980" s="196">
        <f t="shared" ref="AB980" si="7722">IF($X$635=1,P980*$P$7,0)</f>
        <v>0</v>
      </c>
      <c r="AC980" s="196" t="e">
        <f t="shared" ref="AC980" si="7723">IF($Y$635=1,S980*$S$7,0)</f>
        <v>#REF!</v>
      </c>
      <c r="AD980" s="196">
        <f t="shared" ref="AD980" si="7724">IF($Z$635=1,V980*$V$7,0)</f>
        <v>0</v>
      </c>
      <c r="AE980" s="197" t="e">
        <f t="shared" si="7432"/>
        <v>#REF!</v>
      </c>
      <c r="AF980" s="198">
        <f t="shared" ref="AF980" si="7725">IFERROR(AE980/(IF($W$635&gt;0,$J$7,0)+IF($X$635&gt;0,$P$7,0)+IF($Y$635&gt;0,$S$7,0)+IF($Z$635&gt;0,$V$7,0)),0)</f>
        <v>0</v>
      </c>
      <c r="AG980" s="198"/>
      <c r="AH980" s="425"/>
      <c r="AI980" s="413"/>
      <c r="AJ980" s="199" t="str">
        <f t="shared" si="7591"/>
        <v>4.7</v>
      </c>
      <c r="AK980" s="8" t="e">
        <f>#REF!</f>
        <v>#REF!</v>
      </c>
      <c r="AL980" s="199"/>
      <c r="AM980" s="196" t="e">
        <f t="shared" si="7434"/>
        <v>#REF!</v>
      </c>
      <c r="AN980" s="196"/>
      <c r="AO980" s="196"/>
      <c r="AP980" s="196">
        <f t="shared" si="7435"/>
        <v>0</v>
      </c>
      <c r="AQ980" s="196"/>
      <c r="AR980" s="196"/>
      <c r="AS980" s="196">
        <f t="shared" si="7436"/>
        <v>0</v>
      </c>
      <c r="AT980" s="196"/>
      <c r="AU980" s="196"/>
      <c r="AV980" s="196"/>
      <c r="AW980" s="196" t="e">
        <f t="shared" ref="AW980" si="7726">IF($AT$635=1,AM980*$AM$7,0)</f>
        <v>#REF!</v>
      </c>
      <c r="AX980" s="196">
        <f t="shared" ref="AX980" si="7727">IF($AU$635=1,AP980*$AP$7,0)</f>
        <v>0</v>
      </c>
      <c r="AY980" s="196">
        <f t="shared" ref="AY980" si="7728">IF($AV$635=1,AS980*$AS$7,0)</f>
        <v>0</v>
      </c>
      <c r="AZ980" s="197" t="e">
        <f t="shared" si="7440"/>
        <v>#REF!</v>
      </c>
      <c r="BA980" s="198">
        <f t="shared" ref="BA980" si="7729">IFERROR(AZ980/(IF($AT$635&gt;0,$AM$7,0)+IF($AU$635&gt;0,$AP$7,0)+IF($AV$635&gt;0,$AS$7,0)),0)</f>
        <v>0</v>
      </c>
      <c r="BB980" s="198"/>
      <c r="BC980" s="425"/>
      <c r="BD980" s="413"/>
      <c r="BE980" s="413"/>
      <c r="BF980" s="413"/>
      <c r="BG980" s="416"/>
      <c r="BH980" s="416"/>
      <c r="BI980" s="411"/>
      <c r="BJ980" s="411"/>
      <c r="BK980" s="413"/>
      <c r="BL980" s="413"/>
      <c r="BM980" s="413"/>
      <c r="BP980" s="211"/>
      <c r="BQ980" s="211"/>
      <c r="BR980" s="211"/>
      <c r="BS980" s="211"/>
    </row>
    <row r="981" spans="1:71">
      <c r="A981" s="419"/>
      <c r="B981" s="419"/>
      <c r="C981" s="422"/>
      <c r="D981" s="195" t="str">
        <f t="shared" si="7585"/>
        <v>3.8</v>
      </c>
      <c r="E981" s="195"/>
      <c r="F981" s="195"/>
      <c r="G981" s="195"/>
      <c r="H981" s="195"/>
      <c r="I981" s="195"/>
      <c r="J981" s="196">
        <f t="shared" si="7424"/>
        <v>0</v>
      </c>
      <c r="K981" s="197" t="str">
        <f>IF(analis!AV37="","",analis!AV37)</f>
        <v/>
      </c>
      <c r="L981" s="196"/>
      <c r="M981" s="196"/>
      <c r="N981" s="196"/>
      <c r="O981" s="196"/>
      <c r="P981" s="196">
        <f t="shared" si="7425"/>
        <v>0</v>
      </c>
      <c r="Q981" s="8" t="e">
        <f>#REF!</f>
        <v>#REF!</v>
      </c>
      <c r="R981" s="196"/>
      <c r="S981" s="196" t="e">
        <f t="shared" si="7426"/>
        <v>#REF!</v>
      </c>
      <c r="T981" s="196"/>
      <c r="U981" s="196"/>
      <c r="V981" s="196">
        <f t="shared" si="7427"/>
        <v>0</v>
      </c>
      <c r="W981" s="196"/>
      <c r="X981" s="196"/>
      <c r="Y981" s="196"/>
      <c r="Z981" s="196"/>
      <c r="AA981" s="196">
        <f t="shared" ref="AA981" si="7730">IF($W$636=1,J981*$J$7,0)</f>
        <v>0</v>
      </c>
      <c r="AB981" s="196">
        <f t="shared" ref="AB981" si="7731">IF($X$636=1,P981*$P$7,0)</f>
        <v>0</v>
      </c>
      <c r="AC981" s="196" t="e">
        <f t="shared" ref="AC981" si="7732">IF($Y$636=1,S981*$S$7,0)</f>
        <v>#REF!</v>
      </c>
      <c r="AD981" s="196">
        <f t="shared" ref="AD981" si="7733">IF($Z$636=1,V981*$V$7,0)</f>
        <v>0</v>
      </c>
      <c r="AE981" s="197" t="e">
        <f t="shared" si="7432"/>
        <v>#REF!</v>
      </c>
      <c r="AF981" s="198">
        <f t="shared" ref="AF981" si="7734">IFERROR(AE981/(IF($W$636&gt;0,$J$7,0)+IF($X$636&gt;0,$P$7,0)+IF($Y$636&gt;0,$S$7,0)+IF($Z$636&gt;0,$V$7,0)),0)</f>
        <v>0</v>
      </c>
      <c r="AG981" s="198"/>
      <c r="AH981" s="425"/>
      <c r="AI981" s="413"/>
      <c r="AJ981" s="199" t="str">
        <f t="shared" si="7591"/>
        <v>4.8</v>
      </c>
      <c r="AK981" s="8" t="e">
        <f>#REF!</f>
        <v>#REF!</v>
      </c>
      <c r="AL981" s="199"/>
      <c r="AM981" s="196" t="e">
        <f t="shared" si="7434"/>
        <v>#REF!</v>
      </c>
      <c r="AN981" s="196"/>
      <c r="AO981" s="196"/>
      <c r="AP981" s="196">
        <f t="shared" si="7435"/>
        <v>0</v>
      </c>
      <c r="AQ981" s="196"/>
      <c r="AR981" s="196"/>
      <c r="AS981" s="196">
        <f t="shared" si="7436"/>
        <v>0</v>
      </c>
      <c r="AT981" s="196"/>
      <c r="AU981" s="196"/>
      <c r="AV981" s="196"/>
      <c r="AW981" s="196" t="e">
        <f t="shared" ref="AW981" si="7735">IF($AT$636=1,AM981*$AM$7,0)</f>
        <v>#REF!</v>
      </c>
      <c r="AX981" s="196">
        <f t="shared" ref="AX981" si="7736">IF($AU$636=1,AP981*$AP$7,0)</f>
        <v>0</v>
      </c>
      <c r="AY981" s="196">
        <f t="shared" ref="AY981" si="7737">IF($AV$636=1,AS981*$AS$7,0)</f>
        <v>0</v>
      </c>
      <c r="AZ981" s="197" t="e">
        <f t="shared" si="7440"/>
        <v>#REF!</v>
      </c>
      <c r="BA981" s="198">
        <f t="shared" ref="BA981" si="7738">IFERROR(AZ981/(IF($AT$636&gt;0,$AM$7,0)+IF($AU$636&gt;0,$AP$7,0)+IF($AV$636&gt;0,$AS$7,0)),0)</f>
        <v>0</v>
      </c>
      <c r="BB981" s="198"/>
      <c r="BC981" s="425"/>
      <c r="BD981" s="413"/>
      <c r="BE981" s="413"/>
      <c r="BF981" s="413"/>
      <c r="BG981" s="416"/>
      <c r="BH981" s="416"/>
      <c r="BI981" s="411"/>
      <c r="BJ981" s="411"/>
      <c r="BK981" s="413"/>
      <c r="BL981" s="413"/>
      <c r="BM981" s="413"/>
      <c r="BP981" s="211"/>
      <c r="BQ981" s="211"/>
      <c r="BR981" s="211"/>
      <c r="BS981" s="211"/>
    </row>
    <row r="982" spans="1:71">
      <c r="A982" s="419"/>
      <c r="B982" s="419"/>
      <c r="C982" s="422"/>
      <c r="D982" s="195" t="str">
        <f t="shared" si="7585"/>
        <v>3.9</v>
      </c>
      <c r="E982" s="195"/>
      <c r="F982" s="195"/>
      <c r="G982" s="195"/>
      <c r="H982" s="195"/>
      <c r="I982" s="195"/>
      <c r="J982" s="196">
        <f t="shared" si="7424"/>
        <v>0</v>
      </c>
      <c r="K982" s="197" t="str">
        <f>IF(analis!AX37="","",analis!AX37)</f>
        <v/>
      </c>
      <c r="L982" s="196"/>
      <c r="M982" s="196"/>
      <c r="N982" s="196"/>
      <c r="O982" s="196"/>
      <c r="P982" s="196">
        <f t="shared" si="7425"/>
        <v>0</v>
      </c>
      <c r="Q982" s="8" t="e">
        <f>#REF!</f>
        <v>#REF!</v>
      </c>
      <c r="R982" s="196"/>
      <c r="S982" s="196" t="e">
        <f t="shared" si="7426"/>
        <v>#REF!</v>
      </c>
      <c r="T982" s="196"/>
      <c r="U982" s="196"/>
      <c r="V982" s="196">
        <f t="shared" si="7427"/>
        <v>0</v>
      </c>
      <c r="W982" s="196"/>
      <c r="X982" s="196"/>
      <c r="Y982" s="196"/>
      <c r="Z982" s="196"/>
      <c r="AA982" s="196">
        <f t="shared" ref="AA982" si="7739">IF($W$637=1,J982*$J$7,0)</f>
        <v>0</v>
      </c>
      <c r="AB982" s="196">
        <f t="shared" ref="AB982" si="7740">IF($X$637=1,P982*$P$7,0)</f>
        <v>0</v>
      </c>
      <c r="AC982" s="196" t="e">
        <f t="shared" ref="AC982" si="7741">IF($Y$637=1,S982*$S$7,0)</f>
        <v>#REF!</v>
      </c>
      <c r="AD982" s="196">
        <f t="shared" ref="AD982" si="7742">IF($Z$637=1,V982*$V$7,0)</f>
        <v>0</v>
      </c>
      <c r="AE982" s="197" t="e">
        <f t="shared" si="7432"/>
        <v>#REF!</v>
      </c>
      <c r="AF982" s="198">
        <f t="shared" ref="AF982" si="7743">IFERROR(AE982/(IF($W$637&gt;0,$J$7,0)+IF($X$637&gt;0,$P$7,0)+IF($Y$637&gt;0,$S$7,0)+IF($Z$637&gt;0,$V$7,0)),0)</f>
        <v>0</v>
      </c>
      <c r="AG982" s="198"/>
      <c r="AH982" s="425"/>
      <c r="AI982" s="413"/>
      <c r="AJ982" s="199" t="str">
        <f t="shared" si="7591"/>
        <v>4.9</v>
      </c>
      <c r="AK982" s="8" t="e">
        <f>#REF!</f>
        <v>#REF!</v>
      </c>
      <c r="AL982" s="199"/>
      <c r="AM982" s="196" t="e">
        <f t="shared" si="7434"/>
        <v>#REF!</v>
      </c>
      <c r="AN982" s="196"/>
      <c r="AO982" s="196"/>
      <c r="AP982" s="196">
        <f t="shared" si="7435"/>
        <v>0</v>
      </c>
      <c r="AQ982" s="196"/>
      <c r="AR982" s="196"/>
      <c r="AS982" s="196">
        <f t="shared" si="7436"/>
        <v>0</v>
      </c>
      <c r="AT982" s="196"/>
      <c r="AU982" s="196"/>
      <c r="AV982" s="196"/>
      <c r="AW982" s="196" t="e">
        <f t="shared" ref="AW982" si="7744">IF($AT$637=1,AM982*$AM$7,0)</f>
        <v>#REF!</v>
      </c>
      <c r="AX982" s="196">
        <f t="shared" ref="AX982" si="7745">IF($AU$637=1,AP982*$AP$7,0)</f>
        <v>0</v>
      </c>
      <c r="AY982" s="196">
        <f t="shared" ref="AY982" si="7746">IF($AV$637=1,AS982*$AS$7,0)</f>
        <v>0</v>
      </c>
      <c r="AZ982" s="197" t="e">
        <f t="shared" si="7440"/>
        <v>#REF!</v>
      </c>
      <c r="BA982" s="198">
        <f t="shared" ref="BA982" si="7747">IFERROR(AZ982/(IF($AT$637&gt;0,$AM$7,0)+IF($AU$637&gt;0,$AP$7,0)+IF($AV$637&gt;0,$AS$7,0)),0)</f>
        <v>0</v>
      </c>
      <c r="BB982" s="198"/>
      <c r="BC982" s="425"/>
      <c r="BD982" s="413"/>
      <c r="BE982" s="413"/>
      <c r="BF982" s="413"/>
      <c r="BG982" s="416"/>
      <c r="BH982" s="416"/>
      <c r="BI982" s="411"/>
      <c r="BJ982" s="411"/>
      <c r="BK982" s="413"/>
      <c r="BL982" s="413"/>
      <c r="BM982" s="413"/>
      <c r="BP982" s="211"/>
      <c r="BQ982" s="211"/>
      <c r="BR982" s="211"/>
      <c r="BS982" s="211"/>
    </row>
    <row r="983" spans="1:71">
      <c r="A983" s="419"/>
      <c r="B983" s="419"/>
      <c r="C983" s="422"/>
      <c r="D983" s="195" t="str">
        <f t="shared" si="7585"/>
        <v>3.10</v>
      </c>
      <c r="E983" s="195"/>
      <c r="F983" s="195"/>
      <c r="G983" s="195"/>
      <c r="H983" s="195"/>
      <c r="I983" s="195"/>
      <c r="J983" s="196">
        <f t="shared" si="7424"/>
        <v>0</v>
      </c>
      <c r="K983" s="197" t="str">
        <f>IF(analis!AZ37="","",analis!AZ37)</f>
        <v/>
      </c>
      <c r="L983" s="196"/>
      <c r="M983" s="196"/>
      <c r="N983" s="196"/>
      <c r="O983" s="196"/>
      <c r="P983" s="196">
        <f t="shared" si="7425"/>
        <v>0</v>
      </c>
      <c r="Q983" s="8" t="e">
        <f>#REF!</f>
        <v>#REF!</v>
      </c>
      <c r="R983" s="196"/>
      <c r="S983" s="196" t="e">
        <f t="shared" si="7426"/>
        <v>#REF!</v>
      </c>
      <c r="T983" s="196"/>
      <c r="U983" s="196"/>
      <c r="V983" s="196">
        <f t="shared" si="7427"/>
        <v>0</v>
      </c>
      <c r="W983" s="196"/>
      <c r="X983" s="196"/>
      <c r="Y983" s="196"/>
      <c r="Z983" s="196"/>
      <c r="AA983" s="196">
        <f t="shared" ref="AA983" si="7748">IF($W$638=1,J983*$J$7,0)</f>
        <v>0</v>
      </c>
      <c r="AB983" s="196">
        <f t="shared" ref="AB983" si="7749">IF($X$638=1,P983*$P$7,0)</f>
        <v>0</v>
      </c>
      <c r="AC983" s="196" t="e">
        <f t="shared" ref="AC983" si="7750">IF($Y$638=1,S983*$S$7,0)</f>
        <v>#REF!</v>
      </c>
      <c r="AD983" s="196">
        <f t="shared" ref="AD983" si="7751">IF($Z$638=1,V983*$V$7,0)</f>
        <v>0</v>
      </c>
      <c r="AE983" s="197" t="e">
        <f t="shared" si="7432"/>
        <v>#REF!</v>
      </c>
      <c r="AF983" s="198">
        <f t="shared" ref="AF983" si="7752">IFERROR(AE983/(IF($W$638&gt;0,$J$7,0)+IF($X$638&gt;0,$P$7,0)+IF($Y$638&gt;0,$S$7,0)+IF($Z$638&gt;0,$V$7,0)),0)</f>
        <v>0</v>
      </c>
      <c r="AG983" s="198"/>
      <c r="AH983" s="425"/>
      <c r="AI983" s="413"/>
      <c r="AJ983" s="199" t="str">
        <f t="shared" si="7591"/>
        <v>4.10</v>
      </c>
      <c r="AK983" s="8" t="e">
        <f>#REF!</f>
        <v>#REF!</v>
      </c>
      <c r="AL983" s="199"/>
      <c r="AM983" s="196" t="e">
        <f t="shared" si="7434"/>
        <v>#REF!</v>
      </c>
      <c r="AN983" s="196"/>
      <c r="AO983" s="196"/>
      <c r="AP983" s="196">
        <f t="shared" si="7435"/>
        <v>0</v>
      </c>
      <c r="AQ983" s="196"/>
      <c r="AR983" s="196"/>
      <c r="AS983" s="196">
        <f t="shared" si="7436"/>
        <v>0</v>
      </c>
      <c r="AT983" s="196"/>
      <c r="AU983" s="196"/>
      <c r="AV983" s="196"/>
      <c r="AW983" s="196" t="e">
        <f t="shared" ref="AW983" si="7753">IF($AT$638=1,AM983*$AM$7,0)</f>
        <v>#REF!</v>
      </c>
      <c r="AX983" s="196">
        <f t="shared" ref="AX983" si="7754">IF($AU$638=1,AP983*$AP$7,0)</f>
        <v>0</v>
      </c>
      <c r="AY983" s="196">
        <f t="shared" ref="AY983" si="7755">IF($AV$638=1,AS983*$AS$7,0)</f>
        <v>0</v>
      </c>
      <c r="AZ983" s="197" t="e">
        <f t="shared" si="7440"/>
        <v>#REF!</v>
      </c>
      <c r="BA983" s="198">
        <f t="shared" ref="BA983" si="7756">IFERROR(AZ983/(IF($AT$638&gt;0,$AM$7,0)+IF($AU$638&gt;0,$AP$7,0)+IF($AV$638&gt;0,$AS$7,0)),0)</f>
        <v>0</v>
      </c>
      <c r="BB983" s="198"/>
      <c r="BC983" s="425"/>
      <c r="BD983" s="413"/>
      <c r="BE983" s="413"/>
      <c r="BF983" s="413"/>
      <c r="BG983" s="416"/>
      <c r="BH983" s="416"/>
      <c r="BI983" s="411"/>
      <c r="BJ983" s="411"/>
      <c r="BK983" s="413"/>
      <c r="BL983" s="413"/>
      <c r="BM983" s="413"/>
      <c r="BP983" s="211"/>
      <c r="BQ983" s="211"/>
      <c r="BR983" s="211"/>
      <c r="BS983" s="211"/>
    </row>
    <row r="984" spans="1:71">
      <c r="A984" s="419"/>
      <c r="B984" s="419"/>
      <c r="C984" s="422"/>
      <c r="D984" s="195" t="str">
        <f t="shared" si="7585"/>
        <v>3.11</v>
      </c>
      <c r="E984" s="195"/>
      <c r="F984" s="195"/>
      <c r="G984" s="195"/>
      <c r="H984" s="195"/>
      <c r="I984" s="195"/>
      <c r="J984" s="196">
        <f t="shared" si="7424"/>
        <v>0</v>
      </c>
      <c r="K984" s="197" t="str">
        <f>IF(analis!BB37="","",analis!BB37)</f>
        <v/>
      </c>
      <c r="L984" s="196"/>
      <c r="M984" s="196"/>
      <c r="N984" s="196"/>
      <c r="O984" s="196"/>
      <c r="P984" s="196">
        <f t="shared" si="7425"/>
        <v>0</v>
      </c>
      <c r="Q984" s="8" t="e">
        <f>#REF!</f>
        <v>#REF!</v>
      </c>
      <c r="R984" s="196"/>
      <c r="S984" s="196" t="e">
        <f t="shared" si="7426"/>
        <v>#REF!</v>
      </c>
      <c r="T984" s="196"/>
      <c r="U984" s="196"/>
      <c r="V984" s="196">
        <f t="shared" si="7427"/>
        <v>0</v>
      </c>
      <c r="W984" s="196"/>
      <c r="X984" s="196"/>
      <c r="Y984" s="196"/>
      <c r="Z984" s="196"/>
      <c r="AA984" s="196">
        <f t="shared" ref="AA984" si="7757">IF($W$639=1,J984*$J$7,0)</f>
        <v>0</v>
      </c>
      <c r="AB984" s="196">
        <f t="shared" ref="AB984" si="7758">IF($X$639=1,P984*$P$7,0)</f>
        <v>0</v>
      </c>
      <c r="AC984" s="196" t="e">
        <f t="shared" ref="AC984" si="7759">IF($Y$639=1,S984*$S$7,0)</f>
        <v>#REF!</v>
      </c>
      <c r="AD984" s="196">
        <f t="shared" ref="AD984" si="7760">IF($Z$639=1,V984*$V$7,0)</f>
        <v>0</v>
      </c>
      <c r="AE984" s="197" t="e">
        <f t="shared" si="7432"/>
        <v>#REF!</v>
      </c>
      <c r="AF984" s="198">
        <f t="shared" ref="AF984" si="7761">IFERROR(AE984/(IF($W$639&gt;0,$J$7,0)+IF($X$639&gt;0,$P$7,0)+IF($Y$639&gt;0,$S$7,0)+IF($Z$639&gt;0,$V$7,0)),0)</f>
        <v>0</v>
      </c>
      <c r="AG984" s="198"/>
      <c r="AH984" s="425"/>
      <c r="AI984" s="413"/>
      <c r="AJ984" s="199" t="str">
        <f t="shared" si="7591"/>
        <v>4.11</v>
      </c>
      <c r="AK984" s="8" t="e">
        <f>#REF!</f>
        <v>#REF!</v>
      </c>
      <c r="AL984" s="199"/>
      <c r="AM984" s="196" t="e">
        <f t="shared" si="7434"/>
        <v>#REF!</v>
      </c>
      <c r="AN984" s="196"/>
      <c r="AO984" s="196"/>
      <c r="AP984" s="196">
        <f t="shared" si="7435"/>
        <v>0</v>
      </c>
      <c r="AQ984" s="196"/>
      <c r="AR984" s="196"/>
      <c r="AS984" s="196">
        <f t="shared" si="7436"/>
        <v>0</v>
      </c>
      <c r="AT984" s="196"/>
      <c r="AU984" s="196"/>
      <c r="AV984" s="196"/>
      <c r="AW984" s="196" t="e">
        <f t="shared" ref="AW984" si="7762">IF($AT$639=1,AM984*$AM$7,0)</f>
        <v>#REF!</v>
      </c>
      <c r="AX984" s="196">
        <f t="shared" ref="AX984" si="7763">IF($AU$639=1,AP984*$AP$7,0)</f>
        <v>0</v>
      </c>
      <c r="AY984" s="196">
        <f t="shared" ref="AY984" si="7764">IF($AV$639=1,AS984*$AS$7,0)</f>
        <v>0</v>
      </c>
      <c r="AZ984" s="197" t="e">
        <f t="shared" si="7440"/>
        <v>#REF!</v>
      </c>
      <c r="BA984" s="198">
        <f t="shared" ref="BA984" si="7765">IFERROR(AZ984/(IF($AT$639&gt;0,$AM$7,0)+IF($AU$639&gt;0,$AP$7,0)+IF($AV$639&gt;0,$AS$7,0)),0)</f>
        <v>0</v>
      </c>
      <c r="BB984" s="198"/>
      <c r="BC984" s="425"/>
      <c r="BD984" s="413"/>
      <c r="BE984" s="413"/>
      <c r="BF984" s="413"/>
      <c r="BG984" s="416"/>
      <c r="BH984" s="416"/>
      <c r="BI984" s="411"/>
      <c r="BJ984" s="411"/>
      <c r="BK984" s="413"/>
      <c r="BL984" s="413"/>
      <c r="BM984" s="413"/>
      <c r="BP984" s="211"/>
      <c r="BQ984" s="211"/>
      <c r="BR984" s="211"/>
      <c r="BS984" s="211"/>
    </row>
    <row r="985" spans="1:71">
      <c r="A985" s="419"/>
      <c r="B985" s="419"/>
      <c r="C985" s="422"/>
      <c r="D985" s="195" t="str">
        <f t="shared" si="7585"/>
        <v>3.12</v>
      </c>
      <c r="E985" s="195"/>
      <c r="F985" s="195"/>
      <c r="G985" s="195"/>
      <c r="H985" s="195"/>
      <c r="I985" s="195"/>
      <c r="J985" s="196">
        <f t="shared" si="7424"/>
        <v>0</v>
      </c>
      <c r="K985" s="197" t="str">
        <f>IF(analis!BD37="","",analis!BD37)</f>
        <v/>
      </c>
      <c r="L985" s="196"/>
      <c r="M985" s="196"/>
      <c r="N985" s="196"/>
      <c r="O985" s="196"/>
      <c r="P985" s="196">
        <f t="shared" si="7425"/>
        <v>0</v>
      </c>
      <c r="Q985" s="8" t="e">
        <f>#REF!</f>
        <v>#REF!</v>
      </c>
      <c r="R985" s="196"/>
      <c r="S985" s="196" t="e">
        <f t="shared" si="7426"/>
        <v>#REF!</v>
      </c>
      <c r="T985" s="196"/>
      <c r="U985" s="196"/>
      <c r="V985" s="196">
        <f t="shared" si="7427"/>
        <v>0</v>
      </c>
      <c r="W985" s="196"/>
      <c r="X985" s="196"/>
      <c r="Y985" s="196"/>
      <c r="Z985" s="196"/>
      <c r="AA985" s="196">
        <f t="shared" ref="AA985" si="7766">IF($W$640=1,J985*$J$7,0)</f>
        <v>0</v>
      </c>
      <c r="AB985" s="196">
        <f t="shared" ref="AB985" si="7767">IF($X$640=1,P985*$P$7,0)</f>
        <v>0</v>
      </c>
      <c r="AC985" s="196" t="e">
        <f t="shared" ref="AC985" si="7768">IF($Y$640=1,S985*$S$7,0)</f>
        <v>#REF!</v>
      </c>
      <c r="AD985" s="196">
        <f t="shared" ref="AD985" si="7769">IF($Z$640=1,V985*$V$7,0)</f>
        <v>0</v>
      </c>
      <c r="AE985" s="197" t="e">
        <f t="shared" si="7432"/>
        <v>#REF!</v>
      </c>
      <c r="AF985" s="198">
        <f t="shared" ref="AF985" si="7770">IFERROR(AE985/(IF($W$640&gt;0,$J$7,0)+IF($X$640&gt;0,$P$7,0)+IF($Y$640&gt;0,$S$7,0)+IF($Z$640&gt;0,$V$7,0)),0)</f>
        <v>0</v>
      </c>
      <c r="AG985" s="198"/>
      <c r="AH985" s="425"/>
      <c r="AI985" s="413"/>
      <c r="AJ985" s="199" t="str">
        <f t="shared" si="7591"/>
        <v>4.12</v>
      </c>
      <c r="AK985" s="8" t="e">
        <f>#REF!</f>
        <v>#REF!</v>
      </c>
      <c r="AL985" s="199"/>
      <c r="AM985" s="196" t="e">
        <f t="shared" si="7434"/>
        <v>#REF!</v>
      </c>
      <c r="AN985" s="196"/>
      <c r="AO985" s="196"/>
      <c r="AP985" s="196">
        <f t="shared" si="7435"/>
        <v>0</v>
      </c>
      <c r="AQ985" s="196"/>
      <c r="AR985" s="196"/>
      <c r="AS985" s="196">
        <f t="shared" si="7436"/>
        <v>0</v>
      </c>
      <c r="AT985" s="196"/>
      <c r="AU985" s="196"/>
      <c r="AV985" s="196"/>
      <c r="AW985" s="196" t="e">
        <f t="shared" ref="AW985" si="7771">IF($AT$640=1,AM985*$AM$7,0)</f>
        <v>#REF!</v>
      </c>
      <c r="AX985" s="196">
        <f t="shared" ref="AX985" si="7772">IF($AU$640=1,AP985*$AP$7,0)</f>
        <v>0</v>
      </c>
      <c r="AY985" s="196">
        <f t="shared" ref="AY985" si="7773">IF($AV$640=1,AS985*$AS$7,0)</f>
        <v>0</v>
      </c>
      <c r="AZ985" s="197" t="e">
        <f t="shared" si="7440"/>
        <v>#REF!</v>
      </c>
      <c r="BA985" s="198">
        <f t="shared" ref="BA985" si="7774">IFERROR(AZ985/(IF($AT$640&gt;0,$AM$7,0)+IF($AU$640&gt;0,$AP$7,0)+IF($AV$640&gt;0,$AS$7,0)),0)</f>
        <v>0</v>
      </c>
      <c r="BB985" s="198"/>
      <c r="BC985" s="425"/>
      <c r="BD985" s="413"/>
      <c r="BE985" s="413"/>
      <c r="BF985" s="413"/>
      <c r="BG985" s="416"/>
      <c r="BH985" s="416"/>
      <c r="BI985" s="411"/>
      <c r="BJ985" s="411"/>
      <c r="BK985" s="413"/>
      <c r="BL985" s="413"/>
      <c r="BM985" s="413"/>
      <c r="BP985" s="211"/>
      <c r="BQ985" s="211"/>
      <c r="BR985" s="211"/>
      <c r="BS985" s="211"/>
    </row>
    <row r="986" spans="1:71">
      <c r="A986" s="419"/>
      <c r="B986" s="419"/>
      <c r="C986" s="422"/>
      <c r="D986" s="195" t="str">
        <f t="shared" si="7585"/>
        <v>3.13</v>
      </c>
      <c r="E986" s="195"/>
      <c r="F986" s="195"/>
      <c r="G986" s="195"/>
      <c r="H986" s="195"/>
      <c r="I986" s="195"/>
      <c r="J986" s="196">
        <f t="shared" si="7424"/>
        <v>0</v>
      </c>
      <c r="K986" s="197" t="str">
        <f>IF(analis!BF37="","",analis!BF37)</f>
        <v/>
      </c>
      <c r="L986" s="196"/>
      <c r="M986" s="196"/>
      <c r="N986" s="196"/>
      <c r="O986" s="196"/>
      <c r="P986" s="196">
        <f t="shared" si="7425"/>
        <v>0</v>
      </c>
      <c r="Q986" s="8" t="e">
        <f>#REF!</f>
        <v>#REF!</v>
      </c>
      <c r="R986" s="196"/>
      <c r="S986" s="196" t="e">
        <f t="shared" si="7426"/>
        <v>#REF!</v>
      </c>
      <c r="T986" s="196"/>
      <c r="U986" s="196"/>
      <c r="V986" s="196">
        <f t="shared" si="7427"/>
        <v>0</v>
      </c>
      <c r="W986" s="196"/>
      <c r="X986" s="196"/>
      <c r="Y986" s="196"/>
      <c r="Z986" s="196"/>
      <c r="AA986" s="196">
        <f t="shared" ref="AA986" si="7775">IF($W$641=1,J986*$J$7,0)</f>
        <v>0</v>
      </c>
      <c r="AB986" s="196">
        <f t="shared" ref="AB986" si="7776">IF($X$641=1,P986*$P$7,0)</f>
        <v>0</v>
      </c>
      <c r="AC986" s="196" t="e">
        <f t="shared" ref="AC986" si="7777">IF($Y$641=1,S986*$S$7,0)</f>
        <v>#REF!</v>
      </c>
      <c r="AD986" s="196">
        <f t="shared" ref="AD986" si="7778">IF($Z$641=1,V986*$V$7,0)</f>
        <v>0</v>
      </c>
      <c r="AE986" s="197" t="e">
        <f t="shared" si="7432"/>
        <v>#REF!</v>
      </c>
      <c r="AF986" s="198">
        <f t="shared" ref="AF986" si="7779">IFERROR(AE986/(IF($W$641&gt;0,$J$7,0)+IF($X$641&gt;0,$P$7,0)+IF($Y$641&gt;0,$S$7,0)+IF($Z$641&gt;0,$V$7,0)),0)</f>
        <v>0</v>
      </c>
      <c r="AG986" s="198"/>
      <c r="AH986" s="425"/>
      <c r="AI986" s="413"/>
      <c r="AJ986" s="199" t="str">
        <f t="shared" si="7591"/>
        <v>4.13</v>
      </c>
      <c r="AK986" s="8" t="e">
        <f>#REF!</f>
        <v>#REF!</v>
      </c>
      <c r="AL986" s="199"/>
      <c r="AM986" s="196" t="e">
        <f t="shared" si="7434"/>
        <v>#REF!</v>
      </c>
      <c r="AN986" s="196"/>
      <c r="AO986" s="196"/>
      <c r="AP986" s="196">
        <f t="shared" si="7435"/>
        <v>0</v>
      </c>
      <c r="AQ986" s="196"/>
      <c r="AR986" s="196"/>
      <c r="AS986" s="196">
        <f t="shared" si="7436"/>
        <v>0</v>
      </c>
      <c r="AT986" s="196"/>
      <c r="AU986" s="196"/>
      <c r="AV986" s="196"/>
      <c r="AW986" s="196" t="e">
        <f t="shared" ref="AW986" si="7780">IF($AT$641=1,AM986*$AM$7,0)</f>
        <v>#REF!</v>
      </c>
      <c r="AX986" s="196">
        <f t="shared" ref="AX986" si="7781">IF($AU$641=1,AP986*$AP$7,0)</f>
        <v>0</v>
      </c>
      <c r="AY986" s="196">
        <f t="shared" ref="AY986" si="7782">IF($AV$641=1,AS986*$AS$7,0)</f>
        <v>0</v>
      </c>
      <c r="AZ986" s="197" t="e">
        <f t="shared" si="7440"/>
        <v>#REF!</v>
      </c>
      <c r="BA986" s="198">
        <f t="shared" ref="BA986" si="7783">IFERROR(AZ986/(IF($AT$641&gt;0,$AM$7,0)+IF($AU$641&gt;0,$AP$7,0)+IF($AV$641&gt;0,$AS$7,0)),0)</f>
        <v>0</v>
      </c>
      <c r="BB986" s="198"/>
      <c r="BC986" s="425"/>
      <c r="BD986" s="413"/>
      <c r="BE986" s="413"/>
      <c r="BF986" s="413"/>
      <c r="BG986" s="416"/>
      <c r="BH986" s="416"/>
      <c r="BI986" s="411"/>
      <c r="BJ986" s="411"/>
      <c r="BK986" s="413"/>
      <c r="BL986" s="413"/>
      <c r="BM986" s="413"/>
      <c r="BP986" s="211"/>
      <c r="BQ986" s="211"/>
      <c r="BR986" s="211"/>
      <c r="BS986" s="211"/>
    </row>
    <row r="987" spans="1:71">
      <c r="A987" s="419"/>
      <c r="B987" s="419"/>
      <c r="C987" s="422"/>
      <c r="D987" s="195" t="str">
        <f t="shared" si="7585"/>
        <v>3.14</v>
      </c>
      <c r="E987" s="195"/>
      <c r="F987" s="195"/>
      <c r="G987" s="195"/>
      <c r="H987" s="195"/>
      <c r="I987" s="195"/>
      <c r="J987" s="196">
        <f t="shared" si="7424"/>
        <v>0</v>
      </c>
      <c r="K987" s="197" t="str">
        <f>IF(analis!BH37="","",analis!BH37)</f>
        <v/>
      </c>
      <c r="L987" s="196"/>
      <c r="M987" s="196"/>
      <c r="N987" s="196"/>
      <c r="O987" s="196"/>
      <c r="P987" s="196">
        <f t="shared" si="7425"/>
        <v>0</v>
      </c>
      <c r="Q987" s="8" t="e">
        <f>#REF!</f>
        <v>#REF!</v>
      </c>
      <c r="R987" s="196"/>
      <c r="S987" s="196" t="e">
        <f t="shared" si="7426"/>
        <v>#REF!</v>
      </c>
      <c r="T987" s="196"/>
      <c r="U987" s="196"/>
      <c r="V987" s="196">
        <f t="shared" si="7427"/>
        <v>0</v>
      </c>
      <c r="W987" s="196"/>
      <c r="X987" s="196"/>
      <c r="Y987" s="196"/>
      <c r="Z987" s="196"/>
      <c r="AA987" s="196">
        <f t="shared" ref="AA987" si="7784">IF($W$642=1,J987*$J$7,0)</f>
        <v>0</v>
      </c>
      <c r="AB987" s="196">
        <f t="shared" ref="AB987" si="7785">IF($X$642=1,P987*$P$7,0)</f>
        <v>0</v>
      </c>
      <c r="AC987" s="196" t="e">
        <f t="shared" ref="AC987" si="7786">IF($Y$642=1,S987*$S$7,0)</f>
        <v>#REF!</v>
      </c>
      <c r="AD987" s="196">
        <f t="shared" ref="AD987" si="7787">IF($Z$642=1,V987*$V$7,0)</f>
        <v>0</v>
      </c>
      <c r="AE987" s="197" t="e">
        <f t="shared" si="7432"/>
        <v>#REF!</v>
      </c>
      <c r="AF987" s="198">
        <f t="shared" ref="AF987" si="7788">IFERROR(AE987/(IF($W$642&gt;0,$J$7,0)+IF($X$642&gt;0,$P$7,0)+IF($Y$642&gt;0,$S$7,0)+IF($Z$642&gt;0,$V$7,0)),0)</f>
        <v>0</v>
      </c>
      <c r="AG987" s="198"/>
      <c r="AH987" s="425"/>
      <c r="AI987" s="413"/>
      <c r="AJ987" s="199" t="str">
        <f t="shared" si="7591"/>
        <v>4.14</v>
      </c>
      <c r="AK987" s="8" t="e">
        <f>#REF!</f>
        <v>#REF!</v>
      </c>
      <c r="AL987" s="199"/>
      <c r="AM987" s="196" t="e">
        <f t="shared" si="7434"/>
        <v>#REF!</v>
      </c>
      <c r="AN987" s="196"/>
      <c r="AO987" s="196"/>
      <c r="AP987" s="196">
        <f t="shared" si="7435"/>
        <v>0</v>
      </c>
      <c r="AQ987" s="196"/>
      <c r="AR987" s="196"/>
      <c r="AS987" s="196">
        <f t="shared" si="7436"/>
        <v>0</v>
      </c>
      <c r="AT987" s="196"/>
      <c r="AU987" s="196"/>
      <c r="AV987" s="196"/>
      <c r="AW987" s="196" t="e">
        <f t="shared" ref="AW987" si="7789">IF($AT$642=1,AM987*$AM$7,0)</f>
        <v>#REF!</v>
      </c>
      <c r="AX987" s="196">
        <f t="shared" ref="AX987" si="7790">IF($AU$642=1,AP987*$AP$7,0)</f>
        <v>0</v>
      </c>
      <c r="AY987" s="196">
        <f t="shared" ref="AY987" si="7791">IF($AV$642=1,AS987*$AS$7,0)</f>
        <v>0</v>
      </c>
      <c r="AZ987" s="197" t="e">
        <f t="shared" si="7440"/>
        <v>#REF!</v>
      </c>
      <c r="BA987" s="198">
        <f t="shared" ref="BA987" si="7792">IFERROR(AZ987/(IF($AT$642&gt;0,$AM$7,0)+IF($AU$642&gt;0,$AP$7,0)+IF($AV$642&gt;0,$AS$7,0)),0)</f>
        <v>0</v>
      </c>
      <c r="BB987" s="198"/>
      <c r="BC987" s="425"/>
      <c r="BD987" s="413"/>
      <c r="BE987" s="413"/>
      <c r="BF987" s="413"/>
      <c r="BG987" s="416"/>
      <c r="BH987" s="416"/>
      <c r="BI987" s="411"/>
      <c r="BJ987" s="411"/>
      <c r="BK987" s="413"/>
      <c r="BL987" s="413"/>
      <c r="BM987" s="413"/>
      <c r="BP987" s="211"/>
      <c r="BQ987" s="211"/>
      <c r="BR987" s="211"/>
      <c r="BS987" s="211"/>
    </row>
    <row r="988" spans="1:71">
      <c r="A988" s="420"/>
      <c r="B988" s="420"/>
      <c r="C988" s="423"/>
      <c r="D988" s="195" t="str">
        <f t="shared" si="7585"/>
        <v>3.15</v>
      </c>
      <c r="E988" s="195"/>
      <c r="F988" s="195"/>
      <c r="G988" s="195"/>
      <c r="H988" s="195"/>
      <c r="I988" s="195"/>
      <c r="J988" s="196">
        <f t="shared" si="7424"/>
        <v>0</v>
      </c>
      <c r="K988" s="197" t="str">
        <f>IF(analis!BJ37="","",analis!BJ37)</f>
        <v/>
      </c>
      <c r="L988" s="196"/>
      <c r="M988" s="196"/>
      <c r="N988" s="196"/>
      <c r="O988" s="196"/>
      <c r="P988" s="196">
        <f t="shared" si="7425"/>
        <v>0</v>
      </c>
      <c r="Q988" s="8" t="e">
        <f>#REF!</f>
        <v>#REF!</v>
      </c>
      <c r="R988" s="196"/>
      <c r="S988" s="196" t="e">
        <f t="shared" si="7426"/>
        <v>#REF!</v>
      </c>
      <c r="T988" s="196"/>
      <c r="U988" s="196"/>
      <c r="V988" s="196">
        <f t="shared" si="7427"/>
        <v>0</v>
      </c>
      <c r="W988" s="196"/>
      <c r="X988" s="196"/>
      <c r="Y988" s="196"/>
      <c r="Z988" s="196"/>
      <c r="AA988" s="196">
        <f t="shared" ref="AA988" si="7793">IF($W$643=1,J988*$J$7,0)</f>
        <v>0</v>
      </c>
      <c r="AB988" s="196">
        <f t="shared" ref="AB988" si="7794">IF($X$643=1,P988*$P$7,0)</f>
        <v>0</v>
      </c>
      <c r="AC988" s="196" t="e">
        <f t="shared" ref="AC988" si="7795">IF($Y$643=1,S988*$S$7,0)</f>
        <v>#REF!</v>
      </c>
      <c r="AD988" s="196">
        <f t="shared" ref="AD988" si="7796">IF($Z$643=1,V988*$V$7,0)</f>
        <v>0</v>
      </c>
      <c r="AE988" s="197" t="e">
        <f t="shared" si="7432"/>
        <v>#REF!</v>
      </c>
      <c r="AF988" s="198">
        <f t="shared" ref="AF988" si="7797">IFERROR(AE988/(IF($W$643&gt;0,$J$7,0)+IF($X$643&gt;0,$P$7,0)+IF($Y$643&gt;0,$S$7,0)+IF($Z$643&gt;0,$V$7,0)),0)</f>
        <v>0</v>
      </c>
      <c r="AG988" s="198"/>
      <c r="AH988" s="426"/>
      <c r="AI988" s="414"/>
      <c r="AJ988" s="199" t="str">
        <f t="shared" si="7591"/>
        <v>4.15</v>
      </c>
      <c r="AK988" s="8" t="e">
        <f>#REF!</f>
        <v>#REF!</v>
      </c>
      <c r="AL988" s="199"/>
      <c r="AM988" s="196" t="e">
        <f t="shared" si="7434"/>
        <v>#REF!</v>
      </c>
      <c r="AN988" s="196"/>
      <c r="AO988" s="196"/>
      <c r="AP988" s="196">
        <f t="shared" si="7435"/>
        <v>0</v>
      </c>
      <c r="AQ988" s="196"/>
      <c r="AR988" s="196"/>
      <c r="AS988" s="196">
        <f t="shared" si="7436"/>
        <v>0</v>
      </c>
      <c r="AT988" s="196"/>
      <c r="AU988" s="196"/>
      <c r="AV988" s="196"/>
      <c r="AW988" s="196" t="e">
        <f t="shared" ref="AW988" si="7798">IF($AT$643=1,AM988*$AM$7,0)</f>
        <v>#REF!</v>
      </c>
      <c r="AX988" s="196">
        <f t="shared" ref="AX988" si="7799">IF($AU$643=1,AP988*$AP$7,0)</f>
        <v>0</v>
      </c>
      <c r="AY988" s="196">
        <f t="shared" ref="AY988" si="7800">IF($AV$643=1,AS988*$AS$7,0)</f>
        <v>0</v>
      </c>
      <c r="AZ988" s="197" t="e">
        <f t="shared" si="7440"/>
        <v>#REF!</v>
      </c>
      <c r="BA988" s="198">
        <f t="shared" ref="BA988" si="7801">IFERROR(AZ988/(IF($AT$643&gt;0,$AM$7,0)+IF($AU$643&gt;0,$AP$7,0)+IF($AV$643&gt;0,$AS$7,0)),0)</f>
        <v>0</v>
      </c>
      <c r="BB988" s="198"/>
      <c r="BC988" s="426"/>
      <c r="BD988" s="414"/>
      <c r="BE988" s="414"/>
      <c r="BF988" s="414"/>
      <c r="BG988" s="417"/>
      <c r="BH988" s="417"/>
      <c r="BI988" s="316"/>
      <c r="BJ988" s="316"/>
      <c r="BK988" s="414"/>
      <c r="BL988" s="414"/>
      <c r="BM988" s="414"/>
      <c r="BP988" s="211"/>
      <c r="BQ988" s="211"/>
      <c r="BR988" s="211"/>
      <c r="BS988" s="211"/>
    </row>
    <row r="989" spans="1:71">
      <c r="A989" s="418">
        <v>25</v>
      </c>
      <c r="B989" s="418">
        <f>pd!B648</f>
        <v>0</v>
      </c>
      <c r="C989" s="421">
        <f>pd!C648</f>
        <v>0</v>
      </c>
      <c r="D989" s="195" t="str">
        <f t="shared" si="7585"/>
        <v>3.1</v>
      </c>
      <c r="E989" s="195"/>
      <c r="F989" s="195"/>
      <c r="G989" s="195"/>
      <c r="H989" s="195"/>
      <c r="I989" s="195"/>
      <c r="J989" s="196">
        <f t="shared" si="7424"/>
        <v>0</v>
      </c>
      <c r="K989" s="197" t="str">
        <f>IF(analis!AH38="","",analis!AH38)</f>
        <v/>
      </c>
      <c r="L989" s="196"/>
      <c r="M989" s="196"/>
      <c r="N989" s="196"/>
      <c r="O989" s="196"/>
      <c r="P989" s="196">
        <f t="shared" si="7425"/>
        <v>0</v>
      </c>
      <c r="Q989" s="8" t="e">
        <f>#REF!</f>
        <v>#REF!</v>
      </c>
      <c r="R989" s="196"/>
      <c r="S989" s="196" t="e">
        <f t="shared" si="7426"/>
        <v>#REF!</v>
      </c>
      <c r="T989" s="196"/>
      <c r="U989" s="196"/>
      <c r="V989" s="196">
        <f t="shared" si="7427"/>
        <v>0</v>
      </c>
      <c r="W989" s="196"/>
      <c r="X989" s="196"/>
      <c r="Y989" s="196"/>
      <c r="Z989" s="196"/>
      <c r="AA989" s="196">
        <f t="shared" ref="AA989" si="7802">IF($W$629=1,J989*$J$7,0)</f>
        <v>0</v>
      </c>
      <c r="AB989" s="196">
        <f t="shared" ref="AB989" si="7803">IF($X$629=1,P989*$P$7,0)</f>
        <v>0</v>
      </c>
      <c r="AC989" s="196" t="e">
        <f t="shared" ref="AC989" si="7804">IF($Y$629=1,S989*$S$7,0)</f>
        <v>#REF!</v>
      </c>
      <c r="AD989" s="196">
        <f t="shared" ref="AD989" si="7805">IF($Z$629=1,V989*$V$7,0)</f>
        <v>0</v>
      </c>
      <c r="AE989" s="197" t="e">
        <f t="shared" si="7432"/>
        <v>#REF!</v>
      </c>
      <c r="AF989" s="198">
        <f t="shared" ref="AF989" si="7806">IFERROR(AE989/(IF($W$629&gt;0,$J$7,0)+IF($X$629&gt;0,$P$7,0)+IF($Y$629&gt;0,$S$7,0)+IF($Z$629&gt;0,$V$7,0)),0)</f>
        <v>0</v>
      </c>
      <c r="AG989" s="198"/>
      <c r="AH989" s="424" t="e">
        <f t="shared" ref="AH989" si="7807">ROUND((SUM(AF989:AF1003)/SUM($AG$629:$AG$643)),0)</f>
        <v>#REF!</v>
      </c>
      <c r="AI989" s="412" t="e">
        <f t="shared" ref="AI989" si="7808">IF(AH989&gt;=$BO$629,"A",IF(AH989&gt;=$BO$630,"B",IF(AH989&gt;=$BO$631,"C",IF(AH989&gt;=$BO$632,"D",""))))</f>
        <v>#REF!</v>
      </c>
      <c r="AJ989" s="199" t="str">
        <f t="shared" si="7591"/>
        <v>4.1</v>
      </c>
      <c r="AK989" s="8" t="e">
        <f>#REF!</f>
        <v>#REF!</v>
      </c>
      <c r="AL989" s="199"/>
      <c r="AM989" s="196" t="e">
        <f t="shared" si="7434"/>
        <v>#REF!</v>
      </c>
      <c r="AN989" s="196"/>
      <c r="AO989" s="196"/>
      <c r="AP989" s="196">
        <f t="shared" si="7435"/>
        <v>0</v>
      </c>
      <c r="AQ989" s="196"/>
      <c r="AR989" s="196"/>
      <c r="AS989" s="196">
        <f t="shared" si="7436"/>
        <v>0</v>
      </c>
      <c r="AT989" s="196"/>
      <c r="AU989" s="196"/>
      <c r="AV989" s="196"/>
      <c r="AW989" s="196" t="e">
        <f t="shared" ref="AW989" si="7809">IF($AT$629=1,AM989*$AM$7,0)</f>
        <v>#REF!</v>
      </c>
      <c r="AX989" s="196">
        <f t="shared" ref="AX989" si="7810">IF($AU$629=1,AP989*$AP$7,0)</f>
        <v>0</v>
      </c>
      <c r="AY989" s="196">
        <f t="shared" ref="AY989" si="7811">IF($AV$629=1,AS989*$AS$7,0)</f>
        <v>0</v>
      </c>
      <c r="AZ989" s="197" t="e">
        <f t="shared" si="7440"/>
        <v>#REF!</v>
      </c>
      <c r="BA989" s="198">
        <f t="shared" ref="BA989" si="7812">IFERROR(AZ989/(IF($AT$629&gt;0,$AM$7,0)+IF($AU$629&gt;0,$AP$7,0)+IF($AV$629&gt;0,$AS$7,0)),0)</f>
        <v>0</v>
      </c>
      <c r="BB989" s="198"/>
      <c r="BC989" s="424" t="e">
        <f t="shared" ref="BC989" si="7813">ROUND((SUM(BA989:BA1003)/SUM($BB$629:$BB$643)),0)</f>
        <v>#REF!</v>
      </c>
      <c r="BD989" s="412" t="e">
        <f t="shared" ref="BD989" si="7814">IF(BC989&gt;=$BO$629,"A",IF(BC989&gt;=$BO$630,"B",IF(BC989&gt;=$BO$631,"C",IF(BC989&gt;=$BO$632,"D",""))))</f>
        <v>#REF!</v>
      </c>
      <c r="BE989" s="412"/>
      <c r="BF989" s="412"/>
      <c r="BG989" s="415" t="e">
        <f t="shared" ref="BG989" si="7815">IF(AI989=$BP$629,$BQ$629,IF(AI989=$BP$630,$BQ$630,IF(AI989=$BP$631,$BQ$631,IF(AI989=$BP$632,$BQ$632,""))))</f>
        <v>#REF!</v>
      </c>
      <c r="BH989" s="415" t="e">
        <f t="shared" ref="BH989" si="7816">IF(BD989=$BP$629,$BR$629,IF(BD989=$BP$630,$BR$630,IF(BD989=$BP$631,$BR$631,IF(BD989=$BP$632,$BR$632,""))))</f>
        <v>#REF!</v>
      </c>
      <c r="BI989" s="315" t="str">
        <f t="shared" ref="BI989" si="7817">IF(BE989=$BS$629,$BT$629,IF(BE989=$BS$630,$BT$630,IF(BE989=$BS$631,$BT$631,IF(BE989=$BS$632,$BT$632,""))))</f>
        <v/>
      </c>
      <c r="BJ989" s="315" t="str">
        <f t="shared" ref="BJ989" si="7818">IF(BF989=$BS$629,$BU$629,IF(BF989=$BS$630,$BU$630,IF(BF989=$BS$631,$BU$631,IF(BF989=$BS$632,$BU$632,""))))</f>
        <v/>
      </c>
      <c r="BK989" s="412"/>
      <c r="BL989" s="412"/>
      <c r="BM989" s="412"/>
      <c r="BP989" s="211"/>
      <c r="BQ989" s="211"/>
      <c r="BR989" s="211"/>
      <c r="BS989" s="211"/>
    </row>
    <row r="990" spans="1:71">
      <c r="A990" s="419"/>
      <c r="B990" s="419"/>
      <c r="C990" s="422"/>
      <c r="D990" s="195" t="str">
        <f t="shared" si="7585"/>
        <v>3.2</v>
      </c>
      <c r="E990" s="195"/>
      <c r="F990" s="195"/>
      <c r="G990" s="195"/>
      <c r="H990" s="195"/>
      <c r="I990" s="195"/>
      <c r="J990" s="196">
        <f t="shared" si="7424"/>
        <v>0</v>
      </c>
      <c r="K990" s="197" t="str">
        <f>IF(analis!AJ38="","",analis!AJ38)</f>
        <v/>
      </c>
      <c r="L990" s="196"/>
      <c r="M990" s="196"/>
      <c r="N990" s="196"/>
      <c r="O990" s="196"/>
      <c r="P990" s="196">
        <f t="shared" si="7425"/>
        <v>0</v>
      </c>
      <c r="Q990" s="8" t="e">
        <f>#REF!</f>
        <v>#REF!</v>
      </c>
      <c r="R990" s="196"/>
      <c r="S990" s="196" t="e">
        <f t="shared" si="7426"/>
        <v>#REF!</v>
      </c>
      <c r="T990" s="196"/>
      <c r="U990" s="196"/>
      <c r="V990" s="196">
        <f t="shared" si="7427"/>
        <v>0</v>
      </c>
      <c r="W990" s="196"/>
      <c r="X990" s="196"/>
      <c r="Y990" s="196"/>
      <c r="Z990" s="196"/>
      <c r="AA990" s="196">
        <f t="shared" ref="AA990" si="7819">IF($W$630=1,J990*$J$7,0)</f>
        <v>0</v>
      </c>
      <c r="AB990" s="196">
        <f t="shared" ref="AB990" si="7820">IF($X$630=1,P990*$P$7,0)</f>
        <v>0</v>
      </c>
      <c r="AC990" s="196" t="e">
        <f t="shared" ref="AC990" si="7821">IF($Y$630=1,S990*$S$7,0)</f>
        <v>#REF!</v>
      </c>
      <c r="AD990" s="196">
        <f t="shared" ref="AD990" si="7822">IF($Z$630=1,V990*$V$7,0)</f>
        <v>0</v>
      </c>
      <c r="AE990" s="197" t="e">
        <f t="shared" si="7432"/>
        <v>#REF!</v>
      </c>
      <c r="AF990" s="198">
        <f t="shared" ref="AF990" si="7823">IFERROR(AE990/(IF($W$630&gt;0,$J$7,0)+IF($X$630&gt;0,$P$7,0)+IF($Y$630&gt;0,$S$7,0)+IF($Z$630&gt;0,$V$7,0)),0)</f>
        <v>0</v>
      </c>
      <c r="AG990" s="198"/>
      <c r="AH990" s="425"/>
      <c r="AI990" s="413"/>
      <c r="AJ990" s="199" t="str">
        <f t="shared" si="7591"/>
        <v>4.2</v>
      </c>
      <c r="AK990" s="8" t="e">
        <f>#REF!</f>
        <v>#REF!</v>
      </c>
      <c r="AL990" s="199"/>
      <c r="AM990" s="196" t="e">
        <f t="shared" si="7434"/>
        <v>#REF!</v>
      </c>
      <c r="AN990" s="196"/>
      <c r="AO990" s="196"/>
      <c r="AP990" s="196">
        <f t="shared" si="7435"/>
        <v>0</v>
      </c>
      <c r="AQ990" s="196"/>
      <c r="AR990" s="196"/>
      <c r="AS990" s="196">
        <f t="shared" si="7436"/>
        <v>0</v>
      </c>
      <c r="AT990" s="196"/>
      <c r="AU990" s="196"/>
      <c r="AV990" s="196"/>
      <c r="AW990" s="196" t="e">
        <f t="shared" ref="AW990" si="7824">IF($AT$630=1,AM990*$AM$7,0)</f>
        <v>#REF!</v>
      </c>
      <c r="AX990" s="196">
        <f t="shared" ref="AX990" si="7825">IF($AU$630=1,AP990*$AP$7,0)</f>
        <v>0</v>
      </c>
      <c r="AY990" s="196">
        <f t="shared" ref="AY990" si="7826">IF($AV$630=1,AS990*$AS$7,0)</f>
        <v>0</v>
      </c>
      <c r="AZ990" s="197" t="e">
        <f t="shared" si="7440"/>
        <v>#REF!</v>
      </c>
      <c r="BA990" s="198">
        <f t="shared" ref="BA990" si="7827">IFERROR(AZ990/(IF($AT$630&gt;0,$AM$7,0)+IF($AU$630&gt;0,$AP$7,0)+IF($AV$630&gt;0,$AS$7,0)),0)</f>
        <v>0</v>
      </c>
      <c r="BB990" s="198"/>
      <c r="BC990" s="425"/>
      <c r="BD990" s="413"/>
      <c r="BE990" s="413"/>
      <c r="BF990" s="413"/>
      <c r="BG990" s="416"/>
      <c r="BH990" s="416"/>
      <c r="BI990" s="411"/>
      <c r="BJ990" s="411"/>
      <c r="BK990" s="413"/>
      <c r="BL990" s="413"/>
      <c r="BM990" s="413"/>
      <c r="BP990" s="211"/>
      <c r="BQ990" s="211"/>
      <c r="BR990" s="211"/>
      <c r="BS990" s="211"/>
    </row>
    <row r="991" spans="1:71">
      <c r="A991" s="419"/>
      <c r="B991" s="419"/>
      <c r="C991" s="422"/>
      <c r="D991" s="195" t="str">
        <f t="shared" si="7585"/>
        <v>3.3</v>
      </c>
      <c r="E991" s="195"/>
      <c r="F991" s="195"/>
      <c r="G991" s="195"/>
      <c r="H991" s="195"/>
      <c r="I991" s="195"/>
      <c r="J991" s="196">
        <f t="shared" si="7424"/>
        <v>0</v>
      </c>
      <c r="K991" s="197" t="str">
        <f>IF(analis!AL38="","",analis!AL38)</f>
        <v/>
      </c>
      <c r="L991" s="196"/>
      <c r="M991" s="196"/>
      <c r="N991" s="196"/>
      <c r="O991" s="196"/>
      <c r="P991" s="196">
        <f t="shared" si="7425"/>
        <v>0</v>
      </c>
      <c r="Q991" s="8" t="e">
        <f>#REF!</f>
        <v>#REF!</v>
      </c>
      <c r="R991" s="196"/>
      <c r="S991" s="196" t="e">
        <f t="shared" si="7426"/>
        <v>#REF!</v>
      </c>
      <c r="T991" s="196"/>
      <c r="U991" s="196"/>
      <c r="V991" s="196">
        <f t="shared" si="7427"/>
        <v>0</v>
      </c>
      <c r="W991" s="196"/>
      <c r="X991" s="196"/>
      <c r="Y991" s="196"/>
      <c r="Z991" s="196"/>
      <c r="AA991" s="196">
        <f t="shared" ref="AA991" si="7828">IF($W$631=1,J991*$J$7,0)</f>
        <v>0</v>
      </c>
      <c r="AB991" s="196">
        <f t="shared" ref="AB991" si="7829">IF($X$631=1,P991*$P$7,0)</f>
        <v>0</v>
      </c>
      <c r="AC991" s="196" t="e">
        <f t="shared" ref="AC991" si="7830">IF($Y$631=1,S991*$S$7,0)</f>
        <v>#REF!</v>
      </c>
      <c r="AD991" s="196">
        <f t="shared" ref="AD991" si="7831">IF($Z$631=1,V991*$V$7,0)</f>
        <v>0</v>
      </c>
      <c r="AE991" s="197" t="e">
        <f t="shared" si="7432"/>
        <v>#REF!</v>
      </c>
      <c r="AF991" s="198">
        <f t="shared" ref="AF991" si="7832">IFERROR(AE991/(IF($W$631&gt;0,$J$7,0)+IF($X$631&gt;0,$P$7,0)+IF($Y$631&gt;0,$S$7,0)+IF($Z$631&gt;0,$V$7,0)),0)</f>
        <v>0</v>
      </c>
      <c r="AG991" s="198"/>
      <c r="AH991" s="425"/>
      <c r="AI991" s="413"/>
      <c r="AJ991" s="199" t="str">
        <f t="shared" si="7591"/>
        <v>4.3</v>
      </c>
      <c r="AK991" s="8" t="e">
        <f>#REF!</f>
        <v>#REF!</v>
      </c>
      <c r="AL991" s="199"/>
      <c r="AM991" s="196" t="e">
        <f t="shared" si="7434"/>
        <v>#REF!</v>
      </c>
      <c r="AN991" s="196"/>
      <c r="AO991" s="196"/>
      <c r="AP991" s="196">
        <f t="shared" si="7435"/>
        <v>0</v>
      </c>
      <c r="AQ991" s="196"/>
      <c r="AR991" s="196"/>
      <c r="AS991" s="196">
        <f t="shared" si="7436"/>
        <v>0</v>
      </c>
      <c r="AT991" s="196"/>
      <c r="AU991" s="196"/>
      <c r="AV991" s="196"/>
      <c r="AW991" s="196" t="e">
        <f t="shared" ref="AW991" si="7833">IF($AT$631=1,AM991*$AM$7,0)</f>
        <v>#REF!</v>
      </c>
      <c r="AX991" s="196">
        <f t="shared" ref="AX991" si="7834">IF($AU$631=1,AP991*$AP$7,0)</f>
        <v>0</v>
      </c>
      <c r="AY991" s="196">
        <f t="shared" ref="AY991" si="7835">IF($AV$631=1,AS991*$AS$7,0)</f>
        <v>0</v>
      </c>
      <c r="AZ991" s="197" t="e">
        <f t="shared" si="7440"/>
        <v>#REF!</v>
      </c>
      <c r="BA991" s="198">
        <f t="shared" ref="BA991" si="7836">IFERROR(AZ991/(IF($AT$631&gt;0,$AM$7,0)+IF($AU$631&gt;0,$AP$7,0)+IF($AV$631&gt;0,$AS$7,0)),0)</f>
        <v>0</v>
      </c>
      <c r="BB991" s="198"/>
      <c r="BC991" s="425"/>
      <c r="BD991" s="413"/>
      <c r="BE991" s="413"/>
      <c r="BF991" s="413"/>
      <c r="BG991" s="416"/>
      <c r="BH991" s="416"/>
      <c r="BI991" s="411"/>
      <c r="BJ991" s="411"/>
      <c r="BK991" s="413"/>
      <c r="BL991" s="413"/>
      <c r="BM991" s="413"/>
      <c r="BP991" s="211"/>
      <c r="BQ991" s="211"/>
      <c r="BR991" s="211"/>
      <c r="BS991" s="211"/>
    </row>
    <row r="992" spans="1:71">
      <c r="A992" s="419"/>
      <c r="B992" s="419"/>
      <c r="C992" s="422"/>
      <c r="D992" s="195" t="str">
        <f t="shared" si="7585"/>
        <v>3.4</v>
      </c>
      <c r="E992" s="195"/>
      <c r="F992" s="195"/>
      <c r="G992" s="195"/>
      <c r="H992" s="195"/>
      <c r="I992" s="195"/>
      <c r="J992" s="196">
        <f t="shared" si="7424"/>
        <v>0</v>
      </c>
      <c r="K992" s="197" t="str">
        <f>IF(analis!AN38="","",analis!AN38)</f>
        <v/>
      </c>
      <c r="L992" s="196"/>
      <c r="M992" s="196"/>
      <c r="N992" s="196"/>
      <c r="O992" s="196"/>
      <c r="P992" s="196">
        <f t="shared" si="7425"/>
        <v>0</v>
      </c>
      <c r="Q992" s="8" t="e">
        <f>#REF!</f>
        <v>#REF!</v>
      </c>
      <c r="R992" s="196"/>
      <c r="S992" s="196" t="e">
        <f t="shared" si="7426"/>
        <v>#REF!</v>
      </c>
      <c r="T992" s="196"/>
      <c r="U992" s="196"/>
      <c r="V992" s="196">
        <f t="shared" si="7427"/>
        <v>0</v>
      </c>
      <c r="W992" s="196"/>
      <c r="X992" s="196"/>
      <c r="Y992" s="196"/>
      <c r="Z992" s="196"/>
      <c r="AA992" s="196">
        <f t="shared" ref="AA992" si="7837">IF($W$632=1,J992*$J$7,0)</f>
        <v>0</v>
      </c>
      <c r="AB992" s="196">
        <f t="shared" ref="AB992" si="7838">IF($X$632=1,P992*$P$7,0)</f>
        <v>0</v>
      </c>
      <c r="AC992" s="196" t="e">
        <f t="shared" ref="AC992" si="7839">IF($Y$632=1,S992*$S$7,0)</f>
        <v>#REF!</v>
      </c>
      <c r="AD992" s="196">
        <f t="shared" ref="AD992" si="7840">IF($Z$632=1,V992*$V$7,0)</f>
        <v>0</v>
      </c>
      <c r="AE992" s="197" t="e">
        <f t="shared" si="7432"/>
        <v>#REF!</v>
      </c>
      <c r="AF992" s="198">
        <f t="shared" ref="AF992" si="7841">IFERROR(AE992/(IF($W$632&gt;0,$J$7,0)+IF($X$632&gt;0,$P$7,0)+IF($Y$632&gt;0,$S$7,0)+IF($Z$632&gt;0,$V$7,0)),0)</f>
        <v>0</v>
      </c>
      <c r="AG992" s="198"/>
      <c r="AH992" s="425"/>
      <c r="AI992" s="413"/>
      <c r="AJ992" s="199" t="str">
        <f t="shared" si="7591"/>
        <v>4.4</v>
      </c>
      <c r="AK992" s="8" t="e">
        <f>#REF!</f>
        <v>#REF!</v>
      </c>
      <c r="AL992" s="199"/>
      <c r="AM992" s="196" t="e">
        <f t="shared" si="7434"/>
        <v>#REF!</v>
      </c>
      <c r="AN992" s="196"/>
      <c r="AO992" s="196"/>
      <c r="AP992" s="196">
        <f t="shared" si="7435"/>
        <v>0</v>
      </c>
      <c r="AQ992" s="196"/>
      <c r="AR992" s="196"/>
      <c r="AS992" s="196">
        <f t="shared" si="7436"/>
        <v>0</v>
      </c>
      <c r="AT992" s="196"/>
      <c r="AU992" s="196"/>
      <c r="AV992" s="196"/>
      <c r="AW992" s="196" t="e">
        <f t="shared" ref="AW992" si="7842">IF($AT$632=1,AM992*$AM$7,0)</f>
        <v>#REF!</v>
      </c>
      <c r="AX992" s="196">
        <f t="shared" ref="AX992" si="7843">IF($AU$632=1,AP992*$AP$7,0)</f>
        <v>0</v>
      </c>
      <c r="AY992" s="196">
        <f t="shared" ref="AY992" si="7844">IF($AV$632=1,AS992*$AS$7,0)</f>
        <v>0</v>
      </c>
      <c r="AZ992" s="197" t="e">
        <f t="shared" si="7440"/>
        <v>#REF!</v>
      </c>
      <c r="BA992" s="198">
        <f t="shared" ref="BA992" si="7845">IFERROR(AZ992/(IF($AT$632&gt;0,$AM$7,0)+IF($AU$632&gt;0,$AP$7,0)+IF($AV$632&gt;0,$AS$7,0)),0)</f>
        <v>0</v>
      </c>
      <c r="BB992" s="198"/>
      <c r="BC992" s="425"/>
      <c r="BD992" s="413"/>
      <c r="BE992" s="413"/>
      <c r="BF992" s="413"/>
      <c r="BG992" s="416"/>
      <c r="BH992" s="416"/>
      <c r="BI992" s="411"/>
      <c r="BJ992" s="411"/>
      <c r="BK992" s="413"/>
      <c r="BL992" s="413"/>
      <c r="BM992" s="413"/>
      <c r="BP992" s="211"/>
      <c r="BQ992" s="211"/>
      <c r="BR992" s="211"/>
      <c r="BS992" s="211"/>
    </row>
    <row r="993" spans="1:71">
      <c r="A993" s="419"/>
      <c r="B993" s="419"/>
      <c r="C993" s="422"/>
      <c r="D993" s="195" t="str">
        <f t="shared" si="7585"/>
        <v>3.5</v>
      </c>
      <c r="E993" s="195"/>
      <c r="F993" s="195"/>
      <c r="G993" s="195"/>
      <c r="H993" s="195"/>
      <c r="I993" s="195"/>
      <c r="J993" s="196">
        <f t="shared" si="7424"/>
        <v>0</v>
      </c>
      <c r="K993" s="197" t="str">
        <f>IF(analis!AP38="","",analis!AP38)</f>
        <v/>
      </c>
      <c r="L993" s="196"/>
      <c r="M993" s="196"/>
      <c r="N993" s="196"/>
      <c r="O993" s="196"/>
      <c r="P993" s="196">
        <f t="shared" si="7425"/>
        <v>0</v>
      </c>
      <c r="Q993" s="8" t="e">
        <f>#REF!</f>
        <v>#REF!</v>
      </c>
      <c r="R993" s="196"/>
      <c r="S993" s="196" t="e">
        <f t="shared" si="7426"/>
        <v>#REF!</v>
      </c>
      <c r="T993" s="196"/>
      <c r="U993" s="196"/>
      <c r="V993" s="196">
        <f t="shared" si="7427"/>
        <v>0</v>
      </c>
      <c r="W993" s="196"/>
      <c r="X993" s="196"/>
      <c r="Y993" s="196"/>
      <c r="Z993" s="196"/>
      <c r="AA993" s="196">
        <f t="shared" ref="AA993" si="7846">IF($W$633=1,J993*$J$7,0)</f>
        <v>0</v>
      </c>
      <c r="AB993" s="196">
        <f t="shared" ref="AB993" si="7847">IF($X$633=1,P993*$P$7,0)</f>
        <v>0</v>
      </c>
      <c r="AC993" s="196" t="e">
        <f t="shared" ref="AC993" si="7848">IF($Y$633=1,S993*$S$7,0)</f>
        <v>#REF!</v>
      </c>
      <c r="AD993" s="196">
        <f t="shared" ref="AD993" si="7849">IF($Z$633=1,V993*$V$7,0)</f>
        <v>0</v>
      </c>
      <c r="AE993" s="197" t="e">
        <f t="shared" si="7432"/>
        <v>#REF!</v>
      </c>
      <c r="AF993" s="198">
        <f t="shared" ref="AF993" si="7850">IFERROR(AE993/(IF($W$633&gt;0,$J$7,0)+IF($X$633&gt;0,$P$7,0)+IF($Y$633&gt;0,$S$7,0)+IF($Z$633&gt;0,$V$7,0)),0)</f>
        <v>0</v>
      </c>
      <c r="AG993" s="198"/>
      <c r="AH993" s="425"/>
      <c r="AI993" s="413"/>
      <c r="AJ993" s="199" t="str">
        <f t="shared" si="7591"/>
        <v>4.5</v>
      </c>
      <c r="AK993" s="8" t="e">
        <f>#REF!</f>
        <v>#REF!</v>
      </c>
      <c r="AL993" s="199"/>
      <c r="AM993" s="196" t="e">
        <f t="shared" si="7434"/>
        <v>#REF!</v>
      </c>
      <c r="AN993" s="196"/>
      <c r="AO993" s="196"/>
      <c r="AP993" s="196">
        <f t="shared" si="7435"/>
        <v>0</v>
      </c>
      <c r="AQ993" s="196"/>
      <c r="AR993" s="196"/>
      <c r="AS993" s="196">
        <f t="shared" si="7436"/>
        <v>0</v>
      </c>
      <c r="AT993" s="196"/>
      <c r="AU993" s="196"/>
      <c r="AV993" s="196"/>
      <c r="AW993" s="196" t="e">
        <f t="shared" ref="AW993" si="7851">IF($AT$633=1,AM993*$AM$7,0)</f>
        <v>#REF!</v>
      </c>
      <c r="AX993" s="196">
        <f t="shared" ref="AX993" si="7852">IF($AU$633=1,AP993*$AP$7,0)</f>
        <v>0</v>
      </c>
      <c r="AY993" s="196">
        <f t="shared" ref="AY993" si="7853">IF($AV$633=1,AS993*$AS$7,0)</f>
        <v>0</v>
      </c>
      <c r="AZ993" s="197" t="e">
        <f t="shared" si="7440"/>
        <v>#REF!</v>
      </c>
      <c r="BA993" s="198">
        <f t="shared" ref="BA993" si="7854">IFERROR(AZ993/(IF($AT$633&gt;0,$AM$7,0)+IF($AU$633&gt;0,$AP$7,0)+IF($AV$633&gt;0,$AS$7,0)),0)</f>
        <v>0</v>
      </c>
      <c r="BB993" s="198"/>
      <c r="BC993" s="425"/>
      <c r="BD993" s="413"/>
      <c r="BE993" s="413"/>
      <c r="BF993" s="413"/>
      <c r="BG993" s="416"/>
      <c r="BH993" s="416"/>
      <c r="BI993" s="411"/>
      <c r="BJ993" s="411"/>
      <c r="BK993" s="413"/>
      <c r="BL993" s="413"/>
      <c r="BM993" s="413"/>
      <c r="BP993" s="211"/>
      <c r="BQ993" s="211"/>
      <c r="BR993" s="211"/>
      <c r="BS993" s="211"/>
    </row>
    <row r="994" spans="1:71">
      <c r="A994" s="419"/>
      <c r="B994" s="419"/>
      <c r="C994" s="422"/>
      <c r="D994" s="195" t="str">
        <f t="shared" si="7585"/>
        <v>3.6</v>
      </c>
      <c r="E994" s="195"/>
      <c r="F994" s="195"/>
      <c r="G994" s="195"/>
      <c r="H994" s="195"/>
      <c r="I994" s="195"/>
      <c r="J994" s="196">
        <f t="shared" si="7424"/>
        <v>0</v>
      </c>
      <c r="K994" s="197" t="str">
        <f>IF(analis!AR38="","",analis!AR38)</f>
        <v/>
      </c>
      <c r="L994" s="196"/>
      <c r="M994" s="196"/>
      <c r="N994" s="196"/>
      <c r="O994" s="196"/>
      <c r="P994" s="196">
        <f t="shared" si="7425"/>
        <v>0</v>
      </c>
      <c r="Q994" s="8" t="str">
        <f>'rpp10'!$M$283</f>
        <v/>
      </c>
      <c r="R994" s="196"/>
      <c r="S994" s="196">
        <f t="shared" si="7426"/>
        <v>0</v>
      </c>
      <c r="T994" s="196"/>
      <c r="U994" s="196"/>
      <c r="V994" s="196">
        <f t="shared" si="7427"/>
        <v>0</v>
      </c>
      <c r="W994" s="196"/>
      <c r="X994" s="196"/>
      <c r="Y994" s="196"/>
      <c r="Z994" s="196"/>
      <c r="AA994" s="196">
        <f t="shared" ref="AA994" si="7855">IF($W$634=1,J994*$J$7,0)</f>
        <v>0</v>
      </c>
      <c r="AB994" s="196">
        <f t="shared" ref="AB994" si="7856">IF($X$634=1,P994*$P$7,0)</f>
        <v>0</v>
      </c>
      <c r="AC994" s="196">
        <f t="shared" ref="AC994" si="7857">IF($Y$634=1,S994*$S$7,0)</f>
        <v>0</v>
      </c>
      <c r="AD994" s="196">
        <f t="shared" ref="AD994" si="7858">IF($Z$634=1,V994*$V$7,0)</f>
        <v>0</v>
      </c>
      <c r="AE994" s="197">
        <f t="shared" si="7432"/>
        <v>0</v>
      </c>
      <c r="AF994" s="198">
        <f t="shared" ref="AF994" si="7859">IFERROR(AE994/(IF($W$634&gt;0,$J$7,0)+IF($X$634&gt;0,$P$7,0)+IF($Y$634&gt;0,$S$7,0)+IF($Z$634&gt;0,$V$7,0)),0)</f>
        <v>0</v>
      </c>
      <c r="AG994" s="198"/>
      <c r="AH994" s="425"/>
      <c r="AI994" s="413"/>
      <c r="AJ994" s="199" t="str">
        <f t="shared" si="7591"/>
        <v>4.6</v>
      </c>
      <c r="AK994" s="8" t="str">
        <f>'rpp10'!$M$340</f>
        <v/>
      </c>
      <c r="AL994" s="199"/>
      <c r="AM994" s="196">
        <f t="shared" si="7434"/>
        <v>0</v>
      </c>
      <c r="AN994" s="196"/>
      <c r="AO994" s="196"/>
      <c r="AP994" s="196">
        <f t="shared" si="7435"/>
        <v>0</v>
      </c>
      <c r="AQ994" s="196"/>
      <c r="AR994" s="196"/>
      <c r="AS994" s="196">
        <f t="shared" si="7436"/>
        <v>0</v>
      </c>
      <c r="AT994" s="196"/>
      <c r="AU994" s="196"/>
      <c r="AV994" s="196"/>
      <c r="AW994" s="196">
        <f t="shared" ref="AW994" si="7860">IF($AT$634=1,AM994*$AM$7,0)</f>
        <v>0</v>
      </c>
      <c r="AX994" s="196">
        <f t="shared" ref="AX994" si="7861">IF($AU$634=1,AP994*$AP$7,0)</f>
        <v>0</v>
      </c>
      <c r="AY994" s="196">
        <f t="shared" ref="AY994" si="7862">IF($AV$634=1,AS994*$AS$7,0)</f>
        <v>0</v>
      </c>
      <c r="AZ994" s="197">
        <f t="shared" si="7440"/>
        <v>0</v>
      </c>
      <c r="BA994" s="198">
        <f t="shared" ref="BA994" si="7863">IFERROR(AZ994/(IF($AT$634&gt;0,$AM$7,0)+IF($AU$634&gt;0,$AP$7,0)+IF($AV$634&gt;0,$AS$7,0)),0)</f>
        <v>0</v>
      </c>
      <c r="BB994" s="198"/>
      <c r="BC994" s="425"/>
      <c r="BD994" s="413"/>
      <c r="BE994" s="413"/>
      <c r="BF994" s="413"/>
      <c r="BG994" s="416"/>
      <c r="BH994" s="416"/>
      <c r="BI994" s="411"/>
      <c r="BJ994" s="411"/>
      <c r="BK994" s="413"/>
      <c r="BL994" s="413"/>
      <c r="BM994" s="413"/>
      <c r="BP994" s="211"/>
      <c r="BQ994" s="211"/>
      <c r="BR994" s="211"/>
      <c r="BS994" s="211"/>
    </row>
    <row r="995" spans="1:71">
      <c r="A995" s="419"/>
      <c r="B995" s="419"/>
      <c r="C995" s="422"/>
      <c r="D995" s="195" t="str">
        <f t="shared" si="7585"/>
        <v>3.7</v>
      </c>
      <c r="E995" s="195"/>
      <c r="F995" s="195"/>
      <c r="G995" s="195"/>
      <c r="H995" s="195"/>
      <c r="I995" s="195"/>
      <c r="J995" s="196">
        <f t="shared" si="7424"/>
        <v>0</v>
      </c>
      <c r="K995" s="197" t="str">
        <f>IF(analis!AT38="","",analis!AT38)</f>
        <v/>
      </c>
      <c r="L995" s="196"/>
      <c r="M995" s="196"/>
      <c r="N995" s="196"/>
      <c r="O995" s="196"/>
      <c r="P995" s="196">
        <f t="shared" si="7425"/>
        <v>0</v>
      </c>
      <c r="Q995" s="8" t="e">
        <f>#REF!</f>
        <v>#REF!</v>
      </c>
      <c r="R995" s="196"/>
      <c r="S995" s="196" t="e">
        <f t="shared" si="7426"/>
        <v>#REF!</v>
      </c>
      <c r="T995" s="196"/>
      <c r="U995" s="196"/>
      <c r="V995" s="196">
        <f t="shared" si="7427"/>
        <v>0</v>
      </c>
      <c r="W995" s="196"/>
      <c r="X995" s="196"/>
      <c r="Y995" s="196"/>
      <c r="Z995" s="196"/>
      <c r="AA995" s="196">
        <f t="shared" ref="AA995" si="7864">IF($W$635=1,J995*$J$7,0)</f>
        <v>0</v>
      </c>
      <c r="AB995" s="196">
        <f t="shared" ref="AB995" si="7865">IF($X$635=1,P995*$P$7,0)</f>
        <v>0</v>
      </c>
      <c r="AC995" s="196" t="e">
        <f t="shared" ref="AC995" si="7866">IF($Y$635=1,S995*$S$7,0)</f>
        <v>#REF!</v>
      </c>
      <c r="AD995" s="196">
        <f t="shared" ref="AD995" si="7867">IF($Z$635=1,V995*$V$7,0)</f>
        <v>0</v>
      </c>
      <c r="AE995" s="197" t="e">
        <f t="shared" si="7432"/>
        <v>#REF!</v>
      </c>
      <c r="AF995" s="198">
        <f t="shared" ref="AF995" si="7868">IFERROR(AE995/(IF($W$635&gt;0,$J$7,0)+IF($X$635&gt;0,$P$7,0)+IF($Y$635&gt;0,$S$7,0)+IF($Z$635&gt;0,$V$7,0)),0)</f>
        <v>0</v>
      </c>
      <c r="AG995" s="198"/>
      <c r="AH995" s="425"/>
      <c r="AI995" s="413"/>
      <c r="AJ995" s="199" t="str">
        <f t="shared" si="7591"/>
        <v>4.7</v>
      </c>
      <c r="AK995" s="8" t="e">
        <f>#REF!</f>
        <v>#REF!</v>
      </c>
      <c r="AL995" s="199"/>
      <c r="AM995" s="196" t="e">
        <f t="shared" si="7434"/>
        <v>#REF!</v>
      </c>
      <c r="AN995" s="196"/>
      <c r="AO995" s="196"/>
      <c r="AP995" s="196">
        <f t="shared" si="7435"/>
        <v>0</v>
      </c>
      <c r="AQ995" s="196"/>
      <c r="AR995" s="196"/>
      <c r="AS995" s="196">
        <f t="shared" si="7436"/>
        <v>0</v>
      </c>
      <c r="AT995" s="196"/>
      <c r="AU995" s="196"/>
      <c r="AV995" s="196"/>
      <c r="AW995" s="196" t="e">
        <f t="shared" ref="AW995" si="7869">IF($AT$635=1,AM995*$AM$7,0)</f>
        <v>#REF!</v>
      </c>
      <c r="AX995" s="196">
        <f t="shared" ref="AX995" si="7870">IF($AU$635=1,AP995*$AP$7,0)</f>
        <v>0</v>
      </c>
      <c r="AY995" s="196">
        <f t="shared" ref="AY995" si="7871">IF($AV$635=1,AS995*$AS$7,0)</f>
        <v>0</v>
      </c>
      <c r="AZ995" s="197" t="e">
        <f t="shared" si="7440"/>
        <v>#REF!</v>
      </c>
      <c r="BA995" s="198">
        <f t="shared" ref="BA995" si="7872">IFERROR(AZ995/(IF($AT$635&gt;0,$AM$7,0)+IF($AU$635&gt;0,$AP$7,0)+IF($AV$635&gt;0,$AS$7,0)),0)</f>
        <v>0</v>
      </c>
      <c r="BB995" s="198"/>
      <c r="BC995" s="425"/>
      <c r="BD995" s="413"/>
      <c r="BE995" s="413"/>
      <c r="BF995" s="413"/>
      <c r="BG995" s="416"/>
      <c r="BH995" s="416"/>
      <c r="BI995" s="411"/>
      <c r="BJ995" s="411"/>
      <c r="BK995" s="413"/>
      <c r="BL995" s="413"/>
      <c r="BM995" s="413"/>
      <c r="BP995" s="211"/>
      <c r="BQ995" s="211"/>
      <c r="BR995" s="211"/>
      <c r="BS995" s="211"/>
    </row>
    <row r="996" spans="1:71">
      <c r="A996" s="419"/>
      <c r="B996" s="419"/>
      <c r="C996" s="422"/>
      <c r="D996" s="195" t="str">
        <f t="shared" si="7585"/>
        <v>3.8</v>
      </c>
      <c r="E996" s="195"/>
      <c r="F996" s="195"/>
      <c r="G996" s="195"/>
      <c r="H996" s="195"/>
      <c r="I996" s="195"/>
      <c r="J996" s="196">
        <f t="shared" si="7424"/>
        <v>0</v>
      </c>
      <c r="K996" s="197" t="str">
        <f>IF(analis!AV38="","",analis!AV38)</f>
        <v/>
      </c>
      <c r="L996" s="196"/>
      <c r="M996" s="196"/>
      <c r="N996" s="196"/>
      <c r="O996" s="196"/>
      <c r="P996" s="196">
        <f t="shared" si="7425"/>
        <v>0</v>
      </c>
      <c r="Q996" s="8" t="e">
        <f>#REF!</f>
        <v>#REF!</v>
      </c>
      <c r="R996" s="196"/>
      <c r="S996" s="196" t="e">
        <f t="shared" si="7426"/>
        <v>#REF!</v>
      </c>
      <c r="T996" s="196"/>
      <c r="U996" s="196"/>
      <c r="V996" s="196">
        <f t="shared" si="7427"/>
        <v>0</v>
      </c>
      <c r="W996" s="196"/>
      <c r="X996" s="196"/>
      <c r="Y996" s="196"/>
      <c r="Z996" s="196"/>
      <c r="AA996" s="196">
        <f t="shared" ref="AA996" si="7873">IF($W$636=1,J996*$J$7,0)</f>
        <v>0</v>
      </c>
      <c r="AB996" s="196">
        <f t="shared" ref="AB996" si="7874">IF($X$636=1,P996*$P$7,0)</f>
        <v>0</v>
      </c>
      <c r="AC996" s="196" t="e">
        <f t="shared" ref="AC996" si="7875">IF($Y$636=1,S996*$S$7,0)</f>
        <v>#REF!</v>
      </c>
      <c r="AD996" s="196">
        <f t="shared" ref="AD996" si="7876">IF($Z$636=1,V996*$V$7,0)</f>
        <v>0</v>
      </c>
      <c r="AE996" s="197" t="e">
        <f t="shared" si="7432"/>
        <v>#REF!</v>
      </c>
      <c r="AF996" s="198">
        <f t="shared" ref="AF996" si="7877">IFERROR(AE996/(IF($W$636&gt;0,$J$7,0)+IF($X$636&gt;0,$P$7,0)+IF($Y$636&gt;0,$S$7,0)+IF($Z$636&gt;0,$V$7,0)),0)</f>
        <v>0</v>
      </c>
      <c r="AG996" s="198"/>
      <c r="AH996" s="425"/>
      <c r="AI996" s="413"/>
      <c r="AJ996" s="199" t="str">
        <f t="shared" si="7591"/>
        <v>4.8</v>
      </c>
      <c r="AK996" s="8" t="e">
        <f>#REF!</f>
        <v>#REF!</v>
      </c>
      <c r="AL996" s="199"/>
      <c r="AM996" s="196" t="e">
        <f t="shared" si="7434"/>
        <v>#REF!</v>
      </c>
      <c r="AN996" s="196"/>
      <c r="AO996" s="196"/>
      <c r="AP996" s="196">
        <f t="shared" si="7435"/>
        <v>0</v>
      </c>
      <c r="AQ996" s="196"/>
      <c r="AR996" s="196"/>
      <c r="AS996" s="196">
        <f t="shared" si="7436"/>
        <v>0</v>
      </c>
      <c r="AT996" s="196"/>
      <c r="AU996" s="196"/>
      <c r="AV996" s="196"/>
      <c r="AW996" s="196" t="e">
        <f t="shared" ref="AW996" si="7878">IF($AT$636=1,AM996*$AM$7,0)</f>
        <v>#REF!</v>
      </c>
      <c r="AX996" s="196">
        <f t="shared" ref="AX996" si="7879">IF($AU$636=1,AP996*$AP$7,0)</f>
        <v>0</v>
      </c>
      <c r="AY996" s="196">
        <f t="shared" ref="AY996" si="7880">IF($AV$636=1,AS996*$AS$7,0)</f>
        <v>0</v>
      </c>
      <c r="AZ996" s="197" t="e">
        <f t="shared" si="7440"/>
        <v>#REF!</v>
      </c>
      <c r="BA996" s="198">
        <f t="shared" ref="BA996" si="7881">IFERROR(AZ996/(IF($AT$636&gt;0,$AM$7,0)+IF($AU$636&gt;0,$AP$7,0)+IF($AV$636&gt;0,$AS$7,0)),0)</f>
        <v>0</v>
      </c>
      <c r="BB996" s="198"/>
      <c r="BC996" s="425"/>
      <c r="BD996" s="413"/>
      <c r="BE996" s="413"/>
      <c r="BF996" s="413"/>
      <c r="BG996" s="416"/>
      <c r="BH996" s="416"/>
      <c r="BI996" s="411"/>
      <c r="BJ996" s="411"/>
      <c r="BK996" s="413"/>
      <c r="BL996" s="413"/>
      <c r="BM996" s="413"/>
      <c r="BP996" s="211"/>
      <c r="BQ996" s="211"/>
      <c r="BR996" s="211"/>
      <c r="BS996" s="211"/>
    </row>
    <row r="997" spans="1:71">
      <c r="A997" s="419"/>
      <c r="B997" s="419"/>
      <c r="C997" s="422"/>
      <c r="D997" s="195" t="str">
        <f t="shared" si="7585"/>
        <v>3.9</v>
      </c>
      <c r="E997" s="195"/>
      <c r="F997" s="195"/>
      <c r="G997" s="195"/>
      <c r="H997" s="195"/>
      <c r="I997" s="195"/>
      <c r="J997" s="196">
        <f t="shared" si="7424"/>
        <v>0</v>
      </c>
      <c r="K997" s="197" t="str">
        <f>IF(analis!AX38="","",analis!AX38)</f>
        <v/>
      </c>
      <c r="L997" s="196"/>
      <c r="M997" s="196"/>
      <c r="N997" s="196"/>
      <c r="O997" s="196"/>
      <c r="P997" s="196">
        <f t="shared" si="7425"/>
        <v>0</v>
      </c>
      <c r="Q997" s="8" t="e">
        <f>#REF!</f>
        <v>#REF!</v>
      </c>
      <c r="R997" s="196"/>
      <c r="S997" s="196" t="e">
        <f t="shared" si="7426"/>
        <v>#REF!</v>
      </c>
      <c r="T997" s="196"/>
      <c r="U997" s="196"/>
      <c r="V997" s="196">
        <f t="shared" si="7427"/>
        <v>0</v>
      </c>
      <c r="W997" s="196"/>
      <c r="X997" s="196"/>
      <c r="Y997" s="196"/>
      <c r="Z997" s="196"/>
      <c r="AA997" s="196">
        <f t="shared" ref="AA997" si="7882">IF($W$637=1,J997*$J$7,0)</f>
        <v>0</v>
      </c>
      <c r="AB997" s="196">
        <f t="shared" ref="AB997" si="7883">IF($X$637=1,P997*$P$7,0)</f>
        <v>0</v>
      </c>
      <c r="AC997" s="196" t="e">
        <f t="shared" ref="AC997" si="7884">IF($Y$637=1,S997*$S$7,0)</f>
        <v>#REF!</v>
      </c>
      <c r="AD997" s="196">
        <f t="shared" ref="AD997" si="7885">IF($Z$637=1,V997*$V$7,0)</f>
        <v>0</v>
      </c>
      <c r="AE997" s="197" t="e">
        <f t="shared" si="7432"/>
        <v>#REF!</v>
      </c>
      <c r="AF997" s="198">
        <f t="shared" ref="AF997" si="7886">IFERROR(AE997/(IF($W$637&gt;0,$J$7,0)+IF($X$637&gt;0,$P$7,0)+IF($Y$637&gt;0,$S$7,0)+IF($Z$637&gt;0,$V$7,0)),0)</f>
        <v>0</v>
      </c>
      <c r="AG997" s="198"/>
      <c r="AH997" s="425"/>
      <c r="AI997" s="413"/>
      <c r="AJ997" s="199" t="str">
        <f t="shared" si="7591"/>
        <v>4.9</v>
      </c>
      <c r="AK997" s="8" t="e">
        <f>#REF!</f>
        <v>#REF!</v>
      </c>
      <c r="AL997" s="199"/>
      <c r="AM997" s="196" t="e">
        <f t="shared" si="7434"/>
        <v>#REF!</v>
      </c>
      <c r="AN997" s="196"/>
      <c r="AO997" s="196"/>
      <c r="AP997" s="196">
        <f t="shared" si="7435"/>
        <v>0</v>
      </c>
      <c r="AQ997" s="196"/>
      <c r="AR997" s="196"/>
      <c r="AS997" s="196">
        <f t="shared" si="7436"/>
        <v>0</v>
      </c>
      <c r="AT997" s="196"/>
      <c r="AU997" s="196"/>
      <c r="AV997" s="196"/>
      <c r="AW997" s="196" t="e">
        <f t="shared" ref="AW997" si="7887">IF($AT$637=1,AM997*$AM$7,0)</f>
        <v>#REF!</v>
      </c>
      <c r="AX997" s="196">
        <f t="shared" ref="AX997" si="7888">IF($AU$637=1,AP997*$AP$7,0)</f>
        <v>0</v>
      </c>
      <c r="AY997" s="196">
        <f t="shared" ref="AY997" si="7889">IF($AV$637=1,AS997*$AS$7,0)</f>
        <v>0</v>
      </c>
      <c r="AZ997" s="197" t="e">
        <f t="shared" si="7440"/>
        <v>#REF!</v>
      </c>
      <c r="BA997" s="198">
        <f t="shared" ref="BA997" si="7890">IFERROR(AZ997/(IF($AT$637&gt;0,$AM$7,0)+IF($AU$637&gt;0,$AP$7,0)+IF($AV$637&gt;0,$AS$7,0)),0)</f>
        <v>0</v>
      </c>
      <c r="BB997" s="198"/>
      <c r="BC997" s="425"/>
      <c r="BD997" s="413"/>
      <c r="BE997" s="413"/>
      <c r="BF997" s="413"/>
      <c r="BG997" s="416"/>
      <c r="BH997" s="416"/>
      <c r="BI997" s="411"/>
      <c r="BJ997" s="411"/>
      <c r="BK997" s="413"/>
      <c r="BL997" s="413"/>
      <c r="BM997" s="413"/>
      <c r="BP997" s="211"/>
      <c r="BQ997" s="211"/>
      <c r="BR997" s="211"/>
      <c r="BS997" s="211"/>
    </row>
    <row r="998" spans="1:71">
      <c r="A998" s="419"/>
      <c r="B998" s="419"/>
      <c r="C998" s="422"/>
      <c r="D998" s="195" t="str">
        <f t="shared" si="7585"/>
        <v>3.10</v>
      </c>
      <c r="E998" s="195"/>
      <c r="F998" s="195"/>
      <c r="G998" s="195"/>
      <c r="H998" s="195"/>
      <c r="I998" s="195"/>
      <c r="J998" s="196">
        <f t="shared" si="7424"/>
        <v>0</v>
      </c>
      <c r="K998" s="197" t="str">
        <f>IF(analis!AZ38="","",analis!AZ38)</f>
        <v/>
      </c>
      <c r="L998" s="196"/>
      <c r="M998" s="196"/>
      <c r="N998" s="196"/>
      <c r="O998" s="196"/>
      <c r="P998" s="196">
        <f t="shared" si="7425"/>
        <v>0</v>
      </c>
      <c r="Q998" s="8" t="e">
        <f>#REF!</f>
        <v>#REF!</v>
      </c>
      <c r="R998" s="196"/>
      <c r="S998" s="196" t="e">
        <f t="shared" si="7426"/>
        <v>#REF!</v>
      </c>
      <c r="T998" s="196"/>
      <c r="U998" s="196"/>
      <c r="V998" s="196">
        <f t="shared" si="7427"/>
        <v>0</v>
      </c>
      <c r="W998" s="196"/>
      <c r="X998" s="196"/>
      <c r="Y998" s="196"/>
      <c r="Z998" s="196"/>
      <c r="AA998" s="196">
        <f t="shared" ref="AA998" si="7891">IF($W$638=1,J998*$J$7,0)</f>
        <v>0</v>
      </c>
      <c r="AB998" s="196">
        <f t="shared" ref="AB998" si="7892">IF($X$638=1,P998*$P$7,0)</f>
        <v>0</v>
      </c>
      <c r="AC998" s="196" t="e">
        <f t="shared" ref="AC998" si="7893">IF($Y$638=1,S998*$S$7,0)</f>
        <v>#REF!</v>
      </c>
      <c r="AD998" s="196">
        <f t="shared" ref="AD998" si="7894">IF($Z$638=1,V998*$V$7,0)</f>
        <v>0</v>
      </c>
      <c r="AE998" s="197" t="e">
        <f t="shared" si="7432"/>
        <v>#REF!</v>
      </c>
      <c r="AF998" s="198">
        <f t="shared" ref="AF998" si="7895">IFERROR(AE998/(IF($W$638&gt;0,$J$7,0)+IF($X$638&gt;0,$P$7,0)+IF($Y$638&gt;0,$S$7,0)+IF($Z$638&gt;0,$V$7,0)),0)</f>
        <v>0</v>
      </c>
      <c r="AG998" s="198"/>
      <c r="AH998" s="425"/>
      <c r="AI998" s="413"/>
      <c r="AJ998" s="199" t="str">
        <f t="shared" si="7591"/>
        <v>4.10</v>
      </c>
      <c r="AK998" s="8" t="e">
        <f>#REF!</f>
        <v>#REF!</v>
      </c>
      <c r="AL998" s="199"/>
      <c r="AM998" s="196" t="e">
        <f t="shared" si="7434"/>
        <v>#REF!</v>
      </c>
      <c r="AN998" s="196"/>
      <c r="AO998" s="196"/>
      <c r="AP998" s="196">
        <f t="shared" si="7435"/>
        <v>0</v>
      </c>
      <c r="AQ998" s="196"/>
      <c r="AR998" s="196"/>
      <c r="AS998" s="196">
        <f t="shared" si="7436"/>
        <v>0</v>
      </c>
      <c r="AT998" s="196"/>
      <c r="AU998" s="196"/>
      <c r="AV998" s="196"/>
      <c r="AW998" s="196" t="e">
        <f t="shared" ref="AW998" si="7896">IF($AT$638=1,AM998*$AM$7,0)</f>
        <v>#REF!</v>
      </c>
      <c r="AX998" s="196">
        <f t="shared" ref="AX998" si="7897">IF($AU$638=1,AP998*$AP$7,0)</f>
        <v>0</v>
      </c>
      <c r="AY998" s="196">
        <f t="shared" ref="AY998" si="7898">IF($AV$638=1,AS998*$AS$7,0)</f>
        <v>0</v>
      </c>
      <c r="AZ998" s="197" t="e">
        <f t="shared" si="7440"/>
        <v>#REF!</v>
      </c>
      <c r="BA998" s="198">
        <f t="shared" ref="BA998" si="7899">IFERROR(AZ998/(IF($AT$638&gt;0,$AM$7,0)+IF($AU$638&gt;0,$AP$7,0)+IF($AV$638&gt;0,$AS$7,0)),0)</f>
        <v>0</v>
      </c>
      <c r="BB998" s="198"/>
      <c r="BC998" s="425"/>
      <c r="BD998" s="413"/>
      <c r="BE998" s="413"/>
      <c r="BF998" s="413"/>
      <c r="BG998" s="416"/>
      <c r="BH998" s="416"/>
      <c r="BI998" s="411"/>
      <c r="BJ998" s="411"/>
      <c r="BK998" s="413"/>
      <c r="BL998" s="413"/>
      <c r="BM998" s="413"/>
      <c r="BP998" s="211"/>
      <c r="BQ998" s="211"/>
      <c r="BR998" s="211"/>
      <c r="BS998" s="211"/>
    </row>
    <row r="999" spans="1:71">
      <c r="A999" s="419"/>
      <c r="B999" s="419"/>
      <c r="C999" s="422"/>
      <c r="D999" s="195" t="str">
        <f t="shared" si="7585"/>
        <v>3.11</v>
      </c>
      <c r="E999" s="195"/>
      <c r="F999" s="195"/>
      <c r="G999" s="195"/>
      <c r="H999" s="195"/>
      <c r="I999" s="195"/>
      <c r="J999" s="196">
        <f t="shared" si="7424"/>
        <v>0</v>
      </c>
      <c r="K999" s="197" t="str">
        <f>IF(analis!BB38="","",analis!BB38)</f>
        <v/>
      </c>
      <c r="L999" s="196"/>
      <c r="M999" s="196"/>
      <c r="N999" s="196"/>
      <c r="O999" s="196"/>
      <c r="P999" s="196">
        <f t="shared" si="7425"/>
        <v>0</v>
      </c>
      <c r="Q999" s="8" t="e">
        <f>#REF!</f>
        <v>#REF!</v>
      </c>
      <c r="R999" s="196"/>
      <c r="S999" s="196" t="e">
        <f t="shared" si="7426"/>
        <v>#REF!</v>
      </c>
      <c r="T999" s="196"/>
      <c r="U999" s="196"/>
      <c r="V999" s="196">
        <f t="shared" si="7427"/>
        <v>0</v>
      </c>
      <c r="W999" s="196"/>
      <c r="X999" s="196"/>
      <c r="Y999" s="196"/>
      <c r="Z999" s="196"/>
      <c r="AA999" s="196">
        <f t="shared" ref="AA999" si="7900">IF($W$639=1,J999*$J$7,0)</f>
        <v>0</v>
      </c>
      <c r="AB999" s="196">
        <f t="shared" ref="AB999" si="7901">IF($X$639=1,P999*$P$7,0)</f>
        <v>0</v>
      </c>
      <c r="AC999" s="196" t="e">
        <f t="shared" ref="AC999" si="7902">IF($Y$639=1,S999*$S$7,0)</f>
        <v>#REF!</v>
      </c>
      <c r="AD999" s="196">
        <f t="shared" ref="AD999" si="7903">IF($Z$639=1,V999*$V$7,0)</f>
        <v>0</v>
      </c>
      <c r="AE999" s="197" t="e">
        <f t="shared" si="7432"/>
        <v>#REF!</v>
      </c>
      <c r="AF999" s="198">
        <f t="shared" ref="AF999" si="7904">IFERROR(AE999/(IF($W$639&gt;0,$J$7,0)+IF($X$639&gt;0,$P$7,0)+IF($Y$639&gt;0,$S$7,0)+IF($Z$639&gt;0,$V$7,0)),0)</f>
        <v>0</v>
      </c>
      <c r="AG999" s="198"/>
      <c r="AH999" s="425"/>
      <c r="AI999" s="413"/>
      <c r="AJ999" s="199" t="str">
        <f t="shared" si="7591"/>
        <v>4.11</v>
      </c>
      <c r="AK999" s="8" t="e">
        <f>#REF!</f>
        <v>#REF!</v>
      </c>
      <c r="AL999" s="199"/>
      <c r="AM999" s="196" t="e">
        <f t="shared" si="7434"/>
        <v>#REF!</v>
      </c>
      <c r="AN999" s="196"/>
      <c r="AO999" s="196"/>
      <c r="AP999" s="196">
        <f t="shared" si="7435"/>
        <v>0</v>
      </c>
      <c r="AQ999" s="196"/>
      <c r="AR999" s="196"/>
      <c r="AS999" s="196">
        <f t="shared" si="7436"/>
        <v>0</v>
      </c>
      <c r="AT999" s="196"/>
      <c r="AU999" s="196"/>
      <c r="AV999" s="196"/>
      <c r="AW999" s="196" t="e">
        <f t="shared" ref="AW999" si="7905">IF($AT$639=1,AM999*$AM$7,0)</f>
        <v>#REF!</v>
      </c>
      <c r="AX999" s="196">
        <f t="shared" ref="AX999" si="7906">IF($AU$639=1,AP999*$AP$7,0)</f>
        <v>0</v>
      </c>
      <c r="AY999" s="196">
        <f t="shared" ref="AY999" si="7907">IF($AV$639=1,AS999*$AS$7,0)</f>
        <v>0</v>
      </c>
      <c r="AZ999" s="197" t="e">
        <f t="shared" si="7440"/>
        <v>#REF!</v>
      </c>
      <c r="BA999" s="198">
        <f t="shared" ref="BA999" si="7908">IFERROR(AZ999/(IF($AT$639&gt;0,$AM$7,0)+IF($AU$639&gt;0,$AP$7,0)+IF($AV$639&gt;0,$AS$7,0)),0)</f>
        <v>0</v>
      </c>
      <c r="BB999" s="198"/>
      <c r="BC999" s="425"/>
      <c r="BD999" s="413"/>
      <c r="BE999" s="413"/>
      <c r="BF999" s="413"/>
      <c r="BG999" s="416"/>
      <c r="BH999" s="416"/>
      <c r="BI999" s="411"/>
      <c r="BJ999" s="411"/>
      <c r="BK999" s="413"/>
      <c r="BL999" s="413"/>
      <c r="BM999" s="413"/>
      <c r="BP999" s="211"/>
      <c r="BQ999" s="211"/>
      <c r="BR999" s="211"/>
      <c r="BS999" s="211"/>
    </row>
    <row r="1000" spans="1:71">
      <c r="A1000" s="419"/>
      <c r="B1000" s="419"/>
      <c r="C1000" s="422"/>
      <c r="D1000" s="195" t="str">
        <f t="shared" si="7585"/>
        <v>3.12</v>
      </c>
      <c r="E1000" s="195"/>
      <c r="F1000" s="195"/>
      <c r="G1000" s="195"/>
      <c r="H1000" s="195"/>
      <c r="I1000" s="195"/>
      <c r="J1000" s="196">
        <f t="shared" si="7424"/>
        <v>0</v>
      </c>
      <c r="K1000" s="197" t="str">
        <f>IF(analis!BD38="","",analis!BD38)</f>
        <v/>
      </c>
      <c r="L1000" s="196"/>
      <c r="M1000" s="196"/>
      <c r="N1000" s="196"/>
      <c r="O1000" s="196"/>
      <c r="P1000" s="196">
        <f t="shared" si="7425"/>
        <v>0</v>
      </c>
      <c r="Q1000" s="8" t="e">
        <f>#REF!</f>
        <v>#REF!</v>
      </c>
      <c r="R1000" s="196"/>
      <c r="S1000" s="196" t="e">
        <f t="shared" si="7426"/>
        <v>#REF!</v>
      </c>
      <c r="T1000" s="196"/>
      <c r="U1000" s="196"/>
      <c r="V1000" s="196">
        <f t="shared" si="7427"/>
        <v>0</v>
      </c>
      <c r="W1000" s="196"/>
      <c r="X1000" s="196"/>
      <c r="Y1000" s="196"/>
      <c r="Z1000" s="196"/>
      <c r="AA1000" s="196">
        <f t="shared" ref="AA1000" si="7909">IF($W$640=1,J1000*$J$7,0)</f>
        <v>0</v>
      </c>
      <c r="AB1000" s="196">
        <f t="shared" ref="AB1000" si="7910">IF($X$640=1,P1000*$P$7,0)</f>
        <v>0</v>
      </c>
      <c r="AC1000" s="196" t="e">
        <f t="shared" ref="AC1000" si="7911">IF($Y$640=1,S1000*$S$7,0)</f>
        <v>#REF!</v>
      </c>
      <c r="AD1000" s="196">
        <f t="shared" ref="AD1000" si="7912">IF($Z$640=1,V1000*$V$7,0)</f>
        <v>0</v>
      </c>
      <c r="AE1000" s="197" t="e">
        <f t="shared" si="7432"/>
        <v>#REF!</v>
      </c>
      <c r="AF1000" s="198">
        <f t="shared" ref="AF1000" si="7913">IFERROR(AE1000/(IF($W$640&gt;0,$J$7,0)+IF($X$640&gt;0,$P$7,0)+IF($Y$640&gt;0,$S$7,0)+IF($Z$640&gt;0,$V$7,0)),0)</f>
        <v>0</v>
      </c>
      <c r="AG1000" s="198"/>
      <c r="AH1000" s="425"/>
      <c r="AI1000" s="413"/>
      <c r="AJ1000" s="199" t="str">
        <f t="shared" si="7591"/>
        <v>4.12</v>
      </c>
      <c r="AK1000" s="8" t="e">
        <f>#REF!</f>
        <v>#REF!</v>
      </c>
      <c r="AL1000" s="199"/>
      <c r="AM1000" s="196" t="e">
        <f t="shared" si="7434"/>
        <v>#REF!</v>
      </c>
      <c r="AN1000" s="196"/>
      <c r="AO1000" s="196"/>
      <c r="AP1000" s="196">
        <f t="shared" si="7435"/>
        <v>0</v>
      </c>
      <c r="AQ1000" s="196"/>
      <c r="AR1000" s="196"/>
      <c r="AS1000" s="196">
        <f t="shared" si="7436"/>
        <v>0</v>
      </c>
      <c r="AT1000" s="196"/>
      <c r="AU1000" s="196"/>
      <c r="AV1000" s="196"/>
      <c r="AW1000" s="196" t="e">
        <f t="shared" ref="AW1000" si="7914">IF($AT$640=1,AM1000*$AM$7,0)</f>
        <v>#REF!</v>
      </c>
      <c r="AX1000" s="196">
        <f t="shared" ref="AX1000" si="7915">IF($AU$640=1,AP1000*$AP$7,0)</f>
        <v>0</v>
      </c>
      <c r="AY1000" s="196">
        <f t="shared" ref="AY1000" si="7916">IF($AV$640=1,AS1000*$AS$7,0)</f>
        <v>0</v>
      </c>
      <c r="AZ1000" s="197" t="e">
        <f t="shared" si="7440"/>
        <v>#REF!</v>
      </c>
      <c r="BA1000" s="198">
        <f t="shared" ref="BA1000" si="7917">IFERROR(AZ1000/(IF($AT$640&gt;0,$AM$7,0)+IF($AU$640&gt;0,$AP$7,0)+IF($AV$640&gt;0,$AS$7,0)),0)</f>
        <v>0</v>
      </c>
      <c r="BB1000" s="198"/>
      <c r="BC1000" s="425"/>
      <c r="BD1000" s="413"/>
      <c r="BE1000" s="413"/>
      <c r="BF1000" s="413"/>
      <c r="BG1000" s="416"/>
      <c r="BH1000" s="416"/>
      <c r="BI1000" s="411"/>
      <c r="BJ1000" s="411"/>
      <c r="BK1000" s="413"/>
      <c r="BL1000" s="413"/>
      <c r="BM1000" s="413"/>
      <c r="BP1000" s="211"/>
      <c r="BQ1000" s="211"/>
      <c r="BR1000" s="211"/>
      <c r="BS1000" s="211"/>
    </row>
    <row r="1001" spans="1:71">
      <c r="A1001" s="419"/>
      <c r="B1001" s="419"/>
      <c r="C1001" s="422"/>
      <c r="D1001" s="195" t="str">
        <f t="shared" si="7585"/>
        <v>3.13</v>
      </c>
      <c r="E1001" s="195"/>
      <c r="F1001" s="195"/>
      <c r="G1001" s="195"/>
      <c r="H1001" s="195"/>
      <c r="I1001" s="195"/>
      <c r="J1001" s="196">
        <f t="shared" si="7424"/>
        <v>0</v>
      </c>
      <c r="K1001" s="197" t="str">
        <f>IF(analis!BF38="","",analis!BF38)</f>
        <v/>
      </c>
      <c r="L1001" s="196"/>
      <c r="M1001" s="196"/>
      <c r="N1001" s="196"/>
      <c r="O1001" s="196"/>
      <c r="P1001" s="196">
        <f t="shared" si="7425"/>
        <v>0</v>
      </c>
      <c r="Q1001" s="8" t="e">
        <f>#REF!</f>
        <v>#REF!</v>
      </c>
      <c r="R1001" s="196"/>
      <c r="S1001" s="196" t="e">
        <f t="shared" si="7426"/>
        <v>#REF!</v>
      </c>
      <c r="T1001" s="196"/>
      <c r="U1001" s="196"/>
      <c r="V1001" s="196">
        <f t="shared" si="7427"/>
        <v>0</v>
      </c>
      <c r="W1001" s="196"/>
      <c r="X1001" s="196"/>
      <c r="Y1001" s="196"/>
      <c r="Z1001" s="196"/>
      <c r="AA1001" s="196">
        <f t="shared" ref="AA1001" si="7918">IF($W$641=1,J1001*$J$7,0)</f>
        <v>0</v>
      </c>
      <c r="AB1001" s="196">
        <f t="shared" ref="AB1001" si="7919">IF($X$641=1,P1001*$P$7,0)</f>
        <v>0</v>
      </c>
      <c r="AC1001" s="196" t="e">
        <f t="shared" ref="AC1001" si="7920">IF($Y$641=1,S1001*$S$7,0)</f>
        <v>#REF!</v>
      </c>
      <c r="AD1001" s="196">
        <f t="shared" ref="AD1001" si="7921">IF($Z$641=1,V1001*$V$7,0)</f>
        <v>0</v>
      </c>
      <c r="AE1001" s="197" t="e">
        <f t="shared" si="7432"/>
        <v>#REF!</v>
      </c>
      <c r="AF1001" s="198">
        <f t="shared" ref="AF1001" si="7922">IFERROR(AE1001/(IF($W$641&gt;0,$J$7,0)+IF($X$641&gt;0,$P$7,0)+IF($Y$641&gt;0,$S$7,0)+IF($Z$641&gt;0,$V$7,0)),0)</f>
        <v>0</v>
      </c>
      <c r="AG1001" s="198"/>
      <c r="AH1001" s="425"/>
      <c r="AI1001" s="413"/>
      <c r="AJ1001" s="199" t="str">
        <f t="shared" si="7591"/>
        <v>4.13</v>
      </c>
      <c r="AK1001" s="8" t="e">
        <f>#REF!</f>
        <v>#REF!</v>
      </c>
      <c r="AL1001" s="199"/>
      <c r="AM1001" s="196" t="e">
        <f t="shared" si="7434"/>
        <v>#REF!</v>
      </c>
      <c r="AN1001" s="196"/>
      <c r="AO1001" s="196"/>
      <c r="AP1001" s="196">
        <f t="shared" si="7435"/>
        <v>0</v>
      </c>
      <c r="AQ1001" s="196"/>
      <c r="AR1001" s="196"/>
      <c r="AS1001" s="196">
        <f t="shared" si="7436"/>
        <v>0</v>
      </c>
      <c r="AT1001" s="196"/>
      <c r="AU1001" s="196"/>
      <c r="AV1001" s="196"/>
      <c r="AW1001" s="196" t="e">
        <f t="shared" ref="AW1001" si="7923">IF($AT$641=1,AM1001*$AM$7,0)</f>
        <v>#REF!</v>
      </c>
      <c r="AX1001" s="196">
        <f t="shared" ref="AX1001" si="7924">IF($AU$641=1,AP1001*$AP$7,0)</f>
        <v>0</v>
      </c>
      <c r="AY1001" s="196">
        <f t="shared" ref="AY1001" si="7925">IF($AV$641=1,AS1001*$AS$7,0)</f>
        <v>0</v>
      </c>
      <c r="AZ1001" s="197" t="e">
        <f t="shared" si="7440"/>
        <v>#REF!</v>
      </c>
      <c r="BA1001" s="198">
        <f t="shared" ref="BA1001" si="7926">IFERROR(AZ1001/(IF($AT$641&gt;0,$AM$7,0)+IF($AU$641&gt;0,$AP$7,0)+IF($AV$641&gt;0,$AS$7,0)),0)</f>
        <v>0</v>
      </c>
      <c r="BB1001" s="198"/>
      <c r="BC1001" s="425"/>
      <c r="BD1001" s="413"/>
      <c r="BE1001" s="413"/>
      <c r="BF1001" s="413"/>
      <c r="BG1001" s="416"/>
      <c r="BH1001" s="416"/>
      <c r="BI1001" s="411"/>
      <c r="BJ1001" s="411"/>
      <c r="BK1001" s="413"/>
      <c r="BL1001" s="413"/>
      <c r="BM1001" s="413"/>
      <c r="BP1001" s="211"/>
      <c r="BQ1001" s="211"/>
      <c r="BR1001" s="211"/>
      <c r="BS1001" s="211"/>
    </row>
    <row r="1002" spans="1:71">
      <c r="A1002" s="419"/>
      <c r="B1002" s="419"/>
      <c r="C1002" s="422"/>
      <c r="D1002" s="195" t="str">
        <f t="shared" si="7585"/>
        <v>3.14</v>
      </c>
      <c r="E1002" s="195"/>
      <c r="F1002" s="195"/>
      <c r="G1002" s="195"/>
      <c r="H1002" s="195"/>
      <c r="I1002" s="195"/>
      <c r="J1002" s="196">
        <f t="shared" si="7424"/>
        <v>0</v>
      </c>
      <c r="K1002" s="197" t="str">
        <f>IF(analis!BH38="","",analis!BH38)</f>
        <v/>
      </c>
      <c r="L1002" s="196"/>
      <c r="M1002" s="196"/>
      <c r="N1002" s="196"/>
      <c r="O1002" s="196"/>
      <c r="P1002" s="196">
        <f t="shared" si="7425"/>
        <v>0</v>
      </c>
      <c r="Q1002" s="8" t="e">
        <f>#REF!</f>
        <v>#REF!</v>
      </c>
      <c r="R1002" s="196"/>
      <c r="S1002" s="196" t="e">
        <f t="shared" si="7426"/>
        <v>#REF!</v>
      </c>
      <c r="T1002" s="196"/>
      <c r="U1002" s="196"/>
      <c r="V1002" s="196">
        <f t="shared" si="7427"/>
        <v>0</v>
      </c>
      <c r="W1002" s="196"/>
      <c r="X1002" s="196"/>
      <c r="Y1002" s="196"/>
      <c r="Z1002" s="196"/>
      <c r="AA1002" s="196">
        <f t="shared" ref="AA1002" si="7927">IF($W$642=1,J1002*$J$7,0)</f>
        <v>0</v>
      </c>
      <c r="AB1002" s="196">
        <f t="shared" ref="AB1002" si="7928">IF($X$642=1,P1002*$P$7,0)</f>
        <v>0</v>
      </c>
      <c r="AC1002" s="196" t="e">
        <f t="shared" ref="AC1002" si="7929">IF($Y$642=1,S1002*$S$7,0)</f>
        <v>#REF!</v>
      </c>
      <c r="AD1002" s="196">
        <f t="shared" ref="AD1002" si="7930">IF($Z$642=1,V1002*$V$7,0)</f>
        <v>0</v>
      </c>
      <c r="AE1002" s="197" t="e">
        <f t="shared" si="7432"/>
        <v>#REF!</v>
      </c>
      <c r="AF1002" s="198">
        <f t="shared" ref="AF1002" si="7931">IFERROR(AE1002/(IF($W$642&gt;0,$J$7,0)+IF($X$642&gt;0,$P$7,0)+IF($Y$642&gt;0,$S$7,0)+IF($Z$642&gt;0,$V$7,0)),0)</f>
        <v>0</v>
      </c>
      <c r="AG1002" s="198"/>
      <c r="AH1002" s="425"/>
      <c r="AI1002" s="413"/>
      <c r="AJ1002" s="199" t="str">
        <f t="shared" si="7591"/>
        <v>4.14</v>
      </c>
      <c r="AK1002" s="8" t="e">
        <f>#REF!</f>
        <v>#REF!</v>
      </c>
      <c r="AL1002" s="199"/>
      <c r="AM1002" s="196" t="e">
        <f t="shared" si="7434"/>
        <v>#REF!</v>
      </c>
      <c r="AN1002" s="196"/>
      <c r="AO1002" s="196"/>
      <c r="AP1002" s="196">
        <f t="shared" si="7435"/>
        <v>0</v>
      </c>
      <c r="AQ1002" s="196"/>
      <c r="AR1002" s="196"/>
      <c r="AS1002" s="196">
        <f t="shared" si="7436"/>
        <v>0</v>
      </c>
      <c r="AT1002" s="196"/>
      <c r="AU1002" s="196"/>
      <c r="AV1002" s="196"/>
      <c r="AW1002" s="196" t="e">
        <f t="shared" ref="AW1002" si="7932">IF($AT$642=1,AM1002*$AM$7,0)</f>
        <v>#REF!</v>
      </c>
      <c r="AX1002" s="196">
        <f t="shared" ref="AX1002" si="7933">IF($AU$642=1,AP1002*$AP$7,0)</f>
        <v>0</v>
      </c>
      <c r="AY1002" s="196">
        <f t="shared" ref="AY1002" si="7934">IF($AV$642=1,AS1002*$AS$7,0)</f>
        <v>0</v>
      </c>
      <c r="AZ1002" s="197" t="e">
        <f t="shared" si="7440"/>
        <v>#REF!</v>
      </c>
      <c r="BA1002" s="198">
        <f t="shared" ref="BA1002" si="7935">IFERROR(AZ1002/(IF($AT$642&gt;0,$AM$7,0)+IF($AU$642&gt;0,$AP$7,0)+IF($AV$642&gt;0,$AS$7,0)),0)</f>
        <v>0</v>
      </c>
      <c r="BB1002" s="198"/>
      <c r="BC1002" s="425"/>
      <c r="BD1002" s="413"/>
      <c r="BE1002" s="413"/>
      <c r="BF1002" s="413"/>
      <c r="BG1002" s="416"/>
      <c r="BH1002" s="416"/>
      <c r="BI1002" s="411"/>
      <c r="BJ1002" s="411"/>
      <c r="BK1002" s="413"/>
      <c r="BL1002" s="413"/>
      <c r="BM1002" s="413"/>
      <c r="BP1002" s="211"/>
      <c r="BQ1002" s="211"/>
      <c r="BR1002" s="211"/>
      <c r="BS1002" s="211"/>
    </row>
    <row r="1003" spans="1:71">
      <c r="A1003" s="420"/>
      <c r="B1003" s="420"/>
      <c r="C1003" s="423"/>
      <c r="D1003" s="195" t="str">
        <f t="shared" si="7585"/>
        <v>3.15</v>
      </c>
      <c r="E1003" s="195"/>
      <c r="F1003" s="195"/>
      <c r="G1003" s="195"/>
      <c r="H1003" s="195"/>
      <c r="I1003" s="195"/>
      <c r="J1003" s="196">
        <f t="shared" si="7424"/>
        <v>0</v>
      </c>
      <c r="K1003" s="197" t="str">
        <f>IF(analis!BJ38="","",analis!BJ38)</f>
        <v/>
      </c>
      <c r="L1003" s="196"/>
      <c r="M1003" s="196"/>
      <c r="N1003" s="196"/>
      <c r="O1003" s="196"/>
      <c r="P1003" s="196">
        <f t="shared" si="7425"/>
        <v>0</v>
      </c>
      <c r="Q1003" s="8" t="e">
        <f>#REF!</f>
        <v>#REF!</v>
      </c>
      <c r="R1003" s="196"/>
      <c r="S1003" s="196" t="e">
        <f t="shared" si="7426"/>
        <v>#REF!</v>
      </c>
      <c r="T1003" s="196"/>
      <c r="U1003" s="196"/>
      <c r="V1003" s="196">
        <f t="shared" si="7427"/>
        <v>0</v>
      </c>
      <c r="W1003" s="196"/>
      <c r="X1003" s="196"/>
      <c r="Y1003" s="196"/>
      <c r="Z1003" s="196"/>
      <c r="AA1003" s="196">
        <f t="shared" ref="AA1003" si="7936">IF($W$643=1,J1003*$J$7,0)</f>
        <v>0</v>
      </c>
      <c r="AB1003" s="196">
        <f t="shared" ref="AB1003" si="7937">IF($X$643=1,P1003*$P$7,0)</f>
        <v>0</v>
      </c>
      <c r="AC1003" s="196" t="e">
        <f t="shared" ref="AC1003" si="7938">IF($Y$643=1,S1003*$S$7,0)</f>
        <v>#REF!</v>
      </c>
      <c r="AD1003" s="196">
        <f t="shared" ref="AD1003" si="7939">IF($Z$643=1,V1003*$V$7,0)</f>
        <v>0</v>
      </c>
      <c r="AE1003" s="197" t="e">
        <f t="shared" si="7432"/>
        <v>#REF!</v>
      </c>
      <c r="AF1003" s="198">
        <f t="shared" ref="AF1003" si="7940">IFERROR(AE1003/(IF($W$643&gt;0,$J$7,0)+IF($X$643&gt;0,$P$7,0)+IF($Y$643&gt;0,$S$7,0)+IF($Z$643&gt;0,$V$7,0)),0)</f>
        <v>0</v>
      </c>
      <c r="AG1003" s="198"/>
      <c r="AH1003" s="426"/>
      <c r="AI1003" s="414"/>
      <c r="AJ1003" s="199" t="str">
        <f t="shared" si="7591"/>
        <v>4.15</v>
      </c>
      <c r="AK1003" s="8" t="e">
        <f>#REF!</f>
        <v>#REF!</v>
      </c>
      <c r="AL1003" s="199"/>
      <c r="AM1003" s="196" t="e">
        <f t="shared" si="7434"/>
        <v>#REF!</v>
      </c>
      <c r="AN1003" s="196"/>
      <c r="AO1003" s="196"/>
      <c r="AP1003" s="196">
        <f t="shared" si="7435"/>
        <v>0</v>
      </c>
      <c r="AQ1003" s="196"/>
      <c r="AR1003" s="196"/>
      <c r="AS1003" s="196">
        <f t="shared" si="7436"/>
        <v>0</v>
      </c>
      <c r="AT1003" s="196"/>
      <c r="AU1003" s="196"/>
      <c r="AV1003" s="196"/>
      <c r="AW1003" s="196" t="e">
        <f t="shared" ref="AW1003" si="7941">IF($AT$643=1,AM1003*$AM$7,0)</f>
        <v>#REF!</v>
      </c>
      <c r="AX1003" s="196">
        <f t="shared" ref="AX1003" si="7942">IF($AU$643=1,AP1003*$AP$7,0)</f>
        <v>0</v>
      </c>
      <c r="AY1003" s="196">
        <f t="shared" ref="AY1003" si="7943">IF($AV$643=1,AS1003*$AS$7,0)</f>
        <v>0</v>
      </c>
      <c r="AZ1003" s="197" t="e">
        <f t="shared" si="7440"/>
        <v>#REF!</v>
      </c>
      <c r="BA1003" s="198">
        <f t="shared" ref="BA1003" si="7944">IFERROR(AZ1003/(IF($AT$643&gt;0,$AM$7,0)+IF($AU$643&gt;0,$AP$7,0)+IF($AV$643&gt;0,$AS$7,0)),0)</f>
        <v>0</v>
      </c>
      <c r="BB1003" s="198"/>
      <c r="BC1003" s="426"/>
      <c r="BD1003" s="414"/>
      <c r="BE1003" s="414"/>
      <c r="BF1003" s="414"/>
      <c r="BG1003" s="417"/>
      <c r="BH1003" s="417"/>
      <c r="BI1003" s="316"/>
      <c r="BJ1003" s="316"/>
      <c r="BK1003" s="414"/>
      <c r="BL1003" s="414"/>
      <c r="BM1003" s="414"/>
      <c r="BP1003" s="211"/>
      <c r="BQ1003" s="211"/>
      <c r="BR1003" s="211"/>
      <c r="BS1003" s="211"/>
    </row>
    <row r="1004" spans="1:71">
      <c r="A1004" s="418">
        <v>26</v>
      </c>
      <c r="B1004" s="418">
        <f>pd!B649</f>
        <v>0</v>
      </c>
      <c r="C1004" s="421">
        <f>pd!C649</f>
        <v>0</v>
      </c>
      <c r="D1004" s="195" t="str">
        <f t="shared" si="7585"/>
        <v>3.1</v>
      </c>
      <c r="E1004" s="195"/>
      <c r="F1004" s="195"/>
      <c r="G1004" s="195"/>
      <c r="H1004" s="195"/>
      <c r="I1004" s="195"/>
      <c r="J1004" s="196">
        <f t="shared" si="7424"/>
        <v>0</v>
      </c>
      <c r="K1004" s="197" t="str">
        <f>IF(analis!AH39="","",analis!AH39)</f>
        <v/>
      </c>
      <c r="L1004" s="196"/>
      <c r="M1004" s="196"/>
      <c r="N1004" s="196"/>
      <c r="O1004" s="196"/>
      <c r="P1004" s="196">
        <f t="shared" si="7425"/>
        <v>0</v>
      </c>
      <c r="Q1004" s="8" t="e">
        <f>#REF!</f>
        <v>#REF!</v>
      </c>
      <c r="R1004" s="196"/>
      <c r="S1004" s="196" t="e">
        <f t="shared" si="7426"/>
        <v>#REF!</v>
      </c>
      <c r="T1004" s="196"/>
      <c r="U1004" s="196"/>
      <c r="V1004" s="196">
        <f t="shared" si="7427"/>
        <v>0</v>
      </c>
      <c r="W1004" s="196"/>
      <c r="X1004" s="196"/>
      <c r="Y1004" s="196"/>
      <c r="Z1004" s="196"/>
      <c r="AA1004" s="196">
        <f t="shared" ref="AA1004" si="7945">IF($W$629=1,J1004*$J$7,0)</f>
        <v>0</v>
      </c>
      <c r="AB1004" s="196">
        <f t="shared" ref="AB1004" si="7946">IF($X$629=1,P1004*$P$7,0)</f>
        <v>0</v>
      </c>
      <c r="AC1004" s="196" t="e">
        <f t="shared" ref="AC1004" si="7947">IF($Y$629=1,S1004*$S$7,0)</f>
        <v>#REF!</v>
      </c>
      <c r="AD1004" s="196">
        <f t="shared" ref="AD1004" si="7948">IF($Z$629=1,V1004*$V$7,0)</f>
        <v>0</v>
      </c>
      <c r="AE1004" s="197" t="e">
        <f t="shared" si="7432"/>
        <v>#REF!</v>
      </c>
      <c r="AF1004" s="198">
        <f t="shared" ref="AF1004" si="7949">IFERROR(AE1004/(IF($W$629&gt;0,$J$7,0)+IF($X$629&gt;0,$P$7,0)+IF($Y$629&gt;0,$S$7,0)+IF($Z$629&gt;0,$V$7,0)),0)</f>
        <v>0</v>
      </c>
      <c r="AG1004" s="198"/>
      <c r="AH1004" s="424" t="e">
        <f t="shared" ref="AH1004" si="7950">ROUND((SUM(AF1004:AF1018)/SUM($AG$629:$AG$643)),0)</f>
        <v>#REF!</v>
      </c>
      <c r="AI1004" s="412" t="e">
        <f t="shared" ref="AI1004" si="7951">IF(AH1004&gt;=$BO$629,"A",IF(AH1004&gt;=$BO$630,"B",IF(AH1004&gt;=$BO$631,"C",IF(AH1004&gt;=$BO$632,"D",""))))</f>
        <v>#REF!</v>
      </c>
      <c r="AJ1004" s="199" t="str">
        <f t="shared" si="7591"/>
        <v>4.1</v>
      </c>
      <c r="AK1004" s="8" t="e">
        <f>#REF!</f>
        <v>#REF!</v>
      </c>
      <c r="AL1004" s="199"/>
      <c r="AM1004" s="196" t="e">
        <f t="shared" si="7434"/>
        <v>#REF!</v>
      </c>
      <c r="AN1004" s="196"/>
      <c r="AO1004" s="196"/>
      <c r="AP1004" s="196">
        <f t="shared" si="7435"/>
        <v>0</v>
      </c>
      <c r="AQ1004" s="196"/>
      <c r="AR1004" s="196"/>
      <c r="AS1004" s="196">
        <f t="shared" si="7436"/>
        <v>0</v>
      </c>
      <c r="AT1004" s="196"/>
      <c r="AU1004" s="196"/>
      <c r="AV1004" s="196"/>
      <c r="AW1004" s="196" t="e">
        <f t="shared" ref="AW1004" si="7952">IF($AT$629=1,AM1004*$AM$7,0)</f>
        <v>#REF!</v>
      </c>
      <c r="AX1004" s="196">
        <f t="shared" ref="AX1004" si="7953">IF($AU$629=1,AP1004*$AP$7,0)</f>
        <v>0</v>
      </c>
      <c r="AY1004" s="196">
        <f t="shared" ref="AY1004" si="7954">IF($AV$629=1,AS1004*$AS$7,0)</f>
        <v>0</v>
      </c>
      <c r="AZ1004" s="197" t="e">
        <f t="shared" si="7440"/>
        <v>#REF!</v>
      </c>
      <c r="BA1004" s="198">
        <f t="shared" ref="BA1004" si="7955">IFERROR(AZ1004/(IF($AT$629&gt;0,$AM$7,0)+IF($AU$629&gt;0,$AP$7,0)+IF($AV$629&gt;0,$AS$7,0)),0)</f>
        <v>0</v>
      </c>
      <c r="BB1004" s="198"/>
      <c r="BC1004" s="424" t="e">
        <f t="shared" ref="BC1004" si="7956">ROUND((SUM(BA1004:BA1018)/SUM($BB$629:$BB$643)),0)</f>
        <v>#REF!</v>
      </c>
      <c r="BD1004" s="412" t="e">
        <f t="shared" ref="BD1004" si="7957">IF(BC1004&gt;=$BO$629,"A",IF(BC1004&gt;=$BO$630,"B",IF(BC1004&gt;=$BO$631,"C",IF(BC1004&gt;=$BO$632,"D",""))))</f>
        <v>#REF!</v>
      </c>
      <c r="BE1004" s="412"/>
      <c r="BF1004" s="412"/>
      <c r="BG1004" s="415" t="e">
        <f t="shared" ref="BG1004" si="7958">IF(AI1004=$BP$629,$BQ$629,IF(AI1004=$BP$630,$BQ$630,IF(AI1004=$BP$631,$BQ$631,IF(AI1004=$BP$632,$BQ$632,""))))</f>
        <v>#REF!</v>
      </c>
      <c r="BH1004" s="415" t="e">
        <f t="shared" ref="BH1004" si="7959">IF(BD1004=$BP$629,$BR$629,IF(BD1004=$BP$630,$BR$630,IF(BD1004=$BP$631,$BR$631,IF(BD1004=$BP$632,$BR$632,""))))</f>
        <v>#REF!</v>
      </c>
      <c r="BI1004" s="315" t="str">
        <f t="shared" ref="BI1004" si="7960">IF(BE1004=$BS$629,$BT$629,IF(BE1004=$BS$630,$BT$630,IF(BE1004=$BS$631,$BT$631,IF(BE1004=$BS$632,$BT$632,""))))</f>
        <v/>
      </c>
      <c r="BJ1004" s="315" t="str">
        <f t="shared" ref="BJ1004" si="7961">IF(BF1004=$BS$629,$BU$629,IF(BF1004=$BS$630,$BU$630,IF(BF1004=$BS$631,$BU$631,IF(BF1004=$BS$632,$BU$632,""))))</f>
        <v/>
      </c>
      <c r="BK1004" s="412"/>
      <c r="BL1004" s="412"/>
      <c r="BM1004" s="412"/>
      <c r="BP1004" s="211"/>
      <c r="BQ1004" s="211"/>
      <c r="BR1004" s="211"/>
      <c r="BS1004" s="211"/>
    </row>
    <row r="1005" spans="1:71">
      <c r="A1005" s="419"/>
      <c r="B1005" s="419"/>
      <c r="C1005" s="422"/>
      <c r="D1005" s="195" t="str">
        <f t="shared" si="7585"/>
        <v>3.2</v>
      </c>
      <c r="E1005" s="195"/>
      <c r="F1005" s="195"/>
      <c r="G1005" s="195"/>
      <c r="H1005" s="195"/>
      <c r="I1005" s="195"/>
      <c r="J1005" s="196">
        <f t="shared" si="7424"/>
        <v>0</v>
      </c>
      <c r="K1005" s="197" t="str">
        <f>IF(analis!AJ39="","",analis!AJ39)</f>
        <v/>
      </c>
      <c r="L1005" s="196"/>
      <c r="M1005" s="196"/>
      <c r="N1005" s="196"/>
      <c r="O1005" s="196"/>
      <c r="P1005" s="196">
        <f t="shared" si="7425"/>
        <v>0</v>
      </c>
      <c r="Q1005" s="8" t="e">
        <f>#REF!</f>
        <v>#REF!</v>
      </c>
      <c r="R1005" s="196"/>
      <c r="S1005" s="196" t="e">
        <f t="shared" si="7426"/>
        <v>#REF!</v>
      </c>
      <c r="T1005" s="196"/>
      <c r="U1005" s="196"/>
      <c r="V1005" s="196">
        <f t="shared" si="7427"/>
        <v>0</v>
      </c>
      <c r="W1005" s="196"/>
      <c r="X1005" s="196"/>
      <c r="Y1005" s="196"/>
      <c r="Z1005" s="196"/>
      <c r="AA1005" s="196">
        <f t="shared" ref="AA1005" si="7962">IF($W$630=1,J1005*$J$7,0)</f>
        <v>0</v>
      </c>
      <c r="AB1005" s="196">
        <f t="shared" ref="AB1005" si="7963">IF($X$630=1,P1005*$P$7,0)</f>
        <v>0</v>
      </c>
      <c r="AC1005" s="196" t="e">
        <f t="shared" ref="AC1005" si="7964">IF($Y$630=1,S1005*$S$7,0)</f>
        <v>#REF!</v>
      </c>
      <c r="AD1005" s="196">
        <f t="shared" ref="AD1005" si="7965">IF($Z$630=1,V1005*$V$7,0)</f>
        <v>0</v>
      </c>
      <c r="AE1005" s="197" t="e">
        <f t="shared" si="7432"/>
        <v>#REF!</v>
      </c>
      <c r="AF1005" s="198">
        <f t="shared" ref="AF1005" si="7966">IFERROR(AE1005/(IF($W$630&gt;0,$J$7,0)+IF($X$630&gt;0,$P$7,0)+IF($Y$630&gt;0,$S$7,0)+IF($Z$630&gt;0,$V$7,0)),0)</f>
        <v>0</v>
      </c>
      <c r="AG1005" s="198"/>
      <c r="AH1005" s="425"/>
      <c r="AI1005" s="413"/>
      <c r="AJ1005" s="199" t="str">
        <f t="shared" si="7591"/>
        <v>4.2</v>
      </c>
      <c r="AK1005" s="8" t="e">
        <f>#REF!</f>
        <v>#REF!</v>
      </c>
      <c r="AL1005" s="199"/>
      <c r="AM1005" s="196" t="e">
        <f t="shared" si="7434"/>
        <v>#REF!</v>
      </c>
      <c r="AN1005" s="196"/>
      <c r="AO1005" s="196"/>
      <c r="AP1005" s="196">
        <f t="shared" si="7435"/>
        <v>0</v>
      </c>
      <c r="AQ1005" s="196"/>
      <c r="AR1005" s="196"/>
      <c r="AS1005" s="196">
        <f t="shared" si="7436"/>
        <v>0</v>
      </c>
      <c r="AT1005" s="196"/>
      <c r="AU1005" s="196"/>
      <c r="AV1005" s="196"/>
      <c r="AW1005" s="196" t="e">
        <f t="shared" ref="AW1005" si="7967">IF($AT$630=1,AM1005*$AM$7,0)</f>
        <v>#REF!</v>
      </c>
      <c r="AX1005" s="196">
        <f t="shared" ref="AX1005" si="7968">IF($AU$630=1,AP1005*$AP$7,0)</f>
        <v>0</v>
      </c>
      <c r="AY1005" s="196">
        <f t="shared" ref="AY1005" si="7969">IF($AV$630=1,AS1005*$AS$7,0)</f>
        <v>0</v>
      </c>
      <c r="AZ1005" s="197" t="e">
        <f t="shared" si="7440"/>
        <v>#REF!</v>
      </c>
      <c r="BA1005" s="198">
        <f t="shared" ref="BA1005" si="7970">IFERROR(AZ1005/(IF($AT$630&gt;0,$AM$7,0)+IF($AU$630&gt;0,$AP$7,0)+IF($AV$630&gt;0,$AS$7,0)),0)</f>
        <v>0</v>
      </c>
      <c r="BB1005" s="198"/>
      <c r="BC1005" s="425"/>
      <c r="BD1005" s="413"/>
      <c r="BE1005" s="413"/>
      <c r="BF1005" s="413"/>
      <c r="BG1005" s="416"/>
      <c r="BH1005" s="416"/>
      <c r="BI1005" s="411"/>
      <c r="BJ1005" s="411"/>
      <c r="BK1005" s="413"/>
      <c r="BL1005" s="413"/>
      <c r="BM1005" s="413"/>
      <c r="BP1005" s="211"/>
      <c r="BQ1005" s="211"/>
      <c r="BR1005" s="211"/>
      <c r="BS1005" s="211"/>
    </row>
    <row r="1006" spans="1:71">
      <c r="A1006" s="419"/>
      <c r="B1006" s="419"/>
      <c r="C1006" s="422"/>
      <c r="D1006" s="195" t="str">
        <f t="shared" si="7585"/>
        <v>3.3</v>
      </c>
      <c r="E1006" s="195"/>
      <c r="F1006" s="195"/>
      <c r="G1006" s="195"/>
      <c r="H1006" s="195"/>
      <c r="I1006" s="195"/>
      <c r="J1006" s="196">
        <f t="shared" si="7424"/>
        <v>0</v>
      </c>
      <c r="K1006" s="197" t="str">
        <f>IF(analis!AL39="","",analis!AL39)</f>
        <v/>
      </c>
      <c r="L1006" s="196"/>
      <c r="M1006" s="196"/>
      <c r="N1006" s="196"/>
      <c r="O1006" s="196"/>
      <c r="P1006" s="196">
        <f t="shared" si="7425"/>
        <v>0</v>
      </c>
      <c r="Q1006" s="8" t="e">
        <f>#REF!</f>
        <v>#REF!</v>
      </c>
      <c r="R1006" s="196"/>
      <c r="S1006" s="196" t="e">
        <f t="shared" si="7426"/>
        <v>#REF!</v>
      </c>
      <c r="T1006" s="196"/>
      <c r="U1006" s="196"/>
      <c r="V1006" s="196">
        <f t="shared" si="7427"/>
        <v>0</v>
      </c>
      <c r="W1006" s="196"/>
      <c r="X1006" s="196"/>
      <c r="Y1006" s="196"/>
      <c r="Z1006" s="196"/>
      <c r="AA1006" s="196">
        <f t="shared" ref="AA1006" si="7971">IF($W$631=1,J1006*$J$7,0)</f>
        <v>0</v>
      </c>
      <c r="AB1006" s="196">
        <f t="shared" ref="AB1006" si="7972">IF($X$631=1,P1006*$P$7,0)</f>
        <v>0</v>
      </c>
      <c r="AC1006" s="196" t="e">
        <f t="shared" ref="AC1006" si="7973">IF($Y$631=1,S1006*$S$7,0)</f>
        <v>#REF!</v>
      </c>
      <c r="AD1006" s="196">
        <f t="shared" ref="AD1006" si="7974">IF($Z$631=1,V1006*$V$7,0)</f>
        <v>0</v>
      </c>
      <c r="AE1006" s="197" t="e">
        <f t="shared" si="7432"/>
        <v>#REF!</v>
      </c>
      <c r="AF1006" s="198">
        <f t="shared" ref="AF1006" si="7975">IFERROR(AE1006/(IF($W$631&gt;0,$J$7,0)+IF($X$631&gt;0,$P$7,0)+IF($Y$631&gt;0,$S$7,0)+IF($Z$631&gt;0,$V$7,0)),0)</f>
        <v>0</v>
      </c>
      <c r="AG1006" s="198"/>
      <c r="AH1006" s="425"/>
      <c r="AI1006" s="413"/>
      <c r="AJ1006" s="199" t="str">
        <f t="shared" si="7591"/>
        <v>4.3</v>
      </c>
      <c r="AK1006" s="8" t="e">
        <f>#REF!</f>
        <v>#REF!</v>
      </c>
      <c r="AL1006" s="199"/>
      <c r="AM1006" s="196" t="e">
        <f t="shared" si="7434"/>
        <v>#REF!</v>
      </c>
      <c r="AN1006" s="196"/>
      <c r="AO1006" s="196"/>
      <c r="AP1006" s="196">
        <f t="shared" si="7435"/>
        <v>0</v>
      </c>
      <c r="AQ1006" s="196"/>
      <c r="AR1006" s="196"/>
      <c r="AS1006" s="196">
        <f t="shared" si="7436"/>
        <v>0</v>
      </c>
      <c r="AT1006" s="196"/>
      <c r="AU1006" s="196"/>
      <c r="AV1006" s="196"/>
      <c r="AW1006" s="196" t="e">
        <f t="shared" ref="AW1006" si="7976">IF($AT$631=1,AM1006*$AM$7,0)</f>
        <v>#REF!</v>
      </c>
      <c r="AX1006" s="196">
        <f t="shared" ref="AX1006" si="7977">IF($AU$631=1,AP1006*$AP$7,0)</f>
        <v>0</v>
      </c>
      <c r="AY1006" s="196">
        <f t="shared" ref="AY1006" si="7978">IF($AV$631=1,AS1006*$AS$7,0)</f>
        <v>0</v>
      </c>
      <c r="AZ1006" s="197" t="e">
        <f t="shared" si="7440"/>
        <v>#REF!</v>
      </c>
      <c r="BA1006" s="198">
        <f t="shared" ref="BA1006" si="7979">IFERROR(AZ1006/(IF($AT$631&gt;0,$AM$7,0)+IF($AU$631&gt;0,$AP$7,0)+IF($AV$631&gt;0,$AS$7,0)),0)</f>
        <v>0</v>
      </c>
      <c r="BB1006" s="198"/>
      <c r="BC1006" s="425"/>
      <c r="BD1006" s="413"/>
      <c r="BE1006" s="413"/>
      <c r="BF1006" s="413"/>
      <c r="BG1006" s="416"/>
      <c r="BH1006" s="416"/>
      <c r="BI1006" s="411"/>
      <c r="BJ1006" s="411"/>
      <c r="BK1006" s="413"/>
      <c r="BL1006" s="413"/>
      <c r="BM1006" s="413"/>
      <c r="BP1006" s="211"/>
      <c r="BQ1006" s="211"/>
      <c r="BR1006" s="211"/>
      <c r="BS1006" s="211"/>
    </row>
    <row r="1007" spans="1:71">
      <c r="A1007" s="419"/>
      <c r="B1007" s="419"/>
      <c r="C1007" s="422"/>
      <c r="D1007" s="195" t="str">
        <f t="shared" si="7585"/>
        <v>3.4</v>
      </c>
      <c r="E1007" s="195"/>
      <c r="F1007" s="195"/>
      <c r="G1007" s="195"/>
      <c r="H1007" s="195"/>
      <c r="I1007" s="195"/>
      <c r="J1007" s="196">
        <f t="shared" si="7424"/>
        <v>0</v>
      </c>
      <c r="K1007" s="197" t="str">
        <f>IF(analis!AN39="","",analis!AN39)</f>
        <v/>
      </c>
      <c r="L1007" s="196"/>
      <c r="M1007" s="196"/>
      <c r="N1007" s="196"/>
      <c r="O1007" s="196"/>
      <c r="P1007" s="196">
        <f t="shared" si="7425"/>
        <v>0</v>
      </c>
      <c r="Q1007" s="8" t="e">
        <f>#REF!</f>
        <v>#REF!</v>
      </c>
      <c r="R1007" s="196"/>
      <c r="S1007" s="196" t="e">
        <f t="shared" si="7426"/>
        <v>#REF!</v>
      </c>
      <c r="T1007" s="196"/>
      <c r="U1007" s="196"/>
      <c r="V1007" s="196">
        <f t="shared" si="7427"/>
        <v>0</v>
      </c>
      <c r="W1007" s="196"/>
      <c r="X1007" s="196"/>
      <c r="Y1007" s="196"/>
      <c r="Z1007" s="196"/>
      <c r="AA1007" s="196">
        <f t="shared" ref="AA1007" si="7980">IF($W$632=1,J1007*$J$7,0)</f>
        <v>0</v>
      </c>
      <c r="AB1007" s="196">
        <f t="shared" ref="AB1007" si="7981">IF($X$632=1,P1007*$P$7,0)</f>
        <v>0</v>
      </c>
      <c r="AC1007" s="196" t="e">
        <f t="shared" ref="AC1007" si="7982">IF($Y$632=1,S1007*$S$7,0)</f>
        <v>#REF!</v>
      </c>
      <c r="AD1007" s="196">
        <f t="shared" ref="AD1007" si="7983">IF($Z$632=1,V1007*$V$7,0)</f>
        <v>0</v>
      </c>
      <c r="AE1007" s="197" t="e">
        <f t="shared" si="7432"/>
        <v>#REF!</v>
      </c>
      <c r="AF1007" s="198">
        <f t="shared" ref="AF1007" si="7984">IFERROR(AE1007/(IF($W$632&gt;0,$J$7,0)+IF($X$632&gt;0,$P$7,0)+IF($Y$632&gt;0,$S$7,0)+IF($Z$632&gt;0,$V$7,0)),0)</f>
        <v>0</v>
      </c>
      <c r="AG1007" s="198"/>
      <c r="AH1007" s="425"/>
      <c r="AI1007" s="413"/>
      <c r="AJ1007" s="199" t="str">
        <f t="shared" si="7591"/>
        <v>4.4</v>
      </c>
      <c r="AK1007" s="8" t="e">
        <f>#REF!</f>
        <v>#REF!</v>
      </c>
      <c r="AL1007" s="199"/>
      <c r="AM1007" s="196" t="e">
        <f t="shared" si="7434"/>
        <v>#REF!</v>
      </c>
      <c r="AN1007" s="196"/>
      <c r="AO1007" s="196"/>
      <c r="AP1007" s="196">
        <f t="shared" si="7435"/>
        <v>0</v>
      </c>
      <c r="AQ1007" s="196"/>
      <c r="AR1007" s="196"/>
      <c r="AS1007" s="196">
        <f t="shared" si="7436"/>
        <v>0</v>
      </c>
      <c r="AT1007" s="196"/>
      <c r="AU1007" s="196"/>
      <c r="AV1007" s="196"/>
      <c r="AW1007" s="196" t="e">
        <f t="shared" ref="AW1007" si="7985">IF($AT$632=1,AM1007*$AM$7,0)</f>
        <v>#REF!</v>
      </c>
      <c r="AX1007" s="196">
        <f t="shared" ref="AX1007" si="7986">IF($AU$632=1,AP1007*$AP$7,0)</f>
        <v>0</v>
      </c>
      <c r="AY1007" s="196">
        <f t="shared" ref="AY1007" si="7987">IF($AV$632=1,AS1007*$AS$7,0)</f>
        <v>0</v>
      </c>
      <c r="AZ1007" s="197" t="e">
        <f t="shared" si="7440"/>
        <v>#REF!</v>
      </c>
      <c r="BA1007" s="198">
        <f t="shared" ref="BA1007" si="7988">IFERROR(AZ1007/(IF($AT$632&gt;0,$AM$7,0)+IF($AU$632&gt;0,$AP$7,0)+IF($AV$632&gt;0,$AS$7,0)),0)</f>
        <v>0</v>
      </c>
      <c r="BB1007" s="198"/>
      <c r="BC1007" s="425"/>
      <c r="BD1007" s="413"/>
      <c r="BE1007" s="413"/>
      <c r="BF1007" s="413"/>
      <c r="BG1007" s="416"/>
      <c r="BH1007" s="416"/>
      <c r="BI1007" s="411"/>
      <c r="BJ1007" s="411"/>
      <c r="BK1007" s="413"/>
      <c r="BL1007" s="413"/>
      <c r="BM1007" s="413"/>
      <c r="BP1007" s="211"/>
      <c r="BQ1007" s="211"/>
      <c r="BR1007" s="211"/>
      <c r="BS1007" s="211"/>
    </row>
    <row r="1008" spans="1:71">
      <c r="A1008" s="419"/>
      <c r="B1008" s="419"/>
      <c r="C1008" s="422"/>
      <c r="D1008" s="195" t="str">
        <f t="shared" si="7585"/>
        <v>3.5</v>
      </c>
      <c r="E1008" s="195"/>
      <c r="F1008" s="195"/>
      <c r="G1008" s="195"/>
      <c r="H1008" s="195"/>
      <c r="I1008" s="195"/>
      <c r="J1008" s="196">
        <f t="shared" si="7424"/>
        <v>0</v>
      </c>
      <c r="K1008" s="197" t="str">
        <f>IF(analis!AP39="","",analis!AP39)</f>
        <v/>
      </c>
      <c r="L1008" s="196"/>
      <c r="M1008" s="196"/>
      <c r="N1008" s="196"/>
      <c r="O1008" s="196"/>
      <c r="P1008" s="196">
        <f t="shared" si="7425"/>
        <v>0</v>
      </c>
      <c r="Q1008" s="8" t="e">
        <f>#REF!</f>
        <v>#REF!</v>
      </c>
      <c r="R1008" s="196"/>
      <c r="S1008" s="196" t="e">
        <f t="shared" si="7426"/>
        <v>#REF!</v>
      </c>
      <c r="T1008" s="196"/>
      <c r="U1008" s="196"/>
      <c r="V1008" s="196">
        <f t="shared" si="7427"/>
        <v>0</v>
      </c>
      <c r="W1008" s="196"/>
      <c r="X1008" s="196"/>
      <c r="Y1008" s="196"/>
      <c r="Z1008" s="196"/>
      <c r="AA1008" s="196">
        <f t="shared" ref="AA1008" si="7989">IF($W$633=1,J1008*$J$7,0)</f>
        <v>0</v>
      </c>
      <c r="AB1008" s="196">
        <f t="shared" ref="AB1008" si="7990">IF($X$633=1,P1008*$P$7,0)</f>
        <v>0</v>
      </c>
      <c r="AC1008" s="196" t="e">
        <f t="shared" ref="AC1008" si="7991">IF($Y$633=1,S1008*$S$7,0)</f>
        <v>#REF!</v>
      </c>
      <c r="AD1008" s="196">
        <f t="shared" ref="AD1008" si="7992">IF($Z$633=1,V1008*$V$7,0)</f>
        <v>0</v>
      </c>
      <c r="AE1008" s="197" t="e">
        <f t="shared" si="7432"/>
        <v>#REF!</v>
      </c>
      <c r="AF1008" s="198">
        <f t="shared" ref="AF1008" si="7993">IFERROR(AE1008/(IF($W$633&gt;0,$J$7,0)+IF($X$633&gt;0,$P$7,0)+IF($Y$633&gt;0,$S$7,0)+IF($Z$633&gt;0,$V$7,0)),0)</f>
        <v>0</v>
      </c>
      <c r="AG1008" s="198"/>
      <c r="AH1008" s="425"/>
      <c r="AI1008" s="413"/>
      <c r="AJ1008" s="199" t="str">
        <f t="shared" si="7591"/>
        <v>4.5</v>
      </c>
      <c r="AK1008" s="8" t="e">
        <f>#REF!</f>
        <v>#REF!</v>
      </c>
      <c r="AL1008" s="199"/>
      <c r="AM1008" s="196" t="e">
        <f t="shared" si="7434"/>
        <v>#REF!</v>
      </c>
      <c r="AN1008" s="196"/>
      <c r="AO1008" s="196"/>
      <c r="AP1008" s="196">
        <f t="shared" si="7435"/>
        <v>0</v>
      </c>
      <c r="AQ1008" s="196"/>
      <c r="AR1008" s="196"/>
      <c r="AS1008" s="196">
        <f t="shared" si="7436"/>
        <v>0</v>
      </c>
      <c r="AT1008" s="196"/>
      <c r="AU1008" s="196"/>
      <c r="AV1008" s="196"/>
      <c r="AW1008" s="196" t="e">
        <f t="shared" ref="AW1008" si="7994">IF($AT$633=1,AM1008*$AM$7,0)</f>
        <v>#REF!</v>
      </c>
      <c r="AX1008" s="196">
        <f t="shared" ref="AX1008" si="7995">IF($AU$633=1,AP1008*$AP$7,0)</f>
        <v>0</v>
      </c>
      <c r="AY1008" s="196">
        <f t="shared" ref="AY1008" si="7996">IF($AV$633=1,AS1008*$AS$7,0)</f>
        <v>0</v>
      </c>
      <c r="AZ1008" s="197" t="e">
        <f t="shared" si="7440"/>
        <v>#REF!</v>
      </c>
      <c r="BA1008" s="198">
        <f t="shared" ref="BA1008" si="7997">IFERROR(AZ1008/(IF($AT$633&gt;0,$AM$7,0)+IF($AU$633&gt;0,$AP$7,0)+IF($AV$633&gt;0,$AS$7,0)),0)</f>
        <v>0</v>
      </c>
      <c r="BB1008" s="198"/>
      <c r="BC1008" s="425"/>
      <c r="BD1008" s="413"/>
      <c r="BE1008" s="413"/>
      <c r="BF1008" s="413"/>
      <c r="BG1008" s="416"/>
      <c r="BH1008" s="416"/>
      <c r="BI1008" s="411"/>
      <c r="BJ1008" s="411"/>
      <c r="BK1008" s="413"/>
      <c r="BL1008" s="413"/>
      <c r="BM1008" s="413"/>
      <c r="BP1008" s="211"/>
      <c r="BQ1008" s="211"/>
      <c r="BR1008" s="211"/>
      <c r="BS1008" s="211"/>
    </row>
    <row r="1009" spans="1:71">
      <c r="A1009" s="419"/>
      <c r="B1009" s="419"/>
      <c r="C1009" s="422"/>
      <c r="D1009" s="195" t="str">
        <f t="shared" si="7585"/>
        <v>3.6</v>
      </c>
      <c r="E1009" s="195"/>
      <c r="F1009" s="195"/>
      <c r="G1009" s="195"/>
      <c r="H1009" s="195"/>
      <c r="I1009" s="195"/>
      <c r="J1009" s="196">
        <f t="shared" si="7424"/>
        <v>0</v>
      </c>
      <c r="K1009" s="197" t="str">
        <f>IF(analis!AR39="","",analis!AR39)</f>
        <v/>
      </c>
      <c r="L1009" s="196"/>
      <c r="M1009" s="196"/>
      <c r="N1009" s="196"/>
      <c r="O1009" s="196"/>
      <c r="P1009" s="196">
        <f t="shared" si="7425"/>
        <v>0</v>
      </c>
      <c r="Q1009" s="8" t="str">
        <f>'rpp10'!$M$284</f>
        <v/>
      </c>
      <c r="R1009" s="196"/>
      <c r="S1009" s="196">
        <f t="shared" si="7426"/>
        <v>0</v>
      </c>
      <c r="T1009" s="196"/>
      <c r="U1009" s="196"/>
      <c r="V1009" s="196">
        <f t="shared" si="7427"/>
        <v>0</v>
      </c>
      <c r="W1009" s="196"/>
      <c r="X1009" s="196"/>
      <c r="Y1009" s="196"/>
      <c r="Z1009" s="196"/>
      <c r="AA1009" s="196">
        <f t="shared" ref="AA1009" si="7998">IF($W$634=1,J1009*$J$7,0)</f>
        <v>0</v>
      </c>
      <c r="AB1009" s="196">
        <f t="shared" ref="AB1009" si="7999">IF($X$634=1,P1009*$P$7,0)</f>
        <v>0</v>
      </c>
      <c r="AC1009" s="196">
        <f t="shared" ref="AC1009" si="8000">IF($Y$634=1,S1009*$S$7,0)</f>
        <v>0</v>
      </c>
      <c r="AD1009" s="196">
        <f t="shared" ref="AD1009" si="8001">IF($Z$634=1,V1009*$V$7,0)</f>
        <v>0</v>
      </c>
      <c r="AE1009" s="197">
        <f t="shared" si="7432"/>
        <v>0</v>
      </c>
      <c r="AF1009" s="198">
        <f t="shared" ref="AF1009" si="8002">IFERROR(AE1009/(IF($W$634&gt;0,$J$7,0)+IF($X$634&gt;0,$P$7,0)+IF($Y$634&gt;0,$S$7,0)+IF($Z$634&gt;0,$V$7,0)),0)</f>
        <v>0</v>
      </c>
      <c r="AG1009" s="198"/>
      <c r="AH1009" s="425"/>
      <c r="AI1009" s="413"/>
      <c r="AJ1009" s="199" t="str">
        <f t="shared" si="7591"/>
        <v>4.6</v>
      </c>
      <c r="AK1009" s="8" t="str">
        <f>'rpp10'!$M$341</f>
        <v/>
      </c>
      <c r="AL1009" s="199"/>
      <c r="AM1009" s="196">
        <f t="shared" si="7434"/>
        <v>0</v>
      </c>
      <c r="AN1009" s="196"/>
      <c r="AO1009" s="196"/>
      <c r="AP1009" s="196">
        <f t="shared" si="7435"/>
        <v>0</v>
      </c>
      <c r="AQ1009" s="196"/>
      <c r="AR1009" s="196"/>
      <c r="AS1009" s="196">
        <f t="shared" si="7436"/>
        <v>0</v>
      </c>
      <c r="AT1009" s="196"/>
      <c r="AU1009" s="196"/>
      <c r="AV1009" s="196"/>
      <c r="AW1009" s="196">
        <f t="shared" ref="AW1009" si="8003">IF($AT$634=1,AM1009*$AM$7,0)</f>
        <v>0</v>
      </c>
      <c r="AX1009" s="196">
        <f t="shared" ref="AX1009" si="8004">IF($AU$634=1,AP1009*$AP$7,0)</f>
        <v>0</v>
      </c>
      <c r="AY1009" s="196">
        <f t="shared" ref="AY1009" si="8005">IF($AV$634=1,AS1009*$AS$7,0)</f>
        <v>0</v>
      </c>
      <c r="AZ1009" s="197">
        <f t="shared" si="7440"/>
        <v>0</v>
      </c>
      <c r="BA1009" s="198">
        <f t="shared" ref="BA1009" si="8006">IFERROR(AZ1009/(IF($AT$634&gt;0,$AM$7,0)+IF($AU$634&gt;0,$AP$7,0)+IF($AV$634&gt;0,$AS$7,0)),0)</f>
        <v>0</v>
      </c>
      <c r="BB1009" s="198"/>
      <c r="BC1009" s="425"/>
      <c r="BD1009" s="413"/>
      <c r="BE1009" s="413"/>
      <c r="BF1009" s="413"/>
      <c r="BG1009" s="416"/>
      <c r="BH1009" s="416"/>
      <c r="BI1009" s="411"/>
      <c r="BJ1009" s="411"/>
      <c r="BK1009" s="413"/>
      <c r="BL1009" s="413"/>
      <c r="BM1009" s="413"/>
      <c r="BP1009" s="211"/>
      <c r="BQ1009" s="211"/>
      <c r="BR1009" s="211"/>
      <c r="BS1009" s="211"/>
    </row>
    <row r="1010" spans="1:71">
      <c r="A1010" s="419"/>
      <c r="B1010" s="419"/>
      <c r="C1010" s="422"/>
      <c r="D1010" s="195" t="str">
        <f t="shared" si="7585"/>
        <v>3.7</v>
      </c>
      <c r="E1010" s="195"/>
      <c r="F1010" s="195"/>
      <c r="G1010" s="195"/>
      <c r="H1010" s="195"/>
      <c r="I1010" s="195"/>
      <c r="J1010" s="196">
        <f t="shared" si="7424"/>
        <v>0</v>
      </c>
      <c r="K1010" s="197" t="str">
        <f>IF(analis!AT39="","",analis!AT39)</f>
        <v/>
      </c>
      <c r="L1010" s="196"/>
      <c r="M1010" s="196"/>
      <c r="N1010" s="196"/>
      <c r="O1010" s="196"/>
      <c r="P1010" s="196">
        <f t="shared" si="7425"/>
        <v>0</v>
      </c>
      <c r="Q1010" s="8" t="e">
        <f>#REF!</f>
        <v>#REF!</v>
      </c>
      <c r="R1010" s="196"/>
      <c r="S1010" s="196" t="e">
        <f t="shared" si="7426"/>
        <v>#REF!</v>
      </c>
      <c r="T1010" s="196"/>
      <c r="U1010" s="196"/>
      <c r="V1010" s="196">
        <f t="shared" si="7427"/>
        <v>0</v>
      </c>
      <c r="W1010" s="196"/>
      <c r="X1010" s="196"/>
      <c r="Y1010" s="196"/>
      <c r="Z1010" s="196"/>
      <c r="AA1010" s="196">
        <f t="shared" ref="AA1010" si="8007">IF($W$635=1,J1010*$J$7,0)</f>
        <v>0</v>
      </c>
      <c r="AB1010" s="196">
        <f t="shared" ref="AB1010" si="8008">IF($X$635=1,P1010*$P$7,0)</f>
        <v>0</v>
      </c>
      <c r="AC1010" s="196" t="e">
        <f t="shared" ref="AC1010" si="8009">IF($Y$635=1,S1010*$S$7,0)</f>
        <v>#REF!</v>
      </c>
      <c r="AD1010" s="196">
        <f t="shared" ref="AD1010" si="8010">IF($Z$635=1,V1010*$V$7,0)</f>
        <v>0</v>
      </c>
      <c r="AE1010" s="197" t="e">
        <f t="shared" si="7432"/>
        <v>#REF!</v>
      </c>
      <c r="AF1010" s="198">
        <f t="shared" ref="AF1010" si="8011">IFERROR(AE1010/(IF($W$635&gt;0,$J$7,0)+IF($X$635&gt;0,$P$7,0)+IF($Y$635&gt;0,$S$7,0)+IF($Z$635&gt;0,$V$7,0)),0)</f>
        <v>0</v>
      </c>
      <c r="AG1010" s="198"/>
      <c r="AH1010" s="425"/>
      <c r="AI1010" s="413"/>
      <c r="AJ1010" s="199" t="str">
        <f t="shared" si="7591"/>
        <v>4.7</v>
      </c>
      <c r="AK1010" s="8" t="e">
        <f>#REF!</f>
        <v>#REF!</v>
      </c>
      <c r="AL1010" s="199"/>
      <c r="AM1010" s="196" t="e">
        <f t="shared" si="7434"/>
        <v>#REF!</v>
      </c>
      <c r="AN1010" s="196"/>
      <c r="AO1010" s="196"/>
      <c r="AP1010" s="196">
        <f t="shared" si="7435"/>
        <v>0</v>
      </c>
      <c r="AQ1010" s="196"/>
      <c r="AR1010" s="196"/>
      <c r="AS1010" s="196">
        <f t="shared" si="7436"/>
        <v>0</v>
      </c>
      <c r="AT1010" s="196"/>
      <c r="AU1010" s="196"/>
      <c r="AV1010" s="196"/>
      <c r="AW1010" s="196" t="e">
        <f t="shared" ref="AW1010" si="8012">IF($AT$635=1,AM1010*$AM$7,0)</f>
        <v>#REF!</v>
      </c>
      <c r="AX1010" s="196">
        <f t="shared" ref="AX1010" si="8013">IF($AU$635=1,AP1010*$AP$7,0)</f>
        <v>0</v>
      </c>
      <c r="AY1010" s="196">
        <f t="shared" ref="AY1010" si="8014">IF($AV$635=1,AS1010*$AS$7,0)</f>
        <v>0</v>
      </c>
      <c r="AZ1010" s="197" t="e">
        <f t="shared" si="7440"/>
        <v>#REF!</v>
      </c>
      <c r="BA1010" s="198">
        <f t="shared" ref="BA1010" si="8015">IFERROR(AZ1010/(IF($AT$635&gt;0,$AM$7,0)+IF($AU$635&gt;0,$AP$7,0)+IF($AV$635&gt;0,$AS$7,0)),0)</f>
        <v>0</v>
      </c>
      <c r="BB1010" s="198"/>
      <c r="BC1010" s="425"/>
      <c r="BD1010" s="413"/>
      <c r="BE1010" s="413"/>
      <c r="BF1010" s="413"/>
      <c r="BG1010" s="416"/>
      <c r="BH1010" s="416"/>
      <c r="BI1010" s="411"/>
      <c r="BJ1010" s="411"/>
      <c r="BK1010" s="413"/>
      <c r="BL1010" s="413"/>
      <c r="BM1010" s="413"/>
      <c r="BP1010" s="211"/>
      <c r="BQ1010" s="211"/>
      <c r="BR1010" s="211"/>
      <c r="BS1010" s="211"/>
    </row>
    <row r="1011" spans="1:71">
      <c r="A1011" s="419"/>
      <c r="B1011" s="419"/>
      <c r="C1011" s="422"/>
      <c r="D1011" s="195" t="str">
        <f t="shared" si="7585"/>
        <v>3.8</v>
      </c>
      <c r="E1011" s="195"/>
      <c r="F1011" s="195"/>
      <c r="G1011" s="195"/>
      <c r="H1011" s="195"/>
      <c r="I1011" s="195"/>
      <c r="J1011" s="196">
        <f t="shared" si="7424"/>
        <v>0</v>
      </c>
      <c r="K1011" s="197" t="str">
        <f>IF(analis!AV39="","",analis!AV39)</f>
        <v/>
      </c>
      <c r="L1011" s="196"/>
      <c r="M1011" s="196"/>
      <c r="N1011" s="196"/>
      <c r="O1011" s="196"/>
      <c r="P1011" s="196">
        <f t="shared" si="7425"/>
        <v>0</v>
      </c>
      <c r="Q1011" s="8" t="e">
        <f>#REF!</f>
        <v>#REF!</v>
      </c>
      <c r="R1011" s="196"/>
      <c r="S1011" s="196" t="e">
        <f t="shared" si="7426"/>
        <v>#REF!</v>
      </c>
      <c r="T1011" s="196"/>
      <c r="U1011" s="196"/>
      <c r="V1011" s="196">
        <f t="shared" si="7427"/>
        <v>0</v>
      </c>
      <c r="W1011" s="196"/>
      <c r="X1011" s="196"/>
      <c r="Y1011" s="196"/>
      <c r="Z1011" s="196"/>
      <c r="AA1011" s="196">
        <f t="shared" ref="AA1011" si="8016">IF($W$636=1,J1011*$J$7,0)</f>
        <v>0</v>
      </c>
      <c r="AB1011" s="196">
        <f t="shared" ref="AB1011" si="8017">IF($X$636=1,P1011*$P$7,0)</f>
        <v>0</v>
      </c>
      <c r="AC1011" s="196" t="e">
        <f t="shared" ref="AC1011" si="8018">IF($Y$636=1,S1011*$S$7,0)</f>
        <v>#REF!</v>
      </c>
      <c r="AD1011" s="196">
        <f t="shared" ref="AD1011" si="8019">IF($Z$636=1,V1011*$V$7,0)</f>
        <v>0</v>
      </c>
      <c r="AE1011" s="197" t="e">
        <f t="shared" si="7432"/>
        <v>#REF!</v>
      </c>
      <c r="AF1011" s="198">
        <f t="shared" ref="AF1011" si="8020">IFERROR(AE1011/(IF($W$636&gt;0,$J$7,0)+IF($X$636&gt;0,$P$7,0)+IF($Y$636&gt;0,$S$7,0)+IF($Z$636&gt;0,$V$7,0)),0)</f>
        <v>0</v>
      </c>
      <c r="AG1011" s="198"/>
      <c r="AH1011" s="425"/>
      <c r="AI1011" s="413"/>
      <c r="AJ1011" s="199" t="str">
        <f t="shared" si="7591"/>
        <v>4.8</v>
      </c>
      <c r="AK1011" s="8" t="e">
        <f>#REF!</f>
        <v>#REF!</v>
      </c>
      <c r="AL1011" s="199"/>
      <c r="AM1011" s="196" t="e">
        <f t="shared" si="7434"/>
        <v>#REF!</v>
      </c>
      <c r="AN1011" s="196"/>
      <c r="AO1011" s="196"/>
      <c r="AP1011" s="196">
        <f t="shared" si="7435"/>
        <v>0</v>
      </c>
      <c r="AQ1011" s="196"/>
      <c r="AR1011" s="196"/>
      <c r="AS1011" s="196">
        <f t="shared" si="7436"/>
        <v>0</v>
      </c>
      <c r="AT1011" s="196"/>
      <c r="AU1011" s="196"/>
      <c r="AV1011" s="196"/>
      <c r="AW1011" s="196" t="e">
        <f t="shared" ref="AW1011" si="8021">IF($AT$636=1,AM1011*$AM$7,0)</f>
        <v>#REF!</v>
      </c>
      <c r="AX1011" s="196">
        <f t="shared" ref="AX1011" si="8022">IF($AU$636=1,AP1011*$AP$7,0)</f>
        <v>0</v>
      </c>
      <c r="AY1011" s="196">
        <f t="shared" ref="AY1011" si="8023">IF($AV$636=1,AS1011*$AS$7,0)</f>
        <v>0</v>
      </c>
      <c r="AZ1011" s="197" t="e">
        <f t="shared" si="7440"/>
        <v>#REF!</v>
      </c>
      <c r="BA1011" s="198">
        <f t="shared" ref="BA1011" si="8024">IFERROR(AZ1011/(IF($AT$636&gt;0,$AM$7,0)+IF($AU$636&gt;0,$AP$7,0)+IF($AV$636&gt;0,$AS$7,0)),0)</f>
        <v>0</v>
      </c>
      <c r="BB1011" s="198"/>
      <c r="BC1011" s="425"/>
      <c r="BD1011" s="413"/>
      <c r="BE1011" s="413"/>
      <c r="BF1011" s="413"/>
      <c r="BG1011" s="416"/>
      <c r="BH1011" s="416"/>
      <c r="BI1011" s="411"/>
      <c r="BJ1011" s="411"/>
      <c r="BK1011" s="413"/>
      <c r="BL1011" s="413"/>
      <c r="BM1011" s="413"/>
      <c r="BP1011" s="211"/>
      <c r="BQ1011" s="211"/>
      <c r="BR1011" s="211"/>
      <c r="BS1011" s="211"/>
    </row>
    <row r="1012" spans="1:71">
      <c r="A1012" s="419"/>
      <c r="B1012" s="419"/>
      <c r="C1012" s="422"/>
      <c r="D1012" s="195" t="str">
        <f t="shared" si="7585"/>
        <v>3.9</v>
      </c>
      <c r="E1012" s="195"/>
      <c r="F1012" s="195"/>
      <c r="G1012" s="195"/>
      <c r="H1012" s="195"/>
      <c r="I1012" s="195"/>
      <c r="J1012" s="196">
        <f t="shared" si="7424"/>
        <v>0</v>
      </c>
      <c r="K1012" s="197" t="str">
        <f>IF(analis!AX39="","",analis!AX39)</f>
        <v/>
      </c>
      <c r="L1012" s="196"/>
      <c r="M1012" s="196"/>
      <c r="N1012" s="196"/>
      <c r="O1012" s="196"/>
      <c r="P1012" s="196">
        <f t="shared" si="7425"/>
        <v>0</v>
      </c>
      <c r="Q1012" s="8" t="e">
        <f>#REF!</f>
        <v>#REF!</v>
      </c>
      <c r="R1012" s="196"/>
      <c r="S1012" s="196" t="e">
        <f t="shared" si="7426"/>
        <v>#REF!</v>
      </c>
      <c r="T1012" s="196"/>
      <c r="U1012" s="196"/>
      <c r="V1012" s="196">
        <f t="shared" si="7427"/>
        <v>0</v>
      </c>
      <c r="W1012" s="196"/>
      <c r="X1012" s="196"/>
      <c r="Y1012" s="196"/>
      <c r="Z1012" s="196"/>
      <c r="AA1012" s="196">
        <f t="shared" ref="AA1012" si="8025">IF($W$637=1,J1012*$J$7,0)</f>
        <v>0</v>
      </c>
      <c r="AB1012" s="196">
        <f t="shared" ref="AB1012" si="8026">IF($X$637=1,P1012*$P$7,0)</f>
        <v>0</v>
      </c>
      <c r="AC1012" s="196" t="e">
        <f t="shared" ref="AC1012" si="8027">IF($Y$637=1,S1012*$S$7,0)</f>
        <v>#REF!</v>
      </c>
      <c r="AD1012" s="196">
        <f t="shared" ref="AD1012" si="8028">IF($Z$637=1,V1012*$V$7,0)</f>
        <v>0</v>
      </c>
      <c r="AE1012" s="197" t="e">
        <f t="shared" si="7432"/>
        <v>#REF!</v>
      </c>
      <c r="AF1012" s="198">
        <f t="shared" ref="AF1012" si="8029">IFERROR(AE1012/(IF($W$637&gt;0,$J$7,0)+IF($X$637&gt;0,$P$7,0)+IF($Y$637&gt;0,$S$7,0)+IF($Z$637&gt;0,$V$7,0)),0)</f>
        <v>0</v>
      </c>
      <c r="AG1012" s="198"/>
      <c r="AH1012" s="425"/>
      <c r="AI1012" s="413"/>
      <c r="AJ1012" s="199" t="str">
        <f t="shared" si="7591"/>
        <v>4.9</v>
      </c>
      <c r="AK1012" s="8" t="e">
        <f>#REF!</f>
        <v>#REF!</v>
      </c>
      <c r="AL1012" s="199"/>
      <c r="AM1012" s="196" t="e">
        <f t="shared" si="7434"/>
        <v>#REF!</v>
      </c>
      <c r="AN1012" s="196"/>
      <c r="AO1012" s="196"/>
      <c r="AP1012" s="196">
        <f t="shared" si="7435"/>
        <v>0</v>
      </c>
      <c r="AQ1012" s="196"/>
      <c r="AR1012" s="196"/>
      <c r="AS1012" s="196">
        <f t="shared" si="7436"/>
        <v>0</v>
      </c>
      <c r="AT1012" s="196"/>
      <c r="AU1012" s="196"/>
      <c r="AV1012" s="196"/>
      <c r="AW1012" s="196" t="e">
        <f t="shared" ref="AW1012" si="8030">IF($AT$637=1,AM1012*$AM$7,0)</f>
        <v>#REF!</v>
      </c>
      <c r="AX1012" s="196">
        <f t="shared" ref="AX1012" si="8031">IF($AU$637=1,AP1012*$AP$7,0)</f>
        <v>0</v>
      </c>
      <c r="AY1012" s="196">
        <f t="shared" ref="AY1012" si="8032">IF($AV$637=1,AS1012*$AS$7,0)</f>
        <v>0</v>
      </c>
      <c r="AZ1012" s="197" t="e">
        <f t="shared" si="7440"/>
        <v>#REF!</v>
      </c>
      <c r="BA1012" s="198">
        <f t="shared" ref="BA1012" si="8033">IFERROR(AZ1012/(IF($AT$637&gt;0,$AM$7,0)+IF($AU$637&gt;0,$AP$7,0)+IF($AV$637&gt;0,$AS$7,0)),0)</f>
        <v>0</v>
      </c>
      <c r="BB1012" s="198"/>
      <c r="BC1012" s="425"/>
      <c r="BD1012" s="413"/>
      <c r="BE1012" s="413"/>
      <c r="BF1012" s="413"/>
      <c r="BG1012" s="416"/>
      <c r="BH1012" s="416"/>
      <c r="BI1012" s="411"/>
      <c r="BJ1012" s="411"/>
      <c r="BK1012" s="413"/>
      <c r="BL1012" s="413"/>
      <c r="BM1012" s="413"/>
      <c r="BP1012" s="211"/>
      <c r="BQ1012" s="211"/>
      <c r="BR1012" s="211"/>
      <c r="BS1012" s="211"/>
    </row>
    <row r="1013" spans="1:71">
      <c r="A1013" s="419"/>
      <c r="B1013" s="419"/>
      <c r="C1013" s="422"/>
      <c r="D1013" s="195" t="str">
        <f t="shared" si="7585"/>
        <v>3.10</v>
      </c>
      <c r="E1013" s="195"/>
      <c r="F1013" s="195"/>
      <c r="G1013" s="195"/>
      <c r="H1013" s="195"/>
      <c r="I1013" s="195"/>
      <c r="J1013" s="196">
        <f t="shared" si="7424"/>
        <v>0</v>
      </c>
      <c r="K1013" s="197" t="str">
        <f>IF(analis!AZ39="","",analis!AZ39)</f>
        <v/>
      </c>
      <c r="L1013" s="196"/>
      <c r="M1013" s="196"/>
      <c r="N1013" s="196"/>
      <c r="O1013" s="196"/>
      <c r="P1013" s="196">
        <f t="shared" si="7425"/>
        <v>0</v>
      </c>
      <c r="Q1013" s="8" t="e">
        <f>#REF!</f>
        <v>#REF!</v>
      </c>
      <c r="R1013" s="196"/>
      <c r="S1013" s="196" t="e">
        <f t="shared" si="7426"/>
        <v>#REF!</v>
      </c>
      <c r="T1013" s="196"/>
      <c r="U1013" s="196"/>
      <c r="V1013" s="196">
        <f t="shared" si="7427"/>
        <v>0</v>
      </c>
      <c r="W1013" s="196"/>
      <c r="X1013" s="196"/>
      <c r="Y1013" s="196"/>
      <c r="Z1013" s="196"/>
      <c r="AA1013" s="196">
        <f t="shared" ref="AA1013" si="8034">IF($W$638=1,J1013*$J$7,0)</f>
        <v>0</v>
      </c>
      <c r="AB1013" s="196">
        <f t="shared" ref="AB1013" si="8035">IF($X$638=1,P1013*$P$7,0)</f>
        <v>0</v>
      </c>
      <c r="AC1013" s="196" t="e">
        <f t="shared" ref="AC1013" si="8036">IF($Y$638=1,S1013*$S$7,0)</f>
        <v>#REF!</v>
      </c>
      <c r="AD1013" s="196">
        <f t="shared" ref="AD1013" si="8037">IF($Z$638=1,V1013*$V$7,0)</f>
        <v>0</v>
      </c>
      <c r="AE1013" s="197" t="e">
        <f t="shared" si="7432"/>
        <v>#REF!</v>
      </c>
      <c r="AF1013" s="198">
        <f t="shared" ref="AF1013" si="8038">IFERROR(AE1013/(IF($W$638&gt;0,$J$7,0)+IF($X$638&gt;0,$P$7,0)+IF($Y$638&gt;0,$S$7,0)+IF($Z$638&gt;0,$V$7,0)),0)</f>
        <v>0</v>
      </c>
      <c r="AG1013" s="198"/>
      <c r="AH1013" s="425"/>
      <c r="AI1013" s="413"/>
      <c r="AJ1013" s="199" t="str">
        <f t="shared" si="7591"/>
        <v>4.10</v>
      </c>
      <c r="AK1013" s="8" t="e">
        <f>#REF!</f>
        <v>#REF!</v>
      </c>
      <c r="AL1013" s="199"/>
      <c r="AM1013" s="196" t="e">
        <f t="shared" si="7434"/>
        <v>#REF!</v>
      </c>
      <c r="AN1013" s="196"/>
      <c r="AO1013" s="196"/>
      <c r="AP1013" s="196">
        <f t="shared" si="7435"/>
        <v>0</v>
      </c>
      <c r="AQ1013" s="196"/>
      <c r="AR1013" s="196"/>
      <c r="AS1013" s="196">
        <f t="shared" si="7436"/>
        <v>0</v>
      </c>
      <c r="AT1013" s="196"/>
      <c r="AU1013" s="196"/>
      <c r="AV1013" s="196"/>
      <c r="AW1013" s="196" t="e">
        <f t="shared" ref="AW1013" si="8039">IF($AT$638=1,AM1013*$AM$7,0)</f>
        <v>#REF!</v>
      </c>
      <c r="AX1013" s="196">
        <f t="shared" ref="AX1013" si="8040">IF($AU$638=1,AP1013*$AP$7,0)</f>
        <v>0</v>
      </c>
      <c r="AY1013" s="196">
        <f t="shared" ref="AY1013" si="8041">IF($AV$638=1,AS1013*$AS$7,0)</f>
        <v>0</v>
      </c>
      <c r="AZ1013" s="197" t="e">
        <f t="shared" si="7440"/>
        <v>#REF!</v>
      </c>
      <c r="BA1013" s="198">
        <f t="shared" ref="BA1013" si="8042">IFERROR(AZ1013/(IF($AT$638&gt;0,$AM$7,0)+IF($AU$638&gt;0,$AP$7,0)+IF($AV$638&gt;0,$AS$7,0)),0)</f>
        <v>0</v>
      </c>
      <c r="BB1013" s="198"/>
      <c r="BC1013" s="425"/>
      <c r="BD1013" s="413"/>
      <c r="BE1013" s="413"/>
      <c r="BF1013" s="413"/>
      <c r="BG1013" s="416"/>
      <c r="BH1013" s="416"/>
      <c r="BI1013" s="411"/>
      <c r="BJ1013" s="411"/>
      <c r="BK1013" s="413"/>
      <c r="BL1013" s="413"/>
      <c r="BM1013" s="413"/>
      <c r="BP1013" s="211"/>
      <c r="BQ1013" s="211"/>
      <c r="BR1013" s="211"/>
      <c r="BS1013" s="211"/>
    </row>
    <row r="1014" spans="1:71">
      <c r="A1014" s="419"/>
      <c r="B1014" s="419"/>
      <c r="C1014" s="422"/>
      <c r="D1014" s="195" t="str">
        <f t="shared" si="7585"/>
        <v>3.11</v>
      </c>
      <c r="E1014" s="195"/>
      <c r="F1014" s="195"/>
      <c r="G1014" s="195"/>
      <c r="H1014" s="195"/>
      <c r="I1014" s="195"/>
      <c r="J1014" s="196">
        <f t="shared" ref="J1014:J1077" si="8043">IF(SUM(E1014:I1014)&gt;0,AVERAGE(E1014:I1014),0)</f>
        <v>0</v>
      </c>
      <c r="K1014" s="197" t="str">
        <f>IF(analis!BB39="","",analis!BB39)</f>
        <v/>
      </c>
      <c r="L1014" s="196"/>
      <c r="M1014" s="196"/>
      <c r="N1014" s="196"/>
      <c r="O1014" s="196"/>
      <c r="P1014" s="196">
        <f t="shared" ref="P1014:P1077" si="8044">IF(SUM(K1014:O1014)&gt;0,AVERAGE(K1014:O1014),0)</f>
        <v>0</v>
      </c>
      <c r="Q1014" s="8" t="e">
        <f>#REF!</f>
        <v>#REF!</v>
      </c>
      <c r="R1014" s="196"/>
      <c r="S1014" s="196" t="e">
        <f t="shared" ref="S1014:S1077" si="8045">IF(SUM(Q1014:R1014)&gt;0,MAX(Q1014:R1014),0)</f>
        <v>#REF!</v>
      </c>
      <c r="T1014" s="196"/>
      <c r="U1014" s="196"/>
      <c r="V1014" s="196">
        <f t="shared" ref="V1014:V1077" si="8046">IF(SUM(T1014:U1014)&gt;0,MAX(T1014:U1014),0)</f>
        <v>0</v>
      </c>
      <c r="W1014" s="196"/>
      <c r="X1014" s="196"/>
      <c r="Y1014" s="196"/>
      <c r="Z1014" s="196"/>
      <c r="AA1014" s="196">
        <f t="shared" ref="AA1014" si="8047">IF($W$639=1,J1014*$J$7,0)</f>
        <v>0</v>
      </c>
      <c r="AB1014" s="196">
        <f t="shared" ref="AB1014" si="8048">IF($X$639=1,P1014*$P$7,0)</f>
        <v>0</v>
      </c>
      <c r="AC1014" s="196" t="e">
        <f t="shared" ref="AC1014" si="8049">IF($Y$639=1,S1014*$S$7,0)</f>
        <v>#REF!</v>
      </c>
      <c r="AD1014" s="196">
        <f t="shared" ref="AD1014" si="8050">IF($Z$639=1,V1014*$V$7,0)</f>
        <v>0</v>
      </c>
      <c r="AE1014" s="197" t="e">
        <f t="shared" ref="AE1014:AE1077" si="8051">SUM(AA1014:AD1014)</f>
        <v>#REF!</v>
      </c>
      <c r="AF1014" s="198">
        <f t="shared" ref="AF1014" si="8052">IFERROR(AE1014/(IF($W$639&gt;0,$J$7,0)+IF($X$639&gt;0,$P$7,0)+IF($Y$639&gt;0,$S$7,0)+IF($Z$639&gt;0,$V$7,0)),0)</f>
        <v>0</v>
      </c>
      <c r="AG1014" s="198"/>
      <c r="AH1014" s="425"/>
      <c r="AI1014" s="413"/>
      <c r="AJ1014" s="199" t="str">
        <f t="shared" si="7591"/>
        <v>4.11</v>
      </c>
      <c r="AK1014" s="8" t="e">
        <f>#REF!</f>
        <v>#REF!</v>
      </c>
      <c r="AL1014" s="199"/>
      <c r="AM1014" s="196" t="e">
        <f t="shared" ref="AM1014:AM1077" si="8053">MAX(AK1014:AL1014)</f>
        <v>#REF!</v>
      </c>
      <c r="AN1014" s="196"/>
      <c r="AO1014" s="196"/>
      <c r="AP1014" s="196">
        <f t="shared" ref="AP1014:AP1077" si="8054">MAX(AN1014:AO1014)</f>
        <v>0</v>
      </c>
      <c r="AQ1014" s="196"/>
      <c r="AR1014" s="196"/>
      <c r="AS1014" s="196">
        <f t="shared" ref="AS1014:AS1077" si="8055">MAX(AQ1014:AR1014)</f>
        <v>0</v>
      </c>
      <c r="AT1014" s="196"/>
      <c r="AU1014" s="196"/>
      <c r="AV1014" s="196"/>
      <c r="AW1014" s="196" t="e">
        <f t="shared" ref="AW1014" si="8056">IF($AT$639=1,AM1014*$AM$7,0)</f>
        <v>#REF!</v>
      </c>
      <c r="AX1014" s="196">
        <f t="shared" ref="AX1014" si="8057">IF($AU$639=1,AP1014*$AP$7,0)</f>
        <v>0</v>
      </c>
      <c r="AY1014" s="196">
        <f t="shared" ref="AY1014" si="8058">IF($AV$639=1,AS1014*$AS$7,0)</f>
        <v>0</v>
      </c>
      <c r="AZ1014" s="197" t="e">
        <f t="shared" ref="AZ1014:AZ1077" si="8059">SUM(AW1014:AY1014)</f>
        <v>#REF!</v>
      </c>
      <c r="BA1014" s="198">
        <f t="shared" ref="BA1014" si="8060">IFERROR(AZ1014/(IF($AT$639&gt;0,$AM$7,0)+IF($AU$639&gt;0,$AP$7,0)+IF($AV$639&gt;0,$AS$7,0)),0)</f>
        <v>0</v>
      </c>
      <c r="BB1014" s="198"/>
      <c r="BC1014" s="425"/>
      <c r="BD1014" s="413"/>
      <c r="BE1014" s="413"/>
      <c r="BF1014" s="413"/>
      <c r="BG1014" s="416"/>
      <c r="BH1014" s="416"/>
      <c r="BI1014" s="411"/>
      <c r="BJ1014" s="411"/>
      <c r="BK1014" s="413"/>
      <c r="BL1014" s="413"/>
      <c r="BM1014" s="413"/>
      <c r="BP1014" s="211"/>
      <c r="BQ1014" s="211"/>
      <c r="BR1014" s="211"/>
      <c r="BS1014" s="211"/>
    </row>
    <row r="1015" spans="1:71">
      <c r="A1015" s="419"/>
      <c r="B1015" s="419"/>
      <c r="C1015" s="422"/>
      <c r="D1015" s="195" t="str">
        <f t="shared" si="7585"/>
        <v>3.12</v>
      </c>
      <c r="E1015" s="195"/>
      <c r="F1015" s="195"/>
      <c r="G1015" s="195"/>
      <c r="H1015" s="195"/>
      <c r="I1015" s="195"/>
      <c r="J1015" s="196">
        <f t="shared" si="8043"/>
        <v>0</v>
      </c>
      <c r="K1015" s="197" t="str">
        <f>IF(analis!BD39="","",analis!BD39)</f>
        <v/>
      </c>
      <c r="L1015" s="196"/>
      <c r="M1015" s="196"/>
      <c r="N1015" s="196"/>
      <c r="O1015" s="196"/>
      <c r="P1015" s="196">
        <f t="shared" si="8044"/>
        <v>0</v>
      </c>
      <c r="Q1015" s="8" t="e">
        <f>#REF!</f>
        <v>#REF!</v>
      </c>
      <c r="R1015" s="196"/>
      <c r="S1015" s="196" t="e">
        <f t="shared" si="8045"/>
        <v>#REF!</v>
      </c>
      <c r="T1015" s="196"/>
      <c r="U1015" s="196"/>
      <c r="V1015" s="196">
        <f t="shared" si="8046"/>
        <v>0</v>
      </c>
      <c r="W1015" s="196"/>
      <c r="X1015" s="196"/>
      <c r="Y1015" s="196"/>
      <c r="Z1015" s="196"/>
      <c r="AA1015" s="196">
        <f t="shared" ref="AA1015" si="8061">IF($W$640=1,J1015*$J$7,0)</f>
        <v>0</v>
      </c>
      <c r="AB1015" s="196">
        <f t="shared" ref="AB1015" si="8062">IF($X$640=1,P1015*$P$7,0)</f>
        <v>0</v>
      </c>
      <c r="AC1015" s="196" t="e">
        <f t="shared" ref="AC1015" si="8063">IF($Y$640=1,S1015*$S$7,0)</f>
        <v>#REF!</v>
      </c>
      <c r="AD1015" s="196">
        <f t="shared" ref="AD1015" si="8064">IF($Z$640=1,V1015*$V$7,0)</f>
        <v>0</v>
      </c>
      <c r="AE1015" s="197" t="e">
        <f t="shared" si="8051"/>
        <v>#REF!</v>
      </c>
      <c r="AF1015" s="198">
        <f t="shared" ref="AF1015" si="8065">IFERROR(AE1015/(IF($W$640&gt;0,$J$7,0)+IF($X$640&gt;0,$P$7,0)+IF($Y$640&gt;0,$S$7,0)+IF($Z$640&gt;0,$V$7,0)),0)</f>
        <v>0</v>
      </c>
      <c r="AG1015" s="198"/>
      <c r="AH1015" s="425"/>
      <c r="AI1015" s="413"/>
      <c r="AJ1015" s="199" t="str">
        <f t="shared" si="7591"/>
        <v>4.12</v>
      </c>
      <c r="AK1015" s="8" t="e">
        <f>#REF!</f>
        <v>#REF!</v>
      </c>
      <c r="AL1015" s="199"/>
      <c r="AM1015" s="196" t="e">
        <f t="shared" si="8053"/>
        <v>#REF!</v>
      </c>
      <c r="AN1015" s="196"/>
      <c r="AO1015" s="196"/>
      <c r="AP1015" s="196">
        <f t="shared" si="8054"/>
        <v>0</v>
      </c>
      <c r="AQ1015" s="196"/>
      <c r="AR1015" s="196"/>
      <c r="AS1015" s="196">
        <f t="shared" si="8055"/>
        <v>0</v>
      </c>
      <c r="AT1015" s="196"/>
      <c r="AU1015" s="196"/>
      <c r="AV1015" s="196"/>
      <c r="AW1015" s="196" t="e">
        <f t="shared" ref="AW1015" si="8066">IF($AT$640=1,AM1015*$AM$7,0)</f>
        <v>#REF!</v>
      </c>
      <c r="AX1015" s="196">
        <f t="shared" ref="AX1015" si="8067">IF($AU$640=1,AP1015*$AP$7,0)</f>
        <v>0</v>
      </c>
      <c r="AY1015" s="196">
        <f t="shared" ref="AY1015" si="8068">IF($AV$640=1,AS1015*$AS$7,0)</f>
        <v>0</v>
      </c>
      <c r="AZ1015" s="197" t="e">
        <f t="shared" si="8059"/>
        <v>#REF!</v>
      </c>
      <c r="BA1015" s="198">
        <f t="shared" ref="BA1015" si="8069">IFERROR(AZ1015/(IF($AT$640&gt;0,$AM$7,0)+IF($AU$640&gt;0,$AP$7,0)+IF($AV$640&gt;0,$AS$7,0)),0)</f>
        <v>0</v>
      </c>
      <c r="BB1015" s="198"/>
      <c r="BC1015" s="425"/>
      <c r="BD1015" s="413"/>
      <c r="BE1015" s="413"/>
      <c r="BF1015" s="413"/>
      <c r="BG1015" s="416"/>
      <c r="BH1015" s="416"/>
      <c r="BI1015" s="411"/>
      <c r="BJ1015" s="411"/>
      <c r="BK1015" s="413"/>
      <c r="BL1015" s="413"/>
      <c r="BM1015" s="413"/>
      <c r="BP1015" s="211"/>
      <c r="BQ1015" s="211"/>
      <c r="BR1015" s="211"/>
      <c r="BS1015" s="211"/>
    </row>
    <row r="1016" spans="1:71">
      <c r="A1016" s="419"/>
      <c r="B1016" s="419"/>
      <c r="C1016" s="422"/>
      <c r="D1016" s="195" t="str">
        <f t="shared" si="7585"/>
        <v>3.13</v>
      </c>
      <c r="E1016" s="195"/>
      <c r="F1016" s="195"/>
      <c r="G1016" s="195"/>
      <c r="H1016" s="195"/>
      <c r="I1016" s="195"/>
      <c r="J1016" s="196">
        <f t="shared" si="8043"/>
        <v>0</v>
      </c>
      <c r="K1016" s="197" t="str">
        <f>IF(analis!BF39="","",analis!BF39)</f>
        <v/>
      </c>
      <c r="L1016" s="196"/>
      <c r="M1016" s="196"/>
      <c r="N1016" s="196"/>
      <c r="O1016" s="196"/>
      <c r="P1016" s="196">
        <f t="shared" si="8044"/>
        <v>0</v>
      </c>
      <c r="Q1016" s="8" t="e">
        <f>#REF!</f>
        <v>#REF!</v>
      </c>
      <c r="R1016" s="196"/>
      <c r="S1016" s="196" t="e">
        <f t="shared" si="8045"/>
        <v>#REF!</v>
      </c>
      <c r="T1016" s="196"/>
      <c r="U1016" s="196"/>
      <c r="V1016" s="196">
        <f t="shared" si="8046"/>
        <v>0</v>
      </c>
      <c r="W1016" s="196"/>
      <c r="X1016" s="196"/>
      <c r="Y1016" s="196"/>
      <c r="Z1016" s="196"/>
      <c r="AA1016" s="196">
        <f t="shared" ref="AA1016" si="8070">IF($W$641=1,J1016*$J$7,0)</f>
        <v>0</v>
      </c>
      <c r="AB1016" s="196">
        <f t="shared" ref="AB1016" si="8071">IF($X$641=1,P1016*$P$7,0)</f>
        <v>0</v>
      </c>
      <c r="AC1016" s="196" t="e">
        <f t="shared" ref="AC1016" si="8072">IF($Y$641=1,S1016*$S$7,0)</f>
        <v>#REF!</v>
      </c>
      <c r="AD1016" s="196">
        <f t="shared" ref="AD1016" si="8073">IF($Z$641=1,V1016*$V$7,0)</f>
        <v>0</v>
      </c>
      <c r="AE1016" s="197" t="e">
        <f t="shared" si="8051"/>
        <v>#REF!</v>
      </c>
      <c r="AF1016" s="198">
        <f t="shared" ref="AF1016" si="8074">IFERROR(AE1016/(IF($W$641&gt;0,$J$7,0)+IF($X$641&gt;0,$P$7,0)+IF($Y$641&gt;0,$S$7,0)+IF($Z$641&gt;0,$V$7,0)),0)</f>
        <v>0</v>
      </c>
      <c r="AG1016" s="198"/>
      <c r="AH1016" s="425"/>
      <c r="AI1016" s="413"/>
      <c r="AJ1016" s="199" t="str">
        <f t="shared" si="7591"/>
        <v>4.13</v>
      </c>
      <c r="AK1016" s="8" t="e">
        <f>#REF!</f>
        <v>#REF!</v>
      </c>
      <c r="AL1016" s="199"/>
      <c r="AM1016" s="196" t="e">
        <f t="shared" si="8053"/>
        <v>#REF!</v>
      </c>
      <c r="AN1016" s="196"/>
      <c r="AO1016" s="196"/>
      <c r="AP1016" s="196">
        <f t="shared" si="8054"/>
        <v>0</v>
      </c>
      <c r="AQ1016" s="196"/>
      <c r="AR1016" s="196"/>
      <c r="AS1016" s="196">
        <f t="shared" si="8055"/>
        <v>0</v>
      </c>
      <c r="AT1016" s="196"/>
      <c r="AU1016" s="196"/>
      <c r="AV1016" s="196"/>
      <c r="AW1016" s="196" t="e">
        <f t="shared" ref="AW1016" si="8075">IF($AT$641=1,AM1016*$AM$7,0)</f>
        <v>#REF!</v>
      </c>
      <c r="AX1016" s="196">
        <f t="shared" ref="AX1016" si="8076">IF($AU$641=1,AP1016*$AP$7,0)</f>
        <v>0</v>
      </c>
      <c r="AY1016" s="196">
        <f t="shared" ref="AY1016" si="8077">IF($AV$641=1,AS1016*$AS$7,0)</f>
        <v>0</v>
      </c>
      <c r="AZ1016" s="197" t="e">
        <f t="shared" si="8059"/>
        <v>#REF!</v>
      </c>
      <c r="BA1016" s="198">
        <f t="shared" ref="BA1016" si="8078">IFERROR(AZ1016/(IF($AT$641&gt;0,$AM$7,0)+IF($AU$641&gt;0,$AP$7,0)+IF($AV$641&gt;0,$AS$7,0)),0)</f>
        <v>0</v>
      </c>
      <c r="BB1016" s="198"/>
      <c r="BC1016" s="425"/>
      <c r="BD1016" s="413"/>
      <c r="BE1016" s="413"/>
      <c r="BF1016" s="413"/>
      <c r="BG1016" s="416"/>
      <c r="BH1016" s="416"/>
      <c r="BI1016" s="411"/>
      <c r="BJ1016" s="411"/>
      <c r="BK1016" s="413"/>
      <c r="BL1016" s="413"/>
      <c r="BM1016" s="413"/>
      <c r="BP1016" s="211"/>
      <c r="BQ1016" s="211"/>
      <c r="BR1016" s="211"/>
      <c r="BS1016" s="211"/>
    </row>
    <row r="1017" spans="1:71">
      <c r="A1017" s="419"/>
      <c r="B1017" s="419"/>
      <c r="C1017" s="422"/>
      <c r="D1017" s="195" t="str">
        <f t="shared" si="7585"/>
        <v>3.14</v>
      </c>
      <c r="E1017" s="195"/>
      <c r="F1017" s="195"/>
      <c r="G1017" s="195"/>
      <c r="H1017" s="195"/>
      <c r="I1017" s="195"/>
      <c r="J1017" s="196">
        <f t="shared" si="8043"/>
        <v>0</v>
      </c>
      <c r="K1017" s="197" t="str">
        <f>IF(analis!BH39="","",analis!BH39)</f>
        <v/>
      </c>
      <c r="L1017" s="196"/>
      <c r="M1017" s="196"/>
      <c r="N1017" s="196"/>
      <c r="O1017" s="196"/>
      <c r="P1017" s="196">
        <f t="shared" si="8044"/>
        <v>0</v>
      </c>
      <c r="Q1017" s="8" t="e">
        <f>#REF!</f>
        <v>#REF!</v>
      </c>
      <c r="R1017" s="196"/>
      <c r="S1017" s="196" t="e">
        <f t="shared" si="8045"/>
        <v>#REF!</v>
      </c>
      <c r="T1017" s="196"/>
      <c r="U1017" s="196"/>
      <c r="V1017" s="196">
        <f t="shared" si="8046"/>
        <v>0</v>
      </c>
      <c r="W1017" s="196"/>
      <c r="X1017" s="196"/>
      <c r="Y1017" s="196"/>
      <c r="Z1017" s="196"/>
      <c r="AA1017" s="196">
        <f t="shared" ref="AA1017" si="8079">IF($W$642=1,J1017*$J$7,0)</f>
        <v>0</v>
      </c>
      <c r="AB1017" s="196">
        <f t="shared" ref="AB1017" si="8080">IF($X$642=1,P1017*$P$7,0)</f>
        <v>0</v>
      </c>
      <c r="AC1017" s="196" t="e">
        <f t="shared" ref="AC1017" si="8081">IF($Y$642=1,S1017*$S$7,0)</f>
        <v>#REF!</v>
      </c>
      <c r="AD1017" s="196">
        <f t="shared" ref="AD1017" si="8082">IF($Z$642=1,V1017*$V$7,0)</f>
        <v>0</v>
      </c>
      <c r="AE1017" s="197" t="e">
        <f t="shared" si="8051"/>
        <v>#REF!</v>
      </c>
      <c r="AF1017" s="198">
        <f t="shared" ref="AF1017" si="8083">IFERROR(AE1017/(IF($W$642&gt;0,$J$7,0)+IF($X$642&gt;0,$P$7,0)+IF($Y$642&gt;0,$S$7,0)+IF($Z$642&gt;0,$V$7,0)),0)</f>
        <v>0</v>
      </c>
      <c r="AG1017" s="198"/>
      <c r="AH1017" s="425"/>
      <c r="AI1017" s="413"/>
      <c r="AJ1017" s="199" t="str">
        <f t="shared" si="7591"/>
        <v>4.14</v>
      </c>
      <c r="AK1017" s="8" t="e">
        <f>#REF!</f>
        <v>#REF!</v>
      </c>
      <c r="AL1017" s="199"/>
      <c r="AM1017" s="196" t="e">
        <f t="shared" si="8053"/>
        <v>#REF!</v>
      </c>
      <c r="AN1017" s="196"/>
      <c r="AO1017" s="196"/>
      <c r="AP1017" s="196">
        <f t="shared" si="8054"/>
        <v>0</v>
      </c>
      <c r="AQ1017" s="196"/>
      <c r="AR1017" s="196"/>
      <c r="AS1017" s="196">
        <f t="shared" si="8055"/>
        <v>0</v>
      </c>
      <c r="AT1017" s="196"/>
      <c r="AU1017" s="196"/>
      <c r="AV1017" s="196"/>
      <c r="AW1017" s="196" t="e">
        <f t="shared" ref="AW1017" si="8084">IF($AT$642=1,AM1017*$AM$7,0)</f>
        <v>#REF!</v>
      </c>
      <c r="AX1017" s="196">
        <f t="shared" ref="AX1017" si="8085">IF($AU$642=1,AP1017*$AP$7,0)</f>
        <v>0</v>
      </c>
      <c r="AY1017" s="196">
        <f t="shared" ref="AY1017" si="8086">IF($AV$642=1,AS1017*$AS$7,0)</f>
        <v>0</v>
      </c>
      <c r="AZ1017" s="197" t="e">
        <f t="shared" si="8059"/>
        <v>#REF!</v>
      </c>
      <c r="BA1017" s="198">
        <f t="shared" ref="BA1017" si="8087">IFERROR(AZ1017/(IF($AT$642&gt;0,$AM$7,0)+IF($AU$642&gt;0,$AP$7,0)+IF($AV$642&gt;0,$AS$7,0)),0)</f>
        <v>0</v>
      </c>
      <c r="BB1017" s="198"/>
      <c r="BC1017" s="425"/>
      <c r="BD1017" s="413"/>
      <c r="BE1017" s="413"/>
      <c r="BF1017" s="413"/>
      <c r="BG1017" s="416"/>
      <c r="BH1017" s="416"/>
      <c r="BI1017" s="411"/>
      <c r="BJ1017" s="411"/>
      <c r="BK1017" s="413"/>
      <c r="BL1017" s="413"/>
      <c r="BM1017" s="413"/>
      <c r="BP1017" s="211"/>
      <c r="BQ1017" s="211"/>
      <c r="BR1017" s="211"/>
      <c r="BS1017" s="211"/>
    </row>
    <row r="1018" spans="1:71">
      <c r="A1018" s="420"/>
      <c r="B1018" s="420"/>
      <c r="C1018" s="423"/>
      <c r="D1018" s="195" t="str">
        <f t="shared" si="7585"/>
        <v>3.15</v>
      </c>
      <c r="E1018" s="195"/>
      <c r="F1018" s="195"/>
      <c r="G1018" s="195"/>
      <c r="H1018" s="195"/>
      <c r="I1018" s="195"/>
      <c r="J1018" s="196">
        <f t="shared" si="8043"/>
        <v>0</v>
      </c>
      <c r="K1018" s="197" t="str">
        <f>IF(analis!BJ39="","",analis!BJ39)</f>
        <v/>
      </c>
      <c r="L1018" s="196"/>
      <c r="M1018" s="196"/>
      <c r="N1018" s="196"/>
      <c r="O1018" s="196"/>
      <c r="P1018" s="196">
        <f t="shared" si="8044"/>
        <v>0</v>
      </c>
      <c r="Q1018" s="8" t="e">
        <f>#REF!</f>
        <v>#REF!</v>
      </c>
      <c r="R1018" s="196"/>
      <c r="S1018" s="196" t="e">
        <f t="shared" si="8045"/>
        <v>#REF!</v>
      </c>
      <c r="T1018" s="196"/>
      <c r="U1018" s="196"/>
      <c r="V1018" s="196">
        <f t="shared" si="8046"/>
        <v>0</v>
      </c>
      <c r="W1018" s="196"/>
      <c r="X1018" s="196"/>
      <c r="Y1018" s="196"/>
      <c r="Z1018" s="196"/>
      <c r="AA1018" s="196">
        <f t="shared" ref="AA1018" si="8088">IF($W$643=1,J1018*$J$7,0)</f>
        <v>0</v>
      </c>
      <c r="AB1018" s="196">
        <f t="shared" ref="AB1018" si="8089">IF($X$643=1,P1018*$P$7,0)</f>
        <v>0</v>
      </c>
      <c r="AC1018" s="196" t="e">
        <f t="shared" ref="AC1018" si="8090">IF($Y$643=1,S1018*$S$7,0)</f>
        <v>#REF!</v>
      </c>
      <c r="AD1018" s="196">
        <f t="shared" ref="AD1018" si="8091">IF($Z$643=1,V1018*$V$7,0)</f>
        <v>0</v>
      </c>
      <c r="AE1018" s="197" t="e">
        <f t="shared" si="8051"/>
        <v>#REF!</v>
      </c>
      <c r="AF1018" s="198">
        <f t="shared" ref="AF1018" si="8092">IFERROR(AE1018/(IF($W$643&gt;0,$J$7,0)+IF($X$643&gt;0,$P$7,0)+IF($Y$643&gt;0,$S$7,0)+IF($Z$643&gt;0,$V$7,0)),0)</f>
        <v>0</v>
      </c>
      <c r="AG1018" s="198"/>
      <c r="AH1018" s="426"/>
      <c r="AI1018" s="414"/>
      <c r="AJ1018" s="199" t="str">
        <f t="shared" si="7591"/>
        <v>4.15</v>
      </c>
      <c r="AK1018" s="8" t="e">
        <f>#REF!</f>
        <v>#REF!</v>
      </c>
      <c r="AL1018" s="199"/>
      <c r="AM1018" s="196" t="e">
        <f t="shared" si="8053"/>
        <v>#REF!</v>
      </c>
      <c r="AN1018" s="196"/>
      <c r="AO1018" s="196"/>
      <c r="AP1018" s="196">
        <f t="shared" si="8054"/>
        <v>0</v>
      </c>
      <c r="AQ1018" s="196"/>
      <c r="AR1018" s="196"/>
      <c r="AS1018" s="196">
        <f t="shared" si="8055"/>
        <v>0</v>
      </c>
      <c r="AT1018" s="196"/>
      <c r="AU1018" s="196"/>
      <c r="AV1018" s="196"/>
      <c r="AW1018" s="196" t="e">
        <f t="shared" ref="AW1018" si="8093">IF($AT$643=1,AM1018*$AM$7,0)</f>
        <v>#REF!</v>
      </c>
      <c r="AX1018" s="196">
        <f t="shared" ref="AX1018" si="8094">IF($AU$643=1,AP1018*$AP$7,0)</f>
        <v>0</v>
      </c>
      <c r="AY1018" s="196">
        <f t="shared" ref="AY1018" si="8095">IF($AV$643=1,AS1018*$AS$7,0)</f>
        <v>0</v>
      </c>
      <c r="AZ1018" s="197" t="e">
        <f t="shared" si="8059"/>
        <v>#REF!</v>
      </c>
      <c r="BA1018" s="198">
        <f t="shared" ref="BA1018" si="8096">IFERROR(AZ1018/(IF($AT$643&gt;0,$AM$7,0)+IF($AU$643&gt;0,$AP$7,0)+IF($AV$643&gt;0,$AS$7,0)),0)</f>
        <v>0</v>
      </c>
      <c r="BB1018" s="198"/>
      <c r="BC1018" s="426"/>
      <c r="BD1018" s="414"/>
      <c r="BE1018" s="414"/>
      <c r="BF1018" s="414"/>
      <c r="BG1018" s="417"/>
      <c r="BH1018" s="417"/>
      <c r="BI1018" s="316"/>
      <c r="BJ1018" s="316"/>
      <c r="BK1018" s="414"/>
      <c r="BL1018" s="414"/>
      <c r="BM1018" s="414"/>
      <c r="BP1018" s="211"/>
      <c r="BQ1018" s="211"/>
      <c r="BR1018" s="211"/>
      <c r="BS1018" s="211"/>
    </row>
    <row r="1019" spans="1:71">
      <c r="A1019" s="418">
        <v>27</v>
      </c>
      <c r="B1019" s="418">
        <f>pd!B650</f>
        <v>0</v>
      </c>
      <c r="C1019" s="421">
        <f>pd!C650</f>
        <v>0</v>
      </c>
      <c r="D1019" s="195" t="str">
        <f t="shared" si="7585"/>
        <v>3.1</v>
      </c>
      <c r="E1019" s="195"/>
      <c r="F1019" s="195"/>
      <c r="G1019" s="195"/>
      <c r="H1019" s="195"/>
      <c r="I1019" s="195"/>
      <c r="J1019" s="196">
        <f t="shared" si="8043"/>
        <v>0</v>
      </c>
      <c r="K1019" s="197" t="str">
        <f>IF(analis!AH40="","",analis!AH40)</f>
        <v/>
      </c>
      <c r="L1019" s="196"/>
      <c r="M1019" s="196"/>
      <c r="N1019" s="196"/>
      <c r="O1019" s="196"/>
      <c r="P1019" s="196">
        <f t="shared" si="8044"/>
        <v>0</v>
      </c>
      <c r="Q1019" s="8" t="e">
        <f>#REF!</f>
        <v>#REF!</v>
      </c>
      <c r="R1019" s="196"/>
      <c r="S1019" s="196" t="e">
        <f t="shared" si="8045"/>
        <v>#REF!</v>
      </c>
      <c r="T1019" s="196"/>
      <c r="U1019" s="196"/>
      <c r="V1019" s="196">
        <f t="shared" si="8046"/>
        <v>0</v>
      </c>
      <c r="W1019" s="196"/>
      <c r="X1019" s="196"/>
      <c r="Y1019" s="196"/>
      <c r="Z1019" s="196"/>
      <c r="AA1019" s="196">
        <f t="shared" ref="AA1019" si="8097">IF($W$629=1,J1019*$J$7,0)</f>
        <v>0</v>
      </c>
      <c r="AB1019" s="196">
        <f t="shared" ref="AB1019" si="8098">IF($X$629=1,P1019*$P$7,0)</f>
        <v>0</v>
      </c>
      <c r="AC1019" s="196" t="e">
        <f t="shared" ref="AC1019" si="8099">IF($Y$629=1,S1019*$S$7,0)</f>
        <v>#REF!</v>
      </c>
      <c r="AD1019" s="196">
        <f t="shared" ref="AD1019" si="8100">IF($Z$629=1,V1019*$V$7,0)</f>
        <v>0</v>
      </c>
      <c r="AE1019" s="197" t="e">
        <f t="shared" si="8051"/>
        <v>#REF!</v>
      </c>
      <c r="AF1019" s="198">
        <f t="shared" ref="AF1019" si="8101">IFERROR(AE1019/(IF($W$629&gt;0,$J$7,0)+IF($X$629&gt;0,$P$7,0)+IF($Y$629&gt;0,$S$7,0)+IF($Z$629&gt;0,$V$7,0)),0)</f>
        <v>0</v>
      </c>
      <c r="AG1019" s="198"/>
      <c r="AH1019" s="424" t="e">
        <f t="shared" ref="AH1019" si="8102">ROUND((SUM(AF1019:AF1033)/SUM($AG$629:$AG$643)),0)</f>
        <v>#REF!</v>
      </c>
      <c r="AI1019" s="412" t="e">
        <f t="shared" ref="AI1019" si="8103">IF(AH1019&gt;=$BO$629,"A",IF(AH1019&gt;=$BO$630,"B",IF(AH1019&gt;=$BO$631,"C",IF(AH1019&gt;=$BO$632,"D",""))))</f>
        <v>#REF!</v>
      </c>
      <c r="AJ1019" s="199" t="str">
        <f t="shared" si="7591"/>
        <v>4.1</v>
      </c>
      <c r="AK1019" s="8" t="e">
        <f>#REF!</f>
        <v>#REF!</v>
      </c>
      <c r="AL1019" s="199"/>
      <c r="AM1019" s="196" t="e">
        <f t="shared" si="8053"/>
        <v>#REF!</v>
      </c>
      <c r="AN1019" s="196"/>
      <c r="AO1019" s="196"/>
      <c r="AP1019" s="196">
        <f t="shared" si="8054"/>
        <v>0</v>
      </c>
      <c r="AQ1019" s="196"/>
      <c r="AR1019" s="196"/>
      <c r="AS1019" s="196">
        <f t="shared" si="8055"/>
        <v>0</v>
      </c>
      <c r="AT1019" s="196"/>
      <c r="AU1019" s="196"/>
      <c r="AV1019" s="196"/>
      <c r="AW1019" s="196" t="e">
        <f t="shared" ref="AW1019" si="8104">IF($AT$629=1,AM1019*$AM$7,0)</f>
        <v>#REF!</v>
      </c>
      <c r="AX1019" s="196">
        <f t="shared" ref="AX1019" si="8105">IF($AU$629=1,AP1019*$AP$7,0)</f>
        <v>0</v>
      </c>
      <c r="AY1019" s="196">
        <f t="shared" ref="AY1019" si="8106">IF($AV$629=1,AS1019*$AS$7,0)</f>
        <v>0</v>
      </c>
      <c r="AZ1019" s="197" t="e">
        <f t="shared" si="8059"/>
        <v>#REF!</v>
      </c>
      <c r="BA1019" s="198">
        <f t="shared" ref="BA1019" si="8107">IFERROR(AZ1019/(IF($AT$629&gt;0,$AM$7,0)+IF($AU$629&gt;0,$AP$7,0)+IF($AV$629&gt;0,$AS$7,0)),0)</f>
        <v>0</v>
      </c>
      <c r="BB1019" s="198"/>
      <c r="BC1019" s="424" t="e">
        <f t="shared" ref="BC1019" si="8108">ROUND((SUM(BA1019:BA1033)/SUM($BB$629:$BB$643)),0)</f>
        <v>#REF!</v>
      </c>
      <c r="BD1019" s="412" t="e">
        <f t="shared" ref="BD1019" si="8109">IF(BC1019&gt;=$BO$629,"A",IF(BC1019&gt;=$BO$630,"B",IF(BC1019&gt;=$BO$631,"C",IF(BC1019&gt;=$BO$632,"D",""))))</f>
        <v>#REF!</v>
      </c>
      <c r="BE1019" s="412"/>
      <c r="BF1019" s="412"/>
      <c r="BG1019" s="415" t="e">
        <f t="shared" ref="BG1019" si="8110">IF(AI1019=$BP$629,$BQ$629,IF(AI1019=$BP$630,$BQ$630,IF(AI1019=$BP$631,$BQ$631,IF(AI1019=$BP$632,$BQ$632,""))))</f>
        <v>#REF!</v>
      </c>
      <c r="BH1019" s="415" t="e">
        <f t="shared" ref="BH1019" si="8111">IF(BD1019=$BP$629,$BR$629,IF(BD1019=$BP$630,$BR$630,IF(BD1019=$BP$631,$BR$631,IF(BD1019=$BP$632,$BR$632,""))))</f>
        <v>#REF!</v>
      </c>
      <c r="BI1019" s="315" t="str">
        <f t="shared" ref="BI1019" si="8112">IF(BE1019=$BS$629,$BT$629,IF(BE1019=$BS$630,$BT$630,IF(BE1019=$BS$631,$BT$631,IF(BE1019=$BS$632,$BT$632,""))))</f>
        <v/>
      </c>
      <c r="BJ1019" s="315" t="str">
        <f t="shared" ref="BJ1019" si="8113">IF(BF1019=$BS$629,$BU$629,IF(BF1019=$BS$630,$BU$630,IF(BF1019=$BS$631,$BU$631,IF(BF1019=$BS$632,$BU$632,""))))</f>
        <v/>
      </c>
      <c r="BK1019" s="412"/>
      <c r="BL1019" s="412"/>
      <c r="BM1019" s="412"/>
      <c r="BP1019" s="211"/>
      <c r="BQ1019" s="211"/>
      <c r="BR1019" s="211"/>
      <c r="BS1019" s="211"/>
    </row>
    <row r="1020" spans="1:71">
      <c r="A1020" s="419"/>
      <c r="B1020" s="419"/>
      <c r="C1020" s="422"/>
      <c r="D1020" s="195" t="str">
        <f t="shared" si="7585"/>
        <v>3.2</v>
      </c>
      <c r="E1020" s="195"/>
      <c r="F1020" s="195"/>
      <c r="G1020" s="195"/>
      <c r="H1020" s="195"/>
      <c r="I1020" s="195"/>
      <c r="J1020" s="196">
        <f t="shared" si="8043"/>
        <v>0</v>
      </c>
      <c r="K1020" s="197" t="str">
        <f>IF(analis!AJ40="","",analis!AJ40)</f>
        <v/>
      </c>
      <c r="L1020" s="196"/>
      <c r="M1020" s="196"/>
      <c r="N1020" s="196"/>
      <c r="O1020" s="196"/>
      <c r="P1020" s="196">
        <f t="shared" si="8044"/>
        <v>0</v>
      </c>
      <c r="Q1020" s="8" t="e">
        <f>#REF!</f>
        <v>#REF!</v>
      </c>
      <c r="R1020" s="196"/>
      <c r="S1020" s="196" t="e">
        <f t="shared" si="8045"/>
        <v>#REF!</v>
      </c>
      <c r="T1020" s="196"/>
      <c r="U1020" s="196"/>
      <c r="V1020" s="196">
        <f t="shared" si="8046"/>
        <v>0</v>
      </c>
      <c r="W1020" s="196"/>
      <c r="X1020" s="196"/>
      <c r="Y1020" s="196"/>
      <c r="Z1020" s="196"/>
      <c r="AA1020" s="196">
        <f t="shared" ref="AA1020" si="8114">IF($W$630=1,J1020*$J$7,0)</f>
        <v>0</v>
      </c>
      <c r="AB1020" s="196">
        <f t="shared" ref="AB1020" si="8115">IF($X$630=1,P1020*$P$7,0)</f>
        <v>0</v>
      </c>
      <c r="AC1020" s="196" t="e">
        <f t="shared" ref="AC1020" si="8116">IF($Y$630=1,S1020*$S$7,0)</f>
        <v>#REF!</v>
      </c>
      <c r="AD1020" s="196">
        <f t="shared" ref="AD1020" si="8117">IF($Z$630=1,V1020*$V$7,0)</f>
        <v>0</v>
      </c>
      <c r="AE1020" s="197" t="e">
        <f t="shared" si="8051"/>
        <v>#REF!</v>
      </c>
      <c r="AF1020" s="198">
        <f t="shared" ref="AF1020" si="8118">IFERROR(AE1020/(IF($W$630&gt;0,$J$7,0)+IF($X$630&gt;0,$P$7,0)+IF($Y$630&gt;0,$S$7,0)+IF($Z$630&gt;0,$V$7,0)),0)</f>
        <v>0</v>
      </c>
      <c r="AG1020" s="198"/>
      <c r="AH1020" s="425"/>
      <c r="AI1020" s="413"/>
      <c r="AJ1020" s="199" t="str">
        <f t="shared" si="7591"/>
        <v>4.2</v>
      </c>
      <c r="AK1020" s="8" t="e">
        <f>#REF!</f>
        <v>#REF!</v>
      </c>
      <c r="AL1020" s="199"/>
      <c r="AM1020" s="196" t="e">
        <f t="shared" si="8053"/>
        <v>#REF!</v>
      </c>
      <c r="AN1020" s="196"/>
      <c r="AO1020" s="196"/>
      <c r="AP1020" s="196">
        <f t="shared" si="8054"/>
        <v>0</v>
      </c>
      <c r="AQ1020" s="196"/>
      <c r="AR1020" s="196"/>
      <c r="AS1020" s="196">
        <f t="shared" si="8055"/>
        <v>0</v>
      </c>
      <c r="AT1020" s="196"/>
      <c r="AU1020" s="196"/>
      <c r="AV1020" s="196"/>
      <c r="AW1020" s="196" t="e">
        <f t="shared" ref="AW1020" si="8119">IF($AT$630=1,AM1020*$AM$7,0)</f>
        <v>#REF!</v>
      </c>
      <c r="AX1020" s="196">
        <f t="shared" ref="AX1020" si="8120">IF($AU$630=1,AP1020*$AP$7,0)</f>
        <v>0</v>
      </c>
      <c r="AY1020" s="196">
        <f t="shared" ref="AY1020" si="8121">IF($AV$630=1,AS1020*$AS$7,0)</f>
        <v>0</v>
      </c>
      <c r="AZ1020" s="197" t="e">
        <f t="shared" si="8059"/>
        <v>#REF!</v>
      </c>
      <c r="BA1020" s="198">
        <f t="shared" ref="BA1020" si="8122">IFERROR(AZ1020/(IF($AT$630&gt;0,$AM$7,0)+IF($AU$630&gt;0,$AP$7,0)+IF($AV$630&gt;0,$AS$7,0)),0)</f>
        <v>0</v>
      </c>
      <c r="BB1020" s="198"/>
      <c r="BC1020" s="425"/>
      <c r="BD1020" s="413"/>
      <c r="BE1020" s="413"/>
      <c r="BF1020" s="413"/>
      <c r="BG1020" s="416"/>
      <c r="BH1020" s="416"/>
      <c r="BI1020" s="411"/>
      <c r="BJ1020" s="411"/>
      <c r="BK1020" s="413"/>
      <c r="BL1020" s="413"/>
      <c r="BM1020" s="413"/>
      <c r="BP1020" s="211"/>
      <c r="BQ1020" s="211"/>
      <c r="BR1020" s="211"/>
      <c r="BS1020" s="211"/>
    </row>
    <row r="1021" spans="1:71">
      <c r="A1021" s="419"/>
      <c r="B1021" s="419"/>
      <c r="C1021" s="422"/>
      <c r="D1021" s="195" t="str">
        <f t="shared" si="7585"/>
        <v>3.3</v>
      </c>
      <c r="E1021" s="195"/>
      <c r="F1021" s="195"/>
      <c r="G1021" s="195"/>
      <c r="H1021" s="195"/>
      <c r="I1021" s="195"/>
      <c r="J1021" s="196">
        <f t="shared" si="8043"/>
        <v>0</v>
      </c>
      <c r="K1021" s="197" t="str">
        <f>IF(analis!AL40="","",analis!AL40)</f>
        <v/>
      </c>
      <c r="L1021" s="196"/>
      <c r="M1021" s="196"/>
      <c r="N1021" s="196"/>
      <c r="O1021" s="196"/>
      <c r="P1021" s="196">
        <f t="shared" si="8044"/>
        <v>0</v>
      </c>
      <c r="Q1021" s="8" t="e">
        <f>#REF!</f>
        <v>#REF!</v>
      </c>
      <c r="R1021" s="196"/>
      <c r="S1021" s="196" t="e">
        <f t="shared" si="8045"/>
        <v>#REF!</v>
      </c>
      <c r="T1021" s="196"/>
      <c r="U1021" s="196"/>
      <c r="V1021" s="196">
        <f t="shared" si="8046"/>
        <v>0</v>
      </c>
      <c r="W1021" s="196"/>
      <c r="X1021" s="196"/>
      <c r="Y1021" s="196"/>
      <c r="Z1021" s="196"/>
      <c r="AA1021" s="196">
        <f t="shared" ref="AA1021" si="8123">IF($W$631=1,J1021*$J$7,0)</f>
        <v>0</v>
      </c>
      <c r="AB1021" s="196">
        <f t="shared" ref="AB1021" si="8124">IF($X$631=1,P1021*$P$7,0)</f>
        <v>0</v>
      </c>
      <c r="AC1021" s="196" t="e">
        <f t="shared" ref="AC1021" si="8125">IF($Y$631=1,S1021*$S$7,0)</f>
        <v>#REF!</v>
      </c>
      <c r="AD1021" s="196">
        <f t="shared" ref="AD1021" si="8126">IF($Z$631=1,V1021*$V$7,0)</f>
        <v>0</v>
      </c>
      <c r="AE1021" s="197" t="e">
        <f t="shared" si="8051"/>
        <v>#REF!</v>
      </c>
      <c r="AF1021" s="198">
        <f t="shared" ref="AF1021" si="8127">IFERROR(AE1021/(IF($W$631&gt;0,$J$7,0)+IF($X$631&gt;0,$P$7,0)+IF($Y$631&gt;0,$S$7,0)+IF($Z$631&gt;0,$V$7,0)),0)</f>
        <v>0</v>
      </c>
      <c r="AG1021" s="198"/>
      <c r="AH1021" s="425"/>
      <c r="AI1021" s="413"/>
      <c r="AJ1021" s="199" t="str">
        <f t="shared" si="7591"/>
        <v>4.3</v>
      </c>
      <c r="AK1021" s="8" t="e">
        <f>#REF!</f>
        <v>#REF!</v>
      </c>
      <c r="AL1021" s="199"/>
      <c r="AM1021" s="196" t="e">
        <f t="shared" si="8053"/>
        <v>#REF!</v>
      </c>
      <c r="AN1021" s="196"/>
      <c r="AO1021" s="196"/>
      <c r="AP1021" s="196">
        <f t="shared" si="8054"/>
        <v>0</v>
      </c>
      <c r="AQ1021" s="196"/>
      <c r="AR1021" s="196"/>
      <c r="AS1021" s="196">
        <f t="shared" si="8055"/>
        <v>0</v>
      </c>
      <c r="AT1021" s="196"/>
      <c r="AU1021" s="196"/>
      <c r="AV1021" s="196"/>
      <c r="AW1021" s="196" t="e">
        <f t="shared" ref="AW1021" si="8128">IF($AT$631=1,AM1021*$AM$7,0)</f>
        <v>#REF!</v>
      </c>
      <c r="AX1021" s="196">
        <f t="shared" ref="AX1021" si="8129">IF($AU$631=1,AP1021*$AP$7,0)</f>
        <v>0</v>
      </c>
      <c r="AY1021" s="196">
        <f t="shared" ref="AY1021" si="8130">IF($AV$631=1,AS1021*$AS$7,0)</f>
        <v>0</v>
      </c>
      <c r="AZ1021" s="197" t="e">
        <f t="shared" si="8059"/>
        <v>#REF!</v>
      </c>
      <c r="BA1021" s="198">
        <f t="shared" ref="BA1021" si="8131">IFERROR(AZ1021/(IF($AT$631&gt;0,$AM$7,0)+IF($AU$631&gt;0,$AP$7,0)+IF($AV$631&gt;0,$AS$7,0)),0)</f>
        <v>0</v>
      </c>
      <c r="BB1021" s="198"/>
      <c r="BC1021" s="425"/>
      <c r="BD1021" s="413"/>
      <c r="BE1021" s="413"/>
      <c r="BF1021" s="413"/>
      <c r="BG1021" s="416"/>
      <c r="BH1021" s="416"/>
      <c r="BI1021" s="411"/>
      <c r="BJ1021" s="411"/>
      <c r="BK1021" s="413"/>
      <c r="BL1021" s="413"/>
      <c r="BM1021" s="413"/>
      <c r="BP1021" s="211"/>
      <c r="BQ1021" s="211"/>
      <c r="BR1021" s="211"/>
      <c r="BS1021" s="211"/>
    </row>
    <row r="1022" spans="1:71">
      <c r="A1022" s="419"/>
      <c r="B1022" s="419"/>
      <c r="C1022" s="422"/>
      <c r="D1022" s="195" t="str">
        <f t="shared" si="7585"/>
        <v>3.4</v>
      </c>
      <c r="E1022" s="195"/>
      <c r="F1022" s="195"/>
      <c r="G1022" s="195"/>
      <c r="H1022" s="195"/>
      <c r="I1022" s="195"/>
      <c r="J1022" s="196">
        <f t="shared" si="8043"/>
        <v>0</v>
      </c>
      <c r="K1022" s="197" t="str">
        <f>IF(analis!AN40="","",analis!AN40)</f>
        <v/>
      </c>
      <c r="L1022" s="196"/>
      <c r="M1022" s="196"/>
      <c r="N1022" s="196"/>
      <c r="O1022" s="196"/>
      <c r="P1022" s="196">
        <f t="shared" si="8044"/>
        <v>0</v>
      </c>
      <c r="Q1022" s="8" t="e">
        <f>#REF!</f>
        <v>#REF!</v>
      </c>
      <c r="R1022" s="196"/>
      <c r="S1022" s="196" t="e">
        <f t="shared" si="8045"/>
        <v>#REF!</v>
      </c>
      <c r="T1022" s="196"/>
      <c r="U1022" s="196"/>
      <c r="V1022" s="196">
        <f t="shared" si="8046"/>
        <v>0</v>
      </c>
      <c r="W1022" s="196"/>
      <c r="X1022" s="196"/>
      <c r="Y1022" s="196"/>
      <c r="Z1022" s="196"/>
      <c r="AA1022" s="196">
        <f t="shared" ref="AA1022" si="8132">IF($W$632=1,J1022*$J$7,0)</f>
        <v>0</v>
      </c>
      <c r="AB1022" s="196">
        <f t="shared" ref="AB1022" si="8133">IF($X$632=1,P1022*$P$7,0)</f>
        <v>0</v>
      </c>
      <c r="AC1022" s="196" t="e">
        <f t="shared" ref="AC1022" si="8134">IF($Y$632=1,S1022*$S$7,0)</f>
        <v>#REF!</v>
      </c>
      <c r="AD1022" s="196">
        <f t="shared" ref="AD1022" si="8135">IF($Z$632=1,V1022*$V$7,0)</f>
        <v>0</v>
      </c>
      <c r="AE1022" s="197" t="e">
        <f t="shared" si="8051"/>
        <v>#REF!</v>
      </c>
      <c r="AF1022" s="198">
        <f t="shared" ref="AF1022" si="8136">IFERROR(AE1022/(IF($W$632&gt;0,$J$7,0)+IF($X$632&gt;0,$P$7,0)+IF($Y$632&gt;0,$S$7,0)+IF($Z$632&gt;0,$V$7,0)),0)</f>
        <v>0</v>
      </c>
      <c r="AG1022" s="198"/>
      <c r="AH1022" s="425"/>
      <c r="AI1022" s="413"/>
      <c r="AJ1022" s="199" t="str">
        <f t="shared" si="7591"/>
        <v>4.4</v>
      </c>
      <c r="AK1022" s="8" t="e">
        <f>#REF!</f>
        <v>#REF!</v>
      </c>
      <c r="AL1022" s="199"/>
      <c r="AM1022" s="196" t="e">
        <f t="shared" si="8053"/>
        <v>#REF!</v>
      </c>
      <c r="AN1022" s="196"/>
      <c r="AO1022" s="196"/>
      <c r="AP1022" s="196">
        <f t="shared" si="8054"/>
        <v>0</v>
      </c>
      <c r="AQ1022" s="196"/>
      <c r="AR1022" s="196"/>
      <c r="AS1022" s="196">
        <f t="shared" si="8055"/>
        <v>0</v>
      </c>
      <c r="AT1022" s="196"/>
      <c r="AU1022" s="196"/>
      <c r="AV1022" s="196"/>
      <c r="AW1022" s="196" t="e">
        <f t="shared" ref="AW1022" si="8137">IF($AT$632=1,AM1022*$AM$7,0)</f>
        <v>#REF!</v>
      </c>
      <c r="AX1022" s="196">
        <f t="shared" ref="AX1022" si="8138">IF($AU$632=1,AP1022*$AP$7,0)</f>
        <v>0</v>
      </c>
      <c r="AY1022" s="196">
        <f t="shared" ref="AY1022" si="8139">IF($AV$632=1,AS1022*$AS$7,0)</f>
        <v>0</v>
      </c>
      <c r="AZ1022" s="197" t="e">
        <f t="shared" si="8059"/>
        <v>#REF!</v>
      </c>
      <c r="BA1022" s="198">
        <f t="shared" ref="BA1022" si="8140">IFERROR(AZ1022/(IF($AT$632&gt;0,$AM$7,0)+IF($AU$632&gt;0,$AP$7,0)+IF($AV$632&gt;0,$AS$7,0)),0)</f>
        <v>0</v>
      </c>
      <c r="BB1022" s="198"/>
      <c r="BC1022" s="425"/>
      <c r="BD1022" s="413"/>
      <c r="BE1022" s="413"/>
      <c r="BF1022" s="413"/>
      <c r="BG1022" s="416"/>
      <c r="BH1022" s="416"/>
      <c r="BI1022" s="411"/>
      <c r="BJ1022" s="411"/>
      <c r="BK1022" s="413"/>
      <c r="BL1022" s="413"/>
      <c r="BM1022" s="413"/>
      <c r="BP1022" s="211"/>
      <c r="BQ1022" s="211"/>
      <c r="BR1022" s="211"/>
      <c r="BS1022" s="211"/>
    </row>
    <row r="1023" spans="1:71">
      <c r="A1023" s="419"/>
      <c r="B1023" s="419"/>
      <c r="C1023" s="422"/>
      <c r="D1023" s="195" t="str">
        <f t="shared" si="7585"/>
        <v>3.5</v>
      </c>
      <c r="E1023" s="195"/>
      <c r="F1023" s="195"/>
      <c r="G1023" s="195"/>
      <c r="H1023" s="195"/>
      <c r="I1023" s="195"/>
      <c r="J1023" s="196">
        <f t="shared" si="8043"/>
        <v>0</v>
      </c>
      <c r="K1023" s="197" t="str">
        <f>IF(analis!AP40="","",analis!AP40)</f>
        <v/>
      </c>
      <c r="L1023" s="196"/>
      <c r="M1023" s="196"/>
      <c r="N1023" s="196"/>
      <c r="O1023" s="196"/>
      <c r="P1023" s="196">
        <f t="shared" si="8044"/>
        <v>0</v>
      </c>
      <c r="Q1023" s="8" t="e">
        <f>#REF!</f>
        <v>#REF!</v>
      </c>
      <c r="R1023" s="196"/>
      <c r="S1023" s="196" t="e">
        <f t="shared" si="8045"/>
        <v>#REF!</v>
      </c>
      <c r="T1023" s="196"/>
      <c r="U1023" s="196"/>
      <c r="V1023" s="196">
        <f t="shared" si="8046"/>
        <v>0</v>
      </c>
      <c r="W1023" s="196"/>
      <c r="X1023" s="196"/>
      <c r="Y1023" s="196"/>
      <c r="Z1023" s="196"/>
      <c r="AA1023" s="196">
        <f t="shared" ref="AA1023" si="8141">IF($W$633=1,J1023*$J$7,0)</f>
        <v>0</v>
      </c>
      <c r="AB1023" s="196">
        <f t="shared" ref="AB1023" si="8142">IF($X$633=1,P1023*$P$7,0)</f>
        <v>0</v>
      </c>
      <c r="AC1023" s="196" t="e">
        <f t="shared" ref="AC1023" si="8143">IF($Y$633=1,S1023*$S$7,0)</f>
        <v>#REF!</v>
      </c>
      <c r="AD1023" s="196">
        <f t="shared" ref="AD1023" si="8144">IF($Z$633=1,V1023*$V$7,0)</f>
        <v>0</v>
      </c>
      <c r="AE1023" s="197" t="e">
        <f t="shared" si="8051"/>
        <v>#REF!</v>
      </c>
      <c r="AF1023" s="198">
        <f t="shared" ref="AF1023" si="8145">IFERROR(AE1023/(IF($W$633&gt;0,$J$7,0)+IF($X$633&gt;0,$P$7,0)+IF($Y$633&gt;0,$S$7,0)+IF($Z$633&gt;0,$V$7,0)),0)</f>
        <v>0</v>
      </c>
      <c r="AG1023" s="198"/>
      <c r="AH1023" s="425"/>
      <c r="AI1023" s="413"/>
      <c r="AJ1023" s="199" t="str">
        <f t="shared" si="7591"/>
        <v>4.5</v>
      </c>
      <c r="AK1023" s="8" t="e">
        <f>#REF!</f>
        <v>#REF!</v>
      </c>
      <c r="AL1023" s="199"/>
      <c r="AM1023" s="196" t="e">
        <f t="shared" si="8053"/>
        <v>#REF!</v>
      </c>
      <c r="AN1023" s="196"/>
      <c r="AO1023" s="196"/>
      <c r="AP1023" s="196">
        <f t="shared" si="8054"/>
        <v>0</v>
      </c>
      <c r="AQ1023" s="196"/>
      <c r="AR1023" s="196"/>
      <c r="AS1023" s="196">
        <f t="shared" si="8055"/>
        <v>0</v>
      </c>
      <c r="AT1023" s="196"/>
      <c r="AU1023" s="196"/>
      <c r="AV1023" s="196"/>
      <c r="AW1023" s="196" t="e">
        <f t="shared" ref="AW1023" si="8146">IF($AT$633=1,AM1023*$AM$7,0)</f>
        <v>#REF!</v>
      </c>
      <c r="AX1023" s="196">
        <f t="shared" ref="AX1023" si="8147">IF($AU$633=1,AP1023*$AP$7,0)</f>
        <v>0</v>
      </c>
      <c r="AY1023" s="196">
        <f t="shared" ref="AY1023" si="8148">IF($AV$633=1,AS1023*$AS$7,0)</f>
        <v>0</v>
      </c>
      <c r="AZ1023" s="197" t="e">
        <f t="shared" si="8059"/>
        <v>#REF!</v>
      </c>
      <c r="BA1023" s="198">
        <f t="shared" ref="BA1023" si="8149">IFERROR(AZ1023/(IF($AT$633&gt;0,$AM$7,0)+IF($AU$633&gt;0,$AP$7,0)+IF($AV$633&gt;0,$AS$7,0)),0)</f>
        <v>0</v>
      </c>
      <c r="BB1023" s="198"/>
      <c r="BC1023" s="425"/>
      <c r="BD1023" s="413"/>
      <c r="BE1023" s="413"/>
      <c r="BF1023" s="413"/>
      <c r="BG1023" s="416"/>
      <c r="BH1023" s="416"/>
      <c r="BI1023" s="411"/>
      <c r="BJ1023" s="411"/>
      <c r="BK1023" s="413"/>
      <c r="BL1023" s="413"/>
      <c r="BM1023" s="413"/>
      <c r="BP1023" s="211"/>
      <c r="BQ1023" s="211"/>
      <c r="BR1023" s="211"/>
      <c r="BS1023" s="211"/>
    </row>
    <row r="1024" spans="1:71">
      <c r="A1024" s="419"/>
      <c r="B1024" s="419"/>
      <c r="C1024" s="422"/>
      <c r="D1024" s="195" t="str">
        <f t="shared" si="7585"/>
        <v>3.6</v>
      </c>
      <c r="E1024" s="195"/>
      <c r="F1024" s="195"/>
      <c r="G1024" s="195"/>
      <c r="H1024" s="195"/>
      <c r="I1024" s="195"/>
      <c r="J1024" s="196">
        <f t="shared" si="8043"/>
        <v>0</v>
      </c>
      <c r="K1024" s="197" t="str">
        <f>IF(analis!AR40="","",analis!AR40)</f>
        <v/>
      </c>
      <c r="L1024" s="196"/>
      <c r="M1024" s="196"/>
      <c r="N1024" s="196"/>
      <c r="O1024" s="196"/>
      <c r="P1024" s="196">
        <f t="shared" si="8044"/>
        <v>0</v>
      </c>
      <c r="Q1024" s="8" t="str">
        <f>'rpp10'!$M$285</f>
        <v/>
      </c>
      <c r="R1024" s="196"/>
      <c r="S1024" s="196">
        <f t="shared" si="8045"/>
        <v>0</v>
      </c>
      <c r="T1024" s="196"/>
      <c r="U1024" s="196"/>
      <c r="V1024" s="196">
        <f t="shared" si="8046"/>
        <v>0</v>
      </c>
      <c r="W1024" s="196"/>
      <c r="X1024" s="196"/>
      <c r="Y1024" s="196"/>
      <c r="Z1024" s="196"/>
      <c r="AA1024" s="196">
        <f t="shared" ref="AA1024" si="8150">IF($W$634=1,J1024*$J$7,0)</f>
        <v>0</v>
      </c>
      <c r="AB1024" s="196">
        <f t="shared" ref="AB1024" si="8151">IF($X$634=1,P1024*$P$7,0)</f>
        <v>0</v>
      </c>
      <c r="AC1024" s="196">
        <f t="shared" ref="AC1024" si="8152">IF($Y$634=1,S1024*$S$7,0)</f>
        <v>0</v>
      </c>
      <c r="AD1024" s="196">
        <f t="shared" ref="AD1024" si="8153">IF($Z$634=1,V1024*$V$7,0)</f>
        <v>0</v>
      </c>
      <c r="AE1024" s="197">
        <f t="shared" si="8051"/>
        <v>0</v>
      </c>
      <c r="AF1024" s="198">
        <f t="shared" ref="AF1024" si="8154">IFERROR(AE1024/(IF($W$634&gt;0,$J$7,0)+IF($X$634&gt;0,$P$7,0)+IF($Y$634&gt;0,$S$7,0)+IF($Z$634&gt;0,$V$7,0)),0)</f>
        <v>0</v>
      </c>
      <c r="AG1024" s="198"/>
      <c r="AH1024" s="425"/>
      <c r="AI1024" s="413"/>
      <c r="AJ1024" s="199" t="str">
        <f t="shared" si="7591"/>
        <v>4.6</v>
      </c>
      <c r="AK1024" s="8" t="str">
        <f>'rpp10'!$M$342</f>
        <v/>
      </c>
      <c r="AL1024" s="199"/>
      <c r="AM1024" s="196">
        <f t="shared" si="8053"/>
        <v>0</v>
      </c>
      <c r="AN1024" s="196"/>
      <c r="AO1024" s="196"/>
      <c r="AP1024" s="196">
        <f t="shared" si="8054"/>
        <v>0</v>
      </c>
      <c r="AQ1024" s="196"/>
      <c r="AR1024" s="196"/>
      <c r="AS1024" s="196">
        <f t="shared" si="8055"/>
        <v>0</v>
      </c>
      <c r="AT1024" s="196"/>
      <c r="AU1024" s="196"/>
      <c r="AV1024" s="196"/>
      <c r="AW1024" s="196">
        <f t="shared" ref="AW1024" si="8155">IF($AT$634=1,AM1024*$AM$7,0)</f>
        <v>0</v>
      </c>
      <c r="AX1024" s="196">
        <f t="shared" ref="AX1024" si="8156">IF($AU$634=1,AP1024*$AP$7,0)</f>
        <v>0</v>
      </c>
      <c r="AY1024" s="196">
        <f t="shared" ref="AY1024" si="8157">IF($AV$634=1,AS1024*$AS$7,0)</f>
        <v>0</v>
      </c>
      <c r="AZ1024" s="197">
        <f t="shared" si="8059"/>
        <v>0</v>
      </c>
      <c r="BA1024" s="198">
        <f t="shared" ref="BA1024" si="8158">IFERROR(AZ1024/(IF($AT$634&gt;0,$AM$7,0)+IF($AU$634&gt;0,$AP$7,0)+IF($AV$634&gt;0,$AS$7,0)),0)</f>
        <v>0</v>
      </c>
      <c r="BB1024" s="198"/>
      <c r="BC1024" s="425"/>
      <c r="BD1024" s="413"/>
      <c r="BE1024" s="413"/>
      <c r="BF1024" s="413"/>
      <c r="BG1024" s="416"/>
      <c r="BH1024" s="416"/>
      <c r="BI1024" s="411"/>
      <c r="BJ1024" s="411"/>
      <c r="BK1024" s="413"/>
      <c r="BL1024" s="413"/>
      <c r="BM1024" s="413"/>
      <c r="BP1024" s="211"/>
      <c r="BQ1024" s="211"/>
      <c r="BR1024" s="211"/>
      <c r="BS1024" s="211"/>
    </row>
    <row r="1025" spans="1:71">
      <c r="A1025" s="419"/>
      <c r="B1025" s="419"/>
      <c r="C1025" s="422"/>
      <c r="D1025" s="195" t="str">
        <f t="shared" si="7585"/>
        <v>3.7</v>
      </c>
      <c r="E1025" s="195"/>
      <c r="F1025" s="195"/>
      <c r="G1025" s="195"/>
      <c r="H1025" s="195"/>
      <c r="I1025" s="195"/>
      <c r="J1025" s="196">
        <f t="shared" si="8043"/>
        <v>0</v>
      </c>
      <c r="K1025" s="197" t="str">
        <f>IF(analis!AT40="","",analis!AT40)</f>
        <v/>
      </c>
      <c r="L1025" s="196"/>
      <c r="M1025" s="196"/>
      <c r="N1025" s="196"/>
      <c r="O1025" s="196"/>
      <c r="P1025" s="196">
        <f t="shared" si="8044"/>
        <v>0</v>
      </c>
      <c r="Q1025" s="8" t="e">
        <f>#REF!</f>
        <v>#REF!</v>
      </c>
      <c r="R1025" s="196"/>
      <c r="S1025" s="196" t="e">
        <f t="shared" si="8045"/>
        <v>#REF!</v>
      </c>
      <c r="T1025" s="196"/>
      <c r="U1025" s="196"/>
      <c r="V1025" s="196">
        <f t="shared" si="8046"/>
        <v>0</v>
      </c>
      <c r="W1025" s="196"/>
      <c r="X1025" s="196"/>
      <c r="Y1025" s="196"/>
      <c r="Z1025" s="196"/>
      <c r="AA1025" s="196">
        <f t="shared" ref="AA1025" si="8159">IF($W$635=1,J1025*$J$7,0)</f>
        <v>0</v>
      </c>
      <c r="AB1025" s="196">
        <f t="shared" ref="AB1025" si="8160">IF($X$635=1,P1025*$P$7,0)</f>
        <v>0</v>
      </c>
      <c r="AC1025" s="196" t="e">
        <f t="shared" ref="AC1025" si="8161">IF($Y$635=1,S1025*$S$7,0)</f>
        <v>#REF!</v>
      </c>
      <c r="AD1025" s="196">
        <f t="shared" ref="AD1025" si="8162">IF($Z$635=1,V1025*$V$7,0)</f>
        <v>0</v>
      </c>
      <c r="AE1025" s="197" t="e">
        <f t="shared" si="8051"/>
        <v>#REF!</v>
      </c>
      <c r="AF1025" s="198">
        <f t="shared" ref="AF1025" si="8163">IFERROR(AE1025/(IF($W$635&gt;0,$J$7,0)+IF($X$635&gt;0,$P$7,0)+IF($Y$635&gt;0,$S$7,0)+IF($Z$635&gt;0,$V$7,0)),0)</f>
        <v>0</v>
      </c>
      <c r="AG1025" s="198"/>
      <c r="AH1025" s="425"/>
      <c r="AI1025" s="413"/>
      <c r="AJ1025" s="199" t="str">
        <f t="shared" si="7591"/>
        <v>4.7</v>
      </c>
      <c r="AK1025" s="8" t="e">
        <f>#REF!</f>
        <v>#REF!</v>
      </c>
      <c r="AL1025" s="199"/>
      <c r="AM1025" s="196" t="e">
        <f t="shared" si="8053"/>
        <v>#REF!</v>
      </c>
      <c r="AN1025" s="196"/>
      <c r="AO1025" s="196"/>
      <c r="AP1025" s="196">
        <f t="shared" si="8054"/>
        <v>0</v>
      </c>
      <c r="AQ1025" s="196"/>
      <c r="AR1025" s="196"/>
      <c r="AS1025" s="196">
        <f t="shared" si="8055"/>
        <v>0</v>
      </c>
      <c r="AT1025" s="196"/>
      <c r="AU1025" s="196"/>
      <c r="AV1025" s="196"/>
      <c r="AW1025" s="196" t="e">
        <f t="shared" ref="AW1025" si="8164">IF($AT$635=1,AM1025*$AM$7,0)</f>
        <v>#REF!</v>
      </c>
      <c r="AX1025" s="196">
        <f t="shared" ref="AX1025" si="8165">IF($AU$635=1,AP1025*$AP$7,0)</f>
        <v>0</v>
      </c>
      <c r="AY1025" s="196">
        <f t="shared" ref="AY1025" si="8166">IF($AV$635=1,AS1025*$AS$7,0)</f>
        <v>0</v>
      </c>
      <c r="AZ1025" s="197" t="e">
        <f t="shared" si="8059"/>
        <v>#REF!</v>
      </c>
      <c r="BA1025" s="198">
        <f t="shared" ref="BA1025" si="8167">IFERROR(AZ1025/(IF($AT$635&gt;0,$AM$7,0)+IF($AU$635&gt;0,$AP$7,0)+IF($AV$635&gt;0,$AS$7,0)),0)</f>
        <v>0</v>
      </c>
      <c r="BB1025" s="198"/>
      <c r="BC1025" s="425"/>
      <c r="BD1025" s="413"/>
      <c r="BE1025" s="413"/>
      <c r="BF1025" s="413"/>
      <c r="BG1025" s="416"/>
      <c r="BH1025" s="416"/>
      <c r="BI1025" s="411"/>
      <c r="BJ1025" s="411"/>
      <c r="BK1025" s="413"/>
      <c r="BL1025" s="413"/>
      <c r="BM1025" s="413"/>
      <c r="BP1025" s="211"/>
      <c r="BQ1025" s="211"/>
      <c r="BR1025" s="211"/>
      <c r="BS1025" s="211"/>
    </row>
    <row r="1026" spans="1:71">
      <c r="A1026" s="419"/>
      <c r="B1026" s="419"/>
      <c r="C1026" s="422"/>
      <c r="D1026" s="195" t="str">
        <f t="shared" si="7585"/>
        <v>3.8</v>
      </c>
      <c r="E1026" s="195"/>
      <c r="F1026" s="195"/>
      <c r="G1026" s="195"/>
      <c r="H1026" s="195"/>
      <c r="I1026" s="195"/>
      <c r="J1026" s="196">
        <f t="shared" si="8043"/>
        <v>0</v>
      </c>
      <c r="K1026" s="197" t="str">
        <f>IF(analis!AV40="","",analis!AV40)</f>
        <v/>
      </c>
      <c r="L1026" s="196"/>
      <c r="M1026" s="196"/>
      <c r="N1026" s="196"/>
      <c r="O1026" s="196"/>
      <c r="P1026" s="196">
        <f t="shared" si="8044"/>
        <v>0</v>
      </c>
      <c r="Q1026" s="8" t="e">
        <f>#REF!</f>
        <v>#REF!</v>
      </c>
      <c r="R1026" s="196"/>
      <c r="S1026" s="196" t="e">
        <f t="shared" si="8045"/>
        <v>#REF!</v>
      </c>
      <c r="T1026" s="196"/>
      <c r="U1026" s="196"/>
      <c r="V1026" s="196">
        <f t="shared" si="8046"/>
        <v>0</v>
      </c>
      <c r="W1026" s="196"/>
      <c r="X1026" s="196"/>
      <c r="Y1026" s="196"/>
      <c r="Z1026" s="196"/>
      <c r="AA1026" s="196">
        <f t="shared" ref="AA1026" si="8168">IF($W$636=1,J1026*$J$7,0)</f>
        <v>0</v>
      </c>
      <c r="AB1026" s="196">
        <f t="shared" ref="AB1026" si="8169">IF($X$636=1,P1026*$P$7,0)</f>
        <v>0</v>
      </c>
      <c r="AC1026" s="196" t="e">
        <f t="shared" ref="AC1026" si="8170">IF($Y$636=1,S1026*$S$7,0)</f>
        <v>#REF!</v>
      </c>
      <c r="AD1026" s="196">
        <f t="shared" ref="AD1026" si="8171">IF($Z$636=1,V1026*$V$7,0)</f>
        <v>0</v>
      </c>
      <c r="AE1026" s="197" t="e">
        <f t="shared" si="8051"/>
        <v>#REF!</v>
      </c>
      <c r="AF1026" s="198">
        <f t="shared" ref="AF1026" si="8172">IFERROR(AE1026/(IF($W$636&gt;0,$J$7,0)+IF($X$636&gt;0,$P$7,0)+IF($Y$636&gt;0,$S$7,0)+IF($Z$636&gt;0,$V$7,0)),0)</f>
        <v>0</v>
      </c>
      <c r="AG1026" s="198"/>
      <c r="AH1026" s="425"/>
      <c r="AI1026" s="413"/>
      <c r="AJ1026" s="199" t="str">
        <f t="shared" si="7591"/>
        <v>4.8</v>
      </c>
      <c r="AK1026" s="8" t="e">
        <f>#REF!</f>
        <v>#REF!</v>
      </c>
      <c r="AL1026" s="199"/>
      <c r="AM1026" s="196" t="e">
        <f t="shared" si="8053"/>
        <v>#REF!</v>
      </c>
      <c r="AN1026" s="196"/>
      <c r="AO1026" s="196"/>
      <c r="AP1026" s="196">
        <f t="shared" si="8054"/>
        <v>0</v>
      </c>
      <c r="AQ1026" s="196"/>
      <c r="AR1026" s="196"/>
      <c r="AS1026" s="196">
        <f t="shared" si="8055"/>
        <v>0</v>
      </c>
      <c r="AT1026" s="196"/>
      <c r="AU1026" s="196"/>
      <c r="AV1026" s="196"/>
      <c r="AW1026" s="196" t="e">
        <f t="shared" ref="AW1026" si="8173">IF($AT$636=1,AM1026*$AM$7,0)</f>
        <v>#REF!</v>
      </c>
      <c r="AX1026" s="196">
        <f t="shared" ref="AX1026" si="8174">IF($AU$636=1,AP1026*$AP$7,0)</f>
        <v>0</v>
      </c>
      <c r="AY1026" s="196">
        <f t="shared" ref="AY1026" si="8175">IF($AV$636=1,AS1026*$AS$7,0)</f>
        <v>0</v>
      </c>
      <c r="AZ1026" s="197" t="e">
        <f t="shared" si="8059"/>
        <v>#REF!</v>
      </c>
      <c r="BA1026" s="198">
        <f t="shared" ref="BA1026" si="8176">IFERROR(AZ1026/(IF($AT$636&gt;0,$AM$7,0)+IF($AU$636&gt;0,$AP$7,0)+IF($AV$636&gt;0,$AS$7,0)),0)</f>
        <v>0</v>
      </c>
      <c r="BB1026" s="198"/>
      <c r="BC1026" s="425"/>
      <c r="BD1026" s="413"/>
      <c r="BE1026" s="413"/>
      <c r="BF1026" s="413"/>
      <c r="BG1026" s="416"/>
      <c r="BH1026" s="416"/>
      <c r="BI1026" s="411"/>
      <c r="BJ1026" s="411"/>
      <c r="BK1026" s="413"/>
      <c r="BL1026" s="413"/>
      <c r="BM1026" s="413"/>
      <c r="BP1026" s="211"/>
      <c r="BQ1026" s="211"/>
      <c r="BR1026" s="211"/>
      <c r="BS1026" s="211"/>
    </row>
    <row r="1027" spans="1:71">
      <c r="A1027" s="419"/>
      <c r="B1027" s="419"/>
      <c r="C1027" s="422"/>
      <c r="D1027" s="195" t="str">
        <f t="shared" si="7585"/>
        <v>3.9</v>
      </c>
      <c r="E1027" s="195"/>
      <c r="F1027" s="195"/>
      <c r="G1027" s="195"/>
      <c r="H1027" s="195"/>
      <c r="I1027" s="195"/>
      <c r="J1027" s="196">
        <f t="shared" si="8043"/>
        <v>0</v>
      </c>
      <c r="K1027" s="197" t="str">
        <f>IF(analis!AX40="","",analis!AX40)</f>
        <v/>
      </c>
      <c r="L1027" s="196"/>
      <c r="M1027" s="196"/>
      <c r="N1027" s="196"/>
      <c r="O1027" s="196"/>
      <c r="P1027" s="196">
        <f t="shared" si="8044"/>
        <v>0</v>
      </c>
      <c r="Q1027" s="8" t="e">
        <f>#REF!</f>
        <v>#REF!</v>
      </c>
      <c r="R1027" s="196"/>
      <c r="S1027" s="196" t="e">
        <f t="shared" si="8045"/>
        <v>#REF!</v>
      </c>
      <c r="T1027" s="196"/>
      <c r="U1027" s="196"/>
      <c r="V1027" s="196">
        <f t="shared" si="8046"/>
        <v>0</v>
      </c>
      <c r="W1027" s="196"/>
      <c r="X1027" s="196"/>
      <c r="Y1027" s="196"/>
      <c r="Z1027" s="196"/>
      <c r="AA1027" s="196">
        <f t="shared" ref="AA1027" si="8177">IF($W$637=1,J1027*$J$7,0)</f>
        <v>0</v>
      </c>
      <c r="AB1027" s="196">
        <f t="shared" ref="AB1027" si="8178">IF($X$637=1,P1027*$P$7,0)</f>
        <v>0</v>
      </c>
      <c r="AC1027" s="196" t="e">
        <f t="shared" ref="AC1027" si="8179">IF($Y$637=1,S1027*$S$7,0)</f>
        <v>#REF!</v>
      </c>
      <c r="AD1027" s="196">
        <f t="shared" ref="AD1027" si="8180">IF($Z$637=1,V1027*$V$7,0)</f>
        <v>0</v>
      </c>
      <c r="AE1027" s="197" t="e">
        <f t="shared" si="8051"/>
        <v>#REF!</v>
      </c>
      <c r="AF1027" s="198">
        <f t="shared" ref="AF1027" si="8181">IFERROR(AE1027/(IF($W$637&gt;0,$J$7,0)+IF($X$637&gt;0,$P$7,0)+IF($Y$637&gt;0,$S$7,0)+IF($Z$637&gt;0,$V$7,0)),0)</f>
        <v>0</v>
      </c>
      <c r="AG1027" s="198"/>
      <c r="AH1027" s="425"/>
      <c r="AI1027" s="413"/>
      <c r="AJ1027" s="199" t="str">
        <f t="shared" si="7591"/>
        <v>4.9</v>
      </c>
      <c r="AK1027" s="8" t="e">
        <f>#REF!</f>
        <v>#REF!</v>
      </c>
      <c r="AL1027" s="199"/>
      <c r="AM1027" s="196" t="e">
        <f t="shared" si="8053"/>
        <v>#REF!</v>
      </c>
      <c r="AN1027" s="196"/>
      <c r="AO1027" s="196"/>
      <c r="AP1027" s="196">
        <f t="shared" si="8054"/>
        <v>0</v>
      </c>
      <c r="AQ1027" s="196"/>
      <c r="AR1027" s="196"/>
      <c r="AS1027" s="196">
        <f t="shared" si="8055"/>
        <v>0</v>
      </c>
      <c r="AT1027" s="196"/>
      <c r="AU1027" s="196"/>
      <c r="AV1027" s="196"/>
      <c r="AW1027" s="196" t="e">
        <f t="shared" ref="AW1027" si="8182">IF($AT$637=1,AM1027*$AM$7,0)</f>
        <v>#REF!</v>
      </c>
      <c r="AX1027" s="196">
        <f t="shared" ref="AX1027" si="8183">IF($AU$637=1,AP1027*$AP$7,0)</f>
        <v>0</v>
      </c>
      <c r="AY1027" s="196">
        <f t="shared" ref="AY1027" si="8184">IF($AV$637=1,AS1027*$AS$7,0)</f>
        <v>0</v>
      </c>
      <c r="AZ1027" s="197" t="e">
        <f t="shared" si="8059"/>
        <v>#REF!</v>
      </c>
      <c r="BA1027" s="198">
        <f t="shared" ref="BA1027" si="8185">IFERROR(AZ1027/(IF($AT$637&gt;0,$AM$7,0)+IF($AU$637&gt;0,$AP$7,0)+IF($AV$637&gt;0,$AS$7,0)),0)</f>
        <v>0</v>
      </c>
      <c r="BB1027" s="198"/>
      <c r="BC1027" s="425"/>
      <c r="BD1027" s="413"/>
      <c r="BE1027" s="413"/>
      <c r="BF1027" s="413"/>
      <c r="BG1027" s="416"/>
      <c r="BH1027" s="416"/>
      <c r="BI1027" s="411"/>
      <c r="BJ1027" s="411"/>
      <c r="BK1027" s="413"/>
      <c r="BL1027" s="413"/>
      <c r="BM1027" s="413"/>
      <c r="BP1027" s="211"/>
      <c r="BQ1027" s="211"/>
      <c r="BR1027" s="211"/>
      <c r="BS1027" s="211"/>
    </row>
    <row r="1028" spans="1:71">
      <c r="A1028" s="419"/>
      <c r="B1028" s="419"/>
      <c r="C1028" s="422"/>
      <c r="D1028" s="195" t="str">
        <f t="shared" si="7585"/>
        <v>3.10</v>
      </c>
      <c r="E1028" s="195"/>
      <c r="F1028" s="195"/>
      <c r="G1028" s="195"/>
      <c r="H1028" s="195"/>
      <c r="I1028" s="195"/>
      <c r="J1028" s="196">
        <f t="shared" si="8043"/>
        <v>0</v>
      </c>
      <c r="K1028" s="197" t="str">
        <f>IF(analis!AZ40="","",analis!AZ40)</f>
        <v/>
      </c>
      <c r="L1028" s="196"/>
      <c r="M1028" s="196"/>
      <c r="N1028" s="196"/>
      <c r="O1028" s="196"/>
      <c r="P1028" s="196">
        <f t="shared" si="8044"/>
        <v>0</v>
      </c>
      <c r="Q1028" s="8" t="e">
        <f>#REF!</f>
        <v>#REF!</v>
      </c>
      <c r="R1028" s="196"/>
      <c r="S1028" s="196" t="e">
        <f t="shared" si="8045"/>
        <v>#REF!</v>
      </c>
      <c r="T1028" s="196"/>
      <c r="U1028" s="196"/>
      <c r="V1028" s="196">
        <f t="shared" si="8046"/>
        <v>0</v>
      </c>
      <c r="W1028" s="196"/>
      <c r="X1028" s="196"/>
      <c r="Y1028" s="196"/>
      <c r="Z1028" s="196"/>
      <c r="AA1028" s="196">
        <f t="shared" ref="AA1028" si="8186">IF($W$638=1,J1028*$J$7,0)</f>
        <v>0</v>
      </c>
      <c r="AB1028" s="196">
        <f t="shared" ref="AB1028" si="8187">IF($X$638=1,P1028*$P$7,0)</f>
        <v>0</v>
      </c>
      <c r="AC1028" s="196" t="e">
        <f t="shared" ref="AC1028" si="8188">IF($Y$638=1,S1028*$S$7,0)</f>
        <v>#REF!</v>
      </c>
      <c r="AD1028" s="196">
        <f t="shared" ref="AD1028" si="8189">IF($Z$638=1,V1028*$V$7,0)</f>
        <v>0</v>
      </c>
      <c r="AE1028" s="197" t="e">
        <f t="shared" si="8051"/>
        <v>#REF!</v>
      </c>
      <c r="AF1028" s="198">
        <f t="shared" ref="AF1028" si="8190">IFERROR(AE1028/(IF($W$638&gt;0,$J$7,0)+IF($X$638&gt;0,$P$7,0)+IF($Y$638&gt;0,$S$7,0)+IF($Z$638&gt;0,$V$7,0)),0)</f>
        <v>0</v>
      </c>
      <c r="AG1028" s="198"/>
      <c r="AH1028" s="425"/>
      <c r="AI1028" s="413"/>
      <c r="AJ1028" s="199" t="str">
        <f t="shared" si="7591"/>
        <v>4.10</v>
      </c>
      <c r="AK1028" s="8" t="e">
        <f>#REF!</f>
        <v>#REF!</v>
      </c>
      <c r="AL1028" s="199"/>
      <c r="AM1028" s="196" t="e">
        <f t="shared" si="8053"/>
        <v>#REF!</v>
      </c>
      <c r="AN1028" s="196"/>
      <c r="AO1028" s="196"/>
      <c r="AP1028" s="196">
        <f t="shared" si="8054"/>
        <v>0</v>
      </c>
      <c r="AQ1028" s="196"/>
      <c r="AR1028" s="196"/>
      <c r="AS1028" s="196">
        <f t="shared" si="8055"/>
        <v>0</v>
      </c>
      <c r="AT1028" s="196"/>
      <c r="AU1028" s="196"/>
      <c r="AV1028" s="196"/>
      <c r="AW1028" s="196" t="e">
        <f t="shared" ref="AW1028" si="8191">IF($AT$638=1,AM1028*$AM$7,0)</f>
        <v>#REF!</v>
      </c>
      <c r="AX1028" s="196">
        <f t="shared" ref="AX1028" si="8192">IF($AU$638=1,AP1028*$AP$7,0)</f>
        <v>0</v>
      </c>
      <c r="AY1028" s="196">
        <f t="shared" ref="AY1028" si="8193">IF($AV$638=1,AS1028*$AS$7,0)</f>
        <v>0</v>
      </c>
      <c r="AZ1028" s="197" t="e">
        <f t="shared" si="8059"/>
        <v>#REF!</v>
      </c>
      <c r="BA1028" s="198">
        <f t="shared" ref="BA1028" si="8194">IFERROR(AZ1028/(IF($AT$638&gt;0,$AM$7,0)+IF($AU$638&gt;0,$AP$7,0)+IF($AV$638&gt;0,$AS$7,0)),0)</f>
        <v>0</v>
      </c>
      <c r="BB1028" s="198"/>
      <c r="BC1028" s="425"/>
      <c r="BD1028" s="413"/>
      <c r="BE1028" s="413"/>
      <c r="BF1028" s="413"/>
      <c r="BG1028" s="416"/>
      <c r="BH1028" s="416"/>
      <c r="BI1028" s="411"/>
      <c r="BJ1028" s="411"/>
      <c r="BK1028" s="413"/>
      <c r="BL1028" s="413"/>
      <c r="BM1028" s="413"/>
      <c r="BP1028" s="211"/>
      <c r="BQ1028" s="211"/>
      <c r="BR1028" s="211"/>
      <c r="BS1028" s="211"/>
    </row>
    <row r="1029" spans="1:71">
      <c r="A1029" s="419"/>
      <c r="B1029" s="419"/>
      <c r="C1029" s="422"/>
      <c r="D1029" s="195" t="str">
        <f t="shared" si="7585"/>
        <v>3.11</v>
      </c>
      <c r="E1029" s="195"/>
      <c r="F1029" s="195"/>
      <c r="G1029" s="195"/>
      <c r="H1029" s="195"/>
      <c r="I1029" s="195"/>
      <c r="J1029" s="196">
        <f t="shared" si="8043"/>
        <v>0</v>
      </c>
      <c r="K1029" s="197" t="str">
        <f>IF(analis!BB40="","",analis!BB40)</f>
        <v/>
      </c>
      <c r="L1029" s="196"/>
      <c r="M1029" s="196"/>
      <c r="N1029" s="196"/>
      <c r="O1029" s="196"/>
      <c r="P1029" s="196">
        <f t="shared" si="8044"/>
        <v>0</v>
      </c>
      <c r="Q1029" s="8" t="e">
        <f>#REF!</f>
        <v>#REF!</v>
      </c>
      <c r="R1029" s="196"/>
      <c r="S1029" s="196" t="e">
        <f t="shared" si="8045"/>
        <v>#REF!</v>
      </c>
      <c r="T1029" s="196"/>
      <c r="U1029" s="196"/>
      <c r="V1029" s="196">
        <f t="shared" si="8046"/>
        <v>0</v>
      </c>
      <c r="W1029" s="196"/>
      <c r="X1029" s="196"/>
      <c r="Y1029" s="196"/>
      <c r="Z1029" s="196"/>
      <c r="AA1029" s="196">
        <f t="shared" ref="AA1029" si="8195">IF($W$639=1,J1029*$J$7,0)</f>
        <v>0</v>
      </c>
      <c r="AB1029" s="196">
        <f t="shared" ref="AB1029" si="8196">IF($X$639=1,P1029*$P$7,0)</f>
        <v>0</v>
      </c>
      <c r="AC1029" s="196" t="e">
        <f t="shared" ref="AC1029" si="8197">IF($Y$639=1,S1029*$S$7,0)</f>
        <v>#REF!</v>
      </c>
      <c r="AD1029" s="196">
        <f t="shared" ref="AD1029" si="8198">IF($Z$639=1,V1029*$V$7,0)</f>
        <v>0</v>
      </c>
      <c r="AE1029" s="197" t="e">
        <f t="shared" si="8051"/>
        <v>#REF!</v>
      </c>
      <c r="AF1029" s="198">
        <f t="shared" ref="AF1029" si="8199">IFERROR(AE1029/(IF($W$639&gt;0,$J$7,0)+IF($X$639&gt;0,$P$7,0)+IF($Y$639&gt;0,$S$7,0)+IF($Z$639&gt;0,$V$7,0)),0)</f>
        <v>0</v>
      </c>
      <c r="AG1029" s="198"/>
      <c r="AH1029" s="425"/>
      <c r="AI1029" s="413"/>
      <c r="AJ1029" s="199" t="str">
        <f t="shared" si="7591"/>
        <v>4.11</v>
      </c>
      <c r="AK1029" s="8" t="e">
        <f>#REF!</f>
        <v>#REF!</v>
      </c>
      <c r="AL1029" s="199"/>
      <c r="AM1029" s="196" t="e">
        <f t="shared" si="8053"/>
        <v>#REF!</v>
      </c>
      <c r="AN1029" s="196"/>
      <c r="AO1029" s="196"/>
      <c r="AP1029" s="196">
        <f t="shared" si="8054"/>
        <v>0</v>
      </c>
      <c r="AQ1029" s="196"/>
      <c r="AR1029" s="196"/>
      <c r="AS1029" s="196">
        <f t="shared" si="8055"/>
        <v>0</v>
      </c>
      <c r="AT1029" s="196"/>
      <c r="AU1029" s="196"/>
      <c r="AV1029" s="196"/>
      <c r="AW1029" s="196" t="e">
        <f t="shared" ref="AW1029" si="8200">IF($AT$639=1,AM1029*$AM$7,0)</f>
        <v>#REF!</v>
      </c>
      <c r="AX1029" s="196">
        <f t="shared" ref="AX1029" si="8201">IF($AU$639=1,AP1029*$AP$7,0)</f>
        <v>0</v>
      </c>
      <c r="AY1029" s="196">
        <f t="shared" ref="AY1029" si="8202">IF($AV$639=1,AS1029*$AS$7,0)</f>
        <v>0</v>
      </c>
      <c r="AZ1029" s="197" t="e">
        <f t="shared" si="8059"/>
        <v>#REF!</v>
      </c>
      <c r="BA1029" s="198">
        <f t="shared" ref="BA1029" si="8203">IFERROR(AZ1029/(IF($AT$639&gt;0,$AM$7,0)+IF($AU$639&gt;0,$AP$7,0)+IF($AV$639&gt;0,$AS$7,0)),0)</f>
        <v>0</v>
      </c>
      <c r="BB1029" s="198"/>
      <c r="BC1029" s="425"/>
      <c r="BD1029" s="413"/>
      <c r="BE1029" s="413"/>
      <c r="BF1029" s="413"/>
      <c r="BG1029" s="416"/>
      <c r="BH1029" s="416"/>
      <c r="BI1029" s="411"/>
      <c r="BJ1029" s="411"/>
      <c r="BK1029" s="413"/>
      <c r="BL1029" s="413"/>
      <c r="BM1029" s="413"/>
      <c r="BP1029" s="211"/>
      <c r="BQ1029" s="211"/>
      <c r="BR1029" s="211"/>
      <c r="BS1029" s="211"/>
    </row>
    <row r="1030" spans="1:71">
      <c r="A1030" s="419"/>
      <c r="B1030" s="419"/>
      <c r="C1030" s="422"/>
      <c r="D1030" s="195" t="str">
        <f t="shared" ref="D1030:D1093" si="8204">D1015</f>
        <v>3.12</v>
      </c>
      <c r="E1030" s="195"/>
      <c r="F1030" s="195"/>
      <c r="G1030" s="195"/>
      <c r="H1030" s="195"/>
      <c r="I1030" s="195"/>
      <c r="J1030" s="196">
        <f t="shared" si="8043"/>
        <v>0</v>
      </c>
      <c r="K1030" s="197" t="str">
        <f>IF(analis!BD40="","",analis!BD40)</f>
        <v/>
      </c>
      <c r="L1030" s="196"/>
      <c r="M1030" s="196"/>
      <c r="N1030" s="196"/>
      <c r="O1030" s="196"/>
      <c r="P1030" s="196">
        <f t="shared" si="8044"/>
        <v>0</v>
      </c>
      <c r="Q1030" s="8" t="e">
        <f>#REF!</f>
        <v>#REF!</v>
      </c>
      <c r="R1030" s="196"/>
      <c r="S1030" s="196" t="e">
        <f t="shared" si="8045"/>
        <v>#REF!</v>
      </c>
      <c r="T1030" s="196"/>
      <c r="U1030" s="196"/>
      <c r="V1030" s="196">
        <f t="shared" si="8046"/>
        <v>0</v>
      </c>
      <c r="W1030" s="196"/>
      <c r="X1030" s="196"/>
      <c r="Y1030" s="196"/>
      <c r="Z1030" s="196"/>
      <c r="AA1030" s="196">
        <f t="shared" ref="AA1030" si="8205">IF($W$640=1,J1030*$J$7,0)</f>
        <v>0</v>
      </c>
      <c r="AB1030" s="196">
        <f t="shared" ref="AB1030" si="8206">IF($X$640=1,P1030*$P$7,0)</f>
        <v>0</v>
      </c>
      <c r="AC1030" s="196" t="e">
        <f t="shared" ref="AC1030" si="8207">IF($Y$640=1,S1030*$S$7,0)</f>
        <v>#REF!</v>
      </c>
      <c r="AD1030" s="196">
        <f t="shared" ref="AD1030" si="8208">IF($Z$640=1,V1030*$V$7,0)</f>
        <v>0</v>
      </c>
      <c r="AE1030" s="197" t="e">
        <f t="shared" si="8051"/>
        <v>#REF!</v>
      </c>
      <c r="AF1030" s="198">
        <f t="shared" ref="AF1030" si="8209">IFERROR(AE1030/(IF($W$640&gt;0,$J$7,0)+IF($X$640&gt;0,$P$7,0)+IF($Y$640&gt;0,$S$7,0)+IF($Z$640&gt;0,$V$7,0)),0)</f>
        <v>0</v>
      </c>
      <c r="AG1030" s="198"/>
      <c r="AH1030" s="425"/>
      <c r="AI1030" s="413"/>
      <c r="AJ1030" s="199" t="str">
        <f t="shared" ref="AJ1030:AJ1093" si="8210">AJ1015</f>
        <v>4.12</v>
      </c>
      <c r="AK1030" s="8" t="e">
        <f>#REF!</f>
        <v>#REF!</v>
      </c>
      <c r="AL1030" s="199"/>
      <c r="AM1030" s="196" t="e">
        <f t="shared" si="8053"/>
        <v>#REF!</v>
      </c>
      <c r="AN1030" s="196"/>
      <c r="AO1030" s="196"/>
      <c r="AP1030" s="196">
        <f t="shared" si="8054"/>
        <v>0</v>
      </c>
      <c r="AQ1030" s="196"/>
      <c r="AR1030" s="196"/>
      <c r="AS1030" s="196">
        <f t="shared" si="8055"/>
        <v>0</v>
      </c>
      <c r="AT1030" s="196"/>
      <c r="AU1030" s="196"/>
      <c r="AV1030" s="196"/>
      <c r="AW1030" s="196" t="e">
        <f t="shared" ref="AW1030" si="8211">IF($AT$640=1,AM1030*$AM$7,0)</f>
        <v>#REF!</v>
      </c>
      <c r="AX1030" s="196">
        <f t="shared" ref="AX1030" si="8212">IF($AU$640=1,AP1030*$AP$7,0)</f>
        <v>0</v>
      </c>
      <c r="AY1030" s="196">
        <f t="shared" ref="AY1030" si="8213">IF($AV$640=1,AS1030*$AS$7,0)</f>
        <v>0</v>
      </c>
      <c r="AZ1030" s="197" t="e">
        <f t="shared" si="8059"/>
        <v>#REF!</v>
      </c>
      <c r="BA1030" s="198">
        <f t="shared" ref="BA1030" si="8214">IFERROR(AZ1030/(IF($AT$640&gt;0,$AM$7,0)+IF($AU$640&gt;0,$AP$7,0)+IF($AV$640&gt;0,$AS$7,0)),0)</f>
        <v>0</v>
      </c>
      <c r="BB1030" s="198"/>
      <c r="BC1030" s="425"/>
      <c r="BD1030" s="413"/>
      <c r="BE1030" s="413"/>
      <c r="BF1030" s="413"/>
      <c r="BG1030" s="416"/>
      <c r="BH1030" s="416"/>
      <c r="BI1030" s="411"/>
      <c r="BJ1030" s="411"/>
      <c r="BK1030" s="413"/>
      <c r="BL1030" s="413"/>
      <c r="BM1030" s="413"/>
      <c r="BP1030" s="211"/>
      <c r="BQ1030" s="211"/>
      <c r="BR1030" s="211"/>
      <c r="BS1030" s="211"/>
    </row>
    <row r="1031" spans="1:71">
      <c r="A1031" s="419"/>
      <c r="B1031" s="419"/>
      <c r="C1031" s="422"/>
      <c r="D1031" s="195" t="str">
        <f t="shared" si="8204"/>
        <v>3.13</v>
      </c>
      <c r="E1031" s="195"/>
      <c r="F1031" s="195"/>
      <c r="G1031" s="195"/>
      <c r="H1031" s="195"/>
      <c r="I1031" s="195"/>
      <c r="J1031" s="196">
        <f t="shared" si="8043"/>
        <v>0</v>
      </c>
      <c r="K1031" s="197" t="str">
        <f>IF(analis!BF40="","",analis!BF40)</f>
        <v/>
      </c>
      <c r="L1031" s="196"/>
      <c r="M1031" s="196"/>
      <c r="N1031" s="196"/>
      <c r="O1031" s="196"/>
      <c r="P1031" s="196">
        <f t="shared" si="8044"/>
        <v>0</v>
      </c>
      <c r="Q1031" s="8" t="e">
        <f>#REF!</f>
        <v>#REF!</v>
      </c>
      <c r="R1031" s="196"/>
      <c r="S1031" s="196" t="e">
        <f t="shared" si="8045"/>
        <v>#REF!</v>
      </c>
      <c r="T1031" s="196"/>
      <c r="U1031" s="196"/>
      <c r="V1031" s="196">
        <f t="shared" si="8046"/>
        <v>0</v>
      </c>
      <c r="W1031" s="196"/>
      <c r="X1031" s="196"/>
      <c r="Y1031" s="196"/>
      <c r="Z1031" s="196"/>
      <c r="AA1031" s="196">
        <f t="shared" ref="AA1031" si="8215">IF($W$641=1,J1031*$J$7,0)</f>
        <v>0</v>
      </c>
      <c r="AB1031" s="196">
        <f t="shared" ref="AB1031" si="8216">IF($X$641=1,P1031*$P$7,0)</f>
        <v>0</v>
      </c>
      <c r="AC1031" s="196" t="e">
        <f t="shared" ref="AC1031" si="8217">IF($Y$641=1,S1031*$S$7,0)</f>
        <v>#REF!</v>
      </c>
      <c r="AD1031" s="196">
        <f t="shared" ref="AD1031" si="8218">IF($Z$641=1,V1031*$V$7,0)</f>
        <v>0</v>
      </c>
      <c r="AE1031" s="197" t="e">
        <f t="shared" si="8051"/>
        <v>#REF!</v>
      </c>
      <c r="AF1031" s="198">
        <f t="shared" ref="AF1031" si="8219">IFERROR(AE1031/(IF($W$641&gt;0,$J$7,0)+IF($X$641&gt;0,$P$7,0)+IF($Y$641&gt;0,$S$7,0)+IF($Z$641&gt;0,$V$7,0)),0)</f>
        <v>0</v>
      </c>
      <c r="AG1031" s="198"/>
      <c r="AH1031" s="425"/>
      <c r="AI1031" s="413"/>
      <c r="AJ1031" s="199" t="str">
        <f t="shared" si="8210"/>
        <v>4.13</v>
      </c>
      <c r="AK1031" s="8" t="e">
        <f>#REF!</f>
        <v>#REF!</v>
      </c>
      <c r="AL1031" s="199"/>
      <c r="AM1031" s="196" t="e">
        <f t="shared" si="8053"/>
        <v>#REF!</v>
      </c>
      <c r="AN1031" s="196"/>
      <c r="AO1031" s="196"/>
      <c r="AP1031" s="196">
        <f t="shared" si="8054"/>
        <v>0</v>
      </c>
      <c r="AQ1031" s="196"/>
      <c r="AR1031" s="196"/>
      <c r="AS1031" s="196">
        <f t="shared" si="8055"/>
        <v>0</v>
      </c>
      <c r="AT1031" s="196"/>
      <c r="AU1031" s="196"/>
      <c r="AV1031" s="196"/>
      <c r="AW1031" s="196" t="e">
        <f t="shared" ref="AW1031" si="8220">IF($AT$641=1,AM1031*$AM$7,0)</f>
        <v>#REF!</v>
      </c>
      <c r="AX1031" s="196">
        <f t="shared" ref="AX1031" si="8221">IF($AU$641=1,AP1031*$AP$7,0)</f>
        <v>0</v>
      </c>
      <c r="AY1031" s="196">
        <f t="shared" ref="AY1031" si="8222">IF($AV$641=1,AS1031*$AS$7,0)</f>
        <v>0</v>
      </c>
      <c r="AZ1031" s="197" t="e">
        <f t="shared" si="8059"/>
        <v>#REF!</v>
      </c>
      <c r="BA1031" s="198">
        <f t="shared" ref="BA1031" si="8223">IFERROR(AZ1031/(IF($AT$641&gt;0,$AM$7,0)+IF($AU$641&gt;0,$AP$7,0)+IF($AV$641&gt;0,$AS$7,0)),0)</f>
        <v>0</v>
      </c>
      <c r="BB1031" s="198"/>
      <c r="BC1031" s="425"/>
      <c r="BD1031" s="413"/>
      <c r="BE1031" s="413"/>
      <c r="BF1031" s="413"/>
      <c r="BG1031" s="416"/>
      <c r="BH1031" s="416"/>
      <c r="BI1031" s="411"/>
      <c r="BJ1031" s="411"/>
      <c r="BK1031" s="413"/>
      <c r="BL1031" s="413"/>
      <c r="BM1031" s="413"/>
      <c r="BP1031" s="211"/>
      <c r="BQ1031" s="211"/>
      <c r="BR1031" s="211"/>
      <c r="BS1031" s="211"/>
    </row>
    <row r="1032" spans="1:71">
      <c r="A1032" s="419"/>
      <c r="B1032" s="419"/>
      <c r="C1032" s="422"/>
      <c r="D1032" s="195" t="str">
        <f t="shared" si="8204"/>
        <v>3.14</v>
      </c>
      <c r="E1032" s="195"/>
      <c r="F1032" s="195"/>
      <c r="G1032" s="195"/>
      <c r="H1032" s="195"/>
      <c r="I1032" s="195"/>
      <c r="J1032" s="196">
        <f t="shared" si="8043"/>
        <v>0</v>
      </c>
      <c r="K1032" s="197" t="str">
        <f>IF(analis!BH40="","",analis!BH40)</f>
        <v/>
      </c>
      <c r="L1032" s="196"/>
      <c r="M1032" s="196"/>
      <c r="N1032" s="196"/>
      <c r="O1032" s="196"/>
      <c r="P1032" s="196">
        <f t="shared" si="8044"/>
        <v>0</v>
      </c>
      <c r="Q1032" s="8" t="e">
        <f>#REF!</f>
        <v>#REF!</v>
      </c>
      <c r="R1032" s="196"/>
      <c r="S1032" s="196" t="e">
        <f t="shared" si="8045"/>
        <v>#REF!</v>
      </c>
      <c r="T1032" s="196"/>
      <c r="U1032" s="196"/>
      <c r="V1032" s="196">
        <f t="shared" si="8046"/>
        <v>0</v>
      </c>
      <c r="W1032" s="196"/>
      <c r="X1032" s="196"/>
      <c r="Y1032" s="196"/>
      <c r="Z1032" s="196"/>
      <c r="AA1032" s="196">
        <f t="shared" ref="AA1032" si="8224">IF($W$642=1,J1032*$J$7,0)</f>
        <v>0</v>
      </c>
      <c r="AB1032" s="196">
        <f t="shared" ref="AB1032" si="8225">IF($X$642=1,P1032*$P$7,0)</f>
        <v>0</v>
      </c>
      <c r="AC1032" s="196" t="e">
        <f t="shared" ref="AC1032" si="8226">IF($Y$642=1,S1032*$S$7,0)</f>
        <v>#REF!</v>
      </c>
      <c r="AD1032" s="196">
        <f t="shared" ref="AD1032" si="8227">IF($Z$642=1,V1032*$V$7,0)</f>
        <v>0</v>
      </c>
      <c r="AE1032" s="197" t="e">
        <f t="shared" si="8051"/>
        <v>#REF!</v>
      </c>
      <c r="AF1032" s="198">
        <f t="shared" ref="AF1032" si="8228">IFERROR(AE1032/(IF($W$642&gt;0,$J$7,0)+IF($X$642&gt;0,$P$7,0)+IF($Y$642&gt;0,$S$7,0)+IF($Z$642&gt;0,$V$7,0)),0)</f>
        <v>0</v>
      </c>
      <c r="AG1032" s="198"/>
      <c r="AH1032" s="425"/>
      <c r="AI1032" s="413"/>
      <c r="AJ1032" s="199" t="str">
        <f t="shared" si="8210"/>
        <v>4.14</v>
      </c>
      <c r="AK1032" s="8" t="e">
        <f>#REF!</f>
        <v>#REF!</v>
      </c>
      <c r="AL1032" s="199"/>
      <c r="AM1032" s="196" t="e">
        <f t="shared" si="8053"/>
        <v>#REF!</v>
      </c>
      <c r="AN1032" s="196"/>
      <c r="AO1032" s="196"/>
      <c r="AP1032" s="196">
        <f t="shared" si="8054"/>
        <v>0</v>
      </c>
      <c r="AQ1032" s="196"/>
      <c r="AR1032" s="196"/>
      <c r="AS1032" s="196">
        <f t="shared" si="8055"/>
        <v>0</v>
      </c>
      <c r="AT1032" s="196"/>
      <c r="AU1032" s="196"/>
      <c r="AV1032" s="196"/>
      <c r="AW1032" s="196" t="e">
        <f t="shared" ref="AW1032" si="8229">IF($AT$642=1,AM1032*$AM$7,0)</f>
        <v>#REF!</v>
      </c>
      <c r="AX1032" s="196">
        <f t="shared" ref="AX1032" si="8230">IF($AU$642=1,AP1032*$AP$7,0)</f>
        <v>0</v>
      </c>
      <c r="AY1032" s="196">
        <f t="shared" ref="AY1032" si="8231">IF($AV$642=1,AS1032*$AS$7,0)</f>
        <v>0</v>
      </c>
      <c r="AZ1032" s="197" t="e">
        <f t="shared" si="8059"/>
        <v>#REF!</v>
      </c>
      <c r="BA1032" s="198">
        <f t="shared" ref="BA1032" si="8232">IFERROR(AZ1032/(IF($AT$642&gt;0,$AM$7,0)+IF($AU$642&gt;0,$AP$7,0)+IF($AV$642&gt;0,$AS$7,0)),0)</f>
        <v>0</v>
      </c>
      <c r="BB1032" s="198"/>
      <c r="BC1032" s="425"/>
      <c r="BD1032" s="413"/>
      <c r="BE1032" s="413"/>
      <c r="BF1032" s="413"/>
      <c r="BG1032" s="416"/>
      <c r="BH1032" s="416"/>
      <c r="BI1032" s="411"/>
      <c r="BJ1032" s="411"/>
      <c r="BK1032" s="413"/>
      <c r="BL1032" s="413"/>
      <c r="BM1032" s="413"/>
      <c r="BP1032" s="211"/>
      <c r="BQ1032" s="211"/>
      <c r="BR1032" s="211"/>
      <c r="BS1032" s="211"/>
    </row>
    <row r="1033" spans="1:71">
      <c r="A1033" s="420"/>
      <c r="B1033" s="420"/>
      <c r="C1033" s="423"/>
      <c r="D1033" s="195" t="str">
        <f t="shared" si="8204"/>
        <v>3.15</v>
      </c>
      <c r="E1033" s="195"/>
      <c r="F1033" s="195"/>
      <c r="G1033" s="195"/>
      <c r="H1033" s="195"/>
      <c r="I1033" s="195"/>
      <c r="J1033" s="196">
        <f t="shared" si="8043"/>
        <v>0</v>
      </c>
      <c r="K1033" s="197" t="str">
        <f>IF(analis!BJ40="","",analis!BJ40)</f>
        <v/>
      </c>
      <c r="L1033" s="196"/>
      <c r="M1033" s="196"/>
      <c r="N1033" s="196"/>
      <c r="O1033" s="196"/>
      <c r="P1033" s="196">
        <f t="shared" si="8044"/>
        <v>0</v>
      </c>
      <c r="Q1033" s="8" t="e">
        <f>#REF!</f>
        <v>#REF!</v>
      </c>
      <c r="R1033" s="196"/>
      <c r="S1033" s="196" t="e">
        <f t="shared" si="8045"/>
        <v>#REF!</v>
      </c>
      <c r="T1033" s="196"/>
      <c r="U1033" s="196"/>
      <c r="V1033" s="196">
        <f t="shared" si="8046"/>
        <v>0</v>
      </c>
      <c r="W1033" s="196"/>
      <c r="X1033" s="196"/>
      <c r="Y1033" s="196"/>
      <c r="Z1033" s="196"/>
      <c r="AA1033" s="196">
        <f t="shared" ref="AA1033" si="8233">IF($W$643=1,J1033*$J$7,0)</f>
        <v>0</v>
      </c>
      <c r="AB1033" s="196">
        <f t="shared" ref="AB1033" si="8234">IF($X$643=1,P1033*$P$7,0)</f>
        <v>0</v>
      </c>
      <c r="AC1033" s="196" t="e">
        <f t="shared" ref="AC1033" si="8235">IF($Y$643=1,S1033*$S$7,0)</f>
        <v>#REF!</v>
      </c>
      <c r="AD1033" s="196">
        <f t="shared" ref="AD1033" si="8236">IF($Z$643=1,V1033*$V$7,0)</f>
        <v>0</v>
      </c>
      <c r="AE1033" s="197" t="e">
        <f t="shared" si="8051"/>
        <v>#REF!</v>
      </c>
      <c r="AF1033" s="198">
        <f t="shared" ref="AF1033" si="8237">IFERROR(AE1033/(IF($W$643&gt;0,$J$7,0)+IF($X$643&gt;0,$P$7,0)+IF($Y$643&gt;0,$S$7,0)+IF($Z$643&gt;0,$V$7,0)),0)</f>
        <v>0</v>
      </c>
      <c r="AG1033" s="198"/>
      <c r="AH1033" s="426"/>
      <c r="AI1033" s="414"/>
      <c r="AJ1033" s="199" t="str">
        <f t="shared" si="8210"/>
        <v>4.15</v>
      </c>
      <c r="AK1033" s="8" t="e">
        <f>#REF!</f>
        <v>#REF!</v>
      </c>
      <c r="AL1033" s="199"/>
      <c r="AM1033" s="196" t="e">
        <f t="shared" si="8053"/>
        <v>#REF!</v>
      </c>
      <c r="AN1033" s="196"/>
      <c r="AO1033" s="196"/>
      <c r="AP1033" s="196">
        <f t="shared" si="8054"/>
        <v>0</v>
      </c>
      <c r="AQ1033" s="196"/>
      <c r="AR1033" s="196"/>
      <c r="AS1033" s="196">
        <f t="shared" si="8055"/>
        <v>0</v>
      </c>
      <c r="AT1033" s="196"/>
      <c r="AU1033" s="196"/>
      <c r="AV1033" s="196"/>
      <c r="AW1033" s="196" t="e">
        <f t="shared" ref="AW1033" si="8238">IF($AT$643=1,AM1033*$AM$7,0)</f>
        <v>#REF!</v>
      </c>
      <c r="AX1033" s="196">
        <f t="shared" ref="AX1033" si="8239">IF($AU$643=1,AP1033*$AP$7,0)</f>
        <v>0</v>
      </c>
      <c r="AY1033" s="196">
        <f t="shared" ref="AY1033" si="8240">IF($AV$643=1,AS1033*$AS$7,0)</f>
        <v>0</v>
      </c>
      <c r="AZ1033" s="197" t="e">
        <f t="shared" si="8059"/>
        <v>#REF!</v>
      </c>
      <c r="BA1033" s="198">
        <f t="shared" ref="BA1033" si="8241">IFERROR(AZ1033/(IF($AT$643&gt;0,$AM$7,0)+IF($AU$643&gt;0,$AP$7,0)+IF($AV$643&gt;0,$AS$7,0)),0)</f>
        <v>0</v>
      </c>
      <c r="BB1033" s="198"/>
      <c r="BC1033" s="426"/>
      <c r="BD1033" s="414"/>
      <c r="BE1033" s="414"/>
      <c r="BF1033" s="414"/>
      <c r="BG1033" s="417"/>
      <c r="BH1033" s="417"/>
      <c r="BI1033" s="316"/>
      <c r="BJ1033" s="316"/>
      <c r="BK1033" s="414"/>
      <c r="BL1033" s="414"/>
      <c r="BM1033" s="414"/>
      <c r="BP1033" s="211"/>
      <c r="BQ1033" s="211"/>
      <c r="BR1033" s="211"/>
      <c r="BS1033" s="211"/>
    </row>
    <row r="1034" spans="1:71">
      <c r="A1034" s="418">
        <v>28</v>
      </c>
      <c r="B1034" s="418">
        <f>pd!B651</f>
        <v>0</v>
      </c>
      <c r="C1034" s="421">
        <f>pd!C651</f>
        <v>0</v>
      </c>
      <c r="D1034" s="195" t="str">
        <f t="shared" si="8204"/>
        <v>3.1</v>
      </c>
      <c r="E1034" s="195"/>
      <c r="F1034" s="195"/>
      <c r="G1034" s="195"/>
      <c r="H1034" s="195"/>
      <c r="I1034" s="195"/>
      <c r="J1034" s="196">
        <f t="shared" si="8043"/>
        <v>0</v>
      </c>
      <c r="K1034" s="197" t="str">
        <f>IF(analis!AH41="","",analis!AH41)</f>
        <v/>
      </c>
      <c r="L1034" s="196"/>
      <c r="M1034" s="196"/>
      <c r="N1034" s="196"/>
      <c r="O1034" s="196"/>
      <c r="P1034" s="196">
        <f t="shared" si="8044"/>
        <v>0</v>
      </c>
      <c r="Q1034" s="8" t="e">
        <f>#REF!</f>
        <v>#REF!</v>
      </c>
      <c r="R1034" s="196"/>
      <c r="S1034" s="196" t="e">
        <f t="shared" si="8045"/>
        <v>#REF!</v>
      </c>
      <c r="T1034" s="196"/>
      <c r="U1034" s="196"/>
      <c r="V1034" s="196">
        <f t="shared" si="8046"/>
        <v>0</v>
      </c>
      <c r="W1034" s="196"/>
      <c r="X1034" s="196"/>
      <c r="Y1034" s="196"/>
      <c r="Z1034" s="196"/>
      <c r="AA1034" s="196">
        <f t="shared" ref="AA1034" si="8242">IF($W$629=1,J1034*$J$7,0)</f>
        <v>0</v>
      </c>
      <c r="AB1034" s="196">
        <f t="shared" ref="AB1034" si="8243">IF($X$629=1,P1034*$P$7,0)</f>
        <v>0</v>
      </c>
      <c r="AC1034" s="196" t="e">
        <f t="shared" ref="AC1034" si="8244">IF($Y$629=1,S1034*$S$7,0)</f>
        <v>#REF!</v>
      </c>
      <c r="AD1034" s="196">
        <f t="shared" ref="AD1034" si="8245">IF($Z$629=1,V1034*$V$7,0)</f>
        <v>0</v>
      </c>
      <c r="AE1034" s="197" t="e">
        <f t="shared" si="8051"/>
        <v>#REF!</v>
      </c>
      <c r="AF1034" s="198">
        <f t="shared" ref="AF1034" si="8246">IFERROR(AE1034/(IF($W$629&gt;0,$J$7,0)+IF($X$629&gt;0,$P$7,0)+IF($Y$629&gt;0,$S$7,0)+IF($Z$629&gt;0,$V$7,0)),0)</f>
        <v>0</v>
      </c>
      <c r="AG1034" s="198"/>
      <c r="AH1034" s="424" t="e">
        <f t="shared" ref="AH1034" si="8247">ROUND((SUM(AF1034:AF1048)/SUM($AG$629:$AG$643)),0)</f>
        <v>#REF!</v>
      </c>
      <c r="AI1034" s="412" t="e">
        <f t="shared" ref="AI1034" si="8248">IF(AH1034&gt;=$BO$629,"A",IF(AH1034&gt;=$BO$630,"B",IF(AH1034&gt;=$BO$631,"C",IF(AH1034&gt;=$BO$632,"D",""))))</f>
        <v>#REF!</v>
      </c>
      <c r="AJ1034" s="199" t="str">
        <f t="shared" si="8210"/>
        <v>4.1</v>
      </c>
      <c r="AK1034" s="8" t="e">
        <f>#REF!</f>
        <v>#REF!</v>
      </c>
      <c r="AL1034" s="199"/>
      <c r="AM1034" s="196" t="e">
        <f t="shared" si="8053"/>
        <v>#REF!</v>
      </c>
      <c r="AN1034" s="196"/>
      <c r="AO1034" s="196"/>
      <c r="AP1034" s="196">
        <f t="shared" si="8054"/>
        <v>0</v>
      </c>
      <c r="AQ1034" s="196"/>
      <c r="AR1034" s="196"/>
      <c r="AS1034" s="196">
        <f t="shared" si="8055"/>
        <v>0</v>
      </c>
      <c r="AT1034" s="196"/>
      <c r="AU1034" s="196"/>
      <c r="AV1034" s="196"/>
      <c r="AW1034" s="196" t="e">
        <f t="shared" ref="AW1034" si="8249">IF($AT$629=1,AM1034*$AM$7,0)</f>
        <v>#REF!</v>
      </c>
      <c r="AX1034" s="196">
        <f t="shared" ref="AX1034" si="8250">IF($AU$629=1,AP1034*$AP$7,0)</f>
        <v>0</v>
      </c>
      <c r="AY1034" s="196">
        <f t="shared" ref="AY1034" si="8251">IF($AV$629=1,AS1034*$AS$7,0)</f>
        <v>0</v>
      </c>
      <c r="AZ1034" s="197" t="e">
        <f t="shared" si="8059"/>
        <v>#REF!</v>
      </c>
      <c r="BA1034" s="198">
        <f t="shared" ref="BA1034" si="8252">IFERROR(AZ1034/(IF($AT$629&gt;0,$AM$7,0)+IF($AU$629&gt;0,$AP$7,0)+IF($AV$629&gt;0,$AS$7,0)),0)</f>
        <v>0</v>
      </c>
      <c r="BB1034" s="198"/>
      <c r="BC1034" s="424" t="e">
        <f t="shared" ref="BC1034" si="8253">ROUND((SUM(BA1034:BA1048)/SUM($BB$629:$BB$643)),0)</f>
        <v>#REF!</v>
      </c>
      <c r="BD1034" s="412" t="e">
        <f t="shared" ref="BD1034" si="8254">IF(BC1034&gt;=$BO$629,"A",IF(BC1034&gt;=$BO$630,"B",IF(BC1034&gt;=$BO$631,"C",IF(BC1034&gt;=$BO$632,"D",""))))</f>
        <v>#REF!</v>
      </c>
      <c r="BE1034" s="412"/>
      <c r="BF1034" s="412"/>
      <c r="BG1034" s="415" t="e">
        <f t="shared" ref="BG1034" si="8255">IF(AI1034=$BP$629,$BQ$629,IF(AI1034=$BP$630,$BQ$630,IF(AI1034=$BP$631,$BQ$631,IF(AI1034=$BP$632,$BQ$632,""))))</f>
        <v>#REF!</v>
      </c>
      <c r="BH1034" s="415" t="e">
        <f t="shared" ref="BH1034" si="8256">IF(BD1034=$BP$629,$BR$629,IF(BD1034=$BP$630,$BR$630,IF(BD1034=$BP$631,$BR$631,IF(BD1034=$BP$632,$BR$632,""))))</f>
        <v>#REF!</v>
      </c>
      <c r="BI1034" s="315" t="str">
        <f t="shared" ref="BI1034" si="8257">IF(BE1034=$BS$629,$BT$629,IF(BE1034=$BS$630,$BT$630,IF(BE1034=$BS$631,$BT$631,IF(BE1034=$BS$632,$BT$632,""))))</f>
        <v/>
      </c>
      <c r="BJ1034" s="315" t="str">
        <f t="shared" ref="BJ1034" si="8258">IF(BF1034=$BS$629,$BU$629,IF(BF1034=$BS$630,$BU$630,IF(BF1034=$BS$631,$BU$631,IF(BF1034=$BS$632,$BU$632,""))))</f>
        <v/>
      </c>
      <c r="BK1034" s="412"/>
      <c r="BL1034" s="412"/>
      <c r="BM1034" s="412"/>
      <c r="BP1034" s="211"/>
      <c r="BQ1034" s="211"/>
      <c r="BR1034" s="211"/>
      <c r="BS1034" s="211"/>
    </row>
    <row r="1035" spans="1:71">
      <c r="A1035" s="419"/>
      <c r="B1035" s="419"/>
      <c r="C1035" s="422"/>
      <c r="D1035" s="195" t="str">
        <f t="shared" si="8204"/>
        <v>3.2</v>
      </c>
      <c r="E1035" s="195"/>
      <c r="F1035" s="195"/>
      <c r="G1035" s="195"/>
      <c r="H1035" s="195"/>
      <c r="I1035" s="195"/>
      <c r="J1035" s="196">
        <f t="shared" si="8043"/>
        <v>0</v>
      </c>
      <c r="K1035" s="197" t="str">
        <f>IF(analis!AJ41="","",analis!AJ41)</f>
        <v/>
      </c>
      <c r="L1035" s="196"/>
      <c r="M1035" s="196"/>
      <c r="N1035" s="196"/>
      <c r="O1035" s="196"/>
      <c r="P1035" s="196">
        <f t="shared" si="8044"/>
        <v>0</v>
      </c>
      <c r="Q1035" s="8" t="e">
        <f>#REF!</f>
        <v>#REF!</v>
      </c>
      <c r="R1035" s="196"/>
      <c r="S1035" s="196" t="e">
        <f t="shared" si="8045"/>
        <v>#REF!</v>
      </c>
      <c r="T1035" s="196"/>
      <c r="U1035" s="196"/>
      <c r="V1035" s="196">
        <f t="shared" si="8046"/>
        <v>0</v>
      </c>
      <c r="W1035" s="196"/>
      <c r="X1035" s="196"/>
      <c r="Y1035" s="196"/>
      <c r="Z1035" s="196"/>
      <c r="AA1035" s="196">
        <f t="shared" ref="AA1035" si="8259">IF($W$630=1,J1035*$J$7,0)</f>
        <v>0</v>
      </c>
      <c r="AB1035" s="196">
        <f t="shared" ref="AB1035" si="8260">IF($X$630=1,P1035*$P$7,0)</f>
        <v>0</v>
      </c>
      <c r="AC1035" s="196" t="e">
        <f t="shared" ref="AC1035" si="8261">IF($Y$630=1,S1035*$S$7,0)</f>
        <v>#REF!</v>
      </c>
      <c r="AD1035" s="196">
        <f t="shared" ref="AD1035" si="8262">IF($Z$630=1,V1035*$V$7,0)</f>
        <v>0</v>
      </c>
      <c r="AE1035" s="197" t="e">
        <f t="shared" si="8051"/>
        <v>#REF!</v>
      </c>
      <c r="AF1035" s="198">
        <f t="shared" ref="AF1035" si="8263">IFERROR(AE1035/(IF($W$630&gt;0,$J$7,0)+IF($X$630&gt;0,$P$7,0)+IF($Y$630&gt;0,$S$7,0)+IF($Z$630&gt;0,$V$7,0)),0)</f>
        <v>0</v>
      </c>
      <c r="AG1035" s="198"/>
      <c r="AH1035" s="425"/>
      <c r="AI1035" s="413"/>
      <c r="AJ1035" s="199" t="str">
        <f t="shared" si="8210"/>
        <v>4.2</v>
      </c>
      <c r="AK1035" s="8" t="e">
        <f>#REF!</f>
        <v>#REF!</v>
      </c>
      <c r="AL1035" s="199"/>
      <c r="AM1035" s="196" t="e">
        <f t="shared" si="8053"/>
        <v>#REF!</v>
      </c>
      <c r="AN1035" s="196"/>
      <c r="AO1035" s="196"/>
      <c r="AP1035" s="196">
        <f t="shared" si="8054"/>
        <v>0</v>
      </c>
      <c r="AQ1035" s="196"/>
      <c r="AR1035" s="196"/>
      <c r="AS1035" s="196">
        <f t="shared" si="8055"/>
        <v>0</v>
      </c>
      <c r="AT1035" s="196"/>
      <c r="AU1035" s="196"/>
      <c r="AV1035" s="196"/>
      <c r="AW1035" s="196" t="e">
        <f t="shared" ref="AW1035" si="8264">IF($AT$630=1,AM1035*$AM$7,0)</f>
        <v>#REF!</v>
      </c>
      <c r="AX1035" s="196">
        <f t="shared" ref="AX1035" si="8265">IF($AU$630=1,AP1035*$AP$7,0)</f>
        <v>0</v>
      </c>
      <c r="AY1035" s="196">
        <f t="shared" ref="AY1035" si="8266">IF($AV$630=1,AS1035*$AS$7,0)</f>
        <v>0</v>
      </c>
      <c r="AZ1035" s="197" t="e">
        <f t="shared" si="8059"/>
        <v>#REF!</v>
      </c>
      <c r="BA1035" s="198">
        <f t="shared" ref="BA1035" si="8267">IFERROR(AZ1035/(IF($AT$630&gt;0,$AM$7,0)+IF($AU$630&gt;0,$AP$7,0)+IF($AV$630&gt;0,$AS$7,0)),0)</f>
        <v>0</v>
      </c>
      <c r="BB1035" s="198"/>
      <c r="BC1035" s="425"/>
      <c r="BD1035" s="413"/>
      <c r="BE1035" s="413"/>
      <c r="BF1035" s="413"/>
      <c r="BG1035" s="416"/>
      <c r="BH1035" s="416"/>
      <c r="BI1035" s="411"/>
      <c r="BJ1035" s="411"/>
      <c r="BK1035" s="413"/>
      <c r="BL1035" s="413"/>
      <c r="BM1035" s="413"/>
      <c r="BP1035" s="211"/>
      <c r="BQ1035" s="211"/>
      <c r="BR1035" s="211"/>
      <c r="BS1035" s="211"/>
    </row>
    <row r="1036" spans="1:71">
      <c r="A1036" s="419"/>
      <c r="B1036" s="419"/>
      <c r="C1036" s="422"/>
      <c r="D1036" s="195" t="str">
        <f t="shared" si="8204"/>
        <v>3.3</v>
      </c>
      <c r="E1036" s="195"/>
      <c r="F1036" s="195"/>
      <c r="G1036" s="195"/>
      <c r="H1036" s="195"/>
      <c r="I1036" s="195"/>
      <c r="J1036" s="196">
        <f t="shared" si="8043"/>
        <v>0</v>
      </c>
      <c r="K1036" s="197" t="str">
        <f>IF(analis!AL41="","",analis!AL41)</f>
        <v/>
      </c>
      <c r="L1036" s="196"/>
      <c r="M1036" s="196"/>
      <c r="N1036" s="196"/>
      <c r="O1036" s="196"/>
      <c r="P1036" s="196">
        <f t="shared" si="8044"/>
        <v>0</v>
      </c>
      <c r="Q1036" s="8" t="e">
        <f>#REF!</f>
        <v>#REF!</v>
      </c>
      <c r="R1036" s="196"/>
      <c r="S1036" s="196" t="e">
        <f t="shared" si="8045"/>
        <v>#REF!</v>
      </c>
      <c r="T1036" s="196"/>
      <c r="U1036" s="196"/>
      <c r="V1036" s="196">
        <f t="shared" si="8046"/>
        <v>0</v>
      </c>
      <c r="W1036" s="196"/>
      <c r="X1036" s="196"/>
      <c r="Y1036" s="196"/>
      <c r="Z1036" s="196"/>
      <c r="AA1036" s="196">
        <f t="shared" ref="AA1036" si="8268">IF($W$631=1,J1036*$J$7,0)</f>
        <v>0</v>
      </c>
      <c r="AB1036" s="196">
        <f t="shared" ref="AB1036" si="8269">IF($X$631=1,P1036*$P$7,0)</f>
        <v>0</v>
      </c>
      <c r="AC1036" s="196" t="e">
        <f t="shared" ref="AC1036" si="8270">IF($Y$631=1,S1036*$S$7,0)</f>
        <v>#REF!</v>
      </c>
      <c r="AD1036" s="196">
        <f t="shared" ref="AD1036" si="8271">IF($Z$631=1,V1036*$V$7,0)</f>
        <v>0</v>
      </c>
      <c r="AE1036" s="197" t="e">
        <f t="shared" si="8051"/>
        <v>#REF!</v>
      </c>
      <c r="AF1036" s="198">
        <f t="shared" ref="AF1036" si="8272">IFERROR(AE1036/(IF($W$631&gt;0,$J$7,0)+IF($X$631&gt;0,$P$7,0)+IF($Y$631&gt;0,$S$7,0)+IF($Z$631&gt;0,$V$7,0)),0)</f>
        <v>0</v>
      </c>
      <c r="AG1036" s="198"/>
      <c r="AH1036" s="425"/>
      <c r="AI1036" s="413"/>
      <c r="AJ1036" s="199" t="str">
        <f t="shared" si="8210"/>
        <v>4.3</v>
      </c>
      <c r="AK1036" s="8" t="e">
        <f>#REF!</f>
        <v>#REF!</v>
      </c>
      <c r="AL1036" s="199"/>
      <c r="AM1036" s="196" t="e">
        <f t="shared" si="8053"/>
        <v>#REF!</v>
      </c>
      <c r="AN1036" s="196"/>
      <c r="AO1036" s="196"/>
      <c r="AP1036" s="196">
        <f t="shared" si="8054"/>
        <v>0</v>
      </c>
      <c r="AQ1036" s="196"/>
      <c r="AR1036" s="196"/>
      <c r="AS1036" s="196">
        <f t="shared" si="8055"/>
        <v>0</v>
      </c>
      <c r="AT1036" s="196"/>
      <c r="AU1036" s="196"/>
      <c r="AV1036" s="196"/>
      <c r="AW1036" s="196" t="e">
        <f t="shared" ref="AW1036" si="8273">IF($AT$631=1,AM1036*$AM$7,0)</f>
        <v>#REF!</v>
      </c>
      <c r="AX1036" s="196">
        <f t="shared" ref="AX1036" si="8274">IF($AU$631=1,AP1036*$AP$7,0)</f>
        <v>0</v>
      </c>
      <c r="AY1036" s="196">
        <f t="shared" ref="AY1036" si="8275">IF($AV$631=1,AS1036*$AS$7,0)</f>
        <v>0</v>
      </c>
      <c r="AZ1036" s="197" t="e">
        <f t="shared" si="8059"/>
        <v>#REF!</v>
      </c>
      <c r="BA1036" s="198">
        <f t="shared" ref="BA1036" si="8276">IFERROR(AZ1036/(IF($AT$631&gt;0,$AM$7,0)+IF($AU$631&gt;0,$AP$7,0)+IF($AV$631&gt;0,$AS$7,0)),0)</f>
        <v>0</v>
      </c>
      <c r="BB1036" s="198"/>
      <c r="BC1036" s="425"/>
      <c r="BD1036" s="413"/>
      <c r="BE1036" s="413"/>
      <c r="BF1036" s="413"/>
      <c r="BG1036" s="416"/>
      <c r="BH1036" s="416"/>
      <c r="BI1036" s="411"/>
      <c r="BJ1036" s="411"/>
      <c r="BK1036" s="413"/>
      <c r="BL1036" s="413"/>
      <c r="BM1036" s="413"/>
      <c r="BP1036" s="211"/>
      <c r="BQ1036" s="211"/>
      <c r="BR1036" s="211"/>
      <c r="BS1036" s="211"/>
    </row>
    <row r="1037" spans="1:71">
      <c r="A1037" s="419"/>
      <c r="B1037" s="419"/>
      <c r="C1037" s="422"/>
      <c r="D1037" s="195" t="str">
        <f t="shared" si="8204"/>
        <v>3.4</v>
      </c>
      <c r="E1037" s="195"/>
      <c r="F1037" s="195"/>
      <c r="G1037" s="195"/>
      <c r="H1037" s="195"/>
      <c r="I1037" s="195"/>
      <c r="J1037" s="196">
        <f t="shared" si="8043"/>
        <v>0</v>
      </c>
      <c r="K1037" s="197" t="str">
        <f>IF(analis!AN41="","",analis!AN41)</f>
        <v/>
      </c>
      <c r="L1037" s="196"/>
      <c r="M1037" s="196"/>
      <c r="N1037" s="196"/>
      <c r="O1037" s="196"/>
      <c r="P1037" s="196">
        <f t="shared" si="8044"/>
        <v>0</v>
      </c>
      <c r="Q1037" s="8" t="e">
        <f>#REF!</f>
        <v>#REF!</v>
      </c>
      <c r="R1037" s="196"/>
      <c r="S1037" s="196" t="e">
        <f t="shared" si="8045"/>
        <v>#REF!</v>
      </c>
      <c r="T1037" s="196"/>
      <c r="U1037" s="196"/>
      <c r="V1037" s="196">
        <f t="shared" si="8046"/>
        <v>0</v>
      </c>
      <c r="W1037" s="196"/>
      <c r="X1037" s="196"/>
      <c r="Y1037" s="196"/>
      <c r="Z1037" s="196"/>
      <c r="AA1037" s="196">
        <f t="shared" ref="AA1037" si="8277">IF($W$632=1,J1037*$J$7,0)</f>
        <v>0</v>
      </c>
      <c r="AB1037" s="196">
        <f t="shared" ref="AB1037" si="8278">IF($X$632=1,P1037*$P$7,0)</f>
        <v>0</v>
      </c>
      <c r="AC1037" s="196" t="e">
        <f t="shared" ref="AC1037" si="8279">IF($Y$632=1,S1037*$S$7,0)</f>
        <v>#REF!</v>
      </c>
      <c r="AD1037" s="196">
        <f t="shared" ref="AD1037" si="8280">IF($Z$632=1,V1037*$V$7,0)</f>
        <v>0</v>
      </c>
      <c r="AE1037" s="197" t="e">
        <f t="shared" si="8051"/>
        <v>#REF!</v>
      </c>
      <c r="AF1037" s="198">
        <f t="shared" ref="AF1037" si="8281">IFERROR(AE1037/(IF($W$632&gt;0,$J$7,0)+IF($X$632&gt;0,$P$7,0)+IF($Y$632&gt;0,$S$7,0)+IF($Z$632&gt;0,$V$7,0)),0)</f>
        <v>0</v>
      </c>
      <c r="AG1037" s="198"/>
      <c r="AH1037" s="425"/>
      <c r="AI1037" s="413"/>
      <c r="AJ1037" s="199" t="str">
        <f t="shared" si="8210"/>
        <v>4.4</v>
      </c>
      <c r="AK1037" s="8" t="e">
        <f>#REF!</f>
        <v>#REF!</v>
      </c>
      <c r="AL1037" s="199"/>
      <c r="AM1037" s="196" t="e">
        <f t="shared" si="8053"/>
        <v>#REF!</v>
      </c>
      <c r="AN1037" s="196"/>
      <c r="AO1037" s="196"/>
      <c r="AP1037" s="196">
        <f t="shared" si="8054"/>
        <v>0</v>
      </c>
      <c r="AQ1037" s="196"/>
      <c r="AR1037" s="196"/>
      <c r="AS1037" s="196">
        <f t="shared" si="8055"/>
        <v>0</v>
      </c>
      <c r="AT1037" s="196"/>
      <c r="AU1037" s="196"/>
      <c r="AV1037" s="196"/>
      <c r="AW1037" s="196" t="e">
        <f t="shared" ref="AW1037" si="8282">IF($AT$632=1,AM1037*$AM$7,0)</f>
        <v>#REF!</v>
      </c>
      <c r="AX1037" s="196">
        <f t="shared" ref="AX1037" si="8283">IF($AU$632=1,AP1037*$AP$7,0)</f>
        <v>0</v>
      </c>
      <c r="AY1037" s="196">
        <f t="shared" ref="AY1037" si="8284">IF($AV$632=1,AS1037*$AS$7,0)</f>
        <v>0</v>
      </c>
      <c r="AZ1037" s="197" t="e">
        <f t="shared" si="8059"/>
        <v>#REF!</v>
      </c>
      <c r="BA1037" s="198">
        <f t="shared" ref="BA1037" si="8285">IFERROR(AZ1037/(IF($AT$632&gt;0,$AM$7,0)+IF($AU$632&gt;0,$AP$7,0)+IF($AV$632&gt;0,$AS$7,0)),0)</f>
        <v>0</v>
      </c>
      <c r="BB1037" s="198"/>
      <c r="BC1037" s="425"/>
      <c r="BD1037" s="413"/>
      <c r="BE1037" s="413"/>
      <c r="BF1037" s="413"/>
      <c r="BG1037" s="416"/>
      <c r="BH1037" s="416"/>
      <c r="BI1037" s="411"/>
      <c r="BJ1037" s="411"/>
      <c r="BK1037" s="413"/>
      <c r="BL1037" s="413"/>
      <c r="BM1037" s="413"/>
      <c r="BP1037" s="211"/>
      <c r="BQ1037" s="211"/>
      <c r="BR1037" s="211"/>
      <c r="BS1037" s="211"/>
    </row>
    <row r="1038" spans="1:71">
      <c r="A1038" s="419"/>
      <c r="B1038" s="419"/>
      <c r="C1038" s="422"/>
      <c r="D1038" s="195" t="str">
        <f t="shared" si="8204"/>
        <v>3.5</v>
      </c>
      <c r="E1038" s="195"/>
      <c r="F1038" s="195"/>
      <c r="G1038" s="195"/>
      <c r="H1038" s="195"/>
      <c r="I1038" s="195"/>
      <c r="J1038" s="196">
        <f t="shared" si="8043"/>
        <v>0</v>
      </c>
      <c r="K1038" s="197" t="str">
        <f>IF(analis!AP41="","",analis!AP41)</f>
        <v/>
      </c>
      <c r="L1038" s="196"/>
      <c r="M1038" s="196"/>
      <c r="N1038" s="196"/>
      <c r="O1038" s="196"/>
      <c r="P1038" s="196">
        <f t="shared" si="8044"/>
        <v>0</v>
      </c>
      <c r="Q1038" s="8" t="e">
        <f>#REF!</f>
        <v>#REF!</v>
      </c>
      <c r="R1038" s="196"/>
      <c r="S1038" s="196" t="e">
        <f t="shared" si="8045"/>
        <v>#REF!</v>
      </c>
      <c r="T1038" s="196"/>
      <c r="U1038" s="196"/>
      <c r="V1038" s="196">
        <f t="shared" si="8046"/>
        <v>0</v>
      </c>
      <c r="W1038" s="196"/>
      <c r="X1038" s="196"/>
      <c r="Y1038" s="196"/>
      <c r="Z1038" s="196"/>
      <c r="AA1038" s="196">
        <f t="shared" ref="AA1038" si="8286">IF($W$633=1,J1038*$J$7,0)</f>
        <v>0</v>
      </c>
      <c r="AB1038" s="196">
        <f t="shared" ref="AB1038" si="8287">IF($X$633=1,P1038*$P$7,0)</f>
        <v>0</v>
      </c>
      <c r="AC1038" s="196" t="e">
        <f t="shared" ref="AC1038" si="8288">IF($Y$633=1,S1038*$S$7,0)</f>
        <v>#REF!</v>
      </c>
      <c r="AD1038" s="196">
        <f t="shared" ref="AD1038" si="8289">IF($Z$633=1,V1038*$V$7,0)</f>
        <v>0</v>
      </c>
      <c r="AE1038" s="197" t="e">
        <f t="shared" si="8051"/>
        <v>#REF!</v>
      </c>
      <c r="AF1038" s="198">
        <f t="shared" ref="AF1038" si="8290">IFERROR(AE1038/(IF($W$633&gt;0,$J$7,0)+IF($X$633&gt;0,$P$7,0)+IF($Y$633&gt;0,$S$7,0)+IF($Z$633&gt;0,$V$7,0)),0)</f>
        <v>0</v>
      </c>
      <c r="AG1038" s="198"/>
      <c r="AH1038" s="425"/>
      <c r="AI1038" s="413"/>
      <c r="AJ1038" s="199" t="str">
        <f t="shared" si="8210"/>
        <v>4.5</v>
      </c>
      <c r="AK1038" s="8" t="e">
        <f>#REF!</f>
        <v>#REF!</v>
      </c>
      <c r="AL1038" s="199"/>
      <c r="AM1038" s="196" t="e">
        <f t="shared" si="8053"/>
        <v>#REF!</v>
      </c>
      <c r="AN1038" s="196"/>
      <c r="AO1038" s="196"/>
      <c r="AP1038" s="196">
        <f t="shared" si="8054"/>
        <v>0</v>
      </c>
      <c r="AQ1038" s="196"/>
      <c r="AR1038" s="196"/>
      <c r="AS1038" s="196">
        <f t="shared" si="8055"/>
        <v>0</v>
      </c>
      <c r="AT1038" s="196"/>
      <c r="AU1038" s="196"/>
      <c r="AV1038" s="196"/>
      <c r="AW1038" s="196" t="e">
        <f t="shared" ref="AW1038" si="8291">IF($AT$633=1,AM1038*$AM$7,0)</f>
        <v>#REF!</v>
      </c>
      <c r="AX1038" s="196">
        <f t="shared" ref="AX1038" si="8292">IF($AU$633=1,AP1038*$AP$7,0)</f>
        <v>0</v>
      </c>
      <c r="AY1038" s="196">
        <f t="shared" ref="AY1038" si="8293">IF($AV$633=1,AS1038*$AS$7,0)</f>
        <v>0</v>
      </c>
      <c r="AZ1038" s="197" t="e">
        <f t="shared" si="8059"/>
        <v>#REF!</v>
      </c>
      <c r="BA1038" s="198">
        <f t="shared" ref="BA1038" si="8294">IFERROR(AZ1038/(IF($AT$633&gt;0,$AM$7,0)+IF($AU$633&gt;0,$AP$7,0)+IF($AV$633&gt;0,$AS$7,0)),0)</f>
        <v>0</v>
      </c>
      <c r="BB1038" s="198"/>
      <c r="BC1038" s="425"/>
      <c r="BD1038" s="413"/>
      <c r="BE1038" s="413"/>
      <c r="BF1038" s="413"/>
      <c r="BG1038" s="416"/>
      <c r="BH1038" s="416"/>
      <c r="BI1038" s="411"/>
      <c r="BJ1038" s="411"/>
      <c r="BK1038" s="413"/>
      <c r="BL1038" s="413"/>
      <c r="BM1038" s="413"/>
      <c r="BP1038" s="211"/>
      <c r="BQ1038" s="211"/>
      <c r="BR1038" s="211"/>
      <c r="BS1038" s="211"/>
    </row>
    <row r="1039" spans="1:71">
      <c r="A1039" s="419"/>
      <c r="B1039" s="419"/>
      <c r="C1039" s="422"/>
      <c r="D1039" s="195" t="str">
        <f t="shared" si="8204"/>
        <v>3.6</v>
      </c>
      <c r="E1039" s="195"/>
      <c r="F1039" s="195"/>
      <c r="G1039" s="195"/>
      <c r="H1039" s="195"/>
      <c r="I1039" s="195"/>
      <c r="J1039" s="196">
        <f t="shared" si="8043"/>
        <v>0</v>
      </c>
      <c r="K1039" s="197" t="str">
        <f>IF(analis!AR41="","",analis!AR41)</f>
        <v/>
      </c>
      <c r="L1039" s="196"/>
      <c r="M1039" s="196"/>
      <c r="N1039" s="196"/>
      <c r="O1039" s="196"/>
      <c r="P1039" s="196">
        <f t="shared" si="8044"/>
        <v>0</v>
      </c>
      <c r="Q1039" s="8" t="str">
        <f>'rpp10'!$M$286</f>
        <v/>
      </c>
      <c r="R1039" s="196"/>
      <c r="S1039" s="196">
        <f t="shared" si="8045"/>
        <v>0</v>
      </c>
      <c r="T1039" s="196"/>
      <c r="U1039" s="196"/>
      <c r="V1039" s="196">
        <f t="shared" si="8046"/>
        <v>0</v>
      </c>
      <c r="W1039" s="196"/>
      <c r="X1039" s="196"/>
      <c r="Y1039" s="196"/>
      <c r="Z1039" s="196"/>
      <c r="AA1039" s="196">
        <f t="shared" ref="AA1039" si="8295">IF($W$634=1,J1039*$J$7,0)</f>
        <v>0</v>
      </c>
      <c r="AB1039" s="196">
        <f t="shared" ref="AB1039" si="8296">IF($X$634=1,P1039*$P$7,0)</f>
        <v>0</v>
      </c>
      <c r="AC1039" s="196">
        <f t="shared" ref="AC1039" si="8297">IF($Y$634=1,S1039*$S$7,0)</f>
        <v>0</v>
      </c>
      <c r="AD1039" s="196">
        <f t="shared" ref="AD1039" si="8298">IF($Z$634=1,V1039*$V$7,0)</f>
        <v>0</v>
      </c>
      <c r="AE1039" s="197">
        <f t="shared" si="8051"/>
        <v>0</v>
      </c>
      <c r="AF1039" s="198">
        <f t="shared" ref="AF1039" si="8299">IFERROR(AE1039/(IF($W$634&gt;0,$J$7,0)+IF($X$634&gt;0,$P$7,0)+IF($Y$634&gt;0,$S$7,0)+IF($Z$634&gt;0,$V$7,0)),0)</f>
        <v>0</v>
      </c>
      <c r="AG1039" s="198"/>
      <c r="AH1039" s="425"/>
      <c r="AI1039" s="413"/>
      <c r="AJ1039" s="199" t="str">
        <f t="shared" si="8210"/>
        <v>4.6</v>
      </c>
      <c r="AK1039" s="8" t="str">
        <f>'rpp10'!$M$343</f>
        <v/>
      </c>
      <c r="AL1039" s="199"/>
      <c r="AM1039" s="196">
        <f t="shared" si="8053"/>
        <v>0</v>
      </c>
      <c r="AN1039" s="196"/>
      <c r="AO1039" s="196"/>
      <c r="AP1039" s="196">
        <f t="shared" si="8054"/>
        <v>0</v>
      </c>
      <c r="AQ1039" s="196"/>
      <c r="AR1039" s="196"/>
      <c r="AS1039" s="196">
        <f t="shared" si="8055"/>
        <v>0</v>
      </c>
      <c r="AT1039" s="196"/>
      <c r="AU1039" s="196"/>
      <c r="AV1039" s="196"/>
      <c r="AW1039" s="196">
        <f t="shared" ref="AW1039" si="8300">IF($AT$634=1,AM1039*$AM$7,0)</f>
        <v>0</v>
      </c>
      <c r="AX1039" s="196">
        <f t="shared" ref="AX1039" si="8301">IF($AU$634=1,AP1039*$AP$7,0)</f>
        <v>0</v>
      </c>
      <c r="AY1039" s="196">
        <f t="shared" ref="AY1039" si="8302">IF($AV$634=1,AS1039*$AS$7,0)</f>
        <v>0</v>
      </c>
      <c r="AZ1039" s="197">
        <f t="shared" si="8059"/>
        <v>0</v>
      </c>
      <c r="BA1039" s="198">
        <f t="shared" ref="BA1039" si="8303">IFERROR(AZ1039/(IF($AT$634&gt;0,$AM$7,0)+IF($AU$634&gt;0,$AP$7,0)+IF($AV$634&gt;0,$AS$7,0)),0)</f>
        <v>0</v>
      </c>
      <c r="BB1039" s="198"/>
      <c r="BC1039" s="425"/>
      <c r="BD1039" s="413"/>
      <c r="BE1039" s="413"/>
      <c r="BF1039" s="413"/>
      <c r="BG1039" s="416"/>
      <c r="BH1039" s="416"/>
      <c r="BI1039" s="411"/>
      <c r="BJ1039" s="411"/>
      <c r="BK1039" s="413"/>
      <c r="BL1039" s="413"/>
      <c r="BM1039" s="413"/>
      <c r="BP1039" s="211"/>
      <c r="BQ1039" s="211"/>
      <c r="BR1039" s="211"/>
      <c r="BS1039" s="211"/>
    </row>
    <row r="1040" spans="1:71">
      <c r="A1040" s="419"/>
      <c r="B1040" s="419"/>
      <c r="C1040" s="422"/>
      <c r="D1040" s="195" t="str">
        <f t="shared" si="8204"/>
        <v>3.7</v>
      </c>
      <c r="E1040" s="195"/>
      <c r="F1040" s="195"/>
      <c r="G1040" s="195"/>
      <c r="H1040" s="195"/>
      <c r="I1040" s="195"/>
      <c r="J1040" s="196">
        <f t="shared" si="8043"/>
        <v>0</v>
      </c>
      <c r="K1040" s="197" t="str">
        <f>IF(analis!AT41="","",analis!AT41)</f>
        <v/>
      </c>
      <c r="L1040" s="196"/>
      <c r="M1040" s="196"/>
      <c r="N1040" s="196"/>
      <c r="O1040" s="196"/>
      <c r="P1040" s="196">
        <f t="shared" si="8044"/>
        <v>0</v>
      </c>
      <c r="Q1040" s="8" t="e">
        <f>#REF!</f>
        <v>#REF!</v>
      </c>
      <c r="R1040" s="196"/>
      <c r="S1040" s="196" t="e">
        <f t="shared" si="8045"/>
        <v>#REF!</v>
      </c>
      <c r="T1040" s="196"/>
      <c r="U1040" s="196"/>
      <c r="V1040" s="196">
        <f t="shared" si="8046"/>
        <v>0</v>
      </c>
      <c r="W1040" s="196"/>
      <c r="X1040" s="196"/>
      <c r="Y1040" s="196"/>
      <c r="Z1040" s="196"/>
      <c r="AA1040" s="196">
        <f t="shared" ref="AA1040" si="8304">IF($W$635=1,J1040*$J$7,0)</f>
        <v>0</v>
      </c>
      <c r="AB1040" s="196">
        <f t="shared" ref="AB1040" si="8305">IF($X$635=1,P1040*$P$7,0)</f>
        <v>0</v>
      </c>
      <c r="AC1040" s="196" t="e">
        <f t="shared" ref="AC1040" si="8306">IF($Y$635=1,S1040*$S$7,0)</f>
        <v>#REF!</v>
      </c>
      <c r="AD1040" s="196">
        <f t="shared" ref="AD1040" si="8307">IF($Z$635=1,V1040*$V$7,0)</f>
        <v>0</v>
      </c>
      <c r="AE1040" s="197" t="e">
        <f t="shared" si="8051"/>
        <v>#REF!</v>
      </c>
      <c r="AF1040" s="198">
        <f t="shared" ref="AF1040" si="8308">IFERROR(AE1040/(IF($W$635&gt;0,$J$7,0)+IF($X$635&gt;0,$P$7,0)+IF($Y$635&gt;0,$S$7,0)+IF($Z$635&gt;0,$V$7,0)),0)</f>
        <v>0</v>
      </c>
      <c r="AG1040" s="198"/>
      <c r="AH1040" s="425"/>
      <c r="AI1040" s="413"/>
      <c r="AJ1040" s="199" t="str">
        <f t="shared" si="8210"/>
        <v>4.7</v>
      </c>
      <c r="AK1040" s="8" t="e">
        <f>#REF!</f>
        <v>#REF!</v>
      </c>
      <c r="AL1040" s="199"/>
      <c r="AM1040" s="196" t="e">
        <f t="shared" si="8053"/>
        <v>#REF!</v>
      </c>
      <c r="AN1040" s="196"/>
      <c r="AO1040" s="196"/>
      <c r="AP1040" s="196">
        <f t="shared" si="8054"/>
        <v>0</v>
      </c>
      <c r="AQ1040" s="196"/>
      <c r="AR1040" s="196"/>
      <c r="AS1040" s="196">
        <f t="shared" si="8055"/>
        <v>0</v>
      </c>
      <c r="AT1040" s="196"/>
      <c r="AU1040" s="196"/>
      <c r="AV1040" s="196"/>
      <c r="AW1040" s="196" t="e">
        <f t="shared" ref="AW1040" si="8309">IF($AT$635=1,AM1040*$AM$7,0)</f>
        <v>#REF!</v>
      </c>
      <c r="AX1040" s="196">
        <f t="shared" ref="AX1040" si="8310">IF($AU$635=1,AP1040*$AP$7,0)</f>
        <v>0</v>
      </c>
      <c r="AY1040" s="196">
        <f t="shared" ref="AY1040" si="8311">IF($AV$635=1,AS1040*$AS$7,0)</f>
        <v>0</v>
      </c>
      <c r="AZ1040" s="197" t="e">
        <f t="shared" si="8059"/>
        <v>#REF!</v>
      </c>
      <c r="BA1040" s="198">
        <f t="shared" ref="BA1040" si="8312">IFERROR(AZ1040/(IF($AT$635&gt;0,$AM$7,0)+IF($AU$635&gt;0,$AP$7,0)+IF($AV$635&gt;0,$AS$7,0)),0)</f>
        <v>0</v>
      </c>
      <c r="BB1040" s="198"/>
      <c r="BC1040" s="425"/>
      <c r="BD1040" s="413"/>
      <c r="BE1040" s="413"/>
      <c r="BF1040" s="413"/>
      <c r="BG1040" s="416"/>
      <c r="BH1040" s="416"/>
      <c r="BI1040" s="411"/>
      <c r="BJ1040" s="411"/>
      <c r="BK1040" s="413"/>
      <c r="BL1040" s="413"/>
      <c r="BM1040" s="413"/>
      <c r="BP1040" s="211"/>
      <c r="BQ1040" s="211"/>
      <c r="BR1040" s="211"/>
      <c r="BS1040" s="211"/>
    </row>
    <row r="1041" spans="1:71">
      <c r="A1041" s="419"/>
      <c r="B1041" s="419"/>
      <c r="C1041" s="422"/>
      <c r="D1041" s="195" t="str">
        <f t="shared" si="8204"/>
        <v>3.8</v>
      </c>
      <c r="E1041" s="195"/>
      <c r="F1041" s="195"/>
      <c r="G1041" s="195"/>
      <c r="H1041" s="195"/>
      <c r="I1041" s="195"/>
      <c r="J1041" s="196">
        <f t="shared" si="8043"/>
        <v>0</v>
      </c>
      <c r="K1041" s="197" t="str">
        <f>IF(analis!AV41="","",analis!AV41)</f>
        <v/>
      </c>
      <c r="L1041" s="196"/>
      <c r="M1041" s="196"/>
      <c r="N1041" s="196"/>
      <c r="O1041" s="196"/>
      <c r="P1041" s="196">
        <f t="shared" si="8044"/>
        <v>0</v>
      </c>
      <c r="Q1041" s="8" t="e">
        <f>#REF!</f>
        <v>#REF!</v>
      </c>
      <c r="R1041" s="196"/>
      <c r="S1041" s="196" t="e">
        <f t="shared" si="8045"/>
        <v>#REF!</v>
      </c>
      <c r="T1041" s="196"/>
      <c r="U1041" s="196"/>
      <c r="V1041" s="196">
        <f t="shared" si="8046"/>
        <v>0</v>
      </c>
      <c r="W1041" s="196"/>
      <c r="X1041" s="196"/>
      <c r="Y1041" s="196"/>
      <c r="Z1041" s="196"/>
      <c r="AA1041" s="196">
        <f t="shared" ref="AA1041" si="8313">IF($W$636=1,J1041*$J$7,0)</f>
        <v>0</v>
      </c>
      <c r="AB1041" s="196">
        <f t="shared" ref="AB1041" si="8314">IF($X$636=1,P1041*$P$7,0)</f>
        <v>0</v>
      </c>
      <c r="AC1041" s="196" t="e">
        <f t="shared" ref="AC1041" si="8315">IF($Y$636=1,S1041*$S$7,0)</f>
        <v>#REF!</v>
      </c>
      <c r="AD1041" s="196">
        <f t="shared" ref="AD1041" si="8316">IF($Z$636=1,V1041*$V$7,0)</f>
        <v>0</v>
      </c>
      <c r="AE1041" s="197" t="e">
        <f t="shared" si="8051"/>
        <v>#REF!</v>
      </c>
      <c r="AF1041" s="198">
        <f t="shared" ref="AF1041" si="8317">IFERROR(AE1041/(IF($W$636&gt;0,$J$7,0)+IF($X$636&gt;0,$P$7,0)+IF($Y$636&gt;0,$S$7,0)+IF($Z$636&gt;0,$V$7,0)),0)</f>
        <v>0</v>
      </c>
      <c r="AG1041" s="198"/>
      <c r="AH1041" s="425"/>
      <c r="AI1041" s="413"/>
      <c r="AJ1041" s="199" t="str">
        <f t="shared" si="8210"/>
        <v>4.8</v>
      </c>
      <c r="AK1041" s="8" t="e">
        <f>#REF!</f>
        <v>#REF!</v>
      </c>
      <c r="AL1041" s="199"/>
      <c r="AM1041" s="196" t="e">
        <f t="shared" si="8053"/>
        <v>#REF!</v>
      </c>
      <c r="AN1041" s="196"/>
      <c r="AO1041" s="196"/>
      <c r="AP1041" s="196">
        <f t="shared" si="8054"/>
        <v>0</v>
      </c>
      <c r="AQ1041" s="196"/>
      <c r="AR1041" s="196"/>
      <c r="AS1041" s="196">
        <f t="shared" si="8055"/>
        <v>0</v>
      </c>
      <c r="AT1041" s="196"/>
      <c r="AU1041" s="196"/>
      <c r="AV1041" s="196"/>
      <c r="AW1041" s="196" t="e">
        <f t="shared" ref="AW1041" si="8318">IF($AT$636=1,AM1041*$AM$7,0)</f>
        <v>#REF!</v>
      </c>
      <c r="AX1041" s="196">
        <f t="shared" ref="AX1041" si="8319">IF($AU$636=1,AP1041*$AP$7,0)</f>
        <v>0</v>
      </c>
      <c r="AY1041" s="196">
        <f t="shared" ref="AY1041" si="8320">IF($AV$636=1,AS1041*$AS$7,0)</f>
        <v>0</v>
      </c>
      <c r="AZ1041" s="197" t="e">
        <f t="shared" si="8059"/>
        <v>#REF!</v>
      </c>
      <c r="BA1041" s="198">
        <f t="shared" ref="BA1041" si="8321">IFERROR(AZ1041/(IF($AT$636&gt;0,$AM$7,0)+IF($AU$636&gt;0,$AP$7,0)+IF($AV$636&gt;0,$AS$7,0)),0)</f>
        <v>0</v>
      </c>
      <c r="BB1041" s="198"/>
      <c r="BC1041" s="425"/>
      <c r="BD1041" s="413"/>
      <c r="BE1041" s="413"/>
      <c r="BF1041" s="413"/>
      <c r="BG1041" s="416"/>
      <c r="BH1041" s="416"/>
      <c r="BI1041" s="411"/>
      <c r="BJ1041" s="411"/>
      <c r="BK1041" s="413"/>
      <c r="BL1041" s="413"/>
      <c r="BM1041" s="413"/>
      <c r="BP1041" s="211"/>
      <c r="BQ1041" s="211"/>
      <c r="BR1041" s="211"/>
      <c r="BS1041" s="211"/>
    </row>
    <row r="1042" spans="1:71">
      <c r="A1042" s="419"/>
      <c r="B1042" s="419"/>
      <c r="C1042" s="422"/>
      <c r="D1042" s="195" t="str">
        <f t="shared" si="8204"/>
        <v>3.9</v>
      </c>
      <c r="E1042" s="195"/>
      <c r="F1042" s="195"/>
      <c r="G1042" s="195"/>
      <c r="H1042" s="195"/>
      <c r="I1042" s="195"/>
      <c r="J1042" s="196">
        <f t="shared" si="8043"/>
        <v>0</v>
      </c>
      <c r="K1042" s="197" t="str">
        <f>IF(analis!AX41="","",analis!AX41)</f>
        <v/>
      </c>
      <c r="L1042" s="196"/>
      <c r="M1042" s="196"/>
      <c r="N1042" s="196"/>
      <c r="O1042" s="196"/>
      <c r="P1042" s="196">
        <f t="shared" si="8044"/>
        <v>0</v>
      </c>
      <c r="Q1042" s="8" t="e">
        <f>#REF!</f>
        <v>#REF!</v>
      </c>
      <c r="R1042" s="196"/>
      <c r="S1042" s="196" t="e">
        <f t="shared" si="8045"/>
        <v>#REF!</v>
      </c>
      <c r="T1042" s="196"/>
      <c r="U1042" s="196"/>
      <c r="V1042" s="196">
        <f t="shared" si="8046"/>
        <v>0</v>
      </c>
      <c r="W1042" s="196"/>
      <c r="X1042" s="196"/>
      <c r="Y1042" s="196"/>
      <c r="Z1042" s="196"/>
      <c r="AA1042" s="196">
        <f t="shared" ref="AA1042" si="8322">IF($W$637=1,J1042*$J$7,0)</f>
        <v>0</v>
      </c>
      <c r="AB1042" s="196">
        <f t="shared" ref="AB1042" si="8323">IF($X$637=1,P1042*$P$7,0)</f>
        <v>0</v>
      </c>
      <c r="AC1042" s="196" t="e">
        <f t="shared" ref="AC1042" si="8324">IF($Y$637=1,S1042*$S$7,0)</f>
        <v>#REF!</v>
      </c>
      <c r="AD1042" s="196">
        <f t="shared" ref="AD1042" si="8325">IF($Z$637=1,V1042*$V$7,0)</f>
        <v>0</v>
      </c>
      <c r="AE1042" s="197" t="e">
        <f t="shared" si="8051"/>
        <v>#REF!</v>
      </c>
      <c r="AF1042" s="198">
        <f t="shared" ref="AF1042" si="8326">IFERROR(AE1042/(IF($W$637&gt;0,$J$7,0)+IF($X$637&gt;0,$P$7,0)+IF($Y$637&gt;0,$S$7,0)+IF($Z$637&gt;0,$V$7,0)),0)</f>
        <v>0</v>
      </c>
      <c r="AG1042" s="198"/>
      <c r="AH1042" s="425"/>
      <c r="AI1042" s="413"/>
      <c r="AJ1042" s="199" t="str">
        <f t="shared" si="8210"/>
        <v>4.9</v>
      </c>
      <c r="AK1042" s="8" t="e">
        <f>#REF!</f>
        <v>#REF!</v>
      </c>
      <c r="AL1042" s="199"/>
      <c r="AM1042" s="196" t="e">
        <f t="shared" si="8053"/>
        <v>#REF!</v>
      </c>
      <c r="AN1042" s="196"/>
      <c r="AO1042" s="196"/>
      <c r="AP1042" s="196">
        <f t="shared" si="8054"/>
        <v>0</v>
      </c>
      <c r="AQ1042" s="196"/>
      <c r="AR1042" s="196"/>
      <c r="AS1042" s="196">
        <f t="shared" si="8055"/>
        <v>0</v>
      </c>
      <c r="AT1042" s="196"/>
      <c r="AU1042" s="196"/>
      <c r="AV1042" s="196"/>
      <c r="AW1042" s="196" t="e">
        <f t="shared" ref="AW1042" si="8327">IF($AT$637=1,AM1042*$AM$7,0)</f>
        <v>#REF!</v>
      </c>
      <c r="AX1042" s="196">
        <f t="shared" ref="AX1042" si="8328">IF($AU$637=1,AP1042*$AP$7,0)</f>
        <v>0</v>
      </c>
      <c r="AY1042" s="196">
        <f t="shared" ref="AY1042" si="8329">IF($AV$637=1,AS1042*$AS$7,0)</f>
        <v>0</v>
      </c>
      <c r="AZ1042" s="197" t="e">
        <f t="shared" si="8059"/>
        <v>#REF!</v>
      </c>
      <c r="BA1042" s="198">
        <f t="shared" ref="BA1042" si="8330">IFERROR(AZ1042/(IF($AT$637&gt;0,$AM$7,0)+IF($AU$637&gt;0,$AP$7,0)+IF($AV$637&gt;0,$AS$7,0)),0)</f>
        <v>0</v>
      </c>
      <c r="BB1042" s="198"/>
      <c r="BC1042" s="425"/>
      <c r="BD1042" s="413"/>
      <c r="BE1042" s="413"/>
      <c r="BF1042" s="413"/>
      <c r="BG1042" s="416"/>
      <c r="BH1042" s="416"/>
      <c r="BI1042" s="411"/>
      <c r="BJ1042" s="411"/>
      <c r="BK1042" s="413"/>
      <c r="BL1042" s="413"/>
      <c r="BM1042" s="413"/>
      <c r="BP1042" s="211"/>
      <c r="BQ1042" s="211"/>
      <c r="BR1042" s="211"/>
      <c r="BS1042" s="211"/>
    </row>
    <row r="1043" spans="1:71">
      <c r="A1043" s="419"/>
      <c r="B1043" s="419"/>
      <c r="C1043" s="422"/>
      <c r="D1043" s="195" t="str">
        <f t="shared" si="8204"/>
        <v>3.10</v>
      </c>
      <c r="E1043" s="195"/>
      <c r="F1043" s="195"/>
      <c r="G1043" s="195"/>
      <c r="H1043" s="195"/>
      <c r="I1043" s="195"/>
      <c r="J1043" s="196">
        <f t="shared" si="8043"/>
        <v>0</v>
      </c>
      <c r="K1043" s="197" t="str">
        <f>IF(analis!AZ41="","",analis!AZ41)</f>
        <v/>
      </c>
      <c r="L1043" s="196"/>
      <c r="M1043" s="196"/>
      <c r="N1043" s="196"/>
      <c r="O1043" s="196"/>
      <c r="P1043" s="196">
        <f t="shared" si="8044"/>
        <v>0</v>
      </c>
      <c r="Q1043" s="8" t="e">
        <f>#REF!</f>
        <v>#REF!</v>
      </c>
      <c r="R1043" s="196"/>
      <c r="S1043" s="196" t="e">
        <f t="shared" si="8045"/>
        <v>#REF!</v>
      </c>
      <c r="T1043" s="196"/>
      <c r="U1043" s="196"/>
      <c r="V1043" s="196">
        <f t="shared" si="8046"/>
        <v>0</v>
      </c>
      <c r="W1043" s="196"/>
      <c r="X1043" s="196"/>
      <c r="Y1043" s="196"/>
      <c r="Z1043" s="196"/>
      <c r="AA1043" s="196">
        <f t="shared" ref="AA1043" si="8331">IF($W$638=1,J1043*$J$7,0)</f>
        <v>0</v>
      </c>
      <c r="AB1043" s="196">
        <f t="shared" ref="AB1043" si="8332">IF($X$638=1,P1043*$P$7,0)</f>
        <v>0</v>
      </c>
      <c r="AC1043" s="196" t="e">
        <f t="shared" ref="AC1043" si="8333">IF($Y$638=1,S1043*$S$7,0)</f>
        <v>#REF!</v>
      </c>
      <c r="AD1043" s="196">
        <f t="shared" ref="AD1043" si="8334">IF($Z$638=1,V1043*$V$7,0)</f>
        <v>0</v>
      </c>
      <c r="AE1043" s="197" t="e">
        <f t="shared" si="8051"/>
        <v>#REF!</v>
      </c>
      <c r="AF1043" s="198">
        <f t="shared" ref="AF1043" si="8335">IFERROR(AE1043/(IF($W$638&gt;0,$J$7,0)+IF($X$638&gt;0,$P$7,0)+IF($Y$638&gt;0,$S$7,0)+IF($Z$638&gt;0,$V$7,0)),0)</f>
        <v>0</v>
      </c>
      <c r="AG1043" s="198"/>
      <c r="AH1043" s="425"/>
      <c r="AI1043" s="413"/>
      <c r="AJ1043" s="199" t="str">
        <f t="shared" si="8210"/>
        <v>4.10</v>
      </c>
      <c r="AK1043" s="8" t="e">
        <f>#REF!</f>
        <v>#REF!</v>
      </c>
      <c r="AL1043" s="199"/>
      <c r="AM1043" s="196" t="e">
        <f t="shared" si="8053"/>
        <v>#REF!</v>
      </c>
      <c r="AN1043" s="196"/>
      <c r="AO1043" s="196"/>
      <c r="AP1043" s="196">
        <f t="shared" si="8054"/>
        <v>0</v>
      </c>
      <c r="AQ1043" s="196"/>
      <c r="AR1043" s="196"/>
      <c r="AS1043" s="196">
        <f t="shared" si="8055"/>
        <v>0</v>
      </c>
      <c r="AT1043" s="196"/>
      <c r="AU1043" s="196"/>
      <c r="AV1043" s="196"/>
      <c r="AW1043" s="196" t="e">
        <f t="shared" ref="AW1043" si="8336">IF($AT$638=1,AM1043*$AM$7,0)</f>
        <v>#REF!</v>
      </c>
      <c r="AX1043" s="196">
        <f t="shared" ref="AX1043" si="8337">IF($AU$638=1,AP1043*$AP$7,0)</f>
        <v>0</v>
      </c>
      <c r="AY1043" s="196">
        <f t="shared" ref="AY1043" si="8338">IF($AV$638=1,AS1043*$AS$7,0)</f>
        <v>0</v>
      </c>
      <c r="AZ1043" s="197" t="e">
        <f t="shared" si="8059"/>
        <v>#REF!</v>
      </c>
      <c r="BA1043" s="198">
        <f t="shared" ref="BA1043" si="8339">IFERROR(AZ1043/(IF($AT$638&gt;0,$AM$7,0)+IF($AU$638&gt;0,$AP$7,0)+IF($AV$638&gt;0,$AS$7,0)),0)</f>
        <v>0</v>
      </c>
      <c r="BB1043" s="198"/>
      <c r="BC1043" s="425"/>
      <c r="BD1043" s="413"/>
      <c r="BE1043" s="413"/>
      <c r="BF1043" s="413"/>
      <c r="BG1043" s="416"/>
      <c r="BH1043" s="416"/>
      <c r="BI1043" s="411"/>
      <c r="BJ1043" s="411"/>
      <c r="BK1043" s="413"/>
      <c r="BL1043" s="413"/>
      <c r="BM1043" s="413"/>
      <c r="BP1043" s="211"/>
      <c r="BQ1043" s="211"/>
      <c r="BR1043" s="211"/>
      <c r="BS1043" s="211"/>
    </row>
    <row r="1044" spans="1:71">
      <c r="A1044" s="419"/>
      <c r="B1044" s="419"/>
      <c r="C1044" s="422"/>
      <c r="D1044" s="195" t="str">
        <f t="shared" si="8204"/>
        <v>3.11</v>
      </c>
      <c r="E1044" s="195"/>
      <c r="F1044" s="195"/>
      <c r="G1044" s="195"/>
      <c r="H1044" s="195"/>
      <c r="I1044" s="195"/>
      <c r="J1044" s="196">
        <f t="shared" si="8043"/>
        <v>0</v>
      </c>
      <c r="K1044" s="197" t="str">
        <f>IF(analis!BB41="","",analis!BB41)</f>
        <v/>
      </c>
      <c r="L1044" s="196"/>
      <c r="M1044" s="196"/>
      <c r="N1044" s="196"/>
      <c r="O1044" s="196"/>
      <c r="P1044" s="196">
        <f t="shared" si="8044"/>
        <v>0</v>
      </c>
      <c r="Q1044" s="8" t="e">
        <f>#REF!</f>
        <v>#REF!</v>
      </c>
      <c r="R1044" s="196"/>
      <c r="S1044" s="196" t="e">
        <f t="shared" si="8045"/>
        <v>#REF!</v>
      </c>
      <c r="T1044" s="196"/>
      <c r="U1044" s="196"/>
      <c r="V1044" s="196">
        <f t="shared" si="8046"/>
        <v>0</v>
      </c>
      <c r="W1044" s="196"/>
      <c r="X1044" s="196"/>
      <c r="Y1044" s="196"/>
      <c r="Z1044" s="196"/>
      <c r="AA1044" s="196">
        <f t="shared" ref="AA1044" si="8340">IF($W$639=1,J1044*$J$7,0)</f>
        <v>0</v>
      </c>
      <c r="AB1044" s="196">
        <f t="shared" ref="AB1044" si="8341">IF($X$639=1,P1044*$P$7,0)</f>
        <v>0</v>
      </c>
      <c r="AC1044" s="196" t="e">
        <f t="shared" ref="AC1044" si="8342">IF($Y$639=1,S1044*$S$7,0)</f>
        <v>#REF!</v>
      </c>
      <c r="AD1044" s="196">
        <f t="shared" ref="AD1044" si="8343">IF($Z$639=1,V1044*$V$7,0)</f>
        <v>0</v>
      </c>
      <c r="AE1044" s="197" t="e">
        <f t="shared" si="8051"/>
        <v>#REF!</v>
      </c>
      <c r="AF1044" s="198">
        <f t="shared" ref="AF1044" si="8344">IFERROR(AE1044/(IF($W$639&gt;0,$J$7,0)+IF($X$639&gt;0,$P$7,0)+IF($Y$639&gt;0,$S$7,0)+IF($Z$639&gt;0,$V$7,0)),0)</f>
        <v>0</v>
      </c>
      <c r="AG1044" s="198"/>
      <c r="AH1044" s="425"/>
      <c r="AI1044" s="413"/>
      <c r="AJ1044" s="199" t="str">
        <f t="shared" si="8210"/>
        <v>4.11</v>
      </c>
      <c r="AK1044" s="8" t="e">
        <f>#REF!</f>
        <v>#REF!</v>
      </c>
      <c r="AL1044" s="199"/>
      <c r="AM1044" s="196" t="e">
        <f t="shared" si="8053"/>
        <v>#REF!</v>
      </c>
      <c r="AN1044" s="196"/>
      <c r="AO1044" s="196"/>
      <c r="AP1044" s="196">
        <f t="shared" si="8054"/>
        <v>0</v>
      </c>
      <c r="AQ1044" s="196"/>
      <c r="AR1044" s="196"/>
      <c r="AS1044" s="196">
        <f t="shared" si="8055"/>
        <v>0</v>
      </c>
      <c r="AT1044" s="196"/>
      <c r="AU1044" s="196"/>
      <c r="AV1044" s="196"/>
      <c r="AW1044" s="196" t="e">
        <f t="shared" ref="AW1044" si="8345">IF($AT$639=1,AM1044*$AM$7,0)</f>
        <v>#REF!</v>
      </c>
      <c r="AX1044" s="196">
        <f t="shared" ref="AX1044" si="8346">IF($AU$639=1,AP1044*$AP$7,0)</f>
        <v>0</v>
      </c>
      <c r="AY1044" s="196">
        <f t="shared" ref="AY1044" si="8347">IF($AV$639=1,AS1044*$AS$7,0)</f>
        <v>0</v>
      </c>
      <c r="AZ1044" s="197" t="e">
        <f t="shared" si="8059"/>
        <v>#REF!</v>
      </c>
      <c r="BA1044" s="198">
        <f t="shared" ref="BA1044" si="8348">IFERROR(AZ1044/(IF($AT$639&gt;0,$AM$7,0)+IF($AU$639&gt;0,$AP$7,0)+IF($AV$639&gt;0,$AS$7,0)),0)</f>
        <v>0</v>
      </c>
      <c r="BB1044" s="198"/>
      <c r="BC1044" s="425"/>
      <c r="BD1044" s="413"/>
      <c r="BE1044" s="413"/>
      <c r="BF1044" s="413"/>
      <c r="BG1044" s="416"/>
      <c r="BH1044" s="416"/>
      <c r="BI1044" s="411"/>
      <c r="BJ1044" s="411"/>
      <c r="BK1044" s="413"/>
      <c r="BL1044" s="413"/>
      <c r="BM1044" s="413"/>
      <c r="BP1044" s="211"/>
      <c r="BQ1044" s="211"/>
      <c r="BR1044" s="211"/>
      <c r="BS1044" s="211"/>
    </row>
    <row r="1045" spans="1:71">
      <c r="A1045" s="419"/>
      <c r="B1045" s="419"/>
      <c r="C1045" s="422"/>
      <c r="D1045" s="195" t="str">
        <f t="shared" si="8204"/>
        <v>3.12</v>
      </c>
      <c r="E1045" s="195"/>
      <c r="F1045" s="195"/>
      <c r="G1045" s="195"/>
      <c r="H1045" s="195"/>
      <c r="I1045" s="195"/>
      <c r="J1045" s="196">
        <f t="shared" si="8043"/>
        <v>0</v>
      </c>
      <c r="K1045" s="197" t="str">
        <f>IF(analis!BD41="","",analis!BD41)</f>
        <v/>
      </c>
      <c r="L1045" s="196"/>
      <c r="M1045" s="196"/>
      <c r="N1045" s="196"/>
      <c r="O1045" s="196"/>
      <c r="P1045" s="196">
        <f t="shared" si="8044"/>
        <v>0</v>
      </c>
      <c r="Q1045" s="8" t="e">
        <f>#REF!</f>
        <v>#REF!</v>
      </c>
      <c r="R1045" s="196"/>
      <c r="S1045" s="196" t="e">
        <f t="shared" si="8045"/>
        <v>#REF!</v>
      </c>
      <c r="T1045" s="196"/>
      <c r="U1045" s="196"/>
      <c r="V1045" s="196">
        <f t="shared" si="8046"/>
        <v>0</v>
      </c>
      <c r="W1045" s="196"/>
      <c r="X1045" s="196"/>
      <c r="Y1045" s="196"/>
      <c r="Z1045" s="196"/>
      <c r="AA1045" s="196">
        <f t="shared" ref="AA1045" si="8349">IF($W$640=1,J1045*$J$7,0)</f>
        <v>0</v>
      </c>
      <c r="AB1045" s="196">
        <f t="shared" ref="AB1045" si="8350">IF($X$640=1,P1045*$P$7,0)</f>
        <v>0</v>
      </c>
      <c r="AC1045" s="196" t="e">
        <f t="shared" ref="AC1045" si="8351">IF($Y$640=1,S1045*$S$7,0)</f>
        <v>#REF!</v>
      </c>
      <c r="AD1045" s="196">
        <f t="shared" ref="AD1045" si="8352">IF($Z$640=1,V1045*$V$7,0)</f>
        <v>0</v>
      </c>
      <c r="AE1045" s="197" t="e">
        <f t="shared" si="8051"/>
        <v>#REF!</v>
      </c>
      <c r="AF1045" s="198">
        <f t="shared" ref="AF1045" si="8353">IFERROR(AE1045/(IF($W$640&gt;0,$J$7,0)+IF($X$640&gt;0,$P$7,0)+IF($Y$640&gt;0,$S$7,0)+IF($Z$640&gt;0,$V$7,0)),0)</f>
        <v>0</v>
      </c>
      <c r="AG1045" s="198"/>
      <c r="AH1045" s="425"/>
      <c r="AI1045" s="413"/>
      <c r="AJ1045" s="199" t="str">
        <f t="shared" si="8210"/>
        <v>4.12</v>
      </c>
      <c r="AK1045" s="8" t="e">
        <f>#REF!</f>
        <v>#REF!</v>
      </c>
      <c r="AL1045" s="199"/>
      <c r="AM1045" s="196" t="e">
        <f t="shared" si="8053"/>
        <v>#REF!</v>
      </c>
      <c r="AN1045" s="196"/>
      <c r="AO1045" s="196"/>
      <c r="AP1045" s="196">
        <f t="shared" si="8054"/>
        <v>0</v>
      </c>
      <c r="AQ1045" s="196"/>
      <c r="AR1045" s="196"/>
      <c r="AS1045" s="196">
        <f t="shared" si="8055"/>
        <v>0</v>
      </c>
      <c r="AT1045" s="196"/>
      <c r="AU1045" s="196"/>
      <c r="AV1045" s="196"/>
      <c r="AW1045" s="196" t="e">
        <f t="shared" ref="AW1045" si="8354">IF($AT$640=1,AM1045*$AM$7,0)</f>
        <v>#REF!</v>
      </c>
      <c r="AX1045" s="196">
        <f t="shared" ref="AX1045" si="8355">IF($AU$640=1,AP1045*$AP$7,0)</f>
        <v>0</v>
      </c>
      <c r="AY1045" s="196">
        <f t="shared" ref="AY1045" si="8356">IF($AV$640=1,AS1045*$AS$7,0)</f>
        <v>0</v>
      </c>
      <c r="AZ1045" s="197" t="e">
        <f t="shared" si="8059"/>
        <v>#REF!</v>
      </c>
      <c r="BA1045" s="198">
        <f t="shared" ref="BA1045" si="8357">IFERROR(AZ1045/(IF($AT$640&gt;0,$AM$7,0)+IF($AU$640&gt;0,$AP$7,0)+IF($AV$640&gt;0,$AS$7,0)),0)</f>
        <v>0</v>
      </c>
      <c r="BB1045" s="198"/>
      <c r="BC1045" s="425"/>
      <c r="BD1045" s="413"/>
      <c r="BE1045" s="413"/>
      <c r="BF1045" s="413"/>
      <c r="BG1045" s="416"/>
      <c r="BH1045" s="416"/>
      <c r="BI1045" s="411"/>
      <c r="BJ1045" s="411"/>
      <c r="BK1045" s="413"/>
      <c r="BL1045" s="413"/>
      <c r="BM1045" s="413"/>
      <c r="BP1045" s="211"/>
      <c r="BQ1045" s="211"/>
      <c r="BR1045" s="211"/>
      <c r="BS1045" s="211"/>
    </row>
    <row r="1046" spans="1:71">
      <c r="A1046" s="419"/>
      <c r="B1046" s="419"/>
      <c r="C1046" s="422"/>
      <c r="D1046" s="195" t="str">
        <f t="shared" si="8204"/>
        <v>3.13</v>
      </c>
      <c r="E1046" s="195"/>
      <c r="F1046" s="195"/>
      <c r="G1046" s="195"/>
      <c r="H1046" s="195"/>
      <c r="I1046" s="195"/>
      <c r="J1046" s="196">
        <f t="shared" si="8043"/>
        <v>0</v>
      </c>
      <c r="K1046" s="197" t="str">
        <f>IF(analis!BF41="","",analis!BF41)</f>
        <v/>
      </c>
      <c r="L1046" s="196"/>
      <c r="M1046" s="196"/>
      <c r="N1046" s="196"/>
      <c r="O1046" s="196"/>
      <c r="P1046" s="196">
        <f t="shared" si="8044"/>
        <v>0</v>
      </c>
      <c r="Q1046" s="8" t="e">
        <f>#REF!</f>
        <v>#REF!</v>
      </c>
      <c r="R1046" s="196"/>
      <c r="S1046" s="196" t="e">
        <f t="shared" si="8045"/>
        <v>#REF!</v>
      </c>
      <c r="T1046" s="196"/>
      <c r="U1046" s="196"/>
      <c r="V1046" s="196">
        <f t="shared" si="8046"/>
        <v>0</v>
      </c>
      <c r="W1046" s="196"/>
      <c r="X1046" s="196"/>
      <c r="Y1046" s="196"/>
      <c r="Z1046" s="196"/>
      <c r="AA1046" s="196">
        <f t="shared" ref="AA1046" si="8358">IF($W$641=1,J1046*$J$7,0)</f>
        <v>0</v>
      </c>
      <c r="AB1046" s="196">
        <f t="shared" ref="AB1046" si="8359">IF($X$641=1,P1046*$P$7,0)</f>
        <v>0</v>
      </c>
      <c r="AC1046" s="196" t="e">
        <f t="shared" ref="AC1046" si="8360">IF($Y$641=1,S1046*$S$7,0)</f>
        <v>#REF!</v>
      </c>
      <c r="AD1046" s="196">
        <f t="shared" ref="AD1046" si="8361">IF($Z$641=1,V1046*$V$7,0)</f>
        <v>0</v>
      </c>
      <c r="AE1046" s="197" t="e">
        <f t="shared" si="8051"/>
        <v>#REF!</v>
      </c>
      <c r="AF1046" s="198">
        <f t="shared" ref="AF1046" si="8362">IFERROR(AE1046/(IF($W$641&gt;0,$J$7,0)+IF($X$641&gt;0,$P$7,0)+IF($Y$641&gt;0,$S$7,0)+IF($Z$641&gt;0,$V$7,0)),0)</f>
        <v>0</v>
      </c>
      <c r="AG1046" s="198"/>
      <c r="AH1046" s="425"/>
      <c r="AI1046" s="413"/>
      <c r="AJ1046" s="199" t="str">
        <f t="shared" si="8210"/>
        <v>4.13</v>
      </c>
      <c r="AK1046" s="8" t="e">
        <f>#REF!</f>
        <v>#REF!</v>
      </c>
      <c r="AL1046" s="199"/>
      <c r="AM1046" s="196" t="e">
        <f t="shared" si="8053"/>
        <v>#REF!</v>
      </c>
      <c r="AN1046" s="196"/>
      <c r="AO1046" s="196"/>
      <c r="AP1046" s="196">
        <f t="shared" si="8054"/>
        <v>0</v>
      </c>
      <c r="AQ1046" s="196"/>
      <c r="AR1046" s="196"/>
      <c r="AS1046" s="196">
        <f t="shared" si="8055"/>
        <v>0</v>
      </c>
      <c r="AT1046" s="196"/>
      <c r="AU1046" s="196"/>
      <c r="AV1046" s="196"/>
      <c r="AW1046" s="196" t="e">
        <f t="shared" ref="AW1046" si="8363">IF($AT$641=1,AM1046*$AM$7,0)</f>
        <v>#REF!</v>
      </c>
      <c r="AX1046" s="196">
        <f t="shared" ref="AX1046" si="8364">IF($AU$641=1,AP1046*$AP$7,0)</f>
        <v>0</v>
      </c>
      <c r="AY1046" s="196">
        <f t="shared" ref="AY1046" si="8365">IF($AV$641=1,AS1046*$AS$7,0)</f>
        <v>0</v>
      </c>
      <c r="AZ1046" s="197" t="e">
        <f t="shared" si="8059"/>
        <v>#REF!</v>
      </c>
      <c r="BA1046" s="198">
        <f t="shared" ref="BA1046" si="8366">IFERROR(AZ1046/(IF($AT$641&gt;0,$AM$7,0)+IF($AU$641&gt;0,$AP$7,0)+IF($AV$641&gt;0,$AS$7,0)),0)</f>
        <v>0</v>
      </c>
      <c r="BB1046" s="198"/>
      <c r="BC1046" s="425"/>
      <c r="BD1046" s="413"/>
      <c r="BE1046" s="413"/>
      <c r="BF1046" s="413"/>
      <c r="BG1046" s="416"/>
      <c r="BH1046" s="416"/>
      <c r="BI1046" s="411"/>
      <c r="BJ1046" s="411"/>
      <c r="BK1046" s="413"/>
      <c r="BL1046" s="413"/>
      <c r="BM1046" s="413"/>
      <c r="BP1046" s="211"/>
      <c r="BQ1046" s="211"/>
      <c r="BR1046" s="211"/>
      <c r="BS1046" s="211"/>
    </row>
    <row r="1047" spans="1:71">
      <c r="A1047" s="419"/>
      <c r="B1047" s="419"/>
      <c r="C1047" s="422"/>
      <c r="D1047" s="195" t="str">
        <f t="shared" si="8204"/>
        <v>3.14</v>
      </c>
      <c r="E1047" s="195"/>
      <c r="F1047" s="195"/>
      <c r="G1047" s="195"/>
      <c r="H1047" s="195"/>
      <c r="I1047" s="195"/>
      <c r="J1047" s="196">
        <f t="shared" si="8043"/>
        <v>0</v>
      </c>
      <c r="K1047" s="197" t="str">
        <f>IF(analis!BH41="","",analis!BH41)</f>
        <v/>
      </c>
      <c r="L1047" s="196"/>
      <c r="M1047" s="196"/>
      <c r="N1047" s="196"/>
      <c r="O1047" s="196"/>
      <c r="P1047" s="196">
        <f t="shared" si="8044"/>
        <v>0</v>
      </c>
      <c r="Q1047" s="8" t="e">
        <f>#REF!</f>
        <v>#REF!</v>
      </c>
      <c r="R1047" s="196"/>
      <c r="S1047" s="196" t="e">
        <f t="shared" si="8045"/>
        <v>#REF!</v>
      </c>
      <c r="T1047" s="196"/>
      <c r="U1047" s="196"/>
      <c r="V1047" s="196">
        <f t="shared" si="8046"/>
        <v>0</v>
      </c>
      <c r="W1047" s="196"/>
      <c r="X1047" s="196"/>
      <c r="Y1047" s="196"/>
      <c r="Z1047" s="196"/>
      <c r="AA1047" s="196">
        <f t="shared" ref="AA1047" si="8367">IF($W$642=1,J1047*$J$7,0)</f>
        <v>0</v>
      </c>
      <c r="AB1047" s="196">
        <f t="shared" ref="AB1047" si="8368">IF($X$642=1,P1047*$P$7,0)</f>
        <v>0</v>
      </c>
      <c r="AC1047" s="196" t="e">
        <f t="shared" ref="AC1047" si="8369">IF($Y$642=1,S1047*$S$7,0)</f>
        <v>#REF!</v>
      </c>
      <c r="AD1047" s="196">
        <f t="shared" ref="AD1047" si="8370">IF($Z$642=1,V1047*$V$7,0)</f>
        <v>0</v>
      </c>
      <c r="AE1047" s="197" t="e">
        <f t="shared" si="8051"/>
        <v>#REF!</v>
      </c>
      <c r="AF1047" s="198">
        <f t="shared" ref="AF1047" si="8371">IFERROR(AE1047/(IF($W$642&gt;0,$J$7,0)+IF($X$642&gt;0,$P$7,0)+IF($Y$642&gt;0,$S$7,0)+IF($Z$642&gt;0,$V$7,0)),0)</f>
        <v>0</v>
      </c>
      <c r="AG1047" s="198"/>
      <c r="AH1047" s="425"/>
      <c r="AI1047" s="413"/>
      <c r="AJ1047" s="199" t="str">
        <f t="shared" si="8210"/>
        <v>4.14</v>
      </c>
      <c r="AK1047" s="8" t="e">
        <f>#REF!</f>
        <v>#REF!</v>
      </c>
      <c r="AL1047" s="199"/>
      <c r="AM1047" s="196" t="e">
        <f t="shared" si="8053"/>
        <v>#REF!</v>
      </c>
      <c r="AN1047" s="196"/>
      <c r="AO1047" s="196"/>
      <c r="AP1047" s="196">
        <f t="shared" si="8054"/>
        <v>0</v>
      </c>
      <c r="AQ1047" s="196"/>
      <c r="AR1047" s="196"/>
      <c r="AS1047" s="196">
        <f t="shared" si="8055"/>
        <v>0</v>
      </c>
      <c r="AT1047" s="196"/>
      <c r="AU1047" s="196"/>
      <c r="AV1047" s="196"/>
      <c r="AW1047" s="196" t="e">
        <f t="shared" ref="AW1047" si="8372">IF($AT$642=1,AM1047*$AM$7,0)</f>
        <v>#REF!</v>
      </c>
      <c r="AX1047" s="196">
        <f t="shared" ref="AX1047" si="8373">IF($AU$642=1,AP1047*$AP$7,0)</f>
        <v>0</v>
      </c>
      <c r="AY1047" s="196">
        <f t="shared" ref="AY1047" si="8374">IF($AV$642=1,AS1047*$AS$7,0)</f>
        <v>0</v>
      </c>
      <c r="AZ1047" s="197" t="e">
        <f t="shared" si="8059"/>
        <v>#REF!</v>
      </c>
      <c r="BA1047" s="198">
        <f t="shared" ref="BA1047" si="8375">IFERROR(AZ1047/(IF($AT$642&gt;0,$AM$7,0)+IF($AU$642&gt;0,$AP$7,0)+IF($AV$642&gt;0,$AS$7,0)),0)</f>
        <v>0</v>
      </c>
      <c r="BB1047" s="198"/>
      <c r="BC1047" s="425"/>
      <c r="BD1047" s="413"/>
      <c r="BE1047" s="413"/>
      <c r="BF1047" s="413"/>
      <c r="BG1047" s="416"/>
      <c r="BH1047" s="416"/>
      <c r="BI1047" s="411"/>
      <c r="BJ1047" s="411"/>
      <c r="BK1047" s="413"/>
      <c r="BL1047" s="413"/>
      <c r="BM1047" s="413"/>
      <c r="BP1047" s="211"/>
      <c r="BQ1047" s="211"/>
      <c r="BR1047" s="211"/>
      <c r="BS1047" s="211"/>
    </row>
    <row r="1048" spans="1:71">
      <c r="A1048" s="420"/>
      <c r="B1048" s="420"/>
      <c r="C1048" s="423"/>
      <c r="D1048" s="195" t="str">
        <f t="shared" si="8204"/>
        <v>3.15</v>
      </c>
      <c r="E1048" s="195"/>
      <c r="F1048" s="195"/>
      <c r="G1048" s="195"/>
      <c r="H1048" s="195"/>
      <c r="I1048" s="195"/>
      <c r="J1048" s="196">
        <f t="shared" si="8043"/>
        <v>0</v>
      </c>
      <c r="K1048" s="197" t="str">
        <f>IF(analis!BJ41="","",analis!BJ41)</f>
        <v/>
      </c>
      <c r="L1048" s="196"/>
      <c r="M1048" s="196"/>
      <c r="N1048" s="196"/>
      <c r="O1048" s="196"/>
      <c r="P1048" s="196">
        <f t="shared" si="8044"/>
        <v>0</v>
      </c>
      <c r="Q1048" s="8" t="e">
        <f>#REF!</f>
        <v>#REF!</v>
      </c>
      <c r="R1048" s="196"/>
      <c r="S1048" s="196" t="e">
        <f t="shared" si="8045"/>
        <v>#REF!</v>
      </c>
      <c r="T1048" s="196"/>
      <c r="U1048" s="196"/>
      <c r="V1048" s="196">
        <f t="shared" si="8046"/>
        <v>0</v>
      </c>
      <c r="W1048" s="196"/>
      <c r="X1048" s="196"/>
      <c r="Y1048" s="196"/>
      <c r="Z1048" s="196"/>
      <c r="AA1048" s="196">
        <f t="shared" ref="AA1048" si="8376">IF($W$643=1,J1048*$J$7,0)</f>
        <v>0</v>
      </c>
      <c r="AB1048" s="196">
        <f t="shared" ref="AB1048" si="8377">IF($X$643=1,P1048*$P$7,0)</f>
        <v>0</v>
      </c>
      <c r="AC1048" s="196" t="e">
        <f t="shared" ref="AC1048" si="8378">IF($Y$643=1,S1048*$S$7,0)</f>
        <v>#REF!</v>
      </c>
      <c r="AD1048" s="196">
        <f t="shared" ref="AD1048" si="8379">IF($Z$643=1,V1048*$V$7,0)</f>
        <v>0</v>
      </c>
      <c r="AE1048" s="197" t="e">
        <f t="shared" si="8051"/>
        <v>#REF!</v>
      </c>
      <c r="AF1048" s="198">
        <f t="shared" ref="AF1048" si="8380">IFERROR(AE1048/(IF($W$643&gt;0,$J$7,0)+IF($X$643&gt;0,$P$7,0)+IF($Y$643&gt;0,$S$7,0)+IF($Z$643&gt;0,$V$7,0)),0)</f>
        <v>0</v>
      </c>
      <c r="AG1048" s="198"/>
      <c r="AH1048" s="426"/>
      <c r="AI1048" s="414"/>
      <c r="AJ1048" s="199" t="str">
        <f t="shared" si="8210"/>
        <v>4.15</v>
      </c>
      <c r="AK1048" s="8" t="e">
        <f>#REF!</f>
        <v>#REF!</v>
      </c>
      <c r="AL1048" s="199"/>
      <c r="AM1048" s="196" t="e">
        <f t="shared" si="8053"/>
        <v>#REF!</v>
      </c>
      <c r="AN1048" s="196"/>
      <c r="AO1048" s="196"/>
      <c r="AP1048" s="196">
        <f t="shared" si="8054"/>
        <v>0</v>
      </c>
      <c r="AQ1048" s="196"/>
      <c r="AR1048" s="196"/>
      <c r="AS1048" s="196">
        <f t="shared" si="8055"/>
        <v>0</v>
      </c>
      <c r="AT1048" s="196"/>
      <c r="AU1048" s="196"/>
      <c r="AV1048" s="196"/>
      <c r="AW1048" s="196" t="e">
        <f t="shared" ref="AW1048" si="8381">IF($AT$643=1,AM1048*$AM$7,0)</f>
        <v>#REF!</v>
      </c>
      <c r="AX1048" s="196">
        <f t="shared" ref="AX1048" si="8382">IF($AU$643=1,AP1048*$AP$7,0)</f>
        <v>0</v>
      </c>
      <c r="AY1048" s="196">
        <f t="shared" ref="AY1048" si="8383">IF($AV$643=1,AS1048*$AS$7,0)</f>
        <v>0</v>
      </c>
      <c r="AZ1048" s="197" t="e">
        <f t="shared" si="8059"/>
        <v>#REF!</v>
      </c>
      <c r="BA1048" s="198">
        <f t="shared" ref="BA1048" si="8384">IFERROR(AZ1048/(IF($AT$643&gt;0,$AM$7,0)+IF($AU$643&gt;0,$AP$7,0)+IF($AV$643&gt;0,$AS$7,0)),0)</f>
        <v>0</v>
      </c>
      <c r="BB1048" s="198"/>
      <c r="BC1048" s="426"/>
      <c r="BD1048" s="414"/>
      <c r="BE1048" s="414"/>
      <c r="BF1048" s="414"/>
      <c r="BG1048" s="417"/>
      <c r="BH1048" s="417"/>
      <c r="BI1048" s="316"/>
      <c r="BJ1048" s="316"/>
      <c r="BK1048" s="414"/>
      <c r="BL1048" s="414"/>
      <c r="BM1048" s="414"/>
      <c r="BP1048" s="211"/>
      <c r="BQ1048" s="211"/>
      <c r="BR1048" s="211"/>
      <c r="BS1048" s="211"/>
    </row>
    <row r="1049" spans="1:71">
      <c r="A1049" s="418">
        <v>29</v>
      </c>
      <c r="B1049" s="418">
        <f>pd!B652</f>
        <v>0</v>
      </c>
      <c r="C1049" s="421">
        <f>pd!C652</f>
        <v>0</v>
      </c>
      <c r="D1049" s="195" t="str">
        <f t="shared" si="8204"/>
        <v>3.1</v>
      </c>
      <c r="E1049" s="195"/>
      <c r="F1049" s="195"/>
      <c r="G1049" s="195"/>
      <c r="H1049" s="195"/>
      <c r="I1049" s="195"/>
      <c r="J1049" s="196">
        <f t="shared" si="8043"/>
        <v>0</v>
      </c>
      <c r="K1049" s="197" t="str">
        <f>IF(analis!AH42="","",analis!AH42)</f>
        <v/>
      </c>
      <c r="L1049" s="196"/>
      <c r="M1049" s="196"/>
      <c r="N1049" s="196"/>
      <c r="O1049" s="196"/>
      <c r="P1049" s="196">
        <f t="shared" si="8044"/>
        <v>0</v>
      </c>
      <c r="Q1049" s="8" t="e">
        <f>#REF!</f>
        <v>#REF!</v>
      </c>
      <c r="R1049" s="196"/>
      <c r="S1049" s="196" t="e">
        <f t="shared" si="8045"/>
        <v>#REF!</v>
      </c>
      <c r="T1049" s="196"/>
      <c r="U1049" s="196"/>
      <c r="V1049" s="196">
        <f t="shared" si="8046"/>
        <v>0</v>
      </c>
      <c r="W1049" s="196"/>
      <c r="X1049" s="196"/>
      <c r="Y1049" s="196"/>
      <c r="Z1049" s="196"/>
      <c r="AA1049" s="196">
        <f t="shared" ref="AA1049" si="8385">IF($W$629=1,J1049*$J$7,0)</f>
        <v>0</v>
      </c>
      <c r="AB1049" s="196">
        <f t="shared" ref="AB1049" si="8386">IF($X$629=1,P1049*$P$7,0)</f>
        <v>0</v>
      </c>
      <c r="AC1049" s="196" t="e">
        <f t="shared" ref="AC1049" si="8387">IF($Y$629=1,S1049*$S$7,0)</f>
        <v>#REF!</v>
      </c>
      <c r="AD1049" s="196">
        <f t="shared" ref="AD1049" si="8388">IF($Z$629=1,V1049*$V$7,0)</f>
        <v>0</v>
      </c>
      <c r="AE1049" s="197" t="e">
        <f t="shared" si="8051"/>
        <v>#REF!</v>
      </c>
      <c r="AF1049" s="198">
        <f t="shared" ref="AF1049" si="8389">IFERROR(AE1049/(IF($W$629&gt;0,$J$7,0)+IF($X$629&gt;0,$P$7,0)+IF($Y$629&gt;0,$S$7,0)+IF($Z$629&gt;0,$V$7,0)),0)</f>
        <v>0</v>
      </c>
      <c r="AG1049" s="198"/>
      <c r="AH1049" s="424" t="e">
        <f t="shared" ref="AH1049" si="8390">ROUND((SUM(AF1049:AF1063)/SUM($AG$629:$AG$643)),0)</f>
        <v>#REF!</v>
      </c>
      <c r="AI1049" s="412" t="e">
        <f t="shared" ref="AI1049" si="8391">IF(AH1049&gt;=$BO$629,"A",IF(AH1049&gt;=$BO$630,"B",IF(AH1049&gt;=$BO$631,"C",IF(AH1049&gt;=$BO$632,"D",""))))</f>
        <v>#REF!</v>
      </c>
      <c r="AJ1049" s="199" t="str">
        <f t="shared" si="8210"/>
        <v>4.1</v>
      </c>
      <c r="AK1049" s="8" t="e">
        <f>#REF!</f>
        <v>#REF!</v>
      </c>
      <c r="AL1049" s="199"/>
      <c r="AM1049" s="196" t="e">
        <f t="shared" si="8053"/>
        <v>#REF!</v>
      </c>
      <c r="AN1049" s="196"/>
      <c r="AO1049" s="196"/>
      <c r="AP1049" s="196">
        <f t="shared" si="8054"/>
        <v>0</v>
      </c>
      <c r="AQ1049" s="196"/>
      <c r="AR1049" s="196"/>
      <c r="AS1049" s="196">
        <f t="shared" si="8055"/>
        <v>0</v>
      </c>
      <c r="AT1049" s="196"/>
      <c r="AU1049" s="196"/>
      <c r="AV1049" s="196"/>
      <c r="AW1049" s="196" t="e">
        <f t="shared" ref="AW1049" si="8392">IF($AT$629=1,AM1049*$AM$7,0)</f>
        <v>#REF!</v>
      </c>
      <c r="AX1049" s="196">
        <f t="shared" ref="AX1049" si="8393">IF($AU$629=1,AP1049*$AP$7,0)</f>
        <v>0</v>
      </c>
      <c r="AY1049" s="196">
        <f t="shared" ref="AY1049" si="8394">IF($AV$629=1,AS1049*$AS$7,0)</f>
        <v>0</v>
      </c>
      <c r="AZ1049" s="197" t="e">
        <f t="shared" si="8059"/>
        <v>#REF!</v>
      </c>
      <c r="BA1049" s="198">
        <f t="shared" ref="BA1049" si="8395">IFERROR(AZ1049/(IF($AT$629&gt;0,$AM$7,0)+IF($AU$629&gt;0,$AP$7,0)+IF($AV$629&gt;0,$AS$7,0)),0)</f>
        <v>0</v>
      </c>
      <c r="BB1049" s="198"/>
      <c r="BC1049" s="424" t="e">
        <f t="shared" ref="BC1049" si="8396">ROUND((SUM(BA1049:BA1063)/SUM($BB$629:$BB$643)),0)</f>
        <v>#REF!</v>
      </c>
      <c r="BD1049" s="412" t="e">
        <f t="shared" ref="BD1049" si="8397">IF(BC1049&gt;=$BO$629,"A",IF(BC1049&gt;=$BO$630,"B",IF(BC1049&gt;=$BO$631,"C",IF(BC1049&gt;=$BO$632,"D",""))))</f>
        <v>#REF!</v>
      </c>
      <c r="BE1049" s="412"/>
      <c r="BF1049" s="412"/>
      <c r="BG1049" s="415" t="e">
        <f t="shared" ref="BG1049" si="8398">IF(AI1049=$BP$629,$BQ$629,IF(AI1049=$BP$630,$BQ$630,IF(AI1049=$BP$631,$BQ$631,IF(AI1049=$BP$632,$BQ$632,""))))</f>
        <v>#REF!</v>
      </c>
      <c r="BH1049" s="415" t="e">
        <f t="shared" ref="BH1049" si="8399">IF(BD1049=$BP$629,$BR$629,IF(BD1049=$BP$630,$BR$630,IF(BD1049=$BP$631,$BR$631,IF(BD1049=$BP$632,$BR$632,""))))</f>
        <v>#REF!</v>
      </c>
      <c r="BI1049" s="315" t="str">
        <f t="shared" ref="BI1049" si="8400">IF(BE1049=$BS$629,$BT$629,IF(BE1049=$BS$630,$BT$630,IF(BE1049=$BS$631,$BT$631,IF(BE1049=$BS$632,$BT$632,""))))</f>
        <v/>
      </c>
      <c r="BJ1049" s="315" t="str">
        <f t="shared" ref="BJ1049" si="8401">IF(BF1049=$BS$629,$BU$629,IF(BF1049=$BS$630,$BU$630,IF(BF1049=$BS$631,$BU$631,IF(BF1049=$BS$632,$BU$632,""))))</f>
        <v/>
      </c>
      <c r="BK1049" s="412"/>
      <c r="BL1049" s="412"/>
      <c r="BM1049" s="412"/>
      <c r="BP1049" s="211"/>
      <c r="BQ1049" s="211"/>
      <c r="BR1049" s="211"/>
      <c r="BS1049" s="211"/>
    </row>
    <row r="1050" spans="1:71">
      <c r="A1050" s="419"/>
      <c r="B1050" s="419"/>
      <c r="C1050" s="422"/>
      <c r="D1050" s="195" t="str">
        <f t="shared" si="8204"/>
        <v>3.2</v>
      </c>
      <c r="E1050" s="195"/>
      <c r="F1050" s="195"/>
      <c r="G1050" s="195"/>
      <c r="H1050" s="195"/>
      <c r="I1050" s="195"/>
      <c r="J1050" s="196">
        <f t="shared" si="8043"/>
        <v>0</v>
      </c>
      <c r="K1050" s="197" t="str">
        <f>IF(analis!AJ42="","",analis!AJ42)</f>
        <v/>
      </c>
      <c r="L1050" s="196"/>
      <c r="M1050" s="196"/>
      <c r="N1050" s="196"/>
      <c r="O1050" s="196"/>
      <c r="P1050" s="196">
        <f t="shared" si="8044"/>
        <v>0</v>
      </c>
      <c r="Q1050" s="8" t="e">
        <f>#REF!</f>
        <v>#REF!</v>
      </c>
      <c r="R1050" s="196"/>
      <c r="S1050" s="196" t="e">
        <f t="shared" si="8045"/>
        <v>#REF!</v>
      </c>
      <c r="T1050" s="196"/>
      <c r="U1050" s="196"/>
      <c r="V1050" s="196">
        <f t="shared" si="8046"/>
        <v>0</v>
      </c>
      <c r="W1050" s="196"/>
      <c r="X1050" s="196"/>
      <c r="Y1050" s="196"/>
      <c r="Z1050" s="196"/>
      <c r="AA1050" s="196">
        <f t="shared" ref="AA1050" si="8402">IF($W$630=1,J1050*$J$7,0)</f>
        <v>0</v>
      </c>
      <c r="AB1050" s="196">
        <f t="shared" ref="AB1050" si="8403">IF($X$630=1,P1050*$P$7,0)</f>
        <v>0</v>
      </c>
      <c r="AC1050" s="196" t="e">
        <f t="shared" ref="AC1050" si="8404">IF($Y$630=1,S1050*$S$7,0)</f>
        <v>#REF!</v>
      </c>
      <c r="AD1050" s="196">
        <f t="shared" ref="AD1050" si="8405">IF($Z$630=1,V1050*$V$7,0)</f>
        <v>0</v>
      </c>
      <c r="AE1050" s="197" t="e">
        <f t="shared" si="8051"/>
        <v>#REF!</v>
      </c>
      <c r="AF1050" s="198">
        <f t="shared" ref="AF1050" si="8406">IFERROR(AE1050/(IF($W$630&gt;0,$J$7,0)+IF($X$630&gt;0,$P$7,0)+IF($Y$630&gt;0,$S$7,0)+IF($Z$630&gt;0,$V$7,0)),0)</f>
        <v>0</v>
      </c>
      <c r="AG1050" s="198"/>
      <c r="AH1050" s="425"/>
      <c r="AI1050" s="413"/>
      <c r="AJ1050" s="199" t="str">
        <f t="shared" si="8210"/>
        <v>4.2</v>
      </c>
      <c r="AK1050" s="8" t="e">
        <f>#REF!</f>
        <v>#REF!</v>
      </c>
      <c r="AL1050" s="199"/>
      <c r="AM1050" s="196" t="e">
        <f t="shared" si="8053"/>
        <v>#REF!</v>
      </c>
      <c r="AN1050" s="196"/>
      <c r="AO1050" s="196"/>
      <c r="AP1050" s="196">
        <f t="shared" si="8054"/>
        <v>0</v>
      </c>
      <c r="AQ1050" s="196"/>
      <c r="AR1050" s="196"/>
      <c r="AS1050" s="196">
        <f t="shared" si="8055"/>
        <v>0</v>
      </c>
      <c r="AT1050" s="196"/>
      <c r="AU1050" s="196"/>
      <c r="AV1050" s="196"/>
      <c r="AW1050" s="196" t="e">
        <f t="shared" ref="AW1050" si="8407">IF($AT$630=1,AM1050*$AM$7,0)</f>
        <v>#REF!</v>
      </c>
      <c r="AX1050" s="196">
        <f t="shared" ref="AX1050" si="8408">IF($AU$630=1,AP1050*$AP$7,0)</f>
        <v>0</v>
      </c>
      <c r="AY1050" s="196">
        <f t="shared" ref="AY1050" si="8409">IF($AV$630=1,AS1050*$AS$7,0)</f>
        <v>0</v>
      </c>
      <c r="AZ1050" s="197" t="e">
        <f t="shared" si="8059"/>
        <v>#REF!</v>
      </c>
      <c r="BA1050" s="198">
        <f t="shared" ref="BA1050" si="8410">IFERROR(AZ1050/(IF($AT$630&gt;0,$AM$7,0)+IF($AU$630&gt;0,$AP$7,0)+IF($AV$630&gt;0,$AS$7,0)),0)</f>
        <v>0</v>
      </c>
      <c r="BB1050" s="198"/>
      <c r="BC1050" s="425"/>
      <c r="BD1050" s="413"/>
      <c r="BE1050" s="413"/>
      <c r="BF1050" s="413"/>
      <c r="BG1050" s="416"/>
      <c r="BH1050" s="416"/>
      <c r="BI1050" s="411"/>
      <c r="BJ1050" s="411"/>
      <c r="BK1050" s="413"/>
      <c r="BL1050" s="413"/>
      <c r="BM1050" s="413"/>
      <c r="BP1050" s="211"/>
      <c r="BQ1050" s="211"/>
      <c r="BR1050" s="211"/>
      <c r="BS1050" s="211"/>
    </row>
    <row r="1051" spans="1:71">
      <c r="A1051" s="419"/>
      <c r="B1051" s="419"/>
      <c r="C1051" s="422"/>
      <c r="D1051" s="195" t="str">
        <f t="shared" si="8204"/>
        <v>3.3</v>
      </c>
      <c r="E1051" s="195"/>
      <c r="F1051" s="195"/>
      <c r="G1051" s="195"/>
      <c r="H1051" s="195"/>
      <c r="I1051" s="195"/>
      <c r="J1051" s="196">
        <f t="shared" si="8043"/>
        <v>0</v>
      </c>
      <c r="K1051" s="197" t="str">
        <f>IF(analis!AL42="","",analis!AL42)</f>
        <v/>
      </c>
      <c r="L1051" s="196"/>
      <c r="M1051" s="196"/>
      <c r="N1051" s="196"/>
      <c r="O1051" s="196"/>
      <c r="P1051" s="196">
        <f t="shared" si="8044"/>
        <v>0</v>
      </c>
      <c r="Q1051" s="8" t="e">
        <f>#REF!</f>
        <v>#REF!</v>
      </c>
      <c r="R1051" s="196"/>
      <c r="S1051" s="196" t="e">
        <f t="shared" si="8045"/>
        <v>#REF!</v>
      </c>
      <c r="T1051" s="196"/>
      <c r="U1051" s="196"/>
      <c r="V1051" s="196">
        <f t="shared" si="8046"/>
        <v>0</v>
      </c>
      <c r="W1051" s="196"/>
      <c r="X1051" s="196"/>
      <c r="Y1051" s="196"/>
      <c r="Z1051" s="196"/>
      <c r="AA1051" s="196">
        <f t="shared" ref="AA1051" si="8411">IF($W$631=1,J1051*$J$7,0)</f>
        <v>0</v>
      </c>
      <c r="AB1051" s="196">
        <f t="shared" ref="AB1051" si="8412">IF($X$631=1,P1051*$P$7,0)</f>
        <v>0</v>
      </c>
      <c r="AC1051" s="196" t="e">
        <f t="shared" ref="AC1051" si="8413">IF($Y$631=1,S1051*$S$7,0)</f>
        <v>#REF!</v>
      </c>
      <c r="AD1051" s="196">
        <f t="shared" ref="AD1051" si="8414">IF($Z$631=1,V1051*$V$7,0)</f>
        <v>0</v>
      </c>
      <c r="AE1051" s="197" t="e">
        <f t="shared" si="8051"/>
        <v>#REF!</v>
      </c>
      <c r="AF1051" s="198">
        <f t="shared" ref="AF1051" si="8415">IFERROR(AE1051/(IF($W$631&gt;0,$J$7,0)+IF($X$631&gt;0,$P$7,0)+IF($Y$631&gt;0,$S$7,0)+IF($Z$631&gt;0,$V$7,0)),0)</f>
        <v>0</v>
      </c>
      <c r="AG1051" s="198"/>
      <c r="AH1051" s="425"/>
      <c r="AI1051" s="413"/>
      <c r="AJ1051" s="199" t="str">
        <f t="shared" si="8210"/>
        <v>4.3</v>
      </c>
      <c r="AK1051" s="8" t="e">
        <f>#REF!</f>
        <v>#REF!</v>
      </c>
      <c r="AL1051" s="199"/>
      <c r="AM1051" s="196" t="e">
        <f t="shared" si="8053"/>
        <v>#REF!</v>
      </c>
      <c r="AN1051" s="196"/>
      <c r="AO1051" s="196"/>
      <c r="AP1051" s="196">
        <f t="shared" si="8054"/>
        <v>0</v>
      </c>
      <c r="AQ1051" s="196"/>
      <c r="AR1051" s="196"/>
      <c r="AS1051" s="196">
        <f t="shared" si="8055"/>
        <v>0</v>
      </c>
      <c r="AT1051" s="196"/>
      <c r="AU1051" s="196"/>
      <c r="AV1051" s="196"/>
      <c r="AW1051" s="196" t="e">
        <f t="shared" ref="AW1051" si="8416">IF($AT$631=1,AM1051*$AM$7,0)</f>
        <v>#REF!</v>
      </c>
      <c r="AX1051" s="196">
        <f t="shared" ref="AX1051" si="8417">IF($AU$631=1,AP1051*$AP$7,0)</f>
        <v>0</v>
      </c>
      <c r="AY1051" s="196">
        <f t="shared" ref="AY1051" si="8418">IF($AV$631=1,AS1051*$AS$7,0)</f>
        <v>0</v>
      </c>
      <c r="AZ1051" s="197" t="e">
        <f t="shared" si="8059"/>
        <v>#REF!</v>
      </c>
      <c r="BA1051" s="198">
        <f t="shared" ref="BA1051" si="8419">IFERROR(AZ1051/(IF($AT$631&gt;0,$AM$7,0)+IF($AU$631&gt;0,$AP$7,0)+IF($AV$631&gt;0,$AS$7,0)),0)</f>
        <v>0</v>
      </c>
      <c r="BB1051" s="198"/>
      <c r="BC1051" s="425"/>
      <c r="BD1051" s="413"/>
      <c r="BE1051" s="413"/>
      <c r="BF1051" s="413"/>
      <c r="BG1051" s="416"/>
      <c r="BH1051" s="416"/>
      <c r="BI1051" s="411"/>
      <c r="BJ1051" s="411"/>
      <c r="BK1051" s="413"/>
      <c r="BL1051" s="413"/>
      <c r="BM1051" s="413"/>
      <c r="BP1051" s="211"/>
      <c r="BQ1051" s="211"/>
      <c r="BR1051" s="211"/>
      <c r="BS1051" s="211"/>
    </row>
    <row r="1052" spans="1:71">
      <c r="A1052" s="419"/>
      <c r="B1052" s="419"/>
      <c r="C1052" s="422"/>
      <c r="D1052" s="195" t="str">
        <f t="shared" si="8204"/>
        <v>3.4</v>
      </c>
      <c r="E1052" s="195"/>
      <c r="F1052" s="195"/>
      <c r="G1052" s="195"/>
      <c r="H1052" s="195"/>
      <c r="I1052" s="195"/>
      <c r="J1052" s="196">
        <f t="shared" si="8043"/>
        <v>0</v>
      </c>
      <c r="K1052" s="197" t="str">
        <f>IF(analis!AN42="","",analis!AN42)</f>
        <v/>
      </c>
      <c r="L1052" s="196"/>
      <c r="M1052" s="196"/>
      <c r="N1052" s="196"/>
      <c r="O1052" s="196"/>
      <c r="P1052" s="196">
        <f t="shared" si="8044"/>
        <v>0</v>
      </c>
      <c r="Q1052" s="8" t="e">
        <f>#REF!</f>
        <v>#REF!</v>
      </c>
      <c r="R1052" s="196"/>
      <c r="S1052" s="196" t="e">
        <f t="shared" si="8045"/>
        <v>#REF!</v>
      </c>
      <c r="T1052" s="196"/>
      <c r="U1052" s="196"/>
      <c r="V1052" s="196">
        <f t="shared" si="8046"/>
        <v>0</v>
      </c>
      <c r="W1052" s="196"/>
      <c r="X1052" s="196"/>
      <c r="Y1052" s="196"/>
      <c r="Z1052" s="196"/>
      <c r="AA1052" s="196">
        <f t="shared" ref="AA1052" si="8420">IF($W$632=1,J1052*$J$7,0)</f>
        <v>0</v>
      </c>
      <c r="AB1052" s="196">
        <f t="shared" ref="AB1052" si="8421">IF($X$632=1,P1052*$P$7,0)</f>
        <v>0</v>
      </c>
      <c r="AC1052" s="196" t="e">
        <f t="shared" ref="AC1052" si="8422">IF($Y$632=1,S1052*$S$7,0)</f>
        <v>#REF!</v>
      </c>
      <c r="AD1052" s="196">
        <f t="shared" ref="AD1052" si="8423">IF($Z$632=1,V1052*$V$7,0)</f>
        <v>0</v>
      </c>
      <c r="AE1052" s="197" t="e">
        <f t="shared" si="8051"/>
        <v>#REF!</v>
      </c>
      <c r="AF1052" s="198">
        <f t="shared" ref="AF1052" si="8424">IFERROR(AE1052/(IF($W$632&gt;0,$J$7,0)+IF($X$632&gt;0,$P$7,0)+IF($Y$632&gt;0,$S$7,0)+IF($Z$632&gt;0,$V$7,0)),0)</f>
        <v>0</v>
      </c>
      <c r="AG1052" s="198"/>
      <c r="AH1052" s="425"/>
      <c r="AI1052" s="413"/>
      <c r="AJ1052" s="199" t="str">
        <f t="shared" si="8210"/>
        <v>4.4</v>
      </c>
      <c r="AK1052" s="8" t="e">
        <f>#REF!</f>
        <v>#REF!</v>
      </c>
      <c r="AL1052" s="199"/>
      <c r="AM1052" s="196" t="e">
        <f t="shared" si="8053"/>
        <v>#REF!</v>
      </c>
      <c r="AN1052" s="196"/>
      <c r="AO1052" s="196"/>
      <c r="AP1052" s="196">
        <f t="shared" si="8054"/>
        <v>0</v>
      </c>
      <c r="AQ1052" s="196"/>
      <c r="AR1052" s="196"/>
      <c r="AS1052" s="196">
        <f t="shared" si="8055"/>
        <v>0</v>
      </c>
      <c r="AT1052" s="196"/>
      <c r="AU1052" s="196"/>
      <c r="AV1052" s="196"/>
      <c r="AW1052" s="196" t="e">
        <f t="shared" ref="AW1052" si="8425">IF($AT$632=1,AM1052*$AM$7,0)</f>
        <v>#REF!</v>
      </c>
      <c r="AX1052" s="196">
        <f t="shared" ref="AX1052" si="8426">IF($AU$632=1,AP1052*$AP$7,0)</f>
        <v>0</v>
      </c>
      <c r="AY1052" s="196">
        <f t="shared" ref="AY1052" si="8427">IF($AV$632=1,AS1052*$AS$7,0)</f>
        <v>0</v>
      </c>
      <c r="AZ1052" s="197" t="e">
        <f t="shared" si="8059"/>
        <v>#REF!</v>
      </c>
      <c r="BA1052" s="198">
        <f t="shared" ref="BA1052" si="8428">IFERROR(AZ1052/(IF($AT$632&gt;0,$AM$7,0)+IF($AU$632&gt;0,$AP$7,0)+IF($AV$632&gt;0,$AS$7,0)),0)</f>
        <v>0</v>
      </c>
      <c r="BB1052" s="198"/>
      <c r="BC1052" s="425"/>
      <c r="BD1052" s="413"/>
      <c r="BE1052" s="413"/>
      <c r="BF1052" s="413"/>
      <c r="BG1052" s="416"/>
      <c r="BH1052" s="416"/>
      <c r="BI1052" s="411"/>
      <c r="BJ1052" s="411"/>
      <c r="BK1052" s="413"/>
      <c r="BL1052" s="413"/>
      <c r="BM1052" s="413"/>
      <c r="BP1052" s="211"/>
      <c r="BQ1052" s="211"/>
      <c r="BR1052" s="211"/>
      <c r="BS1052" s="211"/>
    </row>
    <row r="1053" spans="1:71">
      <c r="A1053" s="419"/>
      <c r="B1053" s="419"/>
      <c r="C1053" s="422"/>
      <c r="D1053" s="195" t="str">
        <f t="shared" si="8204"/>
        <v>3.5</v>
      </c>
      <c r="E1053" s="195"/>
      <c r="F1053" s="195"/>
      <c r="G1053" s="195"/>
      <c r="H1053" s="195"/>
      <c r="I1053" s="195"/>
      <c r="J1053" s="196">
        <f t="shared" si="8043"/>
        <v>0</v>
      </c>
      <c r="K1053" s="197" t="str">
        <f>IF(analis!AP42="","",analis!AP42)</f>
        <v/>
      </c>
      <c r="L1053" s="196"/>
      <c r="M1053" s="196"/>
      <c r="N1053" s="196"/>
      <c r="O1053" s="196"/>
      <c r="P1053" s="196">
        <f t="shared" si="8044"/>
        <v>0</v>
      </c>
      <c r="Q1053" s="8" t="e">
        <f>#REF!</f>
        <v>#REF!</v>
      </c>
      <c r="R1053" s="196"/>
      <c r="S1053" s="196" t="e">
        <f t="shared" si="8045"/>
        <v>#REF!</v>
      </c>
      <c r="T1053" s="196"/>
      <c r="U1053" s="196"/>
      <c r="V1053" s="196">
        <f t="shared" si="8046"/>
        <v>0</v>
      </c>
      <c r="W1053" s="196"/>
      <c r="X1053" s="196"/>
      <c r="Y1053" s="196"/>
      <c r="Z1053" s="196"/>
      <c r="AA1053" s="196">
        <f t="shared" ref="AA1053" si="8429">IF($W$633=1,J1053*$J$7,0)</f>
        <v>0</v>
      </c>
      <c r="AB1053" s="196">
        <f t="shared" ref="AB1053" si="8430">IF($X$633=1,P1053*$P$7,0)</f>
        <v>0</v>
      </c>
      <c r="AC1053" s="196" t="e">
        <f t="shared" ref="AC1053" si="8431">IF($Y$633=1,S1053*$S$7,0)</f>
        <v>#REF!</v>
      </c>
      <c r="AD1053" s="196">
        <f t="shared" ref="AD1053" si="8432">IF($Z$633=1,V1053*$V$7,0)</f>
        <v>0</v>
      </c>
      <c r="AE1053" s="197" t="e">
        <f t="shared" si="8051"/>
        <v>#REF!</v>
      </c>
      <c r="AF1053" s="198">
        <f t="shared" ref="AF1053" si="8433">IFERROR(AE1053/(IF($W$633&gt;0,$J$7,0)+IF($X$633&gt;0,$P$7,0)+IF($Y$633&gt;0,$S$7,0)+IF($Z$633&gt;0,$V$7,0)),0)</f>
        <v>0</v>
      </c>
      <c r="AG1053" s="198"/>
      <c r="AH1053" s="425"/>
      <c r="AI1053" s="413"/>
      <c r="AJ1053" s="199" t="str">
        <f t="shared" si="8210"/>
        <v>4.5</v>
      </c>
      <c r="AK1053" s="8" t="e">
        <f>#REF!</f>
        <v>#REF!</v>
      </c>
      <c r="AL1053" s="199"/>
      <c r="AM1053" s="196" t="e">
        <f t="shared" si="8053"/>
        <v>#REF!</v>
      </c>
      <c r="AN1053" s="196"/>
      <c r="AO1053" s="196"/>
      <c r="AP1053" s="196">
        <f t="shared" si="8054"/>
        <v>0</v>
      </c>
      <c r="AQ1053" s="196"/>
      <c r="AR1053" s="196"/>
      <c r="AS1053" s="196">
        <f t="shared" si="8055"/>
        <v>0</v>
      </c>
      <c r="AT1053" s="196"/>
      <c r="AU1053" s="196"/>
      <c r="AV1053" s="196"/>
      <c r="AW1053" s="196" t="e">
        <f t="shared" ref="AW1053" si="8434">IF($AT$633=1,AM1053*$AM$7,0)</f>
        <v>#REF!</v>
      </c>
      <c r="AX1053" s="196">
        <f t="shared" ref="AX1053" si="8435">IF($AU$633=1,AP1053*$AP$7,0)</f>
        <v>0</v>
      </c>
      <c r="AY1053" s="196">
        <f t="shared" ref="AY1053" si="8436">IF($AV$633=1,AS1053*$AS$7,0)</f>
        <v>0</v>
      </c>
      <c r="AZ1053" s="197" t="e">
        <f t="shared" si="8059"/>
        <v>#REF!</v>
      </c>
      <c r="BA1053" s="198">
        <f t="shared" ref="BA1053" si="8437">IFERROR(AZ1053/(IF($AT$633&gt;0,$AM$7,0)+IF($AU$633&gt;0,$AP$7,0)+IF($AV$633&gt;0,$AS$7,0)),0)</f>
        <v>0</v>
      </c>
      <c r="BB1053" s="198"/>
      <c r="BC1053" s="425"/>
      <c r="BD1053" s="413"/>
      <c r="BE1053" s="413"/>
      <c r="BF1053" s="413"/>
      <c r="BG1053" s="416"/>
      <c r="BH1053" s="416"/>
      <c r="BI1053" s="411"/>
      <c r="BJ1053" s="411"/>
      <c r="BK1053" s="413"/>
      <c r="BL1053" s="413"/>
      <c r="BM1053" s="413"/>
      <c r="BP1053" s="211"/>
      <c r="BQ1053" s="211"/>
      <c r="BR1053" s="211"/>
      <c r="BS1053" s="211"/>
    </row>
    <row r="1054" spans="1:71">
      <c r="A1054" s="419"/>
      <c r="B1054" s="419"/>
      <c r="C1054" s="422"/>
      <c r="D1054" s="195" t="str">
        <f t="shared" si="8204"/>
        <v>3.6</v>
      </c>
      <c r="E1054" s="195"/>
      <c r="F1054" s="195"/>
      <c r="G1054" s="195"/>
      <c r="H1054" s="195"/>
      <c r="I1054" s="195"/>
      <c r="J1054" s="196">
        <f t="shared" si="8043"/>
        <v>0</v>
      </c>
      <c r="K1054" s="197" t="str">
        <f>IF(analis!AR42="","",analis!AR42)</f>
        <v/>
      </c>
      <c r="L1054" s="196"/>
      <c r="M1054" s="196"/>
      <c r="N1054" s="196"/>
      <c r="O1054" s="196"/>
      <c r="P1054" s="196">
        <f t="shared" si="8044"/>
        <v>0</v>
      </c>
      <c r="Q1054" s="8" t="str">
        <f>'rpp10'!$M$287</f>
        <v/>
      </c>
      <c r="R1054" s="196"/>
      <c r="S1054" s="196">
        <f t="shared" si="8045"/>
        <v>0</v>
      </c>
      <c r="T1054" s="196"/>
      <c r="U1054" s="196"/>
      <c r="V1054" s="196">
        <f t="shared" si="8046"/>
        <v>0</v>
      </c>
      <c r="W1054" s="196"/>
      <c r="X1054" s="196"/>
      <c r="Y1054" s="196"/>
      <c r="Z1054" s="196"/>
      <c r="AA1054" s="196">
        <f t="shared" ref="AA1054" si="8438">IF($W$634=1,J1054*$J$7,0)</f>
        <v>0</v>
      </c>
      <c r="AB1054" s="196">
        <f t="shared" ref="AB1054" si="8439">IF($X$634=1,P1054*$P$7,0)</f>
        <v>0</v>
      </c>
      <c r="AC1054" s="196">
        <f t="shared" ref="AC1054" si="8440">IF($Y$634=1,S1054*$S$7,0)</f>
        <v>0</v>
      </c>
      <c r="AD1054" s="196">
        <f t="shared" ref="AD1054" si="8441">IF($Z$634=1,V1054*$V$7,0)</f>
        <v>0</v>
      </c>
      <c r="AE1054" s="197">
        <f t="shared" si="8051"/>
        <v>0</v>
      </c>
      <c r="AF1054" s="198">
        <f t="shared" ref="AF1054" si="8442">IFERROR(AE1054/(IF($W$634&gt;0,$J$7,0)+IF($X$634&gt;0,$P$7,0)+IF($Y$634&gt;0,$S$7,0)+IF($Z$634&gt;0,$V$7,0)),0)</f>
        <v>0</v>
      </c>
      <c r="AG1054" s="198"/>
      <c r="AH1054" s="425"/>
      <c r="AI1054" s="413"/>
      <c r="AJ1054" s="199" t="str">
        <f t="shared" si="8210"/>
        <v>4.6</v>
      </c>
      <c r="AK1054" s="8" t="str">
        <f>'rpp10'!$M$344</f>
        <v/>
      </c>
      <c r="AL1054" s="199"/>
      <c r="AM1054" s="196">
        <f t="shared" si="8053"/>
        <v>0</v>
      </c>
      <c r="AN1054" s="196"/>
      <c r="AO1054" s="196"/>
      <c r="AP1054" s="196">
        <f t="shared" si="8054"/>
        <v>0</v>
      </c>
      <c r="AQ1054" s="196"/>
      <c r="AR1054" s="196"/>
      <c r="AS1054" s="196">
        <f t="shared" si="8055"/>
        <v>0</v>
      </c>
      <c r="AT1054" s="196"/>
      <c r="AU1054" s="196"/>
      <c r="AV1054" s="196"/>
      <c r="AW1054" s="196">
        <f t="shared" ref="AW1054" si="8443">IF($AT$634=1,AM1054*$AM$7,0)</f>
        <v>0</v>
      </c>
      <c r="AX1054" s="196">
        <f t="shared" ref="AX1054" si="8444">IF($AU$634=1,AP1054*$AP$7,0)</f>
        <v>0</v>
      </c>
      <c r="AY1054" s="196">
        <f t="shared" ref="AY1054" si="8445">IF($AV$634=1,AS1054*$AS$7,0)</f>
        <v>0</v>
      </c>
      <c r="AZ1054" s="197">
        <f t="shared" si="8059"/>
        <v>0</v>
      </c>
      <c r="BA1054" s="198">
        <f t="shared" ref="BA1054" si="8446">IFERROR(AZ1054/(IF($AT$634&gt;0,$AM$7,0)+IF($AU$634&gt;0,$AP$7,0)+IF($AV$634&gt;0,$AS$7,0)),0)</f>
        <v>0</v>
      </c>
      <c r="BB1054" s="198"/>
      <c r="BC1054" s="425"/>
      <c r="BD1054" s="413"/>
      <c r="BE1054" s="413"/>
      <c r="BF1054" s="413"/>
      <c r="BG1054" s="416"/>
      <c r="BH1054" s="416"/>
      <c r="BI1054" s="411"/>
      <c r="BJ1054" s="411"/>
      <c r="BK1054" s="413"/>
      <c r="BL1054" s="413"/>
      <c r="BM1054" s="413"/>
      <c r="BP1054" s="211"/>
      <c r="BQ1054" s="211"/>
      <c r="BR1054" s="211"/>
      <c r="BS1054" s="211"/>
    </row>
    <row r="1055" spans="1:71">
      <c r="A1055" s="419"/>
      <c r="B1055" s="419"/>
      <c r="C1055" s="422"/>
      <c r="D1055" s="195" t="str">
        <f t="shared" si="8204"/>
        <v>3.7</v>
      </c>
      <c r="E1055" s="195"/>
      <c r="F1055" s="195"/>
      <c r="G1055" s="195"/>
      <c r="H1055" s="195"/>
      <c r="I1055" s="195"/>
      <c r="J1055" s="196">
        <f t="shared" si="8043"/>
        <v>0</v>
      </c>
      <c r="K1055" s="197" t="str">
        <f>IF(analis!AT42="","",analis!AT42)</f>
        <v/>
      </c>
      <c r="L1055" s="196"/>
      <c r="M1055" s="196"/>
      <c r="N1055" s="196"/>
      <c r="O1055" s="196"/>
      <c r="P1055" s="196">
        <f t="shared" si="8044"/>
        <v>0</v>
      </c>
      <c r="Q1055" s="8" t="e">
        <f>#REF!</f>
        <v>#REF!</v>
      </c>
      <c r="R1055" s="196"/>
      <c r="S1055" s="196" t="e">
        <f t="shared" si="8045"/>
        <v>#REF!</v>
      </c>
      <c r="T1055" s="196"/>
      <c r="U1055" s="196"/>
      <c r="V1055" s="196">
        <f t="shared" si="8046"/>
        <v>0</v>
      </c>
      <c r="W1055" s="196"/>
      <c r="X1055" s="196"/>
      <c r="Y1055" s="196"/>
      <c r="Z1055" s="196"/>
      <c r="AA1055" s="196">
        <f t="shared" ref="AA1055" si="8447">IF($W$635=1,J1055*$J$7,0)</f>
        <v>0</v>
      </c>
      <c r="AB1055" s="196">
        <f t="shared" ref="AB1055" si="8448">IF($X$635=1,P1055*$P$7,0)</f>
        <v>0</v>
      </c>
      <c r="AC1055" s="196" t="e">
        <f t="shared" ref="AC1055" si="8449">IF($Y$635=1,S1055*$S$7,0)</f>
        <v>#REF!</v>
      </c>
      <c r="AD1055" s="196">
        <f t="shared" ref="AD1055" si="8450">IF($Z$635=1,V1055*$V$7,0)</f>
        <v>0</v>
      </c>
      <c r="AE1055" s="197" t="e">
        <f t="shared" si="8051"/>
        <v>#REF!</v>
      </c>
      <c r="AF1055" s="198">
        <f t="shared" ref="AF1055" si="8451">IFERROR(AE1055/(IF($W$635&gt;0,$J$7,0)+IF($X$635&gt;0,$P$7,0)+IF($Y$635&gt;0,$S$7,0)+IF($Z$635&gt;0,$V$7,0)),0)</f>
        <v>0</v>
      </c>
      <c r="AG1055" s="198"/>
      <c r="AH1055" s="425"/>
      <c r="AI1055" s="413"/>
      <c r="AJ1055" s="199" t="str">
        <f t="shared" si="8210"/>
        <v>4.7</v>
      </c>
      <c r="AK1055" s="8" t="e">
        <f>#REF!</f>
        <v>#REF!</v>
      </c>
      <c r="AL1055" s="199"/>
      <c r="AM1055" s="196" t="e">
        <f t="shared" si="8053"/>
        <v>#REF!</v>
      </c>
      <c r="AN1055" s="196"/>
      <c r="AO1055" s="196"/>
      <c r="AP1055" s="196">
        <f t="shared" si="8054"/>
        <v>0</v>
      </c>
      <c r="AQ1055" s="196"/>
      <c r="AR1055" s="196"/>
      <c r="AS1055" s="196">
        <f t="shared" si="8055"/>
        <v>0</v>
      </c>
      <c r="AT1055" s="196"/>
      <c r="AU1055" s="196"/>
      <c r="AV1055" s="196"/>
      <c r="AW1055" s="196" t="e">
        <f t="shared" ref="AW1055" si="8452">IF($AT$635=1,AM1055*$AM$7,0)</f>
        <v>#REF!</v>
      </c>
      <c r="AX1055" s="196">
        <f t="shared" ref="AX1055" si="8453">IF($AU$635=1,AP1055*$AP$7,0)</f>
        <v>0</v>
      </c>
      <c r="AY1055" s="196">
        <f t="shared" ref="AY1055" si="8454">IF($AV$635=1,AS1055*$AS$7,0)</f>
        <v>0</v>
      </c>
      <c r="AZ1055" s="197" t="e">
        <f t="shared" si="8059"/>
        <v>#REF!</v>
      </c>
      <c r="BA1055" s="198">
        <f t="shared" ref="BA1055" si="8455">IFERROR(AZ1055/(IF($AT$635&gt;0,$AM$7,0)+IF($AU$635&gt;0,$AP$7,0)+IF($AV$635&gt;0,$AS$7,0)),0)</f>
        <v>0</v>
      </c>
      <c r="BB1055" s="198"/>
      <c r="BC1055" s="425"/>
      <c r="BD1055" s="413"/>
      <c r="BE1055" s="413"/>
      <c r="BF1055" s="413"/>
      <c r="BG1055" s="416"/>
      <c r="BH1055" s="416"/>
      <c r="BI1055" s="411"/>
      <c r="BJ1055" s="411"/>
      <c r="BK1055" s="413"/>
      <c r="BL1055" s="413"/>
      <c r="BM1055" s="413"/>
      <c r="BP1055" s="211"/>
      <c r="BQ1055" s="211"/>
      <c r="BR1055" s="211"/>
      <c r="BS1055" s="211"/>
    </row>
    <row r="1056" spans="1:71">
      <c r="A1056" s="419"/>
      <c r="B1056" s="419"/>
      <c r="C1056" s="422"/>
      <c r="D1056" s="195" t="str">
        <f t="shared" si="8204"/>
        <v>3.8</v>
      </c>
      <c r="E1056" s="195"/>
      <c r="F1056" s="195"/>
      <c r="G1056" s="195"/>
      <c r="H1056" s="195"/>
      <c r="I1056" s="195"/>
      <c r="J1056" s="196">
        <f t="shared" si="8043"/>
        <v>0</v>
      </c>
      <c r="K1056" s="197" t="str">
        <f>IF(analis!AV42="","",analis!AV42)</f>
        <v/>
      </c>
      <c r="L1056" s="196"/>
      <c r="M1056" s="196"/>
      <c r="N1056" s="196"/>
      <c r="O1056" s="196"/>
      <c r="P1056" s="196">
        <f t="shared" si="8044"/>
        <v>0</v>
      </c>
      <c r="Q1056" s="8" t="e">
        <f>#REF!</f>
        <v>#REF!</v>
      </c>
      <c r="R1056" s="196"/>
      <c r="S1056" s="196" t="e">
        <f t="shared" si="8045"/>
        <v>#REF!</v>
      </c>
      <c r="T1056" s="196"/>
      <c r="U1056" s="196"/>
      <c r="V1056" s="196">
        <f t="shared" si="8046"/>
        <v>0</v>
      </c>
      <c r="W1056" s="196"/>
      <c r="X1056" s="196"/>
      <c r="Y1056" s="196"/>
      <c r="Z1056" s="196"/>
      <c r="AA1056" s="196">
        <f t="shared" ref="AA1056" si="8456">IF($W$636=1,J1056*$J$7,0)</f>
        <v>0</v>
      </c>
      <c r="AB1056" s="196">
        <f t="shared" ref="AB1056" si="8457">IF($X$636=1,P1056*$P$7,0)</f>
        <v>0</v>
      </c>
      <c r="AC1056" s="196" t="e">
        <f t="shared" ref="AC1056" si="8458">IF($Y$636=1,S1056*$S$7,0)</f>
        <v>#REF!</v>
      </c>
      <c r="AD1056" s="196">
        <f t="shared" ref="AD1056" si="8459">IF($Z$636=1,V1056*$V$7,0)</f>
        <v>0</v>
      </c>
      <c r="AE1056" s="197" t="e">
        <f t="shared" si="8051"/>
        <v>#REF!</v>
      </c>
      <c r="AF1056" s="198">
        <f t="shared" ref="AF1056" si="8460">IFERROR(AE1056/(IF($W$636&gt;0,$J$7,0)+IF($X$636&gt;0,$P$7,0)+IF($Y$636&gt;0,$S$7,0)+IF($Z$636&gt;0,$V$7,0)),0)</f>
        <v>0</v>
      </c>
      <c r="AG1056" s="198"/>
      <c r="AH1056" s="425"/>
      <c r="AI1056" s="413"/>
      <c r="AJ1056" s="199" t="str">
        <f t="shared" si="8210"/>
        <v>4.8</v>
      </c>
      <c r="AK1056" s="8" t="e">
        <f>#REF!</f>
        <v>#REF!</v>
      </c>
      <c r="AL1056" s="199"/>
      <c r="AM1056" s="196" t="e">
        <f t="shared" si="8053"/>
        <v>#REF!</v>
      </c>
      <c r="AN1056" s="196"/>
      <c r="AO1056" s="196"/>
      <c r="AP1056" s="196">
        <f t="shared" si="8054"/>
        <v>0</v>
      </c>
      <c r="AQ1056" s="196"/>
      <c r="AR1056" s="196"/>
      <c r="AS1056" s="196">
        <f t="shared" si="8055"/>
        <v>0</v>
      </c>
      <c r="AT1056" s="196"/>
      <c r="AU1056" s="196"/>
      <c r="AV1056" s="196"/>
      <c r="AW1056" s="196" t="e">
        <f t="shared" ref="AW1056" si="8461">IF($AT$636=1,AM1056*$AM$7,0)</f>
        <v>#REF!</v>
      </c>
      <c r="AX1056" s="196">
        <f t="shared" ref="AX1056" si="8462">IF($AU$636=1,AP1056*$AP$7,0)</f>
        <v>0</v>
      </c>
      <c r="AY1056" s="196">
        <f t="shared" ref="AY1056" si="8463">IF($AV$636=1,AS1056*$AS$7,0)</f>
        <v>0</v>
      </c>
      <c r="AZ1056" s="197" t="e">
        <f t="shared" si="8059"/>
        <v>#REF!</v>
      </c>
      <c r="BA1056" s="198">
        <f t="shared" ref="BA1056" si="8464">IFERROR(AZ1056/(IF($AT$636&gt;0,$AM$7,0)+IF($AU$636&gt;0,$AP$7,0)+IF($AV$636&gt;0,$AS$7,0)),0)</f>
        <v>0</v>
      </c>
      <c r="BB1056" s="198"/>
      <c r="BC1056" s="425"/>
      <c r="BD1056" s="413"/>
      <c r="BE1056" s="413"/>
      <c r="BF1056" s="413"/>
      <c r="BG1056" s="416"/>
      <c r="BH1056" s="416"/>
      <c r="BI1056" s="411"/>
      <c r="BJ1056" s="411"/>
      <c r="BK1056" s="413"/>
      <c r="BL1056" s="413"/>
      <c r="BM1056" s="413"/>
      <c r="BP1056" s="211"/>
      <c r="BQ1056" s="211"/>
      <c r="BR1056" s="211"/>
      <c r="BS1056" s="211"/>
    </row>
    <row r="1057" spans="1:71">
      <c r="A1057" s="419"/>
      <c r="B1057" s="419"/>
      <c r="C1057" s="422"/>
      <c r="D1057" s="195" t="str">
        <f t="shared" si="8204"/>
        <v>3.9</v>
      </c>
      <c r="E1057" s="195"/>
      <c r="F1057" s="195"/>
      <c r="G1057" s="195"/>
      <c r="H1057" s="195"/>
      <c r="I1057" s="195"/>
      <c r="J1057" s="196">
        <f t="shared" si="8043"/>
        <v>0</v>
      </c>
      <c r="K1057" s="197" t="str">
        <f>IF(analis!AX42="","",analis!AX42)</f>
        <v/>
      </c>
      <c r="L1057" s="196"/>
      <c r="M1057" s="196"/>
      <c r="N1057" s="196"/>
      <c r="O1057" s="196"/>
      <c r="P1057" s="196">
        <f t="shared" si="8044"/>
        <v>0</v>
      </c>
      <c r="Q1057" s="8" t="e">
        <f>#REF!</f>
        <v>#REF!</v>
      </c>
      <c r="R1057" s="196"/>
      <c r="S1057" s="196" t="e">
        <f t="shared" si="8045"/>
        <v>#REF!</v>
      </c>
      <c r="T1057" s="196"/>
      <c r="U1057" s="196"/>
      <c r="V1057" s="196">
        <f t="shared" si="8046"/>
        <v>0</v>
      </c>
      <c r="W1057" s="196"/>
      <c r="X1057" s="196"/>
      <c r="Y1057" s="196"/>
      <c r="Z1057" s="196"/>
      <c r="AA1057" s="196">
        <f t="shared" ref="AA1057" si="8465">IF($W$637=1,J1057*$J$7,0)</f>
        <v>0</v>
      </c>
      <c r="AB1057" s="196">
        <f t="shared" ref="AB1057" si="8466">IF($X$637=1,P1057*$P$7,0)</f>
        <v>0</v>
      </c>
      <c r="AC1057" s="196" t="e">
        <f t="shared" ref="AC1057" si="8467">IF($Y$637=1,S1057*$S$7,0)</f>
        <v>#REF!</v>
      </c>
      <c r="AD1057" s="196">
        <f t="shared" ref="AD1057" si="8468">IF($Z$637=1,V1057*$V$7,0)</f>
        <v>0</v>
      </c>
      <c r="AE1057" s="197" t="e">
        <f t="shared" si="8051"/>
        <v>#REF!</v>
      </c>
      <c r="AF1057" s="198">
        <f t="shared" ref="AF1057" si="8469">IFERROR(AE1057/(IF($W$637&gt;0,$J$7,0)+IF($X$637&gt;0,$P$7,0)+IF($Y$637&gt;0,$S$7,0)+IF($Z$637&gt;0,$V$7,0)),0)</f>
        <v>0</v>
      </c>
      <c r="AG1057" s="198"/>
      <c r="AH1057" s="425"/>
      <c r="AI1057" s="413"/>
      <c r="AJ1057" s="199" t="str">
        <f t="shared" si="8210"/>
        <v>4.9</v>
      </c>
      <c r="AK1057" s="8" t="e">
        <f>#REF!</f>
        <v>#REF!</v>
      </c>
      <c r="AL1057" s="199"/>
      <c r="AM1057" s="196" t="e">
        <f t="shared" si="8053"/>
        <v>#REF!</v>
      </c>
      <c r="AN1057" s="196"/>
      <c r="AO1057" s="196"/>
      <c r="AP1057" s="196">
        <f t="shared" si="8054"/>
        <v>0</v>
      </c>
      <c r="AQ1057" s="196"/>
      <c r="AR1057" s="196"/>
      <c r="AS1057" s="196">
        <f t="shared" si="8055"/>
        <v>0</v>
      </c>
      <c r="AT1057" s="196"/>
      <c r="AU1057" s="196"/>
      <c r="AV1057" s="196"/>
      <c r="AW1057" s="196" t="e">
        <f t="shared" ref="AW1057" si="8470">IF($AT$637=1,AM1057*$AM$7,0)</f>
        <v>#REF!</v>
      </c>
      <c r="AX1057" s="196">
        <f t="shared" ref="AX1057" si="8471">IF($AU$637=1,AP1057*$AP$7,0)</f>
        <v>0</v>
      </c>
      <c r="AY1057" s="196">
        <f t="shared" ref="AY1057" si="8472">IF($AV$637=1,AS1057*$AS$7,0)</f>
        <v>0</v>
      </c>
      <c r="AZ1057" s="197" t="e">
        <f t="shared" si="8059"/>
        <v>#REF!</v>
      </c>
      <c r="BA1057" s="198">
        <f t="shared" ref="BA1057" si="8473">IFERROR(AZ1057/(IF($AT$637&gt;0,$AM$7,0)+IF($AU$637&gt;0,$AP$7,0)+IF($AV$637&gt;0,$AS$7,0)),0)</f>
        <v>0</v>
      </c>
      <c r="BB1057" s="198"/>
      <c r="BC1057" s="425"/>
      <c r="BD1057" s="413"/>
      <c r="BE1057" s="413"/>
      <c r="BF1057" s="413"/>
      <c r="BG1057" s="416"/>
      <c r="BH1057" s="416"/>
      <c r="BI1057" s="411"/>
      <c r="BJ1057" s="411"/>
      <c r="BK1057" s="413"/>
      <c r="BL1057" s="413"/>
      <c r="BM1057" s="413"/>
      <c r="BP1057" s="211"/>
      <c r="BQ1057" s="211"/>
      <c r="BR1057" s="211"/>
      <c r="BS1057" s="211"/>
    </row>
    <row r="1058" spans="1:71">
      <c r="A1058" s="419"/>
      <c r="B1058" s="419"/>
      <c r="C1058" s="422"/>
      <c r="D1058" s="195" t="str">
        <f t="shared" si="8204"/>
        <v>3.10</v>
      </c>
      <c r="E1058" s="195"/>
      <c r="F1058" s="195"/>
      <c r="G1058" s="195"/>
      <c r="H1058" s="195"/>
      <c r="I1058" s="195"/>
      <c r="J1058" s="196">
        <f t="shared" si="8043"/>
        <v>0</v>
      </c>
      <c r="K1058" s="197" t="str">
        <f>IF(analis!AZ42="","",analis!AZ42)</f>
        <v/>
      </c>
      <c r="L1058" s="196"/>
      <c r="M1058" s="196"/>
      <c r="N1058" s="196"/>
      <c r="O1058" s="196"/>
      <c r="P1058" s="196">
        <f t="shared" si="8044"/>
        <v>0</v>
      </c>
      <c r="Q1058" s="8" t="e">
        <f>#REF!</f>
        <v>#REF!</v>
      </c>
      <c r="R1058" s="196"/>
      <c r="S1058" s="196" t="e">
        <f t="shared" si="8045"/>
        <v>#REF!</v>
      </c>
      <c r="T1058" s="196"/>
      <c r="U1058" s="196"/>
      <c r="V1058" s="196">
        <f t="shared" si="8046"/>
        <v>0</v>
      </c>
      <c r="W1058" s="196"/>
      <c r="X1058" s="196"/>
      <c r="Y1058" s="196"/>
      <c r="Z1058" s="196"/>
      <c r="AA1058" s="196">
        <f t="shared" ref="AA1058" si="8474">IF($W$638=1,J1058*$J$7,0)</f>
        <v>0</v>
      </c>
      <c r="AB1058" s="196">
        <f t="shared" ref="AB1058" si="8475">IF($X$638=1,P1058*$P$7,0)</f>
        <v>0</v>
      </c>
      <c r="AC1058" s="196" t="e">
        <f t="shared" ref="AC1058" si="8476">IF($Y$638=1,S1058*$S$7,0)</f>
        <v>#REF!</v>
      </c>
      <c r="AD1058" s="196">
        <f t="shared" ref="AD1058" si="8477">IF($Z$638=1,V1058*$V$7,0)</f>
        <v>0</v>
      </c>
      <c r="AE1058" s="197" t="e">
        <f t="shared" si="8051"/>
        <v>#REF!</v>
      </c>
      <c r="AF1058" s="198">
        <f t="shared" ref="AF1058" si="8478">IFERROR(AE1058/(IF($W$638&gt;0,$J$7,0)+IF($X$638&gt;0,$P$7,0)+IF($Y$638&gt;0,$S$7,0)+IF($Z$638&gt;0,$V$7,0)),0)</f>
        <v>0</v>
      </c>
      <c r="AG1058" s="198"/>
      <c r="AH1058" s="425"/>
      <c r="AI1058" s="413"/>
      <c r="AJ1058" s="199" t="str">
        <f t="shared" si="8210"/>
        <v>4.10</v>
      </c>
      <c r="AK1058" s="8" t="e">
        <f>#REF!</f>
        <v>#REF!</v>
      </c>
      <c r="AL1058" s="199"/>
      <c r="AM1058" s="196" t="e">
        <f t="shared" si="8053"/>
        <v>#REF!</v>
      </c>
      <c r="AN1058" s="196"/>
      <c r="AO1058" s="196"/>
      <c r="AP1058" s="196">
        <f t="shared" si="8054"/>
        <v>0</v>
      </c>
      <c r="AQ1058" s="196"/>
      <c r="AR1058" s="196"/>
      <c r="AS1058" s="196">
        <f t="shared" si="8055"/>
        <v>0</v>
      </c>
      <c r="AT1058" s="196"/>
      <c r="AU1058" s="196"/>
      <c r="AV1058" s="196"/>
      <c r="AW1058" s="196" t="e">
        <f t="shared" ref="AW1058" si="8479">IF($AT$638=1,AM1058*$AM$7,0)</f>
        <v>#REF!</v>
      </c>
      <c r="AX1058" s="196">
        <f t="shared" ref="AX1058" si="8480">IF($AU$638=1,AP1058*$AP$7,0)</f>
        <v>0</v>
      </c>
      <c r="AY1058" s="196">
        <f t="shared" ref="AY1058" si="8481">IF($AV$638=1,AS1058*$AS$7,0)</f>
        <v>0</v>
      </c>
      <c r="AZ1058" s="197" t="e">
        <f t="shared" si="8059"/>
        <v>#REF!</v>
      </c>
      <c r="BA1058" s="198">
        <f t="shared" ref="BA1058" si="8482">IFERROR(AZ1058/(IF($AT$638&gt;0,$AM$7,0)+IF($AU$638&gt;0,$AP$7,0)+IF($AV$638&gt;0,$AS$7,0)),0)</f>
        <v>0</v>
      </c>
      <c r="BB1058" s="198"/>
      <c r="BC1058" s="425"/>
      <c r="BD1058" s="413"/>
      <c r="BE1058" s="413"/>
      <c r="BF1058" s="413"/>
      <c r="BG1058" s="416"/>
      <c r="BH1058" s="416"/>
      <c r="BI1058" s="411"/>
      <c r="BJ1058" s="411"/>
      <c r="BK1058" s="413"/>
      <c r="BL1058" s="413"/>
      <c r="BM1058" s="413"/>
      <c r="BP1058" s="211"/>
      <c r="BQ1058" s="211"/>
      <c r="BR1058" s="211"/>
      <c r="BS1058" s="211"/>
    </row>
    <row r="1059" spans="1:71">
      <c r="A1059" s="419"/>
      <c r="B1059" s="419"/>
      <c r="C1059" s="422"/>
      <c r="D1059" s="195" t="str">
        <f t="shared" si="8204"/>
        <v>3.11</v>
      </c>
      <c r="E1059" s="195"/>
      <c r="F1059" s="195"/>
      <c r="G1059" s="195"/>
      <c r="H1059" s="195"/>
      <c r="I1059" s="195"/>
      <c r="J1059" s="196">
        <f t="shared" si="8043"/>
        <v>0</v>
      </c>
      <c r="K1059" s="197" t="str">
        <f>IF(analis!BB42="","",analis!BB42)</f>
        <v/>
      </c>
      <c r="L1059" s="196"/>
      <c r="M1059" s="196"/>
      <c r="N1059" s="196"/>
      <c r="O1059" s="196"/>
      <c r="P1059" s="196">
        <f t="shared" si="8044"/>
        <v>0</v>
      </c>
      <c r="Q1059" s="8" t="e">
        <f>#REF!</f>
        <v>#REF!</v>
      </c>
      <c r="R1059" s="196"/>
      <c r="S1059" s="196" t="e">
        <f t="shared" si="8045"/>
        <v>#REF!</v>
      </c>
      <c r="T1059" s="196"/>
      <c r="U1059" s="196"/>
      <c r="V1059" s="196">
        <f t="shared" si="8046"/>
        <v>0</v>
      </c>
      <c r="W1059" s="196"/>
      <c r="X1059" s="196"/>
      <c r="Y1059" s="196"/>
      <c r="Z1059" s="196"/>
      <c r="AA1059" s="196">
        <f t="shared" ref="AA1059" si="8483">IF($W$639=1,J1059*$J$7,0)</f>
        <v>0</v>
      </c>
      <c r="AB1059" s="196">
        <f t="shared" ref="AB1059" si="8484">IF($X$639=1,P1059*$P$7,0)</f>
        <v>0</v>
      </c>
      <c r="AC1059" s="196" t="e">
        <f t="shared" ref="AC1059" si="8485">IF($Y$639=1,S1059*$S$7,0)</f>
        <v>#REF!</v>
      </c>
      <c r="AD1059" s="196">
        <f t="shared" ref="AD1059" si="8486">IF($Z$639=1,V1059*$V$7,0)</f>
        <v>0</v>
      </c>
      <c r="AE1059" s="197" t="e">
        <f t="shared" si="8051"/>
        <v>#REF!</v>
      </c>
      <c r="AF1059" s="198">
        <f t="shared" ref="AF1059" si="8487">IFERROR(AE1059/(IF($W$639&gt;0,$J$7,0)+IF($X$639&gt;0,$P$7,0)+IF($Y$639&gt;0,$S$7,0)+IF($Z$639&gt;0,$V$7,0)),0)</f>
        <v>0</v>
      </c>
      <c r="AG1059" s="198"/>
      <c r="AH1059" s="425"/>
      <c r="AI1059" s="413"/>
      <c r="AJ1059" s="199" t="str">
        <f t="shared" si="8210"/>
        <v>4.11</v>
      </c>
      <c r="AK1059" s="8" t="e">
        <f>#REF!</f>
        <v>#REF!</v>
      </c>
      <c r="AL1059" s="199"/>
      <c r="AM1059" s="196" t="e">
        <f t="shared" si="8053"/>
        <v>#REF!</v>
      </c>
      <c r="AN1059" s="196"/>
      <c r="AO1059" s="196"/>
      <c r="AP1059" s="196">
        <f t="shared" si="8054"/>
        <v>0</v>
      </c>
      <c r="AQ1059" s="196"/>
      <c r="AR1059" s="196"/>
      <c r="AS1059" s="196">
        <f t="shared" si="8055"/>
        <v>0</v>
      </c>
      <c r="AT1059" s="196"/>
      <c r="AU1059" s="196"/>
      <c r="AV1059" s="196"/>
      <c r="AW1059" s="196" t="e">
        <f t="shared" ref="AW1059" si="8488">IF($AT$639=1,AM1059*$AM$7,0)</f>
        <v>#REF!</v>
      </c>
      <c r="AX1059" s="196">
        <f t="shared" ref="AX1059" si="8489">IF($AU$639=1,AP1059*$AP$7,0)</f>
        <v>0</v>
      </c>
      <c r="AY1059" s="196">
        <f t="shared" ref="AY1059" si="8490">IF($AV$639=1,AS1059*$AS$7,0)</f>
        <v>0</v>
      </c>
      <c r="AZ1059" s="197" t="e">
        <f t="shared" si="8059"/>
        <v>#REF!</v>
      </c>
      <c r="BA1059" s="198">
        <f t="shared" ref="BA1059" si="8491">IFERROR(AZ1059/(IF($AT$639&gt;0,$AM$7,0)+IF($AU$639&gt;0,$AP$7,0)+IF($AV$639&gt;0,$AS$7,0)),0)</f>
        <v>0</v>
      </c>
      <c r="BB1059" s="198"/>
      <c r="BC1059" s="425"/>
      <c r="BD1059" s="413"/>
      <c r="BE1059" s="413"/>
      <c r="BF1059" s="413"/>
      <c r="BG1059" s="416"/>
      <c r="BH1059" s="416"/>
      <c r="BI1059" s="411"/>
      <c r="BJ1059" s="411"/>
      <c r="BK1059" s="413"/>
      <c r="BL1059" s="413"/>
      <c r="BM1059" s="413"/>
      <c r="BP1059" s="211"/>
      <c r="BQ1059" s="211"/>
      <c r="BR1059" s="211"/>
      <c r="BS1059" s="211"/>
    </row>
    <row r="1060" spans="1:71">
      <c r="A1060" s="419"/>
      <c r="B1060" s="419"/>
      <c r="C1060" s="422"/>
      <c r="D1060" s="195" t="str">
        <f t="shared" si="8204"/>
        <v>3.12</v>
      </c>
      <c r="E1060" s="195"/>
      <c r="F1060" s="195"/>
      <c r="G1060" s="195"/>
      <c r="H1060" s="195"/>
      <c r="I1060" s="195"/>
      <c r="J1060" s="196">
        <f t="shared" si="8043"/>
        <v>0</v>
      </c>
      <c r="K1060" s="197" t="str">
        <f>IF(analis!BD42="","",analis!BD42)</f>
        <v/>
      </c>
      <c r="L1060" s="196"/>
      <c r="M1060" s="196"/>
      <c r="N1060" s="196"/>
      <c r="O1060" s="196"/>
      <c r="P1060" s="196">
        <f t="shared" si="8044"/>
        <v>0</v>
      </c>
      <c r="Q1060" s="8" t="e">
        <f>#REF!</f>
        <v>#REF!</v>
      </c>
      <c r="R1060" s="196"/>
      <c r="S1060" s="196" t="e">
        <f t="shared" si="8045"/>
        <v>#REF!</v>
      </c>
      <c r="T1060" s="196"/>
      <c r="U1060" s="196"/>
      <c r="V1060" s="196">
        <f t="shared" si="8046"/>
        <v>0</v>
      </c>
      <c r="W1060" s="196"/>
      <c r="X1060" s="196"/>
      <c r="Y1060" s="196"/>
      <c r="Z1060" s="196"/>
      <c r="AA1060" s="196">
        <f t="shared" ref="AA1060" si="8492">IF($W$640=1,J1060*$J$7,0)</f>
        <v>0</v>
      </c>
      <c r="AB1060" s="196">
        <f t="shared" ref="AB1060" si="8493">IF($X$640=1,P1060*$P$7,0)</f>
        <v>0</v>
      </c>
      <c r="AC1060" s="196" t="e">
        <f t="shared" ref="AC1060" si="8494">IF($Y$640=1,S1060*$S$7,0)</f>
        <v>#REF!</v>
      </c>
      <c r="AD1060" s="196">
        <f t="shared" ref="AD1060" si="8495">IF($Z$640=1,V1060*$V$7,0)</f>
        <v>0</v>
      </c>
      <c r="AE1060" s="197" t="e">
        <f t="shared" si="8051"/>
        <v>#REF!</v>
      </c>
      <c r="AF1060" s="198">
        <f t="shared" ref="AF1060" si="8496">IFERROR(AE1060/(IF($W$640&gt;0,$J$7,0)+IF($X$640&gt;0,$P$7,0)+IF($Y$640&gt;0,$S$7,0)+IF($Z$640&gt;0,$V$7,0)),0)</f>
        <v>0</v>
      </c>
      <c r="AG1060" s="198"/>
      <c r="AH1060" s="425"/>
      <c r="AI1060" s="413"/>
      <c r="AJ1060" s="199" t="str">
        <f t="shared" si="8210"/>
        <v>4.12</v>
      </c>
      <c r="AK1060" s="8" t="e">
        <f>#REF!</f>
        <v>#REF!</v>
      </c>
      <c r="AL1060" s="199"/>
      <c r="AM1060" s="196" t="e">
        <f t="shared" si="8053"/>
        <v>#REF!</v>
      </c>
      <c r="AN1060" s="196"/>
      <c r="AO1060" s="196"/>
      <c r="AP1060" s="196">
        <f t="shared" si="8054"/>
        <v>0</v>
      </c>
      <c r="AQ1060" s="196"/>
      <c r="AR1060" s="196"/>
      <c r="AS1060" s="196">
        <f t="shared" si="8055"/>
        <v>0</v>
      </c>
      <c r="AT1060" s="196"/>
      <c r="AU1060" s="196"/>
      <c r="AV1060" s="196"/>
      <c r="AW1060" s="196" t="e">
        <f t="shared" ref="AW1060" si="8497">IF($AT$640=1,AM1060*$AM$7,0)</f>
        <v>#REF!</v>
      </c>
      <c r="AX1060" s="196">
        <f t="shared" ref="AX1060" si="8498">IF($AU$640=1,AP1060*$AP$7,0)</f>
        <v>0</v>
      </c>
      <c r="AY1060" s="196">
        <f t="shared" ref="AY1060" si="8499">IF($AV$640=1,AS1060*$AS$7,0)</f>
        <v>0</v>
      </c>
      <c r="AZ1060" s="197" t="e">
        <f t="shared" si="8059"/>
        <v>#REF!</v>
      </c>
      <c r="BA1060" s="198">
        <f t="shared" ref="BA1060" si="8500">IFERROR(AZ1060/(IF($AT$640&gt;0,$AM$7,0)+IF($AU$640&gt;0,$AP$7,0)+IF($AV$640&gt;0,$AS$7,0)),0)</f>
        <v>0</v>
      </c>
      <c r="BB1060" s="198"/>
      <c r="BC1060" s="425"/>
      <c r="BD1060" s="413"/>
      <c r="BE1060" s="413"/>
      <c r="BF1060" s="413"/>
      <c r="BG1060" s="416"/>
      <c r="BH1060" s="416"/>
      <c r="BI1060" s="411"/>
      <c r="BJ1060" s="411"/>
      <c r="BK1060" s="413"/>
      <c r="BL1060" s="413"/>
      <c r="BM1060" s="413"/>
      <c r="BP1060" s="211"/>
      <c r="BQ1060" s="211"/>
      <c r="BR1060" s="211"/>
      <c r="BS1060" s="211"/>
    </row>
    <row r="1061" spans="1:71">
      <c r="A1061" s="419"/>
      <c r="B1061" s="419"/>
      <c r="C1061" s="422"/>
      <c r="D1061" s="195" t="str">
        <f t="shared" si="8204"/>
        <v>3.13</v>
      </c>
      <c r="E1061" s="195"/>
      <c r="F1061" s="195"/>
      <c r="G1061" s="195"/>
      <c r="H1061" s="195"/>
      <c r="I1061" s="195"/>
      <c r="J1061" s="196">
        <f t="shared" si="8043"/>
        <v>0</v>
      </c>
      <c r="K1061" s="197" t="str">
        <f>IF(analis!BF42="","",analis!BF42)</f>
        <v/>
      </c>
      <c r="L1061" s="196"/>
      <c r="M1061" s="196"/>
      <c r="N1061" s="196"/>
      <c r="O1061" s="196"/>
      <c r="P1061" s="196">
        <f t="shared" si="8044"/>
        <v>0</v>
      </c>
      <c r="Q1061" s="8" t="e">
        <f>#REF!</f>
        <v>#REF!</v>
      </c>
      <c r="R1061" s="196"/>
      <c r="S1061" s="196" t="e">
        <f t="shared" si="8045"/>
        <v>#REF!</v>
      </c>
      <c r="T1061" s="196"/>
      <c r="U1061" s="196"/>
      <c r="V1061" s="196">
        <f t="shared" si="8046"/>
        <v>0</v>
      </c>
      <c r="W1061" s="196"/>
      <c r="X1061" s="196"/>
      <c r="Y1061" s="196"/>
      <c r="Z1061" s="196"/>
      <c r="AA1061" s="196">
        <f t="shared" ref="AA1061" si="8501">IF($W$641=1,J1061*$J$7,0)</f>
        <v>0</v>
      </c>
      <c r="AB1061" s="196">
        <f t="shared" ref="AB1061" si="8502">IF($X$641=1,P1061*$P$7,0)</f>
        <v>0</v>
      </c>
      <c r="AC1061" s="196" t="e">
        <f t="shared" ref="AC1061" si="8503">IF($Y$641=1,S1061*$S$7,0)</f>
        <v>#REF!</v>
      </c>
      <c r="AD1061" s="196">
        <f t="shared" ref="AD1061" si="8504">IF($Z$641=1,V1061*$V$7,0)</f>
        <v>0</v>
      </c>
      <c r="AE1061" s="197" t="e">
        <f t="shared" si="8051"/>
        <v>#REF!</v>
      </c>
      <c r="AF1061" s="198">
        <f t="shared" ref="AF1061" si="8505">IFERROR(AE1061/(IF($W$641&gt;0,$J$7,0)+IF($X$641&gt;0,$P$7,0)+IF($Y$641&gt;0,$S$7,0)+IF($Z$641&gt;0,$V$7,0)),0)</f>
        <v>0</v>
      </c>
      <c r="AG1061" s="198"/>
      <c r="AH1061" s="425"/>
      <c r="AI1061" s="413"/>
      <c r="AJ1061" s="199" t="str">
        <f t="shared" si="8210"/>
        <v>4.13</v>
      </c>
      <c r="AK1061" s="8" t="e">
        <f>#REF!</f>
        <v>#REF!</v>
      </c>
      <c r="AL1061" s="199"/>
      <c r="AM1061" s="196" t="e">
        <f t="shared" si="8053"/>
        <v>#REF!</v>
      </c>
      <c r="AN1061" s="196"/>
      <c r="AO1061" s="196"/>
      <c r="AP1061" s="196">
        <f t="shared" si="8054"/>
        <v>0</v>
      </c>
      <c r="AQ1061" s="196"/>
      <c r="AR1061" s="196"/>
      <c r="AS1061" s="196">
        <f t="shared" si="8055"/>
        <v>0</v>
      </c>
      <c r="AT1061" s="196"/>
      <c r="AU1061" s="196"/>
      <c r="AV1061" s="196"/>
      <c r="AW1061" s="196" t="e">
        <f t="shared" ref="AW1061" si="8506">IF($AT$641=1,AM1061*$AM$7,0)</f>
        <v>#REF!</v>
      </c>
      <c r="AX1061" s="196">
        <f t="shared" ref="AX1061" si="8507">IF($AU$641=1,AP1061*$AP$7,0)</f>
        <v>0</v>
      </c>
      <c r="AY1061" s="196">
        <f t="shared" ref="AY1061" si="8508">IF($AV$641=1,AS1061*$AS$7,0)</f>
        <v>0</v>
      </c>
      <c r="AZ1061" s="197" t="e">
        <f t="shared" si="8059"/>
        <v>#REF!</v>
      </c>
      <c r="BA1061" s="198">
        <f t="shared" ref="BA1061" si="8509">IFERROR(AZ1061/(IF($AT$641&gt;0,$AM$7,0)+IF($AU$641&gt;0,$AP$7,0)+IF($AV$641&gt;0,$AS$7,0)),0)</f>
        <v>0</v>
      </c>
      <c r="BB1061" s="198"/>
      <c r="BC1061" s="425"/>
      <c r="BD1061" s="413"/>
      <c r="BE1061" s="413"/>
      <c r="BF1061" s="413"/>
      <c r="BG1061" s="416"/>
      <c r="BH1061" s="416"/>
      <c r="BI1061" s="411"/>
      <c r="BJ1061" s="411"/>
      <c r="BK1061" s="413"/>
      <c r="BL1061" s="413"/>
      <c r="BM1061" s="413"/>
      <c r="BP1061" s="211"/>
      <c r="BQ1061" s="211"/>
      <c r="BR1061" s="211"/>
      <c r="BS1061" s="211"/>
    </row>
    <row r="1062" spans="1:71">
      <c r="A1062" s="419"/>
      <c r="B1062" s="419"/>
      <c r="C1062" s="422"/>
      <c r="D1062" s="195" t="str">
        <f t="shared" si="8204"/>
        <v>3.14</v>
      </c>
      <c r="E1062" s="195"/>
      <c r="F1062" s="195"/>
      <c r="G1062" s="195"/>
      <c r="H1062" s="195"/>
      <c r="I1062" s="195"/>
      <c r="J1062" s="196">
        <f t="shared" si="8043"/>
        <v>0</v>
      </c>
      <c r="K1062" s="197" t="str">
        <f>IF(analis!BH42="","",analis!BH42)</f>
        <v/>
      </c>
      <c r="L1062" s="196"/>
      <c r="M1062" s="196"/>
      <c r="N1062" s="196"/>
      <c r="O1062" s="196"/>
      <c r="P1062" s="196">
        <f t="shared" si="8044"/>
        <v>0</v>
      </c>
      <c r="Q1062" s="8" t="e">
        <f>#REF!</f>
        <v>#REF!</v>
      </c>
      <c r="R1062" s="196"/>
      <c r="S1062" s="196" t="e">
        <f t="shared" si="8045"/>
        <v>#REF!</v>
      </c>
      <c r="T1062" s="196"/>
      <c r="U1062" s="196"/>
      <c r="V1062" s="196">
        <f t="shared" si="8046"/>
        <v>0</v>
      </c>
      <c r="W1062" s="196"/>
      <c r="X1062" s="196"/>
      <c r="Y1062" s="196"/>
      <c r="Z1062" s="196"/>
      <c r="AA1062" s="196">
        <f t="shared" ref="AA1062" si="8510">IF($W$642=1,J1062*$J$7,0)</f>
        <v>0</v>
      </c>
      <c r="AB1062" s="196">
        <f t="shared" ref="AB1062" si="8511">IF($X$642=1,P1062*$P$7,0)</f>
        <v>0</v>
      </c>
      <c r="AC1062" s="196" t="e">
        <f t="shared" ref="AC1062" si="8512">IF($Y$642=1,S1062*$S$7,0)</f>
        <v>#REF!</v>
      </c>
      <c r="AD1062" s="196">
        <f t="shared" ref="AD1062" si="8513">IF($Z$642=1,V1062*$V$7,0)</f>
        <v>0</v>
      </c>
      <c r="AE1062" s="197" t="e">
        <f t="shared" si="8051"/>
        <v>#REF!</v>
      </c>
      <c r="AF1062" s="198">
        <f t="shared" ref="AF1062" si="8514">IFERROR(AE1062/(IF($W$642&gt;0,$J$7,0)+IF($X$642&gt;0,$P$7,0)+IF($Y$642&gt;0,$S$7,0)+IF($Z$642&gt;0,$V$7,0)),0)</f>
        <v>0</v>
      </c>
      <c r="AG1062" s="198"/>
      <c r="AH1062" s="425"/>
      <c r="AI1062" s="413"/>
      <c r="AJ1062" s="199" t="str">
        <f t="shared" si="8210"/>
        <v>4.14</v>
      </c>
      <c r="AK1062" s="8" t="e">
        <f>#REF!</f>
        <v>#REF!</v>
      </c>
      <c r="AL1062" s="199"/>
      <c r="AM1062" s="196" t="e">
        <f t="shared" si="8053"/>
        <v>#REF!</v>
      </c>
      <c r="AN1062" s="196"/>
      <c r="AO1062" s="196"/>
      <c r="AP1062" s="196">
        <f t="shared" si="8054"/>
        <v>0</v>
      </c>
      <c r="AQ1062" s="196"/>
      <c r="AR1062" s="196"/>
      <c r="AS1062" s="196">
        <f t="shared" si="8055"/>
        <v>0</v>
      </c>
      <c r="AT1062" s="196"/>
      <c r="AU1062" s="196"/>
      <c r="AV1062" s="196"/>
      <c r="AW1062" s="196" t="e">
        <f t="shared" ref="AW1062" si="8515">IF($AT$642=1,AM1062*$AM$7,0)</f>
        <v>#REF!</v>
      </c>
      <c r="AX1062" s="196">
        <f t="shared" ref="AX1062" si="8516">IF($AU$642=1,AP1062*$AP$7,0)</f>
        <v>0</v>
      </c>
      <c r="AY1062" s="196">
        <f t="shared" ref="AY1062" si="8517">IF($AV$642=1,AS1062*$AS$7,0)</f>
        <v>0</v>
      </c>
      <c r="AZ1062" s="197" t="e">
        <f t="shared" si="8059"/>
        <v>#REF!</v>
      </c>
      <c r="BA1062" s="198">
        <f t="shared" ref="BA1062" si="8518">IFERROR(AZ1062/(IF($AT$642&gt;0,$AM$7,0)+IF($AU$642&gt;0,$AP$7,0)+IF($AV$642&gt;0,$AS$7,0)),0)</f>
        <v>0</v>
      </c>
      <c r="BB1062" s="198"/>
      <c r="BC1062" s="425"/>
      <c r="BD1062" s="413"/>
      <c r="BE1062" s="413"/>
      <c r="BF1062" s="413"/>
      <c r="BG1062" s="416"/>
      <c r="BH1062" s="416"/>
      <c r="BI1062" s="411"/>
      <c r="BJ1062" s="411"/>
      <c r="BK1062" s="413"/>
      <c r="BL1062" s="413"/>
      <c r="BM1062" s="413"/>
      <c r="BP1062" s="211"/>
      <c r="BQ1062" s="211"/>
      <c r="BR1062" s="211"/>
      <c r="BS1062" s="211"/>
    </row>
    <row r="1063" spans="1:71">
      <c r="A1063" s="420"/>
      <c r="B1063" s="420"/>
      <c r="C1063" s="423"/>
      <c r="D1063" s="195" t="str">
        <f t="shared" si="8204"/>
        <v>3.15</v>
      </c>
      <c r="E1063" s="195"/>
      <c r="F1063" s="195"/>
      <c r="G1063" s="195"/>
      <c r="H1063" s="195"/>
      <c r="I1063" s="195"/>
      <c r="J1063" s="196">
        <f t="shared" si="8043"/>
        <v>0</v>
      </c>
      <c r="K1063" s="197" t="str">
        <f>IF(analis!BJ42="","",analis!BJ42)</f>
        <v/>
      </c>
      <c r="L1063" s="196"/>
      <c r="M1063" s="196"/>
      <c r="N1063" s="196"/>
      <c r="O1063" s="196"/>
      <c r="P1063" s="196">
        <f t="shared" si="8044"/>
        <v>0</v>
      </c>
      <c r="Q1063" s="8" t="e">
        <f>#REF!</f>
        <v>#REF!</v>
      </c>
      <c r="R1063" s="196"/>
      <c r="S1063" s="196" t="e">
        <f t="shared" si="8045"/>
        <v>#REF!</v>
      </c>
      <c r="T1063" s="196"/>
      <c r="U1063" s="196"/>
      <c r="V1063" s="196">
        <f t="shared" si="8046"/>
        <v>0</v>
      </c>
      <c r="W1063" s="196"/>
      <c r="X1063" s="196"/>
      <c r="Y1063" s="196"/>
      <c r="Z1063" s="196"/>
      <c r="AA1063" s="196">
        <f t="shared" ref="AA1063" si="8519">IF($W$643=1,J1063*$J$7,0)</f>
        <v>0</v>
      </c>
      <c r="AB1063" s="196">
        <f t="shared" ref="AB1063" si="8520">IF($X$643=1,P1063*$P$7,0)</f>
        <v>0</v>
      </c>
      <c r="AC1063" s="196" t="e">
        <f t="shared" ref="AC1063" si="8521">IF($Y$643=1,S1063*$S$7,0)</f>
        <v>#REF!</v>
      </c>
      <c r="AD1063" s="196">
        <f t="shared" ref="AD1063" si="8522">IF($Z$643=1,V1063*$V$7,0)</f>
        <v>0</v>
      </c>
      <c r="AE1063" s="197" t="e">
        <f t="shared" si="8051"/>
        <v>#REF!</v>
      </c>
      <c r="AF1063" s="198">
        <f t="shared" ref="AF1063" si="8523">IFERROR(AE1063/(IF($W$643&gt;0,$J$7,0)+IF($X$643&gt;0,$P$7,0)+IF($Y$643&gt;0,$S$7,0)+IF($Z$643&gt;0,$V$7,0)),0)</f>
        <v>0</v>
      </c>
      <c r="AG1063" s="198"/>
      <c r="AH1063" s="426"/>
      <c r="AI1063" s="414"/>
      <c r="AJ1063" s="199" t="str">
        <f t="shared" si="8210"/>
        <v>4.15</v>
      </c>
      <c r="AK1063" s="8" t="e">
        <f>#REF!</f>
        <v>#REF!</v>
      </c>
      <c r="AL1063" s="199"/>
      <c r="AM1063" s="196" t="e">
        <f t="shared" si="8053"/>
        <v>#REF!</v>
      </c>
      <c r="AN1063" s="196"/>
      <c r="AO1063" s="196"/>
      <c r="AP1063" s="196">
        <f t="shared" si="8054"/>
        <v>0</v>
      </c>
      <c r="AQ1063" s="196"/>
      <c r="AR1063" s="196"/>
      <c r="AS1063" s="196">
        <f t="shared" si="8055"/>
        <v>0</v>
      </c>
      <c r="AT1063" s="196"/>
      <c r="AU1063" s="196"/>
      <c r="AV1063" s="196"/>
      <c r="AW1063" s="196" t="e">
        <f t="shared" ref="AW1063" si="8524">IF($AT$643=1,AM1063*$AM$7,0)</f>
        <v>#REF!</v>
      </c>
      <c r="AX1063" s="196">
        <f t="shared" ref="AX1063" si="8525">IF($AU$643=1,AP1063*$AP$7,0)</f>
        <v>0</v>
      </c>
      <c r="AY1063" s="196">
        <f t="shared" ref="AY1063" si="8526">IF($AV$643=1,AS1063*$AS$7,0)</f>
        <v>0</v>
      </c>
      <c r="AZ1063" s="197" t="e">
        <f t="shared" si="8059"/>
        <v>#REF!</v>
      </c>
      <c r="BA1063" s="198">
        <f t="shared" ref="BA1063" si="8527">IFERROR(AZ1063/(IF($AT$643&gt;0,$AM$7,0)+IF($AU$643&gt;0,$AP$7,0)+IF($AV$643&gt;0,$AS$7,0)),0)</f>
        <v>0</v>
      </c>
      <c r="BB1063" s="198"/>
      <c r="BC1063" s="426"/>
      <c r="BD1063" s="414"/>
      <c r="BE1063" s="414"/>
      <c r="BF1063" s="414"/>
      <c r="BG1063" s="417"/>
      <c r="BH1063" s="417"/>
      <c r="BI1063" s="316"/>
      <c r="BJ1063" s="316"/>
      <c r="BK1063" s="414"/>
      <c r="BL1063" s="414"/>
      <c r="BM1063" s="414"/>
      <c r="BP1063" s="211"/>
      <c r="BQ1063" s="211"/>
      <c r="BR1063" s="211"/>
      <c r="BS1063" s="211"/>
    </row>
    <row r="1064" spans="1:71">
      <c r="A1064" s="418">
        <v>30</v>
      </c>
      <c r="B1064" s="418">
        <f>pd!B653</f>
        <v>0</v>
      </c>
      <c r="C1064" s="421">
        <f>pd!C653</f>
        <v>0</v>
      </c>
      <c r="D1064" s="195" t="str">
        <f t="shared" si="8204"/>
        <v>3.1</v>
      </c>
      <c r="E1064" s="195"/>
      <c r="F1064" s="195"/>
      <c r="G1064" s="195"/>
      <c r="H1064" s="195"/>
      <c r="I1064" s="195"/>
      <c r="J1064" s="196">
        <f t="shared" si="8043"/>
        <v>0</v>
      </c>
      <c r="K1064" s="197" t="str">
        <f>IF(analis!AH43="","",analis!AH43)</f>
        <v/>
      </c>
      <c r="L1064" s="196"/>
      <c r="M1064" s="196"/>
      <c r="N1064" s="196"/>
      <c r="O1064" s="196"/>
      <c r="P1064" s="196">
        <f t="shared" si="8044"/>
        <v>0</v>
      </c>
      <c r="Q1064" s="8" t="e">
        <f>#REF!</f>
        <v>#REF!</v>
      </c>
      <c r="R1064" s="196"/>
      <c r="S1064" s="196" t="e">
        <f t="shared" si="8045"/>
        <v>#REF!</v>
      </c>
      <c r="T1064" s="196"/>
      <c r="U1064" s="196"/>
      <c r="V1064" s="196">
        <f t="shared" si="8046"/>
        <v>0</v>
      </c>
      <c r="W1064" s="196"/>
      <c r="X1064" s="196"/>
      <c r="Y1064" s="196"/>
      <c r="Z1064" s="196"/>
      <c r="AA1064" s="196">
        <f t="shared" ref="AA1064" si="8528">IF($W$629=1,J1064*$J$7,0)</f>
        <v>0</v>
      </c>
      <c r="AB1064" s="196">
        <f t="shared" ref="AB1064" si="8529">IF($X$629=1,P1064*$P$7,0)</f>
        <v>0</v>
      </c>
      <c r="AC1064" s="196" t="e">
        <f t="shared" ref="AC1064" si="8530">IF($Y$629=1,S1064*$S$7,0)</f>
        <v>#REF!</v>
      </c>
      <c r="AD1064" s="196">
        <f t="shared" ref="AD1064" si="8531">IF($Z$629=1,V1064*$V$7,0)</f>
        <v>0</v>
      </c>
      <c r="AE1064" s="197" t="e">
        <f t="shared" si="8051"/>
        <v>#REF!</v>
      </c>
      <c r="AF1064" s="198">
        <f t="shared" ref="AF1064" si="8532">IFERROR(AE1064/(IF($W$629&gt;0,$J$7,0)+IF($X$629&gt;0,$P$7,0)+IF($Y$629&gt;0,$S$7,0)+IF($Z$629&gt;0,$V$7,0)),0)</f>
        <v>0</v>
      </c>
      <c r="AG1064" s="198"/>
      <c r="AH1064" s="424" t="e">
        <f t="shared" ref="AH1064" si="8533">ROUND((SUM(AF1064:AF1078)/SUM($AG$629:$AG$643)),0)</f>
        <v>#REF!</v>
      </c>
      <c r="AI1064" s="412" t="e">
        <f t="shared" ref="AI1064" si="8534">IF(AH1064&gt;=$BO$629,"A",IF(AH1064&gt;=$BO$630,"B",IF(AH1064&gt;=$BO$631,"C",IF(AH1064&gt;=$BO$632,"D",""))))</f>
        <v>#REF!</v>
      </c>
      <c r="AJ1064" s="199" t="str">
        <f t="shared" si="8210"/>
        <v>4.1</v>
      </c>
      <c r="AK1064" s="8" t="e">
        <f>#REF!</f>
        <v>#REF!</v>
      </c>
      <c r="AL1064" s="199"/>
      <c r="AM1064" s="196" t="e">
        <f t="shared" si="8053"/>
        <v>#REF!</v>
      </c>
      <c r="AN1064" s="196"/>
      <c r="AO1064" s="196"/>
      <c r="AP1064" s="196">
        <f t="shared" si="8054"/>
        <v>0</v>
      </c>
      <c r="AQ1064" s="196"/>
      <c r="AR1064" s="196"/>
      <c r="AS1064" s="196">
        <f t="shared" si="8055"/>
        <v>0</v>
      </c>
      <c r="AT1064" s="196"/>
      <c r="AU1064" s="196"/>
      <c r="AV1064" s="196"/>
      <c r="AW1064" s="196" t="e">
        <f t="shared" ref="AW1064" si="8535">IF($AT$629=1,AM1064*$AM$7,0)</f>
        <v>#REF!</v>
      </c>
      <c r="AX1064" s="196">
        <f t="shared" ref="AX1064" si="8536">IF($AU$629=1,AP1064*$AP$7,0)</f>
        <v>0</v>
      </c>
      <c r="AY1064" s="196">
        <f t="shared" ref="AY1064" si="8537">IF($AV$629=1,AS1064*$AS$7,0)</f>
        <v>0</v>
      </c>
      <c r="AZ1064" s="197" t="e">
        <f t="shared" si="8059"/>
        <v>#REF!</v>
      </c>
      <c r="BA1064" s="198">
        <f t="shared" ref="BA1064" si="8538">IFERROR(AZ1064/(IF($AT$629&gt;0,$AM$7,0)+IF($AU$629&gt;0,$AP$7,0)+IF($AV$629&gt;0,$AS$7,0)),0)</f>
        <v>0</v>
      </c>
      <c r="BB1064" s="198"/>
      <c r="BC1064" s="424" t="e">
        <f t="shared" ref="BC1064" si="8539">ROUND((SUM(BA1064:BA1078)/SUM($BB$629:$BB$643)),0)</f>
        <v>#REF!</v>
      </c>
      <c r="BD1064" s="412" t="e">
        <f t="shared" ref="BD1064" si="8540">IF(BC1064&gt;=$BO$629,"A",IF(BC1064&gt;=$BO$630,"B",IF(BC1064&gt;=$BO$631,"C",IF(BC1064&gt;=$BO$632,"D",""))))</f>
        <v>#REF!</v>
      </c>
      <c r="BE1064" s="412"/>
      <c r="BF1064" s="412"/>
      <c r="BG1064" s="415" t="e">
        <f t="shared" ref="BG1064" si="8541">IF(AI1064=$BP$629,$BQ$629,IF(AI1064=$BP$630,$BQ$630,IF(AI1064=$BP$631,$BQ$631,IF(AI1064=$BP$632,$BQ$632,""))))</f>
        <v>#REF!</v>
      </c>
      <c r="BH1064" s="415" t="e">
        <f t="shared" ref="BH1064" si="8542">IF(BD1064=$BP$629,$BR$629,IF(BD1064=$BP$630,$BR$630,IF(BD1064=$BP$631,$BR$631,IF(BD1064=$BP$632,$BR$632,""))))</f>
        <v>#REF!</v>
      </c>
      <c r="BI1064" s="315" t="str">
        <f t="shared" ref="BI1064" si="8543">IF(BE1064=$BS$629,$BT$629,IF(BE1064=$BS$630,$BT$630,IF(BE1064=$BS$631,$BT$631,IF(BE1064=$BS$632,$BT$632,""))))</f>
        <v/>
      </c>
      <c r="BJ1064" s="315" t="str">
        <f t="shared" ref="BJ1064" si="8544">IF(BF1064=$BS$629,$BU$629,IF(BF1064=$BS$630,$BU$630,IF(BF1064=$BS$631,$BU$631,IF(BF1064=$BS$632,$BU$632,""))))</f>
        <v/>
      </c>
      <c r="BK1064" s="412"/>
      <c r="BL1064" s="412"/>
      <c r="BM1064" s="412"/>
      <c r="BP1064" s="211"/>
      <c r="BQ1064" s="211"/>
      <c r="BR1064" s="211"/>
      <c r="BS1064" s="211"/>
    </row>
    <row r="1065" spans="1:71">
      <c r="A1065" s="419"/>
      <c r="B1065" s="419"/>
      <c r="C1065" s="422"/>
      <c r="D1065" s="195" t="str">
        <f t="shared" si="8204"/>
        <v>3.2</v>
      </c>
      <c r="E1065" s="195"/>
      <c r="F1065" s="195"/>
      <c r="G1065" s="195"/>
      <c r="H1065" s="195"/>
      <c r="I1065" s="195"/>
      <c r="J1065" s="196">
        <f t="shared" si="8043"/>
        <v>0</v>
      </c>
      <c r="K1065" s="197" t="str">
        <f>IF(analis!AJ43="","",analis!AJ43)</f>
        <v/>
      </c>
      <c r="L1065" s="196"/>
      <c r="M1065" s="196"/>
      <c r="N1065" s="196"/>
      <c r="O1065" s="196"/>
      <c r="P1065" s="196">
        <f t="shared" si="8044"/>
        <v>0</v>
      </c>
      <c r="Q1065" s="8" t="e">
        <f>#REF!</f>
        <v>#REF!</v>
      </c>
      <c r="R1065" s="196"/>
      <c r="S1065" s="196" t="e">
        <f t="shared" si="8045"/>
        <v>#REF!</v>
      </c>
      <c r="T1065" s="196"/>
      <c r="U1065" s="196"/>
      <c r="V1065" s="196">
        <f t="shared" si="8046"/>
        <v>0</v>
      </c>
      <c r="W1065" s="196"/>
      <c r="X1065" s="196"/>
      <c r="Y1065" s="196"/>
      <c r="Z1065" s="196"/>
      <c r="AA1065" s="196">
        <f t="shared" ref="AA1065" si="8545">IF($W$630=1,J1065*$J$7,0)</f>
        <v>0</v>
      </c>
      <c r="AB1065" s="196">
        <f t="shared" ref="AB1065" si="8546">IF($X$630=1,P1065*$P$7,0)</f>
        <v>0</v>
      </c>
      <c r="AC1065" s="196" t="e">
        <f t="shared" ref="AC1065" si="8547">IF($Y$630=1,S1065*$S$7,0)</f>
        <v>#REF!</v>
      </c>
      <c r="AD1065" s="196">
        <f t="shared" ref="AD1065" si="8548">IF($Z$630=1,V1065*$V$7,0)</f>
        <v>0</v>
      </c>
      <c r="AE1065" s="197" t="e">
        <f t="shared" si="8051"/>
        <v>#REF!</v>
      </c>
      <c r="AF1065" s="198">
        <f t="shared" ref="AF1065" si="8549">IFERROR(AE1065/(IF($W$630&gt;0,$J$7,0)+IF($X$630&gt;0,$P$7,0)+IF($Y$630&gt;0,$S$7,0)+IF($Z$630&gt;0,$V$7,0)),0)</f>
        <v>0</v>
      </c>
      <c r="AG1065" s="198"/>
      <c r="AH1065" s="425"/>
      <c r="AI1065" s="413"/>
      <c r="AJ1065" s="199" t="str">
        <f t="shared" si="8210"/>
        <v>4.2</v>
      </c>
      <c r="AK1065" s="8" t="e">
        <f>#REF!</f>
        <v>#REF!</v>
      </c>
      <c r="AL1065" s="199"/>
      <c r="AM1065" s="196" t="e">
        <f t="shared" si="8053"/>
        <v>#REF!</v>
      </c>
      <c r="AN1065" s="196"/>
      <c r="AO1065" s="196"/>
      <c r="AP1065" s="196">
        <f t="shared" si="8054"/>
        <v>0</v>
      </c>
      <c r="AQ1065" s="196"/>
      <c r="AR1065" s="196"/>
      <c r="AS1065" s="196">
        <f t="shared" si="8055"/>
        <v>0</v>
      </c>
      <c r="AT1065" s="196"/>
      <c r="AU1065" s="196"/>
      <c r="AV1065" s="196"/>
      <c r="AW1065" s="196" t="e">
        <f t="shared" ref="AW1065" si="8550">IF($AT$630=1,AM1065*$AM$7,0)</f>
        <v>#REF!</v>
      </c>
      <c r="AX1065" s="196">
        <f t="shared" ref="AX1065" si="8551">IF($AU$630=1,AP1065*$AP$7,0)</f>
        <v>0</v>
      </c>
      <c r="AY1065" s="196">
        <f t="shared" ref="AY1065" si="8552">IF($AV$630=1,AS1065*$AS$7,0)</f>
        <v>0</v>
      </c>
      <c r="AZ1065" s="197" t="e">
        <f t="shared" si="8059"/>
        <v>#REF!</v>
      </c>
      <c r="BA1065" s="198">
        <f t="shared" ref="BA1065" si="8553">IFERROR(AZ1065/(IF($AT$630&gt;0,$AM$7,0)+IF($AU$630&gt;0,$AP$7,0)+IF($AV$630&gt;0,$AS$7,0)),0)</f>
        <v>0</v>
      </c>
      <c r="BB1065" s="198"/>
      <c r="BC1065" s="425"/>
      <c r="BD1065" s="413"/>
      <c r="BE1065" s="413"/>
      <c r="BF1065" s="413"/>
      <c r="BG1065" s="416"/>
      <c r="BH1065" s="416"/>
      <c r="BI1065" s="411"/>
      <c r="BJ1065" s="411"/>
      <c r="BK1065" s="413"/>
      <c r="BL1065" s="413"/>
      <c r="BM1065" s="413"/>
      <c r="BP1065" s="211"/>
      <c r="BQ1065" s="211"/>
      <c r="BR1065" s="211"/>
      <c r="BS1065" s="211"/>
    </row>
    <row r="1066" spans="1:71">
      <c r="A1066" s="419"/>
      <c r="B1066" s="419"/>
      <c r="C1066" s="422"/>
      <c r="D1066" s="195" t="str">
        <f t="shared" si="8204"/>
        <v>3.3</v>
      </c>
      <c r="E1066" s="195"/>
      <c r="F1066" s="195"/>
      <c r="G1066" s="195"/>
      <c r="H1066" s="195"/>
      <c r="I1066" s="195"/>
      <c r="J1066" s="196">
        <f t="shared" si="8043"/>
        <v>0</v>
      </c>
      <c r="K1066" s="197" t="str">
        <f>IF(analis!AL43="","",analis!AL43)</f>
        <v/>
      </c>
      <c r="L1066" s="196"/>
      <c r="M1066" s="196"/>
      <c r="N1066" s="196"/>
      <c r="O1066" s="196"/>
      <c r="P1066" s="196">
        <f t="shared" si="8044"/>
        <v>0</v>
      </c>
      <c r="Q1066" s="8" t="e">
        <f>#REF!</f>
        <v>#REF!</v>
      </c>
      <c r="R1066" s="196"/>
      <c r="S1066" s="196" t="e">
        <f t="shared" si="8045"/>
        <v>#REF!</v>
      </c>
      <c r="T1066" s="196"/>
      <c r="U1066" s="196"/>
      <c r="V1066" s="196">
        <f t="shared" si="8046"/>
        <v>0</v>
      </c>
      <c r="W1066" s="196"/>
      <c r="X1066" s="196"/>
      <c r="Y1066" s="196"/>
      <c r="Z1066" s="196"/>
      <c r="AA1066" s="196">
        <f t="shared" ref="AA1066" si="8554">IF($W$631=1,J1066*$J$7,0)</f>
        <v>0</v>
      </c>
      <c r="AB1066" s="196">
        <f t="shared" ref="AB1066" si="8555">IF($X$631=1,P1066*$P$7,0)</f>
        <v>0</v>
      </c>
      <c r="AC1066" s="196" t="e">
        <f t="shared" ref="AC1066" si="8556">IF($Y$631=1,S1066*$S$7,0)</f>
        <v>#REF!</v>
      </c>
      <c r="AD1066" s="196">
        <f t="shared" ref="AD1066" si="8557">IF($Z$631=1,V1066*$V$7,0)</f>
        <v>0</v>
      </c>
      <c r="AE1066" s="197" t="e">
        <f t="shared" si="8051"/>
        <v>#REF!</v>
      </c>
      <c r="AF1066" s="198">
        <f t="shared" ref="AF1066" si="8558">IFERROR(AE1066/(IF($W$631&gt;0,$J$7,0)+IF($X$631&gt;0,$P$7,0)+IF($Y$631&gt;0,$S$7,0)+IF($Z$631&gt;0,$V$7,0)),0)</f>
        <v>0</v>
      </c>
      <c r="AG1066" s="198"/>
      <c r="AH1066" s="425"/>
      <c r="AI1066" s="413"/>
      <c r="AJ1066" s="199" t="str">
        <f t="shared" si="8210"/>
        <v>4.3</v>
      </c>
      <c r="AK1066" s="8" t="e">
        <f>#REF!</f>
        <v>#REF!</v>
      </c>
      <c r="AL1066" s="199"/>
      <c r="AM1066" s="196" t="e">
        <f t="shared" si="8053"/>
        <v>#REF!</v>
      </c>
      <c r="AN1066" s="196"/>
      <c r="AO1066" s="196"/>
      <c r="AP1066" s="196">
        <f t="shared" si="8054"/>
        <v>0</v>
      </c>
      <c r="AQ1066" s="196"/>
      <c r="AR1066" s="196"/>
      <c r="AS1066" s="196">
        <f t="shared" si="8055"/>
        <v>0</v>
      </c>
      <c r="AT1066" s="196"/>
      <c r="AU1066" s="196"/>
      <c r="AV1066" s="196"/>
      <c r="AW1066" s="196" t="e">
        <f t="shared" ref="AW1066" si="8559">IF($AT$631=1,AM1066*$AM$7,0)</f>
        <v>#REF!</v>
      </c>
      <c r="AX1066" s="196">
        <f t="shared" ref="AX1066" si="8560">IF($AU$631=1,AP1066*$AP$7,0)</f>
        <v>0</v>
      </c>
      <c r="AY1066" s="196">
        <f t="shared" ref="AY1066" si="8561">IF($AV$631=1,AS1066*$AS$7,0)</f>
        <v>0</v>
      </c>
      <c r="AZ1066" s="197" t="e">
        <f t="shared" si="8059"/>
        <v>#REF!</v>
      </c>
      <c r="BA1066" s="198">
        <f t="shared" ref="BA1066" si="8562">IFERROR(AZ1066/(IF($AT$631&gt;0,$AM$7,0)+IF($AU$631&gt;0,$AP$7,0)+IF($AV$631&gt;0,$AS$7,0)),0)</f>
        <v>0</v>
      </c>
      <c r="BB1066" s="198"/>
      <c r="BC1066" s="425"/>
      <c r="BD1066" s="413"/>
      <c r="BE1066" s="413"/>
      <c r="BF1066" s="413"/>
      <c r="BG1066" s="416"/>
      <c r="BH1066" s="416"/>
      <c r="BI1066" s="411"/>
      <c r="BJ1066" s="411"/>
      <c r="BK1066" s="413"/>
      <c r="BL1066" s="413"/>
      <c r="BM1066" s="413"/>
      <c r="BP1066" s="211"/>
      <c r="BQ1066" s="211"/>
      <c r="BR1066" s="211"/>
      <c r="BS1066" s="211"/>
    </row>
    <row r="1067" spans="1:71">
      <c r="A1067" s="419"/>
      <c r="B1067" s="419"/>
      <c r="C1067" s="422"/>
      <c r="D1067" s="195" t="str">
        <f t="shared" si="8204"/>
        <v>3.4</v>
      </c>
      <c r="E1067" s="195"/>
      <c r="F1067" s="195"/>
      <c r="G1067" s="195"/>
      <c r="H1067" s="195"/>
      <c r="I1067" s="195"/>
      <c r="J1067" s="196">
        <f t="shared" si="8043"/>
        <v>0</v>
      </c>
      <c r="K1067" s="197" t="str">
        <f>IF(analis!AN43="","",analis!AN43)</f>
        <v/>
      </c>
      <c r="L1067" s="196"/>
      <c r="M1067" s="196"/>
      <c r="N1067" s="196"/>
      <c r="O1067" s="196"/>
      <c r="P1067" s="196">
        <f t="shared" si="8044"/>
        <v>0</v>
      </c>
      <c r="Q1067" s="8" t="e">
        <f>#REF!</f>
        <v>#REF!</v>
      </c>
      <c r="R1067" s="196"/>
      <c r="S1067" s="196" t="e">
        <f t="shared" si="8045"/>
        <v>#REF!</v>
      </c>
      <c r="T1067" s="196"/>
      <c r="U1067" s="196"/>
      <c r="V1067" s="196">
        <f t="shared" si="8046"/>
        <v>0</v>
      </c>
      <c r="W1067" s="196"/>
      <c r="X1067" s="196"/>
      <c r="Y1067" s="196"/>
      <c r="Z1067" s="196"/>
      <c r="AA1067" s="196">
        <f t="shared" ref="AA1067" si="8563">IF($W$632=1,J1067*$J$7,0)</f>
        <v>0</v>
      </c>
      <c r="AB1067" s="196">
        <f t="shared" ref="AB1067" si="8564">IF($X$632=1,P1067*$P$7,0)</f>
        <v>0</v>
      </c>
      <c r="AC1067" s="196" t="e">
        <f t="shared" ref="AC1067" si="8565">IF($Y$632=1,S1067*$S$7,0)</f>
        <v>#REF!</v>
      </c>
      <c r="AD1067" s="196">
        <f t="shared" ref="AD1067" si="8566">IF($Z$632=1,V1067*$V$7,0)</f>
        <v>0</v>
      </c>
      <c r="AE1067" s="197" t="e">
        <f t="shared" si="8051"/>
        <v>#REF!</v>
      </c>
      <c r="AF1067" s="198">
        <f t="shared" ref="AF1067" si="8567">IFERROR(AE1067/(IF($W$632&gt;0,$J$7,0)+IF($X$632&gt;0,$P$7,0)+IF($Y$632&gt;0,$S$7,0)+IF($Z$632&gt;0,$V$7,0)),0)</f>
        <v>0</v>
      </c>
      <c r="AG1067" s="198"/>
      <c r="AH1067" s="425"/>
      <c r="AI1067" s="413"/>
      <c r="AJ1067" s="199" t="str">
        <f t="shared" si="8210"/>
        <v>4.4</v>
      </c>
      <c r="AK1067" s="8" t="e">
        <f>#REF!</f>
        <v>#REF!</v>
      </c>
      <c r="AL1067" s="199"/>
      <c r="AM1067" s="196" t="e">
        <f t="shared" si="8053"/>
        <v>#REF!</v>
      </c>
      <c r="AN1067" s="196"/>
      <c r="AO1067" s="196"/>
      <c r="AP1067" s="196">
        <f t="shared" si="8054"/>
        <v>0</v>
      </c>
      <c r="AQ1067" s="196"/>
      <c r="AR1067" s="196"/>
      <c r="AS1067" s="196">
        <f t="shared" si="8055"/>
        <v>0</v>
      </c>
      <c r="AT1067" s="196"/>
      <c r="AU1067" s="196"/>
      <c r="AV1067" s="196"/>
      <c r="AW1067" s="196" t="e">
        <f t="shared" ref="AW1067" si="8568">IF($AT$632=1,AM1067*$AM$7,0)</f>
        <v>#REF!</v>
      </c>
      <c r="AX1067" s="196">
        <f t="shared" ref="AX1067" si="8569">IF($AU$632=1,AP1067*$AP$7,0)</f>
        <v>0</v>
      </c>
      <c r="AY1067" s="196">
        <f t="shared" ref="AY1067" si="8570">IF($AV$632=1,AS1067*$AS$7,0)</f>
        <v>0</v>
      </c>
      <c r="AZ1067" s="197" t="e">
        <f t="shared" si="8059"/>
        <v>#REF!</v>
      </c>
      <c r="BA1067" s="198">
        <f t="shared" ref="BA1067" si="8571">IFERROR(AZ1067/(IF($AT$632&gt;0,$AM$7,0)+IF($AU$632&gt;0,$AP$7,0)+IF($AV$632&gt;0,$AS$7,0)),0)</f>
        <v>0</v>
      </c>
      <c r="BB1067" s="198"/>
      <c r="BC1067" s="425"/>
      <c r="BD1067" s="413"/>
      <c r="BE1067" s="413"/>
      <c r="BF1067" s="413"/>
      <c r="BG1067" s="416"/>
      <c r="BH1067" s="416"/>
      <c r="BI1067" s="411"/>
      <c r="BJ1067" s="411"/>
      <c r="BK1067" s="413"/>
      <c r="BL1067" s="413"/>
      <c r="BM1067" s="413"/>
      <c r="BP1067" s="211"/>
      <c r="BQ1067" s="211"/>
      <c r="BR1067" s="211"/>
      <c r="BS1067" s="211"/>
    </row>
    <row r="1068" spans="1:71">
      <c r="A1068" s="419"/>
      <c r="B1068" s="419"/>
      <c r="C1068" s="422"/>
      <c r="D1068" s="195" t="str">
        <f t="shared" si="8204"/>
        <v>3.5</v>
      </c>
      <c r="E1068" s="195"/>
      <c r="F1068" s="195"/>
      <c r="G1068" s="195"/>
      <c r="H1068" s="195"/>
      <c r="I1068" s="195"/>
      <c r="J1068" s="196">
        <f t="shared" si="8043"/>
        <v>0</v>
      </c>
      <c r="K1068" s="197" t="str">
        <f>IF(analis!AP43="","",analis!AP43)</f>
        <v/>
      </c>
      <c r="L1068" s="196"/>
      <c r="M1068" s="196"/>
      <c r="N1068" s="196"/>
      <c r="O1068" s="196"/>
      <c r="P1068" s="196">
        <f t="shared" si="8044"/>
        <v>0</v>
      </c>
      <c r="Q1068" s="8" t="e">
        <f>#REF!</f>
        <v>#REF!</v>
      </c>
      <c r="R1068" s="196"/>
      <c r="S1068" s="196" t="e">
        <f t="shared" si="8045"/>
        <v>#REF!</v>
      </c>
      <c r="T1068" s="196"/>
      <c r="U1068" s="196"/>
      <c r="V1068" s="196">
        <f t="shared" si="8046"/>
        <v>0</v>
      </c>
      <c r="W1068" s="196"/>
      <c r="X1068" s="196"/>
      <c r="Y1068" s="196"/>
      <c r="Z1068" s="196"/>
      <c r="AA1068" s="196">
        <f t="shared" ref="AA1068" si="8572">IF($W$633=1,J1068*$J$7,0)</f>
        <v>0</v>
      </c>
      <c r="AB1068" s="196">
        <f t="shared" ref="AB1068" si="8573">IF($X$633=1,P1068*$P$7,0)</f>
        <v>0</v>
      </c>
      <c r="AC1068" s="196" t="e">
        <f t="shared" ref="AC1068" si="8574">IF($Y$633=1,S1068*$S$7,0)</f>
        <v>#REF!</v>
      </c>
      <c r="AD1068" s="196">
        <f t="shared" ref="AD1068" si="8575">IF($Z$633=1,V1068*$V$7,0)</f>
        <v>0</v>
      </c>
      <c r="AE1068" s="197" t="e">
        <f t="shared" si="8051"/>
        <v>#REF!</v>
      </c>
      <c r="AF1068" s="198">
        <f t="shared" ref="AF1068" si="8576">IFERROR(AE1068/(IF($W$633&gt;0,$J$7,0)+IF($X$633&gt;0,$P$7,0)+IF($Y$633&gt;0,$S$7,0)+IF($Z$633&gt;0,$V$7,0)),0)</f>
        <v>0</v>
      </c>
      <c r="AG1068" s="198"/>
      <c r="AH1068" s="425"/>
      <c r="AI1068" s="413"/>
      <c r="AJ1068" s="199" t="str">
        <f t="shared" si="8210"/>
        <v>4.5</v>
      </c>
      <c r="AK1068" s="8" t="e">
        <f>#REF!</f>
        <v>#REF!</v>
      </c>
      <c r="AL1068" s="199"/>
      <c r="AM1068" s="196" t="e">
        <f t="shared" si="8053"/>
        <v>#REF!</v>
      </c>
      <c r="AN1068" s="196"/>
      <c r="AO1068" s="196"/>
      <c r="AP1068" s="196">
        <f t="shared" si="8054"/>
        <v>0</v>
      </c>
      <c r="AQ1068" s="196"/>
      <c r="AR1068" s="196"/>
      <c r="AS1068" s="196">
        <f t="shared" si="8055"/>
        <v>0</v>
      </c>
      <c r="AT1068" s="196"/>
      <c r="AU1068" s="196"/>
      <c r="AV1068" s="196"/>
      <c r="AW1068" s="196" t="e">
        <f t="shared" ref="AW1068" si="8577">IF($AT$633=1,AM1068*$AM$7,0)</f>
        <v>#REF!</v>
      </c>
      <c r="AX1068" s="196">
        <f t="shared" ref="AX1068" si="8578">IF($AU$633=1,AP1068*$AP$7,0)</f>
        <v>0</v>
      </c>
      <c r="AY1068" s="196">
        <f t="shared" ref="AY1068" si="8579">IF($AV$633=1,AS1068*$AS$7,0)</f>
        <v>0</v>
      </c>
      <c r="AZ1068" s="197" t="e">
        <f t="shared" si="8059"/>
        <v>#REF!</v>
      </c>
      <c r="BA1068" s="198">
        <f t="shared" ref="BA1068" si="8580">IFERROR(AZ1068/(IF($AT$633&gt;0,$AM$7,0)+IF($AU$633&gt;0,$AP$7,0)+IF($AV$633&gt;0,$AS$7,0)),0)</f>
        <v>0</v>
      </c>
      <c r="BB1068" s="198"/>
      <c r="BC1068" s="425"/>
      <c r="BD1068" s="413"/>
      <c r="BE1068" s="413"/>
      <c r="BF1068" s="413"/>
      <c r="BG1068" s="416"/>
      <c r="BH1068" s="416"/>
      <c r="BI1068" s="411"/>
      <c r="BJ1068" s="411"/>
      <c r="BK1068" s="413"/>
      <c r="BL1068" s="413"/>
      <c r="BM1068" s="413"/>
      <c r="BP1068" s="211"/>
      <c r="BQ1068" s="211"/>
      <c r="BR1068" s="211"/>
      <c r="BS1068" s="211"/>
    </row>
    <row r="1069" spans="1:71">
      <c r="A1069" s="419"/>
      <c r="B1069" s="419"/>
      <c r="C1069" s="422"/>
      <c r="D1069" s="195" t="str">
        <f t="shared" si="8204"/>
        <v>3.6</v>
      </c>
      <c r="E1069" s="195"/>
      <c r="F1069" s="195"/>
      <c r="G1069" s="195"/>
      <c r="H1069" s="195"/>
      <c r="I1069" s="195"/>
      <c r="J1069" s="196">
        <f t="shared" si="8043"/>
        <v>0</v>
      </c>
      <c r="K1069" s="197" t="str">
        <f>IF(analis!AR43="","",analis!AR43)</f>
        <v/>
      </c>
      <c r="L1069" s="196"/>
      <c r="M1069" s="196"/>
      <c r="N1069" s="196"/>
      <c r="O1069" s="196"/>
      <c r="P1069" s="196">
        <f t="shared" si="8044"/>
        <v>0</v>
      </c>
      <c r="Q1069" s="8" t="str">
        <f>'rpp10'!$M$288</f>
        <v/>
      </c>
      <c r="R1069" s="196"/>
      <c r="S1069" s="196">
        <f t="shared" si="8045"/>
        <v>0</v>
      </c>
      <c r="T1069" s="196"/>
      <c r="U1069" s="196"/>
      <c r="V1069" s="196">
        <f t="shared" si="8046"/>
        <v>0</v>
      </c>
      <c r="W1069" s="196"/>
      <c r="X1069" s="196"/>
      <c r="Y1069" s="196"/>
      <c r="Z1069" s="196"/>
      <c r="AA1069" s="196">
        <f t="shared" ref="AA1069" si="8581">IF($W$634=1,J1069*$J$7,0)</f>
        <v>0</v>
      </c>
      <c r="AB1069" s="196">
        <f t="shared" ref="AB1069" si="8582">IF($X$634=1,P1069*$P$7,0)</f>
        <v>0</v>
      </c>
      <c r="AC1069" s="196">
        <f t="shared" ref="AC1069" si="8583">IF($Y$634=1,S1069*$S$7,0)</f>
        <v>0</v>
      </c>
      <c r="AD1069" s="196">
        <f t="shared" ref="AD1069" si="8584">IF($Z$634=1,V1069*$V$7,0)</f>
        <v>0</v>
      </c>
      <c r="AE1069" s="197">
        <f t="shared" si="8051"/>
        <v>0</v>
      </c>
      <c r="AF1069" s="198">
        <f t="shared" ref="AF1069" si="8585">IFERROR(AE1069/(IF($W$634&gt;0,$J$7,0)+IF($X$634&gt;0,$P$7,0)+IF($Y$634&gt;0,$S$7,0)+IF($Z$634&gt;0,$V$7,0)),0)</f>
        <v>0</v>
      </c>
      <c r="AG1069" s="198"/>
      <c r="AH1069" s="425"/>
      <c r="AI1069" s="413"/>
      <c r="AJ1069" s="199" t="str">
        <f t="shared" si="8210"/>
        <v>4.6</v>
      </c>
      <c r="AK1069" s="8" t="str">
        <f>'rpp10'!$M$345</f>
        <v/>
      </c>
      <c r="AL1069" s="199"/>
      <c r="AM1069" s="196">
        <f t="shared" si="8053"/>
        <v>0</v>
      </c>
      <c r="AN1069" s="196"/>
      <c r="AO1069" s="196"/>
      <c r="AP1069" s="196">
        <f t="shared" si="8054"/>
        <v>0</v>
      </c>
      <c r="AQ1069" s="196"/>
      <c r="AR1069" s="196"/>
      <c r="AS1069" s="196">
        <f t="shared" si="8055"/>
        <v>0</v>
      </c>
      <c r="AT1069" s="196"/>
      <c r="AU1069" s="196"/>
      <c r="AV1069" s="196"/>
      <c r="AW1069" s="196">
        <f t="shared" ref="AW1069" si="8586">IF($AT$634=1,AM1069*$AM$7,0)</f>
        <v>0</v>
      </c>
      <c r="AX1069" s="196">
        <f t="shared" ref="AX1069" si="8587">IF($AU$634=1,AP1069*$AP$7,0)</f>
        <v>0</v>
      </c>
      <c r="AY1069" s="196">
        <f t="shared" ref="AY1069" si="8588">IF($AV$634=1,AS1069*$AS$7,0)</f>
        <v>0</v>
      </c>
      <c r="AZ1069" s="197">
        <f t="shared" si="8059"/>
        <v>0</v>
      </c>
      <c r="BA1069" s="198">
        <f t="shared" ref="BA1069" si="8589">IFERROR(AZ1069/(IF($AT$634&gt;0,$AM$7,0)+IF($AU$634&gt;0,$AP$7,0)+IF($AV$634&gt;0,$AS$7,0)),0)</f>
        <v>0</v>
      </c>
      <c r="BB1069" s="198"/>
      <c r="BC1069" s="425"/>
      <c r="BD1069" s="413"/>
      <c r="BE1069" s="413"/>
      <c r="BF1069" s="413"/>
      <c r="BG1069" s="416"/>
      <c r="BH1069" s="416"/>
      <c r="BI1069" s="411"/>
      <c r="BJ1069" s="411"/>
      <c r="BK1069" s="413"/>
      <c r="BL1069" s="413"/>
      <c r="BM1069" s="413"/>
      <c r="BP1069" s="211"/>
      <c r="BQ1069" s="211"/>
      <c r="BR1069" s="211"/>
      <c r="BS1069" s="211"/>
    </row>
    <row r="1070" spans="1:71">
      <c r="A1070" s="419"/>
      <c r="B1070" s="419"/>
      <c r="C1070" s="422"/>
      <c r="D1070" s="195" t="str">
        <f t="shared" si="8204"/>
        <v>3.7</v>
      </c>
      <c r="E1070" s="195"/>
      <c r="F1070" s="195"/>
      <c r="G1070" s="195"/>
      <c r="H1070" s="195"/>
      <c r="I1070" s="195"/>
      <c r="J1070" s="196">
        <f t="shared" si="8043"/>
        <v>0</v>
      </c>
      <c r="K1070" s="197" t="str">
        <f>IF(analis!AT43="","",analis!AT43)</f>
        <v/>
      </c>
      <c r="L1070" s="196"/>
      <c r="M1070" s="196"/>
      <c r="N1070" s="196"/>
      <c r="O1070" s="196"/>
      <c r="P1070" s="196">
        <f t="shared" si="8044"/>
        <v>0</v>
      </c>
      <c r="Q1070" s="8" t="e">
        <f>#REF!</f>
        <v>#REF!</v>
      </c>
      <c r="R1070" s="196"/>
      <c r="S1070" s="196" t="e">
        <f t="shared" si="8045"/>
        <v>#REF!</v>
      </c>
      <c r="T1070" s="196"/>
      <c r="U1070" s="196"/>
      <c r="V1070" s="196">
        <f t="shared" si="8046"/>
        <v>0</v>
      </c>
      <c r="W1070" s="196"/>
      <c r="X1070" s="196"/>
      <c r="Y1070" s="196"/>
      <c r="Z1070" s="196"/>
      <c r="AA1070" s="196">
        <f t="shared" ref="AA1070" si="8590">IF($W$635=1,J1070*$J$7,0)</f>
        <v>0</v>
      </c>
      <c r="AB1070" s="196">
        <f t="shared" ref="AB1070" si="8591">IF($X$635=1,P1070*$P$7,0)</f>
        <v>0</v>
      </c>
      <c r="AC1070" s="196" t="e">
        <f t="shared" ref="AC1070" si="8592">IF($Y$635=1,S1070*$S$7,0)</f>
        <v>#REF!</v>
      </c>
      <c r="AD1070" s="196">
        <f t="shared" ref="AD1070" si="8593">IF($Z$635=1,V1070*$V$7,0)</f>
        <v>0</v>
      </c>
      <c r="AE1070" s="197" t="e">
        <f t="shared" si="8051"/>
        <v>#REF!</v>
      </c>
      <c r="AF1070" s="198">
        <f t="shared" ref="AF1070" si="8594">IFERROR(AE1070/(IF($W$635&gt;0,$J$7,0)+IF($X$635&gt;0,$P$7,0)+IF($Y$635&gt;0,$S$7,0)+IF($Z$635&gt;0,$V$7,0)),0)</f>
        <v>0</v>
      </c>
      <c r="AG1070" s="198"/>
      <c r="AH1070" s="425"/>
      <c r="AI1070" s="413"/>
      <c r="AJ1070" s="199" t="str">
        <f t="shared" si="8210"/>
        <v>4.7</v>
      </c>
      <c r="AK1070" s="8" t="e">
        <f>#REF!</f>
        <v>#REF!</v>
      </c>
      <c r="AL1070" s="199"/>
      <c r="AM1070" s="196" t="e">
        <f t="shared" si="8053"/>
        <v>#REF!</v>
      </c>
      <c r="AN1070" s="196"/>
      <c r="AO1070" s="196"/>
      <c r="AP1070" s="196">
        <f t="shared" si="8054"/>
        <v>0</v>
      </c>
      <c r="AQ1070" s="196"/>
      <c r="AR1070" s="196"/>
      <c r="AS1070" s="196">
        <f t="shared" si="8055"/>
        <v>0</v>
      </c>
      <c r="AT1070" s="196"/>
      <c r="AU1070" s="196"/>
      <c r="AV1070" s="196"/>
      <c r="AW1070" s="196" t="e">
        <f t="shared" ref="AW1070" si="8595">IF($AT$635=1,AM1070*$AM$7,0)</f>
        <v>#REF!</v>
      </c>
      <c r="AX1070" s="196">
        <f t="shared" ref="AX1070" si="8596">IF($AU$635=1,AP1070*$AP$7,0)</f>
        <v>0</v>
      </c>
      <c r="AY1070" s="196">
        <f t="shared" ref="AY1070" si="8597">IF($AV$635=1,AS1070*$AS$7,0)</f>
        <v>0</v>
      </c>
      <c r="AZ1070" s="197" t="e">
        <f t="shared" si="8059"/>
        <v>#REF!</v>
      </c>
      <c r="BA1070" s="198">
        <f t="shared" ref="BA1070" si="8598">IFERROR(AZ1070/(IF($AT$635&gt;0,$AM$7,0)+IF($AU$635&gt;0,$AP$7,0)+IF($AV$635&gt;0,$AS$7,0)),0)</f>
        <v>0</v>
      </c>
      <c r="BB1070" s="198"/>
      <c r="BC1070" s="425"/>
      <c r="BD1070" s="413"/>
      <c r="BE1070" s="413"/>
      <c r="BF1070" s="413"/>
      <c r="BG1070" s="416"/>
      <c r="BH1070" s="416"/>
      <c r="BI1070" s="411"/>
      <c r="BJ1070" s="411"/>
      <c r="BK1070" s="413"/>
      <c r="BL1070" s="413"/>
      <c r="BM1070" s="413"/>
      <c r="BP1070" s="211"/>
      <c r="BQ1070" s="211"/>
      <c r="BR1070" s="211"/>
      <c r="BS1070" s="211"/>
    </row>
    <row r="1071" spans="1:71">
      <c r="A1071" s="419"/>
      <c r="B1071" s="419"/>
      <c r="C1071" s="422"/>
      <c r="D1071" s="195" t="str">
        <f t="shared" si="8204"/>
        <v>3.8</v>
      </c>
      <c r="E1071" s="195"/>
      <c r="F1071" s="195"/>
      <c r="G1071" s="195"/>
      <c r="H1071" s="195"/>
      <c r="I1071" s="195"/>
      <c r="J1071" s="196">
        <f t="shared" si="8043"/>
        <v>0</v>
      </c>
      <c r="K1071" s="197" t="str">
        <f>IF(analis!AV43="","",analis!AV43)</f>
        <v/>
      </c>
      <c r="L1071" s="196"/>
      <c r="M1071" s="196"/>
      <c r="N1071" s="196"/>
      <c r="O1071" s="196"/>
      <c r="P1071" s="196">
        <f t="shared" si="8044"/>
        <v>0</v>
      </c>
      <c r="Q1071" s="8" t="e">
        <f>#REF!</f>
        <v>#REF!</v>
      </c>
      <c r="R1071" s="196"/>
      <c r="S1071" s="196" t="e">
        <f t="shared" si="8045"/>
        <v>#REF!</v>
      </c>
      <c r="T1071" s="196"/>
      <c r="U1071" s="196"/>
      <c r="V1071" s="196">
        <f t="shared" si="8046"/>
        <v>0</v>
      </c>
      <c r="W1071" s="196"/>
      <c r="X1071" s="196"/>
      <c r="Y1071" s="196"/>
      <c r="Z1071" s="196"/>
      <c r="AA1071" s="196">
        <f t="shared" ref="AA1071" si="8599">IF($W$636=1,J1071*$J$7,0)</f>
        <v>0</v>
      </c>
      <c r="AB1071" s="196">
        <f t="shared" ref="AB1071" si="8600">IF($X$636=1,P1071*$P$7,0)</f>
        <v>0</v>
      </c>
      <c r="AC1071" s="196" t="e">
        <f t="shared" ref="AC1071" si="8601">IF($Y$636=1,S1071*$S$7,0)</f>
        <v>#REF!</v>
      </c>
      <c r="AD1071" s="196">
        <f t="shared" ref="AD1071" si="8602">IF($Z$636=1,V1071*$V$7,0)</f>
        <v>0</v>
      </c>
      <c r="AE1071" s="197" t="e">
        <f t="shared" si="8051"/>
        <v>#REF!</v>
      </c>
      <c r="AF1071" s="198">
        <f t="shared" ref="AF1071" si="8603">IFERROR(AE1071/(IF($W$636&gt;0,$J$7,0)+IF($X$636&gt;0,$P$7,0)+IF($Y$636&gt;0,$S$7,0)+IF($Z$636&gt;0,$V$7,0)),0)</f>
        <v>0</v>
      </c>
      <c r="AG1071" s="198"/>
      <c r="AH1071" s="425"/>
      <c r="AI1071" s="413"/>
      <c r="AJ1071" s="199" t="str">
        <f t="shared" si="8210"/>
        <v>4.8</v>
      </c>
      <c r="AK1071" s="8" t="e">
        <f>#REF!</f>
        <v>#REF!</v>
      </c>
      <c r="AL1071" s="199"/>
      <c r="AM1071" s="196" t="e">
        <f t="shared" si="8053"/>
        <v>#REF!</v>
      </c>
      <c r="AN1071" s="196"/>
      <c r="AO1071" s="196"/>
      <c r="AP1071" s="196">
        <f t="shared" si="8054"/>
        <v>0</v>
      </c>
      <c r="AQ1071" s="196"/>
      <c r="AR1071" s="196"/>
      <c r="AS1071" s="196">
        <f t="shared" si="8055"/>
        <v>0</v>
      </c>
      <c r="AT1071" s="196"/>
      <c r="AU1071" s="196"/>
      <c r="AV1071" s="196"/>
      <c r="AW1071" s="196" t="e">
        <f t="shared" ref="AW1071" si="8604">IF($AT$636=1,AM1071*$AM$7,0)</f>
        <v>#REF!</v>
      </c>
      <c r="AX1071" s="196">
        <f t="shared" ref="AX1071" si="8605">IF($AU$636=1,AP1071*$AP$7,0)</f>
        <v>0</v>
      </c>
      <c r="AY1071" s="196">
        <f t="shared" ref="AY1071" si="8606">IF($AV$636=1,AS1071*$AS$7,0)</f>
        <v>0</v>
      </c>
      <c r="AZ1071" s="197" t="e">
        <f t="shared" si="8059"/>
        <v>#REF!</v>
      </c>
      <c r="BA1071" s="198">
        <f t="shared" ref="BA1071" si="8607">IFERROR(AZ1071/(IF($AT$636&gt;0,$AM$7,0)+IF($AU$636&gt;0,$AP$7,0)+IF($AV$636&gt;0,$AS$7,0)),0)</f>
        <v>0</v>
      </c>
      <c r="BB1071" s="198"/>
      <c r="BC1071" s="425"/>
      <c r="BD1071" s="413"/>
      <c r="BE1071" s="413"/>
      <c r="BF1071" s="413"/>
      <c r="BG1071" s="416"/>
      <c r="BH1071" s="416"/>
      <c r="BI1071" s="411"/>
      <c r="BJ1071" s="411"/>
      <c r="BK1071" s="413"/>
      <c r="BL1071" s="413"/>
      <c r="BM1071" s="413"/>
      <c r="BP1071" s="211"/>
      <c r="BQ1071" s="211"/>
      <c r="BR1071" s="211"/>
      <c r="BS1071" s="211"/>
    </row>
    <row r="1072" spans="1:71">
      <c r="A1072" s="419"/>
      <c r="B1072" s="419"/>
      <c r="C1072" s="422"/>
      <c r="D1072" s="195" t="str">
        <f t="shared" si="8204"/>
        <v>3.9</v>
      </c>
      <c r="E1072" s="195"/>
      <c r="F1072" s="195"/>
      <c r="G1072" s="195"/>
      <c r="H1072" s="195"/>
      <c r="I1072" s="195"/>
      <c r="J1072" s="196">
        <f t="shared" si="8043"/>
        <v>0</v>
      </c>
      <c r="K1072" s="197" t="str">
        <f>IF(analis!AX43="","",analis!AX43)</f>
        <v/>
      </c>
      <c r="L1072" s="196"/>
      <c r="M1072" s="196"/>
      <c r="N1072" s="196"/>
      <c r="O1072" s="196"/>
      <c r="P1072" s="196">
        <f t="shared" si="8044"/>
        <v>0</v>
      </c>
      <c r="Q1072" s="8" t="e">
        <f>#REF!</f>
        <v>#REF!</v>
      </c>
      <c r="R1072" s="196"/>
      <c r="S1072" s="196" t="e">
        <f t="shared" si="8045"/>
        <v>#REF!</v>
      </c>
      <c r="T1072" s="196"/>
      <c r="U1072" s="196"/>
      <c r="V1072" s="196">
        <f t="shared" si="8046"/>
        <v>0</v>
      </c>
      <c r="W1072" s="196"/>
      <c r="X1072" s="196"/>
      <c r="Y1072" s="196"/>
      <c r="Z1072" s="196"/>
      <c r="AA1072" s="196">
        <f t="shared" ref="AA1072" si="8608">IF($W$637=1,J1072*$J$7,0)</f>
        <v>0</v>
      </c>
      <c r="AB1072" s="196">
        <f t="shared" ref="AB1072" si="8609">IF($X$637=1,P1072*$P$7,0)</f>
        <v>0</v>
      </c>
      <c r="AC1072" s="196" t="e">
        <f t="shared" ref="AC1072" si="8610">IF($Y$637=1,S1072*$S$7,0)</f>
        <v>#REF!</v>
      </c>
      <c r="AD1072" s="196">
        <f t="shared" ref="AD1072" si="8611">IF($Z$637=1,V1072*$V$7,0)</f>
        <v>0</v>
      </c>
      <c r="AE1072" s="197" t="e">
        <f t="shared" si="8051"/>
        <v>#REF!</v>
      </c>
      <c r="AF1072" s="198">
        <f t="shared" ref="AF1072" si="8612">IFERROR(AE1072/(IF($W$637&gt;0,$J$7,0)+IF($X$637&gt;0,$P$7,0)+IF($Y$637&gt;0,$S$7,0)+IF($Z$637&gt;0,$V$7,0)),0)</f>
        <v>0</v>
      </c>
      <c r="AG1072" s="198"/>
      <c r="AH1072" s="425"/>
      <c r="AI1072" s="413"/>
      <c r="AJ1072" s="199" t="str">
        <f t="shared" si="8210"/>
        <v>4.9</v>
      </c>
      <c r="AK1072" s="8" t="e">
        <f>#REF!</f>
        <v>#REF!</v>
      </c>
      <c r="AL1072" s="199"/>
      <c r="AM1072" s="196" t="e">
        <f t="shared" si="8053"/>
        <v>#REF!</v>
      </c>
      <c r="AN1072" s="196"/>
      <c r="AO1072" s="196"/>
      <c r="AP1072" s="196">
        <f t="shared" si="8054"/>
        <v>0</v>
      </c>
      <c r="AQ1072" s="196"/>
      <c r="AR1072" s="196"/>
      <c r="AS1072" s="196">
        <f t="shared" si="8055"/>
        <v>0</v>
      </c>
      <c r="AT1072" s="196"/>
      <c r="AU1072" s="196"/>
      <c r="AV1072" s="196"/>
      <c r="AW1072" s="196" t="e">
        <f t="shared" ref="AW1072" si="8613">IF($AT$637=1,AM1072*$AM$7,0)</f>
        <v>#REF!</v>
      </c>
      <c r="AX1072" s="196">
        <f t="shared" ref="AX1072" si="8614">IF($AU$637=1,AP1072*$AP$7,0)</f>
        <v>0</v>
      </c>
      <c r="AY1072" s="196">
        <f t="shared" ref="AY1072" si="8615">IF($AV$637=1,AS1072*$AS$7,0)</f>
        <v>0</v>
      </c>
      <c r="AZ1072" s="197" t="e">
        <f t="shared" si="8059"/>
        <v>#REF!</v>
      </c>
      <c r="BA1072" s="198">
        <f t="shared" ref="BA1072" si="8616">IFERROR(AZ1072/(IF($AT$637&gt;0,$AM$7,0)+IF($AU$637&gt;0,$AP$7,0)+IF($AV$637&gt;0,$AS$7,0)),0)</f>
        <v>0</v>
      </c>
      <c r="BB1072" s="198"/>
      <c r="BC1072" s="425"/>
      <c r="BD1072" s="413"/>
      <c r="BE1072" s="413"/>
      <c r="BF1072" s="413"/>
      <c r="BG1072" s="416"/>
      <c r="BH1072" s="416"/>
      <c r="BI1072" s="411"/>
      <c r="BJ1072" s="411"/>
      <c r="BK1072" s="413"/>
      <c r="BL1072" s="413"/>
      <c r="BM1072" s="413"/>
      <c r="BP1072" s="211"/>
      <c r="BQ1072" s="211"/>
      <c r="BR1072" s="211"/>
      <c r="BS1072" s="211"/>
    </row>
    <row r="1073" spans="1:71">
      <c r="A1073" s="419"/>
      <c r="B1073" s="419"/>
      <c r="C1073" s="422"/>
      <c r="D1073" s="195" t="str">
        <f t="shared" si="8204"/>
        <v>3.10</v>
      </c>
      <c r="E1073" s="195"/>
      <c r="F1073" s="195"/>
      <c r="G1073" s="195"/>
      <c r="H1073" s="195"/>
      <c r="I1073" s="195"/>
      <c r="J1073" s="196">
        <f t="shared" si="8043"/>
        <v>0</v>
      </c>
      <c r="K1073" s="197" t="str">
        <f>IF(analis!AZ43="","",analis!AZ43)</f>
        <v/>
      </c>
      <c r="L1073" s="196"/>
      <c r="M1073" s="196"/>
      <c r="N1073" s="196"/>
      <c r="O1073" s="196"/>
      <c r="P1073" s="196">
        <f t="shared" si="8044"/>
        <v>0</v>
      </c>
      <c r="Q1073" s="8" t="e">
        <f>#REF!</f>
        <v>#REF!</v>
      </c>
      <c r="R1073" s="196"/>
      <c r="S1073" s="196" t="e">
        <f t="shared" si="8045"/>
        <v>#REF!</v>
      </c>
      <c r="T1073" s="196"/>
      <c r="U1073" s="196"/>
      <c r="V1073" s="196">
        <f t="shared" si="8046"/>
        <v>0</v>
      </c>
      <c r="W1073" s="196"/>
      <c r="X1073" s="196"/>
      <c r="Y1073" s="196"/>
      <c r="Z1073" s="196"/>
      <c r="AA1073" s="196">
        <f t="shared" ref="AA1073" si="8617">IF($W$638=1,J1073*$J$7,0)</f>
        <v>0</v>
      </c>
      <c r="AB1073" s="196">
        <f t="shared" ref="AB1073" si="8618">IF($X$638=1,P1073*$P$7,0)</f>
        <v>0</v>
      </c>
      <c r="AC1073" s="196" t="e">
        <f t="shared" ref="AC1073" si="8619">IF($Y$638=1,S1073*$S$7,0)</f>
        <v>#REF!</v>
      </c>
      <c r="AD1073" s="196">
        <f t="shared" ref="AD1073" si="8620">IF($Z$638=1,V1073*$V$7,0)</f>
        <v>0</v>
      </c>
      <c r="AE1073" s="197" t="e">
        <f t="shared" si="8051"/>
        <v>#REF!</v>
      </c>
      <c r="AF1073" s="198">
        <f t="shared" ref="AF1073" si="8621">IFERROR(AE1073/(IF($W$638&gt;0,$J$7,0)+IF($X$638&gt;0,$P$7,0)+IF($Y$638&gt;0,$S$7,0)+IF($Z$638&gt;0,$V$7,0)),0)</f>
        <v>0</v>
      </c>
      <c r="AG1073" s="198"/>
      <c r="AH1073" s="425"/>
      <c r="AI1073" s="413"/>
      <c r="AJ1073" s="199" t="str">
        <f t="shared" si="8210"/>
        <v>4.10</v>
      </c>
      <c r="AK1073" s="8" t="e">
        <f>#REF!</f>
        <v>#REF!</v>
      </c>
      <c r="AL1073" s="199"/>
      <c r="AM1073" s="196" t="e">
        <f t="shared" si="8053"/>
        <v>#REF!</v>
      </c>
      <c r="AN1073" s="196"/>
      <c r="AO1073" s="196"/>
      <c r="AP1073" s="196">
        <f t="shared" si="8054"/>
        <v>0</v>
      </c>
      <c r="AQ1073" s="196"/>
      <c r="AR1073" s="196"/>
      <c r="AS1073" s="196">
        <f t="shared" si="8055"/>
        <v>0</v>
      </c>
      <c r="AT1073" s="196"/>
      <c r="AU1073" s="196"/>
      <c r="AV1073" s="196"/>
      <c r="AW1073" s="196" t="e">
        <f t="shared" ref="AW1073" si="8622">IF($AT$638=1,AM1073*$AM$7,0)</f>
        <v>#REF!</v>
      </c>
      <c r="AX1073" s="196">
        <f t="shared" ref="AX1073" si="8623">IF($AU$638=1,AP1073*$AP$7,0)</f>
        <v>0</v>
      </c>
      <c r="AY1073" s="196">
        <f t="shared" ref="AY1073" si="8624">IF($AV$638=1,AS1073*$AS$7,0)</f>
        <v>0</v>
      </c>
      <c r="AZ1073" s="197" t="e">
        <f t="shared" si="8059"/>
        <v>#REF!</v>
      </c>
      <c r="BA1073" s="198">
        <f t="shared" ref="BA1073" si="8625">IFERROR(AZ1073/(IF($AT$638&gt;0,$AM$7,0)+IF($AU$638&gt;0,$AP$7,0)+IF($AV$638&gt;0,$AS$7,0)),0)</f>
        <v>0</v>
      </c>
      <c r="BB1073" s="198"/>
      <c r="BC1073" s="425"/>
      <c r="BD1073" s="413"/>
      <c r="BE1073" s="413"/>
      <c r="BF1073" s="413"/>
      <c r="BG1073" s="416"/>
      <c r="BH1073" s="416"/>
      <c r="BI1073" s="411"/>
      <c r="BJ1073" s="411"/>
      <c r="BK1073" s="413"/>
      <c r="BL1073" s="413"/>
      <c r="BM1073" s="413"/>
      <c r="BP1073" s="211"/>
      <c r="BQ1073" s="211"/>
      <c r="BR1073" s="211"/>
      <c r="BS1073" s="211"/>
    </row>
    <row r="1074" spans="1:71">
      <c r="A1074" s="419"/>
      <c r="B1074" s="419"/>
      <c r="C1074" s="422"/>
      <c r="D1074" s="195" t="str">
        <f t="shared" si="8204"/>
        <v>3.11</v>
      </c>
      <c r="E1074" s="195"/>
      <c r="F1074" s="195"/>
      <c r="G1074" s="195"/>
      <c r="H1074" s="195"/>
      <c r="I1074" s="195"/>
      <c r="J1074" s="196">
        <f t="shared" si="8043"/>
        <v>0</v>
      </c>
      <c r="K1074" s="197" t="str">
        <f>IF(analis!BB43="","",analis!BB43)</f>
        <v/>
      </c>
      <c r="L1074" s="196"/>
      <c r="M1074" s="196"/>
      <c r="N1074" s="196"/>
      <c r="O1074" s="196"/>
      <c r="P1074" s="196">
        <f t="shared" si="8044"/>
        <v>0</v>
      </c>
      <c r="Q1074" s="8" t="e">
        <f>#REF!</f>
        <v>#REF!</v>
      </c>
      <c r="R1074" s="196"/>
      <c r="S1074" s="196" t="e">
        <f t="shared" si="8045"/>
        <v>#REF!</v>
      </c>
      <c r="T1074" s="196"/>
      <c r="U1074" s="196"/>
      <c r="V1074" s="196">
        <f t="shared" si="8046"/>
        <v>0</v>
      </c>
      <c r="W1074" s="196"/>
      <c r="X1074" s="196"/>
      <c r="Y1074" s="196"/>
      <c r="Z1074" s="196"/>
      <c r="AA1074" s="196">
        <f t="shared" ref="AA1074" si="8626">IF($W$639=1,J1074*$J$7,0)</f>
        <v>0</v>
      </c>
      <c r="AB1074" s="196">
        <f t="shared" ref="AB1074" si="8627">IF($X$639=1,P1074*$P$7,0)</f>
        <v>0</v>
      </c>
      <c r="AC1074" s="196" t="e">
        <f t="shared" ref="AC1074" si="8628">IF($Y$639=1,S1074*$S$7,0)</f>
        <v>#REF!</v>
      </c>
      <c r="AD1074" s="196">
        <f t="shared" ref="AD1074" si="8629">IF($Z$639=1,V1074*$V$7,0)</f>
        <v>0</v>
      </c>
      <c r="AE1074" s="197" t="e">
        <f t="shared" si="8051"/>
        <v>#REF!</v>
      </c>
      <c r="AF1074" s="198">
        <f t="shared" ref="AF1074" si="8630">IFERROR(AE1074/(IF($W$639&gt;0,$J$7,0)+IF($X$639&gt;0,$P$7,0)+IF($Y$639&gt;0,$S$7,0)+IF($Z$639&gt;0,$V$7,0)),0)</f>
        <v>0</v>
      </c>
      <c r="AG1074" s="198"/>
      <c r="AH1074" s="425"/>
      <c r="AI1074" s="413"/>
      <c r="AJ1074" s="199" t="str">
        <f t="shared" si="8210"/>
        <v>4.11</v>
      </c>
      <c r="AK1074" s="8" t="e">
        <f>#REF!</f>
        <v>#REF!</v>
      </c>
      <c r="AL1074" s="199"/>
      <c r="AM1074" s="196" t="e">
        <f t="shared" si="8053"/>
        <v>#REF!</v>
      </c>
      <c r="AN1074" s="196"/>
      <c r="AO1074" s="196"/>
      <c r="AP1074" s="196">
        <f t="shared" si="8054"/>
        <v>0</v>
      </c>
      <c r="AQ1074" s="196"/>
      <c r="AR1074" s="196"/>
      <c r="AS1074" s="196">
        <f t="shared" si="8055"/>
        <v>0</v>
      </c>
      <c r="AT1074" s="196"/>
      <c r="AU1074" s="196"/>
      <c r="AV1074" s="196"/>
      <c r="AW1074" s="196" t="e">
        <f t="shared" ref="AW1074" si="8631">IF($AT$639=1,AM1074*$AM$7,0)</f>
        <v>#REF!</v>
      </c>
      <c r="AX1074" s="196">
        <f t="shared" ref="AX1074" si="8632">IF($AU$639=1,AP1074*$AP$7,0)</f>
        <v>0</v>
      </c>
      <c r="AY1074" s="196">
        <f t="shared" ref="AY1074" si="8633">IF($AV$639=1,AS1074*$AS$7,0)</f>
        <v>0</v>
      </c>
      <c r="AZ1074" s="197" t="e">
        <f t="shared" si="8059"/>
        <v>#REF!</v>
      </c>
      <c r="BA1074" s="198">
        <f t="shared" ref="BA1074" si="8634">IFERROR(AZ1074/(IF($AT$639&gt;0,$AM$7,0)+IF($AU$639&gt;0,$AP$7,0)+IF($AV$639&gt;0,$AS$7,0)),0)</f>
        <v>0</v>
      </c>
      <c r="BB1074" s="198"/>
      <c r="BC1074" s="425"/>
      <c r="BD1074" s="413"/>
      <c r="BE1074" s="413"/>
      <c r="BF1074" s="413"/>
      <c r="BG1074" s="416"/>
      <c r="BH1074" s="416"/>
      <c r="BI1074" s="411"/>
      <c r="BJ1074" s="411"/>
      <c r="BK1074" s="413"/>
      <c r="BL1074" s="413"/>
      <c r="BM1074" s="413"/>
      <c r="BP1074" s="211"/>
      <c r="BQ1074" s="211"/>
      <c r="BR1074" s="211"/>
      <c r="BS1074" s="211"/>
    </row>
    <row r="1075" spans="1:71">
      <c r="A1075" s="419"/>
      <c r="B1075" s="419"/>
      <c r="C1075" s="422"/>
      <c r="D1075" s="195" t="str">
        <f t="shared" si="8204"/>
        <v>3.12</v>
      </c>
      <c r="E1075" s="195"/>
      <c r="F1075" s="195"/>
      <c r="G1075" s="195"/>
      <c r="H1075" s="195"/>
      <c r="I1075" s="195"/>
      <c r="J1075" s="196">
        <f t="shared" si="8043"/>
        <v>0</v>
      </c>
      <c r="K1075" s="197" t="str">
        <f>IF(analis!BD43="","",analis!BD43)</f>
        <v/>
      </c>
      <c r="L1075" s="196"/>
      <c r="M1075" s="196"/>
      <c r="N1075" s="196"/>
      <c r="O1075" s="196"/>
      <c r="P1075" s="196">
        <f t="shared" si="8044"/>
        <v>0</v>
      </c>
      <c r="Q1075" s="8" t="e">
        <f>#REF!</f>
        <v>#REF!</v>
      </c>
      <c r="R1075" s="196"/>
      <c r="S1075" s="196" t="e">
        <f t="shared" si="8045"/>
        <v>#REF!</v>
      </c>
      <c r="T1075" s="196"/>
      <c r="U1075" s="196"/>
      <c r="V1075" s="196">
        <f t="shared" si="8046"/>
        <v>0</v>
      </c>
      <c r="W1075" s="196"/>
      <c r="X1075" s="196"/>
      <c r="Y1075" s="196"/>
      <c r="Z1075" s="196"/>
      <c r="AA1075" s="196">
        <f t="shared" ref="AA1075" si="8635">IF($W$640=1,J1075*$J$7,0)</f>
        <v>0</v>
      </c>
      <c r="AB1075" s="196">
        <f t="shared" ref="AB1075" si="8636">IF($X$640=1,P1075*$P$7,0)</f>
        <v>0</v>
      </c>
      <c r="AC1075" s="196" t="e">
        <f t="shared" ref="AC1075" si="8637">IF($Y$640=1,S1075*$S$7,0)</f>
        <v>#REF!</v>
      </c>
      <c r="AD1075" s="196">
        <f t="shared" ref="AD1075" si="8638">IF($Z$640=1,V1075*$V$7,0)</f>
        <v>0</v>
      </c>
      <c r="AE1075" s="197" t="e">
        <f t="shared" si="8051"/>
        <v>#REF!</v>
      </c>
      <c r="AF1075" s="198">
        <f t="shared" ref="AF1075" si="8639">IFERROR(AE1075/(IF($W$640&gt;0,$J$7,0)+IF($X$640&gt;0,$P$7,0)+IF($Y$640&gt;0,$S$7,0)+IF($Z$640&gt;0,$V$7,0)),0)</f>
        <v>0</v>
      </c>
      <c r="AG1075" s="198"/>
      <c r="AH1075" s="425"/>
      <c r="AI1075" s="413"/>
      <c r="AJ1075" s="199" t="str">
        <f t="shared" si="8210"/>
        <v>4.12</v>
      </c>
      <c r="AK1075" s="8" t="e">
        <f>#REF!</f>
        <v>#REF!</v>
      </c>
      <c r="AL1075" s="199"/>
      <c r="AM1075" s="196" t="e">
        <f t="shared" si="8053"/>
        <v>#REF!</v>
      </c>
      <c r="AN1075" s="196"/>
      <c r="AO1075" s="196"/>
      <c r="AP1075" s="196">
        <f t="shared" si="8054"/>
        <v>0</v>
      </c>
      <c r="AQ1075" s="196"/>
      <c r="AR1075" s="196"/>
      <c r="AS1075" s="196">
        <f t="shared" si="8055"/>
        <v>0</v>
      </c>
      <c r="AT1075" s="196"/>
      <c r="AU1075" s="196"/>
      <c r="AV1075" s="196"/>
      <c r="AW1075" s="196" t="e">
        <f t="shared" ref="AW1075" si="8640">IF($AT$640=1,AM1075*$AM$7,0)</f>
        <v>#REF!</v>
      </c>
      <c r="AX1075" s="196">
        <f t="shared" ref="AX1075" si="8641">IF($AU$640=1,AP1075*$AP$7,0)</f>
        <v>0</v>
      </c>
      <c r="AY1075" s="196">
        <f t="shared" ref="AY1075" si="8642">IF($AV$640=1,AS1075*$AS$7,0)</f>
        <v>0</v>
      </c>
      <c r="AZ1075" s="197" t="e">
        <f t="shared" si="8059"/>
        <v>#REF!</v>
      </c>
      <c r="BA1075" s="198">
        <f t="shared" ref="BA1075" si="8643">IFERROR(AZ1075/(IF($AT$640&gt;0,$AM$7,0)+IF($AU$640&gt;0,$AP$7,0)+IF($AV$640&gt;0,$AS$7,0)),0)</f>
        <v>0</v>
      </c>
      <c r="BB1075" s="198"/>
      <c r="BC1075" s="425"/>
      <c r="BD1075" s="413"/>
      <c r="BE1075" s="413"/>
      <c r="BF1075" s="413"/>
      <c r="BG1075" s="416"/>
      <c r="BH1075" s="416"/>
      <c r="BI1075" s="411"/>
      <c r="BJ1075" s="411"/>
      <c r="BK1075" s="413"/>
      <c r="BL1075" s="413"/>
      <c r="BM1075" s="413"/>
      <c r="BP1075" s="211"/>
      <c r="BQ1075" s="211"/>
      <c r="BR1075" s="211"/>
      <c r="BS1075" s="211"/>
    </row>
    <row r="1076" spans="1:71">
      <c r="A1076" s="419"/>
      <c r="B1076" s="419"/>
      <c r="C1076" s="422"/>
      <c r="D1076" s="195" t="str">
        <f t="shared" si="8204"/>
        <v>3.13</v>
      </c>
      <c r="E1076" s="195"/>
      <c r="F1076" s="195"/>
      <c r="G1076" s="195"/>
      <c r="H1076" s="195"/>
      <c r="I1076" s="195"/>
      <c r="J1076" s="196">
        <f t="shared" si="8043"/>
        <v>0</v>
      </c>
      <c r="K1076" s="197" t="str">
        <f>IF(analis!BF43="","",analis!BF43)</f>
        <v/>
      </c>
      <c r="L1076" s="196"/>
      <c r="M1076" s="196"/>
      <c r="N1076" s="196"/>
      <c r="O1076" s="196"/>
      <c r="P1076" s="196">
        <f t="shared" si="8044"/>
        <v>0</v>
      </c>
      <c r="Q1076" s="8" t="e">
        <f>#REF!</f>
        <v>#REF!</v>
      </c>
      <c r="R1076" s="196"/>
      <c r="S1076" s="196" t="e">
        <f t="shared" si="8045"/>
        <v>#REF!</v>
      </c>
      <c r="T1076" s="196"/>
      <c r="U1076" s="196"/>
      <c r="V1076" s="196">
        <f t="shared" si="8046"/>
        <v>0</v>
      </c>
      <c r="W1076" s="196"/>
      <c r="X1076" s="196"/>
      <c r="Y1076" s="196"/>
      <c r="Z1076" s="196"/>
      <c r="AA1076" s="196">
        <f t="shared" ref="AA1076" si="8644">IF($W$641=1,J1076*$J$7,0)</f>
        <v>0</v>
      </c>
      <c r="AB1076" s="196">
        <f t="shared" ref="AB1076" si="8645">IF($X$641=1,P1076*$P$7,0)</f>
        <v>0</v>
      </c>
      <c r="AC1076" s="196" t="e">
        <f t="shared" ref="AC1076" si="8646">IF($Y$641=1,S1076*$S$7,0)</f>
        <v>#REF!</v>
      </c>
      <c r="AD1076" s="196">
        <f t="shared" ref="AD1076" si="8647">IF($Z$641=1,V1076*$V$7,0)</f>
        <v>0</v>
      </c>
      <c r="AE1076" s="197" t="e">
        <f t="shared" si="8051"/>
        <v>#REF!</v>
      </c>
      <c r="AF1076" s="198">
        <f t="shared" ref="AF1076" si="8648">IFERROR(AE1076/(IF($W$641&gt;0,$J$7,0)+IF($X$641&gt;0,$P$7,0)+IF($Y$641&gt;0,$S$7,0)+IF($Z$641&gt;0,$V$7,0)),0)</f>
        <v>0</v>
      </c>
      <c r="AG1076" s="198"/>
      <c r="AH1076" s="425"/>
      <c r="AI1076" s="413"/>
      <c r="AJ1076" s="199" t="str">
        <f t="shared" si="8210"/>
        <v>4.13</v>
      </c>
      <c r="AK1076" s="8" t="e">
        <f>#REF!</f>
        <v>#REF!</v>
      </c>
      <c r="AL1076" s="199"/>
      <c r="AM1076" s="196" t="e">
        <f t="shared" si="8053"/>
        <v>#REF!</v>
      </c>
      <c r="AN1076" s="196"/>
      <c r="AO1076" s="196"/>
      <c r="AP1076" s="196">
        <f t="shared" si="8054"/>
        <v>0</v>
      </c>
      <c r="AQ1076" s="196"/>
      <c r="AR1076" s="196"/>
      <c r="AS1076" s="196">
        <f t="shared" si="8055"/>
        <v>0</v>
      </c>
      <c r="AT1076" s="196"/>
      <c r="AU1076" s="196"/>
      <c r="AV1076" s="196"/>
      <c r="AW1076" s="196" t="e">
        <f t="shared" ref="AW1076" si="8649">IF($AT$641=1,AM1076*$AM$7,0)</f>
        <v>#REF!</v>
      </c>
      <c r="AX1076" s="196">
        <f t="shared" ref="AX1076" si="8650">IF($AU$641=1,AP1076*$AP$7,0)</f>
        <v>0</v>
      </c>
      <c r="AY1076" s="196">
        <f t="shared" ref="AY1076" si="8651">IF($AV$641=1,AS1076*$AS$7,0)</f>
        <v>0</v>
      </c>
      <c r="AZ1076" s="197" t="e">
        <f t="shared" si="8059"/>
        <v>#REF!</v>
      </c>
      <c r="BA1076" s="198">
        <f t="shared" ref="BA1076" si="8652">IFERROR(AZ1076/(IF($AT$641&gt;0,$AM$7,0)+IF($AU$641&gt;0,$AP$7,0)+IF($AV$641&gt;0,$AS$7,0)),0)</f>
        <v>0</v>
      </c>
      <c r="BB1076" s="198"/>
      <c r="BC1076" s="425"/>
      <c r="BD1076" s="413"/>
      <c r="BE1076" s="413"/>
      <c r="BF1076" s="413"/>
      <c r="BG1076" s="416"/>
      <c r="BH1076" s="416"/>
      <c r="BI1076" s="411"/>
      <c r="BJ1076" s="411"/>
      <c r="BK1076" s="413"/>
      <c r="BL1076" s="413"/>
      <c r="BM1076" s="413"/>
      <c r="BP1076" s="211"/>
      <c r="BQ1076" s="211"/>
      <c r="BR1076" s="211"/>
      <c r="BS1076" s="211"/>
    </row>
    <row r="1077" spans="1:71">
      <c r="A1077" s="419"/>
      <c r="B1077" s="419"/>
      <c r="C1077" s="422"/>
      <c r="D1077" s="195" t="str">
        <f t="shared" si="8204"/>
        <v>3.14</v>
      </c>
      <c r="E1077" s="195"/>
      <c r="F1077" s="195"/>
      <c r="G1077" s="195"/>
      <c r="H1077" s="195"/>
      <c r="I1077" s="195"/>
      <c r="J1077" s="196">
        <f t="shared" si="8043"/>
        <v>0</v>
      </c>
      <c r="K1077" s="197" t="str">
        <f>IF(analis!BH43="","",analis!BH43)</f>
        <v/>
      </c>
      <c r="L1077" s="196"/>
      <c r="M1077" s="196"/>
      <c r="N1077" s="196"/>
      <c r="O1077" s="196"/>
      <c r="P1077" s="196">
        <f t="shared" si="8044"/>
        <v>0</v>
      </c>
      <c r="Q1077" s="8" t="e">
        <f>#REF!</f>
        <v>#REF!</v>
      </c>
      <c r="R1077" s="196"/>
      <c r="S1077" s="196" t="e">
        <f t="shared" si="8045"/>
        <v>#REF!</v>
      </c>
      <c r="T1077" s="196"/>
      <c r="U1077" s="196"/>
      <c r="V1077" s="196">
        <f t="shared" si="8046"/>
        <v>0</v>
      </c>
      <c r="W1077" s="196"/>
      <c r="X1077" s="196"/>
      <c r="Y1077" s="196"/>
      <c r="Z1077" s="196"/>
      <c r="AA1077" s="196">
        <f t="shared" ref="AA1077" si="8653">IF($W$642=1,J1077*$J$7,0)</f>
        <v>0</v>
      </c>
      <c r="AB1077" s="196">
        <f t="shared" ref="AB1077" si="8654">IF($X$642=1,P1077*$P$7,0)</f>
        <v>0</v>
      </c>
      <c r="AC1077" s="196" t="e">
        <f t="shared" ref="AC1077" si="8655">IF($Y$642=1,S1077*$S$7,0)</f>
        <v>#REF!</v>
      </c>
      <c r="AD1077" s="196">
        <f t="shared" ref="AD1077" si="8656">IF($Z$642=1,V1077*$V$7,0)</f>
        <v>0</v>
      </c>
      <c r="AE1077" s="197" t="e">
        <f t="shared" si="8051"/>
        <v>#REF!</v>
      </c>
      <c r="AF1077" s="198">
        <f t="shared" ref="AF1077" si="8657">IFERROR(AE1077/(IF($W$642&gt;0,$J$7,0)+IF($X$642&gt;0,$P$7,0)+IF($Y$642&gt;0,$S$7,0)+IF($Z$642&gt;0,$V$7,0)),0)</f>
        <v>0</v>
      </c>
      <c r="AG1077" s="198"/>
      <c r="AH1077" s="425"/>
      <c r="AI1077" s="413"/>
      <c r="AJ1077" s="199" t="str">
        <f t="shared" si="8210"/>
        <v>4.14</v>
      </c>
      <c r="AK1077" s="8" t="e">
        <f>#REF!</f>
        <v>#REF!</v>
      </c>
      <c r="AL1077" s="199"/>
      <c r="AM1077" s="196" t="e">
        <f t="shared" si="8053"/>
        <v>#REF!</v>
      </c>
      <c r="AN1077" s="196"/>
      <c r="AO1077" s="196"/>
      <c r="AP1077" s="196">
        <f t="shared" si="8054"/>
        <v>0</v>
      </c>
      <c r="AQ1077" s="196"/>
      <c r="AR1077" s="196"/>
      <c r="AS1077" s="196">
        <f t="shared" si="8055"/>
        <v>0</v>
      </c>
      <c r="AT1077" s="196"/>
      <c r="AU1077" s="196"/>
      <c r="AV1077" s="196"/>
      <c r="AW1077" s="196" t="e">
        <f t="shared" ref="AW1077" si="8658">IF($AT$642=1,AM1077*$AM$7,0)</f>
        <v>#REF!</v>
      </c>
      <c r="AX1077" s="196">
        <f t="shared" ref="AX1077" si="8659">IF($AU$642=1,AP1077*$AP$7,0)</f>
        <v>0</v>
      </c>
      <c r="AY1077" s="196">
        <f t="shared" ref="AY1077" si="8660">IF($AV$642=1,AS1077*$AS$7,0)</f>
        <v>0</v>
      </c>
      <c r="AZ1077" s="197" t="e">
        <f t="shared" si="8059"/>
        <v>#REF!</v>
      </c>
      <c r="BA1077" s="198">
        <f t="shared" ref="BA1077" si="8661">IFERROR(AZ1077/(IF($AT$642&gt;0,$AM$7,0)+IF($AU$642&gt;0,$AP$7,0)+IF($AV$642&gt;0,$AS$7,0)),0)</f>
        <v>0</v>
      </c>
      <c r="BB1077" s="198"/>
      <c r="BC1077" s="425"/>
      <c r="BD1077" s="413"/>
      <c r="BE1077" s="413"/>
      <c r="BF1077" s="413"/>
      <c r="BG1077" s="416"/>
      <c r="BH1077" s="416"/>
      <c r="BI1077" s="411"/>
      <c r="BJ1077" s="411"/>
      <c r="BK1077" s="413"/>
      <c r="BL1077" s="413"/>
      <c r="BM1077" s="413"/>
      <c r="BP1077" s="211"/>
      <c r="BQ1077" s="211"/>
      <c r="BR1077" s="211"/>
      <c r="BS1077" s="211"/>
    </row>
    <row r="1078" spans="1:71">
      <c r="A1078" s="420"/>
      <c r="B1078" s="420"/>
      <c r="C1078" s="423"/>
      <c r="D1078" s="195" t="str">
        <f t="shared" si="8204"/>
        <v>3.15</v>
      </c>
      <c r="E1078" s="195"/>
      <c r="F1078" s="195"/>
      <c r="G1078" s="195"/>
      <c r="H1078" s="195"/>
      <c r="I1078" s="195"/>
      <c r="J1078" s="196">
        <f t="shared" ref="J1078:J1141" si="8662">IF(SUM(E1078:I1078)&gt;0,AVERAGE(E1078:I1078),0)</f>
        <v>0</v>
      </c>
      <c r="K1078" s="197" t="str">
        <f>IF(analis!BJ43="","",analis!BJ43)</f>
        <v/>
      </c>
      <c r="L1078" s="196"/>
      <c r="M1078" s="196"/>
      <c r="N1078" s="196"/>
      <c r="O1078" s="196"/>
      <c r="P1078" s="196">
        <f t="shared" ref="P1078:P1141" si="8663">IF(SUM(K1078:O1078)&gt;0,AVERAGE(K1078:O1078),0)</f>
        <v>0</v>
      </c>
      <c r="Q1078" s="8" t="e">
        <f>#REF!</f>
        <v>#REF!</v>
      </c>
      <c r="R1078" s="196"/>
      <c r="S1078" s="196" t="e">
        <f t="shared" ref="S1078:S1141" si="8664">IF(SUM(Q1078:R1078)&gt;0,MAX(Q1078:R1078),0)</f>
        <v>#REF!</v>
      </c>
      <c r="T1078" s="196"/>
      <c r="U1078" s="196"/>
      <c r="V1078" s="196">
        <f t="shared" ref="V1078:V1141" si="8665">IF(SUM(T1078:U1078)&gt;0,MAX(T1078:U1078),0)</f>
        <v>0</v>
      </c>
      <c r="W1078" s="196"/>
      <c r="X1078" s="196"/>
      <c r="Y1078" s="196"/>
      <c r="Z1078" s="196"/>
      <c r="AA1078" s="196">
        <f t="shared" ref="AA1078" si="8666">IF($W$643=1,J1078*$J$7,0)</f>
        <v>0</v>
      </c>
      <c r="AB1078" s="196">
        <f t="shared" ref="AB1078" si="8667">IF($X$643=1,P1078*$P$7,0)</f>
        <v>0</v>
      </c>
      <c r="AC1078" s="196" t="e">
        <f t="shared" ref="AC1078" si="8668">IF($Y$643=1,S1078*$S$7,0)</f>
        <v>#REF!</v>
      </c>
      <c r="AD1078" s="196">
        <f t="shared" ref="AD1078" si="8669">IF($Z$643=1,V1078*$V$7,0)</f>
        <v>0</v>
      </c>
      <c r="AE1078" s="197" t="e">
        <f t="shared" ref="AE1078:AE1141" si="8670">SUM(AA1078:AD1078)</f>
        <v>#REF!</v>
      </c>
      <c r="AF1078" s="198">
        <f t="shared" ref="AF1078" si="8671">IFERROR(AE1078/(IF($W$643&gt;0,$J$7,0)+IF($X$643&gt;0,$P$7,0)+IF($Y$643&gt;0,$S$7,0)+IF($Z$643&gt;0,$V$7,0)),0)</f>
        <v>0</v>
      </c>
      <c r="AG1078" s="198"/>
      <c r="AH1078" s="426"/>
      <c r="AI1078" s="414"/>
      <c r="AJ1078" s="199" t="str">
        <f t="shared" si="8210"/>
        <v>4.15</v>
      </c>
      <c r="AK1078" s="8" t="e">
        <f>#REF!</f>
        <v>#REF!</v>
      </c>
      <c r="AL1078" s="199"/>
      <c r="AM1078" s="196" t="e">
        <f t="shared" ref="AM1078:AM1141" si="8672">MAX(AK1078:AL1078)</f>
        <v>#REF!</v>
      </c>
      <c r="AN1078" s="196"/>
      <c r="AO1078" s="196"/>
      <c r="AP1078" s="196">
        <f t="shared" ref="AP1078:AP1141" si="8673">MAX(AN1078:AO1078)</f>
        <v>0</v>
      </c>
      <c r="AQ1078" s="196"/>
      <c r="AR1078" s="196"/>
      <c r="AS1078" s="196">
        <f t="shared" ref="AS1078:AS1141" si="8674">MAX(AQ1078:AR1078)</f>
        <v>0</v>
      </c>
      <c r="AT1078" s="196"/>
      <c r="AU1078" s="196"/>
      <c r="AV1078" s="196"/>
      <c r="AW1078" s="196" t="e">
        <f t="shared" ref="AW1078" si="8675">IF($AT$643=1,AM1078*$AM$7,0)</f>
        <v>#REF!</v>
      </c>
      <c r="AX1078" s="196">
        <f t="shared" ref="AX1078" si="8676">IF($AU$643=1,AP1078*$AP$7,0)</f>
        <v>0</v>
      </c>
      <c r="AY1078" s="196">
        <f t="shared" ref="AY1078" si="8677">IF($AV$643=1,AS1078*$AS$7,0)</f>
        <v>0</v>
      </c>
      <c r="AZ1078" s="197" t="e">
        <f t="shared" ref="AZ1078:AZ1141" si="8678">SUM(AW1078:AY1078)</f>
        <v>#REF!</v>
      </c>
      <c r="BA1078" s="198">
        <f t="shared" ref="BA1078" si="8679">IFERROR(AZ1078/(IF($AT$643&gt;0,$AM$7,0)+IF($AU$643&gt;0,$AP$7,0)+IF($AV$643&gt;0,$AS$7,0)),0)</f>
        <v>0</v>
      </c>
      <c r="BB1078" s="198"/>
      <c r="BC1078" s="426"/>
      <c r="BD1078" s="414"/>
      <c r="BE1078" s="414"/>
      <c r="BF1078" s="414"/>
      <c r="BG1078" s="417"/>
      <c r="BH1078" s="417"/>
      <c r="BI1078" s="316"/>
      <c r="BJ1078" s="316"/>
      <c r="BK1078" s="414"/>
      <c r="BL1078" s="414"/>
      <c r="BM1078" s="414"/>
      <c r="BP1078" s="211"/>
      <c r="BQ1078" s="211"/>
      <c r="BR1078" s="211"/>
      <c r="BS1078" s="211"/>
    </row>
    <row r="1079" spans="1:71">
      <c r="A1079" s="418">
        <v>31</v>
      </c>
      <c r="B1079" s="418">
        <f>pd!B654</f>
        <v>0</v>
      </c>
      <c r="C1079" s="421">
        <f>pd!C654</f>
        <v>0</v>
      </c>
      <c r="D1079" s="195" t="str">
        <f t="shared" si="8204"/>
        <v>3.1</v>
      </c>
      <c r="E1079" s="195"/>
      <c r="F1079" s="195"/>
      <c r="G1079" s="195"/>
      <c r="H1079" s="195"/>
      <c r="I1079" s="195"/>
      <c r="J1079" s="196">
        <f t="shared" si="8662"/>
        <v>0</v>
      </c>
      <c r="K1079" s="197" t="str">
        <f>IF(analis!AH44="","",analis!AH44)</f>
        <v/>
      </c>
      <c r="L1079" s="196"/>
      <c r="M1079" s="196"/>
      <c r="N1079" s="196"/>
      <c r="O1079" s="196"/>
      <c r="P1079" s="196">
        <f t="shared" si="8663"/>
        <v>0</v>
      </c>
      <c r="Q1079" s="8" t="e">
        <f>#REF!</f>
        <v>#REF!</v>
      </c>
      <c r="R1079" s="196"/>
      <c r="S1079" s="196" t="e">
        <f t="shared" si="8664"/>
        <v>#REF!</v>
      </c>
      <c r="T1079" s="196"/>
      <c r="U1079" s="196"/>
      <c r="V1079" s="196">
        <f t="shared" si="8665"/>
        <v>0</v>
      </c>
      <c r="W1079" s="196"/>
      <c r="X1079" s="196"/>
      <c r="Y1079" s="196"/>
      <c r="Z1079" s="196"/>
      <c r="AA1079" s="196">
        <f t="shared" ref="AA1079" si="8680">IF($W$629=1,J1079*$J$7,0)</f>
        <v>0</v>
      </c>
      <c r="AB1079" s="196">
        <f t="shared" ref="AB1079" si="8681">IF($X$629=1,P1079*$P$7,0)</f>
        <v>0</v>
      </c>
      <c r="AC1079" s="196" t="e">
        <f t="shared" ref="AC1079" si="8682">IF($Y$629=1,S1079*$S$7,0)</f>
        <v>#REF!</v>
      </c>
      <c r="AD1079" s="196">
        <f t="shared" ref="AD1079" si="8683">IF($Z$629=1,V1079*$V$7,0)</f>
        <v>0</v>
      </c>
      <c r="AE1079" s="197" t="e">
        <f t="shared" si="8670"/>
        <v>#REF!</v>
      </c>
      <c r="AF1079" s="198">
        <f t="shared" ref="AF1079" si="8684">IFERROR(AE1079/(IF($W$629&gt;0,$J$7,0)+IF($X$629&gt;0,$P$7,0)+IF($Y$629&gt;0,$S$7,0)+IF($Z$629&gt;0,$V$7,0)),0)</f>
        <v>0</v>
      </c>
      <c r="AG1079" s="198"/>
      <c r="AH1079" s="424" t="e">
        <f t="shared" ref="AH1079" si="8685">ROUND((SUM(AF1079:AF1093)/SUM($AG$629:$AG$643)),0)</f>
        <v>#REF!</v>
      </c>
      <c r="AI1079" s="412" t="e">
        <f t="shared" ref="AI1079" si="8686">IF(AH1079&gt;=$BO$629,"A",IF(AH1079&gt;=$BO$630,"B",IF(AH1079&gt;=$BO$631,"C",IF(AH1079&gt;=$BO$632,"D",""))))</f>
        <v>#REF!</v>
      </c>
      <c r="AJ1079" s="199" t="str">
        <f t="shared" si="8210"/>
        <v>4.1</v>
      </c>
      <c r="AK1079" s="8" t="e">
        <f>#REF!</f>
        <v>#REF!</v>
      </c>
      <c r="AL1079" s="199"/>
      <c r="AM1079" s="196" t="e">
        <f t="shared" si="8672"/>
        <v>#REF!</v>
      </c>
      <c r="AN1079" s="196"/>
      <c r="AO1079" s="196"/>
      <c r="AP1079" s="196">
        <f t="shared" si="8673"/>
        <v>0</v>
      </c>
      <c r="AQ1079" s="196"/>
      <c r="AR1079" s="196"/>
      <c r="AS1079" s="196">
        <f t="shared" si="8674"/>
        <v>0</v>
      </c>
      <c r="AT1079" s="196"/>
      <c r="AU1079" s="196"/>
      <c r="AV1079" s="196"/>
      <c r="AW1079" s="196" t="e">
        <f t="shared" ref="AW1079" si="8687">IF($AT$629=1,AM1079*$AM$7,0)</f>
        <v>#REF!</v>
      </c>
      <c r="AX1079" s="196">
        <f t="shared" ref="AX1079" si="8688">IF($AU$629=1,AP1079*$AP$7,0)</f>
        <v>0</v>
      </c>
      <c r="AY1079" s="196">
        <f t="shared" ref="AY1079" si="8689">IF($AV$629=1,AS1079*$AS$7,0)</f>
        <v>0</v>
      </c>
      <c r="AZ1079" s="197" t="e">
        <f t="shared" si="8678"/>
        <v>#REF!</v>
      </c>
      <c r="BA1079" s="198">
        <f t="shared" ref="BA1079" si="8690">IFERROR(AZ1079/(IF($AT$629&gt;0,$AM$7,0)+IF($AU$629&gt;0,$AP$7,0)+IF($AV$629&gt;0,$AS$7,0)),0)</f>
        <v>0</v>
      </c>
      <c r="BB1079" s="198"/>
      <c r="BC1079" s="424" t="e">
        <f t="shared" ref="BC1079" si="8691">ROUND((SUM(BA1079:BA1093)/SUM($BB$629:$BB$643)),0)</f>
        <v>#REF!</v>
      </c>
      <c r="BD1079" s="412" t="e">
        <f t="shared" ref="BD1079" si="8692">IF(BC1079&gt;=$BO$629,"A",IF(BC1079&gt;=$BO$630,"B",IF(BC1079&gt;=$BO$631,"C",IF(BC1079&gt;=$BO$632,"D",""))))</f>
        <v>#REF!</v>
      </c>
      <c r="BE1079" s="412"/>
      <c r="BF1079" s="412"/>
      <c r="BG1079" s="415" t="e">
        <f t="shared" ref="BG1079" si="8693">IF(AI1079=$BP$629,$BQ$629,IF(AI1079=$BP$630,$BQ$630,IF(AI1079=$BP$631,$BQ$631,IF(AI1079=$BP$632,$BQ$632,""))))</f>
        <v>#REF!</v>
      </c>
      <c r="BH1079" s="415" t="e">
        <f t="shared" ref="BH1079" si="8694">IF(BD1079=$BP$629,$BR$629,IF(BD1079=$BP$630,$BR$630,IF(BD1079=$BP$631,$BR$631,IF(BD1079=$BP$632,$BR$632,""))))</f>
        <v>#REF!</v>
      </c>
      <c r="BI1079" s="315" t="str">
        <f t="shared" ref="BI1079" si="8695">IF(BE1079=$BS$629,$BT$629,IF(BE1079=$BS$630,$BT$630,IF(BE1079=$BS$631,$BT$631,IF(BE1079=$BS$632,$BT$632,""))))</f>
        <v/>
      </c>
      <c r="BJ1079" s="315" t="str">
        <f t="shared" ref="BJ1079" si="8696">IF(BF1079=$BS$629,$BU$629,IF(BF1079=$BS$630,$BU$630,IF(BF1079=$BS$631,$BU$631,IF(BF1079=$BS$632,$BU$632,""))))</f>
        <v/>
      </c>
      <c r="BK1079" s="412"/>
      <c r="BL1079" s="412"/>
      <c r="BM1079" s="412"/>
      <c r="BP1079" s="211"/>
      <c r="BQ1079" s="211"/>
      <c r="BR1079" s="211"/>
      <c r="BS1079" s="211"/>
    </row>
    <row r="1080" spans="1:71">
      <c r="A1080" s="419"/>
      <c r="B1080" s="419"/>
      <c r="C1080" s="422"/>
      <c r="D1080" s="195" t="str">
        <f t="shared" si="8204"/>
        <v>3.2</v>
      </c>
      <c r="E1080" s="195"/>
      <c r="F1080" s="195"/>
      <c r="G1080" s="195"/>
      <c r="H1080" s="195"/>
      <c r="I1080" s="195"/>
      <c r="J1080" s="196">
        <f t="shared" si="8662"/>
        <v>0</v>
      </c>
      <c r="K1080" s="197" t="str">
        <f>IF(analis!AJ44="","",analis!AJ44)</f>
        <v/>
      </c>
      <c r="L1080" s="196"/>
      <c r="M1080" s="196"/>
      <c r="N1080" s="196"/>
      <c r="O1080" s="196"/>
      <c r="P1080" s="196">
        <f t="shared" si="8663"/>
        <v>0</v>
      </c>
      <c r="Q1080" s="8" t="e">
        <f>#REF!</f>
        <v>#REF!</v>
      </c>
      <c r="R1080" s="196"/>
      <c r="S1080" s="196" t="e">
        <f t="shared" si="8664"/>
        <v>#REF!</v>
      </c>
      <c r="T1080" s="196"/>
      <c r="U1080" s="196"/>
      <c r="V1080" s="196">
        <f t="shared" si="8665"/>
        <v>0</v>
      </c>
      <c r="W1080" s="196"/>
      <c r="X1080" s="196"/>
      <c r="Y1080" s="196"/>
      <c r="Z1080" s="196"/>
      <c r="AA1080" s="196">
        <f t="shared" ref="AA1080" si="8697">IF($W$630=1,J1080*$J$7,0)</f>
        <v>0</v>
      </c>
      <c r="AB1080" s="196">
        <f t="shared" ref="AB1080" si="8698">IF($X$630=1,P1080*$P$7,0)</f>
        <v>0</v>
      </c>
      <c r="AC1080" s="196" t="e">
        <f t="shared" ref="AC1080" si="8699">IF($Y$630=1,S1080*$S$7,0)</f>
        <v>#REF!</v>
      </c>
      <c r="AD1080" s="196">
        <f t="shared" ref="AD1080" si="8700">IF($Z$630=1,V1080*$V$7,0)</f>
        <v>0</v>
      </c>
      <c r="AE1080" s="197" t="e">
        <f t="shared" si="8670"/>
        <v>#REF!</v>
      </c>
      <c r="AF1080" s="198">
        <f t="shared" ref="AF1080" si="8701">IFERROR(AE1080/(IF($W$630&gt;0,$J$7,0)+IF($X$630&gt;0,$P$7,0)+IF($Y$630&gt;0,$S$7,0)+IF($Z$630&gt;0,$V$7,0)),0)</f>
        <v>0</v>
      </c>
      <c r="AG1080" s="198"/>
      <c r="AH1080" s="425"/>
      <c r="AI1080" s="413"/>
      <c r="AJ1080" s="199" t="str">
        <f t="shared" si="8210"/>
        <v>4.2</v>
      </c>
      <c r="AK1080" s="8" t="e">
        <f>#REF!</f>
        <v>#REF!</v>
      </c>
      <c r="AL1080" s="199"/>
      <c r="AM1080" s="196" t="e">
        <f t="shared" si="8672"/>
        <v>#REF!</v>
      </c>
      <c r="AN1080" s="196"/>
      <c r="AO1080" s="196"/>
      <c r="AP1080" s="196">
        <f t="shared" si="8673"/>
        <v>0</v>
      </c>
      <c r="AQ1080" s="196"/>
      <c r="AR1080" s="196"/>
      <c r="AS1080" s="196">
        <f t="shared" si="8674"/>
        <v>0</v>
      </c>
      <c r="AT1080" s="196"/>
      <c r="AU1080" s="196"/>
      <c r="AV1080" s="196"/>
      <c r="AW1080" s="196" t="e">
        <f t="shared" ref="AW1080" si="8702">IF($AT$630=1,AM1080*$AM$7,0)</f>
        <v>#REF!</v>
      </c>
      <c r="AX1080" s="196">
        <f t="shared" ref="AX1080" si="8703">IF($AU$630=1,AP1080*$AP$7,0)</f>
        <v>0</v>
      </c>
      <c r="AY1080" s="196">
        <f t="shared" ref="AY1080" si="8704">IF($AV$630=1,AS1080*$AS$7,0)</f>
        <v>0</v>
      </c>
      <c r="AZ1080" s="197" t="e">
        <f t="shared" si="8678"/>
        <v>#REF!</v>
      </c>
      <c r="BA1080" s="198">
        <f t="shared" ref="BA1080" si="8705">IFERROR(AZ1080/(IF($AT$630&gt;0,$AM$7,0)+IF($AU$630&gt;0,$AP$7,0)+IF($AV$630&gt;0,$AS$7,0)),0)</f>
        <v>0</v>
      </c>
      <c r="BB1080" s="198"/>
      <c r="BC1080" s="425"/>
      <c r="BD1080" s="413"/>
      <c r="BE1080" s="413"/>
      <c r="BF1080" s="413"/>
      <c r="BG1080" s="416"/>
      <c r="BH1080" s="416"/>
      <c r="BI1080" s="411"/>
      <c r="BJ1080" s="411"/>
      <c r="BK1080" s="413"/>
      <c r="BL1080" s="413"/>
      <c r="BM1080" s="413"/>
      <c r="BP1080" s="211"/>
      <c r="BQ1080" s="211"/>
      <c r="BR1080" s="211"/>
      <c r="BS1080" s="211"/>
    </row>
    <row r="1081" spans="1:71">
      <c r="A1081" s="419"/>
      <c r="B1081" s="419"/>
      <c r="C1081" s="422"/>
      <c r="D1081" s="195" t="str">
        <f t="shared" si="8204"/>
        <v>3.3</v>
      </c>
      <c r="E1081" s="195"/>
      <c r="F1081" s="195"/>
      <c r="G1081" s="195"/>
      <c r="H1081" s="195"/>
      <c r="I1081" s="195"/>
      <c r="J1081" s="196">
        <f t="shared" si="8662"/>
        <v>0</v>
      </c>
      <c r="K1081" s="197" t="str">
        <f>IF(analis!AL44="","",analis!AL44)</f>
        <v/>
      </c>
      <c r="L1081" s="196"/>
      <c r="M1081" s="196"/>
      <c r="N1081" s="196"/>
      <c r="O1081" s="196"/>
      <c r="P1081" s="196">
        <f t="shared" si="8663"/>
        <v>0</v>
      </c>
      <c r="Q1081" s="8" t="e">
        <f>#REF!</f>
        <v>#REF!</v>
      </c>
      <c r="R1081" s="196"/>
      <c r="S1081" s="196" t="e">
        <f t="shared" si="8664"/>
        <v>#REF!</v>
      </c>
      <c r="T1081" s="196"/>
      <c r="U1081" s="196"/>
      <c r="V1081" s="196">
        <f t="shared" si="8665"/>
        <v>0</v>
      </c>
      <c r="W1081" s="196"/>
      <c r="X1081" s="196"/>
      <c r="Y1081" s="196"/>
      <c r="Z1081" s="196"/>
      <c r="AA1081" s="196">
        <f t="shared" ref="AA1081" si="8706">IF($W$631=1,J1081*$J$7,0)</f>
        <v>0</v>
      </c>
      <c r="AB1081" s="196">
        <f t="shared" ref="AB1081" si="8707">IF($X$631=1,P1081*$P$7,0)</f>
        <v>0</v>
      </c>
      <c r="AC1081" s="196" t="e">
        <f t="shared" ref="AC1081" si="8708">IF($Y$631=1,S1081*$S$7,0)</f>
        <v>#REF!</v>
      </c>
      <c r="AD1081" s="196">
        <f t="shared" ref="AD1081" si="8709">IF($Z$631=1,V1081*$V$7,0)</f>
        <v>0</v>
      </c>
      <c r="AE1081" s="197" t="e">
        <f t="shared" si="8670"/>
        <v>#REF!</v>
      </c>
      <c r="AF1081" s="198">
        <f t="shared" ref="AF1081" si="8710">IFERROR(AE1081/(IF($W$631&gt;0,$J$7,0)+IF($X$631&gt;0,$P$7,0)+IF($Y$631&gt;0,$S$7,0)+IF($Z$631&gt;0,$V$7,0)),0)</f>
        <v>0</v>
      </c>
      <c r="AG1081" s="198"/>
      <c r="AH1081" s="425"/>
      <c r="AI1081" s="413"/>
      <c r="AJ1081" s="199" t="str">
        <f t="shared" si="8210"/>
        <v>4.3</v>
      </c>
      <c r="AK1081" s="8" t="e">
        <f>#REF!</f>
        <v>#REF!</v>
      </c>
      <c r="AL1081" s="199"/>
      <c r="AM1081" s="196" t="e">
        <f t="shared" si="8672"/>
        <v>#REF!</v>
      </c>
      <c r="AN1081" s="196"/>
      <c r="AO1081" s="196"/>
      <c r="AP1081" s="196">
        <f t="shared" si="8673"/>
        <v>0</v>
      </c>
      <c r="AQ1081" s="196"/>
      <c r="AR1081" s="196"/>
      <c r="AS1081" s="196">
        <f t="shared" si="8674"/>
        <v>0</v>
      </c>
      <c r="AT1081" s="196"/>
      <c r="AU1081" s="196"/>
      <c r="AV1081" s="196"/>
      <c r="AW1081" s="196" t="e">
        <f t="shared" ref="AW1081" si="8711">IF($AT$631=1,AM1081*$AM$7,0)</f>
        <v>#REF!</v>
      </c>
      <c r="AX1081" s="196">
        <f t="shared" ref="AX1081" si="8712">IF($AU$631=1,AP1081*$AP$7,0)</f>
        <v>0</v>
      </c>
      <c r="AY1081" s="196">
        <f t="shared" ref="AY1081" si="8713">IF($AV$631=1,AS1081*$AS$7,0)</f>
        <v>0</v>
      </c>
      <c r="AZ1081" s="197" t="e">
        <f t="shared" si="8678"/>
        <v>#REF!</v>
      </c>
      <c r="BA1081" s="198">
        <f t="shared" ref="BA1081" si="8714">IFERROR(AZ1081/(IF($AT$631&gt;0,$AM$7,0)+IF($AU$631&gt;0,$AP$7,0)+IF($AV$631&gt;0,$AS$7,0)),0)</f>
        <v>0</v>
      </c>
      <c r="BB1081" s="198"/>
      <c r="BC1081" s="425"/>
      <c r="BD1081" s="413"/>
      <c r="BE1081" s="413"/>
      <c r="BF1081" s="413"/>
      <c r="BG1081" s="416"/>
      <c r="BH1081" s="416"/>
      <c r="BI1081" s="411"/>
      <c r="BJ1081" s="411"/>
      <c r="BK1081" s="413"/>
      <c r="BL1081" s="413"/>
      <c r="BM1081" s="413"/>
      <c r="BP1081" s="211"/>
      <c r="BQ1081" s="211"/>
      <c r="BR1081" s="211"/>
      <c r="BS1081" s="211"/>
    </row>
    <row r="1082" spans="1:71">
      <c r="A1082" s="419"/>
      <c r="B1082" s="419"/>
      <c r="C1082" s="422"/>
      <c r="D1082" s="195" t="str">
        <f t="shared" si="8204"/>
        <v>3.4</v>
      </c>
      <c r="E1082" s="195"/>
      <c r="F1082" s="195"/>
      <c r="G1082" s="195"/>
      <c r="H1082" s="195"/>
      <c r="I1082" s="195"/>
      <c r="J1082" s="196">
        <f t="shared" si="8662"/>
        <v>0</v>
      </c>
      <c r="K1082" s="197" t="str">
        <f>IF(analis!AN44="","",analis!AN44)</f>
        <v/>
      </c>
      <c r="L1082" s="196"/>
      <c r="M1082" s="196"/>
      <c r="N1082" s="196"/>
      <c r="O1082" s="196"/>
      <c r="P1082" s="196">
        <f t="shared" si="8663"/>
        <v>0</v>
      </c>
      <c r="Q1082" s="8" t="e">
        <f>#REF!</f>
        <v>#REF!</v>
      </c>
      <c r="R1082" s="196"/>
      <c r="S1082" s="196" t="e">
        <f t="shared" si="8664"/>
        <v>#REF!</v>
      </c>
      <c r="T1082" s="196"/>
      <c r="U1082" s="196"/>
      <c r="V1082" s="196">
        <f t="shared" si="8665"/>
        <v>0</v>
      </c>
      <c r="W1082" s="196"/>
      <c r="X1082" s="196"/>
      <c r="Y1082" s="196"/>
      <c r="Z1082" s="196"/>
      <c r="AA1082" s="196">
        <f t="shared" ref="AA1082" si="8715">IF($W$632=1,J1082*$J$7,0)</f>
        <v>0</v>
      </c>
      <c r="AB1082" s="196">
        <f t="shared" ref="AB1082" si="8716">IF($X$632=1,P1082*$P$7,0)</f>
        <v>0</v>
      </c>
      <c r="AC1082" s="196" t="e">
        <f t="shared" ref="AC1082" si="8717">IF($Y$632=1,S1082*$S$7,0)</f>
        <v>#REF!</v>
      </c>
      <c r="AD1082" s="196">
        <f t="shared" ref="AD1082" si="8718">IF($Z$632=1,V1082*$V$7,0)</f>
        <v>0</v>
      </c>
      <c r="AE1082" s="197" t="e">
        <f t="shared" si="8670"/>
        <v>#REF!</v>
      </c>
      <c r="AF1082" s="198">
        <f t="shared" ref="AF1082" si="8719">IFERROR(AE1082/(IF($W$632&gt;0,$J$7,0)+IF($X$632&gt;0,$P$7,0)+IF($Y$632&gt;0,$S$7,0)+IF($Z$632&gt;0,$V$7,0)),0)</f>
        <v>0</v>
      </c>
      <c r="AG1082" s="198"/>
      <c r="AH1082" s="425"/>
      <c r="AI1082" s="413"/>
      <c r="AJ1082" s="199" t="str">
        <f t="shared" si="8210"/>
        <v>4.4</v>
      </c>
      <c r="AK1082" s="8" t="e">
        <f>#REF!</f>
        <v>#REF!</v>
      </c>
      <c r="AL1082" s="199"/>
      <c r="AM1082" s="196" t="e">
        <f t="shared" si="8672"/>
        <v>#REF!</v>
      </c>
      <c r="AN1082" s="196"/>
      <c r="AO1082" s="196"/>
      <c r="AP1082" s="196">
        <f t="shared" si="8673"/>
        <v>0</v>
      </c>
      <c r="AQ1082" s="196"/>
      <c r="AR1082" s="196"/>
      <c r="AS1082" s="196">
        <f t="shared" si="8674"/>
        <v>0</v>
      </c>
      <c r="AT1082" s="196"/>
      <c r="AU1082" s="196"/>
      <c r="AV1082" s="196"/>
      <c r="AW1082" s="196" t="e">
        <f t="shared" ref="AW1082" si="8720">IF($AT$632=1,AM1082*$AM$7,0)</f>
        <v>#REF!</v>
      </c>
      <c r="AX1082" s="196">
        <f t="shared" ref="AX1082" si="8721">IF($AU$632=1,AP1082*$AP$7,0)</f>
        <v>0</v>
      </c>
      <c r="AY1082" s="196">
        <f t="shared" ref="AY1082" si="8722">IF($AV$632=1,AS1082*$AS$7,0)</f>
        <v>0</v>
      </c>
      <c r="AZ1082" s="197" t="e">
        <f t="shared" si="8678"/>
        <v>#REF!</v>
      </c>
      <c r="BA1082" s="198">
        <f t="shared" ref="BA1082" si="8723">IFERROR(AZ1082/(IF($AT$632&gt;0,$AM$7,0)+IF($AU$632&gt;0,$AP$7,0)+IF($AV$632&gt;0,$AS$7,0)),0)</f>
        <v>0</v>
      </c>
      <c r="BB1082" s="198"/>
      <c r="BC1082" s="425"/>
      <c r="BD1082" s="413"/>
      <c r="BE1082" s="413"/>
      <c r="BF1082" s="413"/>
      <c r="BG1082" s="416"/>
      <c r="BH1082" s="416"/>
      <c r="BI1082" s="411"/>
      <c r="BJ1082" s="411"/>
      <c r="BK1082" s="413"/>
      <c r="BL1082" s="413"/>
      <c r="BM1082" s="413"/>
      <c r="BP1082" s="211"/>
      <c r="BQ1082" s="211"/>
      <c r="BR1082" s="211"/>
      <c r="BS1082" s="211"/>
    </row>
    <row r="1083" spans="1:71">
      <c r="A1083" s="419"/>
      <c r="B1083" s="419"/>
      <c r="C1083" s="422"/>
      <c r="D1083" s="195" t="str">
        <f t="shared" si="8204"/>
        <v>3.5</v>
      </c>
      <c r="E1083" s="195"/>
      <c r="F1083" s="195"/>
      <c r="G1083" s="195"/>
      <c r="H1083" s="195"/>
      <c r="I1083" s="195"/>
      <c r="J1083" s="196">
        <f t="shared" si="8662"/>
        <v>0</v>
      </c>
      <c r="K1083" s="197" t="str">
        <f>IF(analis!AP44="","",analis!AP44)</f>
        <v/>
      </c>
      <c r="L1083" s="196"/>
      <c r="M1083" s="196"/>
      <c r="N1083" s="196"/>
      <c r="O1083" s="196"/>
      <c r="P1083" s="196">
        <f t="shared" si="8663"/>
        <v>0</v>
      </c>
      <c r="Q1083" s="8" t="e">
        <f>#REF!</f>
        <v>#REF!</v>
      </c>
      <c r="R1083" s="196"/>
      <c r="S1083" s="196" t="e">
        <f t="shared" si="8664"/>
        <v>#REF!</v>
      </c>
      <c r="T1083" s="196"/>
      <c r="U1083" s="196"/>
      <c r="V1083" s="196">
        <f t="shared" si="8665"/>
        <v>0</v>
      </c>
      <c r="W1083" s="196"/>
      <c r="X1083" s="196"/>
      <c r="Y1083" s="196"/>
      <c r="Z1083" s="196"/>
      <c r="AA1083" s="196">
        <f t="shared" ref="AA1083" si="8724">IF($W$633=1,J1083*$J$7,0)</f>
        <v>0</v>
      </c>
      <c r="AB1083" s="196">
        <f t="shared" ref="AB1083" si="8725">IF($X$633=1,P1083*$P$7,0)</f>
        <v>0</v>
      </c>
      <c r="AC1083" s="196" t="e">
        <f t="shared" ref="AC1083" si="8726">IF($Y$633=1,S1083*$S$7,0)</f>
        <v>#REF!</v>
      </c>
      <c r="AD1083" s="196">
        <f t="shared" ref="AD1083" si="8727">IF($Z$633=1,V1083*$V$7,0)</f>
        <v>0</v>
      </c>
      <c r="AE1083" s="197" t="e">
        <f t="shared" si="8670"/>
        <v>#REF!</v>
      </c>
      <c r="AF1083" s="198">
        <f t="shared" ref="AF1083" si="8728">IFERROR(AE1083/(IF($W$633&gt;0,$J$7,0)+IF($X$633&gt;0,$P$7,0)+IF($Y$633&gt;0,$S$7,0)+IF($Z$633&gt;0,$V$7,0)),0)</f>
        <v>0</v>
      </c>
      <c r="AG1083" s="198"/>
      <c r="AH1083" s="425"/>
      <c r="AI1083" s="413"/>
      <c r="AJ1083" s="199" t="str">
        <f t="shared" si="8210"/>
        <v>4.5</v>
      </c>
      <c r="AK1083" s="8" t="e">
        <f>#REF!</f>
        <v>#REF!</v>
      </c>
      <c r="AL1083" s="199"/>
      <c r="AM1083" s="196" t="e">
        <f t="shared" si="8672"/>
        <v>#REF!</v>
      </c>
      <c r="AN1083" s="196"/>
      <c r="AO1083" s="196"/>
      <c r="AP1083" s="196">
        <f t="shared" si="8673"/>
        <v>0</v>
      </c>
      <c r="AQ1083" s="196"/>
      <c r="AR1083" s="196"/>
      <c r="AS1083" s="196">
        <f t="shared" si="8674"/>
        <v>0</v>
      </c>
      <c r="AT1083" s="196"/>
      <c r="AU1083" s="196"/>
      <c r="AV1083" s="196"/>
      <c r="AW1083" s="196" t="e">
        <f t="shared" ref="AW1083" si="8729">IF($AT$633=1,AM1083*$AM$7,0)</f>
        <v>#REF!</v>
      </c>
      <c r="AX1083" s="196">
        <f t="shared" ref="AX1083" si="8730">IF($AU$633=1,AP1083*$AP$7,0)</f>
        <v>0</v>
      </c>
      <c r="AY1083" s="196">
        <f t="shared" ref="AY1083" si="8731">IF($AV$633=1,AS1083*$AS$7,0)</f>
        <v>0</v>
      </c>
      <c r="AZ1083" s="197" t="e">
        <f t="shared" si="8678"/>
        <v>#REF!</v>
      </c>
      <c r="BA1083" s="198">
        <f t="shared" ref="BA1083" si="8732">IFERROR(AZ1083/(IF($AT$633&gt;0,$AM$7,0)+IF($AU$633&gt;0,$AP$7,0)+IF($AV$633&gt;0,$AS$7,0)),0)</f>
        <v>0</v>
      </c>
      <c r="BB1083" s="198"/>
      <c r="BC1083" s="425"/>
      <c r="BD1083" s="413"/>
      <c r="BE1083" s="413"/>
      <c r="BF1083" s="413"/>
      <c r="BG1083" s="416"/>
      <c r="BH1083" s="416"/>
      <c r="BI1083" s="411"/>
      <c r="BJ1083" s="411"/>
      <c r="BK1083" s="413"/>
      <c r="BL1083" s="413"/>
      <c r="BM1083" s="413"/>
      <c r="BP1083" s="211"/>
      <c r="BQ1083" s="211"/>
      <c r="BR1083" s="211"/>
      <c r="BS1083" s="211"/>
    </row>
    <row r="1084" spans="1:71">
      <c r="A1084" s="419"/>
      <c r="B1084" s="419"/>
      <c r="C1084" s="422"/>
      <c r="D1084" s="195" t="str">
        <f t="shared" si="8204"/>
        <v>3.6</v>
      </c>
      <c r="E1084" s="195"/>
      <c r="F1084" s="195"/>
      <c r="G1084" s="195"/>
      <c r="H1084" s="195"/>
      <c r="I1084" s="195"/>
      <c r="J1084" s="196">
        <f t="shared" si="8662"/>
        <v>0</v>
      </c>
      <c r="K1084" s="197" t="str">
        <f>IF(analis!AR44="","",analis!AR44)</f>
        <v/>
      </c>
      <c r="L1084" s="196"/>
      <c r="M1084" s="196"/>
      <c r="N1084" s="196"/>
      <c r="O1084" s="196"/>
      <c r="P1084" s="196">
        <f t="shared" si="8663"/>
        <v>0</v>
      </c>
      <c r="Q1084" s="8" t="str">
        <f>'rpp10'!$M$289</f>
        <v/>
      </c>
      <c r="R1084" s="196"/>
      <c r="S1084" s="196">
        <f t="shared" si="8664"/>
        <v>0</v>
      </c>
      <c r="T1084" s="196"/>
      <c r="U1084" s="196"/>
      <c r="V1084" s="196">
        <f t="shared" si="8665"/>
        <v>0</v>
      </c>
      <c r="W1084" s="196"/>
      <c r="X1084" s="196"/>
      <c r="Y1084" s="196"/>
      <c r="Z1084" s="196"/>
      <c r="AA1084" s="196">
        <f t="shared" ref="AA1084" si="8733">IF($W$634=1,J1084*$J$7,0)</f>
        <v>0</v>
      </c>
      <c r="AB1084" s="196">
        <f t="shared" ref="AB1084" si="8734">IF($X$634=1,P1084*$P$7,0)</f>
        <v>0</v>
      </c>
      <c r="AC1084" s="196">
        <f t="shared" ref="AC1084" si="8735">IF($Y$634=1,S1084*$S$7,0)</f>
        <v>0</v>
      </c>
      <c r="AD1084" s="196">
        <f t="shared" ref="AD1084" si="8736">IF($Z$634=1,V1084*$V$7,0)</f>
        <v>0</v>
      </c>
      <c r="AE1084" s="197">
        <f t="shared" si="8670"/>
        <v>0</v>
      </c>
      <c r="AF1084" s="198">
        <f t="shared" ref="AF1084" si="8737">IFERROR(AE1084/(IF($W$634&gt;0,$J$7,0)+IF($X$634&gt;0,$P$7,0)+IF($Y$634&gt;0,$S$7,0)+IF($Z$634&gt;0,$V$7,0)),0)</f>
        <v>0</v>
      </c>
      <c r="AG1084" s="198"/>
      <c r="AH1084" s="425"/>
      <c r="AI1084" s="413"/>
      <c r="AJ1084" s="199" t="str">
        <f t="shared" si="8210"/>
        <v>4.6</v>
      </c>
      <c r="AK1084" s="8" t="str">
        <f>'rpp10'!$M$346</f>
        <v/>
      </c>
      <c r="AL1084" s="199"/>
      <c r="AM1084" s="196">
        <f t="shared" si="8672"/>
        <v>0</v>
      </c>
      <c r="AN1084" s="196"/>
      <c r="AO1084" s="196"/>
      <c r="AP1084" s="196">
        <f t="shared" si="8673"/>
        <v>0</v>
      </c>
      <c r="AQ1084" s="196"/>
      <c r="AR1084" s="196"/>
      <c r="AS1084" s="196">
        <f t="shared" si="8674"/>
        <v>0</v>
      </c>
      <c r="AT1084" s="196"/>
      <c r="AU1084" s="196"/>
      <c r="AV1084" s="196"/>
      <c r="AW1084" s="196">
        <f t="shared" ref="AW1084" si="8738">IF($AT$634=1,AM1084*$AM$7,0)</f>
        <v>0</v>
      </c>
      <c r="AX1084" s="196">
        <f t="shared" ref="AX1084" si="8739">IF($AU$634=1,AP1084*$AP$7,0)</f>
        <v>0</v>
      </c>
      <c r="AY1084" s="196">
        <f t="shared" ref="AY1084" si="8740">IF($AV$634=1,AS1084*$AS$7,0)</f>
        <v>0</v>
      </c>
      <c r="AZ1084" s="197">
        <f t="shared" si="8678"/>
        <v>0</v>
      </c>
      <c r="BA1084" s="198">
        <f t="shared" ref="BA1084" si="8741">IFERROR(AZ1084/(IF($AT$634&gt;0,$AM$7,0)+IF($AU$634&gt;0,$AP$7,0)+IF($AV$634&gt;0,$AS$7,0)),0)</f>
        <v>0</v>
      </c>
      <c r="BB1084" s="198"/>
      <c r="BC1084" s="425"/>
      <c r="BD1084" s="413"/>
      <c r="BE1084" s="413"/>
      <c r="BF1084" s="413"/>
      <c r="BG1084" s="416"/>
      <c r="BH1084" s="416"/>
      <c r="BI1084" s="411"/>
      <c r="BJ1084" s="411"/>
      <c r="BK1084" s="413"/>
      <c r="BL1084" s="413"/>
      <c r="BM1084" s="413"/>
      <c r="BP1084" s="211"/>
      <c r="BQ1084" s="211"/>
      <c r="BR1084" s="211"/>
      <c r="BS1084" s="211"/>
    </row>
    <row r="1085" spans="1:71">
      <c r="A1085" s="419"/>
      <c r="B1085" s="419"/>
      <c r="C1085" s="422"/>
      <c r="D1085" s="195" t="str">
        <f t="shared" si="8204"/>
        <v>3.7</v>
      </c>
      <c r="E1085" s="195"/>
      <c r="F1085" s="195"/>
      <c r="G1085" s="195"/>
      <c r="H1085" s="195"/>
      <c r="I1085" s="195"/>
      <c r="J1085" s="196">
        <f t="shared" si="8662"/>
        <v>0</v>
      </c>
      <c r="K1085" s="197" t="str">
        <f>IF(analis!AT44="","",analis!AT44)</f>
        <v/>
      </c>
      <c r="L1085" s="196"/>
      <c r="M1085" s="196"/>
      <c r="N1085" s="196"/>
      <c r="O1085" s="196"/>
      <c r="P1085" s="196">
        <f t="shared" si="8663"/>
        <v>0</v>
      </c>
      <c r="Q1085" s="8" t="e">
        <f>#REF!</f>
        <v>#REF!</v>
      </c>
      <c r="R1085" s="196"/>
      <c r="S1085" s="196" t="e">
        <f t="shared" si="8664"/>
        <v>#REF!</v>
      </c>
      <c r="T1085" s="196"/>
      <c r="U1085" s="196"/>
      <c r="V1085" s="196">
        <f t="shared" si="8665"/>
        <v>0</v>
      </c>
      <c r="W1085" s="196"/>
      <c r="X1085" s="196"/>
      <c r="Y1085" s="196"/>
      <c r="Z1085" s="196"/>
      <c r="AA1085" s="196">
        <f t="shared" ref="AA1085" si="8742">IF($W$635=1,J1085*$J$7,0)</f>
        <v>0</v>
      </c>
      <c r="AB1085" s="196">
        <f t="shared" ref="AB1085" si="8743">IF($X$635=1,P1085*$P$7,0)</f>
        <v>0</v>
      </c>
      <c r="AC1085" s="196" t="e">
        <f t="shared" ref="AC1085" si="8744">IF($Y$635=1,S1085*$S$7,0)</f>
        <v>#REF!</v>
      </c>
      <c r="AD1085" s="196">
        <f t="shared" ref="AD1085" si="8745">IF($Z$635=1,V1085*$V$7,0)</f>
        <v>0</v>
      </c>
      <c r="AE1085" s="197" t="e">
        <f t="shared" si="8670"/>
        <v>#REF!</v>
      </c>
      <c r="AF1085" s="198">
        <f t="shared" ref="AF1085" si="8746">IFERROR(AE1085/(IF($W$635&gt;0,$J$7,0)+IF($X$635&gt;0,$P$7,0)+IF($Y$635&gt;0,$S$7,0)+IF($Z$635&gt;0,$V$7,0)),0)</f>
        <v>0</v>
      </c>
      <c r="AG1085" s="198"/>
      <c r="AH1085" s="425"/>
      <c r="AI1085" s="413"/>
      <c r="AJ1085" s="199" t="str">
        <f t="shared" si="8210"/>
        <v>4.7</v>
      </c>
      <c r="AK1085" s="8" t="e">
        <f>#REF!</f>
        <v>#REF!</v>
      </c>
      <c r="AL1085" s="199"/>
      <c r="AM1085" s="196" t="e">
        <f t="shared" si="8672"/>
        <v>#REF!</v>
      </c>
      <c r="AN1085" s="196"/>
      <c r="AO1085" s="196"/>
      <c r="AP1085" s="196">
        <f t="shared" si="8673"/>
        <v>0</v>
      </c>
      <c r="AQ1085" s="196"/>
      <c r="AR1085" s="196"/>
      <c r="AS1085" s="196">
        <f t="shared" si="8674"/>
        <v>0</v>
      </c>
      <c r="AT1085" s="196"/>
      <c r="AU1085" s="196"/>
      <c r="AV1085" s="196"/>
      <c r="AW1085" s="196" t="e">
        <f t="shared" ref="AW1085" si="8747">IF($AT$635=1,AM1085*$AM$7,0)</f>
        <v>#REF!</v>
      </c>
      <c r="AX1085" s="196">
        <f t="shared" ref="AX1085" si="8748">IF($AU$635=1,AP1085*$AP$7,0)</f>
        <v>0</v>
      </c>
      <c r="AY1085" s="196">
        <f t="shared" ref="AY1085" si="8749">IF($AV$635=1,AS1085*$AS$7,0)</f>
        <v>0</v>
      </c>
      <c r="AZ1085" s="197" t="e">
        <f t="shared" si="8678"/>
        <v>#REF!</v>
      </c>
      <c r="BA1085" s="198">
        <f t="shared" ref="BA1085" si="8750">IFERROR(AZ1085/(IF($AT$635&gt;0,$AM$7,0)+IF($AU$635&gt;0,$AP$7,0)+IF($AV$635&gt;0,$AS$7,0)),0)</f>
        <v>0</v>
      </c>
      <c r="BB1085" s="198"/>
      <c r="BC1085" s="425"/>
      <c r="BD1085" s="413"/>
      <c r="BE1085" s="413"/>
      <c r="BF1085" s="413"/>
      <c r="BG1085" s="416"/>
      <c r="BH1085" s="416"/>
      <c r="BI1085" s="411"/>
      <c r="BJ1085" s="411"/>
      <c r="BK1085" s="413"/>
      <c r="BL1085" s="413"/>
      <c r="BM1085" s="413"/>
      <c r="BP1085" s="211"/>
      <c r="BQ1085" s="211"/>
      <c r="BR1085" s="211"/>
      <c r="BS1085" s="211"/>
    </row>
    <row r="1086" spans="1:71">
      <c r="A1086" s="419"/>
      <c r="B1086" s="419"/>
      <c r="C1086" s="422"/>
      <c r="D1086" s="195" t="str">
        <f t="shared" si="8204"/>
        <v>3.8</v>
      </c>
      <c r="E1086" s="195"/>
      <c r="F1086" s="195"/>
      <c r="G1086" s="195"/>
      <c r="H1086" s="195"/>
      <c r="I1086" s="195"/>
      <c r="J1086" s="196">
        <f t="shared" si="8662"/>
        <v>0</v>
      </c>
      <c r="K1086" s="197" t="str">
        <f>IF(analis!AV44="","",analis!AV44)</f>
        <v/>
      </c>
      <c r="L1086" s="196"/>
      <c r="M1086" s="196"/>
      <c r="N1086" s="196"/>
      <c r="O1086" s="196"/>
      <c r="P1086" s="196">
        <f t="shared" si="8663"/>
        <v>0</v>
      </c>
      <c r="Q1086" s="8" t="e">
        <f>#REF!</f>
        <v>#REF!</v>
      </c>
      <c r="R1086" s="196"/>
      <c r="S1086" s="196" t="e">
        <f t="shared" si="8664"/>
        <v>#REF!</v>
      </c>
      <c r="T1086" s="196"/>
      <c r="U1086" s="196"/>
      <c r="V1086" s="196">
        <f t="shared" si="8665"/>
        <v>0</v>
      </c>
      <c r="W1086" s="196"/>
      <c r="X1086" s="196"/>
      <c r="Y1086" s="196"/>
      <c r="Z1086" s="196"/>
      <c r="AA1086" s="196">
        <f t="shared" ref="AA1086" si="8751">IF($W$636=1,J1086*$J$7,0)</f>
        <v>0</v>
      </c>
      <c r="AB1086" s="196">
        <f t="shared" ref="AB1086" si="8752">IF($X$636=1,P1086*$P$7,0)</f>
        <v>0</v>
      </c>
      <c r="AC1086" s="196" t="e">
        <f t="shared" ref="AC1086" si="8753">IF($Y$636=1,S1086*$S$7,0)</f>
        <v>#REF!</v>
      </c>
      <c r="AD1086" s="196">
        <f t="shared" ref="AD1086" si="8754">IF($Z$636=1,V1086*$V$7,0)</f>
        <v>0</v>
      </c>
      <c r="AE1086" s="197" t="e">
        <f t="shared" si="8670"/>
        <v>#REF!</v>
      </c>
      <c r="AF1086" s="198">
        <f t="shared" ref="AF1086" si="8755">IFERROR(AE1086/(IF($W$636&gt;0,$J$7,0)+IF($X$636&gt;0,$P$7,0)+IF($Y$636&gt;0,$S$7,0)+IF($Z$636&gt;0,$V$7,0)),0)</f>
        <v>0</v>
      </c>
      <c r="AG1086" s="198"/>
      <c r="AH1086" s="425"/>
      <c r="AI1086" s="413"/>
      <c r="AJ1086" s="199" t="str">
        <f t="shared" si="8210"/>
        <v>4.8</v>
      </c>
      <c r="AK1086" s="8" t="e">
        <f>#REF!</f>
        <v>#REF!</v>
      </c>
      <c r="AL1086" s="199"/>
      <c r="AM1086" s="196" t="e">
        <f t="shared" si="8672"/>
        <v>#REF!</v>
      </c>
      <c r="AN1086" s="196"/>
      <c r="AO1086" s="196"/>
      <c r="AP1086" s="196">
        <f t="shared" si="8673"/>
        <v>0</v>
      </c>
      <c r="AQ1086" s="196"/>
      <c r="AR1086" s="196"/>
      <c r="AS1086" s="196">
        <f t="shared" si="8674"/>
        <v>0</v>
      </c>
      <c r="AT1086" s="196"/>
      <c r="AU1086" s="196"/>
      <c r="AV1086" s="196"/>
      <c r="AW1086" s="196" t="e">
        <f t="shared" ref="AW1086" si="8756">IF($AT$636=1,AM1086*$AM$7,0)</f>
        <v>#REF!</v>
      </c>
      <c r="AX1086" s="196">
        <f t="shared" ref="AX1086" si="8757">IF($AU$636=1,AP1086*$AP$7,0)</f>
        <v>0</v>
      </c>
      <c r="AY1086" s="196">
        <f t="shared" ref="AY1086" si="8758">IF($AV$636=1,AS1086*$AS$7,0)</f>
        <v>0</v>
      </c>
      <c r="AZ1086" s="197" t="e">
        <f t="shared" si="8678"/>
        <v>#REF!</v>
      </c>
      <c r="BA1086" s="198">
        <f t="shared" ref="BA1086" si="8759">IFERROR(AZ1086/(IF($AT$636&gt;0,$AM$7,0)+IF($AU$636&gt;0,$AP$7,0)+IF($AV$636&gt;0,$AS$7,0)),0)</f>
        <v>0</v>
      </c>
      <c r="BB1086" s="198"/>
      <c r="BC1086" s="425"/>
      <c r="BD1086" s="413"/>
      <c r="BE1086" s="413"/>
      <c r="BF1086" s="413"/>
      <c r="BG1086" s="416"/>
      <c r="BH1086" s="416"/>
      <c r="BI1086" s="411"/>
      <c r="BJ1086" s="411"/>
      <c r="BK1086" s="413"/>
      <c r="BL1086" s="413"/>
      <c r="BM1086" s="413"/>
      <c r="BP1086" s="211"/>
      <c r="BQ1086" s="211"/>
      <c r="BR1086" s="211"/>
      <c r="BS1086" s="211"/>
    </row>
    <row r="1087" spans="1:71">
      <c r="A1087" s="419"/>
      <c r="B1087" s="419"/>
      <c r="C1087" s="422"/>
      <c r="D1087" s="195" t="str">
        <f t="shared" si="8204"/>
        <v>3.9</v>
      </c>
      <c r="E1087" s="195"/>
      <c r="F1087" s="195"/>
      <c r="G1087" s="195"/>
      <c r="H1087" s="195"/>
      <c r="I1087" s="195"/>
      <c r="J1087" s="196">
        <f t="shared" si="8662"/>
        <v>0</v>
      </c>
      <c r="K1087" s="197" t="str">
        <f>IF(analis!AX44="","",analis!AX44)</f>
        <v/>
      </c>
      <c r="L1087" s="196"/>
      <c r="M1087" s="196"/>
      <c r="N1087" s="196"/>
      <c r="O1087" s="196"/>
      <c r="P1087" s="196">
        <f t="shared" si="8663"/>
        <v>0</v>
      </c>
      <c r="Q1087" s="8" t="e">
        <f>#REF!</f>
        <v>#REF!</v>
      </c>
      <c r="R1087" s="196"/>
      <c r="S1087" s="196" t="e">
        <f t="shared" si="8664"/>
        <v>#REF!</v>
      </c>
      <c r="T1087" s="196"/>
      <c r="U1087" s="196"/>
      <c r="V1087" s="196">
        <f t="shared" si="8665"/>
        <v>0</v>
      </c>
      <c r="W1087" s="196"/>
      <c r="X1087" s="196"/>
      <c r="Y1087" s="196"/>
      <c r="Z1087" s="196"/>
      <c r="AA1087" s="196">
        <f t="shared" ref="AA1087" si="8760">IF($W$637=1,J1087*$J$7,0)</f>
        <v>0</v>
      </c>
      <c r="AB1087" s="196">
        <f t="shared" ref="AB1087" si="8761">IF($X$637=1,P1087*$P$7,0)</f>
        <v>0</v>
      </c>
      <c r="AC1087" s="196" t="e">
        <f t="shared" ref="AC1087" si="8762">IF($Y$637=1,S1087*$S$7,0)</f>
        <v>#REF!</v>
      </c>
      <c r="AD1087" s="196">
        <f t="shared" ref="AD1087" si="8763">IF($Z$637=1,V1087*$V$7,0)</f>
        <v>0</v>
      </c>
      <c r="AE1087" s="197" t="e">
        <f t="shared" si="8670"/>
        <v>#REF!</v>
      </c>
      <c r="AF1087" s="198">
        <f t="shared" ref="AF1087" si="8764">IFERROR(AE1087/(IF($W$637&gt;0,$J$7,0)+IF($X$637&gt;0,$P$7,0)+IF($Y$637&gt;0,$S$7,0)+IF($Z$637&gt;0,$V$7,0)),0)</f>
        <v>0</v>
      </c>
      <c r="AG1087" s="198"/>
      <c r="AH1087" s="425"/>
      <c r="AI1087" s="413"/>
      <c r="AJ1087" s="199" t="str">
        <f t="shared" si="8210"/>
        <v>4.9</v>
      </c>
      <c r="AK1087" s="8" t="e">
        <f>#REF!</f>
        <v>#REF!</v>
      </c>
      <c r="AL1087" s="199"/>
      <c r="AM1087" s="196" t="e">
        <f t="shared" si="8672"/>
        <v>#REF!</v>
      </c>
      <c r="AN1087" s="196"/>
      <c r="AO1087" s="196"/>
      <c r="AP1087" s="196">
        <f t="shared" si="8673"/>
        <v>0</v>
      </c>
      <c r="AQ1087" s="196"/>
      <c r="AR1087" s="196"/>
      <c r="AS1087" s="196">
        <f t="shared" si="8674"/>
        <v>0</v>
      </c>
      <c r="AT1087" s="196"/>
      <c r="AU1087" s="196"/>
      <c r="AV1087" s="196"/>
      <c r="AW1087" s="196" t="e">
        <f t="shared" ref="AW1087" si="8765">IF($AT$637=1,AM1087*$AM$7,0)</f>
        <v>#REF!</v>
      </c>
      <c r="AX1087" s="196">
        <f t="shared" ref="AX1087" si="8766">IF($AU$637=1,AP1087*$AP$7,0)</f>
        <v>0</v>
      </c>
      <c r="AY1087" s="196">
        <f t="shared" ref="AY1087" si="8767">IF($AV$637=1,AS1087*$AS$7,0)</f>
        <v>0</v>
      </c>
      <c r="AZ1087" s="197" t="e">
        <f t="shared" si="8678"/>
        <v>#REF!</v>
      </c>
      <c r="BA1087" s="198">
        <f t="shared" ref="BA1087" si="8768">IFERROR(AZ1087/(IF($AT$637&gt;0,$AM$7,0)+IF($AU$637&gt;0,$AP$7,0)+IF($AV$637&gt;0,$AS$7,0)),0)</f>
        <v>0</v>
      </c>
      <c r="BB1087" s="198"/>
      <c r="BC1087" s="425"/>
      <c r="BD1087" s="413"/>
      <c r="BE1087" s="413"/>
      <c r="BF1087" s="413"/>
      <c r="BG1087" s="416"/>
      <c r="BH1087" s="416"/>
      <c r="BI1087" s="411"/>
      <c r="BJ1087" s="411"/>
      <c r="BK1087" s="413"/>
      <c r="BL1087" s="413"/>
      <c r="BM1087" s="413"/>
      <c r="BP1087" s="211"/>
      <c r="BQ1087" s="211"/>
      <c r="BR1087" s="211"/>
      <c r="BS1087" s="211"/>
    </row>
    <row r="1088" spans="1:71">
      <c r="A1088" s="419"/>
      <c r="B1088" s="419"/>
      <c r="C1088" s="422"/>
      <c r="D1088" s="195" t="str">
        <f t="shared" si="8204"/>
        <v>3.10</v>
      </c>
      <c r="E1088" s="195"/>
      <c r="F1088" s="195"/>
      <c r="G1088" s="195"/>
      <c r="H1088" s="195"/>
      <c r="I1088" s="195"/>
      <c r="J1088" s="196">
        <f t="shared" si="8662"/>
        <v>0</v>
      </c>
      <c r="K1088" s="197" t="str">
        <f>IF(analis!AZ44="","",analis!AZ44)</f>
        <v/>
      </c>
      <c r="L1088" s="196"/>
      <c r="M1088" s="196"/>
      <c r="N1088" s="196"/>
      <c r="O1088" s="196"/>
      <c r="P1088" s="196">
        <f t="shared" si="8663"/>
        <v>0</v>
      </c>
      <c r="Q1088" s="8" t="e">
        <f>#REF!</f>
        <v>#REF!</v>
      </c>
      <c r="R1088" s="196"/>
      <c r="S1088" s="196" t="e">
        <f t="shared" si="8664"/>
        <v>#REF!</v>
      </c>
      <c r="T1088" s="196"/>
      <c r="U1088" s="196"/>
      <c r="V1088" s="196">
        <f t="shared" si="8665"/>
        <v>0</v>
      </c>
      <c r="W1088" s="196"/>
      <c r="X1088" s="196"/>
      <c r="Y1088" s="196"/>
      <c r="Z1088" s="196"/>
      <c r="AA1088" s="196">
        <f t="shared" ref="AA1088" si="8769">IF($W$638=1,J1088*$J$7,0)</f>
        <v>0</v>
      </c>
      <c r="AB1088" s="196">
        <f t="shared" ref="AB1088" si="8770">IF($X$638=1,P1088*$P$7,0)</f>
        <v>0</v>
      </c>
      <c r="AC1088" s="196" t="e">
        <f t="shared" ref="AC1088" si="8771">IF($Y$638=1,S1088*$S$7,0)</f>
        <v>#REF!</v>
      </c>
      <c r="AD1088" s="196">
        <f t="shared" ref="AD1088" si="8772">IF($Z$638=1,V1088*$V$7,0)</f>
        <v>0</v>
      </c>
      <c r="AE1088" s="197" t="e">
        <f t="shared" si="8670"/>
        <v>#REF!</v>
      </c>
      <c r="AF1088" s="198">
        <f t="shared" ref="AF1088" si="8773">IFERROR(AE1088/(IF($W$638&gt;0,$J$7,0)+IF($X$638&gt;0,$P$7,0)+IF($Y$638&gt;0,$S$7,0)+IF($Z$638&gt;0,$V$7,0)),0)</f>
        <v>0</v>
      </c>
      <c r="AG1088" s="198"/>
      <c r="AH1088" s="425"/>
      <c r="AI1088" s="413"/>
      <c r="AJ1088" s="199" t="str">
        <f t="shared" si="8210"/>
        <v>4.10</v>
      </c>
      <c r="AK1088" s="8" t="e">
        <f>#REF!</f>
        <v>#REF!</v>
      </c>
      <c r="AL1088" s="199"/>
      <c r="AM1088" s="196" t="e">
        <f t="shared" si="8672"/>
        <v>#REF!</v>
      </c>
      <c r="AN1088" s="196"/>
      <c r="AO1088" s="196"/>
      <c r="AP1088" s="196">
        <f t="shared" si="8673"/>
        <v>0</v>
      </c>
      <c r="AQ1088" s="196"/>
      <c r="AR1088" s="196"/>
      <c r="AS1088" s="196">
        <f t="shared" si="8674"/>
        <v>0</v>
      </c>
      <c r="AT1088" s="196"/>
      <c r="AU1088" s="196"/>
      <c r="AV1088" s="196"/>
      <c r="AW1088" s="196" t="e">
        <f t="shared" ref="AW1088" si="8774">IF($AT$638=1,AM1088*$AM$7,0)</f>
        <v>#REF!</v>
      </c>
      <c r="AX1088" s="196">
        <f t="shared" ref="AX1088" si="8775">IF($AU$638=1,AP1088*$AP$7,0)</f>
        <v>0</v>
      </c>
      <c r="AY1088" s="196">
        <f t="shared" ref="AY1088" si="8776">IF($AV$638=1,AS1088*$AS$7,0)</f>
        <v>0</v>
      </c>
      <c r="AZ1088" s="197" t="e">
        <f t="shared" si="8678"/>
        <v>#REF!</v>
      </c>
      <c r="BA1088" s="198">
        <f t="shared" ref="BA1088" si="8777">IFERROR(AZ1088/(IF($AT$638&gt;0,$AM$7,0)+IF($AU$638&gt;0,$AP$7,0)+IF($AV$638&gt;0,$AS$7,0)),0)</f>
        <v>0</v>
      </c>
      <c r="BB1088" s="198"/>
      <c r="BC1088" s="425"/>
      <c r="BD1088" s="413"/>
      <c r="BE1088" s="413"/>
      <c r="BF1088" s="413"/>
      <c r="BG1088" s="416"/>
      <c r="BH1088" s="416"/>
      <c r="BI1088" s="411"/>
      <c r="BJ1088" s="411"/>
      <c r="BK1088" s="413"/>
      <c r="BL1088" s="413"/>
      <c r="BM1088" s="413"/>
      <c r="BP1088" s="211"/>
      <c r="BQ1088" s="211"/>
      <c r="BR1088" s="211"/>
      <c r="BS1088" s="211"/>
    </row>
    <row r="1089" spans="1:71">
      <c r="A1089" s="419"/>
      <c r="B1089" s="419"/>
      <c r="C1089" s="422"/>
      <c r="D1089" s="195" t="str">
        <f t="shared" si="8204"/>
        <v>3.11</v>
      </c>
      <c r="E1089" s="195"/>
      <c r="F1089" s="195"/>
      <c r="G1089" s="195"/>
      <c r="H1089" s="195"/>
      <c r="I1089" s="195"/>
      <c r="J1089" s="196">
        <f t="shared" si="8662"/>
        <v>0</v>
      </c>
      <c r="K1089" s="197" t="str">
        <f>IF(analis!BB44="","",analis!BB44)</f>
        <v/>
      </c>
      <c r="L1089" s="196"/>
      <c r="M1089" s="196"/>
      <c r="N1089" s="196"/>
      <c r="O1089" s="196"/>
      <c r="P1089" s="196">
        <f t="shared" si="8663"/>
        <v>0</v>
      </c>
      <c r="Q1089" s="8" t="e">
        <f>#REF!</f>
        <v>#REF!</v>
      </c>
      <c r="R1089" s="196"/>
      <c r="S1089" s="196" t="e">
        <f t="shared" si="8664"/>
        <v>#REF!</v>
      </c>
      <c r="T1089" s="196"/>
      <c r="U1089" s="196"/>
      <c r="V1089" s="196">
        <f t="shared" si="8665"/>
        <v>0</v>
      </c>
      <c r="W1089" s="196"/>
      <c r="X1089" s="196"/>
      <c r="Y1089" s="196"/>
      <c r="Z1089" s="196"/>
      <c r="AA1089" s="196">
        <f t="shared" ref="AA1089" si="8778">IF($W$639=1,J1089*$J$7,0)</f>
        <v>0</v>
      </c>
      <c r="AB1089" s="196">
        <f t="shared" ref="AB1089" si="8779">IF($X$639=1,P1089*$P$7,0)</f>
        <v>0</v>
      </c>
      <c r="AC1089" s="196" t="e">
        <f t="shared" ref="AC1089" si="8780">IF($Y$639=1,S1089*$S$7,0)</f>
        <v>#REF!</v>
      </c>
      <c r="AD1089" s="196">
        <f t="shared" ref="AD1089" si="8781">IF($Z$639=1,V1089*$V$7,0)</f>
        <v>0</v>
      </c>
      <c r="AE1089" s="197" t="e">
        <f t="shared" si="8670"/>
        <v>#REF!</v>
      </c>
      <c r="AF1089" s="198">
        <f t="shared" ref="AF1089" si="8782">IFERROR(AE1089/(IF($W$639&gt;0,$J$7,0)+IF($X$639&gt;0,$P$7,0)+IF($Y$639&gt;0,$S$7,0)+IF($Z$639&gt;0,$V$7,0)),0)</f>
        <v>0</v>
      </c>
      <c r="AG1089" s="198"/>
      <c r="AH1089" s="425"/>
      <c r="AI1089" s="413"/>
      <c r="AJ1089" s="199" t="str">
        <f t="shared" si="8210"/>
        <v>4.11</v>
      </c>
      <c r="AK1089" s="8" t="e">
        <f>#REF!</f>
        <v>#REF!</v>
      </c>
      <c r="AL1089" s="199"/>
      <c r="AM1089" s="196" t="e">
        <f t="shared" si="8672"/>
        <v>#REF!</v>
      </c>
      <c r="AN1089" s="196"/>
      <c r="AO1089" s="196"/>
      <c r="AP1089" s="196">
        <f t="shared" si="8673"/>
        <v>0</v>
      </c>
      <c r="AQ1089" s="196"/>
      <c r="AR1089" s="196"/>
      <c r="AS1089" s="196">
        <f t="shared" si="8674"/>
        <v>0</v>
      </c>
      <c r="AT1089" s="196"/>
      <c r="AU1089" s="196"/>
      <c r="AV1089" s="196"/>
      <c r="AW1089" s="196" t="e">
        <f t="shared" ref="AW1089" si="8783">IF($AT$639=1,AM1089*$AM$7,0)</f>
        <v>#REF!</v>
      </c>
      <c r="AX1089" s="196">
        <f t="shared" ref="AX1089" si="8784">IF($AU$639=1,AP1089*$AP$7,0)</f>
        <v>0</v>
      </c>
      <c r="AY1089" s="196">
        <f t="shared" ref="AY1089" si="8785">IF($AV$639=1,AS1089*$AS$7,0)</f>
        <v>0</v>
      </c>
      <c r="AZ1089" s="197" t="e">
        <f t="shared" si="8678"/>
        <v>#REF!</v>
      </c>
      <c r="BA1089" s="198">
        <f t="shared" ref="BA1089" si="8786">IFERROR(AZ1089/(IF($AT$639&gt;0,$AM$7,0)+IF($AU$639&gt;0,$AP$7,0)+IF($AV$639&gt;0,$AS$7,0)),0)</f>
        <v>0</v>
      </c>
      <c r="BB1089" s="198"/>
      <c r="BC1089" s="425"/>
      <c r="BD1089" s="413"/>
      <c r="BE1089" s="413"/>
      <c r="BF1089" s="413"/>
      <c r="BG1089" s="416"/>
      <c r="BH1089" s="416"/>
      <c r="BI1089" s="411"/>
      <c r="BJ1089" s="411"/>
      <c r="BK1089" s="413"/>
      <c r="BL1089" s="413"/>
      <c r="BM1089" s="413"/>
      <c r="BP1089" s="211"/>
      <c r="BQ1089" s="211"/>
      <c r="BR1089" s="211"/>
      <c r="BS1089" s="211"/>
    </row>
    <row r="1090" spans="1:71">
      <c r="A1090" s="419"/>
      <c r="B1090" s="419"/>
      <c r="C1090" s="422"/>
      <c r="D1090" s="195" t="str">
        <f t="shared" si="8204"/>
        <v>3.12</v>
      </c>
      <c r="E1090" s="195"/>
      <c r="F1090" s="195"/>
      <c r="G1090" s="195"/>
      <c r="H1090" s="195"/>
      <c r="I1090" s="195"/>
      <c r="J1090" s="196">
        <f t="shared" si="8662"/>
        <v>0</v>
      </c>
      <c r="K1090" s="197" t="str">
        <f>IF(analis!BD44="","",analis!BD44)</f>
        <v/>
      </c>
      <c r="L1090" s="196"/>
      <c r="M1090" s="196"/>
      <c r="N1090" s="196"/>
      <c r="O1090" s="196"/>
      <c r="P1090" s="196">
        <f t="shared" si="8663"/>
        <v>0</v>
      </c>
      <c r="Q1090" s="8" t="e">
        <f>#REF!</f>
        <v>#REF!</v>
      </c>
      <c r="R1090" s="196"/>
      <c r="S1090" s="196" t="e">
        <f t="shared" si="8664"/>
        <v>#REF!</v>
      </c>
      <c r="T1090" s="196"/>
      <c r="U1090" s="196"/>
      <c r="V1090" s="196">
        <f t="shared" si="8665"/>
        <v>0</v>
      </c>
      <c r="W1090" s="196"/>
      <c r="X1090" s="196"/>
      <c r="Y1090" s="196"/>
      <c r="Z1090" s="196"/>
      <c r="AA1090" s="196">
        <f t="shared" ref="AA1090" si="8787">IF($W$640=1,J1090*$J$7,0)</f>
        <v>0</v>
      </c>
      <c r="AB1090" s="196">
        <f t="shared" ref="AB1090" si="8788">IF($X$640=1,P1090*$P$7,0)</f>
        <v>0</v>
      </c>
      <c r="AC1090" s="196" t="e">
        <f t="shared" ref="AC1090" si="8789">IF($Y$640=1,S1090*$S$7,0)</f>
        <v>#REF!</v>
      </c>
      <c r="AD1090" s="196">
        <f t="shared" ref="AD1090" si="8790">IF($Z$640=1,V1090*$V$7,0)</f>
        <v>0</v>
      </c>
      <c r="AE1090" s="197" t="e">
        <f t="shared" si="8670"/>
        <v>#REF!</v>
      </c>
      <c r="AF1090" s="198">
        <f t="shared" ref="AF1090" si="8791">IFERROR(AE1090/(IF($W$640&gt;0,$J$7,0)+IF($X$640&gt;0,$P$7,0)+IF($Y$640&gt;0,$S$7,0)+IF($Z$640&gt;0,$V$7,0)),0)</f>
        <v>0</v>
      </c>
      <c r="AG1090" s="198"/>
      <c r="AH1090" s="425"/>
      <c r="AI1090" s="413"/>
      <c r="AJ1090" s="199" t="str">
        <f t="shared" si="8210"/>
        <v>4.12</v>
      </c>
      <c r="AK1090" s="8" t="e">
        <f>#REF!</f>
        <v>#REF!</v>
      </c>
      <c r="AL1090" s="199"/>
      <c r="AM1090" s="196" t="e">
        <f t="shared" si="8672"/>
        <v>#REF!</v>
      </c>
      <c r="AN1090" s="196"/>
      <c r="AO1090" s="196"/>
      <c r="AP1090" s="196">
        <f t="shared" si="8673"/>
        <v>0</v>
      </c>
      <c r="AQ1090" s="196"/>
      <c r="AR1090" s="196"/>
      <c r="AS1090" s="196">
        <f t="shared" si="8674"/>
        <v>0</v>
      </c>
      <c r="AT1090" s="196"/>
      <c r="AU1090" s="196"/>
      <c r="AV1090" s="196"/>
      <c r="AW1090" s="196" t="e">
        <f t="shared" ref="AW1090" si="8792">IF($AT$640=1,AM1090*$AM$7,0)</f>
        <v>#REF!</v>
      </c>
      <c r="AX1090" s="196">
        <f t="shared" ref="AX1090" si="8793">IF($AU$640=1,AP1090*$AP$7,0)</f>
        <v>0</v>
      </c>
      <c r="AY1090" s="196">
        <f t="shared" ref="AY1090" si="8794">IF($AV$640=1,AS1090*$AS$7,0)</f>
        <v>0</v>
      </c>
      <c r="AZ1090" s="197" t="e">
        <f t="shared" si="8678"/>
        <v>#REF!</v>
      </c>
      <c r="BA1090" s="198">
        <f t="shared" ref="BA1090" si="8795">IFERROR(AZ1090/(IF($AT$640&gt;0,$AM$7,0)+IF($AU$640&gt;0,$AP$7,0)+IF($AV$640&gt;0,$AS$7,0)),0)</f>
        <v>0</v>
      </c>
      <c r="BB1090" s="198"/>
      <c r="BC1090" s="425"/>
      <c r="BD1090" s="413"/>
      <c r="BE1090" s="413"/>
      <c r="BF1090" s="413"/>
      <c r="BG1090" s="416"/>
      <c r="BH1090" s="416"/>
      <c r="BI1090" s="411"/>
      <c r="BJ1090" s="411"/>
      <c r="BK1090" s="413"/>
      <c r="BL1090" s="413"/>
      <c r="BM1090" s="413"/>
      <c r="BP1090" s="211"/>
      <c r="BQ1090" s="211"/>
      <c r="BR1090" s="211"/>
      <c r="BS1090" s="211"/>
    </row>
    <row r="1091" spans="1:71">
      <c r="A1091" s="419"/>
      <c r="B1091" s="419"/>
      <c r="C1091" s="422"/>
      <c r="D1091" s="195" t="str">
        <f t="shared" si="8204"/>
        <v>3.13</v>
      </c>
      <c r="E1091" s="195"/>
      <c r="F1091" s="195"/>
      <c r="G1091" s="195"/>
      <c r="H1091" s="195"/>
      <c r="I1091" s="195"/>
      <c r="J1091" s="196">
        <f t="shared" si="8662"/>
        <v>0</v>
      </c>
      <c r="K1091" s="197" t="str">
        <f>IF(analis!BF44="","",analis!BF44)</f>
        <v/>
      </c>
      <c r="L1091" s="196"/>
      <c r="M1091" s="196"/>
      <c r="N1091" s="196"/>
      <c r="O1091" s="196"/>
      <c r="P1091" s="196">
        <f t="shared" si="8663"/>
        <v>0</v>
      </c>
      <c r="Q1091" s="8" t="e">
        <f>#REF!</f>
        <v>#REF!</v>
      </c>
      <c r="R1091" s="196"/>
      <c r="S1091" s="196" t="e">
        <f t="shared" si="8664"/>
        <v>#REF!</v>
      </c>
      <c r="T1091" s="196"/>
      <c r="U1091" s="196"/>
      <c r="V1091" s="196">
        <f t="shared" si="8665"/>
        <v>0</v>
      </c>
      <c r="W1091" s="196"/>
      <c r="X1091" s="196"/>
      <c r="Y1091" s="196"/>
      <c r="Z1091" s="196"/>
      <c r="AA1091" s="196">
        <f t="shared" ref="AA1091" si="8796">IF($W$641=1,J1091*$J$7,0)</f>
        <v>0</v>
      </c>
      <c r="AB1091" s="196">
        <f t="shared" ref="AB1091" si="8797">IF($X$641=1,P1091*$P$7,0)</f>
        <v>0</v>
      </c>
      <c r="AC1091" s="196" t="e">
        <f t="shared" ref="AC1091" si="8798">IF($Y$641=1,S1091*$S$7,0)</f>
        <v>#REF!</v>
      </c>
      <c r="AD1091" s="196">
        <f t="shared" ref="AD1091" si="8799">IF($Z$641=1,V1091*$V$7,0)</f>
        <v>0</v>
      </c>
      <c r="AE1091" s="197" t="e">
        <f t="shared" si="8670"/>
        <v>#REF!</v>
      </c>
      <c r="AF1091" s="198">
        <f t="shared" ref="AF1091" si="8800">IFERROR(AE1091/(IF($W$641&gt;0,$J$7,0)+IF($X$641&gt;0,$P$7,0)+IF($Y$641&gt;0,$S$7,0)+IF($Z$641&gt;0,$V$7,0)),0)</f>
        <v>0</v>
      </c>
      <c r="AG1091" s="198"/>
      <c r="AH1091" s="425"/>
      <c r="AI1091" s="413"/>
      <c r="AJ1091" s="199" t="str">
        <f t="shared" si="8210"/>
        <v>4.13</v>
      </c>
      <c r="AK1091" s="8" t="e">
        <f>#REF!</f>
        <v>#REF!</v>
      </c>
      <c r="AL1091" s="199"/>
      <c r="AM1091" s="196" t="e">
        <f t="shared" si="8672"/>
        <v>#REF!</v>
      </c>
      <c r="AN1091" s="196"/>
      <c r="AO1091" s="196"/>
      <c r="AP1091" s="196">
        <f t="shared" si="8673"/>
        <v>0</v>
      </c>
      <c r="AQ1091" s="196"/>
      <c r="AR1091" s="196"/>
      <c r="AS1091" s="196">
        <f t="shared" si="8674"/>
        <v>0</v>
      </c>
      <c r="AT1091" s="196"/>
      <c r="AU1091" s="196"/>
      <c r="AV1091" s="196"/>
      <c r="AW1091" s="196" t="e">
        <f t="shared" ref="AW1091" si="8801">IF($AT$641=1,AM1091*$AM$7,0)</f>
        <v>#REF!</v>
      </c>
      <c r="AX1091" s="196">
        <f t="shared" ref="AX1091" si="8802">IF($AU$641=1,AP1091*$AP$7,0)</f>
        <v>0</v>
      </c>
      <c r="AY1091" s="196">
        <f t="shared" ref="AY1091" si="8803">IF($AV$641=1,AS1091*$AS$7,0)</f>
        <v>0</v>
      </c>
      <c r="AZ1091" s="197" t="e">
        <f t="shared" si="8678"/>
        <v>#REF!</v>
      </c>
      <c r="BA1091" s="198">
        <f t="shared" ref="BA1091" si="8804">IFERROR(AZ1091/(IF($AT$641&gt;0,$AM$7,0)+IF($AU$641&gt;0,$AP$7,0)+IF($AV$641&gt;0,$AS$7,0)),0)</f>
        <v>0</v>
      </c>
      <c r="BB1091" s="198"/>
      <c r="BC1091" s="425"/>
      <c r="BD1091" s="413"/>
      <c r="BE1091" s="413"/>
      <c r="BF1091" s="413"/>
      <c r="BG1091" s="416"/>
      <c r="BH1091" s="416"/>
      <c r="BI1091" s="411"/>
      <c r="BJ1091" s="411"/>
      <c r="BK1091" s="413"/>
      <c r="BL1091" s="413"/>
      <c r="BM1091" s="413"/>
      <c r="BP1091" s="211"/>
      <c r="BQ1091" s="211"/>
      <c r="BR1091" s="211"/>
      <c r="BS1091" s="211"/>
    </row>
    <row r="1092" spans="1:71">
      <c r="A1092" s="419"/>
      <c r="B1092" s="419"/>
      <c r="C1092" s="422"/>
      <c r="D1092" s="195" t="str">
        <f t="shared" si="8204"/>
        <v>3.14</v>
      </c>
      <c r="E1092" s="195"/>
      <c r="F1092" s="195"/>
      <c r="G1092" s="195"/>
      <c r="H1092" s="195"/>
      <c r="I1092" s="195"/>
      <c r="J1092" s="196">
        <f t="shared" si="8662"/>
        <v>0</v>
      </c>
      <c r="K1092" s="197" t="str">
        <f>IF(analis!BH44="","",analis!BH44)</f>
        <v/>
      </c>
      <c r="L1092" s="196"/>
      <c r="M1092" s="196"/>
      <c r="N1092" s="196"/>
      <c r="O1092" s="196"/>
      <c r="P1092" s="196">
        <f t="shared" si="8663"/>
        <v>0</v>
      </c>
      <c r="Q1092" s="8" t="e">
        <f>#REF!</f>
        <v>#REF!</v>
      </c>
      <c r="R1092" s="196"/>
      <c r="S1092" s="196" t="e">
        <f t="shared" si="8664"/>
        <v>#REF!</v>
      </c>
      <c r="T1092" s="196"/>
      <c r="U1092" s="196"/>
      <c r="V1092" s="196">
        <f t="shared" si="8665"/>
        <v>0</v>
      </c>
      <c r="W1092" s="196"/>
      <c r="X1092" s="196"/>
      <c r="Y1092" s="196"/>
      <c r="Z1092" s="196"/>
      <c r="AA1092" s="196">
        <f t="shared" ref="AA1092" si="8805">IF($W$642=1,J1092*$J$7,0)</f>
        <v>0</v>
      </c>
      <c r="AB1092" s="196">
        <f t="shared" ref="AB1092" si="8806">IF($X$642=1,P1092*$P$7,0)</f>
        <v>0</v>
      </c>
      <c r="AC1092" s="196" t="e">
        <f t="shared" ref="AC1092" si="8807">IF($Y$642=1,S1092*$S$7,0)</f>
        <v>#REF!</v>
      </c>
      <c r="AD1092" s="196">
        <f t="shared" ref="AD1092" si="8808">IF($Z$642=1,V1092*$V$7,0)</f>
        <v>0</v>
      </c>
      <c r="AE1092" s="197" t="e">
        <f t="shared" si="8670"/>
        <v>#REF!</v>
      </c>
      <c r="AF1092" s="198">
        <f t="shared" ref="AF1092" si="8809">IFERROR(AE1092/(IF($W$642&gt;0,$J$7,0)+IF($X$642&gt;0,$P$7,0)+IF($Y$642&gt;0,$S$7,0)+IF($Z$642&gt;0,$V$7,0)),0)</f>
        <v>0</v>
      </c>
      <c r="AG1092" s="198"/>
      <c r="AH1092" s="425"/>
      <c r="AI1092" s="413"/>
      <c r="AJ1092" s="199" t="str">
        <f t="shared" si="8210"/>
        <v>4.14</v>
      </c>
      <c r="AK1092" s="8" t="e">
        <f>#REF!</f>
        <v>#REF!</v>
      </c>
      <c r="AL1092" s="199"/>
      <c r="AM1092" s="196" t="e">
        <f t="shared" si="8672"/>
        <v>#REF!</v>
      </c>
      <c r="AN1092" s="196"/>
      <c r="AO1092" s="196"/>
      <c r="AP1092" s="196">
        <f t="shared" si="8673"/>
        <v>0</v>
      </c>
      <c r="AQ1092" s="196"/>
      <c r="AR1092" s="196"/>
      <c r="AS1092" s="196">
        <f t="shared" si="8674"/>
        <v>0</v>
      </c>
      <c r="AT1092" s="196"/>
      <c r="AU1092" s="196"/>
      <c r="AV1092" s="196"/>
      <c r="AW1092" s="196" t="e">
        <f t="shared" ref="AW1092" si="8810">IF($AT$642=1,AM1092*$AM$7,0)</f>
        <v>#REF!</v>
      </c>
      <c r="AX1092" s="196">
        <f t="shared" ref="AX1092" si="8811">IF($AU$642=1,AP1092*$AP$7,0)</f>
        <v>0</v>
      </c>
      <c r="AY1092" s="196">
        <f t="shared" ref="AY1092" si="8812">IF($AV$642=1,AS1092*$AS$7,0)</f>
        <v>0</v>
      </c>
      <c r="AZ1092" s="197" t="e">
        <f t="shared" si="8678"/>
        <v>#REF!</v>
      </c>
      <c r="BA1092" s="198">
        <f t="shared" ref="BA1092" si="8813">IFERROR(AZ1092/(IF($AT$642&gt;0,$AM$7,0)+IF($AU$642&gt;0,$AP$7,0)+IF($AV$642&gt;0,$AS$7,0)),0)</f>
        <v>0</v>
      </c>
      <c r="BB1092" s="198"/>
      <c r="BC1092" s="425"/>
      <c r="BD1092" s="413"/>
      <c r="BE1092" s="413"/>
      <c r="BF1092" s="413"/>
      <c r="BG1092" s="416"/>
      <c r="BH1092" s="416"/>
      <c r="BI1092" s="411"/>
      <c r="BJ1092" s="411"/>
      <c r="BK1092" s="413"/>
      <c r="BL1092" s="413"/>
      <c r="BM1092" s="413"/>
      <c r="BP1092" s="211"/>
      <c r="BQ1092" s="211"/>
      <c r="BR1092" s="211"/>
      <c r="BS1092" s="211"/>
    </row>
    <row r="1093" spans="1:71">
      <c r="A1093" s="420"/>
      <c r="B1093" s="420"/>
      <c r="C1093" s="423"/>
      <c r="D1093" s="195" t="str">
        <f t="shared" si="8204"/>
        <v>3.15</v>
      </c>
      <c r="E1093" s="195"/>
      <c r="F1093" s="195"/>
      <c r="G1093" s="195"/>
      <c r="H1093" s="195"/>
      <c r="I1093" s="195"/>
      <c r="J1093" s="196">
        <f t="shared" si="8662"/>
        <v>0</v>
      </c>
      <c r="K1093" s="197" t="str">
        <f>IF(analis!BJ44="","",analis!BJ44)</f>
        <v/>
      </c>
      <c r="L1093" s="196"/>
      <c r="M1093" s="196"/>
      <c r="N1093" s="196"/>
      <c r="O1093" s="196"/>
      <c r="P1093" s="196">
        <f t="shared" si="8663"/>
        <v>0</v>
      </c>
      <c r="Q1093" s="8" t="e">
        <f>#REF!</f>
        <v>#REF!</v>
      </c>
      <c r="R1093" s="196"/>
      <c r="S1093" s="196" t="e">
        <f t="shared" si="8664"/>
        <v>#REF!</v>
      </c>
      <c r="T1093" s="196"/>
      <c r="U1093" s="196"/>
      <c r="V1093" s="196">
        <f t="shared" si="8665"/>
        <v>0</v>
      </c>
      <c r="W1093" s="196"/>
      <c r="X1093" s="196"/>
      <c r="Y1093" s="196"/>
      <c r="Z1093" s="196"/>
      <c r="AA1093" s="196">
        <f t="shared" ref="AA1093" si="8814">IF($W$643=1,J1093*$J$7,0)</f>
        <v>0</v>
      </c>
      <c r="AB1093" s="196">
        <f t="shared" ref="AB1093" si="8815">IF($X$643=1,P1093*$P$7,0)</f>
        <v>0</v>
      </c>
      <c r="AC1093" s="196" t="e">
        <f t="shared" ref="AC1093" si="8816">IF($Y$643=1,S1093*$S$7,0)</f>
        <v>#REF!</v>
      </c>
      <c r="AD1093" s="196">
        <f t="shared" ref="AD1093" si="8817">IF($Z$643=1,V1093*$V$7,0)</f>
        <v>0</v>
      </c>
      <c r="AE1093" s="197" t="e">
        <f t="shared" si="8670"/>
        <v>#REF!</v>
      </c>
      <c r="AF1093" s="198">
        <f t="shared" ref="AF1093" si="8818">IFERROR(AE1093/(IF($W$643&gt;0,$J$7,0)+IF($X$643&gt;0,$P$7,0)+IF($Y$643&gt;0,$S$7,0)+IF($Z$643&gt;0,$V$7,0)),0)</f>
        <v>0</v>
      </c>
      <c r="AG1093" s="198"/>
      <c r="AH1093" s="426"/>
      <c r="AI1093" s="414"/>
      <c r="AJ1093" s="199" t="str">
        <f t="shared" si="8210"/>
        <v>4.15</v>
      </c>
      <c r="AK1093" s="8" t="e">
        <f>#REF!</f>
        <v>#REF!</v>
      </c>
      <c r="AL1093" s="199"/>
      <c r="AM1093" s="196" t="e">
        <f t="shared" si="8672"/>
        <v>#REF!</v>
      </c>
      <c r="AN1093" s="196"/>
      <c r="AO1093" s="196"/>
      <c r="AP1093" s="196">
        <f t="shared" si="8673"/>
        <v>0</v>
      </c>
      <c r="AQ1093" s="196"/>
      <c r="AR1093" s="196"/>
      <c r="AS1093" s="196">
        <f t="shared" si="8674"/>
        <v>0</v>
      </c>
      <c r="AT1093" s="196"/>
      <c r="AU1093" s="196"/>
      <c r="AV1093" s="196"/>
      <c r="AW1093" s="196" t="e">
        <f t="shared" ref="AW1093" si="8819">IF($AT$643=1,AM1093*$AM$7,0)</f>
        <v>#REF!</v>
      </c>
      <c r="AX1093" s="196">
        <f t="shared" ref="AX1093" si="8820">IF($AU$643=1,AP1093*$AP$7,0)</f>
        <v>0</v>
      </c>
      <c r="AY1093" s="196">
        <f t="shared" ref="AY1093" si="8821">IF($AV$643=1,AS1093*$AS$7,0)</f>
        <v>0</v>
      </c>
      <c r="AZ1093" s="197" t="e">
        <f t="shared" si="8678"/>
        <v>#REF!</v>
      </c>
      <c r="BA1093" s="198">
        <f t="shared" ref="BA1093" si="8822">IFERROR(AZ1093/(IF($AT$643&gt;0,$AM$7,0)+IF($AU$643&gt;0,$AP$7,0)+IF($AV$643&gt;0,$AS$7,0)),0)</f>
        <v>0</v>
      </c>
      <c r="BB1093" s="198"/>
      <c r="BC1093" s="426"/>
      <c r="BD1093" s="414"/>
      <c r="BE1093" s="414"/>
      <c r="BF1093" s="414"/>
      <c r="BG1093" s="417"/>
      <c r="BH1093" s="417"/>
      <c r="BI1093" s="316"/>
      <c r="BJ1093" s="316"/>
      <c r="BK1093" s="414"/>
      <c r="BL1093" s="414"/>
      <c r="BM1093" s="414"/>
      <c r="BP1093" s="211"/>
      <c r="BQ1093" s="211"/>
      <c r="BR1093" s="211"/>
      <c r="BS1093" s="211"/>
    </row>
    <row r="1094" spans="1:71">
      <c r="A1094" s="418">
        <v>32</v>
      </c>
      <c r="B1094" s="418">
        <f>pd!B655</f>
        <v>0</v>
      </c>
      <c r="C1094" s="421">
        <f>pd!C655</f>
        <v>0</v>
      </c>
      <c r="D1094" s="195" t="str">
        <f t="shared" ref="D1094:D1157" si="8823">D1079</f>
        <v>3.1</v>
      </c>
      <c r="E1094" s="195"/>
      <c r="F1094" s="195"/>
      <c r="G1094" s="195"/>
      <c r="H1094" s="195"/>
      <c r="I1094" s="195"/>
      <c r="J1094" s="196">
        <f t="shared" si="8662"/>
        <v>0</v>
      </c>
      <c r="K1094" s="197" t="str">
        <f>IF(analis!AH45="","",analis!AH45)</f>
        <v/>
      </c>
      <c r="L1094" s="196"/>
      <c r="M1094" s="196"/>
      <c r="N1094" s="196"/>
      <c r="O1094" s="196"/>
      <c r="P1094" s="196">
        <f t="shared" si="8663"/>
        <v>0</v>
      </c>
      <c r="Q1094" s="8" t="e">
        <f>#REF!</f>
        <v>#REF!</v>
      </c>
      <c r="R1094" s="196"/>
      <c r="S1094" s="196" t="e">
        <f t="shared" si="8664"/>
        <v>#REF!</v>
      </c>
      <c r="T1094" s="196"/>
      <c r="U1094" s="196"/>
      <c r="V1094" s="196">
        <f t="shared" si="8665"/>
        <v>0</v>
      </c>
      <c r="W1094" s="196"/>
      <c r="X1094" s="196"/>
      <c r="Y1094" s="196"/>
      <c r="Z1094" s="196"/>
      <c r="AA1094" s="196">
        <f t="shared" ref="AA1094" si="8824">IF($W$629=1,J1094*$J$7,0)</f>
        <v>0</v>
      </c>
      <c r="AB1094" s="196">
        <f t="shared" ref="AB1094" si="8825">IF($X$629=1,P1094*$P$7,0)</f>
        <v>0</v>
      </c>
      <c r="AC1094" s="196" t="e">
        <f t="shared" ref="AC1094" si="8826">IF($Y$629=1,S1094*$S$7,0)</f>
        <v>#REF!</v>
      </c>
      <c r="AD1094" s="196">
        <f t="shared" ref="AD1094" si="8827">IF($Z$629=1,V1094*$V$7,0)</f>
        <v>0</v>
      </c>
      <c r="AE1094" s="197" t="e">
        <f t="shared" si="8670"/>
        <v>#REF!</v>
      </c>
      <c r="AF1094" s="198">
        <f t="shared" ref="AF1094" si="8828">IFERROR(AE1094/(IF($W$629&gt;0,$J$7,0)+IF($X$629&gt;0,$P$7,0)+IF($Y$629&gt;0,$S$7,0)+IF($Z$629&gt;0,$V$7,0)),0)</f>
        <v>0</v>
      </c>
      <c r="AG1094" s="198"/>
      <c r="AH1094" s="424" t="e">
        <f t="shared" ref="AH1094" si="8829">ROUND((SUM(AF1094:AF1108)/SUM($AG$629:$AG$643)),0)</f>
        <v>#REF!</v>
      </c>
      <c r="AI1094" s="412" t="e">
        <f t="shared" ref="AI1094" si="8830">IF(AH1094&gt;=$BO$629,"A",IF(AH1094&gt;=$BO$630,"B",IF(AH1094&gt;=$BO$631,"C",IF(AH1094&gt;=$BO$632,"D",""))))</f>
        <v>#REF!</v>
      </c>
      <c r="AJ1094" s="199" t="str">
        <f t="shared" ref="AJ1094:AJ1157" si="8831">AJ1079</f>
        <v>4.1</v>
      </c>
      <c r="AK1094" s="8" t="e">
        <f>#REF!</f>
        <v>#REF!</v>
      </c>
      <c r="AL1094" s="199"/>
      <c r="AM1094" s="196" t="e">
        <f t="shared" si="8672"/>
        <v>#REF!</v>
      </c>
      <c r="AN1094" s="196"/>
      <c r="AO1094" s="196"/>
      <c r="AP1094" s="196">
        <f t="shared" si="8673"/>
        <v>0</v>
      </c>
      <c r="AQ1094" s="196"/>
      <c r="AR1094" s="196"/>
      <c r="AS1094" s="196">
        <f t="shared" si="8674"/>
        <v>0</v>
      </c>
      <c r="AT1094" s="196"/>
      <c r="AU1094" s="196"/>
      <c r="AV1094" s="196"/>
      <c r="AW1094" s="196" t="e">
        <f t="shared" ref="AW1094" si="8832">IF($AT$629=1,AM1094*$AM$7,0)</f>
        <v>#REF!</v>
      </c>
      <c r="AX1094" s="196">
        <f t="shared" ref="AX1094" si="8833">IF($AU$629=1,AP1094*$AP$7,0)</f>
        <v>0</v>
      </c>
      <c r="AY1094" s="196">
        <f t="shared" ref="AY1094" si="8834">IF($AV$629=1,AS1094*$AS$7,0)</f>
        <v>0</v>
      </c>
      <c r="AZ1094" s="197" t="e">
        <f t="shared" si="8678"/>
        <v>#REF!</v>
      </c>
      <c r="BA1094" s="198">
        <f t="shared" ref="BA1094" si="8835">IFERROR(AZ1094/(IF($AT$629&gt;0,$AM$7,0)+IF($AU$629&gt;0,$AP$7,0)+IF($AV$629&gt;0,$AS$7,0)),0)</f>
        <v>0</v>
      </c>
      <c r="BB1094" s="198"/>
      <c r="BC1094" s="424" t="e">
        <f t="shared" ref="BC1094" si="8836">ROUND((SUM(BA1094:BA1108)/SUM($BB$629:$BB$643)),0)</f>
        <v>#REF!</v>
      </c>
      <c r="BD1094" s="412" t="e">
        <f t="shared" ref="BD1094" si="8837">IF(BC1094&gt;=$BO$629,"A",IF(BC1094&gt;=$BO$630,"B",IF(BC1094&gt;=$BO$631,"C",IF(BC1094&gt;=$BO$632,"D",""))))</f>
        <v>#REF!</v>
      </c>
      <c r="BE1094" s="412"/>
      <c r="BF1094" s="412"/>
      <c r="BG1094" s="415" t="e">
        <f t="shared" ref="BG1094" si="8838">IF(AI1094=$BP$629,$BQ$629,IF(AI1094=$BP$630,$BQ$630,IF(AI1094=$BP$631,$BQ$631,IF(AI1094=$BP$632,$BQ$632,""))))</f>
        <v>#REF!</v>
      </c>
      <c r="BH1094" s="415" t="e">
        <f t="shared" ref="BH1094" si="8839">IF(BD1094=$BP$629,$BR$629,IF(BD1094=$BP$630,$BR$630,IF(BD1094=$BP$631,$BR$631,IF(BD1094=$BP$632,$BR$632,""))))</f>
        <v>#REF!</v>
      </c>
      <c r="BI1094" s="315" t="str">
        <f t="shared" ref="BI1094" si="8840">IF(BE1094=$BS$629,$BT$629,IF(BE1094=$BS$630,$BT$630,IF(BE1094=$BS$631,$BT$631,IF(BE1094=$BS$632,$BT$632,""))))</f>
        <v/>
      </c>
      <c r="BJ1094" s="315" t="str">
        <f t="shared" ref="BJ1094" si="8841">IF(BF1094=$BS$629,$BU$629,IF(BF1094=$BS$630,$BU$630,IF(BF1094=$BS$631,$BU$631,IF(BF1094=$BS$632,$BU$632,""))))</f>
        <v/>
      </c>
      <c r="BK1094" s="412"/>
      <c r="BL1094" s="412"/>
      <c r="BM1094" s="412"/>
      <c r="BP1094" s="211"/>
      <c r="BQ1094" s="211"/>
      <c r="BR1094" s="211"/>
      <c r="BS1094" s="211"/>
    </row>
    <row r="1095" spans="1:71">
      <c r="A1095" s="419"/>
      <c r="B1095" s="419"/>
      <c r="C1095" s="422"/>
      <c r="D1095" s="195" t="str">
        <f t="shared" si="8823"/>
        <v>3.2</v>
      </c>
      <c r="E1095" s="195"/>
      <c r="F1095" s="195"/>
      <c r="G1095" s="195"/>
      <c r="H1095" s="195"/>
      <c r="I1095" s="195"/>
      <c r="J1095" s="196">
        <f t="shared" si="8662"/>
        <v>0</v>
      </c>
      <c r="K1095" s="197" t="str">
        <f>IF(analis!AJ45="","",analis!AJ45)</f>
        <v/>
      </c>
      <c r="L1095" s="196"/>
      <c r="M1095" s="196"/>
      <c r="N1095" s="196"/>
      <c r="O1095" s="196"/>
      <c r="P1095" s="196">
        <f t="shared" si="8663"/>
        <v>0</v>
      </c>
      <c r="Q1095" s="8" t="e">
        <f>#REF!</f>
        <v>#REF!</v>
      </c>
      <c r="R1095" s="196"/>
      <c r="S1095" s="196" t="e">
        <f t="shared" si="8664"/>
        <v>#REF!</v>
      </c>
      <c r="T1095" s="196"/>
      <c r="U1095" s="196"/>
      <c r="V1095" s="196">
        <f t="shared" si="8665"/>
        <v>0</v>
      </c>
      <c r="W1095" s="196"/>
      <c r="X1095" s="196"/>
      <c r="Y1095" s="196"/>
      <c r="Z1095" s="196"/>
      <c r="AA1095" s="196">
        <f t="shared" ref="AA1095" si="8842">IF($W$630=1,J1095*$J$7,0)</f>
        <v>0</v>
      </c>
      <c r="AB1095" s="196">
        <f t="shared" ref="AB1095" si="8843">IF($X$630=1,P1095*$P$7,0)</f>
        <v>0</v>
      </c>
      <c r="AC1095" s="196" t="e">
        <f t="shared" ref="AC1095" si="8844">IF($Y$630=1,S1095*$S$7,0)</f>
        <v>#REF!</v>
      </c>
      <c r="AD1095" s="196">
        <f t="shared" ref="AD1095" si="8845">IF($Z$630=1,V1095*$V$7,0)</f>
        <v>0</v>
      </c>
      <c r="AE1095" s="197" t="e">
        <f t="shared" si="8670"/>
        <v>#REF!</v>
      </c>
      <c r="AF1095" s="198">
        <f t="shared" ref="AF1095" si="8846">IFERROR(AE1095/(IF($W$630&gt;0,$J$7,0)+IF($X$630&gt;0,$P$7,0)+IF($Y$630&gt;0,$S$7,0)+IF($Z$630&gt;0,$V$7,0)),0)</f>
        <v>0</v>
      </c>
      <c r="AG1095" s="198"/>
      <c r="AH1095" s="425"/>
      <c r="AI1095" s="413"/>
      <c r="AJ1095" s="199" t="str">
        <f t="shared" si="8831"/>
        <v>4.2</v>
      </c>
      <c r="AK1095" s="8" t="e">
        <f>#REF!</f>
        <v>#REF!</v>
      </c>
      <c r="AL1095" s="199"/>
      <c r="AM1095" s="196" t="e">
        <f t="shared" si="8672"/>
        <v>#REF!</v>
      </c>
      <c r="AN1095" s="196"/>
      <c r="AO1095" s="196"/>
      <c r="AP1095" s="196">
        <f t="shared" si="8673"/>
        <v>0</v>
      </c>
      <c r="AQ1095" s="196"/>
      <c r="AR1095" s="196"/>
      <c r="AS1095" s="196">
        <f t="shared" si="8674"/>
        <v>0</v>
      </c>
      <c r="AT1095" s="196"/>
      <c r="AU1095" s="196"/>
      <c r="AV1095" s="196"/>
      <c r="AW1095" s="196" t="e">
        <f t="shared" ref="AW1095" si="8847">IF($AT$630=1,AM1095*$AM$7,0)</f>
        <v>#REF!</v>
      </c>
      <c r="AX1095" s="196">
        <f t="shared" ref="AX1095" si="8848">IF($AU$630=1,AP1095*$AP$7,0)</f>
        <v>0</v>
      </c>
      <c r="AY1095" s="196">
        <f t="shared" ref="AY1095" si="8849">IF($AV$630=1,AS1095*$AS$7,0)</f>
        <v>0</v>
      </c>
      <c r="AZ1095" s="197" t="e">
        <f t="shared" si="8678"/>
        <v>#REF!</v>
      </c>
      <c r="BA1095" s="198">
        <f t="shared" ref="BA1095" si="8850">IFERROR(AZ1095/(IF($AT$630&gt;0,$AM$7,0)+IF($AU$630&gt;0,$AP$7,0)+IF($AV$630&gt;0,$AS$7,0)),0)</f>
        <v>0</v>
      </c>
      <c r="BB1095" s="198"/>
      <c r="BC1095" s="425"/>
      <c r="BD1095" s="413"/>
      <c r="BE1095" s="413"/>
      <c r="BF1095" s="413"/>
      <c r="BG1095" s="416"/>
      <c r="BH1095" s="416"/>
      <c r="BI1095" s="411"/>
      <c r="BJ1095" s="411"/>
      <c r="BK1095" s="413"/>
      <c r="BL1095" s="413"/>
      <c r="BM1095" s="413"/>
      <c r="BP1095" s="211"/>
      <c r="BQ1095" s="211"/>
      <c r="BR1095" s="211"/>
      <c r="BS1095" s="211"/>
    </row>
    <row r="1096" spans="1:71">
      <c r="A1096" s="419"/>
      <c r="B1096" s="419"/>
      <c r="C1096" s="422"/>
      <c r="D1096" s="195" t="str">
        <f t="shared" si="8823"/>
        <v>3.3</v>
      </c>
      <c r="E1096" s="195"/>
      <c r="F1096" s="195"/>
      <c r="G1096" s="195"/>
      <c r="H1096" s="195"/>
      <c r="I1096" s="195"/>
      <c r="J1096" s="196">
        <f t="shared" si="8662"/>
        <v>0</v>
      </c>
      <c r="K1096" s="197" t="str">
        <f>IF(analis!AL45="","",analis!AL45)</f>
        <v/>
      </c>
      <c r="L1096" s="196"/>
      <c r="M1096" s="196"/>
      <c r="N1096" s="196"/>
      <c r="O1096" s="196"/>
      <c r="P1096" s="196">
        <f t="shared" si="8663"/>
        <v>0</v>
      </c>
      <c r="Q1096" s="8" t="e">
        <f>#REF!</f>
        <v>#REF!</v>
      </c>
      <c r="R1096" s="196"/>
      <c r="S1096" s="196" t="e">
        <f t="shared" si="8664"/>
        <v>#REF!</v>
      </c>
      <c r="T1096" s="196"/>
      <c r="U1096" s="196"/>
      <c r="V1096" s="196">
        <f t="shared" si="8665"/>
        <v>0</v>
      </c>
      <c r="W1096" s="196"/>
      <c r="X1096" s="196"/>
      <c r="Y1096" s="196"/>
      <c r="Z1096" s="196"/>
      <c r="AA1096" s="196">
        <f t="shared" ref="AA1096" si="8851">IF($W$631=1,J1096*$J$7,0)</f>
        <v>0</v>
      </c>
      <c r="AB1096" s="196">
        <f t="shared" ref="AB1096" si="8852">IF($X$631=1,P1096*$P$7,0)</f>
        <v>0</v>
      </c>
      <c r="AC1096" s="196" t="e">
        <f t="shared" ref="AC1096" si="8853">IF($Y$631=1,S1096*$S$7,0)</f>
        <v>#REF!</v>
      </c>
      <c r="AD1096" s="196">
        <f t="shared" ref="AD1096" si="8854">IF($Z$631=1,V1096*$V$7,0)</f>
        <v>0</v>
      </c>
      <c r="AE1096" s="197" t="e">
        <f t="shared" si="8670"/>
        <v>#REF!</v>
      </c>
      <c r="AF1096" s="198">
        <f t="shared" ref="AF1096" si="8855">IFERROR(AE1096/(IF($W$631&gt;0,$J$7,0)+IF($X$631&gt;0,$P$7,0)+IF($Y$631&gt;0,$S$7,0)+IF($Z$631&gt;0,$V$7,0)),0)</f>
        <v>0</v>
      </c>
      <c r="AG1096" s="198"/>
      <c r="AH1096" s="425"/>
      <c r="AI1096" s="413"/>
      <c r="AJ1096" s="199" t="str">
        <f t="shared" si="8831"/>
        <v>4.3</v>
      </c>
      <c r="AK1096" s="8" t="e">
        <f>#REF!</f>
        <v>#REF!</v>
      </c>
      <c r="AL1096" s="199"/>
      <c r="AM1096" s="196" t="e">
        <f t="shared" si="8672"/>
        <v>#REF!</v>
      </c>
      <c r="AN1096" s="196"/>
      <c r="AO1096" s="196"/>
      <c r="AP1096" s="196">
        <f t="shared" si="8673"/>
        <v>0</v>
      </c>
      <c r="AQ1096" s="196"/>
      <c r="AR1096" s="196"/>
      <c r="AS1096" s="196">
        <f t="shared" si="8674"/>
        <v>0</v>
      </c>
      <c r="AT1096" s="196"/>
      <c r="AU1096" s="196"/>
      <c r="AV1096" s="196"/>
      <c r="AW1096" s="196" t="e">
        <f t="shared" ref="AW1096" si="8856">IF($AT$631=1,AM1096*$AM$7,0)</f>
        <v>#REF!</v>
      </c>
      <c r="AX1096" s="196">
        <f t="shared" ref="AX1096" si="8857">IF($AU$631=1,AP1096*$AP$7,0)</f>
        <v>0</v>
      </c>
      <c r="AY1096" s="196">
        <f t="shared" ref="AY1096" si="8858">IF($AV$631=1,AS1096*$AS$7,0)</f>
        <v>0</v>
      </c>
      <c r="AZ1096" s="197" t="e">
        <f t="shared" si="8678"/>
        <v>#REF!</v>
      </c>
      <c r="BA1096" s="198">
        <f t="shared" ref="BA1096" si="8859">IFERROR(AZ1096/(IF($AT$631&gt;0,$AM$7,0)+IF($AU$631&gt;0,$AP$7,0)+IF($AV$631&gt;0,$AS$7,0)),0)</f>
        <v>0</v>
      </c>
      <c r="BB1096" s="198"/>
      <c r="BC1096" s="425"/>
      <c r="BD1096" s="413"/>
      <c r="BE1096" s="413"/>
      <c r="BF1096" s="413"/>
      <c r="BG1096" s="416"/>
      <c r="BH1096" s="416"/>
      <c r="BI1096" s="411"/>
      <c r="BJ1096" s="411"/>
      <c r="BK1096" s="413"/>
      <c r="BL1096" s="413"/>
      <c r="BM1096" s="413"/>
      <c r="BP1096" s="211"/>
      <c r="BQ1096" s="211"/>
      <c r="BR1096" s="211"/>
      <c r="BS1096" s="211"/>
    </row>
    <row r="1097" spans="1:71">
      <c r="A1097" s="419"/>
      <c r="B1097" s="419"/>
      <c r="C1097" s="422"/>
      <c r="D1097" s="195" t="str">
        <f t="shared" si="8823"/>
        <v>3.4</v>
      </c>
      <c r="E1097" s="195"/>
      <c r="F1097" s="195"/>
      <c r="G1097" s="195"/>
      <c r="H1097" s="195"/>
      <c r="I1097" s="195"/>
      <c r="J1097" s="196">
        <f t="shared" si="8662"/>
        <v>0</v>
      </c>
      <c r="K1097" s="197" t="str">
        <f>IF(analis!AN45="","",analis!AN45)</f>
        <v/>
      </c>
      <c r="L1097" s="196"/>
      <c r="M1097" s="196"/>
      <c r="N1097" s="196"/>
      <c r="O1097" s="196"/>
      <c r="P1097" s="196">
        <f t="shared" si="8663"/>
        <v>0</v>
      </c>
      <c r="Q1097" s="8" t="e">
        <f>#REF!</f>
        <v>#REF!</v>
      </c>
      <c r="R1097" s="196"/>
      <c r="S1097" s="196" t="e">
        <f t="shared" si="8664"/>
        <v>#REF!</v>
      </c>
      <c r="T1097" s="196"/>
      <c r="U1097" s="196"/>
      <c r="V1097" s="196">
        <f t="shared" si="8665"/>
        <v>0</v>
      </c>
      <c r="W1097" s="196"/>
      <c r="X1097" s="196"/>
      <c r="Y1097" s="196"/>
      <c r="Z1097" s="196"/>
      <c r="AA1097" s="196">
        <f t="shared" ref="AA1097" si="8860">IF($W$632=1,J1097*$J$7,0)</f>
        <v>0</v>
      </c>
      <c r="AB1097" s="196">
        <f t="shared" ref="AB1097" si="8861">IF($X$632=1,P1097*$P$7,0)</f>
        <v>0</v>
      </c>
      <c r="AC1097" s="196" t="e">
        <f t="shared" ref="AC1097" si="8862">IF($Y$632=1,S1097*$S$7,0)</f>
        <v>#REF!</v>
      </c>
      <c r="AD1097" s="196">
        <f t="shared" ref="AD1097" si="8863">IF($Z$632=1,V1097*$V$7,0)</f>
        <v>0</v>
      </c>
      <c r="AE1097" s="197" t="e">
        <f t="shared" si="8670"/>
        <v>#REF!</v>
      </c>
      <c r="AF1097" s="198">
        <f t="shared" ref="AF1097" si="8864">IFERROR(AE1097/(IF($W$632&gt;0,$J$7,0)+IF($X$632&gt;0,$P$7,0)+IF($Y$632&gt;0,$S$7,0)+IF($Z$632&gt;0,$V$7,0)),0)</f>
        <v>0</v>
      </c>
      <c r="AG1097" s="198"/>
      <c r="AH1097" s="425"/>
      <c r="AI1097" s="413"/>
      <c r="AJ1097" s="199" t="str">
        <f t="shared" si="8831"/>
        <v>4.4</v>
      </c>
      <c r="AK1097" s="8" t="e">
        <f>#REF!</f>
        <v>#REF!</v>
      </c>
      <c r="AL1097" s="199"/>
      <c r="AM1097" s="196" t="e">
        <f t="shared" si="8672"/>
        <v>#REF!</v>
      </c>
      <c r="AN1097" s="196"/>
      <c r="AO1097" s="196"/>
      <c r="AP1097" s="196">
        <f t="shared" si="8673"/>
        <v>0</v>
      </c>
      <c r="AQ1097" s="196"/>
      <c r="AR1097" s="196"/>
      <c r="AS1097" s="196">
        <f t="shared" si="8674"/>
        <v>0</v>
      </c>
      <c r="AT1097" s="196"/>
      <c r="AU1097" s="196"/>
      <c r="AV1097" s="196"/>
      <c r="AW1097" s="196" t="e">
        <f t="shared" ref="AW1097" si="8865">IF($AT$632=1,AM1097*$AM$7,0)</f>
        <v>#REF!</v>
      </c>
      <c r="AX1097" s="196">
        <f t="shared" ref="AX1097" si="8866">IF($AU$632=1,AP1097*$AP$7,0)</f>
        <v>0</v>
      </c>
      <c r="AY1097" s="196">
        <f t="shared" ref="AY1097" si="8867">IF($AV$632=1,AS1097*$AS$7,0)</f>
        <v>0</v>
      </c>
      <c r="AZ1097" s="197" t="e">
        <f t="shared" si="8678"/>
        <v>#REF!</v>
      </c>
      <c r="BA1097" s="198">
        <f t="shared" ref="BA1097" si="8868">IFERROR(AZ1097/(IF($AT$632&gt;0,$AM$7,0)+IF($AU$632&gt;0,$AP$7,0)+IF($AV$632&gt;0,$AS$7,0)),0)</f>
        <v>0</v>
      </c>
      <c r="BB1097" s="198"/>
      <c r="BC1097" s="425"/>
      <c r="BD1097" s="413"/>
      <c r="BE1097" s="413"/>
      <c r="BF1097" s="413"/>
      <c r="BG1097" s="416"/>
      <c r="BH1097" s="416"/>
      <c r="BI1097" s="411"/>
      <c r="BJ1097" s="411"/>
      <c r="BK1097" s="413"/>
      <c r="BL1097" s="413"/>
      <c r="BM1097" s="413"/>
      <c r="BP1097" s="211"/>
      <c r="BQ1097" s="211"/>
      <c r="BR1097" s="211"/>
      <c r="BS1097" s="211"/>
    </row>
    <row r="1098" spans="1:71">
      <c r="A1098" s="419"/>
      <c r="B1098" s="419"/>
      <c r="C1098" s="422"/>
      <c r="D1098" s="195" t="str">
        <f t="shared" si="8823"/>
        <v>3.5</v>
      </c>
      <c r="E1098" s="195"/>
      <c r="F1098" s="195"/>
      <c r="G1098" s="195"/>
      <c r="H1098" s="195"/>
      <c r="I1098" s="195"/>
      <c r="J1098" s="196">
        <f t="shared" si="8662"/>
        <v>0</v>
      </c>
      <c r="K1098" s="197" t="str">
        <f>IF(analis!AP45="","",analis!AP45)</f>
        <v/>
      </c>
      <c r="L1098" s="196"/>
      <c r="M1098" s="196"/>
      <c r="N1098" s="196"/>
      <c r="O1098" s="196"/>
      <c r="P1098" s="196">
        <f t="shared" si="8663"/>
        <v>0</v>
      </c>
      <c r="Q1098" s="8" t="e">
        <f>#REF!</f>
        <v>#REF!</v>
      </c>
      <c r="R1098" s="196"/>
      <c r="S1098" s="196" t="e">
        <f t="shared" si="8664"/>
        <v>#REF!</v>
      </c>
      <c r="T1098" s="196"/>
      <c r="U1098" s="196"/>
      <c r="V1098" s="196">
        <f t="shared" si="8665"/>
        <v>0</v>
      </c>
      <c r="W1098" s="196"/>
      <c r="X1098" s="196"/>
      <c r="Y1098" s="196"/>
      <c r="Z1098" s="196"/>
      <c r="AA1098" s="196">
        <f t="shared" ref="AA1098" si="8869">IF($W$633=1,J1098*$J$7,0)</f>
        <v>0</v>
      </c>
      <c r="AB1098" s="196">
        <f t="shared" ref="AB1098" si="8870">IF($X$633=1,P1098*$P$7,0)</f>
        <v>0</v>
      </c>
      <c r="AC1098" s="196" t="e">
        <f t="shared" ref="AC1098" si="8871">IF($Y$633=1,S1098*$S$7,0)</f>
        <v>#REF!</v>
      </c>
      <c r="AD1098" s="196">
        <f t="shared" ref="AD1098" si="8872">IF($Z$633=1,V1098*$V$7,0)</f>
        <v>0</v>
      </c>
      <c r="AE1098" s="197" t="e">
        <f t="shared" si="8670"/>
        <v>#REF!</v>
      </c>
      <c r="AF1098" s="198">
        <f t="shared" ref="AF1098" si="8873">IFERROR(AE1098/(IF($W$633&gt;0,$J$7,0)+IF($X$633&gt;0,$P$7,0)+IF($Y$633&gt;0,$S$7,0)+IF($Z$633&gt;0,$V$7,0)),0)</f>
        <v>0</v>
      </c>
      <c r="AG1098" s="198"/>
      <c r="AH1098" s="425"/>
      <c r="AI1098" s="413"/>
      <c r="AJ1098" s="199" t="str">
        <f t="shared" si="8831"/>
        <v>4.5</v>
      </c>
      <c r="AK1098" s="8" t="e">
        <f>#REF!</f>
        <v>#REF!</v>
      </c>
      <c r="AL1098" s="199"/>
      <c r="AM1098" s="196" t="e">
        <f t="shared" si="8672"/>
        <v>#REF!</v>
      </c>
      <c r="AN1098" s="196"/>
      <c r="AO1098" s="196"/>
      <c r="AP1098" s="196">
        <f t="shared" si="8673"/>
        <v>0</v>
      </c>
      <c r="AQ1098" s="196"/>
      <c r="AR1098" s="196"/>
      <c r="AS1098" s="196">
        <f t="shared" si="8674"/>
        <v>0</v>
      </c>
      <c r="AT1098" s="196"/>
      <c r="AU1098" s="196"/>
      <c r="AV1098" s="196"/>
      <c r="AW1098" s="196" t="e">
        <f t="shared" ref="AW1098" si="8874">IF($AT$633=1,AM1098*$AM$7,0)</f>
        <v>#REF!</v>
      </c>
      <c r="AX1098" s="196">
        <f t="shared" ref="AX1098" si="8875">IF($AU$633=1,AP1098*$AP$7,0)</f>
        <v>0</v>
      </c>
      <c r="AY1098" s="196">
        <f t="shared" ref="AY1098" si="8876">IF($AV$633=1,AS1098*$AS$7,0)</f>
        <v>0</v>
      </c>
      <c r="AZ1098" s="197" t="e">
        <f t="shared" si="8678"/>
        <v>#REF!</v>
      </c>
      <c r="BA1098" s="198">
        <f t="shared" ref="BA1098" si="8877">IFERROR(AZ1098/(IF($AT$633&gt;0,$AM$7,0)+IF($AU$633&gt;0,$AP$7,0)+IF($AV$633&gt;0,$AS$7,0)),0)</f>
        <v>0</v>
      </c>
      <c r="BB1098" s="198"/>
      <c r="BC1098" s="425"/>
      <c r="BD1098" s="413"/>
      <c r="BE1098" s="413"/>
      <c r="BF1098" s="413"/>
      <c r="BG1098" s="416"/>
      <c r="BH1098" s="416"/>
      <c r="BI1098" s="411"/>
      <c r="BJ1098" s="411"/>
      <c r="BK1098" s="413"/>
      <c r="BL1098" s="413"/>
      <c r="BM1098" s="413"/>
      <c r="BP1098" s="211"/>
      <c r="BQ1098" s="211"/>
      <c r="BR1098" s="211"/>
      <c r="BS1098" s="211"/>
    </row>
    <row r="1099" spans="1:71">
      <c r="A1099" s="419"/>
      <c r="B1099" s="419"/>
      <c r="C1099" s="422"/>
      <c r="D1099" s="195" t="str">
        <f t="shared" si="8823"/>
        <v>3.6</v>
      </c>
      <c r="E1099" s="195"/>
      <c r="F1099" s="195"/>
      <c r="G1099" s="195"/>
      <c r="H1099" s="195"/>
      <c r="I1099" s="195"/>
      <c r="J1099" s="196">
        <f t="shared" si="8662"/>
        <v>0</v>
      </c>
      <c r="K1099" s="197" t="str">
        <f>IF(analis!AR45="","",analis!AR45)</f>
        <v/>
      </c>
      <c r="L1099" s="196"/>
      <c r="M1099" s="196"/>
      <c r="N1099" s="196"/>
      <c r="O1099" s="196"/>
      <c r="P1099" s="196">
        <f t="shared" si="8663"/>
        <v>0</v>
      </c>
      <c r="Q1099" s="8" t="str">
        <f>'rpp10'!$M$290</f>
        <v/>
      </c>
      <c r="R1099" s="196"/>
      <c r="S1099" s="196">
        <f t="shared" si="8664"/>
        <v>0</v>
      </c>
      <c r="T1099" s="196"/>
      <c r="U1099" s="196"/>
      <c r="V1099" s="196">
        <f t="shared" si="8665"/>
        <v>0</v>
      </c>
      <c r="W1099" s="196"/>
      <c r="X1099" s="196"/>
      <c r="Y1099" s="196"/>
      <c r="Z1099" s="196"/>
      <c r="AA1099" s="196">
        <f t="shared" ref="AA1099" si="8878">IF($W$634=1,J1099*$J$7,0)</f>
        <v>0</v>
      </c>
      <c r="AB1099" s="196">
        <f t="shared" ref="AB1099" si="8879">IF($X$634=1,P1099*$P$7,0)</f>
        <v>0</v>
      </c>
      <c r="AC1099" s="196">
        <f t="shared" ref="AC1099" si="8880">IF($Y$634=1,S1099*$S$7,0)</f>
        <v>0</v>
      </c>
      <c r="AD1099" s="196">
        <f t="shared" ref="AD1099" si="8881">IF($Z$634=1,V1099*$V$7,0)</f>
        <v>0</v>
      </c>
      <c r="AE1099" s="197">
        <f t="shared" si="8670"/>
        <v>0</v>
      </c>
      <c r="AF1099" s="198">
        <f t="shared" ref="AF1099" si="8882">IFERROR(AE1099/(IF($W$634&gt;0,$J$7,0)+IF($X$634&gt;0,$P$7,0)+IF($Y$634&gt;0,$S$7,0)+IF($Z$634&gt;0,$V$7,0)),0)</f>
        <v>0</v>
      </c>
      <c r="AG1099" s="198"/>
      <c r="AH1099" s="425"/>
      <c r="AI1099" s="413"/>
      <c r="AJ1099" s="199" t="str">
        <f t="shared" si="8831"/>
        <v>4.6</v>
      </c>
      <c r="AK1099" s="8" t="str">
        <f>'rpp10'!$M$347</f>
        <v/>
      </c>
      <c r="AL1099" s="199"/>
      <c r="AM1099" s="196">
        <f t="shared" si="8672"/>
        <v>0</v>
      </c>
      <c r="AN1099" s="196"/>
      <c r="AO1099" s="196"/>
      <c r="AP1099" s="196">
        <f t="shared" si="8673"/>
        <v>0</v>
      </c>
      <c r="AQ1099" s="196"/>
      <c r="AR1099" s="196"/>
      <c r="AS1099" s="196">
        <f t="shared" si="8674"/>
        <v>0</v>
      </c>
      <c r="AT1099" s="196"/>
      <c r="AU1099" s="196"/>
      <c r="AV1099" s="196"/>
      <c r="AW1099" s="196">
        <f t="shared" ref="AW1099" si="8883">IF($AT$634=1,AM1099*$AM$7,0)</f>
        <v>0</v>
      </c>
      <c r="AX1099" s="196">
        <f t="shared" ref="AX1099" si="8884">IF($AU$634=1,AP1099*$AP$7,0)</f>
        <v>0</v>
      </c>
      <c r="AY1099" s="196">
        <f t="shared" ref="AY1099" si="8885">IF($AV$634=1,AS1099*$AS$7,0)</f>
        <v>0</v>
      </c>
      <c r="AZ1099" s="197">
        <f t="shared" si="8678"/>
        <v>0</v>
      </c>
      <c r="BA1099" s="198">
        <f t="shared" ref="BA1099" si="8886">IFERROR(AZ1099/(IF($AT$634&gt;0,$AM$7,0)+IF($AU$634&gt;0,$AP$7,0)+IF($AV$634&gt;0,$AS$7,0)),0)</f>
        <v>0</v>
      </c>
      <c r="BB1099" s="198"/>
      <c r="BC1099" s="425"/>
      <c r="BD1099" s="413"/>
      <c r="BE1099" s="413"/>
      <c r="BF1099" s="413"/>
      <c r="BG1099" s="416"/>
      <c r="BH1099" s="416"/>
      <c r="BI1099" s="411"/>
      <c r="BJ1099" s="411"/>
      <c r="BK1099" s="413"/>
      <c r="BL1099" s="413"/>
      <c r="BM1099" s="413"/>
      <c r="BP1099" s="211"/>
      <c r="BQ1099" s="211"/>
      <c r="BR1099" s="211"/>
      <c r="BS1099" s="211"/>
    </row>
    <row r="1100" spans="1:71">
      <c r="A1100" s="419"/>
      <c r="B1100" s="419"/>
      <c r="C1100" s="422"/>
      <c r="D1100" s="195" t="str">
        <f t="shared" si="8823"/>
        <v>3.7</v>
      </c>
      <c r="E1100" s="195"/>
      <c r="F1100" s="195"/>
      <c r="G1100" s="195"/>
      <c r="H1100" s="195"/>
      <c r="I1100" s="195"/>
      <c r="J1100" s="196">
        <f t="shared" si="8662"/>
        <v>0</v>
      </c>
      <c r="K1100" s="197" t="str">
        <f>IF(analis!AT45="","",analis!AT45)</f>
        <v/>
      </c>
      <c r="L1100" s="196"/>
      <c r="M1100" s="196"/>
      <c r="N1100" s="196"/>
      <c r="O1100" s="196"/>
      <c r="P1100" s="196">
        <f t="shared" si="8663"/>
        <v>0</v>
      </c>
      <c r="Q1100" s="8" t="e">
        <f>#REF!</f>
        <v>#REF!</v>
      </c>
      <c r="R1100" s="196"/>
      <c r="S1100" s="196" t="e">
        <f t="shared" si="8664"/>
        <v>#REF!</v>
      </c>
      <c r="T1100" s="196"/>
      <c r="U1100" s="196"/>
      <c r="V1100" s="196">
        <f t="shared" si="8665"/>
        <v>0</v>
      </c>
      <c r="W1100" s="196"/>
      <c r="X1100" s="196"/>
      <c r="Y1100" s="196"/>
      <c r="Z1100" s="196"/>
      <c r="AA1100" s="196">
        <f t="shared" ref="AA1100" si="8887">IF($W$635=1,J1100*$J$7,0)</f>
        <v>0</v>
      </c>
      <c r="AB1100" s="196">
        <f t="shared" ref="AB1100" si="8888">IF($X$635=1,P1100*$P$7,0)</f>
        <v>0</v>
      </c>
      <c r="AC1100" s="196" t="e">
        <f t="shared" ref="AC1100" si="8889">IF($Y$635=1,S1100*$S$7,0)</f>
        <v>#REF!</v>
      </c>
      <c r="AD1100" s="196">
        <f t="shared" ref="AD1100" si="8890">IF($Z$635=1,V1100*$V$7,0)</f>
        <v>0</v>
      </c>
      <c r="AE1100" s="197" t="e">
        <f t="shared" si="8670"/>
        <v>#REF!</v>
      </c>
      <c r="AF1100" s="198">
        <f t="shared" ref="AF1100" si="8891">IFERROR(AE1100/(IF($W$635&gt;0,$J$7,0)+IF($X$635&gt;0,$P$7,0)+IF($Y$635&gt;0,$S$7,0)+IF($Z$635&gt;0,$V$7,0)),0)</f>
        <v>0</v>
      </c>
      <c r="AG1100" s="198"/>
      <c r="AH1100" s="425"/>
      <c r="AI1100" s="413"/>
      <c r="AJ1100" s="199" t="str">
        <f t="shared" si="8831"/>
        <v>4.7</v>
      </c>
      <c r="AK1100" s="8" t="e">
        <f>#REF!</f>
        <v>#REF!</v>
      </c>
      <c r="AL1100" s="199"/>
      <c r="AM1100" s="196" t="e">
        <f t="shared" si="8672"/>
        <v>#REF!</v>
      </c>
      <c r="AN1100" s="196"/>
      <c r="AO1100" s="196"/>
      <c r="AP1100" s="196">
        <f t="shared" si="8673"/>
        <v>0</v>
      </c>
      <c r="AQ1100" s="196"/>
      <c r="AR1100" s="196"/>
      <c r="AS1100" s="196">
        <f t="shared" si="8674"/>
        <v>0</v>
      </c>
      <c r="AT1100" s="196"/>
      <c r="AU1100" s="196"/>
      <c r="AV1100" s="196"/>
      <c r="AW1100" s="196" t="e">
        <f t="shared" ref="AW1100" si="8892">IF($AT$635=1,AM1100*$AM$7,0)</f>
        <v>#REF!</v>
      </c>
      <c r="AX1100" s="196">
        <f t="shared" ref="AX1100" si="8893">IF($AU$635=1,AP1100*$AP$7,0)</f>
        <v>0</v>
      </c>
      <c r="AY1100" s="196">
        <f t="shared" ref="AY1100" si="8894">IF($AV$635=1,AS1100*$AS$7,0)</f>
        <v>0</v>
      </c>
      <c r="AZ1100" s="197" t="e">
        <f t="shared" si="8678"/>
        <v>#REF!</v>
      </c>
      <c r="BA1100" s="198">
        <f t="shared" ref="BA1100" si="8895">IFERROR(AZ1100/(IF($AT$635&gt;0,$AM$7,0)+IF($AU$635&gt;0,$AP$7,0)+IF($AV$635&gt;0,$AS$7,0)),0)</f>
        <v>0</v>
      </c>
      <c r="BB1100" s="198"/>
      <c r="BC1100" s="425"/>
      <c r="BD1100" s="413"/>
      <c r="BE1100" s="413"/>
      <c r="BF1100" s="413"/>
      <c r="BG1100" s="416"/>
      <c r="BH1100" s="416"/>
      <c r="BI1100" s="411"/>
      <c r="BJ1100" s="411"/>
      <c r="BK1100" s="413"/>
      <c r="BL1100" s="413"/>
      <c r="BM1100" s="413"/>
      <c r="BP1100" s="211"/>
      <c r="BQ1100" s="211"/>
      <c r="BR1100" s="211"/>
      <c r="BS1100" s="211"/>
    </row>
    <row r="1101" spans="1:71">
      <c r="A1101" s="419"/>
      <c r="B1101" s="419"/>
      <c r="C1101" s="422"/>
      <c r="D1101" s="195" t="str">
        <f t="shared" si="8823"/>
        <v>3.8</v>
      </c>
      <c r="E1101" s="195"/>
      <c r="F1101" s="195"/>
      <c r="G1101" s="195"/>
      <c r="H1101" s="195"/>
      <c r="I1101" s="195"/>
      <c r="J1101" s="196">
        <f t="shared" si="8662"/>
        <v>0</v>
      </c>
      <c r="K1101" s="197" t="str">
        <f>IF(analis!AV45="","",analis!AV45)</f>
        <v/>
      </c>
      <c r="L1101" s="196"/>
      <c r="M1101" s="196"/>
      <c r="N1101" s="196"/>
      <c r="O1101" s="196"/>
      <c r="P1101" s="196">
        <f t="shared" si="8663"/>
        <v>0</v>
      </c>
      <c r="Q1101" s="8" t="e">
        <f>#REF!</f>
        <v>#REF!</v>
      </c>
      <c r="R1101" s="196"/>
      <c r="S1101" s="196" t="e">
        <f t="shared" si="8664"/>
        <v>#REF!</v>
      </c>
      <c r="T1101" s="196"/>
      <c r="U1101" s="196"/>
      <c r="V1101" s="196">
        <f t="shared" si="8665"/>
        <v>0</v>
      </c>
      <c r="W1101" s="196"/>
      <c r="X1101" s="196"/>
      <c r="Y1101" s="196"/>
      <c r="Z1101" s="196"/>
      <c r="AA1101" s="196">
        <f t="shared" ref="AA1101" si="8896">IF($W$636=1,J1101*$J$7,0)</f>
        <v>0</v>
      </c>
      <c r="AB1101" s="196">
        <f t="shared" ref="AB1101" si="8897">IF($X$636=1,P1101*$P$7,0)</f>
        <v>0</v>
      </c>
      <c r="AC1101" s="196" t="e">
        <f t="shared" ref="AC1101" si="8898">IF($Y$636=1,S1101*$S$7,0)</f>
        <v>#REF!</v>
      </c>
      <c r="AD1101" s="196">
        <f t="shared" ref="AD1101" si="8899">IF($Z$636=1,V1101*$V$7,0)</f>
        <v>0</v>
      </c>
      <c r="AE1101" s="197" t="e">
        <f t="shared" si="8670"/>
        <v>#REF!</v>
      </c>
      <c r="AF1101" s="198">
        <f t="shared" ref="AF1101" si="8900">IFERROR(AE1101/(IF($W$636&gt;0,$J$7,0)+IF($X$636&gt;0,$P$7,0)+IF($Y$636&gt;0,$S$7,0)+IF($Z$636&gt;0,$V$7,0)),0)</f>
        <v>0</v>
      </c>
      <c r="AG1101" s="198"/>
      <c r="AH1101" s="425"/>
      <c r="AI1101" s="413"/>
      <c r="AJ1101" s="199" t="str">
        <f t="shared" si="8831"/>
        <v>4.8</v>
      </c>
      <c r="AK1101" s="8" t="e">
        <f>#REF!</f>
        <v>#REF!</v>
      </c>
      <c r="AL1101" s="199"/>
      <c r="AM1101" s="196" t="e">
        <f t="shared" si="8672"/>
        <v>#REF!</v>
      </c>
      <c r="AN1101" s="196"/>
      <c r="AO1101" s="196"/>
      <c r="AP1101" s="196">
        <f t="shared" si="8673"/>
        <v>0</v>
      </c>
      <c r="AQ1101" s="196"/>
      <c r="AR1101" s="196"/>
      <c r="AS1101" s="196">
        <f t="shared" si="8674"/>
        <v>0</v>
      </c>
      <c r="AT1101" s="196"/>
      <c r="AU1101" s="196"/>
      <c r="AV1101" s="196"/>
      <c r="AW1101" s="196" t="e">
        <f t="shared" ref="AW1101" si="8901">IF($AT$636=1,AM1101*$AM$7,0)</f>
        <v>#REF!</v>
      </c>
      <c r="AX1101" s="196">
        <f t="shared" ref="AX1101" si="8902">IF($AU$636=1,AP1101*$AP$7,0)</f>
        <v>0</v>
      </c>
      <c r="AY1101" s="196">
        <f t="shared" ref="AY1101" si="8903">IF($AV$636=1,AS1101*$AS$7,0)</f>
        <v>0</v>
      </c>
      <c r="AZ1101" s="197" t="e">
        <f t="shared" si="8678"/>
        <v>#REF!</v>
      </c>
      <c r="BA1101" s="198">
        <f t="shared" ref="BA1101" si="8904">IFERROR(AZ1101/(IF($AT$636&gt;0,$AM$7,0)+IF($AU$636&gt;0,$AP$7,0)+IF($AV$636&gt;0,$AS$7,0)),0)</f>
        <v>0</v>
      </c>
      <c r="BB1101" s="198"/>
      <c r="BC1101" s="425"/>
      <c r="BD1101" s="413"/>
      <c r="BE1101" s="413"/>
      <c r="BF1101" s="413"/>
      <c r="BG1101" s="416"/>
      <c r="BH1101" s="416"/>
      <c r="BI1101" s="411"/>
      <c r="BJ1101" s="411"/>
      <c r="BK1101" s="413"/>
      <c r="BL1101" s="413"/>
      <c r="BM1101" s="413"/>
      <c r="BP1101" s="211"/>
      <c r="BQ1101" s="211"/>
      <c r="BR1101" s="211"/>
      <c r="BS1101" s="211"/>
    </row>
    <row r="1102" spans="1:71">
      <c r="A1102" s="419"/>
      <c r="B1102" s="419"/>
      <c r="C1102" s="422"/>
      <c r="D1102" s="195" t="str">
        <f t="shared" si="8823"/>
        <v>3.9</v>
      </c>
      <c r="E1102" s="195"/>
      <c r="F1102" s="195"/>
      <c r="G1102" s="195"/>
      <c r="H1102" s="195"/>
      <c r="I1102" s="195"/>
      <c r="J1102" s="196">
        <f t="shared" si="8662"/>
        <v>0</v>
      </c>
      <c r="K1102" s="197" t="str">
        <f>IF(analis!AX45="","",analis!AX45)</f>
        <v/>
      </c>
      <c r="L1102" s="196"/>
      <c r="M1102" s="196"/>
      <c r="N1102" s="196"/>
      <c r="O1102" s="196"/>
      <c r="P1102" s="196">
        <f t="shared" si="8663"/>
        <v>0</v>
      </c>
      <c r="Q1102" s="8" t="e">
        <f>#REF!</f>
        <v>#REF!</v>
      </c>
      <c r="R1102" s="196"/>
      <c r="S1102" s="196" t="e">
        <f t="shared" si="8664"/>
        <v>#REF!</v>
      </c>
      <c r="T1102" s="196"/>
      <c r="U1102" s="196"/>
      <c r="V1102" s="196">
        <f t="shared" si="8665"/>
        <v>0</v>
      </c>
      <c r="W1102" s="196"/>
      <c r="X1102" s="196"/>
      <c r="Y1102" s="196"/>
      <c r="Z1102" s="196"/>
      <c r="AA1102" s="196">
        <f t="shared" ref="AA1102" si="8905">IF($W$637=1,J1102*$J$7,0)</f>
        <v>0</v>
      </c>
      <c r="AB1102" s="196">
        <f t="shared" ref="AB1102" si="8906">IF($X$637=1,P1102*$P$7,0)</f>
        <v>0</v>
      </c>
      <c r="AC1102" s="196" t="e">
        <f t="shared" ref="AC1102" si="8907">IF($Y$637=1,S1102*$S$7,0)</f>
        <v>#REF!</v>
      </c>
      <c r="AD1102" s="196">
        <f t="shared" ref="AD1102" si="8908">IF($Z$637=1,V1102*$V$7,0)</f>
        <v>0</v>
      </c>
      <c r="AE1102" s="197" t="e">
        <f t="shared" si="8670"/>
        <v>#REF!</v>
      </c>
      <c r="AF1102" s="198">
        <f t="shared" ref="AF1102" si="8909">IFERROR(AE1102/(IF($W$637&gt;0,$J$7,0)+IF($X$637&gt;0,$P$7,0)+IF($Y$637&gt;0,$S$7,0)+IF($Z$637&gt;0,$V$7,0)),0)</f>
        <v>0</v>
      </c>
      <c r="AG1102" s="198"/>
      <c r="AH1102" s="425"/>
      <c r="AI1102" s="413"/>
      <c r="AJ1102" s="199" t="str">
        <f t="shared" si="8831"/>
        <v>4.9</v>
      </c>
      <c r="AK1102" s="8" t="e">
        <f>#REF!</f>
        <v>#REF!</v>
      </c>
      <c r="AL1102" s="199"/>
      <c r="AM1102" s="196" t="e">
        <f t="shared" si="8672"/>
        <v>#REF!</v>
      </c>
      <c r="AN1102" s="196"/>
      <c r="AO1102" s="196"/>
      <c r="AP1102" s="196">
        <f t="shared" si="8673"/>
        <v>0</v>
      </c>
      <c r="AQ1102" s="196"/>
      <c r="AR1102" s="196"/>
      <c r="AS1102" s="196">
        <f t="shared" si="8674"/>
        <v>0</v>
      </c>
      <c r="AT1102" s="196"/>
      <c r="AU1102" s="196"/>
      <c r="AV1102" s="196"/>
      <c r="AW1102" s="196" t="e">
        <f t="shared" ref="AW1102" si="8910">IF($AT$637=1,AM1102*$AM$7,0)</f>
        <v>#REF!</v>
      </c>
      <c r="AX1102" s="196">
        <f t="shared" ref="AX1102" si="8911">IF($AU$637=1,AP1102*$AP$7,0)</f>
        <v>0</v>
      </c>
      <c r="AY1102" s="196">
        <f t="shared" ref="AY1102" si="8912">IF($AV$637=1,AS1102*$AS$7,0)</f>
        <v>0</v>
      </c>
      <c r="AZ1102" s="197" t="e">
        <f t="shared" si="8678"/>
        <v>#REF!</v>
      </c>
      <c r="BA1102" s="198">
        <f t="shared" ref="BA1102" si="8913">IFERROR(AZ1102/(IF($AT$637&gt;0,$AM$7,0)+IF($AU$637&gt;0,$AP$7,0)+IF($AV$637&gt;0,$AS$7,0)),0)</f>
        <v>0</v>
      </c>
      <c r="BB1102" s="198"/>
      <c r="BC1102" s="425"/>
      <c r="BD1102" s="413"/>
      <c r="BE1102" s="413"/>
      <c r="BF1102" s="413"/>
      <c r="BG1102" s="416"/>
      <c r="BH1102" s="416"/>
      <c r="BI1102" s="411"/>
      <c r="BJ1102" s="411"/>
      <c r="BK1102" s="413"/>
      <c r="BL1102" s="413"/>
      <c r="BM1102" s="413"/>
      <c r="BP1102" s="211"/>
      <c r="BQ1102" s="211"/>
      <c r="BR1102" s="211"/>
      <c r="BS1102" s="211"/>
    </row>
    <row r="1103" spans="1:71">
      <c r="A1103" s="419"/>
      <c r="B1103" s="419"/>
      <c r="C1103" s="422"/>
      <c r="D1103" s="195" t="str">
        <f t="shared" si="8823"/>
        <v>3.10</v>
      </c>
      <c r="E1103" s="195"/>
      <c r="F1103" s="195"/>
      <c r="G1103" s="195"/>
      <c r="H1103" s="195"/>
      <c r="I1103" s="195"/>
      <c r="J1103" s="196">
        <f t="shared" si="8662"/>
        <v>0</v>
      </c>
      <c r="K1103" s="197" t="str">
        <f>IF(analis!AZ45="","",analis!AZ45)</f>
        <v/>
      </c>
      <c r="L1103" s="196"/>
      <c r="M1103" s="196"/>
      <c r="N1103" s="196"/>
      <c r="O1103" s="196"/>
      <c r="P1103" s="196">
        <f t="shared" si="8663"/>
        <v>0</v>
      </c>
      <c r="Q1103" s="8" t="e">
        <f>#REF!</f>
        <v>#REF!</v>
      </c>
      <c r="R1103" s="196"/>
      <c r="S1103" s="196" t="e">
        <f t="shared" si="8664"/>
        <v>#REF!</v>
      </c>
      <c r="T1103" s="196"/>
      <c r="U1103" s="196"/>
      <c r="V1103" s="196">
        <f t="shared" si="8665"/>
        <v>0</v>
      </c>
      <c r="W1103" s="196"/>
      <c r="X1103" s="196"/>
      <c r="Y1103" s="196"/>
      <c r="Z1103" s="196"/>
      <c r="AA1103" s="196">
        <f t="shared" ref="AA1103" si="8914">IF($W$638=1,J1103*$J$7,0)</f>
        <v>0</v>
      </c>
      <c r="AB1103" s="196">
        <f t="shared" ref="AB1103" si="8915">IF($X$638=1,P1103*$P$7,0)</f>
        <v>0</v>
      </c>
      <c r="AC1103" s="196" t="e">
        <f t="shared" ref="AC1103" si="8916">IF($Y$638=1,S1103*$S$7,0)</f>
        <v>#REF!</v>
      </c>
      <c r="AD1103" s="196">
        <f t="shared" ref="AD1103" si="8917">IF($Z$638=1,V1103*$V$7,0)</f>
        <v>0</v>
      </c>
      <c r="AE1103" s="197" t="e">
        <f t="shared" si="8670"/>
        <v>#REF!</v>
      </c>
      <c r="AF1103" s="198">
        <f t="shared" ref="AF1103" si="8918">IFERROR(AE1103/(IF($W$638&gt;0,$J$7,0)+IF($X$638&gt;0,$P$7,0)+IF($Y$638&gt;0,$S$7,0)+IF($Z$638&gt;0,$V$7,0)),0)</f>
        <v>0</v>
      </c>
      <c r="AG1103" s="198"/>
      <c r="AH1103" s="425"/>
      <c r="AI1103" s="413"/>
      <c r="AJ1103" s="199" t="str">
        <f t="shared" si="8831"/>
        <v>4.10</v>
      </c>
      <c r="AK1103" s="8" t="e">
        <f>#REF!</f>
        <v>#REF!</v>
      </c>
      <c r="AL1103" s="199"/>
      <c r="AM1103" s="196" t="e">
        <f t="shared" si="8672"/>
        <v>#REF!</v>
      </c>
      <c r="AN1103" s="196"/>
      <c r="AO1103" s="196"/>
      <c r="AP1103" s="196">
        <f t="shared" si="8673"/>
        <v>0</v>
      </c>
      <c r="AQ1103" s="196"/>
      <c r="AR1103" s="196"/>
      <c r="AS1103" s="196">
        <f t="shared" si="8674"/>
        <v>0</v>
      </c>
      <c r="AT1103" s="196"/>
      <c r="AU1103" s="196"/>
      <c r="AV1103" s="196"/>
      <c r="AW1103" s="196" t="e">
        <f t="shared" ref="AW1103" si="8919">IF($AT$638=1,AM1103*$AM$7,0)</f>
        <v>#REF!</v>
      </c>
      <c r="AX1103" s="196">
        <f t="shared" ref="AX1103" si="8920">IF($AU$638=1,AP1103*$AP$7,0)</f>
        <v>0</v>
      </c>
      <c r="AY1103" s="196">
        <f t="shared" ref="AY1103" si="8921">IF($AV$638=1,AS1103*$AS$7,0)</f>
        <v>0</v>
      </c>
      <c r="AZ1103" s="197" t="e">
        <f t="shared" si="8678"/>
        <v>#REF!</v>
      </c>
      <c r="BA1103" s="198">
        <f t="shared" ref="BA1103" si="8922">IFERROR(AZ1103/(IF($AT$638&gt;0,$AM$7,0)+IF($AU$638&gt;0,$AP$7,0)+IF($AV$638&gt;0,$AS$7,0)),0)</f>
        <v>0</v>
      </c>
      <c r="BB1103" s="198"/>
      <c r="BC1103" s="425"/>
      <c r="BD1103" s="413"/>
      <c r="BE1103" s="413"/>
      <c r="BF1103" s="413"/>
      <c r="BG1103" s="416"/>
      <c r="BH1103" s="416"/>
      <c r="BI1103" s="411"/>
      <c r="BJ1103" s="411"/>
      <c r="BK1103" s="413"/>
      <c r="BL1103" s="413"/>
      <c r="BM1103" s="413"/>
      <c r="BP1103" s="211"/>
      <c r="BQ1103" s="211"/>
      <c r="BR1103" s="211"/>
      <c r="BS1103" s="211"/>
    </row>
    <row r="1104" spans="1:71">
      <c r="A1104" s="419"/>
      <c r="B1104" s="419"/>
      <c r="C1104" s="422"/>
      <c r="D1104" s="195" t="str">
        <f t="shared" si="8823"/>
        <v>3.11</v>
      </c>
      <c r="E1104" s="195"/>
      <c r="F1104" s="195"/>
      <c r="G1104" s="195"/>
      <c r="H1104" s="195"/>
      <c r="I1104" s="195"/>
      <c r="J1104" s="196">
        <f t="shared" si="8662"/>
        <v>0</v>
      </c>
      <c r="K1104" s="197" t="str">
        <f>IF(analis!BB45="","",analis!BB45)</f>
        <v/>
      </c>
      <c r="L1104" s="196"/>
      <c r="M1104" s="196"/>
      <c r="N1104" s="196"/>
      <c r="O1104" s="196"/>
      <c r="P1104" s="196">
        <f t="shared" si="8663"/>
        <v>0</v>
      </c>
      <c r="Q1104" s="8" t="e">
        <f>#REF!</f>
        <v>#REF!</v>
      </c>
      <c r="R1104" s="196"/>
      <c r="S1104" s="196" t="e">
        <f t="shared" si="8664"/>
        <v>#REF!</v>
      </c>
      <c r="T1104" s="196"/>
      <c r="U1104" s="196"/>
      <c r="V1104" s="196">
        <f t="shared" si="8665"/>
        <v>0</v>
      </c>
      <c r="W1104" s="196"/>
      <c r="X1104" s="196"/>
      <c r="Y1104" s="196"/>
      <c r="Z1104" s="196"/>
      <c r="AA1104" s="196">
        <f t="shared" ref="AA1104" si="8923">IF($W$639=1,J1104*$J$7,0)</f>
        <v>0</v>
      </c>
      <c r="AB1104" s="196">
        <f t="shared" ref="AB1104" si="8924">IF($X$639=1,P1104*$P$7,0)</f>
        <v>0</v>
      </c>
      <c r="AC1104" s="196" t="e">
        <f t="shared" ref="AC1104" si="8925">IF($Y$639=1,S1104*$S$7,0)</f>
        <v>#REF!</v>
      </c>
      <c r="AD1104" s="196">
        <f t="shared" ref="AD1104" si="8926">IF($Z$639=1,V1104*$V$7,0)</f>
        <v>0</v>
      </c>
      <c r="AE1104" s="197" t="e">
        <f t="shared" si="8670"/>
        <v>#REF!</v>
      </c>
      <c r="AF1104" s="198">
        <f t="shared" ref="AF1104" si="8927">IFERROR(AE1104/(IF($W$639&gt;0,$J$7,0)+IF($X$639&gt;0,$P$7,0)+IF($Y$639&gt;0,$S$7,0)+IF($Z$639&gt;0,$V$7,0)),0)</f>
        <v>0</v>
      </c>
      <c r="AG1104" s="198"/>
      <c r="AH1104" s="425"/>
      <c r="AI1104" s="413"/>
      <c r="AJ1104" s="199" t="str">
        <f t="shared" si="8831"/>
        <v>4.11</v>
      </c>
      <c r="AK1104" s="8" t="e">
        <f>#REF!</f>
        <v>#REF!</v>
      </c>
      <c r="AL1104" s="199"/>
      <c r="AM1104" s="196" t="e">
        <f t="shared" si="8672"/>
        <v>#REF!</v>
      </c>
      <c r="AN1104" s="196"/>
      <c r="AO1104" s="196"/>
      <c r="AP1104" s="196">
        <f t="shared" si="8673"/>
        <v>0</v>
      </c>
      <c r="AQ1104" s="196"/>
      <c r="AR1104" s="196"/>
      <c r="AS1104" s="196">
        <f t="shared" si="8674"/>
        <v>0</v>
      </c>
      <c r="AT1104" s="196"/>
      <c r="AU1104" s="196"/>
      <c r="AV1104" s="196"/>
      <c r="AW1104" s="196" t="e">
        <f t="shared" ref="AW1104" si="8928">IF($AT$639=1,AM1104*$AM$7,0)</f>
        <v>#REF!</v>
      </c>
      <c r="AX1104" s="196">
        <f t="shared" ref="AX1104" si="8929">IF($AU$639=1,AP1104*$AP$7,0)</f>
        <v>0</v>
      </c>
      <c r="AY1104" s="196">
        <f t="shared" ref="AY1104" si="8930">IF($AV$639=1,AS1104*$AS$7,0)</f>
        <v>0</v>
      </c>
      <c r="AZ1104" s="197" t="e">
        <f t="shared" si="8678"/>
        <v>#REF!</v>
      </c>
      <c r="BA1104" s="198">
        <f t="shared" ref="BA1104" si="8931">IFERROR(AZ1104/(IF($AT$639&gt;0,$AM$7,0)+IF($AU$639&gt;0,$AP$7,0)+IF($AV$639&gt;0,$AS$7,0)),0)</f>
        <v>0</v>
      </c>
      <c r="BB1104" s="198"/>
      <c r="BC1104" s="425"/>
      <c r="BD1104" s="413"/>
      <c r="BE1104" s="413"/>
      <c r="BF1104" s="413"/>
      <c r="BG1104" s="416"/>
      <c r="BH1104" s="416"/>
      <c r="BI1104" s="411"/>
      <c r="BJ1104" s="411"/>
      <c r="BK1104" s="413"/>
      <c r="BL1104" s="413"/>
      <c r="BM1104" s="413"/>
      <c r="BP1104" s="211"/>
      <c r="BQ1104" s="211"/>
      <c r="BR1104" s="211"/>
      <c r="BS1104" s="211"/>
    </row>
    <row r="1105" spans="1:71">
      <c r="A1105" s="419"/>
      <c r="B1105" s="419"/>
      <c r="C1105" s="422"/>
      <c r="D1105" s="195" t="str">
        <f t="shared" si="8823"/>
        <v>3.12</v>
      </c>
      <c r="E1105" s="195"/>
      <c r="F1105" s="195"/>
      <c r="G1105" s="195"/>
      <c r="H1105" s="195"/>
      <c r="I1105" s="195"/>
      <c r="J1105" s="196">
        <f t="shared" si="8662"/>
        <v>0</v>
      </c>
      <c r="K1105" s="197" t="str">
        <f>IF(analis!BD45="","",analis!BD45)</f>
        <v/>
      </c>
      <c r="L1105" s="196"/>
      <c r="M1105" s="196"/>
      <c r="N1105" s="196"/>
      <c r="O1105" s="196"/>
      <c r="P1105" s="196">
        <f t="shared" si="8663"/>
        <v>0</v>
      </c>
      <c r="Q1105" s="8" t="e">
        <f>#REF!</f>
        <v>#REF!</v>
      </c>
      <c r="R1105" s="196"/>
      <c r="S1105" s="196" t="e">
        <f t="shared" si="8664"/>
        <v>#REF!</v>
      </c>
      <c r="T1105" s="196"/>
      <c r="U1105" s="196"/>
      <c r="V1105" s="196">
        <f t="shared" si="8665"/>
        <v>0</v>
      </c>
      <c r="W1105" s="196"/>
      <c r="X1105" s="196"/>
      <c r="Y1105" s="196"/>
      <c r="Z1105" s="196"/>
      <c r="AA1105" s="196">
        <f t="shared" ref="AA1105" si="8932">IF($W$640=1,J1105*$J$7,0)</f>
        <v>0</v>
      </c>
      <c r="AB1105" s="196">
        <f t="shared" ref="AB1105" si="8933">IF($X$640=1,P1105*$P$7,0)</f>
        <v>0</v>
      </c>
      <c r="AC1105" s="196" t="e">
        <f t="shared" ref="AC1105" si="8934">IF($Y$640=1,S1105*$S$7,0)</f>
        <v>#REF!</v>
      </c>
      <c r="AD1105" s="196">
        <f t="shared" ref="AD1105" si="8935">IF($Z$640=1,V1105*$V$7,0)</f>
        <v>0</v>
      </c>
      <c r="AE1105" s="197" t="e">
        <f t="shared" si="8670"/>
        <v>#REF!</v>
      </c>
      <c r="AF1105" s="198">
        <f t="shared" ref="AF1105" si="8936">IFERROR(AE1105/(IF($W$640&gt;0,$J$7,0)+IF($X$640&gt;0,$P$7,0)+IF($Y$640&gt;0,$S$7,0)+IF($Z$640&gt;0,$V$7,0)),0)</f>
        <v>0</v>
      </c>
      <c r="AG1105" s="198"/>
      <c r="AH1105" s="425"/>
      <c r="AI1105" s="413"/>
      <c r="AJ1105" s="199" t="str">
        <f t="shared" si="8831"/>
        <v>4.12</v>
      </c>
      <c r="AK1105" s="8" t="e">
        <f>#REF!</f>
        <v>#REF!</v>
      </c>
      <c r="AL1105" s="199"/>
      <c r="AM1105" s="196" t="e">
        <f t="shared" si="8672"/>
        <v>#REF!</v>
      </c>
      <c r="AN1105" s="196"/>
      <c r="AO1105" s="196"/>
      <c r="AP1105" s="196">
        <f t="shared" si="8673"/>
        <v>0</v>
      </c>
      <c r="AQ1105" s="196"/>
      <c r="AR1105" s="196"/>
      <c r="AS1105" s="196">
        <f t="shared" si="8674"/>
        <v>0</v>
      </c>
      <c r="AT1105" s="196"/>
      <c r="AU1105" s="196"/>
      <c r="AV1105" s="196"/>
      <c r="AW1105" s="196" t="e">
        <f t="shared" ref="AW1105" si="8937">IF($AT$640=1,AM1105*$AM$7,0)</f>
        <v>#REF!</v>
      </c>
      <c r="AX1105" s="196">
        <f t="shared" ref="AX1105" si="8938">IF($AU$640=1,AP1105*$AP$7,0)</f>
        <v>0</v>
      </c>
      <c r="AY1105" s="196">
        <f t="shared" ref="AY1105" si="8939">IF($AV$640=1,AS1105*$AS$7,0)</f>
        <v>0</v>
      </c>
      <c r="AZ1105" s="197" t="e">
        <f t="shared" si="8678"/>
        <v>#REF!</v>
      </c>
      <c r="BA1105" s="198">
        <f t="shared" ref="BA1105" si="8940">IFERROR(AZ1105/(IF($AT$640&gt;0,$AM$7,0)+IF($AU$640&gt;0,$AP$7,0)+IF($AV$640&gt;0,$AS$7,0)),0)</f>
        <v>0</v>
      </c>
      <c r="BB1105" s="198"/>
      <c r="BC1105" s="425"/>
      <c r="BD1105" s="413"/>
      <c r="BE1105" s="413"/>
      <c r="BF1105" s="413"/>
      <c r="BG1105" s="416"/>
      <c r="BH1105" s="416"/>
      <c r="BI1105" s="411"/>
      <c r="BJ1105" s="411"/>
      <c r="BK1105" s="413"/>
      <c r="BL1105" s="413"/>
      <c r="BM1105" s="413"/>
      <c r="BP1105" s="211"/>
      <c r="BQ1105" s="211"/>
      <c r="BR1105" s="211"/>
      <c r="BS1105" s="211"/>
    </row>
    <row r="1106" spans="1:71">
      <c r="A1106" s="419"/>
      <c r="B1106" s="419"/>
      <c r="C1106" s="422"/>
      <c r="D1106" s="195" t="str">
        <f t="shared" si="8823"/>
        <v>3.13</v>
      </c>
      <c r="E1106" s="195"/>
      <c r="F1106" s="195"/>
      <c r="G1106" s="195"/>
      <c r="H1106" s="195"/>
      <c r="I1106" s="195"/>
      <c r="J1106" s="196">
        <f t="shared" si="8662"/>
        <v>0</v>
      </c>
      <c r="K1106" s="197" t="str">
        <f>IF(analis!BF45="","",analis!BF45)</f>
        <v/>
      </c>
      <c r="L1106" s="196"/>
      <c r="M1106" s="196"/>
      <c r="N1106" s="196"/>
      <c r="O1106" s="196"/>
      <c r="P1106" s="196">
        <f t="shared" si="8663"/>
        <v>0</v>
      </c>
      <c r="Q1106" s="8" t="e">
        <f>#REF!</f>
        <v>#REF!</v>
      </c>
      <c r="R1106" s="196"/>
      <c r="S1106" s="196" t="e">
        <f t="shared" si="8664"/>
        <v>#REF!</v>
      </c>
      <c r="T1106" s="196"/>
      <c r="U1106" s="196"/>
      <c r="V1106" s="196">
        <f t="shared" si="8665"/>
        <v>0</v>
      </c>
      <c r="W1106" s="196"/>
      <c r="X1106" s="196"/>
      <c r="Y1106" s="196"/>
      <c r="Z1106" s="196"/>
      <c r="AA1106" s="196">
        <f t="shared" ref="AA1106" si="8941">IF($W$641=1,J1106*$J$7,0)</f>
        <v>0</v>
      </c>
      <c r="AB1106" s="196">
        <f t="shared" ref="AB1106" si="8942">IF($X$641=1,P1106*$P$7,0)</f>
        <v>0</v>
      </c>
      <c r="AC1106" s="196" t="e">
        <f t="shared" ref="AC1106" si="8943">IF($Y$641=1,S1106*$S$7,0)</f>
        <v>#REF!</v>
      </c>
      <c r="AD1106" s="196">
        <f t="shared" ref="AD1106" si="8944">IF($Z$641=1,V1106*$V$7,0)</f>
        <v>0</v>
      </c>
      <c r="AE1106" s="197" t="e">
        <f t="shared" si="8670"/>
        <v>#REF!</v>
      </c>
      <c r="AF1106" s="198">
        <f t="shared" ref="AF1106" si="8945">IFERROR(AE1106/(IF($W$641&gt;0,$J$7,0)+IF($X$641&gt;0,$P$7,0)+IF($Y$641&gt;0,$S$7,0)+IF($Z$641&gt;0,$V$7,0)),0)</f>
        <v>0</v>
      </c>
      <c r="AG1106" s="198"/>
      <c r="AH1106" s="425"/>
      <c r="AI1106" s="413"/>
      <c r="AJ1106" s="199" t="str">
        <f t="shared" si="8831"/>
        <v>4.13</v>
      </c>
      <c r="AK1106" s="8" t="e">
        <f>#REF!</f>
        <v>#REF!</v>
      </c>
      <c r="AL1106" s="199"/>
      <c r="AM1106" s="196" t="e">
        <f t="shared" si="8672"/>
        <v>#REF!</v>
      </c>
      <c r="AN1106" s="196"/>
      <c r="AO1106" s="196"/>
      <c r="AP1106" s="196">
        <f t="shared" si="8673"/>
        <v>0</v>
      </c>
      <c r="AQ1106" s="196"/>
      <c r="AR1106" s="196"/>
      <c r="AS1106" s="196">
        <f t="shared" si="8674"/>
        <v>0</v>
      </c>
      <c r="AT1106" s="196"/>
      <c r="AU1106" s="196"/>
      <c r="AV1106" s="196"/>
      <c r="AW1106" s="196" t="e">
        <f t="shared" ref="AW1106" si="8946">IF($AT$641=1,AM1106*$AM$7,0)</f>
        <v>#REF!</v>
      </c>
      <c r="AX1106" s="196">
        <f t="shared" ref="AX1106" si="8947">IF($AU$641=1,AP1106*$AP$7,0)</f>
        <v>0</v>
      </c>
      <c r="AY1106" s="196">
        <f t="shared" ref="AY1106" si="8948">IF($AV$641=1,AS1106*$AS$7,0)</f>
        <v>0</v>
      </c>
      <c r="AZ1106" s="197" t="e">
        <f t="shared" si="8678"/>
        <v>#REF!</v>
      </c>
      <c r="BA1106" s="198">
        <f t="shared" ref="BA1106" si="8949">IFERROR(AZ1106/(IF($AT$641&gt;0,$AM$7,0)+IF($AU$641&gt;0,$AP$7,0)+IF($AV$641&gt;0,$AS$7,0)),0)</f>
        <v>0</v>
      </c>
      <c r="BB1106" s="198"/>
      <c r="BC1106" s="425"/>
      <c r="BD1106" s="413"/>
      <c r="BE1106" s="413"/>
      <c r="BF1106" s="413"/>
      <c r="BG1106" s="416"/>
      <c r="BH1106" s="416"/>
      <c r="BI1106" s="411"/>
      <c r="BJ1106" s="411"/>
      <c r="BK1106" s="413"/>
      <c r="BL1106" s="413"/>
      <c r="BM1106" s="413"/>
      <c r="BP1106" s="211"/>
      <c r="BQ1106" s="211"/>
      <c r="BR1106" s="211"/>
      <c r="BS1106" s="211"/>
    </row>
    <row r="1107" spans="1:71">
      <c r="A1107" s="419"/>
      <c r="B1107" s="419"/>
      <c r="C1107" s="422"/>
      <c r="D1107" s="195" t="str">
        <f t="shared" si="8823"/>
        <v>3.14</v>
      </c>
      <c r="E1107" s="195"/>
      <c r="F1107" s="195"/>
      <c r="G1107" s="195"/>
      <c r="H1107" s="195"/>
      <c r="I1107" s="195"/>
      <c r="J1107" s="196">
        <f t="shared" si="8662"/>
        <v>0</v>
      </c>
      <c r="K1107" s="197" t="str">
        <f>IF(analis!BH45="","",analis!BH45)</f>
        <v/>
      </c>
      <c r="L1107" s="196"/>
      <c r="M1107" s="196"/>
      <c r="N1107" s="196"/>
      <c r="O1107" s="196"/>
      <c r="P1107" s="196">
        <f t="shared" si="8663"/>
        <v>0</v>
      </c>
      <c r="Q1107" s="8" t="e">
        <f>#REF!</f>
        <v>#REF!</v>
      </c>
      <c r="R1107" s="196"/>
      <c r="S1107" s="196" t="e">
        <f t="shared" si="8664"/>
        <v>#REF!</v>
      </c>
      <c r="T1107" s="196"/>
      <c r="U1107" s="196"/>
      <c r="V1107" s="196">
        <f t="shared" si="8665"/>
        <v>0</v>
      </c>
      <c r="W1107" s="196"/>
      <c r="X1107" s="196"/>
      <c r="Y1107" s="196"/>
      <c r="Z1107" s="196"/>
      <c r="AA1107" s="196">
        <f t="shared" ref="AA1107" si="8950">IF($W$642=1,J1107*$J$7,0)</f>
        <v>0</v>
      </c>
      <c r="AB1107" s="196">
        <f t="shared" ref="AB1107" si="8951">IF($X$642=1,P1107*$P$7,0)</f>
        <v>0</v>
      </c>
      <c r="AC1107" s="196" t="e">
        <f t="shared" ref="AC1107" si="8952">IF($Y$642=1,S1107*$S$7,0)</f>
        <v>#REF!</v>
      </c>
      <c r="AD1107" s="196">
        <f t="shared" ref="AD1107" si="8953">IF($Z$642=1,V1107*$V$7,0)</f>
        <v>0</v>
      </c>
      <c r="AE1107" s="197" t="e">
        <f t="shared" si="8670"/>
        <v>#REF!</v>
      </c>
      <c r="AF1107" s="198">
        <f t="shared" ref="AF1107" si="8954">IFERROR(AE1107/(IF($W$642&gt;0,$J$7,0)+IF($X$642&gt;0,$P$7,0)+IF($Y$642&gt;0,$S$7,0)+IF($Z$642&gt;0,$V$7,0)),0)</f>
        <v>0</v>
      </c>
      <c r="AG1107" s="198"/>
      <c r="AH1107" s="425"/>
      <c r="AI1107" s="413"/>
      <c r="AJ1107" s="199" t="str">
        <f t="shared" si="8831"/>
        <v>4.14</v>
      </c>
      <c r="AK1107" s="8" t="e">
        <f>#REF!</f>
        <v>#REF!</v>
      </c>
      <c r="AL1107" s="199"/>
      <c r="AM1107" s="196" t="e">
        <f t="shared" si="8672"/>
        <v>#REF!</v>
      </c>
      <c r="AN1107" s="196"/>
      <c r="AO1107" s="196"/>
      <c r="AP1107" s="196">
        <f t="shared" si="8673"/>
        <v>0</v>
      </c>
      <c r="AQ1107" s="196"/>
      <c r="AR1107" s="196"/>
      <c r="AS1107" s="196">
        <f t="shared" si="8674"/>
        <v>0</v>
      </c>
      <c r="AT1107" s="196"/>
      <c r="AU1107" s="196"/>
      <c r="AV1107" s="196"/>
      <c r="AW1107" s="196" t="e">
        <f t="shared" ref="AW1107" si="8955">IF($AT$642=1,AM1107*$AM$7,0)</f>
        <v>#REF!</v>
      </c>
      <c r="AX1107" s="196">
        <f t="shared" ref="AX1107" si="8956">IF($AU$642=1,AP1107*$AP$7,0)</f>
        <v>0</v>
      </c>
      <c r="AY1107" s="196">
        <f t="shared" ref="AY1107" si="8957">IF($AV$642=1,AS1107*$AS$7,0)</f>
        <v>0</v>
      </c>
      <c r="AZ1107" s="197" t="e">
        <f t="shared" si="8678"/>
        <v>#REF!</v>
      </c>
      <c r="BA1107" s="198">
        <f t="shared" ref="BA1107" si="8958">IFERROR(AZ1107/(IF($AT$642&gt;0,$AM$7,0)+IF($AU$642&gt;0,$AP$7,0)+IF($AV$642&gt;0,$AS$7,0)),0)</f>
        <v>0</v>
      </c>
      <c r="BB1107" s="198"/>
      <c r="BC1107" s="425"/>
      <c r="BD1107" s="413"/>
      <c r="BE1107" s="413"/>
      <c r="BF1107" s="413"/>
      <c r="BG1107" s="416"/>
      <c r="BH1107" s="416"/>
      <c r="BI1107" s="411"/>
      <c r="BJ1107" s="411"/>
      <c r="BK1107" s="413"/>
      <c r="BL1107" s="413"/>
      <c r="BM1107" s="413"/>
      <c r="BP1107" s="211"/>
      <c r="BQ1107" s="211"/>
      <c r="BR1107" s="211"/>
      <c r="BS1107" s="211"/>
    </row>
    <row r="1108" spans="1:71">
      <c r="A1108" s="420"/>
      <c r="B1108" s="420"/>
      <c r="C1108" s="423"/>
      <c r="D1108" s="195" t="str">
        <f t="shared" si="8823"/>
        <v>3.15</v>
      </c>
      <c r="E1108" s="195"/>
      <c r="F1108" s="195"/>
      <c r="G1108" s="195"/>
      <c r="H1108" s="195"/>
      <c r="I1108" s="195"/>
      <c r="J1108" s="196">
        <f t="shared" si="8662"/>
        <v>0</v>
      </c>
      <c r="K1108" s="197" t="str">
        <f>IF(analis!BJ45="","",analis!BJ45)</f>
        <v/>
      </c>
      <c r="L1108" s="196"/>
      <c r="M1108" s="196"/>
      <c r="N1108" s="196"/>
      <c r="O1108" s="196"/>
      <c r="P1108" s="196">
        <f t="shared" si="8663"/>
        <v>0</v>
      </c>
      <c r="Q1108" s="8" t="e">
        <f>#REF!</f>
        <v>#REF!</v>
      </c>
      <c r="R1108" s="196"/>
      <c r="S1108" s="196" t="e">
        <f t="shared" si="8664"/>
        <v>#REF!</v>
      </c>
      <c r="T1108" s="196"/>
      <c r="U1108" s="196"/>
      <c r="V1108" s="196">
        <f t="shared" si="8665"/>
        <v>0</v>
      </c>
      <c r="W1108" s="196"/>
      <c r="X1108" s="196"/>
      <c r="Y1108" s="196"/>
      <c r="Z1108" s="196"/>
      <c r="AA1108" s="196">
        <f t="shared" ref="AA1108" si="8959">IF($W$643=1,J1108*$J$7,0)</f>
        <v>0</v>
      </c>
      <c r="AB1108" s="196">
        <f t="shared" ref="AB1108" si="8960">IF($X$643=1,P1108*$P$7,0)</f>
        <v>0</v>
      </c>
      <c r="AC1108" s="196" t="e">
        <f t="shared" ref="AC1108" si="8961">IF($Y$643=1,S1108*$S$7,0)</f>
        <v>#REF!</v>
      </c>
      <c r="AD1108" s="196">
        <f t="shared" ref="AD1108" si="8962">IF($Z$643=1,V1108*$V$7,0)</f>
        <v>0</v>
      </c>
      <c r="AE1108" s="197" t="e">
        <f t="shared" si="8670"/>
        <v>#REF!</v>
      </c>
      <c r="AF1108" s="198">
        <f t="shared" ref="AF1108" si="8963">IFERROR(AE1108/(IF($W$643&gt;0,$J$7,0)+IF($X$643&gt;0,$P$7,0)+IF($Y$643&gt;0,$S$7,0)+IF($Z$643&gt;0,$V$7,0)),0)</f>
        <v>0</v>
      </c>
      <c r="AG1108" s="198"/>
      <c r="AH1108" s="426"/>
      <c r="AI1108" s="414"/>
      <c r="AJ1108" s="199" t="str">
        <f t="shared" si="8831"/>
        <v>4.15</v>
      </c>
      <c r="AK1108" s="8" t="e">
        <f>#REF!</f>
        <v>#REF!</v>
      </c>
      <c r="AL1108" s="199"/>
      <c r="AM1108" s="196" t="e">
        <f t="shared" si="8672"/>
        <v>#REF!</v>
      </c>
      <c r="AN1108" s="196"/>
      <c r="AO1108" s="196"/>
      <c r="AP1108" s="196">
        <f t="shared" si="8673"/>
        <v>0</v>
      </c>
      <c r="AQ1108" s="196"/>
      <c r="AR1108" s="196"/>
      <c r="AS1108" s="196">
        <f t="shared" si="8674"/>
        <v>0</v>
      </c>
      <c r="AT1108" s="196"/>
      <c r="AU1108" s="196"/>
      <c r="AV1108" s="196"/>
      <c r="AW1108" s="196" t="e">
        <f t="shared" ref="AW1108" si="8964">IF($AT$643=1,AM1108*$AM$7,0)</f>
        <v>#REF!</v>
      </c>
      <c r="AX1108" s="196">
        <f t="shared" ref="AX1108" si="8965">IF($AU$643=1,AP1108*$AP$7,0)</f>
        <v>0</v>
      </c>
      <c r="AY1108" s="196">
        <f t="shared" ref="AY1108" si="8966">IF($AV$643=1,AS1108*$AS$7,0)</f>
        <v>0</v>
      </c>
      <c r="AZ1108" s="197" t="e">
        <f t="shared" si="8678"/>
        <v>#REF!</v>
      </c>
      <c r="BA1108" s="198">
        <f t="shared" ref="BA1108" si="8967">IFERROR(AZ1108/(IF($AT$643&gt;0,$AM$7,0)+IF($AU$643&gt;0,$AP$7,0)+IF($AV$643&gt;0,$AS$7,0)),0)</f>
        <v>0</v>
      </c>
      <c r="BB1108" s="198"/>
      <c r="BC1108" s="426"/>
      <c r="BD1108" s="414"/>
      <c r="BE1108" s="414"/>
      <c r="BF1108" s="414"/>
      <c r="BG1108" s="417"/>
      <c r="BH1108" s="417"/>
      <c r="BI1108" s="316"/>
      <c r="BJ1108" s="316"/>
      <c r="BK1108" s="414"/>
      <c r="BL1108" s="414"/>
      <c r="BM1108" s="414"/>
      <c r="BP1108" s="211"/>
      <c r="BQ1108" s="211"/>
      <c r="BR1108" s="211"/>
      <c r="BS1108" s="211"/>
    </row>
    <row r="1109" spans="1:71">
      <c r="A1109" s="418">
        <v>33</v>
      </c>
      <c r="B1109" s="418">
        <f>pd!B656</f>
        <v>0</v>
      </c>
      <c r="C1109" s="421">
        <f>pd!C656</f>
        <v>0</v>
      </c>
      <c r="D1109" s="195" t="str">
        <f t="shared" si="8823"/>
        <v>3.1</v>
      </c>
      <c r="E1109" s="195"/>
      <c r="F1109" s="195"/>
      <c r="G1109" s="195"/>
      <c r="H1109" s="195"/>
      <c r="I1109" s="195"/>
      <c r="J1109" s="196">
        <f t="shared" si="8662"/>
        <v>0</v>
      </c>
      <c r="K1109" s="197" t="str">
        <f>IF(analis!AH46="","",analis!AH46)</f>
        <v/>
      </c>
      <c r="L1109" s="196"/>
      <c r="M1109" s="196"/>
      <c r="N1109" s="196"/>
      <c r="O1109" s="196"/>
      <c r="P1109" s="196">
        <f t="shared" si="8663"/>
        <v>0</v>
      </c>
      <c r="Q1109" s="8" t="e">
        <f>#REF!</f>
        <v>#REF!</v>
      </c>
      <c r="R1109" s="196"/>
      <c r="S1109" s="196" t="e">
        <f t="shared" si="8664"/>
        <v>#REF!</v>
      </c>
      <c r="T1109" s="196"/>
      <c r="U1109" s="196"/>
      <c r="V1109" s="196">
        <f t="shared" si="8665"/>
        <v>0</v>
      </c>
      <c r="W1109" s="196"/>
      <c r="X1109" s="196"/>
      <c r="Y1109" s="196"/>
      <c r="Z1109" s="196"/>
      <c r="AA1109" s="196">
        <f t="shared" ref="AA1109" si="8968">IF($W$629=1,J1109*$J$7,0)</f>
        <v>0</v>
      </c>
      <c r="AB1109" s="196">
        <f t="shared" ref="AB1109" si="8969">IF($X$629=1,P1109*$P$7,0)</f>
        <v>0</v>
      </c>
      <c r="AC1109" s="196" t="e">
        <f t="shared" ref="AC1109" si="8970">IF($Y$629=1,S1109*$S$7,0)</f>
        <v>#REF!</v>
      </c>
      <c r="AD1109" s="196">
        <f t="shared" ref="AD1109" si="8971">IF($Z$629=1,V1109*$V$7,0)</f>
        <v>0</v>
      </c>
      <c r="AE1109" s="197" t="e">
        <f t="shared" si="8670"/>
        <v>#REF!</v>
      </c>
      <c r="AF1109" s="198">
        <f t="shared" ref="AF1109" si="8972">IFERROR(AE1109/(IF($W$629&gt;0,$J$7,0)+IF($X$629&gt;0,$P$7,0)+IF($Y$629&gt;0,$S$7,0)+IF($Z$629&gt;0,$V$7,0)),0)</f>
        <v>0</v>
      </c>
      <c r="AG1109" s="198"/>
      <c r="AH1109" s="424" t="e">
        <f t="shared" ref="AH1109" si="8973">ROUND((SUM(AF1109:AF1123)/SUM($AG$629:$AG$643)),0)</f>
        <v>#REF!</v>
      </c>
      <c r="AI1109" s="412" t="e">
        <f t="shared" ref="AI1109" si="8974">IF(AH1109&gt;=$BO$629,"A",IF(AH1109&gt;=$BO$630,"B",IF(AH1109&gt;=$BO$631,"C",IF(AH1109&gt;=$BO$632,"D",""))))</f>
        <v>#REF!</v>
      </c>
      <c r="AJ1109" s="199" t="str">
        <f t="shared" si="8831"/>
        <v>4.1</v>
      </c>
      <c r="AK1109" s="8" t="e">
        <f>#REF!</f>
        <v>#REF!</v>
      </c>
      <c r="AL1109" s="199"/>
      <c r="AM1109" s="196" t="e">
        <f t="shared" si="8672"/>
        <v>#REF!</v>
      </c>
      <c r="AN1109" s="196"/>
      <c r="AO1109" s="196"/>
      <c r="AP1109" s="196">
        <f t="shared" si="8673"/>
        <v>0</v>
      </c>
      <c r="AQ1109" s="196"/>
      <c r="AR1109" s="196"/>
      <c r="AS1109" s="196">
        <f t="shared" si="8674"/>
        <v>0</v>
      </c>
      <c r="AT1109" s="196"/>
      <c r="AU1109" s="196"/>
      <c r="AV1109" s="196"/>
      <c r="AW1109" s="196" t="e">
        <f t="shared" ref="AW1109" si="8975">IF($AT$629=1,AM1109*$AM$7,0)</f>
        <v>#REF!</v>
      </c>
      <c r="AX1109" s="196">
        <f t="shared" ref="AX1109" si="8976">IF($AU$629=1,AP1109*$AP$7,0)</f>
        <v>0</v>
      </c>
      <c r="AY1109" s="196">
        <f t="shared" ref="AY1109" si="8977">IF($AV$629=1,AS1109*$AS$7,0)</f>
        <v>0</v>
      </c>
      <c r="AZ1109" s="197" t="e">
        <f t="shared" si="8678"/>
        <v>#REF!</v>
      </c>
      <c r="BA1109" s="198">
        <f t="shared" ref="BA1109" si="8978">IFERROR(AZ1109/(IF($AT$629&gt;0,$AM$7,0)+IF($AU$629&gt;0,$AP$7,0)+IF($AV$629&gt;0,$AS$7,0)),0)</f>
        <v>0</v>
      </c>
      <c r="BB1109" s="198"/>
      <c r="BC1109" s="424" t="e">
        <f t="shared" ref="BC1109" si="8979">ROUND((SUM(BA1109:BA1123)/SUM($BB$629:$BB$643)),0)</f>
        <v>#REF!</v>
      </c>
      <c r="BD1109" s="412" t="e">
        <f t="shared" ref="BD1109" si="8980">IF(BC1109&gt;=$BO$629,"A",IF(BC1109&gt;=$BO$630,"B",IF(BC1109&gt;=$BO$631,"C",IF(BC1109&gt;=$BO$632,"D",""))))</f>
        <v>#REF!</v>
      </c>
      <c r="BE1109" s="412"/>
      <c r="BF1109" s="412"/>
      <c r="BG1109" s="415" t="e">
        <f t="shared" ref="BG1109" si="8981">IF(AI1109=$BP$629,$BQ$629,IF(AI1109=$BP$630,$BQ$630,IF(AI1109=$BP$631,$BQ$631,IF(AI1109=$BP$632,$BQ$632,""))))</f>
        <v>#REF!</v>
      </c>
      <c r="BH1109" s="415" t="e">
        <f t="shared" ref="BH1109" si="8982">IF(BD1109=$BP$629,$BR$629,IF(BD1109=$BP$630,$BR$630,IF(BD1109=$BP$631,$BR$631,IF(BD1109=$BP$632,$BR$632,""))))</f>
        <v>#REF!</v>
      </c>
      <c r="BI1109" s="315" t="str">
        <f t="shared" ref="BI1109" si="8983">IF(BE1109=$BS$629,$BT$629,IF(BE1109=$BS$630,$BT$630,IF(BE1109=$BS$631,$BT$631,IF(BE1109=$BS$632,$BT$632,""))))</f>
        <v/>
      </c>
      <c r="BJ1109" s="315" t="str">
        <f t="shared" ref="BJ1109" si="8984">IF(BF1109=$BS$629,$BU$629,IF(BF1109=$BS$630,$BU$630,IF(BF1109=$BS$631,$BU$631,IF(BF1109=$BS$632,$BU$632,""))))</f>
        <v/>
      </c>
      <c r="BK1109" s="412"/>
      <c r="BL1109" s="412"/>
      <c r="BM1109" s="412"/>
      <c r="BP1109" s="211"/>
      <c r="BQ1109" s="211"/>
      <c r="BR1109" s="211"/>
      <c r="BS1109" s="211"/>
    </row>
    <row r="1110" spans="1:71">
      <c r="A1110" s="419"/>
      <c r="B1110" s="419"/>
      <c r="C1110" s="422"/>
      <c r="D1110" s="195" t="str">
        <f t="shared" si="8823"/>
        <v>3.2</v>
      </c>
      <c r="E1110" s="195"/>
      <c r="F1110" s="195"/>
      <c r="G1110" s="195"/>
      <c r="H1110" s="195"/>
      <c r="I1110" s="195"/>
      <c r="J1110" s="196">
        <f t="shared" si="8662"/>
        <v>0</v>
      </c>
      <c r="K1110" s="197" t="str">
        <f>IF(analis!AJ46="","",analis!AJ46)</f>
        <v/>
      </c>
      <c r="L1110" s="196"/>
      <c r="M1110" s="196"/>
      <c r="N1110" s="196"/>
      <c r="O1110" s="196"/>
      <c r="P1110" s="196">
        <f t="shared" si="8663"/>
        <v>0</v>
      </c>
      <c r="Q1110" s="8" t="e">
        <f>#REF!</f>
        <v>#REF!</v>
      </c>
      <c r="R1110" s="196"/>
      <c r="S1110" s="196" t="e">
        <f t="shared" si="8664"/>
        <v>#REF!</v>
      </c>
      <c r="T1110" s="196"/>
      <c r="U1110" s="196"/>
      <c r="V1110" s="196">
        <f t="shared" si="8665"/>
        <v>0</v>
      </c>
      <c r="W1110" s="196"/>
      <c r="X1110" s="196"/>
      <c r="Y1110" s="196"/>
      <c r="Z1110" s="196"/>
      <c r="AA1110" s="196">
        <f t="shared" ref="AA1110" si="8985">IF($W$630=1,J1110*$J$7,0)</f>
        <v>0</v>
      </c>
      <c r="AB1110" s="196">
        <f t="shared" ref="AB1110" si="8986">IF($X$630=1,P1110*$P$7,0)</f>
        <v>0</v>
      </c>
      <c r="AC1110" s="196" t="e">
        <f t="shared" ref="AC1110" si="8987">IF($Y$630=1,S1110*$S$7,0)</f>
        <v>#REF!</v>
      </c>
      <c r="AD1110" s="196">
        <f t="shared" ref="AD1110" si="8988">IF($Z$630=1,V1110*$V$7,0)</f>
        <v>0</v>
      </c>
      <c r="AE1110" s="197" t="e">
        <f t="shared" si="8670"/>
        <v>#REF!</v>
      </c>
      <c r="AF1110" s="198">
        <f t="shared" ref="AF1110" si="8989">IFERROR(AE1110/(IF($W$630&gt;0,$J$7,0)+IF($X$630&gt;0,$P$7,0)+IF($Y$630&gt;0,$S$7,0)+IF($Z$630&gt;0,$V$7,0)),0)</f>
        <v>0</v>
      </c>
      <c r="AG1110" s="198"/>
      <c r="AH1110" s="425"/>
      <c r="AI1110" s="413"/>
      <c r="AJ1110" s="199" t="str">
        <f t="shared" si="8831"/>
        <v>4.2</v>
      </c>
      <c r="AK1110" s="8" t="e">
        <f>#REF!</f>
        <v>#REF!</v>
      </c>
      <c r="AL1110" s="199"/>
      <c r="AM1110" s="196" t="e">
        <f t="shared" si="8672"/>
        <v>#REF!</v>
      </c>
      <c r="AN1110" s="196"/>
      <c r="AO1110" s="196"/>
      <c r="AP1110" s="196">
        <f t="shared" si="8673"/>
        <v>0</v>
      </c>
      <c r="AQ1110" s="196"/>
      <c r="AR1110" s="196"/>
      <c r="AS1110" s="196">
        <f t="shared" si="8674"/>
        <v>0</v>
      </c>
      <c r="AT1110" s="196"/>
      <c r="AU1110" s="196"/>
      <c r="AV1110" s="196"/>
      <c r="AW1110" s="196" t="e">
        <f t="shared" ref="AW1110" si="8990">IF($AT$630=1,AM1110*$AM$7,0)</f>
        <v>#REF!</v>
      </c>
      <c r="AX1110" s="196">
        <f t="shared" ref="AX1110" si="8991">IF($AU$630=1,AP1110*$AP$7,0)</f>
        <v>0</v>
      </c>
      <c r="AY1110" s="196">
        <f t="shared" ref="AY1110" si="8992">IF($AV$630=1,AS1110*$AS$7,0)</f>
        <v>0</v>
      </c>
      <c r="AZ1110" s="197" t="e">
        <f t="shared" si="8678"/>
        <v>#REF!</v>
      </c>
      <c r="BA1110" s="198">
        <f t="shared" ref="BA1110" si="8993">IFERROR(AZ1110/(IF($AT$630&gt;0,$AM$7,0)+IF($AU$630&gt;0,$AP$7,0)+IF($AV$630&gt;0,$AS$7,0)),0)</f>
        <v>0</v>
      </c>
      <c r="BB1110" s="198"/>
      <c r="BC1110" s="425"/>
      <c r="BD1110" s="413"/>
      <c r="BE1110" s="413"/>
      <c r="BF1110" s="413"/>
      <c r="BG1110" s="416"/>
      <c r="BH1110" s="416"/>
      <c r="BI1110" s="411"/>
      <c r="BJ1110" s="411"/>
      <c r="BK1110" s="413"/>
      <c r="BL1110" s="413"/>
      <c r="BM1110" s="413"/>
      <c r="BP1110" s="211"/>
      <c r="BQ1110" s="211"/>
      <c r="BR1110" s="211"/>
      <c r="BS1110" s="211"/>
    </row>
    <row r="1111" spans="1:71">
      <c r="A1111" s="419"/>
      <c r="B1111" s="419"/>
      <c r="C1111" s="422"/>
      <c r="D1111" s="195" t="str">
        <f t="shared" si="8823"/>
        <v>3.3</v>
      </c>
      <c r="E1111" s="195"/>
      <c r="F1111" s="195"/>
      <c r="G1111" s="195"/>
      <c r="H1111" s="195"/>
      <c r="I1111" s="195"/>
      <c r="J1111" s="196">
        <f t="shared" si="8662"/>
        <v>0</v>
      </c>
      <c r="K1111" s="197" t="str">
        <f>IF(analis!AL46="","",analis!AL46)</f>
        <v/>
      </c>
      <c r="L1111" s="196"/>
      <c r="M1111" s="196"/>
      <c r="N1111" s="196"/>
      <c r="O1111" s="196"/>
      <c r="P1111" s="196">
        <f t="shared" si="8663"/>
        <v>0</v>
      </c>
      <c r="Q1111" s="8" t="e">
        <f>#REF!</f>
        <v>#REF!</v>
      </c>
      <c r="R1111" s="196"/>
      <c r="S1111" s="196" t="e">
        <f t="shared" si="8664"/>
        <v>#REF!</v>
      </c>
      <c r="T1111" s="196"/>
      <c r="U1111" s="196"/>
      <c r="V1111" s="196">
        <f t="shared" si="8665"/>
        <v>0</v>
      </c>
      <c r="W1111" s="196"/>
      <c r="X1111" s="196"/>
      <c r="Y1111" s="196"/>
      <c r="Z1111" s="196"/>
      <c r="AA1111" s="196">
        <f t="shared" ref="AA1111" si="8994">IF($W$631=1,J1111*$J$7,0)</f>
        <v>0</v>
      </c>
      <c r="AB1111" s="196">
        <f t="shared" ref="AB1111" si="8995">IF($X$631=1,P1111*$P$7,0)</f>
        <v>0</v>
      </c>
      <c r="AC1111" s="196" t="e">
        <f t="shared" ref="AC1111" si="8996">IF($Y$631=1,S1111*$S$7,0)</f>
        <v>#REF!</v>
      </c>
      <c r="AD1111" s="196">
        <f t="shared" ref="AD1111" si="8997">IF($Z$631=1,V1111*$V$7,0)</f>
        <v>0</v>
      </c>
      <c r="AE1111" s="197" t="e">
        <f t="shared" si="8670"/>
        <v>#REF!</v>
      </c>
      <c r="AF1111" s="198">
        <f t="shared" ref="AF1111" si="8998">IFERROR(AE1111/(IF($W$631&gt;0,$J$7,0)+IF($X$631&gt;0,$P$7,0)+IF($Y$631&gt;0,$S$7,0)+IF($Z$631&gt;0,$V$7,0)),0)</f>
        <v>0</v>
      </c>
      <c r="AG1111" s="198"/>
      <c r="AH1111" s="425"/>
      <c r="AI1111" s="413"/>
      <c r="AJ1111" s="199" t="str">
        <f t="shared" si="8831"/>
        <v>4.3</v>
      </c>
      <c r="AK1111" s="8" t="e">
        <f>#REF!</f>
        <v>#REF!</v>
      </c>
      <c r="AL1111" s="199"/>
      <c r="AM1111" s="196" t="e">
        <f t="shared" si="8672"/>
        <v>#REF!</v>
      </c>
      <c r="AN1111" s="196"/>
      <c r="AO1111" s="196"/>
      <c r="AP1111" s="196">
        <f t="shared" si="8673"/>
        <v>0</v>
      </c>
      <c r="AQ1111" s="196"/>
      <c r="AR1111" s="196"/>
      <c r="AS1111" s="196">
        <f t="shared" si="8674"/>
        <v>0</v>
      </c>
      <c r="AT1111" s="196"/>
      <c r="AU1111" s="196"/>
      <c r="AV1111" s="196"/>
      <c r="AW1111" s="196" t="e">
        <f t="shared" ref="AW1111" si="8999">IF($AT$631=1,AM1111*$AM$7,0)</f>
        <v>#REF!</v>
      </c>
      <c r="AX1111" s="196">
        <f t="shared" ref="AX1111" si="9000">IF($AU$631=1,AP1111*$AP$7,0)</f>
        <v>0</v>
      </c>
      <c r="AY1111" s="196">
        <f t="shared" ref="AY1111" si="9001">IF($AV$631=1,AS1111*$AS$7,0)</f>
        <v>0</v>
      </c>
      <c r="AZ1111" s="197" t="e">
        <f t="shared" si="8678"/>
        <v>#REF!</v>
      </c>
      <c r="BA1111" s="198">
        <f t="shared" ref="BA1111" si="9002">IFERROR(AZ1111/(IF($AT$631&gt;0,$AM$7,0)+IF($AU$631&gt;0,$AP$7,0)+IF($AV$631&gt;0,$AS$7,0)),0)</f>
        <v>0</v>
      </c>
      <c r="BB1111" s="198"/>
      <c r="BC1111" s="425"/>
      <c r="BD1111" s="413"/>
      <c r="BE1111" s="413"/>
      <c r="BF1111" s="413"/>
      <c r="BG1111" s="416"/>
      <c r="BH1111" s="416"/>
      <c r="BI1111" s="411"/>
      <c r="BJ1111" s="411"/>
      <c r="BK1111" s="413"/>
      <c r="BL1111" s="413"/>
      <c r="BM1111" s="413"/>
      <c r="BP1111" s="211"/>
      <c r="BQ1111" s="211"/>
      <c r="BR1111" s="211"/>
      <c r="BS1111" s="211"/>
    </row>
    <row r="1112" spans="1:71">
      <c r="A1112" s="419"/>
      <c r="B1112" s="419"/>
      <c r="C1112" s="422"/>
      <c r="D1112" s="195" t="str">
        <f t="shared" si="8823"/>
        <v>3.4</v>
      </c>
      <c r="E1112" s="195"/>
      <c r="F1112" s="195"/>
      <c r="G1112" s="195"/>
      <c r="H1112" s="195"/>
      <c r="I1112" s="195"/>
      <c r="J1112" s="196">
        <f t="shared" si="8662"/>
        <v>0</v>
      </c>
      <c r="K1112" s="197" t="str">
        <f>IF(analis!AN46="","",analis!AN46)</f>
        <v/>
      </c>
      <c r="L1112" s="196"/>
      <c r="M1112" s="196"/>
      <c r="N1112" s="196"/>
      <c r="O1112" s="196"/>
      <c r="P1112" s="196">
        <f t="shared" si="8663"/>
        <v>0</v>
      </c>
      <c r="Q1112" s="8" t="e">
        <f>#REF!</f>
        <v>#REF!</v>
      </c>
      <c r="R1112" s="196"/>
      <c r="S1112" s="196" t="e">
        <f t="shared" si="8664"/>
        <v>#REF!</v>
      </c>
      <c r="T1112" s="196"/>
      <c r="U1112" s="196"/>
      <c r="V1112" s="196">
        <f t="shared" si="8665"/>
        <v>0</v>
      </c>
      <c r="W1112" s="196"/>
      <c r="X1112" s="196"/>
      <c r="Y1112" s="196"/>
      <c r="Z1112" s="196"/>
      <c r="AA1112" s="196">
        <f t="shared" ref="AA1112" si="9003">IF($W$632=1,J1112*$J$7,0)</f>
        <v>0</v>
      </c>
      <c r="AB1112" s="196">
        <f t="shared" ref="AB1112" si="9004">IF($X$632=1,P1112*$P$7,0)</f>
        <v>0</v>
      </c>
      <c r="AC1112" s="196" t="e">
        <f t="shared" ref="AC1112" si="9005">IF($Y$632=1,S1112*$S$7,0)</f>
        <v>#REF!</v>
      </c>
      <c r="AD1112" s="196">
        <f t="shared" ref="AD1112" si="9006">IF($Z$632=1,V1112*$V$7,0)</f>
        <v>0</v>
      </c>
      <c r="AE1112" s="197" t="e">
        <f t="shared" si="8670"/>
        <v>#REF!</v>
      </c>
      <c r="AF1112" s="198">
        <f t="shared" ref="AF1112" si="9007">IFERROR(AE1112/(IF($W$632&gt;0,$J$7,0)+IF($X$632&gt;0,$P$7,0)+IF($Y$632&gt;0,$S$7,0)+IF($Z$632&gt;0,$V$7,0)),0)</f>
        <v>0</v>
      </c>
      <c r="AG1112" s="198"/>
      <c r="AH1112" s="425"/>
      <c r="AI1112" s="413"/>
      <c r="AJ1112" s="199" t="str">
        <f t="shared" si="8831"/>
        <v>4.4</v>
      </c>
      <c r="AK1112" s="8" t="e">
        <f>#REF!</f>
        <v>#REF!</v>
      </c>
      <c r="AL1112" s="199"/>
      <c r="AM1112" s="196" t="e">
        <f t="shared" si="8672"/>
        <v>#REF!</v>
      </c>
      <c r="AN1112" s="196"/>
      <c r="AO1112" s="196"/>
      <c r="AP1112" s="196">
        <f t="shared" si="8673"/>
        <v>0</v>
      </c>
      <c r="AQ1112" s="196"/>
      <c r="AR1112" s="196"/>
      <c r="AS1112" s="196">
        <f t="shared" si="8674"/>
        <v>0</v>
      </c>
      <c r="AT1112" s="196"/>
      <c r="AU1112" s="196"/>
      <c r="AV1112" s="196"/>
      <c r="AW1112" s="196" t="e">
        <f t="shared" ref="AW1112" si="9008">IF($AT$632=1,AM1112*$AM$7,0)</f>
        <v>#REF!</v>
      </c>
      <c r="AX1112" s="196">
        <f t="shared" ref="AX1112" si="9009">IF($AU$632=1,AP1112*$AP$7,0)</f>
        <v>0</v>
      </c>
      <c r="AY1112" s="196">
        <f t="shared" ref="AY1112" si="9010">IF($AV$632=1,AS1112*$AS$7,0)</f>
        <v>0</v>
      </c>
      <c r="AZ1112" s="197" t="e">
        <f t="shared" si="8678"/>
        <v>#REF!</v>
      </c>
      <c r="BA1112" s="198">
        <f t="shared" ref="BA1112" si="9011">IFERROR(AZ1112/(IF($AT$632&gt;0,$AM$7,0)+IF($AU$632&gt;0,$AP$7,0)+IF($AV$632&gt;0,$AS$7,0)),0)</f>
        <v>0</v>
      </c>
      <c r="BB1112" s="198"/>
      <c r="BC1112" s="425"/>
      <c r="BD1112" s="413"/>
      <c r="BE1112" s="413"/>
      <c r="BF1112" s="413"/>
      <c r="BG1112" s="416"/>
      <c r="BH1112" s="416"/>
      <c r="BI1112" s="411"/>
      <c r="BJ1112" s="411"/>
      <c r="BK1112" s="413"/>
      <c r="BL1112" s="413"/>
      <c r="BM1112" s="413"/>
      <c r="BP1112" s="211"/>
      <c r="BQ1112" s="211"/>
      <c r="BR1112" s="211"/>
      <c r="BS1112" s="211"/>
    </row>
    <row r="1113" spans="1:71">
      <c r="A1113" s="419"/>
      <c r="B1113" s="419"/>
      <c r="C1113" s="422"/>
      <c r="D1113" s="195" t="str">
        <f t="shared" si="8823"/>
        <v>3.5</v>
      </c>
      <c r="E1113" s="195"/>
      <c r="F1113" s="195"/>
      <c r="G1113" s="195"/>
      <c r="H1113" s="195"/>
      <c r="I1113" s="195"/>
      <c r="J1113" s="196">
        <f t="shared" si="8662"/>
        <v>0</v>
      </c>
      <c r="K1113" s="197" t="str">
        <f>IF(analis!AP46="","",analis!AP46)</f>
        <v/>
      </c>
      <c r="L1113" s="196"/>
      <c r="M1113" s="196"/>
      <c r="N1113" s="196"/>
      <c r="O1113" s="196"/>
      <c r="P1113" s="196">
        <f t="shared" si="8663"/>
        <v>0</v>
      </c>
      <c r="Q1113" s="8" t="e">
        <f>#REF!</f>
        <v>#REF!</v>
      </c>
      <c r="R1113" s="196"/>
      <c r="S1113" s="196" t="e">
        <f t="shared" si="8664"/>
        <v>#REF!</v>
      </c>
      <c r="T1113" s="196"/>
      <c r="U1113" s="196"/>
      <c r="V1113" s="196">
        <f t="shared" si="8665"/>
        <v>0</v>
      </c>
      <c r="W1113" s="196"/>
      <c r="X1113" s="196"/>
      <c r="Y1113" s="196"/>
      <c r="Z1113" s="196"/>
      <c r="AA1113" s="196">
        <f t="shared" ref="AA1113" si="9012">IF($W$633=1,J1113*$J$7,0)</f>
        <v>0</v>
      </c>
      <c r="AB1113" s="196">
        <f t="shared" ref="AB1113" si="9013">IF($X$633=1,P1113*$P$7,0)</f>
        <v>0</v>
      </c>
      <c r="AC1113" s="196" t="e">
        <f t="shared" ref="AC1113" si="9014">IF($Y$633=1,S1113*$S$7,0)</f>
        <v>#REF!</v>
      </c>
      <c r="AD1113" s="196">
        <f t="shared" ref="AD1113" si="9015">IF($Z$633=1,V1113*$V$7,0)</f>
        <v>0</v>
      </c>
      <c r="AE1113" s="197" t="e">
        <f t="shared" si="8670"/>
        <v>#REF!</v>
      </c>
      <c r="AF1113" s="198">
        <f t="shared" ref="AF1113" si="9016">IFERROR(AE1113/(IF($W$633&gt;0,$J$7,0)+IF($X$633&gt;0,$P$7,0)+IF($Y$633&gt;0,$S$7,0)+IF($Z$633&gt;0,$V$7,0)),0)</f>
        <v>0</v>
      </c>
      <c r="AG1113" s="198"/>
      <c r="AH1113" s="425"/>
      <c r="AI1113" s="413"/>
      <c r="AJ1113" s="199" t="str">
        <f t="shared" si="8831"/>
        <v>4.5</v>
      </c>
      <c r="AK1113" s="8" t="e">
        <f>#REF!</f>
        <v>#REF!</v>
      </c>
      <c r="AL1113" s="199"/>
      <c r="AM1113" s="196" t="e">
        <f t="shared" si="8672"/>
        <v>#REF!</v>
      </c>
      <c r="AN1113" s="196"/>
      <c r="AO1113" s="196"/>
      <c r="AP1113" s="196">
        <f t="shared" si="8673"/>
        <v>0</v>
      </c>
      <c r="AQ1113" s="196"/>
      <c r="AR1113" s="196"/>
      <c r="AS1113" s="196">
        <f t="shared" si="8674"/>
        <v>0</v>
      </c>
      <c r="AT1113" s="196"/>
      <c r="AU1113" s="196"/>
      <c r="AV1113" s="196"/>
      <c r="AW1113" s="196" t="e">
        <f t="shared" ref="AW1113" si="9017">IF($AT$633=1,AM1113*$AM$7,0)</f>
        <v>#REF!</v>
      </c>
      <c r="AX1113" s="196">
        <f t="shared" ref="AX1113" si="9018">IF($AU$633=1,AP1113*$AP$7,0)</f>
        <v>0</v>
      </c>
      <c r="AY1113" s="196">
        <f t="shared" ref="AY1113" si="9019">IF($AV$633=1,AS1113*$AS$7,0)</f>
        <v>0</v>
      </c>
      <c r="AZ1113" s="197" t="e">
        <f t="shared" si="8678"/>
        <v>#REF!</v>
      </c>
      <c r="BA1113" s="198">
        <f t="shared" ref="BA1113" si="9020">IFERROR(AZ1113/(IF($AT$633&gt;0,$AM$7,0)+IF($AU$633&gt;0,$AP$7,0)+IF($AV$633&gt;0,$AS$7,0)),0)</f>
        <v>0</v>
      </c>
      <c r="BB1113" s="198"/>
      <c r="BC1113" s="425"/>
      <c r="BD1113" s="413"/>
      <c r="BE1113" s="413"/>
      <c r="BF1113" s="413"/>
      <c r="BG1113" s="416"/>
      <c r="BH1113" s="416"/>
      <c r="BI1113" s="411"/>
      <c r="BJ1113" s="411"/>
      <c r="BK1113" s="413"/>
      <c r="BL1113" s="413"/>
      <c r="BM1113" s="413"/>
      <c r="BP1113" s="211"/>
      <c r="BQ1113" s="211"/>
      <c r="BR1113" s="211"/>
      <c r="BS1113" s="211"/>
    </row>
    <row r="1114" spans="1:71">
      <c r="A1114" s="419"/>
      <c r="B1114" s="419"/>
      <c r="C1114" s="422"/>
      <c r="D1114" s="195" t="str">
        <f t="shared" si="8823"/>
        <v>3.6</v>
      </c>
      <c r="E1114" s="195"/>
      <c r="F1114" s="195"/>
      <c r="G1114" s="195"/>
      <c r="H1114" s="195"/>
      <c r="I1114" s="195"/>
      <c r="J1114" s="196">
        <f t="shared" si="8662"/>
        <v>0</v>
      </c>
      <c r="K1114" s="197" t="str">
        <f>IF(analis!AR46="","",analis!AR46)</f>
        <v/>
      </c>
      <c r="L1114" s="196"/>
      <c r="M1114" s="196"/>
      <c r="N1114" s="196"/>
      <c r="O1114" s="196"/>
      <c r="P1114" s="196">
        <f t="shared" si="8663"/>
        <v>0</v>
      </c>
      <c r="Q1114" s="8" t="str">
        <f>'rpp10'!$M$291</f>
        <v/>
      </c>
      <c r="R1114" s="196"/>
      <c r="S1114" s="196">
        <f t="shared" si="8664"/>
        <v>0</v>
      </c>
      <c r="T1114" s="196"/>
      <c r="U1114" s="196"/>
      <c r="V1114" s="196">
        <f t="shared" si="8665"/>
        <v>0</v>
      </c>
      <c r="W1114" s="196"/>
      <c r="X1114" s="196"/>
      <c r="Y1114" s="196"/>
      <c r="Z1114" s="196"/>
      <c r="AA1114" s="196">
        <f t="shared" ref="AA1114" si="9021">IF($W$634=1,J1114*$J$7,0)</f>
        <v>0</v>
      </c>
      <c r="AB1114" s="196">
        <f t="shared" ref="AB1114" si="9022">IF($X$634=1,P1114*$P$7,0)</f>
        <v>0</v>
      </c>
      <c r="AC1114" s="196">
        <f t="shared" ref="AC1114" si="9023">IF($Y$634=1,S1114*$S$7,0)</f>
        <v>0</v>
      </c>
      <c r="AD1114" s="196">
        <f t="shared" ref="AD1114" si="9024">IF($Z$634=1,V1114*$V$7,0)</f>
        <v>0</v>
      </c>
      <c r="AE1114" s="197">
        <f t="shared" si="8670"/>
        <v>0</v>
      </c>
      <c r="AF1114" s="198">
        <f t="shared" ref="AF1114" si="9025">IFERROR(AE1114/(IF($W$634&gt;0,$J$7,0)+IF($X$634&gt;0,$P$7,0)+IF($Y$634&gt;0,$S$7,0)+IF($Z$634&gt;0,$V$7,0)),0)</f>
        <v>0</v>
      </c>
      <c r="AG1114" s="198"/>
      <c r="AH1114" s="425"/>
      <c r="AI1114" s="413"/>
      <c r="AJ1114" s="199" t="str">
        <f t="shared" si="8831"/>
        <v>4.6</v>
      </c>
      <c r="AK1114" s="8" t="str">
        <f>'rpp10'!$M$348</f>
        <v/>
      </c>
      <c r="AL1114" s="199"/>
      <c r="AM1114" s="196">
        <f t="shared" si="8672"/>
        <v>0</v>
      </c>
      <c r="AN1114" s="196"/>
      <c r="AO1114" s="196"/>
      <c r="AP1114" s="196">
        <f t="shared" si="8673"/>
        <v>0</v>
      </c>
      <c r="AQ1114" s="196"/>
      <c r="AR1114" s="196"/>
      <c r="AS1114" s="196">
        <f t="shared" si="8674"/>
        <v>0</v>
      </c>
      <c r="AT1114" s="196"/>
      <c r="AU1114" s="196"/>
      <c r="AV1114" s="196"/>
      <c r="AW1114" s="196">
        <f t="shared" ref="AW1114" si="9026">IF($AT$634=1,AM1114*$AM$7,0)</f>
        <v>0</v>
      </c>
      <c r="AX1114" s="196">
        <f t="shared" ref="AX1114" si="9027">IF($AU$634=1,AP1114*$AP$7,0)</f>
        <v>0</v>
      </c>
      <c r="AY1114" s="196">
        <f t="shared" ref="AY1114" si="9028">IF($AV$634=1,AS1114*$AS$7,0)</f>
        <v>0</v>
      </c>
      <c r="AZ1114" s="197">
        <f t="shared" si="8678"/>
        <v>0</v>
      </c>
      <c r="BA1114" s="198">
        <f t="shared" ref="BA1114" si="9029">IFERROR(AZ1114/(IF($AT$634&gt;0,$AM$7,0)+IF($AU$634&gt;0,$AP$7,0)+IF($AV$634&gt;0,$AS$7,0)),0)</f>
        <v>0</v>
      </c>
      <c r="BB1114" s="198"/>
      <c r="BC1114" s="425"/>
      <c r="BD1114" s="413"/>
      <c r="BE1114" s="413"/>
      <c r="BF1114" s="413"/>
      <c r="BG1114" s="416"/>
      <c r="BH1114" s="416"/>
      <c r="BI1114" s="411"/>
      <c r="BJ1114" s="411"/>
      <c r="BK1114" s="413"/>
      <c r="BL1114" s="413"/>
      <c r="BM1114" s="413"/>
      <c r="BP1114" s="211"/>
      <c r="BQ1114" s="211"/>
      <c r="BR1114" s="211"/>
      <c r="BS1114" s="211"/>
    </row>
    <row r="1115" spans="1:71">
      <c r="A1115" s="419"/>
      <c r="B1115" s="419"/>
      <c r="C1115" s="422"/>
      <c r="D1115" s="195" t="str">
        <f t="shared" si="8823"/>
        <v>3.7</v>
      </c>
      <c r="E1115" s="195"/>
      <c r="F1115" s="195"/>
      <c r="G1115" s="195"/>
      <c r="H1115" s="195"/>
      <c r="I1115" s="195"/>
      <c r="J1115" s="196">
        <f t="shared" si="8662"/>
        <v>0</v>
      </c>
      <c r="K1115" s="197" t="str">
        <f>IF(analis!AT46="","",analis!AT46)</f>
        <v/>
      </c>
      <c r="L1115" s="196"/>
      <c r="M1115" s="196"/>
      <c r="N1115" s="196"/>
      <c r="O1115" s="196"/>
      <c r="P1115" s="196">
        <f t="shared" si="8663"/>
        <v>0</v>
      </c>
      <c r="Q1115" s="8" t="e">
        <f>#REF!</f>
        <v>#REF!</v>
      </c>
      <c r="R1115" s="196"/>
      <c r="S1115" s="196" t="e">
        <f t="shared" si="8664"/>
        <v>#REF!</v>
      </c>
      <c r="T1115" s="196"/>
      <c r="U1115" s="196"/>
      <c r="V1115" s="196">
        <f t="shared" si="8665"/>
        <v>0</v>
      </c>
      <c r="W1115" s="196"/>
      <c r="X1115" s="196"/>
      <c r="Y1115" s="196"/>
      <c r="Z1115" s="196"/>
      <c r="AA1115" s="196">
        <f t="shared" ref="AA1115" si="9030">IF($W$635=1,J1115*$J$7,0)</f>
        <v>0</v>
      </c>
      <c r="AB1115" s="196">
        <f t="shared" ref="AB1115" si="9031">IF($X$635=1,P1115*$P$7,0)</f>
        <v>0</v>
      </c>
      <c r="AC1115" s="196" t="e">
        <f t="shared" ref="AC1115" si="9032">IF($Y$635=1,S1115*$S$7,0)</f>
        <v>#REF!</v>
      </c>
      <c r="AD1115" s="196">
        <f t="shared" ref="AD1115" si="9033">IF($Z$635=1,V1115*$V$7,0)</f>
        <v>0</v>
      </c>
      <c r="AE1115" s="197" t="e">
        <f t="shared" si="8670"/>
        <v>#REF!</v>
      </c>
      <c r="AF1115" s="198">
        <f t="shared" ref="AF1115" si="9034">IFERROR(AE1115/(IF($W$635&gt;0,$J$7,0)+IF($X$635&gt;0,$P$7,0)+IF($Y$635&gt;0,$S$7,0)+IF($Z$635&gt;0,$V$7,0)),0)</f>
        <v>0</v>
      </c>
      <c r="AG1115" s="198"/>
      <c r="AH1115" s="425"/>
      <c r="AI1115" s="413"/>
      <c r="AJ1115" s="199" t="str">
        <f t="shared" si="8831"/>
        <v>4.7</v>
      </c>
      <c r="AK1115" s="8" t="e">
        <f>#REF!</f>
        <v>#REF!</v>
      </c>
      <c r="AL1115" s="199"/>
      <c r="AM1115" s="196" t="e">
        <f t="shared" si="8672"/>
        <v>#REF!</v>
      </c>
      <c r="AN1115" s="196"/>
      <c r="AO1115" s="196"/>
      <c r="AP1115" s="196">
        <f t="shared" si="8673"/>
        <v>0</v>
      </c>
      <c r="AQ1115" s="196"/>
      <c r="AR1115" s="196"/>
      <c r="AS1115" s="196">
        <f t="shared" si="8674"/>
        <v>0</v>
      </c>
      <c r="AT1115" s="196"/>
      <c r="AU1115" s="196"/>
      <c r="AV1115" s="196"/>
      <c r="AW1115" s="196" t="e">
        <f t="shared" ref="AW1115" si="9035">IF($AT$635=1,AM1115*$AM$7,0)</f>
        <v>#REF!</v>
      </c>
      <c r="AX1115" s="196">
        <f t="shared" ref="AX1115" si="9036">IF($AU$635=1,AP1115*$AP$7,0)</f>
        <v>0</v>
      </c>
      <c r="AY1115" s="196">
        <f t="shared" ref="AY1115" si="9037">IF($AV$635=1,AS1115*$AS$7,0)</f>
        <v>0</v>
      </c>
      <c r="AZ1115" s="197" t="e">
        <f t="shared" si="8678"/>
        <v>#REF!</v>
      </c>
      <c r="BA1115" s="198">
        <f t="shared" ref="BA1115" si="9038">IFERROR(AZ1115/(IF($AT$635&gt;0,$AM$7,0)+IF($AU$635&gt;0,$AP$7,0)+IF($AV$635&gt;0,$AS$7,0)),0)</f>
        <v>0</v>
      </c>
      <c r="BB1115" s="198"/>
      <c r="BC1115" s="425"/>
      <c r="BD1115" s="413"/>
      <c r="BE1115" s="413"/>
      <c r="BF1115" s="413"/>
      <c r="BG1115" s="416"/>
      <c r="BH1115" s="416"/>
      <c r="BI1115" s="411"/>
      <c r="BJ1115" s="411"/>
      <c r="BK1115" s="413"/>
      <c r="BL1115" s="413"/>
      <c r="BM1115" s="413"/>
      <c r="BP1115" s="211"/>
      <c r="BQ1115" s="211"/>
      <c r="BR1115" s="211"/>
      <c r="BS1115" s="211"/>
    </row>
    <row r="1116" spans="1:71">
      <c r="A1116" s="419"/>
      <c r="B1116" s="419"/>
      <c r="C1116" s="422"/>
      <c r="D1116" s="195" t="str">
        <f t="shared" si="8823"/>
        <v>3.8</v>
      </c>
      <c r="E1116" s="195"/>
      <c r="F1116" s="195"/>
      <c r="G1116" s="195"/>
      <c r="H1116" s="195"/>
      <c r="I1116" s="195"/>
      <c r="J1116" s="196">
        <f t="shared" si="8662"/>
        <v>0</v>
      </c>
      <c r="K1116" s="197" t="str">
        <f>IF(analis!AV46="","",analis!AV46)</f>
        <v/>
      </c>
      <c r="L1116" s="196"/>
      <c r="M1116" s="196"/>
      <c r="N1116" s="196"/>
      <c r="O1116" s="196"/>
      <c r="P1116" s="196">
        <f t="shared" si="8663"/>
        <v>0</v>
      </c>
      <c r="Q1116" s="8" t="e">
        <f>#REF!</f>
        <v>#REF!</v>
      </c>
      <c r="R1116" s="196"/>
      <c r="S1116" s="196" t="e">
        <f t="shared" si="8664"/>
        <v>#REF!</v>
      </c>
      <c r="T1116" s="196"/>
      <c r="U1116" s="196"/>
      <c r="V1116" s="196">
        <f t="shared" si="8665"/>
        <v>0</v>
      </c>
      <c r="W1116" s="196"/>
      <c r="X1116" s="196"/>
      <c r="Y1116" s="196"/>
      <c r="Z1116" s="196"/>
      <c r="AA1116" s="196">
        <f t="shared" ref="AA1116" si="9039">IF($W$636=1,J1116*$J$7,0)</f>
        <v>0</v>
      </c>
      <c r="AB1116" s="196">
        <f t="shared" ref="AB1116" si="9040">IF($X$636=1,P1116*$P$7,0)</f>
        <v>0</v>
      </c>
      <c r="AC1116" s="196" t="e">
        <f t="shared" ref="AC1116" si="9041">IF($Y$636=1,S1116*$S$7,0)</f>
        <v>#REF!</v>
      </c>
      <c r="AD1116" s="196">
        <f t="shared" ref="AD1116" si="9042">IF($Z$636=1,V1116*$V$7,0)</f>
        <v>0</v>
      </c>
      <c r="AE1116" s="197" t="e">
        <f t="shared" si="8670"/>
        <v>#REF!</v>
      </c>
      <c r="AF1116" s="198">
        <f t="shared" ref="AF1116" si="9043">IFERROR(AE1116/(IF($W$636&gt;0,$J$7,0)+IF($X$636&gt;0,$P$7,0)+IF($Y$636&gt;0,$S$7,0)+IF($Z$636&gt;0,$V$7,0)),0)</f>
        <v>0</v>
      </c>
      <c r="AG1116" s="198"/>
      <c r="AH1116" s="425"/>
      <c r="AI1116" s="413"/>
      <c r="AJ1116" s="199" t="str">
        <f t="shared" si="8831"/>
        <v>4.8</v>
      </c>
      <c r="AK1116" s="8" t="e">
        <f>#REF!</f>
        <v>#REF!</v>
      </c>
      <c r="AL1116" s="199"/>
      <c r="AM1116" s="196" t="e">
        <f t="shared" si="8672"/>
        <v>#REF!</v>
      </c>
      <c r="AN1116" s="196"/>
      <c r="AO1116" s="196"/>
      <c r="AP1116" s="196">
        <f t="shared" si="8673"/>
        <v>0</v>
      </c>
      <c r="AQ1116" s="196"/>
      <c r="AR1116" s="196"/>
      <c r="AS1116" s="196">
        <f t="shared" si="8674"/>
        <v>0</v>
      </c>
      <c r="AT1116" s="196"/>
      <c r="AU1116" s="196"/>
      <c r="AV1116" s="196"/>
      <c r="AW1116" s="196" t="e">
        <f t="shared" ref="AW1116" si="9044">IF($AT$636=1,AM1116*$AM$7,0)</f>
        <v>#REF!</v>
      </c>
      <c r="AX1116" s="196">
        <f t="shared" ref="AX1116" si="9045">IF($AU$636=1,AP1116*$AP$7,0)</f>
        <v>0</v>
      </c>
      <c r="AY1116" s="196">
        <f t="shared" ref="AY1116" si="9046">IF($AV$636=1,AS1116*$AS$7,0)</f>
        <v>0</v>
      </c>
      <c r="AZ1116" s="197" t="e">
        <f t="shared" si="8678"/>
        <v>#REF!</v>
      </c>
      <c r="BA1116" s="198">
        <f t="shared" ref="BA1116" si="9047">IFERROR(AZ1116/(IF($AT$636&gt;0,$AM$7,0)+IF($AU$636&gt;0,$AP$7,0)+IF($AV$636&gt;0,$AS$7,0)),0)</f>
        <v>0</v>
      </c>
      <c r="BB1116" s="198"/>
      <c r="BC1116" s="425"/>
      <c r="BD1116" s="413"/>
      <c r="BE1116" s="413"/>
      <c r="BF1116" s="413"/>
      <c r="BG1116" s="416"/>
      <c r="BH1116" s="416"/>
      <c r="BI1116" s="411"/>
      <c r="BJ1116" s="411"/>
      <c r="BK1116" s="413"/>
      <c r="BL1116" s="413"/>
      <c r="BM1116" s="413"/>
      <c r="BP1116" s="211"/>
      <c r="BQ1116" s="211"/>
      <c r="BR1116" s="211"/>
      <c r="BS1116" s="211"/>
    </row>
    <row r="1117" spans="1:71">
      <c r="A1117" s="419"/>
      <c r="B1117" s="419"/>
      <c r="C1117" s="422"/>
      <c r="D1117" s="195" t="str">
        <f t="shared" si="8823"/>
        <v>3.9</v>
      </c>
      <c r="E1117" s="195"/>
      <c r="F1117" s="195"/>
      <c r="G1117" s="195"/>
      <c r="H1117" s="195"/>
      <c r="I1117" s="195"/>
      <c r="J1117" s="196">
        <f t="shared" si="8662"/>
        <v>0</v>
      </c>
      <c r="K1117" s="197" t="str">
        <f>IF(analis!AX46="","",analis!AX46)</f>
        <v/>
      </c>
      <c r="L1117" s="196"/>
      <c r="M1117" s="196"/>
      <c r="N1117" s="196"/>
      <c r="O1117" s="196"/>
      <c r="P1117" s="196">
        <f t="shared" si="8663"/>
        <v>0</v>
      </c>
      <c r="Q1117" s="8" t="e">
        <f>#REF!</f>
        <v>#REF!</v>
      </c>
      <c r="R1117" s="196"/>
      <c r="S1117" s="196" t="e">
        <f t="shared" si="8664"/>
        <v>#REF!</v>
      </c>
      <c r="T1117" s="196"/>
      <c r="U1117" s="196"/>
      <c r="V1117" s="196">
        <f t="shared" si="8665"/>
        <v>0</v>
      </c>
      <c r="W1117" s="196"/>
      <c r="X1117" s="196"/>
      <c r="Y1117" s="196"/>
      <c r="Z1117" s="196"/>
      <c r="AA1117" s="196">
        <f t="shared" ref="AA1117" si="9048">IF($W$637=1,J1117*$J$7,0)</f>
        <v>0</v>
      </c>
      <c r="AB1117" s="196">
        <f t="shared" ref="AB1117" si="9049">IF($X$637=1,P1117*$P$7,0)</f>
        <v>0</v>
      </c>
      <c r="AC1117" s="196" t="e">
        <f t="shared" ref="AC1117" si="9050">IF($Y$637=1,S1117*$S$7,0)</f>
        <v>#REF!</v>
      </c>
      <c r="AD1117" s="196">
        <f t="shared" ref="AD1117" si="9051">IF($Z$637=1,V1117*$V$7,0)</f>
        <v>0</v>
      </c>
      <c r="AE1117" s="197" t="e">
        <f t="shared" si="8670"/>
        <v>#REF!</v>
      </c>
      <c r="AF1117" s="198">
        <f t="shared" ref="AF1117" si="9052">IFERROR(AE1117/(IF($W$637&gt;0,$J$7,0)+IF($X$637&gt;0,$P$7,0)+IF($Y$637&gt;0,$S$7,0)+IF($Z$637&gt;0,$V$7,0)),0)</f>
        <v>0</v>
      </c>
      <c r="AG1117" s="198"/>
      <c r="AH1117" s="425"/>
      <c r="AI1117" s="413"/>
      <c r="AJ1117" s="199" t="str">
        <f t="shared" si="8831"/>
        <v>4.9</v>
      </c>
      <c r="AK1117" s="8" t="e">
        <f>#REF!</f>
        <v>#REF!</v>
      </c>
      <c r="AL1117" s="199"/>
      <c r="AM1117" s="196" t="e">
        <f t="shared" si="8672"/>
        <v>#REF!</v>
      </c>
      <c r="AN1117" s="196"/>
      <c r="AO1117" s="196"/>
      <c r="AP1117" s="196">
        <f t="shared" si="8673"/>
        <v>0</v>
      </c>
      <c r="AQ1117" s="196"/>
      <c r="AR1117" s="196"/>
      <c r="AS1117" s="196">
        <f t="shared" si="8674"/>
        <v>0</v>
      </c>
      <c r="AT1117" s="196"/>
      <c r="AU1117" s="196"/>
      <c r="AV1117" s="196"/>
      <c r="AW1117" s="196" t="e">
        <f t="shared" ref="AW1117" si="9053">IF($AT$637=1,AM1117*$AM$7,0)</f>
        <v>#REF!</v>
      </c>
      <c r="AX1117" s="196">
        <f t="shared" ref="AX1117" si="9054">IF($AU$637=1,AP1117*$AP$7,0)</f>
        <v>0</v>
      </c>
      <c r="AY1117" s="196">
        <f t="shared" ref="AY1117" si="9055">IF($AV$637=1,AS1117*$AS$7,0)</f>
        <v>0</v>
      </c>
      <c r="AZ1117" s="197" t="e">
        <f t="shared" si="8678"/>
        <v>#REF!</v>
      </c>
      <c r="BA1117" s="198">
        <f t="shared" ref="BA1117" si="9056">IFERROR(AZ1117/(IF($AT$637&gt;0,$AM$7,0)+IF($AU$637&gt;0,$AP$7,0)+IF($AV$637&gt;0,$AS$7,0)),0)</f>
        <v>0</v>
      </c>
      <c r="BB1117" s="198"/>
      <c r="BC1117" s="425"/>
      <c r="BD1117" s="413"/>
      <c r="BE1117" s="413"/>
      <c r="BF1117" s="413"/>
      <c r="BG1117" s="416"/>
      <c r="BH1117" s="416"/>
      <c r="BI1117" s="411"/>
      <c r="BJ1117" s="411"/>
      <c r="BK1117" s="413"/>
      <c r="BL1117" s="413"/>
      <c r="BM1117" s="413"/>
      <c r="BP1117" s="211"/>
      <c r="BQ1117" s="211"/>
      <c r="BR1117" s="211"/>
      <c r="BS1117" s="211"/>
    </row>
    <row r="1118" spans="1:71">
      <c r="A1118" s="419"/>
      <c r="B1118" s="419"/>
      <c r="C1118" s="422"/>
      <c r="D1118" s="195" t="str">
        <f t="shared" si="8823"/>
        <v>3.10</v>
      </c>
      <c r="E1118" s="195"/>
      <c r="F1118" s="195"/>
      <c r="G1118" s="195"/>
      <c r="H1118" s="195"/>
      <c r="I1118" s="195"/>
      <c r="J1118" s="196">
        <f t="shared" si="8662"/>
        <v>0</v>
      </c>
      <c r="K1118" s="197" t="str">
        <f>IF(analis!AZ46="","",analis!AZ46)</f>
        <v/>
      </c>
      <c r="L1118" s="196"/>
      <c r="M1118" s="196"/>
      <c r="N1118" s="196"/>
      <c r="O1118" s="196"/>
      <c r="P1118" s="196">
        <f t="shared" si="8663"/>
        <v>0</v>
      </c>
      <c r="Q1118" s="8" t="e">
        <f>#REF!</f>
        <v>#REF!</v>
      </c>
      <c r="R1118" s="196"/>
      <c r="S1118" s="196" t="e">
        <f t="shared" si="8664"/>
        <v>#REF!</v>
      </c>
      <c r="T1118" s="196"/>
      <c r="U1118" s="196"/>
      <c r="V1118" s="196">
        <f t="shared" si="8665"/>
        <v>0</v>
      </c>
      <c r="W1118" s="196"/>
      <c r="X1118" s="196"/>
      <c r="Y1118" s="196"/>
      <c r="Z1118" s="196"/>
      <c r="AA1118" s="196">
        <f t="shared" ref="AA1118" si="9057">IF($W$638=1,J1118*$J$7,0)</f>
        <v>0</v>
      </c>
      <c r="AB1118" s="196">
        <f t="shared" ref="AB1118" si="9058">IF($X$638=1,P1118*$P$7,0)</f>
        <v>0</v>
      </c>
      <c r="AC1118" s="196" t="e">
        <f t="shared" ref="AC1118" si="9059">IF($Y$638=1,S1118*$S$7,0)</f>
        <v>#REF!</v>
      </c>
      <c r="AD1118" s="196">
        <f t="shared" ref="AD1118" si="9060">IF($Z$638=1,V1118*$V$7,0)</f>
        <v>0</v>
      </c>
      <c r="AE1118" s="197" t="e">
        <f t="shared" si="8670"/>
        <v>#REF!</v>
      </c>
      <c r="AF1118" s="198">
        <f t="shared" ref="AF1118" si="9061">IFERROR(AE1118/(IF($W$638&gt;0,$J$7,0)+IF($X$638&gt;0,$P$7,0)+IF($Y$638&gt;0,$S$7,0)+IF($Z$638&gt;0,$V$7,0)),0)</f>
        <v>0</v>
      </c>
      <c r="AG1118" s="198"/>
      <c r="AH1118" s="425"/>
      <c r="AI1118" s="413"/>
      <c r="AJ1118" s="199" t="str">
        <f t="shared" si="8831"/>
        <v>4.10</v>
      </c>
      <c r="AK1118" s="8" t="e">
        <f>#REF!</f>
        <v>#REF!</v>
      </c>
      <c r="AL1118" s="199"/>
      <c r="AM1118" s="196" t="e">
        <f t="shared" si="8672"/>
        <v>#REF!</v>
      </c>
      <c r="AN1118" s="196"/>
      <c r="AO1118" s="196"/>
      <c r="AP1118" s="196">
        <f t="shared" si="8673"/>
        <v>0</v>
      </c>
      <c r="AQ1118" s="196"/>
      <c r="AR1118" s="196"/>
      <c r="AS1118" s="196">
        <f t="shared" si="8674"/>
        <v>0</v>
      </c>
      <c r="AT1118" s="196"/>
      <c r="AU1118" s="196"/>
      <c r="AV1118" s="196"/>
      <c r="AW1118" s="196" t="e">
        <f t="shared" ref="AW1118" si="9062">IF($AT$638=1,AM1118*$AM$7,0)</f>
        <v>#REF!</v>
      </c>
      <c r="AX1118" s="196">
        <f t="shared" ref="AX1118" si="9063">IF($AU$638=1,AP1118*$AP$7,0)</f>
        <v>0</v>
      </c>
      <c r="AY1118" s="196">
        <f t="shared" ref="AY1118" si="9064">IF($AV$638=1,AS1118*$AS$7,0)</f>
        <v>0</v>
      </c>
      <c r="AZ1118" s="197" t="e">
        <f t="shared" si="8678"/>
        <v>#REF!</v>
      </c>
      <c r="BA1118" s="198">
        <f t="shared" ref="BA1118" si="9065">IFERROR(AZ1118/(IF($AT$638&gt;0,$AM$7,0)+IF($AU$638&gt;0,$AP$7,0)+IF($AV$638&gt;0,$AS$7,0)),0)</f>
        <v>0</v>
      </c>
      <c r="BB1118" s="198"/>
      <c r="BC1118" s="425"/>
      <c r="BD1118" s="413"/>
      <c r="BE1118" s="413"/>
      <c r="BF1118" s="413"/>
      <c r="BG1118" s="416"/>
      <c r="BH1118" s="416"/>
      <c r="BI1118" s="411"/>
      <c r="BJ1118" s="411"/>
      <c r="BK1118" s="413"/>
      <c r="BL1118" s="413"/>
      <c r="BM1118" s="413"/>
      <c r="BP1118" s="211"/>
      <c r="BQ1118" s="211"/>
      <c r="BR1118" s="211"/>
      <c r="BS1118" s="211"/>
    </row>
    <row r="1119" spans="1:71">
      <c r="A1119" s="419"/>
      <c r="B1119" s="419"/>
      <c r="C1119" s="422"/>
      <c r="D1119" s="195" t="str">
        <f t="shared" si="8823"/>
        <v>3.11</v>
      </c>
      <c r="E1119" s="195"/>
      <c r="F1119" s="195"/>
      <c r="G1119" s="195"/>
      <c r="H1119" s="195"/>
      <c r="I1119" s="195"/>
      <c r="J1119" s="196">
        <f t="shared" si="8662"/>
        <v>0</v>
      </c>
      <c r="K1119" s="197" t="str">
        <f>IF(analis!BB46="","",analis!BB46)</f>
        <v/>
      </c>
      <c r="L1119" s="196"/>
      <c r="M1119" s="196"/>
      <c r="N1119" s="196"/>
      <c r="O1119" s="196"/>
      <c r="P1119" s="196">
        <f t="shared" si="8663"/>
        <v>0</v>
      </c>
      <c r="Q1119" s="8" t="e">
        <f>#REF!</f>
        <v>#REF!</v>
      </c>
      <c r="R1119" s="196"/>
      <c r="S1119" s="196" t="e">
        <f t="shared" si="8664"/>
        <v>#REF!</v>
      </c>
      <c r="T1119" s="196"/>
      <c r="U1119" s="196"/>
      <c r="V1119" s="196">
        <f t="shared" si="8665"/>
        <v>0</v>
      </c>
      <c r="W1119" s="196"/>
      <c r="X1119" s="196"/>
      <c r="Y1119" s="196"/>
      <c r="Z1119" s="196"/>
      <c r="AA1119" s="196">
        <f t="shared" ref="AA1119" si="9066">IF($W$639=1,J1119*$J$7,0)</f>
        <v>0</v>
      </c>
      <c r="AB1119" s="196">
        <f t="shared" ref="AB1119" si="9067">IF($X$639=1,P1119*$P$7,0)</f>
        <v>0</v>
      </c>
      <c r="AC1119" s="196" t="e">
        <f t="shared" ref="AC1119" si="9068">IF($Y$639=1,S1119*$S$7,0)</f>
        <v>#REF!</v>
      </c>
      <c r="AD1119" s="196">
        <f t="shared" ref="AD1119" si="9069">IF($Z$639=1,V1119*$V$7,0)</f>
        <v>0</v>
      </c>
      <c r="AE1119" s="197" t="e">
        <f t="shared" si="8670"/>
        <v>#REF!</v>
      </c>
      <c r="AF1119" s="198">
        <f t="shared" ref="AF1119" si="9070">IFERROR(AE1119/(IF($W$639&gt;0,$J$7,0)+IF($X$639&gt;0,$P$7,0)+IF($Y$639&gt;0,$S$7,0)+IF($Z$639&gt;0,$V$7,0)),0)</f>
        <v>0</v>
      </c>
      <c r="AG1119" s="198"/>
      <c r="AH1119" s="425"/>
      <c r="AI1119" s="413"/>
      <c r="AJ1119" s="199" t="str">
        <f t="shared" si="8831"/>
        <v>4.11</v>
      </c>
      <c r="AK1119" s="8" t="e">
        <f>#REF!</f>
        <v>#REF!</v>
      </c>
      <c r="AL1119" s="199"/>
      <c r="AM1119" s="196" t="e">
        <f t="shared" si="8672"/>
        <v>#REF!</v>
      </c>
      <c r="AN1119" s="196"/>
      <c r="AO1119" s="196"/>
      <c r="AP1119" s="196">
        <f t="shared" si="8673"/>
        <v>0</v>
      </c>
      <c r="AQ1119" s="196"/>
      <c r="AR1119" s="196"/>
      <c r="AS1119" s="196">
        <f t="shared" si="8674"/>
        <v>0</v>
      </c>
      <c r="AT1119" s="196"/>
      <c r="AU1119" s="196"/>
      <c r="AV1119" s="196"/>
      <c r="AW1119" s="196" t="e">
        <f t="shared" ref="AW1119" si="9071">IF($AT$639=1,AM1119*$AM$7,0)</f>
        <v>#REF!</v>
      </c>
      <c r="AX1119" s="196">
        <f t="shared" ref="AX1119" si="9072">IF($AU$639=1,AP1119*$AP$7,0)</f>
        <v>0</v>
      </c>
      <c r="AY1119" s="196">
        <f t="shared" ref="AY1119" si="9073">IF($AV$639=1,AS1119*$AS$7,0)</f>
        <v>0</v>
      </c>
      <c r="AZ1119" s="197" t="e">
        <f t="shared" si="8678"/>
        <v>#REF!</v>
      </c>
      <c r="BA1119" s="198">
        <f t="shared" ref="BA1119" si="9074">IFERROR(AZ1119/(IF($AT$639&gt;0,$AM$7,0)+IF($AU$639&gt;0,$AP$7,0)+IF($AV$639&gt;0,$AS$7,0)),0)</f>
        <v>0</v>
      </c>
      <c r="BB1119" s="198"/>
      <c r="BC1119" s="425"/>
      <c r="BD1119" s="413"/>
      <c r="BE1119" s="413"/>
      <c r="BF1119" s="413"/>
      <c r="BG1119" s="416"/>
      <c r="BH1119" s="416"/>
      <c r="BI1119" s="411"/>
      <c r="BJ1119" s="411"/>
      <c r="BK1119" s="413"/>
      <c r="BL1119" s="413"/>
      <c r="BM1119" s="413"/>
      <c r="BP1119" s="211"/>
      <c r="BQ1119" s="211"/>
      <c r="BR1119" s="211"/>
      <c r="BS1119" s="211"/>
    </row>
    <row r="1120" spans="1:71">
      <c r="A1120" s="419"/>
      <c r="B1120" s="419"/>
      <c r="C1120" s="422"/>
      <c r="D1120" s="195" t="str">
        <f t="shared" si="8823"/>
        <v>3.12</v>
      </c>
      <c r="E1120" s="195"/>
      <c r="F1120" s="195"/>
      <c r="G1120" s="195"/>
      <c r="H1120" s="195"/>
      <c r="I1120" s="195"/>
      <c r="J1120" s="196">
        <f t="shared" si="8662"/>
        <v>0</v>
      </c>
      <c r="K1120" s="197" t="str">
        <f>IF(analis!BD46="","",analis!BD46)</f>
        <v/>
      </c>
      <c r="L1120" s="196"/>
      <c r="M1120" s="196"/>
      <c r="N1120" s="196"/>
      <c r="O1120" s="196"/>
      <c r="P1120" s="196">
        <f t="shared" si="8663"/>
        <v>0</v>
      </c>
      <c r="Q1120" s="8" t="e">
        <f>#REF!</f>
        <v>#REF!</v>
      </c>
      <c r="R1120" s="196"/>
      <c r="S1120" s="196" t="e">
        <f t="shared" si="8664"/>
        <v>#REF!</v>
      </c>
      <c r="T1120" s="196"/>
      <c r="U1120" s="196"/>
      <c r="V1120" s="196">
        <f t="shared" si="8665"/>
        <v>0</v>
      </c>
      <c r="W1120" s="196"/>
      <c r="X1120" s="196"/>
      <c r="Y1120" s="196"/>
      <c r="Z1120" s="196"/>
      <c r="AA1120" s="196">
        <f t="shared" ref="AA1120" si="9075">IF($W$640=1,J1120*$J$7,0)</f>
        <v>0</v>
      </c>
      <c r="AB1120" s="196">
        <f t="shared" ref="AB1120" si="9076">IF($X$640=1,P1120*$P$7,0)</f>
        <v>0</v>
      </c>
      <c r="AC1120" s="196" t="e">
        <f t="shared" ref="AC1120" si="9077">IF($Y$640=1,S1120*$S$7,0)</f>
        <v>#REF!</v>
      </c>
      <c r="AD1120" s="196">
        <f t="shared" ref="AD1120" si="9078">IF($Z$640=1,V1120*$V$7,0)</f>
        <v>0</v>
      </c>
      <c r="AE1120" s="197" t="e">
        <f t="shared" si="8670"/>
        <v>#REF!</v>
      </c>
      <c r="AF1120" s="198">
        <f t="shared" ref="AF1120" si="9079">IFERROR(AE1120/(IF($W$640&gt;0,$J$7,0)+IF($X$640&gt;0,$P$7,0)+IF($Y$640&gt;0,$S$7,0)+IF($Z$640&gt;0,$V$7,0)),0)</f>
        <v>0</v>
      </c>
      <c r="AG1120" s="198"/>
      <c r="AH1120" s="425"/>
      <c r="AI1120" s="413"/>
      <c r="AJ1120" s="199" t="str">
        <f t="shared" si="8831"/>
        <v>4.12</v>
      </c>
      <c r="AK1120" s="8" t="e">
        <f>#REF!</f>
        <v>#REF!</v>
      </c>
      <c r="AL1120" s="199"/>
      <c r="AM1120" s="196" t="e">
        <f t="shared" si="8672"/>
        <v>#REF!</v>
      </c>
      <c r="AN1120" s="196"/>
      <c r="AO1120" s="196"/>
      <c r="AP1120" s="196">
        <f t="shared" si="8673"/>
        <v>0</v>
      </c>
      <c r="AQ1120" s="196"/>
      <c r="AR1120" s="196"/>
      <c r="AS1120" s="196">
        <f t="shared" si="8674"/>
        <v>0</v>
      </c>
      <c r="AT1120" s="196"/>
      <c r="AU1120" s="196"/>
      <c r="AV1120" s="196"/>
      <c r="AW1120" s="196" t="e">
        <f t="shared" ref="AW1120" si="9080">IF($AT$640=1,AM1120*$AM$7,0)</f>
        <v>#REF!</v>
      </c>
      <c r="AX1120" s="196">
        <f t="shared" ref="AX1120" si="9081">IF($AU$640=1,AP1120*$AP$7,0)</f>
        <v>0</v>
      </c>
      <c r="AY1120" s="196">
        <f t="shared" ref="AY1120" si="9082">IF($AV$640=1,AS1120*$AS$7,0)</f>
        <v>0</v>
      </c>
      <c r="AZ1120" s="197" t="e">
        <f t="shared" si="8678"/>
        <v>#REF!</v>
      </c>
      <c r="BA1120" s="198">
        <f t="shared" ref="BA1120" si="9083">IFERROR(AZ1120/(IF($AT$640&gt;0,$AM$7,0)+IF($AU$640&gt;0,$AP$7,0)+IF($AV$640&gt;0,$AS$7,0)),0)</f>
        <v>0</v>
      </c>
      <c r="BB1120" s="198"/>
      <c r="BC1120" s="425"/>
      <c r="BD1120" s="413"/>
      <c r="BE1120" s="413"/>
      <c r="BF1120" s="413"/>
      <c r="BG1120" s="416"/>
      <c r="BH1120" s="416"/>
      <c r="BI1120" s="411"/>
      <c r="BJ1120" s="411"/>
      <c r="BK1120" s="413"/>
      <c r="BL1120" s="413"/>
      <c r="BM1120" s="413"/>
      <c r="BP1120" s="211"/>
      <c r="BQ1120" s="211"/>
      <c r="BR1120" s="211"/>
      <c r="BS1120" s="211"/>
    </row>
    <row r="1121" spans="1:71">
      <c r="A1121" s="419"/>
      <c r="B1121" s="419"/>
      <c r="C1121" s="422"/>
      <c r="D1121" s="195" t="str">
        <f t="shared" si="8823"/>
        <v>3.13</v>
      </c>
      <c r="E1121" s="195"/>
      <c r="F1121" s="195"/>
      <c r="G1121" s="195"/>
      <c r="H1121" s="195"/>
      <c r="I1121" s="195"/>
      <c r="J1121" s="196">
        <f t="shared" si="8662"/>
        <v>0</v>
      </c>
      <c r="K1121" s="197" t="str">
        <f>IF(analis!BF46="","",analis!BF46)</f>
        <v/>
      </c>
      <c r="L1121" s="196"/>
      <c r="M1121" s="196"/>
      <c r="N1121" s="196"/>
      <c r="O1121" s="196"/>
      <c r="P1121" s="196">
        <f t="shared" si="8663"/>
        <v>0</v>
      </c>
      <c r="Q1121" s="8" t="e">
        <f>#REF!</f>
        <v>#REF!</v>
      </c>
      <c r="R1121" s="196"/>
      <c r="S1121" s="196" t="e">
        <f t="shared" si="8664"/>
        <v>#REF!</v>
      </c>
      <c r="T1121" s="196"/>
      <c r="U1121" s="196"/>
      <c r="V1121" s="196">
        <f t="shared" si="8665"/>
        <v>0</v>
      </c>
      <c r="W1121" s="196"/>
      <c r="X1121" s="196"/>
      <c r="Y1121" s="196"/>
      <c r="Z1121" s="196"/>
      <c r="AA1121" s="196">
        <f t="shared" ref="AA1121" si="9084">IF($W$641=1,J1121*$J$7,0)</f>
        <v>0</v>
      </c>
      <c r="AB1121" s="196">
        <f t="shared" ref="AB1121" si="9085">IF($X$641=1,P1121*$P$7,0)</f>
        <v>0</v>
      </c>
      <c r="AC1121" s="196" t="e">
        <f t="shared" ref="AC1121" si="9086">IF($Y$641=1,S1121*$S$7,0)</f>
        <v>#REF!</v>
      </c>
      <c r="AD1121" s="196">
        <f t="shared" ref="AD1121" si="9087">IF($Z$641=1,V1121*$V$7,0)</f>
        <v>0</v>
      </c>
      <c r="AE1121" s="197" t="e">
        <f t="shared" si="8670"/>
        <v>#REF!</v>
      </c>
      <c r="AF1121" s="198">
        <f t="shared" ref="AF1121" si="9088">IFERROR(AE1121/(IF($W$641&gt;0,$J$7,0)+IF($X$641&gt;0,$P$7,0)+IF($Y$641&gt;0,$S$7,0)+IF($Z$641&gt;0,$V$7,0)),0)</f>
        <v>0</v>
      </c>
      <c r="AG1121" s="198"/>
      <c r="AH1121" s="425"/>
      <c r="AI1121" s="413"/>
      <c r="AJ1121" s="199" t="str">
        <f t="shared" si="8831"/>
        <v>4.13</v>
      </c>
      <c r="AK1121" s="8" t="e">
        <f>#REF!</f>
        <v>#REF!</v>
      </c>
      <c r="AL1121" s="199"/>
      <c r="AM1121" s="196" t="e">
        <f t="shared" si="8672"/>
        <v>#REF!</v>
      </c>
      <c r="AN1121" s="196"/>
      <c r="AO1121" s="196"/>
      <c r="AP1121" s="196">
        <f t="shared" si="8673"/>
        <v>0</v>
      </c>
      <c r="AQ1121" s="196"/>
      <c r="AR1121" s="196"/>
      <c r="AS1121" s="196">
        <f t="shared" si="8674"/>
        <v>0</v>
      </c>
      <c r="AT1121" s="196"/>
      <c r="AU1121" s="196"/>
      <c r="AV1121" s="196"/>
      <c r="AW1121" s="196" t="e">
        <f t="shared" ref="AW1121" si="9089">IF($AT$641=1,AM1121*$AM$7,0)</f>
        <v>#REF!</v>
      </c>
      <c r="AX1121" s="196">
        <f t="shared" ref="AX1121" si="9090">IF($AU$641=1,AP1121*$AP$7,0)</f>
        <v>0</v>
      </c>
      <c r="AY1121" s="196">
        <f t="shared" ref="AY1121" si="9091">IF($AV$641=1,AS1121*$AS$7,0)</f>
        <v>0</v>
      </c>
      <c r="AZ1121" s="197" t="e">
        <f t="shared" si="8678"/>
        <v>#REF!</v>
      </c>
      <c r="BA1121" s="198">
        <f t="shared" ref="BA1121" si="9092">IFERROR(AZ1121/(IF($AT$641&gt;0,$AM$7,0)+IF($AU$641&gt;0,$AP$7,0)+IF($AV$641&gt;0,$AS$7,0)),0)</f>
        <v>0</v>
      </c>
      <c r="BB1121" s="198"/>
      <c r="BC1121" s="425"/>
      <c r="BD1121" s="413"/>
      <c r="BE1121" s="413"/>
      <c r="BF1121" s="413"/>
      <c r="BG1121" s="416"/>
      <c r="BH1121" s="416"/>
      <c r="BI1121" s="411"/>
      <c r="BJ1121" s="411"/>
      <c r="BK1121" s="413"/>
      <c r="BL1121" s="413"/>
      <c r="BM1121" s="413"/>
      <c r="BP1121" s="211"/>
      <c r="BQ1121" s="211"/>
      <c r="BR1121" s="211"/>
      <c r="BS1121" s="211"/>
    </row>
    <row r="1122" spans="1:71">
      <c r="A1122" s="419"/>
      <c r="B1122" s="419"/>
      <c r="C1122" s="422"/>
      <c r="D1122" s="195" t="str">
        <f t="shared" si="8823"/>
        <v>3.14</v>
      </c>
      <c r="E1122" s="195"/>
      <c r="F1122" s="195"/>
      <c r="G1122" s="195"/>
      <c r="H1122" s="195"/>
      <c r="I1122" s="195"/>
      <c r="J1122" s="196">
        <f t="shared" si="8662"/>
        <v>0</v>
      </c>
      <c r="K1122" s="197" t="str">
        <f>IF(analis!BH46="","",analis!BH46)</f>
        <v/>
      </c>
      <c r="L1122" s="196"/>
      <c r="M1122" s="196"/>
      <c r="N1122" s="196"/>
      <c r="O1122" s="196"/>
      <c r="P1122" s="196">
        <f t="shared" si="8663"/>
        <v>0</v>
      </c>
      <c r="Q1122" s="8" t="e">
        <f>#REF!</f>
        <v>#REF!</v>
      </c>
      <c r="R1122" s="196"/>
      <c r="S1122" s="196" t="e">
        <f t="shared" si="8664"/>
        <v>#REF!</v>
      </c>
      <c r="T1122" s="196"/>
      <c r="U1122" s="196"/>
      <c r="V1122" s="196">
        <f t="shared" si="8665"/>
        <v>0</v>
      </c>
      <c r="W1122" s="196"/>
      <c r="X1122" s="196"/>
      <c r="Y1122" s="196"/>
      <c r="Z1122" s="196"/>
      <c r="AA1122" s="196">
        <f t="shared" ref="AA1122" si="9093">IF($W$642=1,J1122*$J$7,0)</f>
        <v>0</v>
      </c>
      <c r="AB1122" s="196">
        <f t="shared" ref="AB1122" si="9094">IF($X$642=1,P1122*$P$7,0)</f>
        <v>0</v>
      </c>
      <c r="AC1122" s="196" t="e">
        <f t="shared" ref="AC1122" si="9095">IF($Y$642=1,S1122*$S$7,0)</f>
        <v>#REF!</v>
      </c>
      <c r="AD1122" s="196">
        <f t="shared" ref="AD1122" si="9096">IF($Z$642=1,V1122*$V$7,0)</f>
        <v>0</v>
      </c>
      <c r="AE1122" s="197" t="e">
        <f t="shared" si="8670"/>
        <v>#REF!</v>
      </c>
      <c r="AF1122" s="198">
        <f t="shared" ref="AF1122" si="9097">IFERROR(AE1122/(IF($W$642&gt;0,$J$7,0)+IF($X$642&gt;0,$P$7,0)+IF($Y$642&gt;0,$S$7,0)+IF($Z$642&gt;0,$V$7,0)),0)</f>
        <v>0</v>
      </c>
      <c r="AG1122" s="198"/>
      <c r="AH1122" s="425"/>
      <c r="AI1122" s="413"/>
      <c r="AJ1122" s="199" t="str">
        <f t="shared" si="8831"/>
        <v>4.14</v>
      </c>
      <c r="AK1122" s="8" t="e">
        <f>#REF!</f>
        <v>#REF!</v>
      </c>
      <c r="AL1122" s="199"/>
      <c r="AM1122" s="196" t="e">
        <f t="shared" si="8672"/>
        <v>#REF!</v>
      </c>
      <c r="AN1122" s="196"/>
      <c r="AO1122" s="196"/>
      <c r="AP1122" s="196">
        <f t="shared" si="8673"/>
        <v>0</v>
      </c>
      <c r="AQ1122" s="196"/>
      <c r="AR1122" s="196"/>
      <c r="AS1122" s="196">
        <f t="shared" si="8674"/>
        <v>0</v>
      </c>
      <c r="AT1122" s="196"/>
      <c r="AU1122" s="196"/>
      <c r="AV1122" s="196"/>
      <c r="AW1122" s="196" t="e">
        <f t="shared" ref="AW1122" si="9098">IF($AT$642=1,AM1122*$AM$7,0)</f>
        <v>#REF!</v>
      </c>
      <c r="AX1122" s="196">
        <f t="shared" ref="AX1122" si="9099">IF($AU$642=1,AP1122*$AP$7,0)</f>
        <v>0</v>
      </c>
      <c r="AY1122" s="196">
        <f t="shared" ref="AY1122" si="9100">IF($AV$642=1,AS1122*$AS$7,0)</f>
        <v>0</v>
      </c>
      <c r="AZ1122" s="197" t="e">
        <f t="shared" si="8678"/>
        <v>#REF!</v>
      </c>
      <c r="BA1122" s="198">
        <f t="shared" ref="BA1122" si="9101">IFERROR(AZ1122/(IF($AT$642&gt;0,$AM$7,0)+IF($AU$642&gt;0,$AP$7,0)+IF($AV$642&gt;0,$AS$7,0)),0)</f>
        <v>0</v>
      </c>
      <c r="BB1122" s="198"/>
      <c r="BC1122" s="425"/>
      <c r="BD1122" s="413"/>
      <c r="BE1122" s="413"/>
      <c r="BF1122" s="413"/>
      <c r="BG1122" s="416"/>
      <c r="BH1122" s="416"/>
      <c r="BI1122" s="411"/>
      <c r="BJ1122" s="411"/>
      <c r="BK1122" s="413"/>
      <c r="BL1122" s="413"/>
      <c r="BM1122" s="413"/>
      <c r="BP1122" s="211"/>
      <c r="BQ1122" s="211"/>
      <c r="BR1122" s="211"/>
      <c r="BS1122" s="211"/>
    </row>
    <row r="1123" spans="1:71">
      <c r="A1123" s="420"/>
      <c r="B1123" s="420"/>
      <c r="C1123" s="423"/>
      <c r="D1123" s="195" t="str">
        <f t="shared" si="8823"/>
        <v>3.15</v>
      </c>
      <c r="E1123" s="195"/>
      <c r="F1123" s="195"/>
      <c r="G1123" s="195"/>
      <c r="H1123" s="195"/>
      <c r="I1123" s="195"/>
      <c r="J1123" s="196">
        <f t="shared" si="8662"/>
        <v>0</v>
      </c>
      <c r="K1123" s="197" t="str">
        <f>IF(analis!BJ46="","",analis!BJ46)</f>
        <v/>
      </c>
      <c r="L1123" s="196"/>
      <c r="M1123" s="196"/>
      <c r="N1123" s="196"/>
      <c r="O1123" s="196"/>
      <c r="P1123" s="196">
        <f t="shared" si="8663"/>
        <v>0</v>
      </c>
      <c r="Q1123" s="8" t="e">
        <f>#REF!</f>
        <v>#REF!</v>
      </c>
      <c r="R1123" s="196"/>
      <c r="S1123" s="196" t="e">
        <f t="shared" si="8664"/>
        <v>#REF!</v>
      </c>
      <c r="T1123" s="196"/>
      <c r="U1123" s="196"/>
      <c r="V1123" s="196">
        <f t="shared" si="8665"/>
        <v>0</v>
      </c>
      <c r="W1123" s="196"/>
      <c r="X1123" s="196"/>
      <c r="Y1123" s="196"/>
      <c r="Z1123" s="196"/>
      <c r="AA1123" s="196">
        <f t="shared" ref="AA1123" si="9102">IF($W$643=1,J1123*$J$7,0)</f>
        <v>0</v>
      </c>
      <c r="AB1123" s="196">
        <f t="shared" ref="AB1123" si="9103">IF($X$643=1,P1123*$P$7,0)</f>
        <v>0</v>
      </c>
      <c r="AC1123" s="196" t="e">
        <f t="shared" ref="AC1123" si="9104">IF($Y$643=1,S1123*$S$7,0)</f>
        <v>#REF!</v>
      </c>
      <c r="AD1123" s="196">
        <f t="shared" ref="AD1123" si="9105">IF($Z$643=1,V1123*$V$7,0)</f>
        <v>0</v>
      </c>
      <c r="AE1123" s="197" t="e">
        <f t="shared" si="8670"/>
        <v>#REF!</v>
      </c>
      <c r="AF1123" s="198">
        <f t="shared" ref="AF1123" si="9106">IFERROR(AE1123/(IF($W$643&gt;0,$J$7,0)+IF($X$643&gt;0,$P$7,0)+IF($Y$643&gt;0,$S$7,0)+IF($Z$643&gt;0,$V$7,0)),0)</f>
        <v>0</v>
      </c>
      <c r="AG1123" s="198"/>
      <c r="AH1123" s="426"/>
      <c r="AI1123" s="414"/>
      <c r="AJ1123" s="199" t="str">
        <f t="shared" si="8831"/>
        <v>4.15</v>
      </c>
      <c r="AK1123" s="8" t="e">
        <f>#REF!</f>
        <v>#REF!</v>
      </c>
      <c r="AL1123" s="199"/>
      <c r="AM1123" s="196" t="e">
        <f t="shared" si="8672"/>
        <v>#REF!</v>
      </c>
      <c r="AN1123" s="196"/>
      <c r="AO1123" s="196"/>
      <c r="AP1123" s="196">
        <f t="shared" si="8673"/>
        <v>0</v>
      </c>
      <c r="AQ1123" s="196"/>
      <c r="AR1123" s="196"/>
      <c r="AS1123" s="196">
        <f t="shared" si="8674"/>
        <v>0</v>
      </c>
      <c r="AT1123" s="196"/>
      <c r="AU1123" s="196"/>
      <c r="AV1123" s="196"/>
      <c r="AW1123" s="196" t="e">
        <f t="shared" ref="AW1123" si="9107">IF($AT$643=1,AM1123*$AM$7,0)</f>
        <v>#REF!</v>
      </c>
      <c r="AX1123" s="196">
        <f t="shared" ref="AX1123" si="9108">IF($AU$643=1,AP1123*$AP$7,0)</f>
        <v>0</v>
      </c>
      <c r="AY1123" s="196">
        <f t="shared" ref="AY1123" si="9109">IF($AV$643=1,AS1123*$AS$7,0)</f>
        <v>0</v>
      </c>
      <c r="AZ1123" s="197" t="e">
        <f t="shared" si="8678"/>
        <v>#REF!</v>
      </c>
      <c r="BA1123" s="198">
        <f t="shared" ref="BA1123" si="9110">IFERROR(AZ1123/(IF($AT$643&gt;0,$AM$7,0)+IF($AU$643&gt;0,$AP$7,0)+IF($AV$643&gt;0,$AS$7,0)),0)</f>
        <v>0</v>
      </c>
      <c r="BB1123" s="198"/>
      <c r="BC1123" s="426"/>
      <c r="BD1123" s="414"/>
      <c r="BE1123" s="414"/>
      <c r="BF1123" s="414"/>
      <c r="BG1123" s="417"/>
      <c r="BH1123" s="417"/>
      <c r="BI1123" s="316"/>
      <c r="BJ1123" s="316"/>
      <c r="BK1123" s="414"/>
      <c r="BL1123" s="414"/>
      <c r="BM1123" s="414"/>
      <c r="BP1123" s="211"/>
      <c r="BQ1123" s="211"/>
      <c r="BR1123" s="211"/>
      <c r="BS1123" s="211"/>
    </row>
    <row r="1124" spans="1:71">
      <c r="A1124" s="418">
        <v>34</v>
      </c>
      <c r="B1124" s="418">
        <f>pd!B657</f>
        <v>0</v>
      </c>
      <c r="C1124" s="421">
        <f>pd!C657</f>
        <v>0</v>
      </c>
      <c r="D1124" s="195" t="str">
        <f t="shared" si="8823"/>
        <v>3.1</v>
      </c>
      <c r="E1124" s="195"/>
      <c r="F1124" s="195"/>
      <c r="G1124" s="195"/>
      <c r="H1124" s="195"/>
      <c r="I1124" s="195"/>
      <c r="J1124" s="196">
        <f t="shared" si="8662"/>
        <v>0</v>
      </c>
      <c r="K1124" s="197" t="str">
        <f>IF(analis!AH47="","",analis!AH47)</f>
        <v/>
      </c>
      <c r="L1124" s="196"/>
      <c r="M1124" s="196"/>
      <c r="N1124" s="196"/>
      <c r="O1124" s="196"/>
      <c r="P1124" s="196">
        <f t="shared" si="8663"/>
        <v>0</v>
      </c>
      <c r="Q1124" s="8" t="e">
        <f>#REF!</f>
        <v>#REF!</v>
      </c>
      <c r="R1124" s="196"/>
      <c r="S1124" s="196" t="e">
        <f t="shared" si="8664"/>
        <v>#REF!</v>
      </c>
      <c r="T1124" s="196"/>
      <c r="U1124" s="196"/>
      <c r="V1124" s="196">
        <f t="shared" si="8665"/>
        <v>0</v>
      </c>
      <c r="W1124" s="196"/>
      <c r="X1124" s="196"/>
      <c r="Y1124" s="196"/>
      <c r="Z1124" s="196"/>
      <c r="AA1124" s="196">
        <f t="shared" ref="AA1124" si="9111">IF($W$629=1,J1124*$J$7,0)</f>
        <v>0</v>
      </c>
      <c r="AB1124" s="196">
        <f t="shared" ref="AB1124" si="9112">IF($X$629=1,P1124*$P$7,0)</f>
        <v>0</v>
      </c>
      <c r="AC1124" s="196" t="e">
        <f t="shared" ref="AC1124" si="9113">IF($Y$629=1,S1124*$S$7,0)</f>
        <v>#REF!</v>
      </c>
      <c r="AD1124" s="196">
        <f t="shared" ref="AD1124" si="9114">IF($Z$629=1,V1124*$V$7,0)</f>
        <v>0</v>
      </c>
      <c r="AE1124" s="197" t="e">
        <f t="shared" si="8670"/>
        <v>#REF!</v>
      </c>
      <c r="AF1124" s="198">
        <f t="shared" ref="AF1124" si="9115">IFERROR(AE1124/(IF($W$629&gt;0,$J$7,0)+IF($X$629&gt;0,$P$7,0)+IF($Y$629&gt;0,$S$7,0)+IF($Z$629&gt;0,$V$7,0)),0)</f>
        <v>0</v>
      </c>
      <c r="AG1124" s="198"/>
      <c r="AH1124" s="424" t="e">
        <f t="shared" ref="AH1124" si="9116">ROUND((SUM(AF1124:AF1138)/SUM($AG$629:$AG$643)),0)</f>
        <v>#REF!</v>
      </c>
      <c r="AI1124" s="412" t="e">
        <f t="shared" ref="AI1124" si="9117">IF(AH1124&gt;=$BO$629,"A",IF(AH1124&gt;=$BO$630,"B",IF(AH1124&gt;=$BO$631,"C",IF(AH1124&gt;=$BO$632,"D",""))))</f>
        <v>#REF!</v>
      </c>
      <c r="AJ1124" s="199" t="str">
        <f t="shared" si="8831"/>
        <v>4.1</v>
      </c>
      <c r="AK1124" s="8" t="e">
        <f>#REF!</f>
        <v>#REF!</v>
      </c>
      <c r="AL1124" s="199"/>
      <c r="AM1124" s="196" t="e">
        <f t="shared" si="8672"/>
        <v>#REF!</v>
      </c>
      <c r="AN1124" s="196"/>
      <c r="AO1124" s="196"/>
      <c r="AP1124" s="196">
        <f t="shared" si="8673"/>
        <v>0</v>
      </c>
      <c r="AQ1124" s="196"/>
      <c r="AR1124" s="196"/>
      <c r="AS1124" s="196">
        <f t="shared" si="8674"/>
        <v>0</v>
      </c>
      <c r="AT1124" s="196"/>
      <c r="AU1124" s="196"/>
      <c r="AV1124" s="196"/>
      <c r="AW1124" s="196" t="e">
        <f t="shared" ref="AW1124" si="9118">IF($AT$629=1,AM1124*$AM$7,0)</f>
        <v>#REF!</v>
      </c>
      <c r="AX1124" s="196">
        <f t="shared" ref="AX1124" si="9119">IF($AU$629=1,AP1124*$AP$7,0)</f>
        <v>0</v>
      </c>
      <c r="AY1124" s="196">
        <f t="shared" ref="AY1124" si="9120">IF($AV$629=1,AS1124*$AS$7,0)</f>
        <v>0</v>
      </c>
      <c r="AZ1124" s="197" t="e">
        <f t="shared" si="8678"/>
        <v>#REF!</v>
      </c>
      <c r="BA1124" s="198">
        <f t="shared" ref="BA1124" si="9121">IFERROR(AZ1124/(IF($AT$629&gt;0,$AM$7,0)+IF($AU$629&gt;0,$AP$7,0)+IF($AV$629&gt;0,$AS$7,0)),0)</f>
        <v>0</v>
      </c>
      <c r="BB1124" s="198"/>
      <c r="BC1124" s="424" t="e">
        <f t="shared" ref="BC1124" si="9122">ROUND((SUM(BA1124:BA1138)/SUM($BB$629:$BB$643)),0)</f>
        <v>#REF!</v>
      </c>
      <c r="BD1124" s="412" t="e">
        <f t="shared" ref="BD1124" si="9123">IF(BC1124&gt;=$BO$629,"A",IF(BC1124&gt;=$BO$630,"B",IF(BC1124&gt;=$BO$631,"C",IF(BC1124&gt;=$BO$632,"D",""))))</f>
        <v>#REF!</v>
      </c>
      <c r="BE1124" s="412"/>
      <c r="BF1124" s="412"/>
      <c r="BG1124" s="415" t="e">
        <f t="shared" ref="BG1124" si="9124">IF(AI1124=$BP$629,$BQ$629,IF(AI1124=$BP$630,$BQ$630,IF(AI1124=$BP$631,$BQ$631,IF(AI1124=$BP$632,$BQ$632,""))))</f>
        <v>#REF!</v>
      </c>
      <c r="BH1124" s="415" t="e">
        <f t="shared" ref="BH1124" si="9125">IF(BD1124=$BP$629,$BR$629,IF(BD1124=$BP$630,$BR$630,IF(BD1124=$BP$631,$BR$631,IF(BD1124=$BP$632,$BR$632,""))))</f>
        <v>#REF!</v>
      </c>
      <c r="BI1124" s="315" t="str">
        <f t="shared" ref="BI1124" si="9126">IF(BE1124=$BS$629,$BT$629,IF(BE1124=$BS$630,$BT$630,IF(BE1124=$BS$631,$BT$631,IF(BE1124=$BS$632,$BT$632,""))))</f>
        <v/>
      </c>
      <c r="BJ1124" s="315" t="str">
        <f t="shared" ref="BJ1124" si="9127">IF(BF1124=$BS$629,$BU$629,IF(BF1124=$BS$630,$BU$630,IF(BF1124=$BS$631,$BU$631,IF(BF1124=$BS$632,$BU$632,""))))</f>
        <v/>
      </c>
      <c r="BK1124" s="412"/>
      <c r="BL1124" s="412"/>
      <c r="BM1124" s="412"/>
      <c r="BP1124" s="211"/>
      <c r="BQ1124" s="211"/>
      <c r="BR1124" s="211"/>
      <c r="BS1124" s="211"/>
    </row>
    <row r="1125" spans="1:71">
      <c r="A1125" s="419"/>
      <c r="B1125" s="419"/>
      <c r="C1125" s="422"/>
      <c r="D1125" s="195" t="str">
        <f t="shared" si="8823"/>
        <v>3.2</v>
      </c>
      <c r="E1125" s="195"/>
      <c r="F1125" s="195"/>
      <c r="G1125" s="195"/>
      <c r="H1125" s="195"/>
      <c r="I1125" s="195"/>
      <c r="J1125" s="196">
        <f t="shared" si="8662"/>
        <v>0</v>
      </c>
      <c r="K1125" s="197" t="str">
        <f>IF(analis!AJ47="","",analis!AJ47)</f>
        <v/>
      </c>
      <c r="L1125" s="196"/>
      <c r="M1125" s="196"/>
      <c r="N1125" s="196"/>
      <c r="O1125" s="196"/>
      <c r="P1125" s="196">
        <f t="shared" si="8663"/>
        <v>0</v>
      </c>
      <c r="Q1125" s="8" t="e">
        <f>#REF!</f>
        <v>#REF!</v>
      </c>
      <c r="R1125" s="196"/>
      <c r="S1125" s="196" t="e">
        <f t="shared" si="8664"/>
        <v>#REF!</v>
      </c>
      <c r="T1125" s="196"/>
      <c r="U1125" s="196"/>
      <c r="V1125" s="196">
        <f t="shared" si="8665"/>
        <v>0</v>
      </c>
      <c r="W1125" s="196"/>
      <c r="X1125" s="196"/>
      <c r="Y1125" s="196"/>
      <c r="Z1125" s="196"/>
      <c r="AA1125" s="196">
        <f t="shared" ref="AA1125" si="9128">IF($W$630=1,J1125*$J$7,0)</f>
        <v>0</v>
      </c>
      <c r="AB1125" s="196">
        <f t="shared" ref="AB1125" si="9129">IF($X$630=1,P1125*$P$7,0)</f>
        <v>0</v>
      </c>
      <c r="AC1125" s="196" t="e">
        <f t="shared" ref="AC1125" si="9130">IF($Y$630=1,S1125*$S$7,0)</f>
        <v>#REF!</v>
      </c>
      <c r="AD1125" s="196">
        <f t="shared" ref="AD1125" si="9131">IF($Z$630=1,V1125*$V$7,0)</f>
        <v>0</v>
      </c>
      <c r="AE1125" s="197" t="e">
        <f t="shared" si="8670"/>
        <v>#REF!</v>
      </c>
      <c r="AF1125" s="198">
        <f t="shared" ref="AF1125" si="9132">IFERROR(AE1125/(IF($W$630&gt;0,$J$7,0)+IF($X$630&gt;0,$P$7,0)+IF($Y$630&gt;0,$S$7,0)+IF($Z$630&gt;0,$V$7,0)),0)</f>
        <v>0</v>
      </c>
      <c r="AG1125" s="198"/>
      <c r="AH1125" s="425"/>
      <c r="AI1125" s="413"/>
      <c r="AJ1125" s="199" t="str">
        <f t="shared" si="8831"/>
        <v>4.2</v>
      </c>
      <c r="AK1125" s="8" t="e">
        <f>#REF!</f>
        <v>#REF!</v>
      </c>
      <c r="AL1125" s="199"/>
      <c r="AM1125" s="196" t="e">
        <f t="shared" si="8672"/>
        <v>#REF!</v>
      </c>
      <c r="AN1125" s="196"/>
      <c r="AO1125" s="196"/>
      <c r="AP1125" s="196">
        <f t="shared" si="8673"/>
        <v>0</v>
      </c>
      <c r="AQ1125" s="196"/>
      <c r="AR1125" s="196"/>
      <c r="AS1125" s="196">
        <f t="shared" si="8674"/>
        <v>0</v>
      </c>
      <c r="AT1125" s="196"/>
      <c r="AU1125" s="196"/>
      <c r="AV1125" s="196"/>
      <c r="AW1125" s="196" t="e">
        <f t="shared" ref="AW1125" si="9133">IF($AT$630=1,AM1125*$AM$7,0)</f>
        <v>#REF!</v>
      </c>
      <c r="AX1125" s="196">
        <f t="shared" ref="AX1125" si="9134">IF($AU$630=1,AP1125*$AP$7,0)</f>
        <v>0</v>
      </c>
      <c r="AY1125" s="196">
        <f t="shared" ref="AY1125" si="9135">IF($AV$630=1,AS1125*$AS$7,0)</f>
        <v>0</v>
      </c>
      <c r="AZ1125" s="197" t="e">
        <f t="shared" si="8678"/>
        <v>#REF!</v>
      </c>
      <c r="BA1125" s="198">
        <f t="shared" ref="BA1125" si="9136">IFERROR(AZ1125/(IF($AT$630&gt;0,$AM$7,0)+IF($AU$630&gt;0,$AP$7,0)+IF($AV$630&gt;0,$AS$7,0)),0)</f>
        <v>0</v>
      </c>
      <c r="BB1125" s="198"/>
      <c r="BC1125" s="425"/>
      <c r="BD1125" s="413"/>
      <c r="BE1125" s="413"/>
      <c r="BF1125" s="413"/>
      <c r="BG1125" s="416"/>
      <c r="BH1125" s="416"/>
      <c r="BI1125" s="411"/>
      <c r="BJ1125" s="411"/>
      <c r="BK1125" s="413"/>
      <c r="BL1125" s="413"/>
      <c r="BM1125" s="413"/>
      <c r="BP1125" s="211"/>
      <c r="BQ1125" s="211"/>
      <c r="BR1125" s="211"/>
      <c r="BS1125" s="211"/>
    </row>
    <row r="1126" spans="1:71">
      <c r="A1126" s="419"/>
      <c r="B1126" s="419"/>
      <c r="C1126" s="422"/>
      <c r="D1126" s="195" t="str">
        <f t="shared" si="8823"/>
        <v>3.3</v>
      </c>
      <c r="E1126" s="195"/>
      <c r="F1126" s="195"/>
      <c r="G1126" s="195"/>
      <c r="H1126" s="195"/>
      <c r="I1126" s="195"/>
      <c r="J1126" s="196">
        <f t="shared" si="8662"/>
        <v>0</v>
      </c>
      <c r="K1126" s="197" t="str">
        <f>IF(analis!AL47="","",analis!AL47)</f>
        <v/>
      </c>
      <c r="L1126" s="196"/>
      <c r="M1126" s="196"/>
      <c r="N1126" s="196"/>
      <c r="O1126" s="196"/>
      <c r="P1126" s="196">
        <f t="shared" si="8663"/>
        <v>0</v>
      </c>
      <c r="Q1126" s="8" t="e">
        <f>#REF!</f>
        <v>#REF!</v>
      </c>
      <c r="R1126" s="196"/>
      <c r="S1126" s="196" t="e">
        <f t="shared" si="8664"/>
        <v>#REF!</v>
      </c>
      <c r="T1126" s="196"/>
      <c r="U1126" s="196"/>
      <c r="V1126" s="196">
        <f t="shared" si="8665"/>
        <v>0</v>
      </c>
      <c r="W1126" s="196"/>
      <c r="X1126" s="196"/>
      <c r="Y1126" s="196"/>
      <c r="Z1126" s="196"/>
      <c r="AA1126" s="196">
        <f t="shared" ref="AA1126" si="9137">IF($W$631=1,J1126*$J$7,0)</f>
        <v>0</v>
      </c>
      <c r="AB1126" s="196">
        <f t="shared" ref="AB1126" si="9138">IF($X$631=1,P1126*$P$7,0)</f>
        <v>0</v>
      </c>
      <c r="AC1126" s="196" t="e">
        <f t="shared" ref="AC1126" si="9139">IF($Y$631=1,S1126*$S$7,0)</f>
        <v>#REF!</v>
      </c>
      <c r="AD1126" s="196">
        <f t="shared" ref="AD1126" si="9140">IF($Z$631=1,V1126*$V$7,0)</f>
        <v>0</v>
      </c>
      <c r="AE1126" s="197" t="e">
        <f t="shared" si="8670"/>
        <v>#REF!</v>
      </c>
      <c r="AF1126" s="198">
        <f t="shared" ref="AF1126" si="9141">IFERROR(AE1126/(IF($W$631&gt;0,$J$7,0)+IF($X$631&gt;0,$P$7,0)+IF($Y$631&gt;0,$S$7,0)+IF($Z$631&gt;0,$V$7,0)),0)</f>
        <v>0</v>
      </c>
      <c r="AG1126" s="198"/>
      <c r="AH1126" s="425"/>
      <c r="AI1126" s="413"/>
      <c r="AJ1126" s="199" t="str">
        <f t="shared" si="8831"/>
        <v>4.3</v>
      </c>
      <c r="AK1126" s="8" t="e">
        <f>#REF!</f>
        <v>#REF!</v>
      </c>
      <c r="AL1126" s="199"/>
      <c r="AM1126" s="196" t="e">
        <f t="shared" si="8672"/>
        <v>#REF!</v>
      </c>
      <c r="AN1126" s="196"/>
      <c r="AO1126" s="196"/>
      <c r="AP1126" s="196">
        <f t="shared" si="8673"/>
        <v>0</v>
      </c>
      <c r="AQ1126" s="196"/>
      <c r="AR1126" s="196"/>
      <c r="AS1126" s="196">
        <f t="shared" si="8674"/>
        <v>0</v>
      </c>
      <c r="AT1126" s="196"/>
      <c r="AU1126" s="196"/>
      <c r="AV1126" s="196"/>
      <c r="AW1126" s="196" t="e">
        <f t="shared" ref="AW1126" si="9142">IF($AT$631=1,AM1126*$AM$7,0)</f>
        <v>#REF!</v>
      </c>
      <c r="AX1126" s="196">
        <f t="shared" ref="AX1126" si="9143">IF($AU$631=1,AP1126*$AP$7,0)</f>
        <v>0</v>
      </c>
      <c r="AY1126" s="196">
        <f t="shared" ref="AY1126" si="9144">IF($AV$631=1,AS1126*$AS$7,0)</f>
        <v>0</v>
      </c>
      <c r="AZ1126" s="197" t="e">
        <f t="shared" si="8678"/>
        <v>#REF!</v>
      </c>
      <c r="BA1126" s="198">
        <f t="shared" ref="BA1126" si="9145">IFERROR(AZ1126/(IF($AT$631&gt;0,$AM$7,0)+IF($AU$631&gt;0,$AP$7,0)+IF($AV$631&gt;0,$AS$7,0)),0)</f>
        <v>0</v>
      </c>
      <c r="BB1126" s="198"/>
      <c r="BC1126" s="425"/>
      <c r="BD1126" s="413"/>
      <c r="BE1126" s="413"/>
      <c r="BF1126" s="413"/>
      <c r="BG1126" s="416"/>
      <c r="BH1126" s="416"/>
      <c r="BI1126" s="411"/>
      <c r="BJ1126" s="411"/>
      <c r="BK1126" s="413"/>
      <c r="BL1126" s="413"/>
      <c r="BM1126" s="413"/>
      <c r="BP1126" s="211"/>
      <c r="BQ1126" s="211"/>
      <c r="BR1126" s="211"/>
      <c r="BS1126" s="211"/>
    </row>
    <row r="1127" spans="1:71">
      <c r="A1127" s="419"/>
      <c r="B1127" s="419"/>
      <c r="C1127" s="422"/>
      <c r="D1127" s="195" t="str">
        <f t="shared" si="8823"/>
        <v>3.4</v>
      </c>
      <c r="E1127" s="195"/>
      <c r="F1127" s="195"/>
      <c r="G1127" s="195"/>
      <c r="H1127" s="195"/>
      <c r="I1127" s="195"/>
      <c r="J1127" s="196">
        <f t="shared" si="8662"/>
        <v>0</v>
      </c>
      <c r="K1127" s="197" t="str">
        <f>IF(analis!AN47="","",analis!AN47)</f>
        <v/>
      </c>
      <c r="L1127" s="196"/>
      <c r="M1127" s="196"/>
      <c r="N1127" s="196"/>
      <c r="O1127" s="196"/>
      <c r="P1127" s="196">
        <f t="shared" si="8663"/>
        <v>0</v>
      </c>
      <c r="Q1127" s="8" t="e">
        <f>#REF!</f>
        <v>#REF!</v>
      </c>
      <c r="R1127" s="196"/>
      <c r="S1127" s="196" t="e">
        <f t="shared" si="8664"/>
        <v>#REF!</v>
      </c>
      <c r="T1127" s="196"/>
      <c r="U1127" s="196"/>
      <c r="V1127" s="196">
        <f t="shared" si="8665"/>
        <v>0</v>
      </c>
      <c r="W1127" s="196"/>
      <c r="X1127" s="196"/>
      <c r="Y1127" s="196"/>
      <c r="Z1127" s="196"/>
      <c r="AA1127" s="196">
        <f t="shared" ref="AA1127" si="9146">IF($W$632=1,J1127*$J$7,0)</f>
        <v>0</v>
      </c>
      <c r="AB1127" s="196">
        <f t="shared" ref="AB1127" si="9147">IF($X$632=1,P1127*$P$7,0)</f>
        <v>0</v>
      </c>
      <c r="AC1127" s="196" t="e">
        <f t="shared" ref="AC1127" si="9148">IF($Y$632=1,S1127*$S$7,0)</f>
        <v>#REF!</v>
      </c>
      <c r="AD1127" s="196">
        <f t="shared" ref="AD1127" si="9149">IF($Z$632=1,V1127*$V$7,0)</f>
        <v>0</v>
      </c>
      <c r="AE1127" s="197" t="e">
        <f t="shared" si="8670"/>
        <v>#REF!</v>
      </c>
      <c r="AF1127" s="198">
        <f t="shared" ref="AF1127" si="9150">IFERROR(AE1127/(IF($W$632&gt;0,$J$7,0)+IF($X$632&gt;0,$P$7,0)+IF($Y$632&gt;0,$S$7,0)+IF($Z$632&gt;0,$V$7,0)),0)</f>
        <v>0</v>
      </c>
      <c r="AG1127" s="198"/>
      <c r="AH1127" s="425"/>
      <c r="AI1127" s="413"/>
      <c r="AJ1127" s="199" t="str">
        <f t="shared" si="8831"/>
        <v>4.4</v>
      </c>
      <c r="AK1127" s="8" t="e">
        <f>#REF!</f>
        <v>#REF!</v>
      </c>
      <c r="AL1127" s="199"/>
      <c r="AM1127" s="196" t="e">
        <f t="shared" si="8672"/>
        <v>#REF!</v>
      </c>
      <c r="AN1127" s="196"/>
      <c r="AO1127" s="196"/>
      <c r="AP1127" s="196">
        <f t="shared" si="8673"/>
        <v>0</v>
      </c>
      <c r="AQ1127" s="196"/>
      <c r="AR1127" s="196"/>
      <c r="AS1127" s="196">
        <f t="shared" si="8674"/>
        <v>0</v>
      </c>
      <c r="AT1127" s="196"/>
      <c r="AU1127" s="196"/>
      <c r="AV1127" s="196"/>
      <c r="AW1127" s="196" t="e">
        <f t="shared" ref="AW1127" si="9151">IF($AT$632=1,AM1127*$AM$7,0)</f>
        <v>#REF!</v>
      </c>
      <c r="AX1127" s="196">
        <f t="shared" ref="AX1127" si="9152">IF($AU$632=1,AP1127*$AP$7,0)</f>
        <v>0</v>
      </c>
      <c r="AY1127" s="196">
        <f t="shared" ref="AY1127" si="9153">IF($AV$632=1,AS1127*$AS$7,0)</f>
        <v>0</v>
      </c>
      <c r="AZ1127" s="197" t="e">
        <f t="shared" si="8678"/>
        <v>#REF!</v>
      </c>
      <c r="BA1127" s="198">
        <f t="shared" ref="BA1127" si="9154">IFERROR(AZ1127/(IF($AT$632&gt;0,$AM$7,0)+IF($AU$632&gt;0,$AP$7,0)+IF($AV$632&gt;0,$AS$7,0)),0)</f>
        <v>0</v>
      </c>
      <c r="BB1127" s="198"/>
      <c r="BC1127" s="425"/>
      <c r="BD1127" s="413"/>
      <c r="BE1127" s="413"/>
      <c r="BF1127" s="413"/>
      <c r="BG1127" s="416"/>
      <c r="BH1127" s="416"/>
      <c r="BI1127" s="411"/>
      <c r="BJ1127" s="411"/>
      <c r="BK1127" s="413"/>
      <c r="BL1127" s="413"/>
      <c r="BM1127" s="413"/>
      <c r="BP1127" s="211"/>
      <c r="BQ1127" s="211"/>
      <c r="BR1127" s="211"/>
      <c r="BS1127" s="211"/>
    </row>
    <row r="1128" spans="1:71">
      <c r="A1128" s="419"/>
      <c r="B1128" s="419"/>
      <c r="C1128" s="422"/>
      <c r="D1128" s="195" t="str">
        <f t="shared" si="8823"/>
        <v>3.5</v>
      </c>
      <c r="E1128" s="195"/>
      <c r="F1128" s="195"/>
      <c r="G1128" s="195"/>
      <c r="H1128" s="195"/>
      <c r="I1128" s="195"/>
      <c r="J1128" s="196">
        <f t="shared" si="8662"/>
        <v>0</v>
      </c>
      <c r="K1128" s="197" t="str">
        <f>IF(analis!AP47="","",analis!AP47)</f>
        <v/>
      </c>
      <c r="L1128" s="196"/>
      <c r="M1128" s="196"/>
      <c r="N1128" s="196"/>
      <c r="O1128" s="196"/>
      <c r="P1128" s="196">
        <f t="shared" si="8663"/>
        <v>0</v>
      </c>
      <c r="Q1128" s="8" t="e">
        <f>#REF!</f>
        <v>#REF!</v>
      </c>
      <c r="R1128" s="196"/>
      <c r="S1128" s="196" t="e">
        <f t="shared" si="8664"/>
        <v>#REF!</v>
      </c>
      <c r="T1128" s="196"/>
      <c r="U1128" s="196"/>
      <c r="V1128" s="196">
        <f t="shared" si="8665"/>
        <v>0</v>
      </c>
      <c r="W1128" s="196"/>
      <c r="X1128" s="196"/>
      <c r="Y1128" s="196"/>
      <c r="Z1128" s="196"/>
      <c r="AA1128" s="196">
        <f t="shared" ref="AA1128" si="9155">IF($W$633=1,J1128*$J$7,0)</f>
        <v>0</v>
      </c>
      <c r="AB1128" s="196">
        <f t="shared" ref="AB1128" si="9156">IF($X$633=1,P1128*$P$7,0)</f>
        <v>0</v>
      </c>
      <c r="AC1128" s="196" t="e">
        <f t="shared" ref="AC1128" si="9157">IF($Y$633=1,S1128*$S$7,0)</f>
        <v>#REF!</v>
      </c>
      <c r="AD1128" s="196">
        <f t="shared" ref="AD1128" si="9158">IF($Z$633=1,V1128*$V$7,0)</f>
        <v>0</v>
      </c>
      <c r="AE1128" s="197" t="e">
        <f t="shared" si="8670"/>
        <v>#REF!</v>
      </c>
      <c r="AF1128" s="198">
        <f t="shared" ref="AF1128" si="9159">IFERROR(AE1128/(IF($W$633&gt;0,$J$7,0)+IF($X$633&gt;0,$P$7,0)+IF($Y$633&gt;0,$S$7,0)+IF($Z$633&gt;0,$V$7,0)),0)</f>
        <v>0</v>
      </c>
      <c r="AG1128" s="198"/>
      <c r="AH1128" s="425"/>
      <c r="AI1128" s="413"/>
      <c r="AJ1128" s="199" t="str">
        <f t="shared" si="8831"/>
        <v>4.5</v>
      </c>
      <c r="AK1128" s="8" t="e">
        <f>#REF!</f>
        <v>#REF!</v>
      </c>
      <c r="AL1128" s="199"/>
      <c r="AM1128" s="196" t="e">
        <f t="shared" si="8672"/>
        <v>#REF!</v>
      </c>
      <c r="AN1128" s="196"/>
      <c r="AO1128" s="196"/>
      <c r="AP1128" s="196">
        <f t="shared" si="8673"/>
        <v>0</v>
      </c>
      <c r="AQ1128" s="196"/>
      <c r="AR1128" s="196"/>
      <c r="AS1128" s="196">
        <f t="shared" si="8674"/>
        <v>0</v>
      </c>
      <c r="AT1128" s="196"/>
      <c r="AU1128" s="196"/>
      <c r="AV1128" s="196"/>
      <c r="AW1128" s="196" t="e">
        <f t="shared" ref="AW1128" si="9160">IF($AT$633=1,AM1128*$AM$7,0)</f>
        <v>#REF!</v>
      </c>
      <c r="AX1128" s="196">
        <f t="shared" ref="AX1128" si="9161">IF($AU$633=1,AP1128*$AP$7,0)</f>
        <v>0</v>
      </c>
      <c r="AY1128" s="196">
        <f t="shared" ref="AY1128" si="9162">IF($AV$633=1,AS1128*$AS$7,0)</f>
        <v>0</v>
      </c>
      <c r="AZ1128" s="197" t="e">
        <f t="shared" si="8678"/>
        <v>#REF!</v>
      </c>
      <c r="BA1128" s="198">
        <f t="shared" ref="BA1128" si="9163">IFERROR(AZ1128/(IF($AT$633&gt;0,$AM$7,0)+IF($AU$633&gt;0,$AP$7,0)+IF($AV$633&gt;0,$AS$7,0)),0)</f>
        <v>0</v>
      </c>
      <c r="BB1128" s="198"/>
      <c r="BC1128" s="425"/>
      <c r="BD1128" s="413"/>
      <c r="BE1128" s="413"/>
      <c r="BF1128" s="413"/>
      <c r="BG1128" s="416"/>
      <c r="BH1128" s="416"/>
      <c r="BI1128" s="411"/>
      <c r="BJ1128" s="411"/>
      <c r="BK1128" s="413"/>
      <c r="BL1128" s="413"/>
      <c r="BM1128" s="413"/>
      <c r="BP1128" s="211"/>
      <c r="BQ1128" s="211"/>
      <c r="BR1128" s="211"/>
      <c r="BS1128" s="211"/>
    </row>
    <row r="1129" spans="1:71">
      <c r="A1129" s="419"/>
      <c r="B1129" s="419"/>
      <c r="C1129" s="422"/>
      <c r="D1129" s="195" t="str">
        <f t="shared" si="8823"/>
        <v>3.6</v>
      </c>
      <c r="E1129" s="195"/>
      <c r="F1129" s="195"/>
      <c r="G1129" s="195"/>
      <c r="H1129" s="195"/>
      <c r="I1129" s="195"/>
      <c r="J1129" s="196">
        <f t="shared" si="8662"/>
        <v>0</v>
      </c>
      <c r="K1129" s="197" t="str">
        <f>IF(analis!AR47="","",analis!AR47)</f>
        <v/>
      </c>
      <c r="L1129" s="196"/>
      <c r="M1129" s="196"/>
      <c r="N1129" s="196"/>
      <c r="O1129" s="196"/>
      <c r="P1129" s="196">
        <f t="shared" si="8663"/>
        <v>0</v>
      </c>
      <c r="Q1129" s="8" t="str">
        <f>'rpp10'!$M$292</f>
        <v/>
      </c>
      <c r="R1129" s="196"/>
      <c r="S1129" s="196">
        <f t="shared" si="8664"/>
        <v>0</v>
      </c>
      <c r="T1129" s="196"/>
      <c r="U1129" s="196"/>
      <c r="V1129" s="196">
        <f t="shared" si="8665"/>
        <v>0</v>
      </c>
      <c r="W1129" s="196"/>
      <c r="X1129" s="196"/>
      <c r="Y1129" s="196"/>
      <c r="Z1129" s="196"/>
      <c r="AA1129" s="196">
        <f t="shared" ref="AA1129" si="9164">IF($W$634=1,J1129*$J$7,0)</f>
        <v>0</v>
      </c>
      <c r="AB1129" s="196">
        <f t="shared" ref="AB1129" si="9165">IF($X$634=1,P1129*$P$7,0)</f>
        <v>0</v>
      </c>
      <c r="AC1129" s="196">
        <f t="shared" ref="AC1129" si="9166">IF($Y$634=1,S1129*$S$7,0)</f>
        <v>0</v>
      </c>
      <c r="AD1129" s="196">
        <f t="shared" ref="AD1129" si="9167">IF($Z$634=1,V1129*$V$7,0)</f>
        <v>0</v>
      </c>
      <c r="AE1129" s="197">
        <f t="shared" si="8670"/>
        <v>0</v>
      </c>
      <c r="AF1129" s="198">
        <f t="shared" ref="AF1129" si="9168">IFERROR(AE1129/(IF($W$634&gt;0,$J$7,0)+IF($X$634&gt;0,$P$7,0)+IF($Y$634&gt;0,$S$7,0)+IF($Z$634&gt;0,$V$7,0)),0)</f>
        <v>0</v>
      </c>
      <c r="AG1129" s="198"/>
      <c r="AH1129" s="425"/>
      <c r="AI1129" s="413"/>
      <c r="AJ1129" s="199" t="str">
        <f t="shared" si="8831"/>
        <v>4.6</v>
      </c>
      <c r="AK1129" s="8" t="str">
        <f>'rpp10'!$M$349</f>
        <v/>
      </c>
      <c r="AL1129" s="199"/>
      <c r="AM1129" s="196">
        <f t="shared" si="8672"/>
        <v>0</v>
      </c>
      <c r="AN1129" s="196"/>
      <c r="AO1129" s="196"/>
      <c r="AP1129" s="196">
        <f t="shared" si="8673"/>
        <v>0</v>
      </c>
      <c r="AQ1129" s="196"/>
      <c r="AR1129" s="196"/>
      <c r="AS1129" s="196">
        <f t="shared" si="8674"/>
        <v>0</v>
      </c>
      <c r="AT1129" s="196"/>
      <c r="AU1129" s="196"/>
      <c r="AV1129" s="196"/>
      <c r="AW1129" s="196">
        <f t="shared" ref="AW1129" si="9169">IF($AT$634=1,AM1129*$AM$7,0)</f>
        <v>0</v>
      </c>
      <c r="AX1129" s="196">
        <f t="shared" ref="AX1129" si="9170">IF($AU$634=1,AP1129*$AP$7,0)</f>
        <v>0</v>
      </c>
      <c r="AY1129" s="196">
        <f t="shared" ref="AY1129" si="9171">IF($AV$634=1,AS1129*$AS$7,0)</f>
        <v>0</v>
      </c>
      <c r="AZ1129" s="197">
        <f t="shared" si="8678"/>
        <v>0</v>
      </c>
      <c r="BA1129" s="198">
        <f t="shared" ref="BA1129" si="9172">IFERROR(AZ1129/(IF($AT$634&gt;0,$AM$7,0)+IF($AU$634&gt;0,$AP$7,0)+IF($AV$634&gt;0,$AS$7,0)),0)</f>
        <v>0</v>
      </c>
      <c r="BB1129" s="198"/>
      <c r="BC1129" s="425"/>
      <c r="BD1129" s="413"/>
      <c r="BE1129" s="413"/>
      <c r="BF1129" s="413"/>
      <c r="BG1129" s="416"/>
      <c r="BH1129" s="416"/>
      <c r="BI1129" s="411"/>
      <c r="BJ1129" s="411"/>
      <c r="BK1129" s="413"/>
      <c r="BL1129" s="413"/>
      <c r="BM1129" s="413"/>
      <c r="BP1129" s="211"/>
      <c r="BQ1129" s="211"/>
      <c r="BR1129" s="211"/>
      <c r="BS1129" s="211"/>
    </row>
    <row r="1130" spans="1:71">
      <c r="A1130" s="419"/>
      <c r="B1130" s="419"/>
      <c r="C1130" s="422"/>
      <c r="D1130" s="195" t="str">
        <f t="shared" si="8823"/>
        <v>3.7</v>
      </c>
      <c r="E1130" s="195"/>
      <c r="F1130" s="195"/>
      <c r="G1130" s="195"/>
      <c r="H1130" s="195"/>
      <c r="I1130" s="195"/>
      <c r="J1130" s="196">
        <f t="shared" si="8662"/>
        <v>0</v>
      </c>
      <c r="K1130" s="197" t="str">
        <f>IF(analis!AT47="","",analis!AT47)</f>
        <v/>
      </c>
      <c r="L1130" s="196"/>
      <c r="M1130" s="196"/>
      <c r="N1130" s="196"/>
      <c r="O1130" s="196"/>
      <c r="P1130" s="196">
        <f t="shared" si="8663"/>
        <v>0</v>
      </c>
      <c r="Q1130" s="8" t="e">
        <f>#REF!</f>
        <v>#REF!</v>
      </c>
      <c r="R1130" s="196"/>
      <c r="S1130" s="196" t="e">
        <f t="shared" si="8664"/>
        <v>#REF!</v>
      </c>
      <c r="T1130" s="196"/>
      <c r="U1130" s="196"/>
      <c r="V1130" s="196">
        <f t="shared" si="8665"/>
        <v>0</v>
      </c>
      <c r="W1130" s="196"/>
      <c r="X1130" s="196"/>
      <c r="Y1130" s="196"/>
      <c r="Z1130" s="196"/>
      <c r="AA1130" s="196">
        <f t="shared" ref="AA1130" si="9173">IF($W$635=1,J1130*$J$7,0)</f>
        <v>0</v>
      </c>
      <c r="AB1130" s="196">
        <f t="shared" ref="AB1130" si="9174">IF($X$635=1,P1130*$P$7,0)</f>
        <v>0</v>
      </c>
      <c r="AC1130" s="196" t="e">
        <f t="shared" ref="AC1130" si="9175">IF($Y$635=1,S1130*$S$7,0)</f>
        <v>#REF!</v>
      </c>
      <c r="AD1130" s="196">
        <f t="shared" ref="AD1130" si="9176">IF($Z$635=1,V1130*$V$7,0)</f>
        <v>0</v>
      </c>
      <c r="AE1130" s="197" t="e">
        <f t="shared" si="8670"/>
        <v>#REF!</v>
      </c>
      <c r="AF1130" s="198">
        <f t="shared" ref="AF1130" si="9177">IFERROR(AE1130/(IF($W$635&gt;0,$J$7,0)+IF($X$635&gt;0,$P$7,0)+IF($Y$635&gt;0,$S$7,0)+IF($Z$635&gt;0,$V$7,0)),0)</f>
        <v>0</v>
      </c>
      <c r="AG1130" s="198"/>
      <c r="AH1130" s="425"/>
      <c r="AI1130" s="413"/>
      <c r="AJ1130" s="199" t="str">
        <f t="shared" si="8831"/>
        <v>4.7</v>
      </c>
      <c r="AK1130" s="8" t="e">
        <f>#REF!</f>
        <v>#REF!</v>
      </c>
      <c r="AL1130" s="199"/>
      <c r="AM1130" s="196" t="e">
        <f t="shared" si="8672"/>
        <v>#REF!</v>
      </c>
      <c r="AN1130" s="196"/>
      <c r="AO1130" s="196"/>
      <c r="AP1130" s="196">
        <f t="shared" si="8673"/>
        <v>0</v>
      </c>
      <c r="AQ1130" s="196"/>
      <c r="AR1130" s="196"/>
      <c r="AS1130" s="196">
        <f t="shared" si="8674"/>
        <v>0</v>
      </c>
      <c r="AT1130" s="196"/>
      <c r="AU1130" s="196"/>
      <c r="AV1130" s="196"/>
      <c r="AW1130" s="196" t="e">
        <f t="shared" ref="AW1130" si="9178">IF($AT$635=1,AM1130*$AM$7,0)</f>
        <v>#REF!</v>
      </c>
      <c r="AX1130" s="196">
        <f t="shared" ref="AX1130" si="9179">IF($AU$635=1,AP1130*$AP$7,0)</f>
        <v>0</v>
      </c>
      <c r="AY1130" s="196">
        <f t="shared" ref="AY1130" si="9180">IF($AV$635=1,AS1130*$AS$7,0)</f>
        <v>0</v>
      </c>
      <c r="AZ1130" s="197" t="e">
        <f t="shared" si="8678"/>
        <v>#REF!</v>
      </c>
      <c r="BA1130" s="198">
        <f t="shared" ref="BA1130" si="9181">IFERROR(AZ1130/(IF($AT$635&gt;0,$AM$7,0)+IF($AU$635&gt;0,$AP$7,0)+IF($AV$635&gt;0,$AS$7,0)),0)</f>
        <v>0</v>
      </c>
      <c r="BB1130" s="198"/>
      <c r="BC1130" s="425"/>
      <c r="BD1130" s="413"/>
      <c r="BE1130" s="413"/>
      <c r="BF1130" s="413"/>
      <c r="BG1130" s="416"/>
      <c r="BH1130" s="416"/>
      <c r="BI1130" s="411"/>
      <c r="BJ1130" s="411"/>
      <c r="BK1130" s="413"/>
      <c r="BL1130" s="413"/>
      <c r="BM1130" s="413"/>
      <c r="BP1130" s="211"/>
      <c r="BQ1130" s="211"/>
      <c r="BR1130" s="211"/>
      <c r="BS1130" s="211"/>
    </row>
    <row r="1131" spans="1:71">
      <c r="A1131" s="419"/>
      <c r="B1131" s="419"/>
      <c r="C1131" s="422"/>
      <c r="D1131" s="195" t="str">
        <f t="shared" si="8823"/>
        <v>3.8</v>
      </c>
      <c r="E1131" s="195"/>
      <c r="F1131" s="195"/>
      <c r="G1131" s="195"/>
      <c r="H1131" s="195"/>
      <c r="I1131" s="195"/>
      <c r="J1131" s="196">
        <f t="shared" si="8662"/>
        <v>0</v>
      </c>
      <c r="K1131" s="197" t="str">
        <f>IF(analis!AV47="","",analis!AV47)</f>
        <v/>
      </c>
      <c r="L1131" s="196"/>
      <c r="M1131" s="196"/>
      <c r="N1131" s="196"/>
      <c r="O1131" s="196"/>
      <c r="P1131" s="196">
        <f t="shared" si="8663"/>
        <v>0</v>
      </c>
      <c r="Q1131" s="8" t="e">
        <f>#REF!</f>
        <v>#REF!</v>
      </c>
      <c r="R1131" s="196"/>
      <c r="S1131" s="196" t="e">
        <f t="shared" si="8664"/>
        <v>#REF!</v>
      </c>
      <c r="T1131" s="196"/>
      <c r="U1131" s="196"/>
      <c r="V1131" s="196">
        <f t="shared" si="8665"/>
        <v>0</v>
      </c>
      <c r="W1131" s="196"/>
      <c r="X1131" s="196"/>
      <c r="Y1131" s="196"/>
      <c r="Z1131" s="196"/>
      <c r="AA1131" s="196">
        <f t="shared" ref="AA1131" si="9182">IF($W$636=1,J1131*$J$7,0)</f>
        <v>0</v>
      </c>
      <c r="AB1131" s="196">
        <f t="shared" ref="AB1131" si="9183">IF($X$636=1,P1131*$P$7,0)</f>
        <v>0</v>
      </c>
      <c r="AC1131" s="196" t="e">
        <f t="shared" ref="AC1131" si="9184">IF($Y$636=1,S1131*$S$7,0)</f>
        <v>#REF!</v>
      </c>
      <c r="AD1131" s="196">
        <f t="shared" ref="AD1131" si="9185">IF($Z$636=1,V1131*$V$7,0)</f>
        <v>0</v>
      </c>
      <c r="AE1131" s="197" t="e">
        <f t="shared" si="8670"/>
        <v>#REF!</v>
      </c>
      <c r="AF1131" s="198">
        <f t="shared" ref="AF1131" si="9186">IFERROR(AE1131/(IF($W$636&gt;0,$J$7,0)+IF($X$636&gt;0,$P$7,0)+IF($Y$636&gt;0,$S$7,0)+IF($Z$636&gt;0,$V$7,0)),0)</f>
        <v>0</v>
      </c>
      <c r="AG1131" s="198"/>
      <c r="AH1131" s="425"/>
      <c r="AI1131" s="413"/>
      <c r="AJ1131" s="199" t="str">
        <f t="shared" si="8831"/>
        <v>4.8</v>
      </c>
      <c r="AK1131" s="8" t="e">
        <f>#REF!</f>
        <v>#REF!</v>
      </c>
      <c r="AL1131" s="199"/>
      <c r="AM1131" s="196" t="e">
        <f t="shared" si="8672"/>
        <v>#REF!</v>
      </c>
      <c r="AN1131" s="196"/>
      <c r="AO1131" s="196"/>
      <c r="AP1131" s="196">
        <f t="shared" si="8673"/>
        <v>0</v>
      </c>
      <c r="AQ1131" s="196"/>
      <c r="AR1131" s="196"/>
      <c r="AS1131" s="196">
        <f t="shared" si="8674"/>
        <v>0</v>
      </c>
      <c r="AT1131" s="196"/>
      <c r="AU1131" s="196"/>
      <c r="AV1131" s="196"/>
      <c r="AW1131" s="196" t="e">
        <f t="shared" ref="AW1131" si="9187">IF($AT$636=1,AM1131*$AM$7,0)</f>
        <v>#REF!</v>
      </c>
      <c r="AX1131" s="196">
        <f t="shared" ref="AX1131" si="9188">IF($AU$636=1,AP1131*$AP$7,0)</f>
        <v>0</v>
      </c>
      <c r="AY1131" s="196">
        <f t="shared" ref="AY1131" si="9189">IF($AV$636=1,AS1131*$AS$7,0)</f>
        <v>0</v>
      </c>
      <c r="AZ1131" s="197" t="e">
        <f t="shared" si="8678"/>
        <v>#REF!</v>
      </c>
      <c r="BA1131" s="198">
        <f t="shared" ref="BA1131" si="9190">IFERROR(AZ1131/(IF($AT$636&gt;0,$AM$7,0)+IF($AU$636&gt;0,$AP$7,0)+IF($AV$636&gt;0,$AS$7,0)),0)</f>
        <v>0</v>
      </c>
      <c r="BB1131" s="198"/>
      <c r="BC1131" s="425"/>
      <c r="BD1131" s="413"/>
      <c r="BE1131" s="413"/>
      <c r="BF1131" s="413"/>
      <c r="BG1131" s="416"/>
      <c r="BH1131" s="416"/>
      <c r="BI1131" s="411"/>
      <c r="BJ1131" s="411"/>
      <c r="BK1131" s="413"/>
      <c r="BL1131" s="413"/>
      <c r="BM1131" s="413"/>
      <c r="BP1131" s="211"/>
      <c r="BQ1131" s="211"/>
      <c r="BR1131" s="211"/>
      <c r="BS1131" s="211"/>
    </row>
    <row r="1132" spans="1:71">
      <c r="A1132" s="419"/>
      <c r="B1132" s="419"/>
      <c r="C1132" s="422"/>
      <c r="D1132" s="195" t="str">
        <f t="shared" si="8823"/>
        <v>3.9</v>
      </c>
      <c r="E1132" s="195"/>
      <c r="F1132" s="195"/>
      <c r="G1132" s="195"/>
      <c r="H1132" s="195"/>
      <c r="I1132" s="195"/>
      <c r="J1132" s="196">
        <f t="shared" si="8662"/>
        <v>0</v>
      </c>
      <c r="K1132" s="197" t="str">
        <f>IF(analis!AX47="","",analis!AX47)</f>
        <v/>
      </c>
      <c r="L1132" s="196"/>
      <c r="M1132" s="196"/>
      <c r="N1132" s="196"/>
      <c r="O1132" s="196"/>
      <c r="P1132" s="196">
        <f t="shared" si="8663"/>
        <v>0</v>
      </c>
      <c r="Q1132" s="8" t="e">
        <f>#REF!</f>
        <v>#REF!</v>
      </c>
      <c r="R1132" s="196"/>
      <c r="S1132" s="196" t="e">
        <f t="shared" si="8664"/>
        <v>#REF!</v>
      </c>
      <c r="T1132" s="196"/>
      <c r="U1132" s="196"/>
      <c r="V1132" s="196">
        <f t="shared" si="8665"/>
        <v>0</v>
      </c>
      <c r="W1132" s="196"/>
      <c r="X1132" s="196"/>
      <c r="Y1132" s="196"/>
      <c r="Z1132" s="196"/>
      <c r="AA1132" s="196">
        <f t="shared" ref="AA1132" si="9191">IF($W$637=1,J1132*$J$7,0)</f>
        <v>0</v>
      </c>
      <c r="AB1132" s="196">
        <f t="shared" ref="AB1132" si="9192">IF($X$637=1,P1132*$P$7,0)</f>
        <v>0</v>
      </c>
      <c r="AC1132" s="196" t="e">
        <f t="shared" ref="AC1132" si="9193">IF($Y$637=1,S1132*$S$7,0)</f>
        <v>#REF!</v>
      </c>
      <c r="AD1132" s="196">
        <f t="shared" ref="AD1132" si="9194">IF($Z$637=1,V1132*$V$7,0)</f>
        <v>0</v>
      </c>
      <c r="AE1132" s="197" t="e">
        <f t="shared" si="8670"/>
        <v>#REF!</v>
      </c>
      <c r="AF1132" s="198">
        <f t="shared" ref="AF1132" si="9195">IFERROR(AE1132/(IF($W$637&gt;0,$J$7,0)+IF($X$637&gt;0,$P$7,0)+IF($Y$637&gt;0,$S$7,0)+IF($Z$637&gt;0,$V$7,0)),0)</f>
        <v>0</v>
      </c>
      <c r="AG1132" s="198"/>
      <c r="AH1132" s="425"/>
      <c r="AI1132" s="413"/>
      <c r="AJ1132" s="199" t="str">
        <f t="shared" si="8831"/>
        <v>4.9</v>
      </c>
      <c r="AK1132" s="8" t="e">
        <f>#REF!</f>
        <v>#REF!</v>
      </c>
      <c r="AL1132" s="199"/>
      <c r="AM1132" s="196" t="e">
        <f t="shared" si="8672"/>
        <v>#REF!</v>
      </c>
      <c r="AN1132" s="196"/>
      <c r="AO1132" s="196"/>
      <c r="AP1132" s="196">
        <f t="shared" si="8673"/>
        <v>0</v>
      </c>
      <c r="AQ1132" s="196"/>
      <c r="AR1132" s="196"/>
      <c r="AS1132" s="196">
        <f t="shared" si="8674"/>
        <v>0</v>
      </c>
      <c r="AT1132" s="196"/>
      <c r="AU1132" s="196"/>
      <c r="AV1132" s="196"/>
      <c r="AW1132" s="196" t="e">
        <f t="shared" ref="AW1132" si="9196">IF($AT$637=1,AM1132*$AM$7,0)</f>
        <v>#REF!</v>
      </c>
      <c r="AX1132" s="196">
        <f t="shared" ref="AX1132" si="9197">IF($AU$637=1,AP1132*$AP$7,0)</f>
        <v>0</v>
      </c>
      <c r="AY1132" s="196">
        <f t="shared" ref="AY1132" si="9198">IF($AV$637=1,AS1132*$AS$7,0)</f>
        <v>0</v>
      </c>
      <c r="AZ1132" s="197" t="e">
        <f t="shared" si="8678"/>
        <v>#REF!</v>
      </c>
      <c r="BA1132" s="198">
        <f t="shared" ref="BA1132" si="9199">IFERROR(AZ1132/(IF($AT$637&gt;0,$AM$7,0)+IF($AU$637&gt;0,$AP$7,0)+IF($AV$637&gt;0,$AS$7,0)),0)</f>
        <v>0</v>
      </c>
      <c r="BB1132" s="198"/>
      <c r="BC1132" s="425"/>
      <c r="BD1132" s="413"/>
      <c r="BE1132" s="413"/>
      <c r="BF1132" s="413"/>
      <c r="BG1132" s="416"/>
      <c r="BH1132" s="416"/>
      <c r="BI1132" s="411"/>
      <c r="BJ1132" s="411"/>
      <c r="BK1132" s="413"/>
      <c r="BL1132" s="413"/>
      <c r="BM1132" s="413"/>
      <c r="BP1132" s="211"/>
      <c r="BQ1132" s="211"/>
      <c r="BR1132" s="211"/>
      <c r="BS1132" s="211"/>
    </row>
    <row r="1133" spans="1:71">
      <c r="A1133" s="419"/>
      <c r="B1133" s="419"/>
      <c r="C1133" s="422"/>
      <c r="D1133" s="195" t="str">
        <f t="shared" si="8823"/>
        <v>3.10</v>
      </c>
      <c r="E1133" s="195"/>
      <c r="F1133" s="195"/>
      <c r="G1133" s="195"/>
      <c r="H1133" s="195"/>
      <c r="I1133" s="195"/>
      <c r="J1133" s="196">
        <f t="shared" si="8662"/>
        <v>0</v>
      </c>
      <c r="K1133" s="197" t="str">
        <f>IF(analis!AZ47="","",analis!AZ47)</f>
        <v/>
      </c>
      <c r="L1133" s="196"/>
      <c r="M1133" s="196"/>
      <c r="N1133" s="196"/>
      <c r="O1133" s="196"/>
      <c r="P1133" s="196">
        <f t="shared" si="8663"/>
        <v>0</v>
      </c>
      <c r="Q1133" s="8" t="e">
        <f>#REF!</f>
        <v>#REF!</v>
      </c>
      <c r="R1133" s="196"/>
      <c r="S1133" s="196" t="e">
        <f t="shared" si="8664"/>
        <v>#REF!</v>
      </c>
      <c r="T1133" s="196"/>
      <c r="U1133" s="196"/>
      <c r="V1133" s="196">
        <f t="shared" si="8665"/>
        <v>0</v>
      </c>
      <c r="W1133" s="196"/>
      <c r="X1133" s="196"/>
      <c r="Y1133" s="196"/>
      <c r="Z1133" s="196"/>
      <c r="AA1133" s="196">
        <f t="shared" ref="AA1133" si="9200">IF($W$638=1,J1133*$J$7,0)</f>
        <v>0</v>
      </c>
      <c r="AB1133" s="196">
        <f t="shared" ref="AB1133" si="9201">IF($X$638=1,P1133*$P$7,0)</f>
        <v>0</v>
      </c>
      <c r="AC1133" s="196" t="e">
        <f t="shared" ref="AC1133" si="9202">IF($Y$638=1,S1133*$S$7,0)</f>
        <v>#REF!</v>
      </c>
      <c r="AD1133" s="196">
        <f t="shared" ref="AD1133" si="9203">IF($Z$638=1,V1133*$V$7,0)</f>
        <v>0</v>
      </c>
      <c r="AE1133" s="197" t="e">
        <f t="shared" si="8670"/>
        <v>#REF!</v>
      </c>
      <c r="AF1133" s="198">
        <f t="shared" ref="AF1133" si="9204">IFERROR(AE1133/(IF($W$638&gt;0,$J$7,0)+IF($X$638&gt;0,$P$7,0)+IF($Y$638&gt;0,$S$7,0)+IF($Z$638&gt;0,$V$7,0)),0)</f>
        <v>0</v>
      </c>
      <c r="AG1133" s="198"/>
      <c r="AH1133" s="425"/>
      <c r="AI1133" s="413"/>
      <c r="AJ1133" s="199" t="str">
        <f t="shared" si="8831"/>
        <v>4.10</v>
      </c>
      <c r="AK1133" s="8" t="e">
        <f>#REF!</f>
        <v>#REF!</v>
      </c>
      <c r="AL1133" s="199"/>
      <c r="AM1133" s="196" t="e">
        <f t="shared" si="8672"/>
        <v>#REF!</v>
      </c>
      <c r="AN1133" s="196"/>
      <c r="AO1133" s="196"/>
      <c r="AP1133" s="196">
        <f t="shared" si="8673"/>
        <v>0</v>
      </c>
      <c r="AQ1133" s="196"/>
      <c r="AR1133" s="196"/>
      <c r="AS1133" s="196">
        <f t="shared" si="8674"/>
        <v>0</v>
      </c>
      <c r="AT1133" s="196"/>
      <c r="AU1133" s="196"/>
      <c r="AV1133" s="196"/>
      <c r="AW1133" s="196" t="e">
        <f t="shared" ref="AW1133" si="9205">IF($AT$638=1,AM1133*$AM$7,0)</f>
        <v>#REF!</v>
      </c>
      <c r="AX1133" s="196">
        <f t="shared" ref="AX1133" si="9206">IF($AU$638=1,AP1133*$AP$7,0)</f>
        <v>0</v>
      </c>
      <c r="AY1133" s="196">
        <f t="shared" ref="AY1133" si="9207">IF($AV$638=1,AS1133*$AS$7,0)</f>
        <v>0</v>
      </c>
      <c r="AZ1133" s="197" t="e">
        <f t="shared" si="8678"/>
        <v>#REF!</v>
      </c>
      <c r="BA1133" s="198">
        <f t="shared" ref="BA1133" si="9208">IFERROR(AZ1133/(IF($AT$638&gt;0,$AM$7,0)+IF($AU$638&gt;0,$AP$7,0)+IF($AV$638&gt;0,$AS$7,0)),0)</f>
        <v>0</v>
      </c>
      <c r="BB1133" s="198"/>
      <c r="BC1133" s="425"/>
      <c r="BD1133" s="413"/>
      <c r="BE1133" s="413"/>
      <c r="BF1133" s="413"/>
      <c r="BG1133" s="416"/>
      <c r="BH1133" s="416"/>
      <c r="BI1133" s="411"/>
      <c r="BJ1133" s="411"/>
      <c r="BK1133" s="413"/>
      <c r="BL1133" s="413"/>
      <c r="BM1133" s="413"/>
      <c r="BP1133" s="211"/>
      <c r="BQ1133" s="211"/>
      <c r="BR1133" s="211"/>
      <c r="BS1133" s="211"/>
    </row>
    <row r="1134" spans="1:71">
      <c r="A1134" s="419"/>
      <c r="B1134" s="419"/>
      <c r="C1134" s="422"/>
      <c r="D1134" s="195" t="str">
        <f t="shared" si="8823"/>
        <v>3.11</v>
      </c>
      <c r="E1134" s="195"/>
      <c r="F1134" s="195"/>
      <c r="G1134" s="195"/>
      <c r="H1134" s="195"/>
      <c r="I1134" s="195"/>
      <c r="J1134" s="196">
        <f t="shared" si="8662"/>
        <v>0</v>
      </c>
      <c r="K1134" s="197" t="str">
        <f>IF(analis!BB47="","",analis!BB47)</f>
        <v/>
      </c>
      <c r="L1134" s="196"/>
      <c r="M1134" s="196"/>
      <c r="N1134" s="196"/>
      <c r="O1134" s="196"/>
      <c r="P1134" s="196">
        <f t="shared" si="8663"/>
        <v>0</v>
      </c>
      <c r="Q1134" s="8" t="e">
        <f>#REF!</f>
        <v>#REF!</v>
      </c>
      <c r="R1134" s="196"/>
      <c r="S1134" s="196" t="e">
        <f t="shared" si="8664"/>
        <v>#REF!</v>
      </c>
      <c r="T1134" s="196"/>
      <c r="U1134" s="196"/>
      <c r="V1134" s="196">
        <f t="shared" si="8665"/>
        <v>0</v>
      </c>
      <c r="W1134" s="196"/>
      <c r="X1134" s="196"/>
      <c r="Y1134" s="196"/>
      <c r="Z1134" s="196"/>
      <c r="AA1134" s="196">
        <f t="shared" ref="AA1134" si="9209">IF($W$639=1,J1134*$J$7,0)</f>
        <v>0</v>
      </c>
      <c r="AB1134" s="196">
        <f t="shared" ref="AB1134" si="9210">IF($X$639=1,P1134*$P$7,0)</f>
        <v>0</v>
      </c>
      <c r="AC1134" s="196" t="e">
        <f t="shared" ref="AC1134" si="9211">IF($Y$639=1,S1134*$S$7,0)</f>
        <v>#REF!</v>
      </c>
      <c r="AD1134" s="196">
        <f t="shared" ref="AD1134" si="9212">IF($Z$639=1,V1134*$V$7,0)</f>
        <v>0</v>
      </c>
      <c r="AE1134" s="197" t="e">
        <f t="shared" si="8670"/>
        <v>#REF!</v>
      </c>
      <c r="AF1134" s="198">
        <f t="shared" ref="AF1134" si="9213">IFERROR(AE1134/(IF($W$639&gt;0,$J$7,0)+IF($X$639&gt;0,$P$7,0)+IF($Y$639&gt;0,$S$7,0)+IF($Z$639&gt;0,$V$7,0)),0)</f>
        <v>0</v>
      </c>
      <c r="AG1134" s="198"/>
      <c r="AH1134" s="425"/>
      <c r="AI1134" s="413"/>
      <c r="AJ1134" s="199" t="str">
        <f t="shared" si="8831"/>
        <v>4.11</v>
      </c>
      <c r="AK1134" s="8" t="e">
        <f>#REF!</f>
        <v>#REF!</v>
      </c>
      <c r="AL1134" s="199"/>
      <c r="AM1134" s="196" t="e">
        <f t="shared" si="8672"/>
        <v>#REF!</v>
      </c>
      <c r="AN1134" s="196"/>
      <c r="AO1134" s="196"/>
      <c r="AP1134" s="196">
        <f t="shared" si="8673"/>
        <v>0</v>
      </c>
      <c r="AQ1134" s="196"/>
      <c r="AR1134" s="196"/>
      <c r="AS1134" s="196">
        <f t="shared" si="8674"/>
        <v>0</v>
      </c>
      <c r="AT1134" s="196"/>
      <c r="AU1134" s="196"/>
      <c r="AV1134" s="196"/>
      <c r="AW1134" s="196" t="e">
        <f t="shared" ref="AW1134" si="9214">IF($AT$639=1,AM1134*$AM$7,0)</f>
        <v>#REF!</v>
      </c>
      <c r="AX1134" s="196">
        <f t="shared" ref="AX1134" si="9215">IF($AU$639=1,AP1134*$AP$7,0)</f>
        <v>0</v>
      </c>
      <c r="AY1134" s="196">
        <f t="shared" ref="AY1134" si="9216">IF($AV$639=1,AS1134*$AS$7,0)</f>
        <v>0</v>
      </c>
      <c r="AZ1134" s="197" t="e">
        <f t="shared" si="8678"/>
        <v>#REF!</v>
      </c>
      <c r="BA1134" s="198">
        <f t="shared" ref="BA1134" si="9217">IFERROR(AZ1134/(IF($AT$639&gt;0,$AM$7,0)+IF($AU$639&gt;0,$AP$7,0)+IF($AV$639&gt;0,$AS$7,0)),0)</f>
        <v>0</v>
      </c>
      <c r="BB1134" s="198"/>
      <c r="BC1134" s="425"/>
      <c r="BD1134" s="413"/>
      <c r="BE1134" s="413"/>
      <c r="BF1134" s="413"/>
      <c r="BG1134" s="416"/>
      <c r="BH1134" s="416"/>
      <c r="BI1134" s="411"/>
      <c r="BJ1134" s="411"/>
      <c r="BK1134" s="413"/>
      <c r="BL1134" s="413"/>
      <c r="BM1134" s="413"/>
      <c r="BP1134" s="211"/>
      <c r="BQ1134" s="211"/>
      <c r="BR1134" s="211"/>
      <c r="BS1134" s="211"/>
    </row>
    <row r="1135" spans="1:71">
      <c r="A1135" s="419"/>
      <c r="B1135" s="419"/>
      <c r="C1135" s="422"/>
      <c r="D1135" s="195" t="str">
        <f t="shared" si="8823"/>
        <v>3.12</v>
      </c>
      <c r="E1135" s="195"/>
      <c r="F1135" s="195"/>
      <c r="G1135" s="195"/>
      <c r="H1135" s="195"/>
      <c r="I1135" s="195"/>
      <c r="J1135" s="196">
        <f t="shared" si="8662"/>
        <v>0</v>
      </c>
      <c r="K1135" s="197" t="str">
        <f>IF(analis!BD47="","",analis!BD47)</f>
        <v/>
      </c>
      <c r="L1135" s="196"/>
      <c r="M1135" s="196"/>
      <c r="N1135" s="196"/>
      <c r="O1135" s="196"/>
      <c r="P1135" s="196">
        <f t="shared" si="8663"/>
        <v>0</v>
      </c>
      <c r="Q1135" s="8" t="e">
        <f>#REF!</f>
        <v>#REF!</v>
      </c>
      <c r="R1135" s="196"/>
      <c r="S1135" s="196" t="e">
        <f t="shared" si="8664"/>
        <v>#REF!</v>
      </c>
      <c r="T1135" s="196"/>
      <c r="U1135" s="196"/>
      <c r="V1135" s="196">
        <f t="shared" si="8665"/>
        <v>0</v>
      </c>
      <c r="W1135" s="196"/>
      <c r="X1135" s="196"/>
      <c r="Y1135" s="196"/>
      <c r="Z1135" s="196"/>
      <c r="AA1135" s="196">
        <f t="shared" ref="AA1135" si="9218">IF($W$640=1,J1135*$J$7,0)</f>
        <v>0</v>
      </c>
      <c r="AB1135" s="196">
        <f t="shared" ref="AB1135" si="9219">IF($X$640=1,P1135*$P$7,0)</f>
        <v>0</v>
      </c>
      <c r="AC1135" s="196" t="e">
        <f t="shared" ref="AC1135" si="9220">IF($Y$640=1,S1135*$S$7,0)</f>
        <v>#REF!</v>
      </c>
      <c r="AD1135" s="196">
        <f t="shared" ref="AD1135" si="9221">IF($Z$640=1,V1135*$V$7,0)</f>
        <v>0</v>
      </c>
      <c r="AE1135" s="197" t="e">
        <f t="shared" si="8670"/>
        <v>#REF!</v>
      </c>
      <c r="AF1135" s="198">
        <f t="shared" ref="AF1135" si="9222">IFERROR(AE1135/(IF($W$640&gt;0,$J$7,0)+IF($X$640&gt;0,$P$7,0)+IF($Y$640&gt;0,$S$7,0)+IF($Z$640&gt;0,$V$7,0)),0)</f>
        <v>0</v>
      </c>
      <c r="AG1135" s="198"/>
      <c r="AH1135" s="425"/>
      <c r="AI1135" s="413"/>
      <c r="AJ1135" s="199" t="str">
        <f t="shared" si="8831"/>
        <v>4.12</v>
      </c>
      <c r="AK1135" s="8" t="e">
        <f>#REF!</f>
        <v>#REF!</v>
      </c>
      <c r="AL1135" s="199"/>
      <c r="AM1135" s="196" t="e">
        <f t="shared" si="8672"/>
        <v>#REF!</v>
      </c>
      <c r="AN1135" s="196"/>
      <c r="AO1135" s="196"/>
      <c r="AP1135" s="196">
        <f t="shared" si="8673"/>
        <v>0</v>
      </c>
      <c r="AQ1135" s="196"/>
      <c r="AR1135" s="196"/>
      <c r="AS1135" s="196">
        <f t="shared" si="8674"/>
        <v>0</v>
      </c>
      <c r="AT1135" s="196"/>
      <c r="AU1135" s="196"/>
      <c r="AV1135" s="196"/>
      <c r="AW1135" s="196" t="e">
        <f t="shared" ref="AW1135" si="9223">IF($AT$640=1,AM1135*$AM$7,0)</f>
        <v>#REF!</v>
      </c>
      <c r="AX1135" s="196">
        <f t="shared" ref="AX1135" si="9224">IF($AU$640=1,AP1135*$AP$7,0)</f>
        <v>0</v>
      </c>
      <c r="AY1135" s="196">
        <f t="shared" ref="AY1135" si="9225">IF($AV$640=1,AS1135*$AS$7,0)</f>
        <v>0</v>
      </c>
      <c r="AZ1135" s="197" t="e">
        <f t="shared" si="8678"/>
        <v>#REF!</v>
      </c>
      <c r="BA1135" s="198">
        <f t="shared" ref="BA1135" si="9226">IFERROR(AZ1135/(IF($AT$640&gt;0,$AM$7,0)+IF($AU$640&gt;0,$AP$7,0)+IF($AV$640&gt;0,$AS$7,0)),0)</f>
        <v>0</v>
      </c>
      <c r="BB1135" s="198"/>
      <c r="BC1135" s="425"/>
      <c r="BD1135" s="413"/>
      <c r="BE1135" s="413"/>
      <c r="BF1135" s="413"/>
      <c r="BG1135" s="416"/>
      <c r="BH1135" s="416"/>
      <c r="BI1135" s="411"/>
      <c r="BJ1135" s="411"/>
      <c r="BK1135" s="413"/>
      <c r="BL1135" s="413"/>
      <c r="BM1135" s="413"/>
      <c r="BP1135" s="211"/>
      <c r="BQ1135" s="211"/>
      <c r="BR1135" s="211"/>
      <c r="BS1135" s="211"/>
    </row>
    <row r="1136" spans="1:71">
      <c r="A1136" s="419"/>
      <c r="B1136" s="419"/>
      <c r="C1136" s="422"/>
      <c r="D1136" s="195" t="str">
        <f t="shared" si="8823"/>
        <v>3.13</v>
      </c>
      <c r="E1136" s="195"/>
      <c r="F1136" s="195"/>
      <c r="G1136" s="195"/>
      <c r="H1136" s="195"/>
      <c r="I1136" s="195"/>
      <c r="J1136" s="196">
        <f t="shared" si="8662"/>
        <v>0</v>
      </c>
      <c r="K1136" s="197" t="str">
        <f>IF(analis!BF47="","",analis!BF47)</f>
        <v/>
      </c>
      <c r="L1136" s="196"/>
      <c r="M1136" s="196"/>
      <c r="N1136" s="196"/>
      <c r="O1136" s="196"/>
      <c r="P1136" s="196">
        <f t="shared" si="8663"/>
        <v>0</v>
      </c>
      <c r="Q1136" s="8" t="e">
        <f>#REF!</f>
        <v>#REF!</v>
      </c>
      <c r="R1136" s="196"/>
      <c r="S1136" s="196" t="e">
        <f t="shared" si="8664"/>
        <v>#REF!</v>
      </c>
      <c r="T1136" s="196"/>
      <c r="U1136" s="196"/>
      <c r="V1136" s="196">
        <f t="shared" si="8665"/>
        <v>0</v>
      </c>
      <c r="W1136" s="196"/>
      <c r="X1136" s="196"/>
      <c r="Y1136" s="196"/>
      <c r="Z1136" s="196"/>
      <c r="AA1136" s="196">
        <f t="shared" ref="AA1136" si="9227">IF($W$641=1,J1136*$J$7,0)</f>
        <v>0</v>
      </c>
      <c r="AB1136" s="196">
        <f t="shared" ref="AB1136" si="9228">IF($X$641=1,P1136*$P$7,0)</f>
        <v>0</v>
      </c>
      <c r="AC1136" s="196" t="e">
        <f t="shared" ref="AC1136" si="9229">IF($Y$641=1,S1136*$S$7,0)</f>
        <v>#REF!</v>
      </c>
      <c r="AD1136" s="196">
        <f t="shared" ref="AD1136" si="9230">IF($Z$641=1,V1136*$V$7,0)</f>
        <v>0</v>
      </c>
      <c r="AE1136" s="197" t="e">
        <f t="shared" si="8670"/>
        <v>#REF!</v>
      </c>
      <c r="AF1136" s="198">
        <f t="shared" ref="AF1136" si="9231">IFERROR(AE1136/(IF($W$641&gt;0,$J$7,0)+IF($X$641&gt;0,$P$7,0)+IF($Y$641&gt;0,$S$7,0)+IF($Z$641&gt;0,$V$7,0)),0)</f>
        <v>0</v>
      </c>
      <c r="AG1136" s="198"/>
      <c r="AH1136" s="425"/>
      <c r="AI1136" s="413"/>
      <c r="AJ1136" s="199" t="str">
        <f t="shared" si="8831"/>
        <v>4.13</v>
      </c>
      <c r="AK1136" s="8" t="e">
        <f>#REF!</f>
        <v>#REF!</v>
      </c>
      <c r="AL1136" s="199"/>
      <c r="AM1136" s="196" t="e">
        <f t="shared" si="8672"/>
        <v>#REF!</v>
      </c>
      <c r="AN1136" s="196"/>
      <c r="AO1136" s="196"/>
      <c r="AP1136" s="196">
        <f t="shared" si="8673"/>
        <v>0</v>
      </c>
      <c r="AQ1136" s="196"/>
      <c r="AR1136" s="196"/>
      <c r="AS1136" s="196">
        <f t="shared" si="8674"/>
        <v>0</v>
      </c>
      <c r="AT1136" s="196"/>
      <c r="AU1136" s="196"/>
      <c r="AV1136" s="196"/>
      <c r="AW1136" s="196" t="e">
        <f t="shared" ref="AW1136" si="9232">IF($AT$641=1,AM1136*$AM$7,0)</f>
        <v>#REF!</v>
      </c>
      <c r="AX1136" s="196">
        <f t="shared" ref="AX1136" si="9233">IF($AU$641=1,AP1136*$AP$7,0)</f>
        <v>0</v>
      </c>
      <c r="AY1136" s="196">
        <f t="shared" ref="AY1136" si="9234">IF($AV$641=1,AS1136*$AS$7,0)</f>
        <v>0</v>
      </c>
      <c r="AZ1136" s="197" t="e">
        <f t="shared" si="8678"/>
        <v>#REF!</v>
      </c>
      <c r="BA1136" s="198">
        <f t="shared" ref="BA1136" si="9235">IFERROR(AZ1136/(IF($AT$641&gt;0,$AM$7,0)+IF($AU$641&gt;0,$AP$7,0)+IF($AV$641&gt;0,$AS$7,0)),0)</f>
        <v>0</v>
      </c>
      <c r="BB1136" s="198"/>
      <c r="BC1136" s="425"/>
      <c r="BD1136" s="413"/>
      <c r="BE1136" s="413"/>
      <c r="BF1136" s="413"/>
      <c r="BG1136" s="416"/>
      <c r="BH1136" s="416"/>
      <c r="BI1136" s="411"/>
      <c r="BJ1136" s="411"/>
      <c r="BK1136" s="413"/>
      <c r="BL1136" s="413"/>
      <c r="BM1136" s="413"/>
      <c r="BP1136" s="211"/>
      <c r="BQ1136" s="211"/>
      <c r="BR1136" s="211"/>
      <c r="BS1136" s="211"/>
    </row>
    <row r="1137" spans="1:71">
      <c r="A1137" s="419"/>
      <c r="B1137" s="419"/>
      <c r="C1137" s="422"/>
      <c r="D1137" s="195" t="str">
        <f t="shared" si="8823"/>
        <v>3.14</v>
      </c>
      <c r="E1137" s="195"/>
      <c r="F1137" s="195"/>
      <c r="G1137" s="195"/>
      <c r="H1137" s="195"/>
      <c r="I1137" s="195"/>
      <c r="J1137" s="196">
        <f t="shared" si="8662"/>
        <v>0</v>
      </c>
      <c r="K1137" s="197" t="str">
        <f>IF(analis!BH47="","",analis!BH47)</f>
        <v/>
      </c>
      <c r="L1137" s="196"/>
      <c r="M1137" s="196"/>
      <c r="N1137" s="196"/>
      <c r="O1137" s="196"/>
      <c r="P1137" s="196">
        <f t="shared" si="8663"/>
        <v>0</v>
      </c>
      <c r="Q1137" s="8" t="e">
        <f>#REF!</f>
        <v>#REF!</v>
      </c>
      <c r="R1137" s="196"/>
      <c r="S1137" s="196" t="e">
        <f t="shared" si="8664"/>
        <v>#REF!</v>
      </c>
      <c r="T1137" s="196"/>
      <c r="U1137" s="196"/>
      <c r="V1137" s="196">
        <f t="shared" si="8665"/>
        <v>0</v>
      </c>
      <c r="W1137" s="196"/>
      <c r="X1137" s="196"/>
      <c r="Y1137" s="196"/>
      <c r="Z1137" s="196"/>
      <c r="AA1137" s="196">
        <f t="shared" ref="AA1137" si="9236">IF($W$642=1,J1137*$J$7,0)</f>
        <v>0</v>
      </c>
      <c r="AB1137" s="196">
        <f t="shared" ref="AB1137" si="9237">IF($X$642=1,P1137*$P$7,0)</f>
        <v>0</v>
      </c>
      <c r="AC1137" s="196" t="e">
        <f t="shared" ref="AC1137" si="9238">IF($Y$642=1,S1137*$S$7,0)</f>
        <v>#REF!</v>
      </c>
      <c r="AD1137" s="196">
        <f t="shared" ref="AD1137" si="9239">IF($Z$642=1,V1137*$V$7,0)</f>
        <v>0</v>
      </c>
      <c r="AE1137" s="197" t="e">
        <f t="shared" si="8670"/>
        <v>#REF!</v>
      </c>
      <c r="AF1137" s="198">
        <f t="shared" ref="AF1137" si="9240">IFERROR(AE1137/(IF($W$642&gt;0,$J$7,0)+IF($X$642&gt;0,$P$7,0)+IF($Y$642&gt;0,$S$7,0)+IF($Z$642&gt;0,$V$7,0)),0)</f>
        <v>0</v>
      </c>
      <c r="AG1137" s="198"/>
      <c r="AH1137" s="425"/>
      <c r="AI1137" s="413"/>
      <c r="AJ1137" s="199" t="str">
        <f t="shared" si="8831"/>
        <v>4.14</v>
      </c>
      <c r="AK1137" s="8" t="e">
        <f>#REF!</f>
        <v>#REF!</v>
      </c>
      <c r="AL1137" s="199"/>
      <c r="AM1137" s="196" t="e">
        <f t="shared" si="8672"/>
        <v>#REF!</v>
      </c>
      <c r="AN1137" s="196"/>
      <c r="AO1137" s="196"/>
      <c r="AP1137" s="196">
        <f t="shared" si="8673"/>
        <v>0</v>
      </c>
      <c r="AQ1137" s="196"/>
      <c r="AR1137" s="196"/>
      <c r="AS1137" s="196">
        <f t="shared" si="8674"/>
        <v>0</v>
      </c>
      <c r="AT1137" s="196"/>
      <c r="AU1137" s="196"/>
      <c r="AV1137" s="196"/>
      <c r="AW1137" s="196" t="e">
        <f t="shared" ref="AW1137" si="9241">IF($AT$642=1,AM1137*$AM$7,0)</f>
        <v>#REF!</v>
      </c>
      <c r="AX1137" s="196">
        <f t="shared" ref="AX1137" si="9242">IF($AU$642=1,AP1137*$AP$7,0)</f>
        <v>0</v>
      </c>
      <c r="AY1137" s="196">
        <f t="shared" ref="AY1137" si="9243">IF($AV$642=1,AS1137*$AS$7,0)</f>
        <v>0</v>
      </c>
      <c r="AZ1137" s="197" t="e">
        <f t="shared" si="8678"/>
        <v>#REF!</v>
      </c>
      <c r="BA1137" s="198">
        <f t="shared" ref="BA1137" si="9244">IFERROR(AZ1137/(IF($AT$642&gt;0,$AM$7,0)+IF($AU$642&gt;0,$AP$7,0)+IF($AV$642&gt;0,$AS$7,0)),0)</f>
        <v>0</v>
      </c>
      <c r="BB1137" s="198"/>
      <c r="BC1137" s="425"/>
      <c r="BD1137" s="413"/>
      <c r="BE1137" s="413"/>
      <c r="BF1137" s="413"/>
      <c r="BG1137" s="416"/>
      <c r="BH1137" s="416"/>
      <c r="BI1137" s="411"/>
      <c r="BJ1137" s="411"/>
      <c r="BK1137" s="413"/>
      <c r="BL1137" s="413"/>
      <c r="BM1137" s="413"/>
      <c r="BP1137" s="211"/>
      <c r="BQ1137" s="211"/>
      <c r="BR1137" s="211"/>
      <c r="BS1137" s="211"/>
    </row>
    <row r="1138" spans="1:71">
      <c r="A1138" s="420"/>
      <c r="B1138" s="420"/>
      <c r="C1138" s="423"/>
      <c r="D1138" s="195" t="str">
        <f t="shared" si="8823"/>
        <v>3.15</v>
      </c>
      <c r="E1138" s="195"/>
      <c r="F1138" s="195"/>
      <c r="G1138" s="195"/>
      <c r="H1138" s="195"/>
      <c r="I1138" s="195"/>
      <c r="J1138" s="196">
        <f t="shared" si="8662"/>
        <v>0</v>
      </c>
      <c r="K1138" s="197" t="str">
        <f>IF(analis!BJ47="","",analis!BJ47)</f>
        <v/>
      </c>
      <c r="L1138" s="196"/>
      <c r="M1138" s="196"/>
      <c r="N1138" s="196"/>
      <c r="O1138" s="196"/>
      <c r="P1138" s="196">
        <f t="shared" si="8663"/>
        <v>0</v>
      </c>
      <c r="Q1138" s="8" t="e">
        <f>#REF!</f>
        <v>#REF!</v>
      </c>
      <c r="R1138" s="196"/>
      <c r="S1138" s="196" t="e">
        <f t="shared" si="8664"/>
        <v>#REF!</v>
      </c>
      <c r="T1138" s="196"/>
      <c r="U1138" s="196"/>
      <c r="V1138" s="196">
        <f t="shared" si="8665"/>
        <v>0</v>
      </c>
      <c r="W1138" s="196"/>
      <c r="X1138" s="196"/>
      <c r="Y1138" s="196"/>
      <c r="Z1138" s="196"/>
      <c r="AA1138" s="196">
        <f t="shared" ref="AA1138" si="9245">IF($W$643=1,J1138*$J$7,0)</f>
        <v>0</v>
      </c>
      <c r="AB1138" s="196">
        <f t="shared" ref="AB1138" si="9246">IF($X$643=1,P1138*$P$7,0)</f>
        <v>0</v>
      </c>
      <c r="AC1138" s="196" t="e">
        <f t="shared" ref="AC1138" si="9247">IF($Y$643=1,S1138*$S$7,0)</f>
        <v>#REF!</v>
      </c>
      <c r="AD1138" s="196">
        <f t="shared" ref="AD1138" si="9248">IF($Z$643=1,V1138*$V$7,0)</f>
        <v>0</v>
      </c>
      <c r="AE1138" s="197" t="e">
        <f t="shared" si="8670"/>
        <v>#REF!</v>
      </c>
      <c r="AF1138" s="198">
        <f t="shared" ref="AF1138" si="9249">IFERROR(AE1138/(IF($W$643&gt;0,$J$7,0)+IF($X$643&gt;0,$P$7,0)+IF($Y$643&gt;0,$S$7,0)+IF($Z$643&gt;0,$V$7,0)),0)</f>
        <v>0</v>
      </c>
      <c r="AG1138" s="198"/>
      <c r="AH1138" s="426"/>
      <c r="AI1138" s="414"/>
      <c r="AJ1138" s="199" t="str">
        <f t="shared" si="8831"/>
        <v>4.15</v>
      </c>
      <c r="AK1138" s="8" t="e">
        <f>#REF!</f>
        <v>#REF!</v>
      </c>
      <c r="AL1138" s="199"/>
      <c r="AM1138" s="196" t="e">
        <f t="shared" si="8672"/>
        <v>#REF!</v>
      </c>
      <c r="AN1138" s="196"/>
      <c r="AO1138" s="196"/>
      <c r="AP1138" s="196">
        <f t="shared" si="8673"/>
        <v>0</v>
      </c>
      <c r="AQ1138" s="196"/>
      <c r="AR1138" s="196"/>
      <c r="AS1138" s="196">
        <f t="shared" si="8674"/>
        <v>0</v>
      </c>
      <c r="AT1138" s="196"/>
      <c r="AU1138" s="196"/>
      <c r="AV1138" s="196"/>
      <c r="AW1138" s="196" t="e">
        <f t="shared" ref="AW1138" si="9250">IF($AT$643=1,AM1138*$AM$7,0)</f>
        <v>#REF!</v>
      </c>
      <c r="AX1138" s="196">
        <f t="shared" ref="AX1138" si="9251">IF($AU$643=1,AP1138*$AP$7,0)</f>
        <v>0</v>
      </c>
      <c r="AY1138" s="196">
        <f t="shared" ref="AY1138" si="9252">IF($AV$643=1,AS1138*$AS$7,0)</f>
        <v>0</v>
      </c>
      <c r="AZ1138" s="197" t="e">
        <f t="shared" si="8678"/>
        <v>#REF!</v>
      </c>
      <c r="BA1138" s="198">
        <f t="shared" ref="BA1138" si="9253">IFERROR(AZ1138/(IF($AT$643&gt;0,$AM$7,0)+IF($AU$643&gt;0,$AP$7,0)+IF($AV$643&gt;0,$AS$7,0)),0)</f>
        <v>0</v>
      </c>
      <c r="BB1138" s="198"/>
      <c r="BC1138" s="426"/>
      <c r="BD1138" s="414"/>
      <c r="BE1138" s="414"/>
      <c r="BF1138" s="414"/>
      <c r="BG1138" s="417"/>
      <c r="BH1138" s="417"/>
      <c r="BI1138" s="316"/>
      <c r="BJ1138" s="316"/>
      <c r="BK1138" s="414"/>
      <c r="BL1138" s="414"/>
      <c r="BM1138" s="414"/>
      <c r="BP1138" s="211"/>
      <c r="BQ1138" s="211"/>
      <c r="BR1138" s="211"/>
      <c r="BS1138" s="211"/>
    </row>
    <row r="1139" spans="1:71">
      <c r="A1139" s="418">
        <v>35</v>
      </c>
      <c r="B1139" s="418">
        <f>pd!B658</f>
        <v>0</v>
      </c>
      <c r="C1139" s="421">
        <f>pd!C658</f>
        <v>0</v>
      </c>
      <c r="D1139" s="195" t="str">
        <f t="shared" si="8823"/>
        <v>3.1</v>
      </c>
      <c r="E1139" s="195"/>
      <c r="F1139" s="195"/>
      <c r="G1139" s="195"/>
      <c r="H1139" s="195"/>
      <c r="I1139" s="195"/>
      <c r="J1139" s="196">
        <f t="shared" si="8662"/>
        <v>0</v>
      </c>
      <c r="K1139" s="197" t="str">
        <f>IF(analis!AH48="","",analis!AH48)</f>
        <v/>
      </c>
      <c r="L1139" s="196"/>
      <c r="M1139" s="196"/>
      <c r="N1139" s="196"/>
      <c r="O1139" s="196"/>
      <c r="P1139" s="196">
        <f t="shared" si="8663"/>
        <v>0</v>
      </c>
      <c r="Q1139" s="8" t="e">
        <f>#REF!</f>
        <v>#REF!</v>
      </c>
      <c r="R1139" s="196"/>
      <c r="S1139" s="196" t="e">
        <f t="shared" si="8664"/>
        <v>#REF!</v>
      </c>
      <c r="T1139" s="196"/>
      <c r="U1139" s="196"/>
      <c r="V1139" s="196">
        <f t="shared" si="8665"/>
        <v>0</v>
      </c>
      <c r="W1139" s="196"/>
      <c r="X1139" s="196"/>
      <c r="Y1139" s="196"/>
      <c r="Z1139" s="196"/>
      <c r="AA1139" s="196">
        <f t="shared" ref="AA1139" si="9254">IF($W$629=1,J1139*$J$7,0)</f>
        <v>0</v>
      </c>
      <c r="AB1139" s="196">
        <f t="shared" ref="AB1139" si="9255">IF($X$629=1,P1139*$P$7,0)</f>
        <v>0</v>
      </c>
      <c r="AC1139" s="196" t="e">
        <f t="shared" ref="AC1139" si="9256">IF($Y$629=1,S1139*$S$7,0)</f>
        <v>#REF!</v>
      </c>
      <c r="AD1139" s="196">
        <f t="shared" ref="AD1139" si="9257">IF($Z$629=1,V1139*$V$7,0)</f>
        <v>0</v>
      </c>
      <c r="AE1139" s="197" t="e">
        <f t="shared" si="8670"/>
        <v>#REF!</v>
      </c>
      <c r="AF1139" s="198">
        <f t="shared" ref="AF1139" si="9258">IFERROR(AE1139/(IF($W$629&gt;0,$J$7,0)+IF($X$629&gt;0,$P$7,0)+IF($Y$629&gt;0,$S$7,0)+IF($Z$629&gt;0,$V$7,0)),0)</f>
        <v>0</v>
      </c>
      <c r="AG1139" s="198"/>
      <c r="AH1139" s="424" t="e">
        <f t="shared" ref="AH1139" si="9259">ROUND((SUM(AF1139:AF1153)/SUM($AG$629:$AG$643)),0)</f>
        <v>#REF!</v>
      </c>
      <c r="AI1139" s="412" t="e">
        <f t="shared" ref="AI1139" si="9260">IF(AH1139&gt;=$BO$629,"A",IF(AH1139&gt;=$BO$630,"B",IF(AH1139&gt;=$BO$631,"C",IF(AH1139&gt;=$BO$632,"D",""))))</f>
        <v>#REF!</v>
      </c>
      <c r="AJ1139" s="199" t="str">
        <f t="shared" si="8831"/>
        <v>4.1</v>
      </c>
      <c r="AK1139" s="8" t="e">
        <f>#REF!</f>
        <v>#REF!</v>
      </c>
      <c r="AL1139" s="199"/>
      <c r="AM1139" s="196" t="e">
        <f t="shared" si="8672"/>
        <v>#REF!</v>
      </c>
      <c r="AN1139" s="196"/>
      <c r="AO1139" s="196"/>
      <c r="AP1139" s="196">
        <f t="shared" si="8673"/>
        <v>0</v>
      </c>
      <c r="AQ1139" s="196"/>
      <c r="AR1139" s="196"/>
      <c r="AS1139" s="196">
        <f t="shared" si="8674"/>
        <v>0</v>
      </c>
      <c r="AT1139" s="196"/>
      <c r="AU1139" s="196"/>
      <c r="AV1139" s="196"/>
      <c r="AW1139" s="196" t="e">
        <f t="shared" ref="AW1139" si="9261">IF($AT$629=1,AM1139*$AM$7,0)</f>
        <v>#REF!</v>
      </c>
      <c r="AX1139" s="196">
        <f t="shared" ref="AX1139" si="9262">IF($AU$629=1,AP1139*$AP$7,0)</f>
        <v>0</v>
      </c>
      <c r="AY1139" s="196">
        <f t="shared" ref="AY1139" si="9263">IF($AV$629=1,AS1139*$AS$7,0)</f>
        <v>0</v>
      </c>
      <c r="AZ1139" s="197" t="e">
        <f t="shared" si="8678"/>
        <v>#REF!</v>
      </c>
      <c r="BA1139" s="198">
        <f t="shared" ref="BA1139" si="9264">IFERROR(AZ1139/(IF($AT$629&gt;0,$AM$7,0)+IF($AU$629&gt;0,$AP$7,0)+IF($AV$629&gt;0,$AS$7,0)),0)</f>
        <v>0</v>
      </c>
      <c r="BB1139" s="198"/>
      <c r="BC1139" s="424" t="e">
        <f t="shared" ref="BC1139" si="9265">ROUND((SUM(BA1139:BA1153)/SUM($BB$629:$BB$643)),0)</f>
        <v>#REF!</v>
      </c>
      <c r="BD1139" s="412" t="e">
        <f t="shared" ref="BD1139" si="9266">IF(BC1139&gt;=$BO$629,"A",IF(BC1139&gt;=$BO$630,"B",IF(BC1139&gt;=$BO$631,"C",IF(BC1139&gt;=$BO$632,"D",""))))</f>
        <v>#REF!</v>
      </c>
      <c r="BE1139" s="412"/>
      <c r="BF1139" s="412"/>
      <c r="BG1139" s="415" t="e">
        <f t="shared" ref="BG1139" si="9267">IF(AI1139=$BP$629,$BQ$629,IF(AI1139=$BP$630,$BQ$630,IF(AI1139=$BP$631,$BQ$631,IF(AI1139=$BP$632,$BQ$632,""))))</f>
        <v>#REF!</v>
      </c>
      <c r="BH1139" s="415" t="e">
        <f t="shared" ref="BH1139" si="9268">IF(BD1139=$BP$629,$BR$629,IF(BD1139=$BP$630,$BR$630,IF(BD1139=$BP$631,$BR$631,IF(BD1139=$BP$632,$BR$632,""))))</f>
        <v>#REF!</v>
      </c>
      <c r="BI1139" s="315" t="str">
        <f t="shared" ref="BI1139" si="9269">IF(BE1139=$BS$629,$BT$629,IF(BE1139=$BS$630,$BT$630,IF(BE1139=$BS$631,$BT$631,IF(BE1139=$BS$632,$BT$632,""))))</f>
        <v/>
      </c>
      <c r="BJ1139" s="315" t="str">
        <f t="shared" ref="BJ1139" si="9270">IF(BF1139=$BS$629,$BU$629,IF(BF1139=$BS$630,$BU$630,IF(BF1139=$BS$631,$BU$631,IF(BF1139=$BS$632,$BU$632,""))))</f>
        <v/>
      </c>
      <c r="BK1139" s="412"/>
      <c r="BL1139" s="412"/>
      <c r="BM1139" s="412"/>
      <c r="BP1139" s="211"/>
      <c r="BQ1139" s="211"/>
      <c r="BR1139" s="211"/>
      <c r="BS1139" s="211"/>
    </row>
    <row r="1140" spans="1:71">
      <c r="A1140" s="419"/>
      <c r="B1140" s="419"/>
      <c r="C1140" s="422"/>
      <c r="D1140" s="195" t="str">
        <f t="shared" si="8823"/>
        <v>3.2</v>
      </c>
      <c r="E1140" s="195"/>
      <c r="F1140" s="195"/>
      <c r="G1140" s="195"/>
      <c r="H1140" s="195"/>
      <c r="I1140" s="195"/>
      <c r="J1140" s="196">
        <f t="shared" si="8662"/>
        <v>0</v>
      </c>
      <c r="K1140" s="197" t="str">
        <f>IF(analis!AJ48="","",analis!AJ48)</f>
        <v/>
      </c>
      <c r="L1140" s="196"/>
      <c r="M1140" s="196"/>
      <c r="N1140" s="196"/>
      <c r="O1140" s="196"/>
      <c r="P1140" s="196">
        <f t="shared" si="8663"/>
        <v>0</v>
      </c>
      <c r="Q1140" s="8" t="e">
        <f>#REF!</f>
        <v>#REF!</v>
      </c>
      <c r="R1140" s="196"/>
      <c r="S1140" s="196" t="e">
        <f t="shared" si="8664"/>
        <v>#REF!</v>
      </c>
      <c r="T1140" s="196"/>
      <c r="U1140" s="196"/>
      <c r="V1140" s="196">
        <f t="shared" si="8665"/>
        <v>0</v>
      </c>
      <c r="W1140" s="196"/>
      <c r="X1140" s="196"/>
      <c r="Y1140" s="196"/>
      <c r="Z1140" s="196"/>
      <c r="AA1140" s="196">
        <f t="shared" ref="AA1140" si="9271">IF($W$630=1,J1140*$J$7,0)</f>
        <v>0</v>
      </c>
      <c r="AB1140" s="196">
        <f t="shared" ref="AB1140" si="9272">IF($X$630=1,P1140*$P$7,0)</f>
        <v>0</v>
      </c>
      <c r="AC1140" s="196" t="e">
        <f t="shared" ref="AC1140" si="9273">IF($Y$630=1,S1140*$S$7,0)</f>
        <v>#REF!</v>
      </c>
      <c r="AD1140" s="196">
        <f t="shared" ref="AD1140" si="9274">IF($Z$630=1,V1140*$V$7,0)</f>
        <v>0</v>
      </c>
      <c r="AE1140" s="197" t="e">
        <f t="shared" si="8670"/>
        <v>#REF!</v>
      </c>
      <c r="AF1140" s="198">
        <f t="shared" ref="AF1140" si="9275">IFERROR(AE1140/(IF($W$630&gt;0,$J$7,0)+IF($X$630&gt;0,$P$7,0)+IF($Y$630&gt;0,$S$7,0)+IF($Z$630&gt;0,$V$7,0)),0)</f>
        <v>0</v>
      </c>
      <c r="AG1140" s="198"/>
      <c r="AH1140" s="425"/>
      <c r="AI1140" s="413"/>
      <c r="AJ1140" s="199" t="str">
        <f t="shared" si="8831"/>
        <v>4.2</v>
      </c>
      <c r="AK1140" s="8" t="e">
        <f>#REF!</f>
        <v>#REF!</v>
      </c>
      <c r="AL1140" s="199"/>
      <c r="AM1140" s="196" t="e">
        <f t="shared" si="8672"/>
        <v>#REF!</v>
      </c>
      <c r="AN1140" s="196"/>
      <c r="AO1140" s="196"/>
      <c r="AP1140" s="196">
        <f t="shared" si="8673"/>
        <v>0</v>
      </c>
      <c r="AQ1140" s="196"/>
      <c r="AR1140" s="196"/>
      <c r="AS1140" s="196">
        <f t="shared" si="8674"/>
        <v>0</v>
      </c>
      <c r="AT1140" s="196"/>
      <c r="AU1140" s="196"/>
      <c r="AV1140" s="196"/>
      <c r="AW1140" s="196" t="e">
        <f t="shared" ref="AW1140" si="9276">IF($AT$630=1,AM1140*$AM$7,0)</f>
        <v>#REF!</v>
      </c>
      <c r="AX1140" s="196">
        <f t="shared" ref="AX1140" si="9277">IF($AU$630=1,AP1140*$AP$7,0)</f>
        <v>0</v>
      </c>
      <c r="AY1140" s="196">
        <f t="shared" ref="AY1140" si="9278">IF($AV$630=1,AS1140*$AS$7,0)</f>
        <v>0</v>
      </c>
      <c r="AZ1140" s="197" t="e">
        <f t="shared" si="8678"/>
        <v>#REF!</v>
      </c>
      <c r="BA1140" s="198">
        <f t="shared" ref="BA1140" si="9279">IFERROR(AZ1140/(IF($AT$630&gt;0,$AM$7,0)+IF($AU$630&gt;0,$AP$7,0)+IF($AV$630&gt;0,$AS$7,0)),0)</f>
        <v>0</v>
      </c>
      <c r="BB1140" s="198"/>
      <c r="BC1140" s="425"/>
      <c r="BD1140" s="413"/>
      <c r="BE1140" s="413"/>
      <c r="BF1140" s="413"/>
      <c r="BG1140" s="416"/>
      <c r="BH1140" s="416"/>
      <c r="BI1140" s="411"/>
      <c r="BJ1140" s="411"/>
      <c r="BK1140" s="413"/>
      <c r="BL1140" s="413"/>
      <c r="BM1140" s="413"/>
      <c r="BP1140" s="211"/>
      <c r="BQ1140" s="211"/>
      <c r="BR1140" s="211"/>
      <c r="BS1140" s="211"/>
    </row>
    <row r="1141" spans="1:71">
      <c r="A1141" s="419"/>
      <c r="B1141" s="419"/>
      <c r="C1141" s="422"/>
      <c r="D1141" s="195" t="str">
        <f t="shared" si="8823"/>
        <v>3.3</v>
      </c>
      <c r="E1141" s="195"/>
      <c r="F1141" s="195"/>
      <c r="G1141" s="195"/>
      <c r="H1141" s="195"/>
      <c r="I1141" s="195"/>
      <c r="J1141" s="196">
        <f t="shared" si="8662"/>
        <v>0</v>
      </c>
      <c r="K1141" s="197" t="str">
        <f>IF(analis!AL48="","",analis!AL48)</f>
        <v/>
      </c>
      <c r="L1141" s="196"/>
      <c r="M1141" s="196"/>
      <c r="N1141" s="196"/>
      <c r="O1141" s="196"/>
      <c r="P1141" s="196">
        <f t="shared" si="8663"/>
        <v>0</v>
      </c>
      <c r="Q1141" s="8" t="e">
        <f>#REF!</f>
        <v>#REF!</v>
      </c>
      <c r="R1141" s="196"/>
      <c r="S1141" s="196" t="e">
        <f t="shared" si="8664"/>
        <v>#REF!</v>
      </c>
      <c r="T1141" s="196"/>
      <c r="U1141" s="196"/>
      <c r="V1141" s="196">
        <f t="shared" si="8665"/>
        <v>0</v>
      </c>
      <c r="W1141" s="196"/>
      <c r="X1141" s="196"/>
      <c r="Y1141" s="196"/>
      <c r="Z1141" s="196"/>
      <c r="AA1141" s="196">
        <f t="shared" ref="AA1141" si="9280">IF($W$631=1,J1141*$J$7,0)</f>
        <v>0</v>
      </c>
      <c r="AB1141" s="196">
        <f t="shared" ref="AB1141" si="9281">IF($X$631=1,P1141*$P$7,0)</f>
        <v>0</v>
      </c>
      <c r="AC1141" s="196" t="e">
        <f t="shared" ref="AC1141" si="9282">IF($Y$631=1,S1141*$S$7,0)</f>
        <v>#REF!</v>
      </c>
      <c r="AD1141" s="196">
        <f t="shared" ref="AD1141" si="9283">IF($Z$631=1,V1141*$V$7,0)</f>
        <v>0</v>
      </c>
      <c r="AE1141" s="197" t="e">
        <f t="shared" si="8670"/>
        <v>#REF!</v>
      </c>
      <c r="AF1141" s="198">
        <f t="shared" ref="AF1141" si="9284">IFERROR(AE1141/(IF($W$631&gt;0,$J$7,0)+IF($X$631&gt;0,$P$7,0)+IF($Y$631&gt;0,$S$7,0)+IF($Z$631&gt;0,$V$7,0)),0)</f>
        <v>0</v>
      </c>
      <c r="AG1141" s="198"/>
      <c r="AH1141" s="425"/>
      <c r="AI1141" s="413"/>
      <c r="AJ1141" s="199" t="str">
        <f t="shared" si="8831"/>
        <v>4.3</v>
      </c>
      <c r="AK1141" s="8" t="e">
        <f>#REF!</f>
        <v>#REF!</v>
      </c>
      <c r="AL1141" s="199"/>
      <c r="AM1141" s="196" t="e">
        <f t="shared" si="8672"/>
        <v>#REF!</v>
      </c>
      <c r="AN1141" s="196"/>
      <c r="AO1141" s="196"/>
      <c r="AP1141" s="196">
        <f t="shared" si="8673"/>
        <v>0</v>
      </c>
      <c r="AQ1141" s="196"/>
      <c r="AR1141" s="196"/>
      <c r="AS1141" s="196">
        <f t="shared" si="8674"/>
        <v>0</v>
      </c>
      <c r="AT1141" s="196"/>
      <c r="AU1141" s="196"/>
      <c r="AV1141" s="196"/>
      <c r="AW1141" s="196" t="e">
        <f t="shared" ref="AW1141" si="9285">IF($AT$631=1,AM1141*$AM$7,0)</f>
        <v>#REF!</v>
      </c>
      <c r="AX1141" s="196">
        <f t="shared" ref="AX1141" si="9286">IF($AU$631=1,AP1141*$AP$7,0)</f>
        <v>0</v>
      </c>
      <c r="AY1141" s="196">
        <f t="shared" ref="AY1141" si="9287">IF($AV$631=1,AS1141*$AS$7,0)</f>
        <v>0</v>
      </c>
      <c r="AZ1141" s="197" t="e">
        <f t="shared" si="8678"/>
        <v>#REF!</v>
      </c>
      <c r="BA1141" s="198">
        <f t="shared" ref="BA1141" si="9288">IFERROR(AZ1141/(IF($AT$631&gt;0,$AM$7,0)+IF($AU$631&gt;0,$AP$7,0)+IF($AV$631&gt;0,$AS$7,0)),0)</f>
        <v>0</v>
      </c>
      <c r="BB1141" s="198"/>
      <c r="BC1141" s="425"/>
      <c r="BD1141" s="413"/>
      <c r="BE1141" s="413"/>
      <c r="BF1141" s="413"/>
      <c r="BG1141" s="416"/>
      <c r="BH1141" s="416"/>
      <c r="BI1141" s="411"/>
      <c r="BJ1141" s="411"/>
      <c r="BK1141" s="413"/>
      <c r="BL1141" s="413"/>
      <c r="BM1141" s="413"/>
      <c r="BP1141" s="211"/>
      <c r="BQ1141" s="211"/>
      <c r="BR1141" s="211"/>
      <c r="BS1141" s="211"/>
    </row>
    <row r="1142" spans="1:71">
      <c r="A1142" s="419"/>
      <c r="B1142" s="419"/>
      <c r="C1142" s="422"/>
      <c r="D1142" s="195" t="str">
        <f t="shared" si="8823"/>
        <v>3.4</v>
      </c>
      <c r="E1142" s="195"/>
      <c r="F1142" s="195"/>
      <c r="G1142" s="195"/>
      <c r="H1142" s="195"/>
      <c r="I1142" s="195"/>
      <c r="J1142" s="196">
        <f t="shared" ref="J1142:J1205" si="9289">IF(SUM(E1142:I1142)&gt;0,AVERAGE(E1142:I1142),0)</f>
        <v>0</v>
      </c>
      <c r="K1142" s="197" t="str">
        <f>IF(analis!AN48="","",analis!AN48)</f>
        <v/>
      </c>
      <c r="L1142" s="196"/>
      <c r="M1142" s="196"/>
      <c r="N1142" s="196"/>
      <c r="O1142" s="196"/>
      <c r="P1142" s="196">
        <f t="shared" ref="P1142:P1205" si="9290">IF(SUM(K1142:O1142)&gt;0,AVERAGE(K1142:O1142),0)</f>
        <v>0</v>
      </c>
      <c r="Q1142" s="8" t="e">
        <f>#REF!</f>
        <v>#REF!</v>
      </c>
      <c r="R1142" s="196"/>
      <c r="S1142" s="196" t="e">
        <f t="shared" ref="S1142:S1205" si="9291">IF(SUM(Q1142:R1142)&gt;0,MAX(Q1142:R1142),0)</f>
        <v>#REF!</v>
      </c>
      <c r="T1142" s="196"/>
      <c r="U1142" s="196"/>
      <c r="V1142" s="196">
        <f t="shared" ref="V1142:V1205" si="9292">IF(SUM(T1142:U1142)&gt;0,MAX(T1142:U1142),0)</f>
        <v>0</v>
      </c>
      <c r="W1142" s="196"/>
      <c r="X1142" s="196"/>
      <c r="Y1142" s="196"/>
      <c r="Z1142" s="196"/>
      <c r="AA1142" s="196">
        <f t="shared" ref="AA1142" si="9293">IF($W$632=1,J1142*$J$7,0)</f>
        <v>0</v>
      </c>
      <c r="AB1142" s="196">
        <f t="shared" ref="AB1142" si="9294">IF($X$632=1,P1142*$P$7,0)</f>
        <v>0</v>
      </c>
      <c r="AC1142" s="196" t="e">
        <f t="shared" ref="AC1142" si="9295">IF($Y$632=1,S1142*$S$7,0)</f>
        <v>#REF!</v>
      </c>
      <c r="AD1142" s="196">
        <f t="shared" ref="AD1142" si="9296">IF($Z$632=1,V1142*$V$7,0)</f>
        <v>0</v>
      </c>
      <c r="AE1142" s="197" t="e">
        <f t="shared" ref="AE1142:AE1205" si="9297">SUM(AA1142:AD1142)</f>
        <v>#REF!</v>
      </c>
      <c r="AF1142" s="198">
        <f t="shared" ref="AF1142" si="9298">IFERROR(AE1142/(IF($W$632&gt;0,$J$7,0)+IF($X$632&gt;0,$P$7,0)+IF($Y$632&gt;0,$S$7,0)+IF($Z$632&gt;0,$V$7,0)),0)</f>
        <v>0</v>
      </c>
      <c r="AG1142" s="198"/>
      <c r="AH1142" s="425"/>
      <c r="AI1142" s="413"/>
      <c r="AJ1142" s="199" t="str">
        <f t="shared" si="8831"/>
        <v>4.4</v>
      </c>
      <c r="AK1142" s="8" t="e">
        <f>#REF!</f>
        <v>#REF!</v>
      </c>
      <c r="AL1142" s="199"/>
      <c r="AM1142" s="196" t="e">
        <f t="shared" ref="AM1142:AM1205" si="9299">MAX(AK1142:AL1142)</f>
        <v>#REF!</v>
      </c>
      <c r="AN1142" s="196"/>
      <c r="AO1142" s="196"/>
      <c r="AP1142" s="196">
        <f t="shared" ref="AP1142:AP1205" si="9300">MAX(AN1142:AO1142)</f>
        <v>0</v>
      </c>
      <c r="AQ1142" s="196"/>
      <c r="AR1142" s="196"/>
      <c r="AS1142" s="196">
        <f t="shared" ref="AS1142:AS1205" si="9301">MAX(AQ1142:AR1142)</f>
        <v>0</v>
      </c>
      <c r="AT1142" s="196"/>
      <c r="AU1142" s="196"/>
      <c r="AV1142" s="196"/>
      <c r="AW1142" s="196" t="e">
        <f t="shared" ref="AW1142" si="9302">IF($AT$632=1,AM1142*$AM$7,0)</f>
        <v>#REF!</v>
      </c>
      <c r="AX1142" s="196">
        <f t="shared" ref="AX1142" si="9303">IF($AU$632=1,AP1142*$AP$7,0)</f>
        <v>0</v>
      </c>
      <c r="AY1142" s="196">
        <f t="shared" ref="AY1142" si="9304">IF($AV$632=1,AS1142*$AS$7,0)</f>
        <v>0</v>
      </c>
      <c r="AZ1142" s="197" t="e">
        <f t="shared" ref="AZ1142:AZ1205" si="9305">SUM(AW1142:AY1142)</f>
        <v>#REF!</v>
      </c>
      <c r="BA1142" s="198">
        <f t="shared" ref="BA1142" si="9306">IFERROR(AZ1142/(IF($AT$632&gt;0,$AM$7,0)+IF($AU$632&gt;0,$AP$7,0)+IF($AV$632&gt;0,$AS$7,0)),0)</f>
        <v>0</v>
      </c>
      <c r="BB1142" s="198"/>
      <c r="BC1142" s="425"/>
      <c r="BD1142" s="413"/>
      <c r="BE1142" s="413"/>
      <c r="BF1142" s="413"/>
      <c r="BG1142" s="416"/>
      <c r="BH1142" s="416"/>
      <c r="BI1142" s="411"/>
      <c r="BJ1142" s="411"/>
      <c r="BK1142" s="413"/>
      <c r="BL1142" s="413"/>
      <c r="BM1142" s="413"/>
      <c r="BP1142" s="211"/>
      <c r="BQ1142" s="211"/>
      <c r="BR1142" s="211"/>
      <c r="BS1142" s="211"/>
    </row>
    <row r="1143" spans="1:71">
      <c r="A1143" s="419"/>
      <c r="B1143" s="419"/>
      <c r="C1143" s="422"/>
      <c r="D1143" s="195" t="str">
        <f t="shared" si="8823"/>
        <v>3.5</v>
      </c>
      <c r="E1143" s="195"/>
      <c r="F1143" s="195"/>
      <c r="G1143" s="195"/>
      <c r="H1143" s="195"/>
      <c r="I1143" s="195"/>
      <c r="J1143" s="196">
        <f t="shared" si="9289"/>
        <v>0</v>
      </c>
      <c r="K1143" s="197" t="str">
        <f>IF(analis!AP48="","",analis!AP48)</f>
        <v/>
      </c>
      <c r="L1143" s="196"/>
      <c r="M1143" s="196"/>
      <c r="N1143" s="196"/>
      <c r="O1143" s="196"/>
      <c r="P1143" s="196">
        <f t="shared" si="9290"/>
        <v>0</v>
      </c>
      <c r="Q1143" s="8" t="e">
        <f>#REF!</f>
        <v>#REF!</v>
      </c>
      <c r="R1143" s="196"/>
      <c r="S1143" s="196" t="e">
        <f t="shared" si="9291"/>
        <v>#REF!</v>
      </c>
      <c r="T1143" s="196"/>
      <c r="U1143" s="196"/>
      <c r="V1143" s="196">
        <f t="shared" si="9292"/>
        <v>0</v>
      </c>
      <c r="W1143" s="196"/>
      <c r="X1143" s="196"/>
      <c r="Y1143" s="196"/>
      <c r="Z1143" s="196"/>
      <c r="AA1143" s="196">
        <f t="shared" ref="AA1143" si="9307">IF($W$633=1,J1143*$J$7,0)</f>
        <v>0</v>
      </c>
      <c r="AB1143" s="196">
        <f t="shared" ref="AB1143" si="9308">IF($X$633=1,P1143*$P$7,0)</f>
        <v>0</v>
      </c>
      <c r="AC1143" s="196" t="e">
        <f t="shared" ref="AC1143" si="9309">IF($Y$633=1,S1143*$S$7,0)</f>
        <v>#REF!</v>
      </c>
      <c r="AD1143" s="196">
        <f t="shared" ref="AD1143" si="9310">IF($Z$633=1,V1143*$V$7,0)</f>
        <v>0</v>
      </c>
      <c r="AE1143" s="197" t="e">
        <f t="shared" si="9297"/>
        <v>#REF!</v>
      </c>
      <c r="AF1143" s="198">
        <f t="shared" ref="AF1143" si="9311">IFERROR(AE1143/(IF($W$633&gt;0,$J$7,0)+IF($X$633&gt;0,$P$7,0)+IF($Y$633&gt;0,$S$7,0)+IF($Z$633&gt;0,$V$7,0)),0)</f>
        <v>0</v>
      </c>
      <c r="AG1143" s="198"/>
      <c r="AH1143" s="425"/>
      <c r="AI1143" s="413"/>
      <c r="AJ1143" s="199" t="str">
        <f t="shared" si="8831"/>
        <v>4.5</v>
      </c>
      <c r="AK1143" s="8" t="e">
        <f>#REF!</f>
        <v>#REF!</v>
      </c>
      <c r="AL1143" s="199"/>
      <c r="AM1143" s="196" t="e">
        <f t="shared" si="9299"/>
        <v>#REF!</v>
      </c>
      <c r="AN1143" s="196"/>
      <c r="AO1143" s="196"/>
      <c r="AP1143" s="196">
        <f t="shared" si="9300"/>
        <v>0</v>
      </c>
      <c r="AQ1143" s="196"/>
      <c r="AR1143" s="196"/>
      <c r="AS1143" s="196">
        <f t="shared" si="9301"/>
        <v>0</v>
      </c>
      <c r="AT1143" s="196"/>
      <c r="AU1143" s="196"/>
      <c r="AV1143" s="196"/>
      <c r="AW1143" s="196" t="e">
        <f t="shared" ref="AW1143" si="9312">IF($AT$633=1,AM1143*$AM$7,0)</f>
        <v>#REF!</v>
      </c>
      <c r="AX1143" s="196">
        <f t="shared" ref="AX1143" si="9313">IF($AU$633=1,AP1143*$AP$7,0)</f>
        <v>0</v>
      </c>
      <c r="AY1143" s="196">
        <f t="shared" ref="AY1143" si="9314">IF($AV$633=1,AS1143*$AS$7,0)</f>
        <v>0</v>
      </c>
      <c r="AZ1143" s="197" t="e">
        <f t="shared" si="9305"/>
        <v>#REF!</v>
      </c>
      <c r="BA1143" s="198">
        <f t="shared" ref="BA1143" si="9315">IFERROR(AZ1143/(IF($AT$633&gt;0,$AM$7,0)+IF($AU$633&gt;0,$AP$7,0)+IF($AV$633&gt;0,$AS$7,0)),0)</f>
        <v>0</v>
      </c>
      <c r="BB1143" s="198"/>
      <c r="BC1143" s="425"/>
      <c r="BD1143" s="413"/>
      <c r="BE1143" s="413"/>
      <c r="BF1143" s="413"/>
      <c r="BG1143" s="416"/>
      <c r="BH1143" s="416"/>
      <c r="BI1143" s="411"/>
      <c r="BJ1143" s="411"/>
      <c r="BK1143" s="413"/>
      <c r="BL1143" s="413"/>
      <c r="BM1143" s="413"/>
      <c r="BP1143" s="211"/>
      <c r="BQ1143" s="211"/>
      <c r="BR1143" s="211"/>
      <c r="BS1143" s="211"/>
    </row>
    <row r="1144" spans="1:71">
      <c r="A1144" s="419"/>
      <c r="B1144" s="419"/>
      <c r="C1144" s="422"/>
      <c r="D1144" s="195" t="str">
        <f t="shared" si="8823"/>
        <v>3.6</v>
      </c>
      <c r="E1144" s="195"/>
      <c r="F1144" s="195"/>
      <c r="G1144" s="195"/>
      <c r="H1144" s="195"/>
      <c r="I1144" s="195"/>
      <c r="J1144" s="196">
        <f t="shared" si="9289"/>
        <v>0</v>
      </c>
      <c r="K1144" s="197" t="str">
        <f>IF(analis!AR48="","",analis!AR48)</f>
        <v/>
      </c>
      <c r="L1144" s="196"/>
      <c r="M1144" s="196"/>
      <c r="N1144" s="196"/>
      <c r="O1144" s="196"/>
      <c r="P1144" s="196">
        <f t="shared" si="9290"/>
        <v>0</v>
      </c>
      <c r="Q1144" s="8" t="str">
        <f>'rpp10'!$M$293</f>
        <v/>
      </c>
      <c r="R1144" s="196"/>
      <c r="S1144" s="196">
        <f t="shared" si="9291"/>
        <v>0</v>
      </c>
      <c r="T1144" s="196"/>
      <c r="U1144" s="196"/>
      <c r="V1144" s="196">
        <f t="shared" si="9292"/>
        <v>0</v>
      </c>
      <c r="W1144" s="196"/>
      <c r="X1144" s="196"/>
      <c r="Y1144" s="196"/>
      <c r="Z1144" s="196"/>
      <c r="AA1144" s="196">
        <f t="shared" ref="AA1144" si="9316">IF($W$634=1,J1144*$J$7,0)</f>
        <v>0</v>
      </c>
      <c r="AB1144" s="196">
        <f t="shared" ref="AB1144" si="9317">IF($X$634=1,P1144*$P$7,0)</f>
        <v>0</v>
      </c>
      <c r="AC1144" s="196">
        <f t="shared" ref="AC1144" si="9318">IF($Y$634=1,S1144*$S$7,0)</f>
        <v>0</v>
      </c>
      <c r="AD1144" s="196">
        <f t="shared" ref="AD1144" si="9319">IF($Z$634=1,V1144*$V$7,0)</f>
        <v>0</v>
      </c>
      <c r="AE1144" s="197">
        <f t="shared" si="9297"/>
        <v>0</v>
      </c>
      <c r="AF1144" s="198">
        <f t="shared" ref="AF1144" si="9320">IFERROR(AE1144/(IF($W$634&gt;0,$J$7,0)+IF($X$634&gt;0,$P$7,0)+IF($Y$634&gt;0,$S$7,0)+IF($Z$634&gt;0,$V$7,0)),0)</f>
        <v>0</v>
      </c>
      <c r="AG1144" s="198"/>
      <c r="AH1144" s="425"/>
      <c r="AI1144" s="413"/>
      <c r="AJ1144" s="199" t="str">
        <f t="shared" si="8831"/>
        <v>4.6</v>
      </c>
      <c r="AK1144" s="8" t="str">
        <f>'rpp10'!$M$350</f>
        <v/>
      </c>
      <c r="AL1144" s="199"/>
      <c r="AM1144" s="196">
        <f t="shared" si="9299"/>
        <v>0</v>
      </c>
      <c r="AN1144" s="196"/>
      <c r="AO1144" s="196"/>
      <c r="AP1144" s="196">
        <f t="shared" si="9300"/>
        <v>0</v>
      </c>
      <c r="AQ1144" s="196"/>
      <c r="AR1144" s="196"/>
      <c r="AS1144" s="196">
        <f t="shared" si="9301"/>
        <v>0</v>
      </c>
      <c r="AT1144" s="196"/>
      <c r="AU1144" s="196"/>
      <c r="AV1144" s="196"/>
      <c r="AW1144" s="196">
        <f t="shared" ref="AW1144" si="9321">IF($AT$634=1,AM1144*$AM$7,0)</f>
        <v>0</v>
      </c>
      <c r="AX1144" s="196">
        <f t="shared" ref="AX1144" si="9322">IF($AU$634=1,AP1144*$AP$7,0)</f>
        <v>0</v>
      </c>
      <c r="AY1144" s="196">
        <f t="shared" ref="AY1144" si="9323">IF($AV$634=1,AS1144*$AS$7,0)</f>
        <v>0</v>
      </c>
      <c r="AZ1144" s="197">
        <f t="shared" si="9305"/>
        <v>0</v>
      </c>
      <c r="BA1144" s="198">
        <f t="shared" ref="BA1144" si="9324">IFERROR(AZ1144/(IF($AT$634&gt;0,$AM$7,0)+IF($AU$634&gt;0,$AP$7,0)+IF($AV$634&gt;0,$AS$7,0)),0)</f>
        <v>0</v>
      </c>
      <c r="BB1144" s="198"/>
      <c r="BC1144" s="425"/>
      <c r="BD1144" s="413"/>
      <c r="BE1144" s="413"/>
      <c r="BF1144" s="413"/>
      <c r="BG1144" s="416"/>
      <c r="BH1144" s="416"/>
      <c r="BI1144" s="411"/>
      <c r="BJ1144" s="411"/>
      <c r="BK1144" s="413"/>
      <c r="BL1144" s="413"/>
      <c r="BM1144" s="413"/>
      <c r="BP1144" s="211"/>
      <c r="BQ1144" s="211"/>
      <c r="BR1144" s="211"/>
      <c r="BS1144" s="211"/>
    </row>
    <row r="1145" spans="1:71">
      <c r="A1145" s="419"/>
      <c r="B1145" s="419"/>
      <c r="C1145" s="422"/>
      <c r="D1145" s="195" t="str">
        <f t="shared" si="8823"/>
        <v>3.7</v>
      </c>
      <c r="E1145" s="195"/>
      <c r="F1145" s="195"/>
      <c r="G1145" s="195"/>
      <c r="H1145" s="195"/>
      <c r="I1145" s="195"/>
      <c r="J1145" s="196">
        <f t="shared" si="9289"/>
        <v>0</v>
      </c>
      <c r="K1145" s="197" t="str">
        <f>IF(analis!AT48="","",analis!AT48)</f>
        <v/>
      </c>
      <c r="L1145" s="196"/>
      <c r="M1145" s="196"/>
      <c r="N1145" s="196"/>
      <c r="O1145" s="196"/>
      <c r="P1145" s="196">
        <f t="shared" si="9290"/>
        <v>0</v>
      </c>
      <c r="Q1145" s="8" t="e">
        <f>#REF!</f>
        <v>#REF!</v>
      </c>
      <c r="R1145" s="196"/>
      <c r="S1145" s="196" t="e">
        <f t="shared" si="9291"/>
        <v>#REF!</v>
      </c>
      <c r="T1145" s="196"/>
      <c r="U1145" s="196"/>
      <c r="V1145" s="196">
        <f t="shared" si="9292"/>
        <v>0</v>
      </c>
      <c r="W1145" s="196"/>
      <c r="X1145" s="196"/>
      <c r="Y1145" s="196"/>
      <c r="Z1145" s="196"/>
      <c r="AA1145" s="196">
        <f t="shared" ref="AA1145" si="9325">IF($W$635=1,J1145*$J$7,0)</f>
        <v>0</v>
      </c>
      <c r="AB1145" s="196">
        <f t="shared" ref="AB1145" si="9326">IF($X$635=1,P1145*$P$7,0)</f>
        <v>0</v>
      </c>
      <c r="AC1145" s="196" t="e">
        <f t="shared" ref="AC1145" si="9327">IF($Y$635=1,S1145*$S$7,0)</f>
        <v>#REF!</v>
      </c>
      <c r="AD1145" s="196">
        <f t="shared" ref="AD1145" si="9328">IF($Z$635=1,V1145*$V$7,0)</f>
        <v>0</v>
      </c>
      <c r="AE1145" s="197" t="e">
        <f t="shared" si="9297"/>
        <v>#REF!</v>
      </c>
      <c r="AF1145" s="198">
        <f t="shared" ref="AF1145" si="9329">IFERROR(AE1145/(IF($W$635&gt;0,$J$7,0)+IF($X$635&gt;0,$P$7,0)+IF($Y$635&gt;0,$S$7,0)+IF($Z$635&gt;0,$V$7,0)),0)</f>
        <v>0</v>
      </c>
      <c r="AG1145" s="198"/>
      <c r="AH1145" s="425"/>
      <c r="AI1145" s="413"/>
      <c r="AJ1145" s="199" t="str">
        <f t="shared" si="8831"/>
        <v>4.7</v>
      </c>
      <c r="AK1145" s="8" t="e">
        <f>#REF!</f>
        <v>#REF!</v>
      </c>
      <c r="AL1145" s="199"/>
      <c r="AM1145" s="196" t="e">
        <f t="shared" si="9299"/>
        <v>#REF!</v>
      </c>
      <c r="AN1145" s="196"/>
      <c r="AO1145" s="196"/>
      <c r="AP1145" s="196">
        <f t="shared" si="9300"/>
        <v>0</v>
      </c>
      <c r="AQ1145" s="196"/>
      <c r="AR1145" s="196"/>
      <c r="AS1145" s="196">
        <f t="shared" si="9301"/>
        <v>0</v>
      </c>
      <c r="AT1145" s="196"/>
      <c r="AU1145" s="196"/>
      <c r="AV1145" s="196"/>
      <c r="AW1145" s="196" t="e">
        <f t="shared" ref="AW1145" si="9330">IF($AT$635=1,AM1145*$AM$7,0)</f>
        <v>#REF!</v>
      </c>
      <c r="AX1145" s="196">
        <f t="shared" ref="AX1145" si="9331">IF($AU$635=1,AP1145*$AP$7,0)</f>
        <v>0</v>
      </c>
      <c r="AY1145" s="196">
        <f t="shared" ref="AY1145" si="9332">IF($AV$635=1,AS1145*$AS$7,0)</f>
        <v>0</v>
      </c>
      <c r="AZ1145" s="197" t="e">
        <f t="shared" si="9305"/>
        <v>#REF!</v>
      </c>
      <c r="BA1145" s="198">
        <f t="shared" ref="BA1145" si="9333">IFERROR(AZ1145/(IF($AT$635&gt;0,$AM$7,0)+IF($AU$635&gt;0,$AP$7,0)+IF($AV$635&gt;0,$AS$7,0)),0)</f>
        <v>0</v>
      </c>
      <c r="BB1145" s="198"/>
      <c r="BC1145" s="425"/>
      <c r="BD1145" s="413"/>
      <c r="BE1145" s="413"/>
      <c r="BF1145" s="413"/>
      <c r="BG1145" s="416"/>
      <c r="BH1145" s="416"/>
      <c r="BI1145" s="411"/>
      <c r="BJ1145" s="411"/>
      <c r="BK1145" s="413"/>
      <c r="BL1145" s="413"/>
      <c r="BM1145" s="413"/>
      <c r="BP1145" s="211"/>
      <c r="BQ1145" s="211"/>
      <c r="BR1145" s="211"/>
      <c r="BS1145" s="211"/>
    </row>
    <row r="1146" spans="1:71">
      <c r="A1146" s="419"/>
      <c r="B1146" s="419"/>
      <c r="C1146" s="422"/>
      <c r="D1146" s="195" t="str">
        <f t="shared" si="8823"/>
        <v>3.8</v>
      </c>
      <c r="E1146" s="195"/>
      <c r="F1146" s="195"/>
      <c r="G1146" s="195"/>
      <c r="H1146" s="195"/>
      <c r="I1146" s="195"/>
      <c r="J1146" s="196">
        <f t="shared" si="9289"/>
        <v>0</v>
      </c>
      <c r="K1146" s="197" t="str">
        <f>IF(analis!AV48="","",analis!AV48)</f>
        <v/>
      </c>
      <c r="L1146" s="196"/>
      <c r="M1146" s="196"/>
      <c r="N1146" s="196"/>
      <c r="O1146" s="196"/>
      <c r="P1146" s="196">
        <f t="shared" si="9290"/>
        <v>0</v>
      </c>
      <c r="Q1146" s="8" t="e">
        <f>#REF!</f>
        <v>#REF!</v>
      </c>
      <c r="R1146" s="196"/>
      <c r="S1146" s="196" t="e">
        <f t="shared" si="9291"/>
        <v>#REF!</v>
      </c>
      <c r="T1146" s="196"/>
      <c r="U1146" s="196"/>
      <c r="V1146" s="196">
        <f t="shared" si="9292"/>
        <v>0</v>
      </c>
      <c r="W1146" s="196"/>
      <c r="X1146" s="196"/>
      <c r="Y1146" s="196"/>
      <c r="Z1146" s="196"/>
      <c r="AA1146" s="196">
        <f t="shared" ref="AA1146" si="9334">IF($W$636=1,J1146*$J$7,0)</f>
        <v>0</v>
      </c>
      <c r="AB1146" s="196">
        <f t="shared" ref="AB1146" si="9335">IF($X$636=1,P1146*$P$7,0)</f>
        <v>0</v>
      </c>
      <c r="AC1146" s="196" t="e">
        <f t="shared" ref="AC1146" si="9336">IF($Y$636=1,S1146*$S$7,0)</f>
        <v>#REF!</v>
      </c>
      <c r="AD1146" s="196">
        <f t="shared" ref="AD1146" si="9337">IF($Z$636=1,V1146*$V$7,0)</f>
        <v>0</v>
      </c>
      <c r="AE1146" s="197" t="e">
        <f t="shared" si="9297"/>
        <v>#REF!</v>
      </c>
      <c r="AF1146" s="198">
        <f t="shared" ref="AF1146" si="9338">IFERROR(AE1146/(IF($W$636&gt;0,$J$7,0)+IF($X$636&gt;0,$P$7,0)+IF($Y$636&gt;0,$S$7,0)+IF($Z$636&gt;0,$V$7,0)),0)</f>
        <v>0</v>
      </c>
      <c r="AG1146" s="198"/>
      <c r="AH1146" s="425"/>
      <c r="AI1146" s="413"/>
      <c r="AJ1146" s="199" t="str">
        <f t="shared" si="8831"/>
        <v>4.8</v>
      </c>
      <c r="AK1146" s="8" t="e">
        <f>#REF!</f>
        <v>#REF!</v>
      </c>
      <c r="AL1146" s="199"/>
      <c r="AM1146" s="196" t="e">
        <f t="shared" si="9299"/>
        <v>#REF!</v>
      </c>
      <c r="AN1146" s="196"/>
      <c r="AO1146" s="196"/>
      <c r="AP1146" s="196">
        <f t="shared" si="9300"/>
        <v>0</v>
      </c>
      <c r="AQ1146" s="196"/>
      <c r="AR1146" s="196"/>
      <c r="AS1146" s="196">
        <f t="shared" si="9301"/>
        <v>0</v>
      </c>
      <c r="AT1146" s="196"/>
      <c r="AU1146" s="196"/>
      <c r="AV1146" s="196"/>
      <c r="AW1146" s="196" t="e">
        <f t="shared" ref="AW1146" si="9339">IF($AT$636=1,AM1146*$AM$7,0)</f>
        <v>#REF!</v>
      </c>
      <c r="AX1146" s="196">
        <f t="shared" ref="AX1146" si="9340">IF($AU$636=1,AP1146*$AP$7,0)</f>
        <v>0</v>
      </c>
      <c r="AY1146" s="196">
        <f t="shared" ref="AY1146" si="9341">IF($AV$636=1,AS1146*$AS$7,0)</f>
        <v>0</v>
      </c>
      <c r="AZ1146" s="197" t="e">
        <f t="shared" si="9305"/>
        <v>#REF!</v>
      </c>
      <c r="BA1146" s="198">
        <f t="shared" ref="BA1146" si="9342">IFERROR(AZ1146/(IF($AT$636&gt;0,$AM$7,0)+IF($AU$636&gt;0,$AP$7,0)+IF($AV$636&gt;0,$AS$7,0)),0)</f>
        <v>0</v>
      </c>
      <c r="BB1146" s="198"/>
      <c r="BC1146" s="425"/>
      <c r="BD1146" s="413"/>
      <c r="BE1146" s="413"/>
      <c r="BF1146" s="413"/>
      <c r="BG1146" s="416"/>
      <c r="BH1146" s="416"/>
      <c r="BI1146" s="411"/>
      <c r="BJ1146" s="411"/>
      <c r="BK1146" s="413"/>
      <c r="BL1146" s="413"/>
      <c r="BM1146" s="413"/>
      <c r="BP1146" s="211"/>
      <c r="BQ1146" s="211"/>
      <c r="BR1146" s="211"/>
      <c r="BS1146" s="211"/>
    </row>
    <row r="1147" spans="1:71">
      <c r="A1147" s="419"/>
      <c r="B1147" s="419"/>
      <c r="C1147" s="422"/>
      <c r="D1147" s="195" t="str">
        <f t="shared" si="8823"/>
        <v>3.9</v>
      </c>
      <c r="E1147" s="195"/>
      <c r="F1147" s="195"/>
      <c r="G1147" s="195"/>
      <c r="H1147" s="195"/>
      <c r="I1147" s="195"/>
      <c r="J1147" s="196">
        <f t="shared" si="9289"/>
        <v>0</v>
      </c>
      <c r="K1147" s="197" t="str">
        <f>IF(analis!AX48="","",analis!AX48)</f>
        <v/>
      </c>
      <c r="L1147" s="196"/>
      <c r="M1147" s="196"/>
      <c r="N1147" s="196"/>
      <c r="O1147" s="196"/>
      <c r="P1147" s="196">
        <f t="shared" si="9290"/>
        <v>0</v>
      </c>
      <c r="Q1147" s="8" t="e">
        <f>#REF!</f>
        <v>#REF!</v>
      </c>
      <c r="R1147" s="196"/>
      <c r="S1147" s="196" t="e">
        <f t="shared" si="9291"/>
        <v>#REF!</v>
      </c>
      <c r="T1147" s="196"/>
      <c r="U1147" s="196"/>
      <c r="V1147" s="196">
        <f t="shared" si="9292"/>
        <v>0</v>
      </c>
      <c r="W1147" s="196"/>
      <c r="X1147" s="196"/>
      <c r="Y1147" s="196"/>
      <c r="Z1147" s="196"/>
      <c r="AA1147" s="196">
        <f t="shared" ref="AA1147" si="9343">IF($W$637=1,J1147*$J$7,0)</f>
        <v>0</v>
      </c>
      <c r="AB1147" s="196">
        <f t="shared" ref="AB1147" si="9344">IF($X$637=1,P1147*$P$7,0)</f>
        <v>0</v>
      </c>
      <c r="AC1147" s="196" t="e">
        <f t="shared" ref="AC1147" si="9345">IF($Y$637=1,S1147*$S$7,0)</f>
        <v>#REF!</v>
      </c>
      <c r="AD1147" s="196">
        <f t="shared" ref="AD1147" si="9346">IF($Z$637=1,V1147*$V$7,0)</f>
        <v>0</v>
      </c>
      <c r="AE1147" s="197" t="e">
        <f t="shared" si="9297"/>
        <v>#REF!</v>
      </c>
      <c r="AF1147" s="198">
        <f t="shared" ref="AF1147" si="9347">IFERROR(AE1147/(IF($W$637&gt;0,$J$7,0)+IF($X$637&gt;0,$P$7,0)+IF($Y$637&gt;0,$S$7,0)+IF($Z$637&gt;0,$V$7,0)),0)</f>
        <v>0</v>
      </c>
      <c r="AG1147" s="198"/>
      <c r="AH1147" s="425"/>
      <c r="AI1147" s="413"/>
      <c r="AJ1147" s="199" t="str">
        <f t="shared" si="8831"/>
        <v>4.9</v>
      </c>
      <c r="AK1147" s="8" t="e">
        <f>#REF!</f>
        <v>#REF!</v>
      </c>
      <c r="AL1147" s="199"/>
      <c r="AM1147" s="196" t="e">
        <f t="shared" si="9299"/>
        <v>#REF!</v>
      </c>
      <c r="AN1147" s="196"/>
      <c r="AO1147" s="196"/>
      <c r="AP1147" s="196">
        <f t="shared" si="9300"/>
        <v>0</v>
      </c>
      <c r="AQ1147" s="196"/>
      <c r="AR1147" s="196"/>
      <c r="AS1147" s="196">
        <f t="shared" si="9301"/>
        <v>0</v>
      </c>
      <c r="AT1147" s="196"/>
      <c r="AU1147" s="196"/>
      <c r="AV1147" s="196"/>
      <c r="AW1147" s="196" t="e">
        <f t="shared" ref="AW1147" si="9348">IF($AT$637=1,AM1147*$AM$7,0)</f>
        <v>#REF!</v>
      </c>
      <c r="AX1147" s="196">
        <f t="shared" ref="AX1147" si="9349">IF($AU$637=1,AP1147*$AP$7,0)</f>
        <v>0</v>
      </c>
      <c r="AY1147" s="196">
        <f t="shared" ref="AY1147" si="9350">IF($AV$637=1,AS1147*$AS$7,0)</f>
        <v>0</v>
      </c>
      <c r="AZ1147" s="197" t="e">
        <f t="shared" si="9305"/>
        <v>#REF!</v>
      </c>
      <c r="BA1147" s="198">
        <f t="shared" ref="BA1147" si="9351">IFERROR(AZ1147/(IF($AT$637&gt;0,$AM$7,0)+IF($AU$637&gt;0,$AP$7,0)+IF($AV$637&gt;0,$AS$7,0)),0)</f>
        <v>0</v>
      </c>
      <c r="BB1147" s="198"/>
      <c r="BC1147" s="425"/>
      <c r="BD1147" s="413"/>
      <c r="BE1147" s="413"/>
      <c r="BF1147" s="413"/>
      <c r="BG1147" s="416"/>
      <c r="BH1147" s="416"/>
      <c r="BI1147" s="411"/>
      <c r="BJ1147" s="411"/>
      <c r="BK1147" s="413"/>
      <c r="BL1147" s="413"/>
      <c r="BM1147" s="413"/>
      <c r="BP1147" s="211"/>
      <c r="BQ1147" s="211"/>
      <c r="BR1147" s="211"/>
      <c r="BS1147" s="211"/>
    </row>
    <row r="1148" spans="1:71">
      <c r="A1148" s="419"/>
      <c r="B1148" s="419"/>
      <c r="C1148" s="422"/>
      <c r="D1148" s="195" t="str">
        <f t="shared" si="8823"/>
        <v>3.10</v>
      </c>
      <c r="E1148" s="195"/>
      <c r="F1148" s="195"/>
      <c r="G1148" s="195"/>
      <c r="H1148" s="195"/>
      <c r="I1148" s="195"/>
      <c r="J1148" s="196">
        <f t="shared" si="9289"/>
        <v>0</v>
      </c>
      <c r="K1148" s="197" t="str">
        <f>IF(analis!AZ48="","",analis!AZ48)</f>
        <v/>
      </c>
      <c r="L1148" s="196"/>
      <c r="M1148" s="196"/>
      <c r="N1148" s="196"/>
      <c r="O1148" s="196"/>
      <c r="P1148" s="196">
        <f t="shared" si="9290"/>
        <v>0</v>
      </c>
      <c r="Q1148" s="8" t="e">
        <f>#REF!</f>
        <v>#REF!</v>
      </c>
      <c r="R1148" s="196"/>
      <c r="S1148" s="196" t="e">
        <f t="shared" si="9291"/>
        <v>#REF!</v>
      </c>
      <c r="T1148" s="196"/>
      <c r="U1148" s="196"/>
      <c r="V1148" s="196">
        <f t="shared" si="9292"/>
        <v>0</v>
      </c>
      <c r="W1148" s="196"/>
      <c r="X1148" s="196"/>
      <c r="Y1148" s="196"/>
      <c r="Z1148" s="196"/>
      <c r="AA1148" s="196">
        <f t="shared" ref="AA1148" si="9352">IF($W$638=1,J1148*$J$7,0)</f>
        <v>0</v>
      </c>
      <c r="AB1148" s="196">
        <f t="shared" ref="AB1148" si="9353">IF($X$638=1,P1148*$P$7,0)</f>
        <v>0</v>
      </c>
      <c r="AC1148" s="196" t="e">
        <f t="shared" ref="AC1148" si="9354">IF($Y$638=1,S1148*$S$7,0)</f>
        <v>#REF!</v>
      </c>
      <c r="AD1148" s="196">
        <f t="shared" ref="AD1148" si="9355">IF($Z$638=1,V1148*$V$7,0)</f>
        <v>0</v>
      </c>
      <c r="AE1148" s="197" t="e">
        <f t="shared" si="9297"/>
        <v>#REF!</v>
      </c>
      <c r="AF1148" s="198">
        <f t="shared" ref="AF1148" si="9356">IFERROR(AE1148/(IF($W$638&gt;0,$J$7,0)+IF($X$638&gt;0,$P$7,0)+IF($Y$638&gt;0,$S$7,0)+IF($Z$638&gt;0,$V$7,0)),0)</f>
        <v>0</v>
      </c>
      <c r="AG1148" s="198"/>
      <c r="AH1148" s="425"/>
      <c r="AI1148" s="413"/>
      <c r="AJ1148" s="199" t="str">
        <f t="shared" si="8831"/>
        <v>4.10</v>
      </c>
      <c r="AK1148" s="8" t="e">
        <f>#REF!</f>
        <v>#REF!</v>
      </c>
      <c r="AL1148" s="199"/>
      <c r="AM1148" s="196" t="e">
        <f t="shared" si="9299"/>
        <v>#REF!</v>
      </c>
      <c r="AN1148" s="196"/>
      <c r="AO1148" s="196"/>
      <c r="AP1148" s="196">
        <f t="shared" si="9300"/>
        <v>0</v>
      </c>
      <c r="AQ1148" s="196"/>
      <c r="AR1148" s="196"/>
      <c r="AS1148" s="196">
        <f t="shared" si="9301"/>
        <v>0</v>
      </c>
      <c r="AT1148" s="196"/>
      <c r="AU1148" s="196"/>
      <c r="AV1148" s="196"/>
      <c r="AW1148" s="196" t="e">
        <f t="shared" ref="AW1148" si="9357">IF($AT$638=1,AM1148*$AM$7,0)</f>
        <v>#REF!</v>
      </c>
      <c r="AX1148" s="196">
        <f t="shared" ref="AX1148" si="9358">IF($AU$638=1,AP1148*$AP$7,0)</f>
        <v>0</v>
      </c>
      <c r="AY1148" s="196">
        <f t="shared" ref="AY1148" si="9359">IF($AV$638=1,AS1148*$AS$7,0)</f>
        <v>0</v>
      </c>
      <c r="AZ1148" s="197" t="e">
        <f t="shared" si="9305"/>
        <v>#REF!</v>
      </c>
      <c r="BA1148" s="198">
        <f t="shared" ref="BA1148" si="9360">IFERROR(AZ1148/(IF($AT$638&gt;0,$AM$7,0)+IF($AU$638&gt;0,$AP$7,0)+IF($AV$638&gt;0,$AS$7,0)),0)</f>
        <v>0</v>
      </c>
      <c r="BB1148" s="198"/>
      <c r="BC1148" s="425"/>
      <c r="BD1148" s="413"/>
      <c r="BE1148" s="413"/>
      <c r="BF1148" s="413"/>
      <c r="BG1148" s="416"/>
      <c r="BH1148" s="416"/>
      <c r="BI1148" s="411"/>
      <c r="BJ1148" s="411"/>
      <c r="BK1148" s="413"/>
      <c r="BL1148" s="413"/>
      <c r="BM1148" s="413"/>
      <c r="BP1148" s="211"/>
      <c r="BQ1148" s="211"/>
      <c r="BR1148" s="211"/>
      <c r="BS1148" s="211"/>
    </row>
    <row r="1149" spans="1:71">
      <c r="A1149" s="419"/>
      <c r="B1149" s="419"/>
      <c r="C1149" s="422"/>
      <c r="D1149" s="195" t="str">
        <f t="shared" si="8823"/>
        <v>3.11</v>
      </c>
      <c r="E1149" s="195"/>
      <c r="F1149" s="195"/>
      <c r="G1149" s="195"/>
      <c r="H1149" s="195"/>
      <c r="I1149" s="195"/>
      <c r="J1149" s="196">
        <f t="shared" si="9289"/>
        <v>0</v>
      </c>
      <c r="K1149" s="197" t="str">
        <f>IF(analis!BB48="","",analis!BB48)</f>
        <v/>
      </c>
      <c r="L1149" s="196"/>
      <c r="M1149" s="196"/>
      <c r="N1149" s="196"/>
      <c r="O1149" s="196"/>
      <c r="P1149" s="196">
        <f t="shared" si="9290"/>
        <v>0</v>
      </c>
      <c r="Q1149" s="8" t="e">
        <f>#REF!</f>
        <v>#REF!</v>
      </c>
      <c r="R1149" s="196"/>
      <c r="S1149" s="196" t="e">
        <f t="shared" si="9291"/>
        <v>#REF!</v>
      </c>
      <c r="T1149" s="196"/>
      <c r="U1149" s="196"/>
      <c r="V1149" s="196">
        <f t="shared" si="9292"/>
        <v>0</v>
      </c>
      <c r="W1149" s="196"/>
      <c r="X1149" s="196"/>
      <c r="Y1149" s="196"/>
      <c r="Z1149" s="196"/>
      <c r="AA1149" s="196">
        <f t="shared" ref="AA1149" si="9361">IF($W$639=1,J1149*$J$7,0)</f>
        <v>0</v>
      </c>
      <c r="AB1149" s="196">
        <f t="shared" ref="AB1149" si="9362">IF($X$639=1,P1149*$P$7,0)</f>
        <v>0</v>
      </c>
      <c r="AC1149" s="196" t="e">
        <f t="shared" ref="AC1149" si="9363">IF($Y$639=1,S1149*$S$7,0)</f>
        <v>#REF!</v>
      </c>
      <c r="AD1149" s="196">
        <f t="shared" ref="AD1149" si="9364">IF($Z$639=1,V1149*$V$7,0)</f>
        <v>0</v>
      </c>
      <c r="AE1149" s="197" t="e">
        <f t="shared" si="9297"/>
        <v>#REF!</v>
      </c>
      <c r="AF1149" s="198">
        <f t="shared" ref="AF1149" si="9365">IFERROR(AE1149/(IF($W$639&gt;0,$J$7,0)+IF($X$639&gt;0,$P$7,0)+IF($Y$639&gt;0,$S$7,0)+IF($Z$639&gt;0,$V$7,0)),0)</f>
        <v>0</v>
      </c>
      <c r="AG1149" s="198"/>
      <c r="AH1149" s="425"/>
      <c r="AI1149" s="413"/>
      <c r="AJ1149" s="199" t="str">
        <f t="shared" si="8831"/>
        <v>4.11</v>
      </c>
      <c r="AK1149" s="8" t="e">
        <f>#REF!</f>
        <v>#REF!</v>
      </c>
      <c r="AL1149" s="199"/>
      <c r="AM1149" s="196" t="e">
        <f t="shared" si="9299"/>
        <v>#REF!</v>
      </c>
      <c r="AN1149" s="196"/>
      <c r="AO1149" s="196"/>
      <c r="AP1149" s="196">
        <f t="shared" si="9300"/>
        <v>0</v>
      </c>
      <c r="AQ1149" s="196"/>
      <c r="AR1149" s="196"/>
      <c r="AS1149" s="196">
        <f t="shared" si="9301"/>
        <v>0</v>
      </c>
      <c r="AT1149" s="196"/>
      <c r="AU1149" s="196"/>
      <c r="AV1149" s="196"/>
      <c r="AW1149" s="196" t="e">
        <f t="shared" ref="AW1149" si="9366">IF($AT$639=1,AM1149*$AM$7,0)</f>
        <v>#REF!</v>
      </c>
      <c r="AX1149" s="196">
        <f t="shared" ref="AX1149" si="9367">IF($AU$639=1,AP1149*$AP$7,0)</f>
        <v>0</v>
      </c>
      <c r="AY1149" s="196">
        <f t="shared" ref="AY1149" si="9368">IF($AV$639=1,AS1149*$AS$7,0)</f>
        <v>0</v>
      </c>
      <c r="AZ1149" s="197" t="e">
        <f t="shared" si="9305"/>
        <v>#REF!</v>
      </c>
      <c r="BA1149" s="198">
        <f t="shared" ref="BA1149" si="9369">IFERROR(AZ1149/(IF($AT$639&gt;0,$AM$7,0)+IF($AU$639&gt;0,$AP$7,0)+IF($AV$639&gt;0,$AS$7,0)),0)</f>
        <v>0</v>
      </c>
      <c r="BB1149" s="198"/>
      <c r="BC1149" s="425"/>
      <c r="BD1149" s="413"/>
      <c r="BE1149" s="413"/>
      <c r="BF1149" s="413"/>
      <c r="BG1149" s="416"/>
      <c r="BH1149" s="416"/>
      <c r="BI1149" s="411"/>
      <c r="BJ1149" s="411"/>
      <c r="BK1149" s="413"/>
      <c r="BL1149" s="413"/>
      <c r="BM1149" s="413"/>
      <c r="BP1149" s="211"/>
      <c r="BQ1149" s="211"/>
      <c r="BR1149" s="211"/>
      <c r="BS1149" s="211"/>
    </row>
    <row r="1150" spans="1:71">
      <c r="A1150" s="419"/>
      <c r="B1150" s="419"/>
      <c r="C1150" s="422"/>
      <c r="D1150" s="195" t="str">
        <f t="shared" si="8823"/>
        <v>3.12</v>
      </c>
      <c r="E1150" s="195"/>
      <c r="F1150" s="195"/>
      <c r="G1150" s="195"/>
      <c r="H1150" s="195"/>
      <c r="I1150" s="195"/>
      <c r="J1150" s="196">
        <f t="shared" si="9289"/>
        <v>0</v>
      </c>
      <c r="K1150" s="197" t="str">
        <f>IF(analis!BD48="","",analis!BD48)</f>
        <v/>
      </c>
      <c r="L1150" s="196"/>
      <c r="M1150" s="196"/>
      <c r="N1150" s="196"/>
      <c r="O1150" s="196"/>
      <c r="P1150" s="196">
        <f t="shared" si="9290"/>
        <v>0</v>
      </c>
      <c r="Q1150" s="8" t="e">
        <f>#REF!</f>
        <v>#REF!</v>
      </c>
      <c r="R1150" s="196"/>
      <c r="S1150" s="196" t="e">
        <f t="shared" si="9291"/>
        <v>#REF!</v>
      </c>
      <c r="T1150" s="196"/>
      <c r="U1150" s="196"/>
      <c r="V1150" s="196">
        <f t="shared" si="9292"/>
        <v>0</v>
      </c>
      <c r="W1150" s="196"/>
      <c r="X1150" s="196"/>
      <c r="Y1150" s="196"/>
      <c r="Z1150" s="196"/>
      <c r="AA1150" s="196">
        <f t="shared" ref="AA1150" si="9370">IF($W$640=1,J1150*$J$7,0)</f>
        <v>0</v>
      </c>
      <c r="AB1150" s="196">
        <f t="shared" ref="AB1150" si="9371">IF($X$640=1,P1150*$P$7,0)</f>
        <v>0</v>
      </c>
      <c r="AC1150" s="196" t="e">
        <f t="shared" ref="AC1150" si="9372">IF($Y$640=1,S1150*$S$7,0)</f>
        <v>#REF!</v>
      </c>
      <c r="AD1150" s="196">
        <f t="shared" ref="AD1150" si="9373">IF($Z$640=1,V1150*$V$7,0)</f>
        <v>0</v>
      </c>
      <c r="AE1150" s="197" t="e">
        <f t="shared" si="9297"/>
        <v>#REF!</v>
      </c>
      <c r="AF1150" s="198">
        <f t="shared" ref="AF1150" si="9374">IFERROR(AE1150/(IF($W$640&gt;0,$J$7,0)+IF($X$640&gt;0,$P$7,0)+IF($Y$640&gt;0,$S$7,0)+IF($Z$640&gt;0,$V$7,0)),0)</f>
        <v>0</v>
      </c>
      <c r="AG1150" s="198"/>
      <c r="AH1150" s="425"/>
      <c r="AI1150" s="413"/>
      <c r="AJ1150" s="199" t="str">
        <f t="shared" si="8831"/>
        <v>4.12</v>
      </c>
      <c r="AK1150" s="8" t="e">
        <f>#REF!</f>
        <v>#REF!</v>
      </c>
      <c r="AL1150" s="199"/>
      <c r="AM1150" s="196" t="e">
        <f t="shared" si="9299"/>
        <v>#REF!</v>
      </c>
      <c r="AN1150" s="196"/>
      <c r="AO1150" s="196"/>
      <c r="AP1150" s="196">
        <f t="shared" si="9300"/>
        <v>0</v>
      </c>
      <c r="AQ1150" s="196"/>
      <c r="AR1150" s="196"/>
      <c r="AS1150" s="196">
        <f t="shared" si="9301"/>
        <v>0</v>
      </c>
      <c r="AT1150" s="196"/>
      <c r="AU1150" s="196"/>
      <c r="AV1150" s="196"/>
      <c r="AW1150" s="196" t="e">
        <f t="shared" ref="AW1150" si="9375">IF($AT$640=1,AM1150*$AM$7,0)</f>
        <v>#REF!</v>
      </c>
      <c r="AX1150" s="196">
        <f t="shared" ref="AX1150" si="9376">IF($AU$640=1,AP1150*$AP$7,0)</f>
        <v>0</v>
      </c>
      <c r="AY1150" s="196">
        <f t="shared" ref="AY1150" si="9377">IF($AV$640=1,AS1150*$AS$7,0)</f>
        <v>0</v>
      </c>
      <c r="AZ1150" s="197" t="e">
        <f t="shared" si="9305"/>
        <v>#REF!</v>
      </c>
      <c r="BA1150" s="198">
        <f t="shared" ref="BA1150" si="9378">IFERROR(AZ1150/(IF($AT$640&gt;0,$AM$7,0)+IF($AU$640&gt;0,$AP$7,0)+IF($AV$640&gt;0,$AS$7,0)),0)</f>
        <v>0</v>
      </c>
      <c r="BB1150" s="198"/>
      <c r="BC1150" s="425"/>
      <c r="BD1150" s="413"/>
      <c r="BE1150" s="413"/>
      <c r="BF1150" s="413"/>
      <c r="BG1150" s="416"/>
      <c r="BH1150" s="416"/>
      <c r="BI1150" s="411"/>
      <c r="BJ1150" s="411"/>
      <c r="BK1150" s="413"/>
      <c r="BL1150" s="413"/>
      <c r="BM1150" s="413"/>
      <c r="BP1150" s="211"/>
      <c r="BQ1150" s="211"/>
      <c r="BR1150" s="211"/>
      <c r="BS1150" s="211"/>
    </row>
    <row r="1151" spans="1:71">
      <c r="A1151" s="419"/>
      <c r="B1151" s="419"/>
      <c r="C1151" s="422"/>
      <c r="D1151" s="195" t="str">
        <f t="shared" si="8823"/>
        <v>3.13</v>
      </c>
      <c r="E1151" s="195"/>
      <c r="F1151" s="195"/>
      <c r="G1151" s="195"/>
      <c r="H1151" s="195"/>
      <c r="I1151" s="195"/>
      <c r="J1151" s="196">
        <f t="shared" si="9289"/>
        <v>0</v>
      </c>
      <c r="K1151" s="197" t="str">
        <f>IF(analis!BF48="","",analis!BF48)</f>
        <v/>
      </c>
      <c r="L1151" s="196"/>
      <c r="M1151" s="196"/>
      <c r="N1151" s="196"/>
      <c r="O1151" s="196"/>
      <c r="P1151" s="196">
        <f t="shared" si="9290"/>
        <v>0</v>
      </c>
      <c r="Q1151" s="8" t="e">
        <f>#REF!</f>
        <v>#REF!</v>
      </c>
      <c r="R1151" s="196"/>
      <c r="S1151" s="196" t="e">
        <f t="shared" si="9291"/>
        <v>#REF!</v>
      </c>
      <c r="T1151" s="196"/>
      <c r="U1151" s="196"/>
      <c r="V1151" s="196">
        <f t="shared" si="9292"/>
        <v>0</v>
      </c>
      <c r="W1151" s="196"/>
      <c r="X1151" s="196"/>
      <c r="Y1151" s="196"/>
      <c r="Z1151" s="196"/>
      <c r="AA1151" s="196">
        <f t="shared" ref="AA1151" si="9379">IF($W$641=1,J1151*$J$7,0)</f>
        <v>0</v>
      </c>
      <c r="AB1151" s="196">
        <f t="shared" ref="AB1151" si="9380">IF($X$641=1,P1151*$P$7,0)</f>
        <v>0</v>
      </c>
      <c r="AC1151" s="196" t="e">
        <f t="shared" ref="AC1151" si="9381">IF($Y$641=1,S1151*$S$7,0)</f>
        <v>#REF!</v>
      </c>
      <c r="AD1151" s="196">
        <f t="shared" ref="AD1151" si="9382">IF($Z$641=1,V1151*$V$7,0)</f>
        <v>0</v>
      </c>
      <c r="AE1151" s="197" t="e">
        <f t="shared" si="9297"/>
        <v>#REF!</v>
      </c>
      <c r="AF1151" s="198">
        <f t="shared" ref="AF1151" si="9383">IFERROR(AE1151/(IF($W$641&gt;0,$J$7,0)+IF($X$641&gt;0,$P$7,0)+IF($Y$641&gt;0,$S$7,0)+IF($Z$641&gt;0,$V$7,0)),0)</f>
        <v>0</v>
      </c>
      <c r="AG1151" s="198"/>
      <c r="AH1151" s="425"/>
      <c r="AI1151" s="413"/>
      <c r="AJ1151" s="199" t="str">
        <f t="shared" si="8831"/>
        <v>4.13</v>
      </c>
      <c r="AK1151" s="8" t="e">
        <f>#REF!</f>
        <v>#REF!</v>
      </c>
      <c r="AL1151" s="199"/>
      <c r="AM1151" s="196" t="e">
        <f t="shared" si="9299"/>
        <v>#REF!</v>
      </c>
      <c r="AN1151" s="196"/>
      <c r="AO1151" s="196"/>
      <c r="AP1151" s="196">
        <f t="shared" si="9300"/>
        <v>0</v>
      </c>
      <c r="AQ1151" s="196"/>
      <c r="AR1151" s="196"/>
      <c r="AS1151" s="196">
        <f t="shared" si="9301"/>
        <v>0</v>
      </c>
      <c r="AT1151" s="196"/>
      <c r="AU1151" s="196"/>
      <c r="AV1151" s="196"/>
      <c r="AW1151" s="196" t="e">
        <f t="shared" ref="AW1151" si="9384">IF($AT$641=1,AM1151*$AM$7,0)</f>
        <v>#REF!</v>
      </c>
      <c r="AX1151" s="196">
        <f t="shared" ref="AX1151" si="9385">IF($AU$641=1,AP1151*$AP$7,0)</f>
        <v>0</v>
      </c>
      <c r="AY1151" s="196">
        <f t="shared" ref="AY1151" si="9386">IF($AV$641=1,AS1151*$AS$7,0)</f>
        <v>0</v>
      </c>
      <c r="AZ1151" s="197" t="e">
        <f t="shared" si="9305"/>
        <v>#REF!</v>
      </c>
      <c r="BA1151" s="198">
        <f t="shared" ref="BA1151" si="9387">IFERROR(AZ1151/(IF($AT$641&gt;0,$AM$7,0)+IF($AU$641&gt;0,$AP$7,0)+IF($AV$641&gt;0,$AS$7,0)),0)</f>
        <v>0</v>
      </c>
      <c r="BB1151" s="198"/>
      <c r="BC1151" s="425"/>
      <c r="BD1151" s="413"/>
      <c r="BE1151" s="413"/>
      <c r="BF1151" s="413"/>
      <c r="BG1151" s="416"/>
      <c r="BH1151" s="416"/>
      <c r="BI1151" s="411"/>
      <c r="BJ1151" s="411"/>
      <c r="BK1151" s="413"/>
      <c r="BL1151" s="413"/>
      <c r="BM1151" s="413"/>
      <c r="BP1151" s="211"/>
      <c r="BQ1151" s="211"/>
      <c r="BR1151" s="211"/>
      <c r="BS1151" s="211"/>
    </row>
    <row r="1152" spans="1:71">
      <c r="A1152" s="419"/>
      <c r="B1152" s="419"/>
      <c r="C1152" s="422"/>
      <c r="D1152" s="195" t="str">
        <f t="shared" si="8823"/>
        <v>3.14</v>
      </c>
      <c r="E1152" s="195"/>
      <c r="F1152" s="195"/>
      <c r="G1152" s="195"/>
      <c r="H1152" s="195"/>
      <c r="I1152" s="195"/>
      <c r="J1152" s="196">
        <f t="shared" si="9289"/>
        <v>0</v>
      </c>
      <c r="K1152" s="197" t="str">
        <f>IF(analis!BH48="","",analis!BH48)</f>
        <v/>
      </c>
      <c r="L1152" s="196"/>
      <c r="M1152" s="196"/>
      <c r="N1152" s="196"/>
      <c r="O1152" s="196"/>
      <c r="P1152" s="196">
        <f t="shared" si="9290"/>
        <v>0</v>
      </c>
      <c r="Q1152" s="8" t="e">
        <f>#REF!</f>
        <v>#REF!</v>
      </c>
      <c r="R1152" s="196"/>
      <c r="S1152" s="196" t="e">
        <f t="shared" si="9291"/>
        <v>#REF!</v>
      </c>
      <c r="T1152" s="196"/>
      <c r="U1152" s="196"/>
      <c r="V1152" s="196">
        <f t="shared" si="9292"/>
        <v>0</v>
      </c>
      <c r="W1152" s="196"/>
      <c r="X1152" s="196"/>
      <c r="Y1152" s="196"/>
      <c r="Z1152" s="196"/>
      <c r="AA1152" s="196">
        <f t="shared" ref="AA1152" si="9388">IF($W$642=1,J1152*$J$7,0)</f>
        <v>0</v>
      </c>
      <c r="AB1152" s="196">
        <f t="shared" ref="AB1152" si="9389">IF($X$642=1,P1152*$P$7,0)</f>
        <v>0</v>
      </c>
      <c r="AC1152" s="196" t="e">
        <f t="shared" ref="AC1152" si="9390">IF($Y$642=1,S1152*$S$7,0)</f>
        <v>#REF!</v>
      </c>
      <c r="AD1152" s="196">
        <f t="shared" ref="AD1152" si="9391">IF($Z$642=1,V1152*$V$7,0)</f>
        <v>0</v>
      </c>
      <c r="AE1152" s="197" t="e">
        <f t="shared" si="9297"/>
        <v>#REF!</v>
      </c>
      <c r="AF1152" s="198">
        <f t="shared" ref="AF1152" si="9392">IFERROR(AE1152/(IF($W$642&gt;0,$J$7,0)+IF($X$642&gt;0,$P$7,0)+IF($Y$642&gt;0,$S$7,0)+IF($Z$642&gt;0,$V$7,0)),0)</f>
        <v>0</v>
      </c>
      <c r="AG1152" s="198"/>
      <c r="AH1152" s="425"/>
      <c r="AI1152" s="413"/>
      <c r="AJ1152" s="199" t="str">
        <f t="shared" si="8831"/>
        <v>4.14</v>
      </c>
      <c r="AK1152" s="8" t="e">
        <f>#REF!</f>
        <v>#REF!</v>
      </c>
      <c r="AL1152" s="199"/>
      <c r="AM1152" s="196" t="e">
        <f t="shared" si="9299"/>
        <v>#REF!</v>
      </c>
      <c r="AN1152" s="196"/>
      <c r="AO1152" s="196"/>
      <c r="AP1152" s="196">
        <f t="shared" si="9300"/>
        <v>0</v>
      </c>
      <c r="AQ1152" s="196"/>
      <c r="AR1152" s="196"/>
      <c r="AS1152" s="196">
        <f t="shared" si="9301"/>
        <v>0</v>
      </c>
      <c r="AT1152" s="196"/>
      <c r="AU1152" s="196"/>
      <c r="AV1152" s="196"/>
      <c r="AW1152" s="196" t="e">
        <f t="shared" ref="AW1152" si="9393">IF($AT$642=1,AM1152*$AM$7,0)</f>
        <v>#REF!</v>
      </c>
      <c r="AX1152" s="196">
        <f t="shared" ref="AX1152" si="9394">IF($AU$642=1,AP1152*$AP$7,0)</f>
        <v>0</v>
      </c>
      <c r="AY1152" s="196">
        <f t="shared" ref="AY1152" si="9395">IF($AV$642=1,AS1152*$AS$7,0)</f>
        <v>0</v>
      </c>
      <c r="AZ1152" s="197" t="e">
        <f t="shared" si="9305"/>
        <v>#REF!</v>
      </c>
      <c r="BA1152" s="198">
        <f t="shared" ref="BA1152" si="9396">IFERROR(AZ1152/(IF($AT$642&gt;0,$AM$7,0)+IF($AU$642&gt;0,$AP$7,0)+IF($AV$642&gt;0,$AS$7,0)),0)</f>
        <v>0</v>
      </c>
      <c r="BB1152" s="198"/>
      <c r="BC1152" s="425"/>
      <c r="BD1152" s="413"/>
      <c r="BE1152" s="413"/>
      <c r="BF1152" s="413"/>
      <c r="BG1152" s="416"/>
      <c r="BH1152" s="416"/>
      <c r="BI1152" s="411"/>
      <c r="BJ1152" s="411"/>
      <c r="BK1152" s="413"/>
      <c r="BL1152" s="413"/>
      <c r="BM1152" s="413"/>
      <c r="BP1152" s="211"/>
      <c r="BQ1152" s="211"/>
      <c r="BR1152" s="211"/>
      <c r="BS1152" s="211"/>
    </row>
    <row r="1153" spans="1:71">
      <c r="A1153" s="420"/>
      <c r="B1153" s="420"/>
      <c r="C1153" s="423"/>
      <c r="D1153" s="195" t="str">
        <f t="shared" si="8823"/>
        <v>3.15</v>
      </c>
      <c r="E1153" s="195"/>
      <c r="F1153" s="195"/>
      <c r="G1153" s="195"/>
      <c r="H1153" s="195"/>
      <c r="I1153" s="195"/>
      <c r="J1153" s="196">
        <f t="shared" si="9289"/>
        <v>0</v>
      </c>
      <c r="K1153" s="197" t="str">
        <f>IF(analis!BJ48="","",analis!BJ48)</f>
        <v/>
      </c>
      <c r="L1153" s="196"/>
      <c r="M1153" s="196"/>
      <c r="N1153" s="196"/>
      <c r="O1153" s="196"/>
      <c r="P1153" s="196">
        <f t="shared" si="9290"/>
        <v>0</v>
      </c>
      <c r="Q1153" s="8" t="e">
        <f>#REF!</f>
        <v>#REF!</v>
      </c>
      <c r="R1153" s="196"/>
      <c r="S1153" s="196" t="e">
        <f t="shared" si="9291"/>
        <v>#REF!</v>
      </c>
      <c r="T1153" s="196"/>
      <c r="U1153" s="196"/>
      <c r="V1153" s="196">
        <f t="shared" si="9292"/>
        <v>0</v>
      </c>
      <c r="W1153" s="196"/>
      <c r="X1153" s="196"/>
      <c r="Y1153" s="196"/>
      <c r="Z1153" s="196"/>
      <c r="AA1153" s="196">
        <f t="shared" ref="AA1153" si="9397">IF($W$643=1,J1153*$J$7,0)</f>
        <v>0</v>
      </c>
      <c r="AB1153" s="196">
        <f t="shared" ref="AB1153" si="9398">IF($X$643=1,P1153*$P$7,0)</f>
        <v>0</v>
      </c>
      <c r="AC1153" s="196" t="e">
        <f t="shared" ref="AC1153" si="9399">IF($Y$643=1,S1153*$S$7,0)</f>
        <v>#REF!</v>
      </c>
      <c r="AD1153" s="196">
        <f t="shared" ref="AD1153" si="9400">IF($Z$643=1,V1153*$V$7,0)</f>
        <v>0</v>
      </c>
      <c r="AE1153" s="197" t="e">
        <f t="shared" si="9297"/>
        <v>#REF!</v>
      </c>
      <c r="AF1153" s="198">
        <f t="shared" ref="AF1153" si="9401">IFERROR(AE1153/(IF($W$643&gt;0,$J$7,0)+IF($X$643&gt;0,$P$7,0)+IF($Y$643&gt;0,$S$7,0)+IF($Z$643&gt;0,$V$7,0)),0)</f>
        <v>0</v>
      </c>
      <c r="AG1153" s="198"/>
      <c r="AH1153" s="426"/>
      <c r="AI1153" s="414"/>
      <c r="AJ1153" s="199" t="str">
        <f t="shared" si="8831"/>
        <v>4.15</v>
      </c>
      <c r="AK1153" s="8" t="e">
        <f>#REF!</f>
        <v>#REF!</v>
      </c>
      <c r="AL1153" s="199"/>
      <c r="AM1153" s="196" t="e">
        <f t="shared" si="9299"/>
        <v>#REF!</v>
      </c>
      <c r="AN1153" s="196"/>
      <c r="AO1153" s="196"/>
      <c r="AP1153" s="196">
        <f t="shared" si="9300"/>
        <v>0</v>
      </c>
      <c r="AQ1153" s="196"/>
      <c r="AR1153" s="196"/>
      <c r="AS1153" s="196">
        <f t="shared" si="9301"/>
        <v>0</v>
      </c>
      <c r="AT1153" s="196"/>
      <c r="AU1153" s="196"/>
      <c r="AV1153" s="196"/>
      <c r="AW1153" s="196" t="e">
        <f t="shared" ref="AW1153" si="9402">IF($AT$643=1,AM1153*$AM$7,0)</f>
        <v>#REF!</v>
      </c>
      <c r="AX1153" s="196">
        <f t="shared" ref="AX1153" si="9403">IF($AU$643=1,AP1153*$AP$7,0)</f>
        <v>0</v>
      </c>
      <c r="AY1153" s="196">
        <f t="shared" ref="AY1153" si="9404">IF($AV$643=1,AS1153*$AS$7,0)</f>
        <v>0</v>
      </c>
      <c r="AZ1153" s="197" t="e">
        <f t="shared" si="9305"/>
        <v>#REF!</v>
      </c>
      <c r="BA1153" s="198">
        <f t="shared" ref="BA1153" si="9405">IFERROR(AZ1153/(IF($AT$643&gt;0,$AM$7,0)+IF($AU$643&gt;0,$AP$7,0)+IF($AV$643&gt;0,$AS$7,0)),0)</f>
        <v>0</v>
      </c>
      <c r="BB1153" s="198"/>
      <c r="BC1153" s="426"/>
      <c r="BD1153" s="414"/>
      <c r="BE1153" s="414"/>
      <c r="BF1153" s="414"/>
      <c r="BG1153" s="417"/>
      <c r="BH1153" s="417"/>
      <c r="BI1153" s="316"/>
      <c r="BJ1153" s="316"/>
      <c r="BK1153" s="414"/>
      <c r="BL1153" s="414"/>
      <c r="BM1153" s="414"/>
      <c r="BP1153" s="211"/>
      <c r="BQ1153" s="211"/>
      <c r="BR1153" s="211"/>
      <c r="BS1153" s="211"/>
    </row>
    <row r="1154" spans="1:71">
      <c r="A1154" s="418">
        <v>36</v>
      </c>
      <c r="B1154" s="418">
        <f>pd!B659</f>
        <v>0</v>
      </c>
      <c r="C1154" s="421">
        <f>pd!C659</f>
        <v>0</v>
      </c>
      <c r="D1154" s="195" t="str">
        <f t="shared" si="8823"/>
        <v>3.1</v>
      </c>
      <c r="E1154" s="195"/>
      <c r="F1154" s="195"/>
      <c r="G1154" s="195"/>
      <c r="H1154" s="195"/>
      <c r="I1154" s="195"/>
      <c r="J1154" s="196">
        <f t="shared" si="9289"/>
        <v>0</v>
      </c>
      <c r="K1154" s="197" t="str">
        <f>IF(analis!AH49="","",analis!AH49)</f>
        <v/>
      </c>
      <c r="L1154" s="196"/>
      <c r="M1154" s="196"/>
      <c r="N1154" s="196"/>
      <c r="O1154" s="196"/>
      <c r="P1154" s="196">
        <f t="shared" si="9290"/>
        <v>0</v>
      </c>
      <c r="Q1154" s="8" t="e">
        <f>#REF!</f>
        <v>#REF!</v>
      </c>
      <c r="R1154" s="196"/>
      <c r="S1154" s="196" t="e">
        <f t="shared" si="9291"/>
        <v>#REF!</v>
      </c>
      <c r="T1154" s="196"/>
      <c r="U1154" s="196"/>
      <c r="V1154" s="196">
        <f t="shared" si="9292"/>
        <v>0</v>
      </c>
      <c r="W1154" s="196"/>
      <c r="X1154" s="196"/>
      <c r="Y1154" s="196"/>
      <c r="Z1154" s="196"/>
      <c r="AA1154" s="196">
        <f t="shared" ref="AA1154" si="9406">IF($W$629=1,J1154*$J$7,0)</f>
        <v>0</v>
      </c>
      <c r="AB1154" s="196">
        <f t="shared" ref="AB1154" si="9407">IF($X$629=1,P1154*$P$7,0)</f>
        <v>0</v>
      </c>
      <c r="AC1154" s="196" t="e">
        <f t="shared" ref="AC1154" si="9408">IF($Y$629=1,S1154*$S$7,0)</f>
        <v>#REF!</v>
      </c>
      <c r="AD1154" s="196">
        <f t="shared" ref="AD1154" si="9409">IF($Z$629=1,V1154*$V$7,0)</f>
        <v>0</v>
      </c>
      <c r="AE1154" s="197" t="e">
        <f t="shared" si="9297"/>
        <v>#REF!</v>
      </c>
      <c r="AF1154" s="198">
        <f t="shared" ref="AF1154" si="9410">IFERROR(AE1154/(IF($W$629&gt;0,$J$7,0)+IF($X$629&gt;0,$P$7,0)+IF($Y$629&gt;0,$S$7,0)+IF($Z$629&gt;0,$V$7,0)),0)</f>
        <v>0</v>
      </c>
      <c r="AG1154" s="198"/>
      <c r="AH1154" s="424" t="e">
        <f t="shared" ref="AH1154" si="9411">ROUND((SUM(AF1154:AF1168)/SUM($AG$629:$AG$643)),0)</f>
        <v>#REF!</v>
      </c>
      <c r="AI1154" s="412" t="e">
        <f t="shared" ref="AI1154" si="9412">IF(AH1154&gt;=$BO$629,"A",IF(AH1154&gt;=$BO$630,"B",IF(AH1154&gt;=$BO$631,"C",IF(AH1154&gt;=$BO$632,"D",""))))</f>
        <v>#REF!</v>
      </c>
      <c r="AJ1154" s="199" t="str">
        <f t="shared" si="8831"/>
        <v>4.1</v>
      </c>
      <c r="AK1154" s="8" t="e">
        <f>#REF!</f>
        <v>#REF!</v>
      </c>
      <c r="AL1154" s="199"/>
      <c r="AM1154" s="196" t="e">
        <f t="shared" si="9299"/>
        <v>#REF!</v>
      </c>
      <c r="AN1154" s="196"/>
      <c r="AO1154" s="196"/>
      <c r="AP1154" s="196">
        <f t="shared" si="9300"/>
        <v>0</v>
      </c>
      <c r="AQ1154" s="196"/>
      <c r="AR1154" s="196"/>
      <c r="AS1154" s="196">
        <f t="shared" si="9301"/>
        <v>0</v>
      </c>
      <c r="AT1154" s="196"/>
      <c r="AU1154" s="196"/>
      <c r="AV1154" s="196"/>
      <c r="AW1154" s="196" t="e">
        <f t="shared" ref="AW1154" si="9413">IF($AT$629=1,AM1154*$AM$7,0)</f>
        <v>#REF!</v>
      </c>
      <c r="AX1154" s="196">
        <f t="shared" ref="AX1154" si="9414">IF($AU$629=1,AP1154*$AP$7,0)</f>
        <v>0</v>
      </c>
      <c r="AY1154" s="196">
        <f t="shared" ref="AY1154" si="9415">IF($AV$629=1,AS1154*$AS$7,0)</f>
        <v>0</v>
      </c>
      <c r="AZ1154" s="197" t="e">
        <f t="shared" si="9305"/>
        <v>#REF!</v>
      </c>
      <c r="BA1154" s="198">
        <f t="shared" ref="BA1154" si="9416">IFERROR(AZ1154/(IF($AT$629&gt;0,$AM$7,0)+IF($AU$629&gt;0,$AP$7,0)+IF($AV$629&gt;0,$AS$7,0)),0)</f>
        <v>0</v>
      </c>
      <c r="BB1154" s="198"/>
      <c r="BC1154" s="424" t="e">
        <f t="shared" ref="BC1154" si="9417">ROUND((SUM(BA1154:BA1168)/SUM($BB$629:$BB$643)),0)</f>
        <v>#REF!</v>
      </c>
      <c r="BD1154" s="412" t="e">
        <f t="shared" ref="BD1154" si="9418">IF(BC1154&gt;=$BO$629,"A",IF(BC1154&gt;=$BO$630,"B",IF(BC1154&gt;=$BO$631,"C",IF(BC1154&gt;=$BO$632,"D",""))))</f>
        <v>#REF!</v>
      </c>
      <c r="BE1154" s="412"/>
      <c r="BF1154" s="412"/>
      <c r="BG1154" s="415" t="e">
        <f t="shared" ref="BG1154" si="9419">IF(AI1154=$BP$629,$BQ$629,IF(AI1154=$BP$630,$BQ$630,IF(AI1154=$BP$631,$BQ$631,IF(AI1154=$BP$632,$BQ$632,""))))</f>
        <v>#REF!</v>
      </c>
      <c r="BH1154" s="415" t="e">
        <f t="shared" ref="BH1154" si="9420">IF(BD1154=$BP$629,$BR$629,IF(BD1154=$BP$630,$BR$630,IF(BD1154=$BP$631,$BR$631,IF(BD1154=$BP$632,$BR$632,""))))</f>
        <v>#REF!</v>
      </c>
      <c r="BI1154" s="315" t="str">
        <f t="shared" ref="BI1154" si="9421">IF(BE1154=$BS$629,$BT$629,IF(BE1154=$BS$630,$BT$630,IF(BE1154=$BS$631,$BT$631,IF(BE1154=$BS$632,$BT$632,""))))</f>
        <v/>
      </c>
      <c r="BJ1154" s="315" t="str">
        <f t="shared" ref="BJ1154" si="9422">IF(BF1154=$BS$629,$BU$629,IF(BF1154=$BS$630,$BU$630,IF(BF1154=$BS$631,$BU$631,IF(BF1154=$BS$632,$BU$632,""))))</f>
        <v/>
      </c>
      <c r="BK1154" s="412"/>
      <c r="BL1154" s="412"/>
      <c r="BM1154" s="412"/>
      <c r="BP1154" s="211"/>
      <c r="BQ1154" s="211"/>
      <c r="BR1154" s="211"/>
      <c r="BS1154" s="211"/>
    </row>
    <row r="1155" spans="1:71">
      <c r="A1155" s="419"/>
      <c r="B1155" s="419"/>
      <c r="C1155" s="422"/>
      <c r="D1155" s="195" t="str">
        <f t="shared" si="8823"/>
        <v>3.2</v>
      </c>
      <c r="E1155" s="195"/>
      <c r="F1155" s="195"/>
      <c r="G1155" s="195"/>
      <c r="H1155" s="195"/>
      <c r="I1155" s="195"/>
      <c r="J1155" s="196">
        <f t="shared" si="9289"/>
        <v>0</v>
      </c>
      <c r="K1155" s="197" t="str">
        <f>IF(analis!AJ49="","",analis!AJ49)</f>
        <v/>
      </c>
      <c r="L1155" s="196"/>
      <c r="M1155" s="196"/>
      <c r="N1155" s="196"/>
      <c r="O1155" s="196"/>
      <c r="P1155" s="196">
        <f t="shared" si="9290"/>
        <v>0</v>
      </c>
      <c r="Q1155" s="8" t="e">
        <f>#REF!</f>
        <v>#REF!</v>
      </c>
      <c r="R1155" s="196"/>
      <c r="S1155" s="196" t="e">
        <f t="shared" si="9291"/>
        <v>#REF!</v>
      </c>
      <c r="T1155" s="196"/>
      <c r="U1155" s="196"/>
      <c r="V1155" s="196">
        <f t="shared" si="9292"/>
        <v>0</v>
      </c>
      <c r="W1155" s="196"/>
      <c r="X1155" s="196"/>
      <c r="Y1155" s="196"/>
      <c r="Z1155" s="196"/>
      <c r="AA1155" s="196">
        <f t="shared" ref="AA1155" si="9423">IF($W$630=1,J1155*$J$7,0)</f>
        <v>0</v>
      </c>
      <c r="AB1155" s="196">
        <f t="shared" ref="AB1155" si="9424">IF($X$630=1,P1155*$P$7,0)</f>
        <v>0</v>
      </c>
      <c r="AC1155" s="196" t="e">
        <f t="shared" ref="AC1155" si="9425">IF($Y$630=1,S1155*$S$7,0)</f>
        <v>#REF!</v>
      </c>
      <c r="AD1155" s="196">
        <f t="shared" ref="AD1155" si="9426">IF($Z$630=1,V1155*$V$7,0)</f>
        <v>0</v>
      </c>
      <c r="AE1155" s="197" t="e">
        <f t="shared" si="9297"/>
        <v>#REF!</v>
      </c>
      <c r="AF1155" s="198">
        <f t="shared" ref="AF1155" si="9427">IFERROR(AE1155/(IF($W$630&gt;0,$J$7,0)+IF($X$630&gt;0,$P$7,0)+IF($Y$630&gt;0,$S$7,0)+IF($Z$630&gt;0,$V$7,0)),0)</f>
        <v>0</v>
      </c>
      <c r="AG1155" s="198"/>
      <c r="AH1155" s="425"/>
      <c r="AI1155" s="413"/>
      <c r="AJ1155" s="199" t="str">
        <f t="shared" si="8831"/>
        <v>4.2</v>
      </c>
      <c r="AK1155" s="8" t="e">
        <f>#REF!</f>
        <v>#REF!</v>
      </c>
      <c r="AL1155" s="199"/>
      <c r="AM1155" s="196" t="e">
        <f t="shared" si="9299"/>
        <v>#REF!</v>
      </c>
      <c r="AN1155" s="196"/>
      <c r="AO1155" s="196"/>
      <c r="AP1155" s="196">
        <f t="shared" si="9300"/>
        <v>0</v>
      </c>
      <c r="AQ1155" s="196"/>
      <c r="AR1155" s="196"/>
      <c r="AS1155" s="196">
        <f t="shared" si="9301"/>
        <v>0</v>
      </c>
      <c r="AT1155" s="196"/>
      <c r="AU1155" s="196"/>
      <c r="AV1155" s="196"/>
      <c r="AW1155" s="196" t="e">
        <f t="shared" ref="AW1155" si="9428">IF($AT$630=1,AM1155*$AM$7,0)</f>
        <v>#REF!</v>
      </c>
      <c r="AX1155" s="196">
        <f t="shared" ref="AX1155" si="9429">IF($AU$630=1,AP1155*$AP$7,0)</f>
        <v>0</v>
      </c>
      <c r="AY1155" s="196">
        <f t="shared" ref="AY1155" si="9430">IF($AV$630=1,AS1155*$AS$7,0)</f>
        <v>0</v>
      </c>
      <c r="AZ1155" s="197" t="e">
        <f t="shared" si="9305"/>
        <v>#REF!</v>
      </c>
      <c r="BA1155" s="198">
        <f t="shared" ref="BA1155" si="9431">IFERROR(AZ1155/(IF($AT$630&gt;0,$AM$7,0)+IF($AU$630&gt;0,$AP$7,0)+IF($AV$630&gt;0,$AS$7,0)),0)</f>
        <v>0</v>
      </c>
      <c r="BB1155" s="198"/>
      <c r="BC1155" s="425"/>
      <c r="BD1155" s="413"/>
      <c r="BE1155" s="413"/>
      <c r="BF1155" s="413"/>
      <c r="BG1155" s="416"/>
      <c r="BH1155" s="416"/>
      <c r="BI1155" s="411"/>
      <c r="BJ1155" s="411"/>
      <c r="BK1155" s="413"/>
      <c r="BL1155" s="413"/>
      <c r="BM1155" s="413"/>
      <c r="BP1155" s="211"/>
      <c r="BQ1155" s="211"/>
      <c r="BR1155" s="211"/>
      <c r="BS1155" s="211"/>
    </row>
    <row r="1156" spans="1:71">
      <c r="A1156" s="419"/>
      <c r="B1156" s="419"/>
      <c r="C1156" s="422"/>
      <c r="D1156" s="195" t="str">
        <f t="shared" si="8823"/>
        <v>3.3</v>
      </c>
      <c r="E1156" s="195"/>
      <c r="F1156" s="195"/>
      <c r="G1156" s="195"/>
      <c r="H1156" s="195"/>
      <c r="I1156" s="195"/>
      <c r="J1156" s="196">
        <f t="shared" si="9289"/>
        <v>0</v>
      </c>
      <c r="K1156" s="197" t="str">
        <f>IF(analis!AL49="","",analis!AL49)</f>
        <v/>
      </c>
      <c r="L1156" s="196"/>
      <c r="M1156" s="196"/>
      <c r="N1156" s="196"/>
      <c r="O1156" s="196"/>
      <c r="P1156" s="196">
        <f t="shared" si="9290"/>
        <v>0</v>
      </c>
      <c r="Q1156" s="8" t="e">
        <f>#REF!</f>
        <v>#REF!</v>
      </c>
      <c r="R1156" s="196"/>
      <c r="S1156" s="196" t="e">
        <f t="shared" si="9291"/>
        <v>#REF!</v>
      </c>
      <c r="T1156" s="196"/>
      <c r="U1156" s="196"/>
      <c r="V1156" s="196">
        <f t="shared" si="9292"/>
        <v>0</v>
      </c>
      <c r="W1156" s="196"/>
      <c r="X1156" s="196"/>
      <c r="Y1156" s="196"/>
      <c r="Z1156" s="196"/>
      <c r="AA1156" s="196">
        <f t="shared" ref="AA1156" si="9432">IF($W$631=1,J1156*$J$7,0)</f>
        <v>0</v>
      </c>
      <c r="AB1156" s="196">
        <f t="shared" ref="AB1156" si="9433">IF($X$631=1,P1156*$P$7,0)</f>
        <v>0</v>
      </c>
      <c r="AC1156" s="196" t="e">
        <f t="shared" ref="AC1156" si="9434">IF($Y$631=1,S1156*$S$7,0)</f>
        <v>#REF!</v>
      </c>
      <c r="AD1156" s="196">
        <f t="shared" ref="AD1156" si="9435">IF($Z$631=1,V1156*$V$7,0)</f>
        <v>0</v>
      </c>
      <c r="AE1156" s="197" t="e">
        <f t="shared" si="9297"/>
        <v>#REF!</v>
      </c>
      <c r="AF1156" s="198">
        <f t="shared" ref="AF1156" si="9436">IFERROR(AE1156/(IF($W$631&gt;0,$J$7,0)+IF($X$631&gt;0,$P$7,0)+IF($Y$631&gt;0,$S$7,0)+IF($Z$631&gt;0,$V$7,0)),0)</f>
        <v>0</v>
      </c>
      <c r="AG1156" s="198"/>
      <c r="AH1156" s="425"/>
      <c r="AI1156" s="413"/>
      <c r="AJ1156" s="199" t="str">
        <f t="shared" si="8831"/>
        <v>4.3</v>
      </c>
      <c r="AK1156" s="8" t="e">
        <f>#REF!</f>
        <v>#REF!</v>
      </c>
      <c r="AL1156" s="199"/>
      <c r="AM1156" s="196" t="e">
        <f t="shared" si="9299"/>
        <v>#REF!</v>
      </c>
      <c r="AN1156" s="196"/>
      <c r="AO1156" s="196"/>
      <c r="AP1156" s="196">
        <f t="shared" si="9300"/>
        <v>0</v>
      </c>
      <c r="AQ1156" s="196"/>
      <c r="AR1156" s="196"/>
      <c r="AS1156" s="196">
        <f t="shared" si="9301"/>
        <v>0</v>
      </c>
      <c r="AT1156" s="196"/>
      <c r="AU1156" s="196"/>
      <c r="AV1156" s="196"/>
      <c r="AW1156" s="196" t="e">
        <f t="shared" ref="AW1156" si="9437">IF($AT$631=1,AM1156*$AM$7,0)</f>
        <v>#REF!</v>
      </c>
      <c r="AX1156" s="196">
        <f t="shared" ref="AX1156" si="9438">IF($AU$631=1,AP1156*$AP$7,0)</f>
        <v>0</v>
      </c>
      <c r="AY1156" s="196">
        <f t="shared" ref="AY1156" si="9439">IF($AV$631=1,AS1156*$AS$7,0)</f>
        <v>0</v>
      </c>
      <c r="AZ1156" s="197" t="e">
        <f t="shared" si="9305"/>
        <v>#REF!</v>
      </c>
      <c r="BA1156" s="198">
        <f t="shared" ref="BA1156" si="9440">IFERROR(AZ1156/(IF($AT$631&gt;0,$AM$7,0)+IF($AU$631&gt;0,$AP$7,0)+IF($AV$631&gt;0,$AS$7,0)),0)</f>
        <v>0</v>
      </c>
      <c r="BB1156" s="198"/>
      <c r="BC1156" s="425"/>
      <c r="BD1156" s="413"/>
      <c r="BE1156" s="413"/>
      <c r="BF1156" s="413"/>
      <c r="BG1156" s="416"/>
      <c r="BH1156" s="416"/>
      <c r="BI1156" s="411"/>
      <c r="BJ1156" s="411"/>
      <c r="BK1156" s="413"/>
      <c r="BL1156" s="413"/>
      <c r="BM1156" s="413"/>
      <c r="BP1156" s="211"/>
      <c r="BQ1156" s="211"/>
      <c r="BR1156" s="211"/>
      <c r="BS1156" s="211"/>
    </row>
    <row r="1157" spans="1:71">
      <c r="A1157" s="419"/>
      <c r="B1157" s="419"/>
      <c r="C1157" s="422"/>
      <c r="D1157" s="195" t="str">
        <f t="shared" si="8823"/>
        <v>3.4</v>
      </c>
      <c r="E1157" s="195"/>
      <c r="F1157" s="195"/>
      <c r="G1157" s="195"/>
      <c r="H1157" s="195"/>
      <c r="I1157" s="195"/>
      <c r="J1157" s="196">
        <f t="shared" si="9289"/>
        <v>0</v>
      </c>
      <c r="K1157" s="197" t="str">
        <f>IF(analis!AN49="","",analis!AN49)</f>
        <v/>
      </c>
      <c r="L1157" s="196"/>
      <c r="M1157" s="196"/>
      <c r="N1157" s="196"/>
      <c r="O1157" s="196"/>
      <c r="P1157" s="196">
        <f t="shared" si="9290"/>
        <v>0</v>
      </c>
      <c r="Q1157" s="8" t="e">
        <f>#REF!</f>
        <v>#REF!</v>
      </c>
      <c r="R1157" s="196"/>
      <c r="S1157" s="196" t="e">
        <f t="shared" si="9291"/>
        <v>#REF!</v>
      </c>
      <c r="T1157" s="196"/>
      <c r="U1157" s="196"/>
      <c r="V1157" s="196">
        <f t="shared" si="9292"/>
        <v>0</v>
      </c>
      <c r="W1157" s="196"/>
      <c r="X1157" s="196"/>
      <c r="Y1157" s="196"/>
      <c r="Z1157" s="196"/>
      <c r="AA1157" s="196">
        <f t="shared" ref="AA1157" si="9441">IF($W$632=1,J1157*$J$7,0)</f>
        <v>0</v>
      </c>
      <c r="AB1157" s="196">
        <f t="shared" ref="AB1157" si="9442">IF($X$632=1,P1157*$P$7,0)</f>
        <v>0</v>
      </c>
      <c r="AC1157" s="196" t="e">
        <f t="shared" ref="AC1157" si="9443">IF($Y$632=1,S1157*$S$7,0)</f>
        <v>#REF!</v>
      </c>
      <c r="AD1157" s="196">
        <f t="shared" ref="AD1157" si="9444">IF($Z$632=1,V1157*$V$7,0)</f>
        <v>0</v>
      </c>
      <c r="AE1157" s="197" t="e">
        <f t="shared" si="9297"/>
        <v>#REF!</v>
      </c>
      <c r="AF1157" s="198">
        <f t="shared" ref="AF1157" si="9445">IFERROR(AE1157/(IF($W$632&gt;0,$J$7,0)+IF($X$632&gt;0,$P$7,0)+IF($Y$632&gt;0,$S$7,0)+IF($Z$632&gt;0,$V$7,0)),0)</f>
        <v>0</v>
      </c>
      <c r="AG1157" s="198"/>
      <c r="AH1157" s="425"/>
      <c r="AI1157" s="413"/>
      <c r="AJ1157" s="199" t="str">
        <f t="shared" si="8831"/>
        <v>4.4</v>
      </c>
      <c r="AK1157" s="8" t="e">
        <f>#REF!</f>
        <v>#REF!</v>
      </c>
      <c r="AL1157" s="199"/>
      <c r="AM1157" s="196" t="e">
        <f t="shared" si="9299"/>
        <v>#REF!</v>
      </c>
      <c r="AN1157" s="196"/>
      <c r="AO1157" s="196"/>
      <c r="AP1157" s="196">
        <f t="shared" si="9300"/>
        <v>0</v>
      </c>
      <c r="AQ1157" s="196"/>
      <c r="AR1157" s="196"/>
      <c r="AS1157" s="196">
        <f t="shared" si="9301"/>
        <v>0</v>
      </c>
      <c r="AT1157" s="196"/>
      <c r="AU1157" s="196"/>
      <c r="AV1157" s="196"/>
      <c r="AW1157" s="196" t="e">
        <f t="shared" ref="AW1157" si="9446">IF($AT$632=1,AM1157*$AM$7,0)</f>
        <v>#REF!</v>
      </c>
      <c r="AX1157" s="196">
        <f t="shared" ref="AX1157" si="9447">IF($AU$632=1,AP1157*$AP$7,0)</f>
        <v>0</v>
      </c>
      <c r="AY1157" s="196">
        <f t="shared" ref="AY1157" si="9448">IF($AV$632=1,AS1157*$AS$7,0)</f>
        <v>0</v>
      </c>
      <c r="AZ1157" s="197" t="e">
        <f t="shared" si="9305"/>
        <v>#REF!</v>
      </c>
      <c r="BA1157" s="198">
        <f t="shared" ref="BA1157" si="9449">IFERROR(AZ1157/(IF($AT$632&gt;0,$AM$7,0)+IF($AU$632&gt;0,$AP$7,0)+IF($AV$632&gt;0,$AS$7,0)),0)</f>
        <v>0</v>
      </c>
      <c r="BB1157" s="198"/>
      <c r="BC1157" s="425"/>
      <c r="BD1157" s="413"/>
      <c r="BE1157" s="413"/>
      <c r="BF1157" s="413"/>
      <c r="BG1157" s="416"/>
      <c r="BH1157" s="416"/>
      <c r="BI1157" s="411"/>
      <c r="BJ1157" s="411"/>
      <c r="BK1157" s="413"/>
      <c r="BL1157" s="413"/>
      <c r="BM1157" s="413"/>
      <c r="BP1157" s="211"/>
      <c r="BQ1157" s="211"/>
      <c r="BR1157" s="211"/>
      <c r="BS1157" s="211"/>
    </row>
    <row r="1158" spans="1:71">
      <c r="A1158" s="419"/>
      <c r="B1158" s="419"/>
      <c r="C1158" s="422"/>
      <c r="D1158" s="195" t="str">
        <f t="shared" ref="D1158:D1221" si="9450">D1143</f>
        <v>3.5</v>
      </c>
      <c r="E1158" s="195"/>
      <c r="F1158" s="195"/>
      <c r="G1158" s="195"/>
      <c r="H1158" s="195"/>
      <c r="I1158" s="195"/>
      <c r="J1158" s="196">
        <f t="shared" si="9289"/>
        <v>0</v>
      </c>
      <c r="K1158" s="197" t="str">
        <f>IF(analis!AP49="","",analis!AP49)</f>
        <v/>
      </c>
      <c r="L1158" s="196"/>
      <c r="M1158" s="196"/>
      <c r="N1158" s="196"/>
      <c r="O1158" s="196"/>
      <c r="P1158" s="196">
        <f t="shared" si="9290"/>
        <v>0</v>
      </c>
      <c r="Q1158" s="8" t="e">
        <f>#REF!</f>
        <v>#REF!</v>
      </c>
      <c r="R1158" s="196"/>
      <c r="S1158" s="196" t="e">
        <f t="shared" si="9291"/>
        <v>#REF!</v>
      </c>
      <c r="T1158" s="196"/>
      <c r="U1158" s="196"/>
      <c r="V1158" s="196">
        <f t="shared" si="9292"/>
        <v>0</v>
      </c>
      <c r="W1158" s="196"/>
      <c r="X1158" s="196"/>
      <c r="Y1158" s="196"/>
      <c r="Z1158" s="196"/>
      <c r="AA1158" s="196">
        <f t="shared" ref="AA1158" si="9451">IF($W$633=1,J1158*$J$7,0)</f>
        <v>0</v>
      </c>
      <c r="AB1158" s="196">
        <f t="shared" ref="AB1158" si="9452">IF($X$633=1,P1158*$P$7,0)</f>
        <v>0</v>
      </c>
      <c r="AC1158" s="196" t="e">
        <f t="shared" ref="AC1158" si="9453">IF($Y$633=1,S1158*$S$7,0)</f>
        <v>#REF!</v>
      </c>
      <c r="AD1158" s="196">
        <f t="shared" ref="AD1158" si="9454">IF($Z$633=1,V1158*$V$7,0)</f>
        <v>0</v>
      </c>
      <c r="AE1158" s="197" t="e">
        <f t="shared" si="9297"/>
        <v>#REF!</v>
      </c>
      <c r="AF1158" s="198">
        <f t="shared" ref="AF1158" si="9455">IFERROR(AE1158/(IF($W$633&gt;0,$J$7,0)+IF($X$633&gt;0,$P$7,0)+IF($Y$633&gt;0,$S$7,0)+IF($Z$633&gt;0,$V$7,0)),0)</f>
        <v>0</v>
      </c>
      <c r="AG1158" s="198"/>
      <c r="AH1158" s="425"/>
      <c r="AI1158" s="413"/>
      <c r="AJ1158" s="199" t="str">
        <f t="shared" ref="AJ1158:AJ1221" si="9456">AJ1143</f>
        <v>4.5</v>
      </c>
      <c r="AK1158" s="8" t="e">
        <f>#REF!</f>
        <v>#REF!</v>
      </c>
      <c r="AL1158" s="199"/>
      <c r="AM1158" s="196" t="e">
        <f t="shared" si="9299"/>
        <v>#REF!</v>
      </c>
      <c r="AN1158" s="196"/>
      <c r="AO1158" s="196"/>
      <c r="AP1158" s="196">
        <f t="shared" si="9300"/>
        <v>0</v>
      </c>
      <c r="AQ1158" s="196"/>
      <c r="AR1158" s="196"/>
      <c r="AS1158" s="196">
        <f t="shared" si="9301"/>
        <v>0</v>
      </c>
      <c r="AT1158" s="196"/>
      <c r="AU1158" s="196"/>
      <c r="AV1158" s="196"/>
      <c r="AW1158" s="196" t="e">
        <f t="shared" ref="AW1158" si="9457">IF($AT$633=1,AM1158*$AM$7,0)</f>
        <v>#REF!</v>
      </c>
      <c r="AX1158" s="196">
        <f t="shared" ref="AX1158" si="9458">IF($AU$633=1,AP1158*$AP$7,0)</f>
        <v>0</v>
      </c>
      <c r="AY1158" s="196">
        <f t="shared" ref="AY1158" si="9459">IF($AV$633=1,AS1158*$AS$7,0)</f>
        <v>0</v>
      </c>
      <c r="AZ1158" s="197" t="e">
        <f t="shared" si="9305"/>
        <v>#REF!</v>
      </c>
      <c r="BA1158" s="198">
        <f t="shared" ref="BA1158" si="9460">IFERROR(AZ1158/(IF($AT$633&gt;0,$AM$7,0)+IF($AU$633&gt;0,$AP$7,0)+IF($AV$633&gt;0,$AS$7,0)),0)</f>
        <v>0</v>
      </c>
      <c r="BB1158" s="198"/>
      <c r="BC1158" s="425"/>
      <c r="BD1158" s="413"/>
      <c r="BE1158" s="413"/>
      <c r="BF1158" s="413"/>
      <c r="BG1158" s="416"/>
      <c r="BH1158" s="416"/>
      <c r="BI1158" s="411"/>
      <c r="BJ1158" s="411"/>
      <c r="BK1158" s="413"/>
      <c r="BL1158" s="413"/>
      <c r="BM1158" s="413"/>
      <c r="BP1158" s="211"/>
      <c r="BQ1158" s="211"/>
      <c r="BR1158" s="211"/>
      <c r="BS1158" s="211"/>
    </row>
    <row r="1159" spans="1:71">
      <c r="A1159" s="419"/>
      <c r="B1159" s="419"/>
      <c r="C1159" s="422"/>
      <c r="D1159" s="195" t="str">
        <f t="shared" si="9450"/>
        <v>3.6</v>
      </c>
      <c r="E1159" s="195"/>
      <c r="F1159" s="195"/>
      <c r="G1159" s="195"/>
      <c r="H1159" s="195"/>
      <c r="I1159" s="195"/>
      <c r="J1159" s="196">
        <f t="shared" si="9289"/>
        <v>0</v>
      </c>
      <c r="K1159" s="197" t="str">
        <f>IF(analis!AR49="","",analis!AR49)</f>
        <v/>
      </c>
      <c r="L1159" s="196"/>
      <c r="M1159" s="196"/>
      <c r="N1159" s="196"/>
      <c r="O1159" s="196"/>
      <c r="P1159" s="196">
        <f t="shared" si="9290"/>
        <v>0</v>
      </c>
      <c r="Q1159" s="8" t="str">
        <f>'rpp10'!$M$294</f>
        <v/>
      </c>
      <c r="R1159" s="196"/>
      <c r="S1159" s="196">
        <f t="shared" si="9291"/>
        <v>0</v>
      </c>
      <c r="T1159" s="196"/>
      <c r="U1159" s="196"/>
      <c r="V1159" s="196">
        <f t="shared" si="9292"/>
        <v>0</v>
      </c>
      <c r="W1159" s="196"/>
      <c r="X1159" s="196"/>
      <c r="Y1159" s="196"/>
      <c r="Z1159" s="196"/>
      <c r="AA1159" s="196">
        <f t="shared" ref="AA1159" si="9461">IF($W$634=1,J1159*$J$7,0)</f>
        <v>0</v>
      </c>
      <c r="AB1159" s="196">
        <f t="shared" ref="AB1159" si="9462">IF($X$634=1,P1159*$P$7,0)</f>
        <v>0</v>
      </c>
      <c r="AC1159" s="196">
        <f t="shared" ref="AC1159" si="9463">IF($Y$634=1,S1159*$S$7,0)</f>
        <v>0</v>
      </c>
      <c r="AD1159" s="196">
        <f t="shared" ref="AD1159" si="9464">IF($Z$634=1,V1159*$V$7,0)</f>
        <v>0</v>
      </c>
      <c r="AE1159" s="197">
        <f t="shared" si="9297"/>
        <v>0</v>
      </c>
      <c r="AF1159" s="198">
        <f t="shared" ref="AF1159" si="9465">IFERROR(AE1159/(IF($W$634&gt;0,$J$7,0)+IF($X$634&gt;0,$P$7,0)+IF($Y$634&gt;0,$S$7,0)+IF($Z$634&gt;0,$V$7,0)),0)</f>
        <v>0</v>
      </c>
      <c r="AG1159" s="198"/>
      <c r="AH1159" s="425"/>
      <c r="AI1159" s="413"/>
      <c r="AJ1159" s="199" t="str">
        <f t="shared" si="9456"/>
        <v>4.6</v>
      </c>
      <c r="AK1159" s="8" t="str">
        <f>'rpp10'!$M$351</f>
        <v/>
      </c>
      <c r="AL1159" s="199"/>
      <c r="AM1159" s="196">
        <f t="shared" si="9299"/>
        <v>0</v>
      </c>
      <c r="AN1159" s="196"/>
      <c r="AO1159" s="196"/>
      <c r="AP1159" s="196">
        <f t="shared" si="9300"/>
        <v>0</v>
      </c>
      <c r="AQ1159" s="196"/>
      <c r="AR1159" s="196"/>
      <c r="AS1159" s="196">
        <f t="shared" si="9301"/>
        <v>0</v>
      </c>
      <c r="AT1159" s="196"/>
      <c r="AU1159" s="196"/>
      <c r="AV1159" s="196"/>
      <c r="AW1159" s="196">
        <f t="shared" ref="AW1159" si="9466">IF($AT$634=1,AM1159*$AM$7,0)</f>
        <v>0</v>
      </c>
      <c r="AX1159" s="196">
        <f t="shared" ref="AX1159" si="9467">IF($AU$634=1,AP1159*$AP$7,0)</f>
        <v>0</v>
      </c>
      <c r="AY1159" s="196">
        <f t="shared" ref="AY1159" si="9468">IF($AV$634=1,AS1159*$AS$7,0)</f>
        <v>0</v>
      </c>
      <c r="AZ1159" s="197">
        <f t="shared" si="9305"/>
        <v>0</v>
      </c>
      <c r="BA1159" s="198">
        <f t="shared" ref="BA1159" si="9469">IFERROR(AZ1159/(IF($AT$634&gt;0,$AM$7,0)+IF($AU$634&gt;0,$AP$7,0)+IF($AV$634&gt;0,$AS$7,0)),0)</f>
        <v>0</v>
      </c>
      <c r="BB1159" s="198"/>
      <c r="BC1159" s="425"/>
      <c r="BD1159" s="413"/>
      <c r="BE1159" s="413"/>
      <c r="BF1159" s="413"/>
      <c r="BG1159" s="416"/>
      <c r="BH1159" s="416"/>
      <c r="BI1159" s="411"/>
      <c r="BJ1159" s="411"/>
      <c r="BK1159" s="413"/>
      <c r="BL1159" s="413"/>
      <c r="BM1159" s="413"/>
      <c r="BP1159" s="211"/>
      <c r="BQ1159" s="211"/>
      <c r="BR1159" s="211"/>
      <c r="BS1159" s="211"/>
    </row>
    <row r="1160" spans="1:71">
      <c r="A1160" s="419"/>
      <c r="B1160" s="419"/>
      <c r="C1160" s="422"/>
      <c r="D1160" s="195" t="str">
        <f t="shared" si="9450"/>
        <v>3.7</v>
      </c>
      <c r="E1160" s="195"/>
      <c r="F1160" s="195"/>
      <c r="G1160" s="195"/>
      <c r="H1160" s="195"/>
      <c r="I1160" s="195"/>
      <c r="J1160" s="196">
        <f t="shared" si="9289"/>
        <v>0</v>
      </c>
      <c r="K1160" s="197" t="str">
        <f>IF(analis!AT49="","",analis!AT49)</f>
        <v/>
      </c>
      <c r="L1160" s="196"/>
      <c r="M1160" s="196"/>
      <c r="N1160" s="196"/>
      <c r="O1160" s="196"/>
      <c r="P1160" s="196">
        <f t="shared" si="9290"/>
        <v>0</v>
      </c>
      <c r="Q1160" s="8" t="e">
        <f>#REF!</f>
        <v>#REF!</v>
      </c>
      <c r="R1160" s="196"/>
      <c r="S1160" s="196" t="e">
        <f t="shared" si="9291"/>
        <v>#REF!</v>
      </c>
      <c r="T1160" s="196"/>
      <c r="U1160" s="196"/>
      <c r="V1160" s="196">
        <f t="shared" si="9292"/>
        <v>0</v>
      </c>
      <c r="W1160" s="196"/>
      <c r="X1160" s="196"/>
      <c r="Y1160" s="196"/>
      <c r="Z1160" s="196"/>
      <c r="AA1160" s="196">
        <f t="shared" ref="AA1160" si="9470">IF($W$635=1,J1160*$J$7,0)</f>
        <v>0</v>
      </c>
      <c r="AB1160" s="196">
        <f t="shared" ref="AB1160" si="9471">IF($X$635=1,P1160*$P$7,0)</f>
        <v>0</v>
      </c>
      <c r="AC1160" s="196" t="e">
        <f t="shared" ref="AC1160" si="9472">IF($Y$635=1,S1160*$S$7,0)</f>
        <v>#REF!</v>
      </c>
      <c r="AD1160" s="196">
        <f t="shared" ref="AD1160" si="9473">IF($Z$635=1,V1160*$V$7,0)</f>
        <v>0</v>
      </c>
      <c r="AE1160" s="197" t="e">
        <f t="shared" si="9297"/>
        <v>#REF!</v>
      </c>
      <c r="AF1160" s="198">
        <f t="shared" ref="AF1160" si="9474">IFERROR(AE1160/(IF($W$635&gt;0,$J$7,0)+IF($X$635&gt;0,$P$7,0)+IF($Y$635&gt;0,$S$7,0)+IF($Z$635&gt;0,$V$7,0)),0)</f>
        <v>0</v>
      </c>
      <c r="AG1160" s="198"/>
      <c r="AH1160" s="425"/>
      <c r="AI1160" s="413"/>
      <c r="AJ1160" s="199" t="str">
        <f t="shared" si="9456"/>
        <v>4.7</v>
      </c>
      <c r="AK1160" s="8" t="e">
        <f>#REF!</f>
        <v>#REF!</v>
      </c>
      <c r="AL1160" s="199"/>
      <c r="AM1160" s="196" t="e">
        <f t="shared" si="9299"/>
        <v>#REF!</v>
      </c>
      <c r="AN1160" s="196"/>
      <c r="AO1160" s="196"/>
      <c r="AP1160" s="196">
        <f t="shared" si="9300"/>
        <v>0</v>
      </c>
      <c r="AQ1160" s="196"/>
      <c r="AR1160" s="196"/>
      <c r="AS1160" s="196">
        <f t="shared" si="9301"/>
        <v>0</v>
      </c>
      <c r="AT1160" s="196"/>
      <c r="AU1160" s="196"/>
      <c r="AV1160" s="196"/>
      <c r="AW1160" s="196" t="e">
        <f t="shared" ref="AW1160" si="9475">IF($AT$635=1,AM1160*$AM$7,0)</f>
        <v>#REF!</v>
      </c>
      <c r="AX1160" s="196">
        <f t="shared" ref="AX1160" si="9476">IF($AU$635=1,AP1160*$AP$7,0)</f>
        <v>0</v>
      </c>
      <c r="AY1160" s="196">
        <f t="shared" ref="AY1160" si="9477">IF($AV$635=1,AS1160*$AS$7,0)</f>
        <v>0</v>
      </c>
      <c r="AZ1160" s="197" t="e">
        <f t="shared" si="9305"/>
        <v>#REF!</v>
      </c>
      <c r="BA1160" s="198">
        <f t="shared" ref="BA1160" si="9478">IFERROR(AZ1160/(IF($AT$635&gt;0,$AM$7,0)+IF($AU$635&gt;0,$AP$7,0)+IF($AV$635&gt;0,$AS$7,0)),0)</f>
        <v>0</v>
      </c>
      <c r="BB1160" s="198"/>
      <c r="BC1160" s="425"/>
      <c r="BD1160" s="413"/>
      <c r="BE1160" s="413"/>
      <c r="BF1160" s="413"/>
      <c r="BG1160" s="416"/>
      <c r="BH1160" s="416"/>
      <c r="BI1160" s="411"/>
      <c r="BJ1160" s="411"/>
      <c r="BK1160" s="413"/>
      <c r="BL1160" s="413"/>
      <c r="BM1160" s="413"/>
      <c r="BP1160" s="211"/>
      <c r="BQ1160" s="211"/>
      <c r="BR1160" s="211"/>
      <c r="BS1160" s="211"/>
    </row>
    <row r="1161" spans="1:71">
      <c r="A1161" s="419"/>
      <c r="B1161" s="419"/>
      <c r="C1161" s="422"/>
      <c r="D1161" s="195" t="str">
        <f t="shared" si="9450"/>
        <v>3.8</v>
      </c>
      <c r="E1161" s="195"/>
      <c r="F1161" s="195"/>
      <c r="G1161" s="195"/>
      <c r="H1161" s="195"/>
      <c r="I1161" s="195"/>
      <c r="J1161" s="196">
        <f t="shared" si="9289"/>
        <v>0</v>
      </c>
      <c r="K1161" s="197" t="str">
        <f>IF(analis!AV49="","",analis!AV49)</f>
        <v/>
      </c>
      <c r="L1161" s="196"/>
      <c r="M1161" s="196"/>
      <c r="N1161" s="196"/>
      <c r="O1161" s="196"/>
      <c r="P1161" s="196">
        <f t="shared" si="9290"/>
        <v>0</v>
      </c>
      <c r="Q1161" s="8" t="e">
        <f>#REF!</f>
        <v>#REF!</v>
      </c>
      <c r="R1161" s="196"/>
      <c r="S1161" s="196" t="e">
        <f t="shared" si="9291"/>
        <v>#REF!</v>
      </c>
      <c r="T1161" s="196"/>
      <c r="U1161" s="196"/>
      <c r="V1161" s="196">
        <f t="shared" si="9292"/>
        <v>0</v>
      </c>
      <c r="W1161" s="196"/>
      <c r="X1161" s="196"/>
      <c r="Y1161" s="196"/>
      <c r="Z1161" s="196"/>
      <c r="AA1161" s="196">
        <f t="shared" ref="AA1161" si="9479">IF($W$636=1,J1161*$J$7,0)</f>
        <v>0</v>
      </c>
      <c r="AB1161" s="196">
        <f t="shared" ref="AB1161" si="9480">IF($X$636=1,P1161*$P$7,0)</f>
        <v>0</v>
      </c>
      <c r="AC1161" s="196" t="e">
        <f t="shared" ref="AC1161" si="9481">IF($Y$636=1,S1161*$S$7,0)</f>
        <v>#REF!</v>
      </c>
      <c r="AD1161" s="196">
        <f t="shared" ref="AD1161" si="9482">IF($Z$636=1,V1161*$V$7,0)</f>
        <v>0</v>
      </c>
      <c r="AE1161" s="197" t="e">
        <f t="shared" si="9297"/>
        <v>#REF!</v>
      </c>
      <c r="AF1161" s="198">
        <f t="shared" ref="AF1161" si="9483">IFERROR(AE1161/(IF($W$636&gt;0,$J$7,0)+IF($X$636&gt;0,$P$7,0)+IF($Y$636&gt;0,$S$7,0)+IF($Z$636&gt;0,$V$7,0)),0)</f>
        <v>0</v>
      </c>
      <c r="AG1161" s="198"/>
      <c r="AH1161" s="425"/>
      <c r="AI1161" s="413"/>
      <c r="AJ1161" s="199" t="str">
        <f t="shared" si="9456"/>
        <v>4.8</v>
      </c>
      <c r="AK1161" s="8" t="e">
        <f>#REF!</f>
        <v>#REF!</v>
      </c>
      <c r="AL1161" s="199"/>
      <c r="AM1161" s="196" t="e">
        <f t="shared" si="9299"/>
        <v>#REF!</v>
      </c>
      <c r="AN1161" s="196"/>
      <c r="AO1161" s="196"/>
      <c r="AP1161" s="196">
        <f t="shared" si="9300"/>
        <v>0</v>
      </c>
      <c r="AQ1161" s="196"/>
      <c r="AR1161" s="196"/>
      <c r="AS1161" s="196">
        <f t="shared" si="9301"/>
        <v>0</v>
      </c>
      <c r="AT1161" s="196"/>
      <c r="AU1161" s="196"/>
      <c r="AV1161" s="196"/>
      <c r="AW1161" s="196" t="e">
        <f t="shared" ref="AW1161" si="9484">IF($AT$636=1,AM1161*$AM$7,0)</f>
        <v>#REF!</v>
      </c>
      <c r="AX1161" s="196">
        <f t="shared" ref="AX1161" si="9485">IF($AU$636=1,AP1161*$AP$7,0)</f>
        <v>0</v>
      </c>
      <c r="AY1161" s="196">
        <f t="shared" ref="AY1161" si="9486">IF($AV$636=1,AS1161*$AS$7,0)</f>
        <v>0</v>
      </c>
      <c r="AZ1161" s="197" t="e">
        <f t="shared" si="9305"/>
        <v>#REF!</v>
      </c>
      <c r="BA1161" s="198">
        <f t="shared" ref="BA1161" si="9487">IFERROR(AZ1161/(IF($AT$636&gt;0,$AM$7,0)+IF($AU$636&gt;0,$AP$7,0)+IF($AV$636&gt;0,$AS$7,0)),0)</f>
        <v>0</v>
      </c>
      <c r="BB1161" s="198"/>
      <c r="BC1161" s="425"/>
      <c r="BD1161" s="413"/>
      <c r="BE1161" s="413"/>
      <c r="BF1161" s="413"/>
      <c r="BG1161" s="416"/>
      <c r="BH1161" s="416"/>
      <c r="BI1161" s="411"/>
      <c r="BJ1161" s="411"/>
      <c r="BK1161" s="413"/>
      <c r="BL1161" s="413"/>
      <c r="BM1161" s="413"/>
      <c r="BP1161" s="211"/>
      <c r="BQ1161" s="211"/>
      <c r="BR1161" s="211"/>
      <c r="BS1161" s="211"/>
    </row>
    <row r="1162" spans="1:71">
      <c r="A1162" s="419"/>
      <c r="B1162" s="419"/>
      <c r="C1162" s="422"/>
      <c r="D1162" s="195" t="str">
        <f t="shared" si="9450"/>
        <v>3.9</v>
      </c>
      <c r="E1162" s="195"/>
      <c r="F1162" s="195"/>
      <c r="G1162" s="195"/>
      <c r="H1162" s="195"/>
      <c r="I1162" s="195"/>
      <c r="J1162" s="196">
        <f t="shared" si="9289"/>
        <v>0</v>
      </c>
      <c r="K1162" s="197" t="str">
        <f>IF(analis!AX49="","",analis!AX49)</f>
        <v/>
      </c>
      <c r="L1162" s="196"/>
      <c r="M1162" s="196"/>
      <c r="N1162" s="196"/>
      <c r="O1162" s="196"/>
      <c r="P1162" s="196">
        <f t="shared" si="9290"/>
        <v>0</v>
      </c>
      <c r="Q1162" s="8" t="e">
        <f>#REF!</f>
        <v>#REF!</v>
      </c>
      <c r="R1162" s="196"/>
      <c r="S1162" s="196" t="e">
        <f t="shared" si="9291"/>
        <v>#REF!</v>
      </c>
      <c r="T1162" s="196"/>
      <c r="U1162" s="196"/>
      <c r="V1162" s="196">
        <f t="shared" si="9292"/>
        <v>0</v>
      </c>
      <c r="W1162" s="196"/>
      <c r="X1162" s="196"/>
      <c r="Y1162" s="196"/>
      <c r="Z1162" s="196"/>
      <c r="AA1162" s="196">
        <f t="shared" ref="AA1162" si="9488">IF($W$637=1,J1162*$J$7,0)</f>
        <v>0</v>
      </c>
      <c r="AB1162" s="196">
        <f t="shared" ref="AB1162" si="9489">IF($X$637=1,P1162*$P$7,0)</f>
        <v>0</v>
      </c>
      <c r="AC1162" s="196" t="e">
        <f t="shared" ref="AC1162" si="9490">IF($Y$637=1,S1162*$S$7,0)</f>
        <v>#REF!</v>
      </c>
      <c r="AD1162" s="196">
        <f t="shared" ref="AD1162" si="9491">IF($Z$637=1,V1162*$V$7,0)</f>
        <v>0</v>
      </c>
      <c r="AE1162" s="197" t="e">
        <f t="shared" si="9297"/>
        <v>#REF!</v>
      </c>
      <c r="AF1162" s="198">
        <f t="shared" ref="AF1162" si="9492">IFERROR(AE1162/(IF($W$637&gt;0,$J$7,0)+IF($X$637&gt;0,$P$7,0)+IF($Y$637&gt;0,$S$7,0)+IF($Z$637&gt;0,$V$7,0)),0)</f>
        <v>0</v>
      </c>
      <c r="AG1162" s="198"/>
      <c r="AH1162" s="425"/>
      <c r="AI1162" s="413"/>
      <c r="AJ1162" s="199" t="str">
        <f t="shared" si="9456"/>
        <v>4.9</v>
      </c>
      <c r="AK1162" s="8" t="e">
        <f>#REF!</f>
        <v>#REF!</v>
      </c>
      <c r="AL1162" s="199"/>
      <c r="AM1162" s="196" t="e">
        <f t="shared" si="9299"/>
        <v>#REF!</v>
      </c>
      <c r="AN1162" s="196"/>
      <c r="AO1162" s="196"/>
      <c r="AP1162" s="196">
        <f t="shared" si="9300"/>
        <v>0</v>
      </c>
      <c r="AQ1162" s="196"/>
      <c r="AR1162" s="196"/>
      <c r="AS1162" s="196">
        <f t="shared" si="9301"/>
        <v>0</v>
      </c>
      <c r="AT1162" s="196"/>
      <c r="AU1162" s="196"/>
      <c r="AV1162" s="196"/>
      <c r="AW1162" s="196" t="e">
        <f t="shared" ref="AW1162" si="9493">IF($AT$637=1,AM1162*$AM$7,0)</f>
        <v>#REF!</v>
      </c>
      <c r="AX1162" s="196">
        <f t="shared" ref="AX1162" si="9494">IF($AU$637=1,AP1162*$AP$7,0)</f>
        <v>0</v>
      </c>
      <c r="AY1162" s="196">
        <f t="shared" ref="AY1162" si="9495">IF($AV$637=1,AS1162*$AS$7,0)</f>
        <v>0</v>
      </c>
      <c r="AZ1162" s="197" t="e">
        <f t="shared" si="9305"/>
        <v>#REF!</v>
      </c>
      <c r="BA1162" s="198">
        <f t="shared" ref="BA1162" si="9496">IFERROR(AZ1162/(IF($AT$637&gt;0,$AM$7,0)+IF($AU$637&gt;0,$AP$7,0)+IF($AV$637&gt;0,$AS$7,0)),0)</f>
        <v>0</v>
      </c>
      <c r="BB1162" s="198"/>
      <c r="BC1162" s="425"/>
      <c r="BD1162" s="413"/>
      <c r="BE1162" s="413"/>
      <c r="BF1162" s="413"/>
      <c r="BG1162" s="416"/>
      <c r="BH1162" s="416"/>
      <c r="BI1162" s="411"/>
      <c r="BJ1162" s="411"/>
      <c r="BK1162" s="413"/>
      <c r="BL1162" s="413"/>
      <c r="BM1162" s="413"/>
      <c r="BP1162" s="211"/>
      <c r="BQ1162" s="211"/>
      <c r="BR1162" s="211"/>
      <c r="BS1162" s="211"/>
    </row>
    <row r="1163" spans="1:71">
      <c r="A1163" s="419"/>
      <c r="B1163" s="419"/>
      <c r="C1163" s="422"/>
      <c r="D1163" s="195" t="str">
        <f t="shared" si="9450"/>
        <v>3.10</v>
      </c>
      <c r="E1163" s="195"/>
      <c r="F1163" s="195"/>
      <c r="G1163" s="195"/>
      <c r="H1163" s="195"/>
      <c r="I1163" s="195"/>
      <c r="J1163" s="196">
        <f t="shared" si="9289"/>
        <v>0</v>
      </c>
      <c r="K1163" s="197" t="str">
        <f>IF(analis!AZ49="","",analis!AZ49)</f>
        <v/>
      </c>
      <c r="L1163" s="196"/>
      <c r="M1163" s="196"/>
      <c r="N1163" s="196"/>
      <c r="O1163" s="196"/>
      <c r="P1163" s="196">
        <f t="shared" si="9290"/>
        <v>0</v>
      </c>
      <c r="Q1163" s="8" t="e">
        <f>#REF!</f>
        <v>#REF!</v>
      </c>
      <c r="R1163" s="196"/>
      <c r="S1163" s="196" t="e">
        <f t="shared" si="9291"/>
        <v>#REF!</v>
      </c>
      <c r="T1163" s="196"/>
      <c r="U1163" s="196"/>
      <c r="V1163" s="196">
        <f t="shared" si="9292"/>
        <v>0</v>
      </c>
      <c r="W1163" s="196"/>
      <c r="X1163" s="196"/>
      <c r="Y1163" s="196"/>
      <c r="Z1163" s="196"/>
      <c r="AA1163" s="196">
        <f t="shared" ref="AA1163" si="9497">IF($W$638=1,J1163*$J$7,0)</f>
        <v>0</v>
      </c>
      <c r="AB1163" s="196">
        <f t="shared" ref="AB1163" si="9498">IF($X$638=1,P1163*$P$7,0)</f>
        <v>0</v>
      </c>
      <c r="AC1163" s="196" t="e">
        <f t="shared" ref="AC1163" si="9499">IF($Y$638=1,S1163*$S$7,0)</f>
        <v>#REF!</v>
      </c>
      <c r="AD1163" s="196">
        <f t="shared" ref="AD1163" si="9500">IF($Z$638=1,V1163*$V$7,0)</f>
        <v>0</v>
      </c>
      <c r="AE1163" s="197" t="e">
        <f t="shared" si="9297"/>
        <v>#REF!</v>
      </c>
      <c r="AF1163" s="198">
        <f t="shared" ref="AF1163" si="9501">IFERROR(AE1163/(IF($W$638&gt;0,$J$7,0)+IF($X$638&gt;0,$P$7,0)+IF($Y$638&gt;0,$S$7,0)+IF($Z$638&gt;0,$V$7,0)),0)</f>
        <v>0</v>
      </c>
      <c r="AG1163" s="198"/>
      <c r="AH1163" s="425"/>
      <c r="AI1163" s="413"/>
      <c r="AJ1163" s="199" t="str">
        <f t="shared" si="9456"/>
        <v>4.10</v>
      </c>
      <c r="AK1163" s="8" t="e">
        <f>#REF!</f>
        <v>#REF!</v>
      </c>
      <c r="AL1163" s="199"/>
      <c r="AM1163" s="196" t="e">
        <f t="shared" si="9299"/>
        <v>#REF!</v>
      </c>
      <c r="AN1163" s="196"/>
      <c r="AO1163" s="196"/>
      <c r="AP1163" s="196">
        <f t="shared" si="9300"/>
        <v>0</v>
      </c>
      <c r="AQ1163" s="196"/>
      <c r="AR1163" s="196"/>
      <c r="AS1163" s="196">
        <f t="shared" si="9301"/>
        <v>0</v>
      </c>
      <c r="AT1163" s="196"/>
      <c r="AU1163" s="196"/>
      <c r="AV1163" s="196"/>
      <c r="AW1163" s="196" t="e">
        <f t="shared" ref="AW1163" si="9502">IF($AT$638=1,AM1163*$AM$7,0)</f>
        <v>#REF!</v>
      </c>
      <c r="AX1163" s="196">
        <f t="shared" ref="AX1163" si="9503">IF($AU$638=1,AP1163*$AP$7,0)</f>
        <v>0</v>
      </c>
      <c r="AY1163" s="196">
        <f t="shared" ref="AY1163" si="9504">IF($AV$638=1,AS1163*$AS$7,0)</f>
        <v>0</v>
      </c>
      <c r="AZ1163" s="197" t="e">
        <f t="shared" si="9305"/>
        <v>#REF!</v>
      </c>
      <c r="BA1163" s="198">
        <f t="shared" ref="BA1163" si="9505">IFERROR(AZ1163/(IF($AT$638&gt;0,$AM$7,0)+IF($AU$638&gt;0,$AP$7,0)+IF($AV$638&gt;0,$AS$7,0)),0)</f>
        <v>0</v>
      </c>
      <c r="BB1163" s="198"/>
      <c r="BC1163" s="425"/>
      <c r="BD1163" s="413"/>
      <c r="BE1163" s="413"/>
      <c r="BF1163" s="413"/>
      <c r="BG1163" s="416"/>
      <c r="BH1163" s="416"/>
      <c r="BI1163" s="411"/>
      <c r="BJ1163" s="411"/>
      <c r="BK1163" s="413"/>
      <c r="BL1163" s="413"/>
      <c r="BM1163" s="413"/>
      <c r="BP1163" s="211"/>
      <c r="BQ1163" s="211"/>
      <c r="BR1163" s="211"/>
      <c r="BS1163" s="211"/>
    </row>
    <row r="1164" spans="1:71">
      <c r="A1164" s="419"/>
      <c r="B1164" s="419"/>
      <c r="C1164" s="422"/>
      <c r="D1164" s="195" t="str">
        <f t="shared" si="9450"/>
        <v>3.11</v>
      </c>
      <c r="E1164" s="195"/>
      <c r="F1164" s="195"/>
      <c r="G1164" s="195"/>
      <c r="H1164" s="195"/>
      <c r="I1164" s="195"/>
      <c r="J1164" s="196">
        <f t="shared" si="9289"/>
        <v>0</v>
      </c>
      <c r="K1164" s="197" t="str">
        <f>IF(analis!BB49="","",analis!BB49)</f>
        <v/>
      </c>
      <c r="L1164" s="196"/>
      <c r="M1164" s="196"/>
      <c r="N1164" s="196"/>
      <c r="O1164" s="196"/>
      <c r="P1164" s="196">
        <f t="shared" si="9290"/>
        <v>0</v>
      </c>
      <c r="Q1164" s="8" t="e">
        <f>#REF!</f>
        <v>#REF!</v>
      </c>
      <c r="R1164" s="196"/>
      <c r="S1164" s="196" t="e">
        <f t="shared" si="9291"/>
        <v>#REF!</v>
      </c>
      <c r="T1164" s="196"/>
      <c r="U1164" s="196"/>
      <c r="V1164" s="196">
        <f t="shared" si="9292"/>
        <v>0</v>
      </c>
      <c r="W1164" s="196"/>
      <c r="X1164" s="196"/>
      <c r="Y1164" s="196"/>
      <c r="Z1164" s="196"/>
      <c r="AA1164" s="196">
        <f t="shared" ref="AA1164" si="9506">IF($W$639=1,J1164*$J$7,0)</f>
        <v>0</v>
      </c>
      <c r="AB1164" s="196">
        <f t="shared" ref="AB1164" si="9507">IF($X$639=1,P1164*$P$7,0)</f>
        <v>0</v>
      </c>
      <c r="AC1164" s="196" t="e">
        <f t="shared" ref="AC1164" si="9508">IF($Y$639=1,S1164*$S$7,0)</f>
        <v>#REF!</v>
      </c>
      <c r="AD1164" s="196">
        <f t="shared" ref="AD1164" si="9509">IF($Z$639=1,V1164*$V$7,0)</f>
        <v>0</v>
      </c>
      <c r="AE1164" s="197" t="e">
        <f t="shared" si="9297"/>
        <v>#REF!</v>
      </c>
      <c r="AF1164" s="198">
        <f t="shared" ref="AF1164" si="9510">IFERROR(AE1164/(IF($W$639&gt;0,$J$7,0)+IF($X$639&gt;0,$P$7,0)+IF($Y$639&gt;0,$S$7,0)+IF($Z$639&gt;0,$V$7,0)),0)</f>
        <v>0</v>
      </c>
      <c r="AG1164" s="198"/>
      <c r="AH1164" s="425"/>
      <c r="AI1164" s="413"/>
      <c r="AJ1164" s="199" t="str">
        <f t="shared" si="9456"/>
        <v>4.11</v>
      </c>
      <c r="AK1164" s="8" t="e">
        <f>#REF!</f>
        <v>#REF!</v>
      </c>
      <c r="AL1164" s="199"/>
      <c r="AM1164" s="196" t="e">
        <f t="shared" si="9299"/>
        <v>#REF!</v>
      </c>
      <c r="AN1164" s="196"/>
      <c r="AO1164" s="196"/>
      <c r="AP1164" s="196">
        <f t="shared" si="9300"/>
        <v>0</v>
      </c>
      <c r="AQ1164" s="196"/>
      <c r="AR1164" s="196"/>
      <c r="AS1164" s="196">
        <f t="shared" si="9301"/>
        <v>0</v>
      </c>
      <c r="AT1164" s="196"/>
      <c r="AU1164" s="196"/>
      <c r="AV1164" s="196"/>
      <c r="AW1164" s="196" t="e">
        <f t="shared" ref="AW1164" si="9511">IF($AT$639=1,AM1164*$AM$7,0)</f>
        <v>#REF!</v>
      </c>
      <c r="AX1164" s="196">
        <f t="shared" ref="AX1164" si="9512">IF($AU$639=1,AP1164*$AP$7,0)</f>
        <v>0</v>
      </c>
      <c r="AY1164" s="196">
        <f t="shared" ref="AY1164" si="9513">IF($AV$639=1,AS1164*$AS$7,0)</f>
        <v>0</v>
      </c>
      <c r="AZ1164" s="197" t="e">
        <f t="shared" si="9305"/>
        <v>#REF!</v>
      </c>
      <c r="BA1164" s="198">
        <f t="shared" ref="BA1164" si="9514">IFERROR(AZ1164/(IF($AT$639&gt;0,$AM$7,0)+IF($AU$639&gt;0,$AP$7,0)+IF($AV$639&gt;0,$AS$7,0)),0)</f>
        <v>0</v>
      </c>
      <c r="BB1164" s="198"/>
      <c r="BC1164" s="425"/>
      <c r="BD1164" s="413"/>
      <c r="BE1164" s="413"/>
      <c r="BF1164" s="413"/>
      <c r="BG1164" s="416"/>
      <c r="BH1164" s="416"/>
      <c r="BI1164" s="411"/>
      <c r="BJ1164" s="411"/>
      <c r="BK1164" s="413"/>
      <c r="BL1164" s="413"/>
      <c r="BM1164" s="413"/>
      <c r="BP1164" s="211"/>
      <c r="BQ1164" s="211"/>
      <c r="BR1164" s="211"/>
      <c r="BS1164" s="211"/>
    </row>
    <row r="1165" spans="1:71">
      <c r="A1165" s="419"/>
      <c r="B1165" s="419"/>
      <c r="C1165" s="422"/>
      <c r="D1165" s="195" t="str">
        <f t="shared" si="9450"/>
        <v>3.12</v>
      </c>
      <c r="E1165" s="195"/>
      <c r="F1165" s="195"/>
      <c r="G1165" s="195"/>
      <c r="H1165" s="195"/>
      <c r="I1165" s="195"/>
      <c r="J1165" s="196">
        <f t="shared" si="9289"/>
        <v>0</v>
      </c>
      <c r="K1165" s="197" t="str">
        <f>IF(analis!BD49="","",analis!BD49)</f>
        <v/>
      </c>
      <c r="L1165" s="196"/>
      <c r="M1165" s="196"/>
      <c r="N1165" s="196"/>
      <c r="O1165" s="196"/>
      <c r="P1165" s="196">
        <f t="shared" si="9290"/>
        <v>0</v>
      </c>
      <c r="Q1165" s="8" t="e">
        <f>#REF!</f>
        <v>#REF!</v>
      </c>
      <c r="R1165" s="196"/>
      <c r="S1165" s="196" t="e">
        <f t="shared" si="9291"/>
        <v>#REF!</v>
      </c>
      <c r="T1165" s="196"/>
      <c r="U1165" s="196"/>
      <c r="V1165" s="196">
        <f t="shared" si="9292"/>
        <v>0</v>
      </c>
      <c r="W1165" s="196"/>
      <c r="X1165" s="196"/>
      <c r="Y1165" s="196"/>
      <c r="Z1165" s="196"/>
      <c r="AA1165" s="196">
        <f t="shared" ref="AA1165" si="9515">IF($W$640=1,J1165*$J$7,0)</f>
        <v>0</v>
      </c>
      <c r="AB1165" s="196">
        <f t="shared" ref="AB1165" si="9516">IF($X$640=1,P1165*$P$7,0)</f>
        <v>0</v>
      </c>
      <c r="AC1165" s="196" t="e">
        <f t="shared" ref="AC1165" si="9517">IF($Y$640=1,S1165*$S$7,0)</f>
        <v>#REF!</v>
      </c>
      <c r="AD1165" s="196">
        <f t="shared" ref="AD1165" si="9518">IF($Z$640=1,V1165*$V$7,0)</f>
        <v>0</v>
      </c>
      <c r="AE1165" s="197" t="e">
        <f t="shared" si="9297"/>
        <v>#REF!</v>
      </c>
      <c r="AF1165" s="198">
        <f t="shared" ref="AF1165" si="9519">IFERROR(AE1165/(IF($W$640&gt;0,$J$7,0)+IF($X$640&gt;0,$P$7,0)+IF($Y$640&gt;0,$S$7,0)+IF($Z$640&gt;0,$V$7,0)),0)</f>
        <v>0</v>
      </c>
      <c r="AG1165" s="198"/>
      <c r="AH1165" s="425"/>
      <c r="AI1165" s="413"/>
      <c r="AJ1165" s="199" t="str">
        <f t="shared" si="9456"/>
        <v>4.12</v>
      </c>
      <c r="AK1165" s="8" t="e">
        <f>#REF!</f>
        <v>#REF!</v>
      </c>
      <c r="AL1165" s="199"/>
      <c r="AM1165" s="196" t="e">
        <f t="shared" si="9299"/>
        <v>#REF!</v>
      </c>
      <c r="AN1165" s="196"/>
      <c r="AO1165" s="196"/>
      <c r="AP1165" s="196">
        <f t="shared" si="9300"/>
        <v>0</v>
      </c>
      <c r="AQ1165" s="196"/>
      <c r="AR1165" s="196"/>
      <c r="AS1165" s="196">
        <f t="shared" si="9301"/>
        <v>0</v>
      </c>
      <c r="AT1165" s="196"/>
      <c r="AU1165" s="196"/>
      <c r="AV1165" s="196"/>
      <c r="AW1165" s="196" t="e">
        <f t="shared" ref="AW1165" si="9520">IF($AT$640=1,AM1165*$AM$7,0)</f>
        <v>#REF!</v>
      </c>
      <c r="AX1165" s="196">
        <f t="shared" ref="AX1165" si="9521">IF($AU$640=1,AP1165*$AP$7,0)</f>
        <v>0</v>
      </c>
      <c r="AY1165" s="196">
        <f t="shared" ref="AY1165" si="9522">IF($AV$640=1,AS1165*$AS$7,0)</f>
        <v>0</v>
      </c>
      <c r="AZ1165" s="197" t="e">
        <f t="shared" si="9305"/>
        <v>#REF!</v>
      </c>
      <c r="BA1165" s="198">
        <f t="shared" ref="BA1165" si="9523">IFERROR(AZ1165/(IF($AT$640&gt;0,$AM$7,0)+IF($AU$640&gt;0,$AP$7,0)+IF($AV$640&gt;0,$AS$7,0)),0)</f>
        <v>0</v>
      </c>
      <c r="BB1165" s="198"/>
      <c r="BC1165" s="425"/>
      <c r="BD1165" s="413"/>
      <c r="BE1165" s="413"/>
      <c r="BF1165" s="413"/>
      <c r="BG1165" s="416"/>
      <c r="BH1165" s="416"/>
      <c r="BI1165" s="411"/>
      <c r="BJ1165" s="411"/>
      <c r="BK1165" s="413"/>
      <c r="BL1165" s="413"/>
      <c r="BM1165" s="413"/>
      <c r="BP1165" s="211"/>
      <c r="BQ1165" s="211"/>
      <c r="BR1165" s="211"/>
      <c r="BS1165" s="211"/>
    </row>
    <row r="1166" spans="1:71">
      <c r="A1166" s="419"/>
      <c r="B1166" s="419"/>
      <c r="C1166" s="422"/>
      <c r="D1166" s="195" t="str">
        <f t="shared" si="9450"/>
        <v>3.13</v>
      </c>
      <c r="E1166" s="195"/>
      <c r="F1166" s="195"/>
      <c r="G1166" s="195"/>
      <c r="H1166" s="195"/>
      <c r="I1166" s="195"/>
      <c r="J1166" s="196">
        <f t="shared" si="9289"/>
        <v>0</v>
      </c>
      <c r="K1166" s="197" t="str">
        <f>IF(analis!BF49="","",analis!BF49)</f>
        <v/>
      </c>
      <c r="L1166" s="196"/>
      <c r="M1166" s="196"/>
      <c r="N1166" s="196"/>
      <c r="O1166" s="196"/>
      <c r="P1166" s="196">
        <f t="shared" si="9290"/>
        <v>0</v>
      </c>
      <c r="Q1166" s="8" t="e">
        <f>#REF!</f>
        <v>#REF!</v>
      </c>
      <c r="R1166" s="196"/>
      <c r="S1166" s="196" t="e">
        <f t="shared" si="9291"/>
        <v>#REF!</v>
      </c>
      <c r="T1166" s="196"/>
      <c r="U1166" s="196"/>
      <c r="V1166" s="196">
        <f t="shared" si="9292"/>
        <v>0</v>
      </c>
      <c r="W1166" s="196"/>
      <c r="X1166" s="196"/>
      <c r="Y1166" s="196"/>
      <c r="Z1166" s="196"/>
      <c r="AA1166" s="196">
        <f t="shared" ref="AA1166" si="9524">IF($W$641=1,J1166*$J$7,0)</f>
        <v>0</v>
      </c>
      <c r="AB1166" s="196">
        <f t="shared" ref="AB1166" si="9525">IF($X$641=1,P1166*$P$7,0)</f>
        <v>0</v>
      </c>
      <c r="AC1166" s="196" t="e">
        <f t="shared" ref="AC1166" si="9526">IF($Y$641=1,S1166*$S$7,0)</f>
        <v>#REF!</v>
      </c>
      <c r="AD1166" s="196">
        <f t="shared" ref="AD1166" si="9527">IF($Z$641=1,V1166*$V$7,0)</f>
        <v>0</v>
      </c>
      <c r="AE1166" s="197" t="e">
        <f t="shared" si="9297"/>
        <v>#REF!</v>
      </c>
      <c r="AF1166" s="198">
        <f t="shared" ref="AF1166" si="9528">IFERROR(AE1166/(IF($W$641&gt;0,$J$7,0)+IF($X$641&gt;0,$P$7,0)+IF($Y$641&gt;0,$S$7,0)+IF($Z$641&gt;0,$V$7,0)),0)</f>
        <v>0</v>
      </c>
      <c r="AG1166" s="198"/>
      <c r="AH1166" s="425"/>
      <c r="AI1166" s="413"/>
      <c r="AJ1166" s="199" t="str">
        <f t="shared" si="9456"/>
        <v>4.13</v>
      </c>
      <c r="AK1166" s="8" t="e">
        <f>#REF!</f>
        <v>#REF!</v>
      </c>
      <c r="AL1166" s="199"/>
      <c r="AM1166" s="196" t="e">
        <f t="shared" si="9299"/>
        <v>#REF!</v>
      </c>
      <c r="AN1166" s="196"/>
      <c r="AO1166" s="196"/>
      <c r="AP1166" s="196">
        <f t="shared" si="9300"/>
        <v>0</v>
      </c>
      <c r="AQ1166" s="196"/>
      <c r="AR1166" s="196"/>
      <c r="AS1166" s="196">
        <f t="shared" si="9301"/>
        <v>0</v>
      </c>
      <c r="AT1166" s="196"/>
      <c r="AU1166" s="196"/>
      <c r="AV1166" s="196"/>
      <c r="AW1166" s="196" t="e">
        <f t="shared" ref="AW1166" si="9529">IF($AT$641=1,AM1166*$AM$7,0)</f>
        <v>#REF!</v>
      </c>
      <c r="AX1166" s="196">
        <f t="shared" ref="AX1166" si="9530">IF($AU$641=1,AP1166*$AP$7,0)</f>
        <v>0</v>
      </c>
      <c r="AY1166" s="196">
        <f t="shared" ref="AY1166" si="9531">IF($AV$641=1,AS1166*$AS$7,0)</f>
        <v>0</v>
      </c>
      <c r="AZ1166" s="197" t="e">
        <f t="shared" si="9305"/>
        <v>#REF!</v>
      </c>
      <c r="BA1166" s="198">
        <f t="shared" ref="BA1166" si="9532">IFERROR(AZ1166/(IF($AT$641&gt;0,$AM$7,0)+IF($AU$641&gt;0,$AP$7,0)+IF($AV$641&gt;0,$AS$7,0)),0)</f>
        <v>0</v>
      </c>
      <c r="BB1166" s="198"/>
      <c r="BC1166" s="425"/>
      <c r="BD1166" s="413"/>
      <c r="BE1166" s="413"/>
      <c r="BF1166" s="413"/>
      <c r="BG1166" s="416"/>
      <c r="BH1166" s="416"/>
      <c r="BI1166" s="411"/>
      <c r="BJ1166" s="411"/>
      <c r="BK1166" s="413"/>
      <c r="BL1166" s="413"/>
      <c r="BM1166" s="413"/>
      <c r="BP1166" s="211"/>
      <c r="BQ1166" s="211"/>
      <c r="BR1166" s="211"/>
      <c r="BS1166" s="211"/>
    </row>
    <row r="1167" spans="1:71">
      <c r="A1167" s="419"/>
      <c r="B1167" s="419"/>
      <c r="C1167" s="422"/>
      <c r="D1167" s="195" t="str">
        <f t="shared" si="9450"/>
        <v>3.14</v>
      </c>
      <c r="E1167" s="195"/>
      <c r="F1167" s="195"/>
      <c r="G1167" s="195"/>
      <c r="H1167" s="195"/>
      <c r="I1167" s="195"/>
      <c r="J1167" s="196">
        <f t="shared" si="9289"/>
        <v>0</v>
      </c>
      <c r="K1167" s="197" t="str">
        <f>IF(analis!BH49="","",analis!BH49)</f>
        <v/>
      </c>
      <c r="L1167" s="196"/>
      <c r="M1167" s="196"/>
      <c r="N1167" s="196"/>
      <c r="O1167" s="196"/>
      <c r="P1167" s="196">
        <f t="shared" si="9290"/>
        <v>0</v>
      </c>
      <c r="Q1167" s="8" t="e">
        <f>#REF!</f>
        <v>#REF!</v>
      </c>
      <c r="R1167" s="196"/>
      <c r="S1167" s="196" t="e">
        <f t="shared" si="9291"/>
        <v>#REF!</v>
      </c>
      <c r="T1167" s="196"/>
      <c r="U1167" s="196"/>
      <c r="V1167" s="196">
        <f t="shared" si="9292"/>
        <v>0</v>
      </c>
      <c r="W1167" s="196"/>
      <c r="X1167" s="196"/>
      <c r="Y1167" s="196"/>
      <c r="Z1167" s="196"/>
      <c r="AA1167" s="196">
        <f t="shared" ref="AA1167" si="9533">IF($W$642=1,J1167*$J$7,0)</f>
        <v>0</v>
      </c>
      <c r="AB1167" s="196">
        <f t="shared" ref="AB1167" si="9534">IF($X$642=1,P1167*$P$7,0)</f>
        <v>0</v>
      </c>
      <c r="AC1167" s="196" t="e">
        <f t="shared" ref="AC1167" si="9535">IF($Y$642=1,S1167*$S$7,0)</f>
        <v>#REF!</v>
      </c>
      <c r="AD1167" s="196">
        <f t="shared" ref="AD1167" si="9536">IF($Z$642=1,V1167*$V$7,0)</f>
        <v>0</v>
      </c>
      <c r="AE1167" s="197" t="e">
        <f t="shared" si="9297"/>
        <v>#REF!</v>
      </c>
      <c r="AF1167" s="198">
        <f t="shared" ref="AF1167" si="9537">IFERROR(AE1167/(IF($W$642&gt;0,$J$7,0)+IF($X$642&gt;0,$P$7,0)+IF($Y$642&gt;0,$S$7,0)+IF($Z$642&gt;0,$V$7,0)),0)</f>
        <v>0</v>
      </c>
      <c r="AG1167" s="198"/>
      <c r="AH1167" s="425"/>
      <c r="AI1167" s="413"/>
      <c r="AJ1167" s="199" t="str">
        <f t="shared" si="9456"/>
        <v>4.14</v>
      </c>
      <c r="AK1167" s="8" t="e">
        <f>#REF!</f>
        <v>#REF!</v>
      </c>
      <c r="AL1167" s="199"/>
      <c r="AM1167" s="196" t="e">
        <f t="shared" si="9299"/>
        <v>#REF!</v>
      </c>
      <c r="AN1167" s="196"/>
      <c r="AO1167" s="196"/>
      <c r="AP1167" s="196">
        <f t="shared" si="9300"/>
        <v>0</v>
      </c>
      <c r="AQ1167" s="196"/>
      <c r="AR1167" s="196"/>
      <c r="AS1167" s="196">
        <f t="shared" si="9301"/>
        <v>0</v>
      </c>
      <c r="AT1167" s="196"/>
      <c r="AU1167" s="196"/>
      <c r="AV1167" s="196"/>
      <c r="AW1167" s="196" t="e">
        <f t="shared" ref="AW1167" si="9538">IF($AT$642=1,AM1167*$AM$7,0)</f>
        <v>#REF!</v>
      </c>
      <c r="AX1167" s="196">
        <f t="shared" ref="AX1167" si="9539">IF($AU$642=1,AP1167*$AP$7,0)</f>
        <v>0</v>
      </c>
      <c r="AY1167" s="196">
        <f t="shared" ref="AY1167" si="9540">IF($AV$642=1,AS1167*$AS$7,0)</f>
        <v>0</v>
      </c>
      <c r="AZ1167" s="197" t="e">
        <f t="shared" si="9305"/>
        <v>#REF!</v>
      </c>
      <c r="BA1167" s="198">
        <f t="shared" ref="BA1167" si="9541">IFERROR(AZ1167/(IF($AT$642&gt;0,$AM$7,0)+IF($AU$642&gt;0,$AP$7,0)+IF($AV$642&gt;0,$AS$7,0)),0)</f>
        <v>0</v>
      </c>
      <c r="BB1167" s="198"/>
      <c r="BC1167" s="425"/>
      <c r="BD1167" s="413"/>
      <c r="BE1167" s="413"/>
      <c r="BF1167" s="413"/>
      <c r="BG1167" s="416"/>
      <c r="BH1167" s="416"/>
      <c r="BI1167" s="411"/>
      <c r="BJ1167" s="411"/>
      <c r="BK1167" s="413"/>
      <c r="BL1167" s="413"/>
      <c r="BM1167" s="413"/>
      <c r="BP1167" s="211"/>
      <c r="BQ1167" s="211"/>
      <c r="BR1167" s="211"/>
      <c r="BS1167" s="211"/>
    </row>
    <row r="1168" spans="1:71">
      <c r="A1168" s="420"/>
      <c r="B1168" s="420"/>
      <c r="C1168" s="423"/>
      <c r="D1168" s="195" t="str">
        <f t="shared" si="9450"/>
        <v>3.15</v>
      </c>
      <c r="E1168" s="195"/>
      <c r="F1168" s="195"/>
      <c r="G1168" s="195"/>
      <c r="H1168" s="195"/>
      <c r="I1168" s="195"/>
      <c r="J1168" s="196">
        <f t="shared" si="9289"/>
        <v>0</v>
      </c>
      <c r="K1168" s="197" t="str">
        <f>IF(analis!BJ49="","",analis!BJ49)</f>
        <v/>
      </c>
      <c r="L1168" s="196"/>
      <c r="M1168" s="196"/>
      <c r="N1168" s="196"/>
      <c r="O1168" s="196"/>
      <c r="P1168" s="196">
        <f t="shared" si="9290"/>
        <v>0</v>
      </c>
      <c r="Q1168" s="8" t="e">
        <f>#REF!</f>
        <v>#REF!</v>
      </c>
      <c r="R1168" s="196"/>
      <c r="S1168" s="196" t="e">
        <f t="shared" si="9291"/>
        <v>#REF!</v>
      </c>
      <c r="T1168" s="196"/>
      <c r="U1168" s="196"/>
      <c r="V1168" s="196">
        <f t="shared" si="9292"/>
        <v>0</v>
      </c>
      <c r="W1168" s="196"/>
      <c r="X1168" s="196"/>
      <c r="Y1168" s="196"/>
      <c r="Z1168" s="196"/>
      <c r="AA1168" s="196">
        <f t="shared" ref="AA1168" si="9542">IF($W$643=1,J1168*$J$7,0)</f>
        <v>0</v>
      </c>
      <c r="AB1168" s="196">
        <f t="shared" ref="AB1168" si="9543">IF($X$643=1,P1168*$P$7,0)</f>
        <v>0</v>
      </c>
      <c r="AC1168" s="196" t="e">
        <f t="shared" ref="AC1168" si="9544">IF($Y$643=1,S1168*$S$7,0)</f>
        <v>#REF!</v>
      </c>
      <c r="AD1168" s="196">
        <f t="shared" ref="AD1168" si="9545">IF($Z$643=1,V1168*$V$7,0)</f>
        <v>0</v>
      </c>
      <c r="AE1168" s="197" t="e">
        <f t="shared" si="9297"/>
        <v>#REF!</v>
      </c>
      <c r="AF1168" s="198">
        <f t="shared" ref="AF1168" si="9546">IFERROR(AE1168/(IF($W$643&gt;0,$J$7,0)+IF($X$643&gt;0,$P$7,0)+IF($Y$643&gt;0,$S$7,0)+IF($Z$643&gt;0,$V$7,0)),0)</f>
        <v>0</v>
      </c>
      <c r="AG1168" s="198"/>
      <c r="AH1168" s="426"/>
      <c r="AI1168" s="414"/>
      <c r="AJ1168" s="199" t="str">
        <f t="shared" si="9456"/>
        <v>4.15</v>
      </c>
      <c r="AK1168" s="8" t="e">
        <f>#REF!</f>
        <v>#REF!</v>
      </c>
      <c r="AL1168" s="199"/>
      <c r="AM1168" s="196" t="e">
        <f t="shared" si="9299"/>
        <v>#REF!</v>
      </c>
      <c r="AN1168" s="196"/>
      <c r="AO1168" s="196"/>
      <c r="AP1168" s="196">
        <f t="shared" si="9300"/>
        <v>0</v>
      </c>
      <c r="AQ1168" s="196"/>
      <c r="AR1168" s="196"/>
      <c r="AS1168" s="196">
        <f t="shared" si="9301"/>
        <v>0</v>
      </c>
      <c r="AT1168" s="196"/>
      <c r="AU1168" s="196"/>
      <c r="AV1168" s="196"/>
      <c r="AW1168" s="196" t="e">
        <f t="shared" ref="AW1168" si="9547">IF($AT$643=1,AM1168*$AM$7,0)</f>
        <v>#REF!</v>
      </c>
      <c r="AX1168" s="196">
        <f t="shared" ref="AX1168" si="9548">IF($AU$643=1,AP1168*$AP$7,0)</f>
        <v>0</v>
      </c>
      <c r="AY1168" s="196">
        <f t="shared" ref="AY1168" si="9549">IF($AV$643=1,AS1168*$AS$7,0)</f>
        <v>0</v>
      </c>
      <c r="AZ1168" s="197" t="e">
        <f t="shared" si="9305"/>
        <v>#REF!</v>
      </c>
      <c r="BA1168" s="198">
        <f t="shared" ref="BA1168" si="9550">IFERROR(AZ1168/(IF($AT$643&gt;0,$AM$7,0)+IF($AU$643&gt;0,$AP$7,0)+IF($AV$643&gt;0,$AS$7,0)),0)</f>
        <v>0</v>
      </c>
      <c r="BB1168" s="198"/>
      <c r="BC1168" s="426"/>
      <c r="BD1168" s="414"/>
      <c r="BE1168" s="414"/>
      <c r="BF1168" s="414"/>
      <c r="BG1168" s="417"/>
      <c r="BH1168" s="417"/>
      <c r="BI1168" s="316"/>
      <c r="BJ1168" s="316"/>
      <c r="BK1168" s="414"/>
      <c r="BL1168" s="414"/>
      <c r="BM1168" s="414"/>
      <c r="BP1168" s="211"/>
      <c r="BQ1168" s="211"/>
      <c r="BR1168" s="211"/>
      <c r="BS1168" s="211"/>
    </row>
    <row r="1169" spans="1:71">
      <c r="A1169" s="418">
        <v>37</v>
      </c>
      <c r="B1169" s="418">
        <f>pd!B660</f>
        <v>0</v>
      </c>
      <c r="C1169" s="421">
        <f>pd!C660</f>
        <v>0</v>
      </c>
      <c r="D1169" s="195" t="str">
        <f t="shared" si="9450"/>
        <v>3.1</v>
      </c>
      <c r="E1169" s="195"/>
      <c r="F1169" s="195"/>
      <c r="G1169" s="195"/>
      <c r="H1169" s="195"/>
      <c r="I1169" s="195"/>
      <c r="J1169" s="196">
        <f t="shared" si="9289"/>
        <v>0</v>
      </c>
      <c r="K1169" s="197" t="str">
        <f>IF(analis!AH50="","",analis!AH50)</f>
        <v/>
      </c>
      <c r="L1169" s="196"/>
      <c r="M1169" s="196"/>
      <c r="N1169" s="196"/>
      <c r="O1169" s="196"/>
      <c r="P1169" s="196">
        <f t="shared" si="9290"/>
        <v>0</v>
      </c>
      <c r="Q1169" s="8" t="e">
        <f>#REF!</f>
        <v>#REF!</v>
      </c>
      <c r="R1169" s="196"/>
      <c r="S1169" s="196" t="e">
        <f t="shared" si="9291"/>
        <v>#REF!</v>
      </c>
      <c r="T1169" s="196"/>
      <c r="U1169" s="196"/>
      <c r="V1169" s="196">
        <f t="shared" si="9292"/>
        <v>0</v>
      </c>
      <c r="W1169" s="196"/>
      <c r="X1169" s="196"/>
      <c r="Y1169" s="196"/>
      <c r="Z1169" s="196"/>
      <c r="AA1169" s="196">
        <f t="shared" ref="AA1169" si="9551">IF($W$629=1,J1169*$J$7,0)</f>
        <v>0</v>
      </c>
      <c r="AB1169" s="196">
        <f t="shared" ref="AB1169" si="9552">IF($X$629=1,P1169*$P$7,0)</f>
        <v>0</v>
      </c>
      <c r="AC1169" s="196" t="e">
        <f t="shared" ref="AC1169" si="9553">IF($Y$629=1,S1169*$S$7,0)</f>
        <v>#REF!</v>
      </c>
      <c r="AD1169" s="196">
        <f t="shared" ref="AD1169" si="9554">IF($Z$629=1,V1169*$V$7,0)</f>
        <v>0</v>
      </c>
      <c r="AE1169" s="197" t="e">
        <f t="shared" si="9297"/>
        <v>#REF!</v>
      </c>
      <c r="AF1169" s="198">
        <f t="shared" ref="AF1169" si="9555">IFERROR(AE1169/(IF($W$629&gt;0,$J$7,0)+IF($X$629&gt;0,$P$7,0)+IF($Y$629&gt;0,$S$7,0)+IF($Z$629&gt;0,$V$7,0)),0)</f>
        <v>0</v>
      </c>
      <c r="AG1169" s="198"/>
      <c r="AH1169" s="424" t="e">
        <f t="shared" ref="AH1169" si="9556">ROUND((SUM(AF1169:AF1183)/SUM($AG$629:$AG$643)),0)</f>
        <v>#REF!</v>
      </c>
      <c r="AI1169" s="412" t="e">
        <f t="shared" ref="AI1169" si="9557">IF(AH1169&gt;=$BO$629,"A",IF(AH1169&gt;=$BO$630,"B",IF(AH1169&gt;=$BO$631,"C",IF(AH1169&gt;=$BO$632,"D",""))))</f>
        <v>#REF!</v>
      </c>
      <c r="AJ1169" s="199" t="str">
        <f t="shared" si="9456"/>
        <v>4.1</v>
      </c>
      <c r="AK1169" s="8" t="e">
        <f>#REF!</f>
        <v>#REF!</v>
      </c>
      <c r="AL1169" s="199"/>
      <c r="AM1169" s="196" t="e">
        <f t="shared" si="9299"/>
        <v>#REF!</v>
      </c>
      <c r="AN1169" s="196"/>
      <c r="AO1169" s="196"/>
      <c r="AP1169" s="196">
        <f t="shared" si="9300"/>
        <v>0</v>
      </c>
      <c r="AQ1169" s="196"/>
      <c r="AR1169" s="196"/>
      <c r="AS1169" s="196">
        <f t="shared" si="9301"/>
        <v>0</v>
      </c>
      <c r="AT1169" s="196"/>
      <c r="AU1169" s="196"/>
      <c r="AV1169" s="196"/>
      <c r="AW1169" s="196" t="e">
        <f t="shared" ref="AW1169" si="9558">IF($AT$629=1,AM1169*$AM$7,0)</f>
        <v>#REF!</v>
      </c>
      <c r="AX1169" s="196">
        <f t="shared" ref="AX1169" si="9559">IF($AU$629=1,AP1169*$AP$7,0)</f>
        <v>0</v>
      </c>
      <c r="AY1169" s="196">
        <f t="shared" ref="AY1169" si="9560">IF($AV$629=1,AS1169*$AS$7,0)</f>
        <v>0</v>
      </c>
      <c r="AZ1169" s="197" t="e">
        <f t="shared" si="9305"/>
        <v>#REF!</v>
      </c>
      <c r="BA1169" s="198">
        <f t="shared" ref="BA1169" si="9561">IFERROR(AZ1169/(IF($AT$629&gt;0,$AM$7,0)+IF($AU$629&gt;0,$AP$7,0)+IF($AV$629&gt;0,$AS$7,0)),0)</f>
        <v>0</v>
      </c>
      <c r="BB1169" s="198"/>
      <c r="BC1169" s="424" t="e">
        <f t="shared" ref="BC1169" si="9562">ROUND((SUM(BA1169:BA1183)/SUM($BB$629:$BB$643)),0)</f>
        <v>#REF!</v>
      </c>
      <c r="BD1169" s="412" t="e">
        <f t="shared" ref="BD1169" si="9563">IF(BC1169&gt;=$BO$629,"A",IF(BC1169&gt;=$BO$630,"B",IF(BC1169&gt;=$BO$631,"C",IF(BC1169&gt;=$BO$632,"D",""))))</f>
        <v>#REF!</v>
      </c>
      <c r="BE1169" s="412"/>
      <c r="BF1169" s="412"/>
      <c r="BG1169" s="415" t="e">
        <f t="shared" ref="BG1169" si="9564">IF(AI1169=$BP$629,$BQ$629,IF(AI1169=$BP$630,$BQ$630,IF(AI1169=$BP$631,$BQ$631,IF(AI1169=$BP$632,$BQ$632,""))))</f>
        <v>#REF!</v>
      </c>
      <c r="BH1169" s="415" t="e">
        <f t="shared" ref="BH1169" si="9565">IF(BD1169=$BP$629,$BR$629,IF(BD1169=$BP$630,$BR$630,IF(BD1169=$BP$631,$BR$631,IF(BD1169=$BP$632,$BR$632,""))))</f>
        <v>#REF!</v>
      </c>
      <c r="BI1169" s="315" t="str">
        <f t="shared" ref="BI1169" si="9566">IF(BE1169=$BS$629,$BT$629,IF(BE1169=$BS$630,$BT$630,IF(BE1169=$BS$631,$BT$631,IF(BE1169=$BS$632,$BT$632,""))))</f>
        <v/>
      </c>
      <c r="BJ1169" s="315" t="str">
        <f t="shared" ref="BJ1169" si="9567">IF(BF1169=$BS$629,$BU$629,IF(BF1169=$BS$630,$BU$630,IF(BF1169=$BS$631,$BU$631,IF(BF1169=$BS$632,$BU$632,""))))</f>
        <v/>
      </c>
      <c r="BK1169" s="412"/>
      <c r="BL1169" s="412"/>
      <c r="BM1169" s="412"/>
      <c r="BP1169" s="211"/>
      <c r="BQ1169" s="211"/>
      <c r="BR1169" s="211"/>
      <c r="BS1169" s="211"/>
    </row>
    <row r="1170" spans="1:71">
      <c r="A1170" s="419"/>
      <c r="B1170" s="419"/>
      <c r="C1170" s="422"/>
      <c r="D1170" s="195" t="str">
        <f t="shared" si="9450"/>
        <v>3.2</v>
      </c>
      <c r="E1170" s="195"/>
      <c r="F1170" s="195"/>
      <c r="G1170" s="195"/>
      <c r="H1170" s="195"/>
      <c r="I1170" s="195"/>
      <c r="J1170" s="196">
        <f t="shared" si="9289"/>
        <v>0</v>
      </c>
      <c r="K1170" s="197" t="str">
        <f>IF(analis!AJ50="","",analis!AJ50)</f>
        <v/>
      </c>
      <c r="L1170" s="196"/>
      <c r="M1170" s="196"/>
      <c r="N1170" s="196"/>
      <c r="O1170" s="196"/>
      <c r="P1170" s="196">
        <f t="shared" si="9290"/>
        <v>0</v>
      </c>
      <c r="Q1170" s="8" t="e">
        <f>#REF!</f>
        <v>#REF!</v>
      </c>
      <c r="R1170" s="196"/>
      <c r="S1170" s="196" t="e">
        <f t="shared" si="9291"/>
        <v>#REF!</v>
      </c>
      <c r="T1170" s="196"/>
      <c r="U1170" s="196"/>
      <c r="V1170" s="196">
        <f t="shared" si="9292"/>
        <v>0</v>
      </c>
      <c r="W1170" s="196"/>
      <c r="X1170" s="196"/>
      <c r="Y1170" s="196"/>
      <c r="Z1170" s="196"/>
      <c r="AA1170" s="196">
        <f t="shared" ref="AA1170" si="9568">IF($W$630=1,J1170*$J$7,0)</f>
        <v>0</v>
      </c>
      <c r="AB1170" s="196">
        <f t="shared" ref="AB1170" si="9569">IF($X$630=1,P1170*$P$7,0)</f>
        <v>0</v>
      </c>
      <c r="AC1170" s="196" t="e">
        <f t="shared" ref="AC1170" si="9570">IF($Y$630=1,S1170*$S$7,0)</f>
        <v>#REF!</v>
      </c>
      <c r="AD1170" s="196">
        <f t="shared" ref="AD1170" si="9571">IF($Z$630=1,V1170*$V$7,0)</f>
        <v>0</v>
      </c>
      <c r="AE1170" s="197" t="e">
        <f t="shared" si="9297"/>
        <v>#REF!</v>
      </c>
      <c r="AF1170" s="198">
        <f t="shared" ref="AF1170" si="9572">IFERROR(AE1170/(IF($W$630&gt;0,$J$7,0)+IF($X$630&gt;0,$P$7,0)+IF($Y$630&gt;0,$S$7,0)+IF($Z$630&gt;0,$V$7,0)),0)</f>
        <v>0</v>
      </c>
      <c r="AG1170" s="198"/>
      <c r="AH1170" s="425"/>
      <c r="AI1170" s="413"/>
      <c r="AJ1170" s="199" t="str">
        <f t="shared" si="9456"/>
        <v>4.2</v>
      </c>
      <c r="AK1170" s="8" t="e">
        <f>#REF!</f>
        <v>#REF!</v>
      </c>
      <c r="AL1170" s="199"/>
      <c r="AM1170" s="196" t="e">
        <f t="shared" si="9299"/>
        <v>#REF!</v>
      </c>
      <c r="AN1170" s="196"/>
      <c r="AO1170" s="196"/>
      <c r="AP1170" s="196">
        <f t="shared" si="9300"/>
        <v>0</v>
      </c>
      <c r="AQ1170" s="196"/>
      <c r="AR1170" s="196"/>
      <c r="AS1170" s="196">
        <f t="shared" si="9301"/>
        <v>0</v>
      </c>
      <c r="AT1170" s="196"/>
      <c r="AU1170" s="196"/>
      <c r="AV1170" s="196"/>
      <c r="AW1170" s="196" t="e">
        <f t="shared" ref="AW1170" si="9573">IF($AT$630=1,AM1170*$AM$7,0)</f>
        <v>#REF!</v>
      </c>
      <c r="AX1170" s="196">
        <f t="shared" ref="AX1170" si="9574">IF($AU$630=1,AP1170*$AP$7,0)</f>
        <v>0</v>
      </c>
      <c r="AY1170" s="196">
        <f t="shared" ref="AY1170" si="9575">IF($AV$630=1,AS1170*$AS$7,0)</f>
        <v>0</v>
      </c>
      <c r="AZ1170" s="197" t="e">
        <f t="shared" si="9305"/>
        <v>#REF!</v>
      </c>
      <c r="BA1170" s="198">
        <f t="shared" ref="BA1170" si="9576">IFERROR(AZ1170/(IF($AT$630&gt;0,$AM$7,0)+IF($AU$630&gt;0,$AP$7,0)+IF($AV$630&gt;0,$AS$7,0)),0)</f>
        <v>0</v>
      </c>
      <c r="BB1170" s="198"/>
      <c r="BC1170" s="425"/>
      <c r="BD1170" s="413"/>
      <c r="BE1170" s="413"/>
      <c r="BF1170" s="413"/>
      <c r="BG1170" s="416"/>
      <c r="BH1170" s="416"/>
      <c r="BI1170" s="411"/>
      <c r="BJ1170" s="411"/>
      <c r="BK1170" s="413"/>
      <c r="BL1170" s="413"/>
      <c r="BM1170" s="413"/>
      <c r="BP1170" s="211"/>
      <c r="BQ1170" s="211"/>
      <c r="BR1170" s="211"/>
      <c r="BS1170" s="211"/>
    </row>
    <row r="1171" spans="1:71">
      <c r="A1171" s="419"/>
      <c r="B1171" s="419"/>
      <c r="C1171" s="422"/>
      <c r="D1171" s="195" t="str">
        <f t="shared" si="9450"/>
        <v>3.3</v>
      </c>
      <c r="E1171" s="195"/>
      <c r="F1171" s="195"/>
      <c r="G1171" s="195"/>
      <c r="H1171" s="195"/>
      <c r="I1171" s="195"/>
      <c r="J1171" s="196">
        <f t="shared" si="9289"/>
        <v>0</v>
      </c>
      <c r="K1171" s="197" t="str">
        <f>IF(analis!AL50="","",analis!AL50)</f>
        <v/>
      </c>
      <c r="L1171" s="196"/>
      <c r="M1171" s="196"/>
      <c r="N1171" s="196"/>
      <c r="O1171" s="196"/>
      <c r="P1171" s="196">
        <f t="shared" si="9290"/>
        <v>0</v>
      </c>
      <c r="Q1171" s="8" t="e">
        <f>#REF!</f>
        <v>#REF!</v>
      </c>
      <c r="R1171" s="196"/>
      <c r="S1171" s="196" t="e">
        <f t="shared" si="9291"/>
        <v>#REF!</v>
      </c>
      <c r="T1171" s="196"/>
      <c r="U1171" s="196"/>
      <c r="V1171" s="196">
        <f t="shared" si="9292"/>
        <v>0</v>
      </c>
      <c r="W1171" s="196"/>
      <c r="X1171" s="196"/>
      <c r="Y1171" s="196"/>
      <c r="Z1171" s="196"/>
      <c r="AA1171" s="196">
        <f t="shared" ref="AA1171" si="9577">IF($W$631=1,J1171*$J$7,0)</f>
        <v>0</v>
      </c>
      <c r="AB1171" s="196">
        <f t="shared" ref="AB1171" si="9578">IF($X$631=1,P1171*$P$7,0)</f>
        <v>0</v>
      </c>
      <c r="AC1171" s="196" t="e">
        <f t="shared" ref="AC1171" si="9579">IF($Y$631=1,S1171*$S$7,0)</f>
        <v>#REF!</v>
      </c>
      <c r="AD1171" s="196">
        <f t="shared" ref="AD1171" si="9580">IF($Z$631=1,V1171*$V$7,0)</f>
        <v>0</v>
      </c>
      <c r="AE1171" s="197" t="e">
        <f t="shared" si="9297"/>
        <v>#REF!</v>
      </c>
      <c r="AF1171" s="198">
        <f t="shared" ref="AF1171" si="9581">IFERROR(AE1171/(IF($W$631&gt;0,$J$7,0)+IF($X$631&gt;0,$P$7,0)+IF($Y$631&gt;0,$S$7,0)+IF($Z$631&gt;0,$V$7,0)),0)</f>
        <v>0</v>
      </c>
      <c r="AG1171" s="198"/>
      <c r="AH1171" s="425"/>
      <c r="AI1171" s="413"/>
      <c r="AJ1171" s="199" t="str">
        <f t="shared" si="9456"/>
        <v>4.3</v>
      </c>
      <c r="AK1171" s="8" t="e">
        <f>#REF!</f>
        <v>#REF!</v>
      </c>
      <c r="AL1171" s="199"/>
      <c r="AM1171" s="196" t="e">
        <f t="shared" si="9299"/>
        <v>#REF!</v>
      </c>
      <c r="AN1171" s="196"/>
      <c r="AO1171" s="196"/>
      <c r="AP1171" s="196">
        <f t="shared" si="9300"/>
        <v>0</v>
      </c>
      <c r="AQ1171" s="196"/>
      <c r="AR1171" s="196"/>
      <c r="AS1171" s="196">
        <f t="shared" si="9301"/>
        <v>0</v>
      </c>
      <c r="AT1171" s="196"/>
      <c r="AU1171" s="196"/>
      <c r="AV1171" s="196"/>
      <c r="AW1171" s="196" t="e">
        <f t="shared" ref="AW1171" si="9582">IF($AT$631=1,AM1171*$AM$7,0)</f>
        <v>#REF!</v>
      </c>
      <c r="AX1171" s="196">
        <f t="shared" ref="AX1171" si="9583">IF($AU$631=1,AP1171*$AP$7,0)</f>
        <v>0</v>
      </c>
      <c r="AY1171" s="196">
        <f t="shared" ref="AY1171" si="9584">IF($AV$631=1,AS1171*$AS$7,0)</f>
        <v>0</v>
      </c>
      <c r="AZ1171" s="197" t="e">
        <f t="shared" si="9305"/>
        <v>#REF!</v>
      </c>
      <c r="BA1171" s="198">
        <f t="shared" ref="BA1171" si="9585">IFERROR(AZ1171/(IF($AT$631&gt;0,$AM$7,0)+IF($AU$631&gt;0,$AP$7,0)+IF($AV$631&gt;0,$AS$7,0)),0)</f>
        <v>0</v>
      </c>
      <c r="BB1171" s="198"/>
      <c r="BC1171" s="425"/>
      <c r="BD1171" s="413"/>
      <c r="BE1171" s="413"/>
      <c r="BF1171" s="413"/>
      <c r="BG1171" s="416"/>
      <c r="BH1171" s="416"/>
      <c r="BI1171" s="411"/>
      <c r="BJ1171" s="411"/>
      <c r="BK1171" s="413"/>
      <c r="BL1171" s="413"/>
      <c r="BM1171" s="413"/>
      <c r="BP1171" s="211"/>
      <c r="BQ1171" s="211"/>
      <c r="BR1171" s="211"/>
      <c r="BS1171" s="211"/>
    </row>
    <row r="1172" spans="1:71">
      <c r="A1172" s="419"/>
      <c r="B1172" s="419"/>
      <c r="C1172" s="422"/>
      <c r="D1172" s="195" t="str">
        <f t="shared" si="9450"/>
        <v>3.4</v>
      </c>
      <c r="E1172" s="195"/>
      <c r="F1172" s="195"/>
      <c r="G1172" s="195"/>
      <c r="H1172" s="195"/>
      <c r="I1172" s="195"/>
      <c r="J1172" s="196">
        <f t="shared" si="9289"/>
        <v>0</v>
      </c>
      <c r="K1172" s="197" t="str">
        <f>IF(analis!AN50="","",analis!AN50)</f>
        <v/>
      </c>
      <c r="L1172" s="196"/>
      <c r="M1172" s="196"/>
      <c r="N1172" s="196"/>
      <c r="O1172" s="196"/>
      <c r="P1172" s="196">
        <f t="shared" si="9290"/>
        <v>0</v>
      </c>
      <c r="Q1172" s="8" t="e">
        <f>#REF!</f>
        <v>#REF!</v>
      </c>
      <c r="R1172" s="196"/>
      <c r="S1172" s="196" t="e">
        <f t="shared" si="9291"/>
        <v>#REF!</v>
      </c>
      <c r="T1172" s="196"/>
      <c r="U1172" s="196"/>
      <c r="V1172" s="196">
        <f t="shared" si="9292"/>
        <v>0</v>
      </c>
      <c r="W1172" s="196"/>
      <c r="X1172" s="196"/>
      <c r="Y1172" s="196"/>
      <c r="Z1172" s="196"/>
      <c r="AA1172" s="196">
        <f t="shared" ref="AA1172" si="9586">IF($W$632=1,J1172*$J$7,0)</f>
        <v>0</v>
      </c>
      <c r="AB1172" s="196">
        <f t="shared" ref="AB1172" si="9587">IF($X$632=1,P1172*$P$7,0)</f>
        <v>0</v>
      </c>
      <c r="AC1172" s="196" t="e">
        <f t="shared" ref="AC1172" si="9588">IF($Y$632=1,S1172*$S$7,0)</f>
        <v>#REF!</v>
      </c>
      <c r="AD1172" s="196">
        <f t="shared" ref="AD1172" si="9589">IF($Z$632=1,V1172*$V$7,0)</f>
        <v>0</v>
      </c>
      <c r="AE1172" s="197" t="e">
        <f t="shared" si="9297"/>
        <v>#REF!</v>
      </c>
      <c r="AF1172" s="198">
        <f t="shared" ref="AF1172" si="9590">IFERROR(AE1172/(IF($W$632&gt;0,$J$7,0)+IF($X$632&gt;0,$P$7,0)+IF($Y$632&gt;0,$S$7,0)+IF($Z$632&gt;0,$V$7,0)),0)</f>
        <v>0</v>
      </c>
      <c r="AG1172" s="198"/>
      <c r="AH1172" s="425"/>
      <c r="AI1172" s="413"/>
      <c r="AJ1172" s="199" t="str">
        <f t="shared" si="9456"/>
        <v>4.4</v>
      </c>
      <c r="AK1172" s="8" t="e">
        <f>#REF!</f>
        <v>#REF!</v>
      </c>
      <c r="AL1172" s="199"/>
      <c r="AM1172" s="196" t="e">
        <f t="shared" si="9299"/>
        <v>#REF!</v>
      </c>
      <c r="AN1172" s="196"/>
      <c r="AO1172" s="196"/>
      <c r="AP1172" s="196">
        <f t="shared" si="9300"/>
        <v>0</v>
      </c>
      <c r="AQ1172" s="196"/>
      <c r="AR1172" s="196"/>
      <c r="AS1172" s="196">
        <f t="shared" si="9301"/>
        <v>0</v>
      </c>
      <c r="AT1172" s="196"/>
      <c r="AU1172" s="196"/>
      <c r="AV1172" s="196"/>
      <c r="AW1172" s="196" t="e">
        <f t="shared" ref="AW1172" si="9591">IF($AT$632=1,AM1172*$AM$7,0)</f>
        <v>#REF!</v>
      </c>
      <c r="AX1172" s="196">
        <f t="shared" ref="AX1172" si="9592">IF($AU$632=1,AP1172*$AP$7,0)</f>
        <v>0</v>
      </c>
      <c r="AY1172" s="196">
        <f t="shared" ref="AY1172" si="9593">IF($AV$632=1,AS1172*$AS$7,0)</f>
        <v>0</v>
      </c>
      <c r="AZ1172" s="197" t="e">
        <f t="shared" si="9305"/>
        <v>#REF!</v>
      </c>
      <c r="BA1172" s="198">
        <f t="shared" ref="BA1172" si="9594">IFERROR(AZ1172/(IF($AT$632&gt;0,$AM$7,0)+IF($AU$632&gt;0,$AP$7,0)+IF($AV$632&gt;0,$AS$7,0)),0)</f>
        <v>0</v>
      </c>
      <c r="BB1172" s="198"/>
      <c r="BC1172" s="425"/>
      <c r="BD1172" s="413"/>
      <c r="BE1172" s="413"/>
      <c r="BF1172" s="413"/>
      <c r="BG1172" s="416"/>
      <c r="BH1172" s="416"/>
      <c r="BI1172" s="411"/>
      <c r="BJ1172" s="411"/>
      <c r="BK1172" s="413"/>
      <c r="BL1172" s="413"/>
      <c r="BM1172" s="413"/>
      <c r="BP1172" s="211"/>
      <c r="BQ1172" s="211"/>
      <c r="BR1172" s="211"/>
      <c r="BS1172" s="211"/>
    </row>
    <row r="1173" spans="1:71">
      <c r="A1173" s="419"/>
      <c r="B1173" s="419"/>
      <c r="C1173" s="422"/>
      <c r="D1173" s="195" t="str">
        <f t="shared" si="9450"/>
        <v>3.5</v>
      </c>
      <c r="E1173" s="195"/>
      <c r="F1173" s="195"/>
      <c r="G1173" s="195"/>
      <c r="H1173" s="195"/>
      <c r="I1173" s="195"/>
      <c r="J1173" s="196">
        <f t="shared" si="9289"/>
        <v>0</v>
      </c>
      <c r="K1173" s="197" t="str">
        <f>IF(analis!AP50="","",analis!AP50)</f>
        <v/>
      </c>
      <c r="L1173" s="196"/>
      <c r="M1173" s="196"/>
      <c r="N1173" s="196"/>
      <c r="O1173" s="196"/>
      <c r="P1173" s="196">
        <f t="shared" si="9290"/>
        <v>0</v>
      </c>
      <c r="Q1173" s="8" t="e">
        <f>#REF!</f>
        <v>#REF!</v>
      </c>
      <c r="R1173" s="196"/>
      <c r="S1173" s="196" t="e">
        <f t="shared" si="9291"/>
        <v>#REF!</v>
      </c>
      <c r="T1173" s="196"/>
      <c r="U1173" s="196"/>
      <c r="V1173" s="196">
        <f t="shared" si="9292"/>
        <v>0</v>
      </c>
      <c r="W1173" s="196"/>
      <c r="X1173" s="196"/>
      <c r="Y1173" s="196"/>
      <c r="Z1173" s="196"/>
      <c r="AA1173" s="196">
        <f t="shared" ref="AA1173" si="9595">IF($W$633=1,J1173*$J$7,0)</f>
        <v>0</v>
      </c>
      <c r="AB1173" s="196">
        <f t="shared" ref="AB1173" si="9596">IF($X$633=1,P1173*$P$7,0)</f>
        <v>0</v>
      </c>
      <c r="AC1173" s="196" t="e">
        <f t="shared" ref="AC1173" si="9597">IF($Y$633=1,S1173*$S$7,0)</f>
        <v>#REF!</v>
      </c>
      <c r="AD1173" s="196">
        <f t="shared" ref="AD1173" si="9598">IF($Z$633=1,V1173*$V$7,0)</f>
        <v>0</v>
      </c>
      <c r="AE1173" s="197" t="e">
        <f t="shared" si="9297"/>
        <v>#REF!</v>
      </c>
      <c r="AF1173" s="198">
        <f t="shared" ref="AF1173" si="9599">IFERROR(AE1173/(IF($W$633&gt;0,$J$7,0)+IF($X$633&gt;0,$P$7,0)+IF($Y$633&gt;0,$S$7,0)+IF($Z$633&gt;0,$V$7,0)),0)</f>
        <v>0</v>
      </c>
      <c r="AG1173" s="198"/>
      <c r="AH1173" s="425"/>
      <c r="AI1173" s="413"/>
      <c r="AJ1173" s="199" t="str">
        <f t="shared" si="9456"/>
        <v>4.5</v>
      </c>
      <c r="AK1173" s="8" t="e">
        <f>#REF!</f>
        <v>#REF!</v>
      </c>
      <c r="AL1173" s="199"/>
      <c r="AM1173" s="196" t="e">
        <f t="shared" si="9299"/>
        <v>#REF!</v>
      </c>
      <c r="AN1173" s="196"/>
      <c r="AO1173" s="196"/>
      <c r="AP1173" s="196">
        <f t="shared" si="9300"/>
        <v>0</v>
      </c>
      <c r="AQ1173" s="196"/>
      <c r="AR1173" s="196"/>
      <c r="AS1173" s="196">
        <f t="shared" si="9301"/>
        <v>0</v>
      </c>
      <c r="AT1173" s="196"/>
      <c r="AU1173" s="196"/>
      <c r="AV1173" s="196"/>
      <c r="AW1173" s="196" t="e">
        <f t="shared" ref="AW1173" si="9600">IF($AT$633=1,AM1173*$AM$7,0)</f>
        <v>#REF!</v>
      </c>
      <c r="AX1173" s="196">
        <f t="shared" ref="AX1173" si="9601">IF($AU$633=1,AP1173*$AP$7,0)</f>
        <v>0</v>
      </c>
      <c r="AY1173" s="196">
        <f t="shared" ref="AY1173" si="9602">IF($AV$633=1,AS1173*$AS$7,0)</f>
        <v>0</v>
      </c>
      <c r="AZ1173" s="197" t="e">
        <f t="shared" si="9305"/>
        <v>#REF!</v>
      </c>
      <c r="BA1173" s="198">
        <f t="shared" ref="BA1173" si="9603">IFERROR(AZ1173/(IF($AT$633&gt;0,$AM$7,0)+IF($AU$633&gt;0,$AP$7,0)+IF($AV$633&gt;0,$AS$7,0)),0)</f>
        <v>0</v>
      </c>
      <c r="BB1173" s="198"/>
      <c r="BC1173" s="425"/>
      <c r="BD1173" s="413"/>
      <c r="BE1173" s="413"/>
      <c r="BF1173" s="413"/>
      <c r="BG1173" s="416"/>
      <c r="BH1173" s="416"/>
      <c r="BI1173" s="411"/>
      <c r="BJ1173" s="411"/>
      <c r="BK1173" s="413"/>
      <c r="BL1173" s="413"/>
      <c r="BM1173" s="413"/>
      <c r="BP1173" s="211"/>
      <c r="BQ1173" s="211"/>
      <c r="BR1173" s="211"/>
      <c r="BS1173" s="211"/>
    </row>
    <row r="1174" spans="1:71">
      <c r="A1174" s="419"/>
      <c r="B1174" s="419"/>
      <c r="C1174" s="422"/>
      <c r="D1174" s="195" t="str">
        <f t="shared" si="9450"/>
        <v>3.6</v>
      </c>
      <c r="E1174" s="195"/>
      <c r="F1174" s="195"/>
      <c r="G1174" s="195"/>
      <c r="H1174" s="195"/>
      <c r="I1174" s="195"/>
      <c r="J1174" s="196">
        <f t="shared" si="9289"/>
        <v>0</v>
      </c>
      <c r="K1174" s="197" t="str">
        <f>IF(analis!AR50="","",analis!AR50)</f>
        <v/>
      </c>
      <c r="L1174" s="196"/>
      <c r="M1174" s="196"/>
      <c r="N1174" s="196"/>
      <c r="O1174" s="196"/>
      <c r="P1174" s="196">
        <f t="shared" si="9290"/>
        <v>0</v>
      </c>
      <c r="Q1174" s="8" t="str">
        <f>'rpp10'!$M$295</f>
        <v/>
      </c>
      <c r="R1174" s="196"/>
      <c r="S1174" s="196">
        <f t="shared" si="9291"/>
        <v>0</v>
      </c>
      <c r="T1174" s="196"/>
      <c r="U1174" s="196"/>
      <c r="V1174" s="196">
        <f t="shared" si="9292"/>
        <v>0</v>
      </c>
      <c r="W1174" s="196"/>
      <c r="X1174" s="196"/>
      <c r="Y1174" s="196"/>
      <c r="Z1174" s="196"/>
      <c r="AA1174" s="196">
        <f t="shared" ref="AA1174" si="9604">IF($W$634=1,J1174*$J$7,0)</f>
        <v>0</v>
      </c>
      <c r="AB1174" s="196">
        <f t="shared" ref="AB1174" si="9605">IF($X$634=1,P1174*$P$7,0)</f>
        <v>0</v>
      </c>
      <c r="AC1174" s="196">
        <f t="shared" ref="AC1174" si="9606">IF($Y$634=1,S1174*$S$7,0)</f>
        <v>0</v>
      </c>
      <c r="AD1174" s="196">
        <f t="shared" ref="AD1174" si="9607">IF($Z$634=1,V1174*$V$7,0)</f>
        <v>0</v>
      </c>
      <c r="AE1174" s="197">
        <f t="shared" si="9297"/>
        <v>0</v>
      </c>
      <c r="AF1174" s="198">
        <f t="shared" ref="AF1174" si="9608">IFERROR(AE1174/(IF($W$634&gt;0,$J$7,0)+IF($X$634&gt;0,$P$7,0)+IF($Y$634&gt;0,$S$7,0)+IF($Z$634&gt;0,$V$7,0)),0)</f>
        <v>0</v>
      </c>
      <c r="AG1174" s="198"/>
      <c r="AH1174" s="425"/>
      <c r="AI1174" s="413"/>
      <c r="AJ1174" s="199" t="str">
        <f t="shared" si="9456"/>
        <v>4.6</v>
      </c>
      <c r="AK1174" s="8" t="str">
        <f>'rpp10'!$M$352</f>
        <v/>
      </c>
      <c r="AL1174" s="199"/>
      <c r="AM1174" s="196">
        <f t="shared" si="9299"/>
        <v>0</v>
      </c>
      <c r="AN1174" s="196"/>
      <c r="AO1174" s="196"/>
      <c r="AP1174" s="196">
        <f t="shared" si="9300"/>
        <v>0</v>
      </c>
      <c r="AQ1174" s="196"/>
      <c r="AR1174" s="196"/>
      <c r="AS1174" s="196">
        <f t="shared" si="9301"/>
        <v>0</v>
      </c>
      <c r="AT1174" s="196"/>
      <c r="AU1174" s="196"/>
      <c r="AV1174" s="196"/>
      <c r="AW1174" s="196">
        <f t="shared" ref="AW1174" si="9609">IF($AT$634=1,AM1174*$AM$7,0)</f>
        <v>0</v>
      </c>
      <c r="AX1174" s="196">
        <f t="shared" ref="AX1174" si="9610">IF($AU$634=1,AP1174*$AP$7,0)</f>
        <v>0</v>
      </c>
      <c r="AY1174" s="196">
        <f t="shared" ref="AY1174" si="9611">IF($AV$634=1,AS1174*$AS$7,0)</f>
        <v>0</v>
      </c>
      <c r="AZ1174" s="197">
        <f t="shared" si="9305"/>
        <v>0</v>
      </c>
      <c r="BA1174" s="198">
        <f t="shared" ref="BA1174" si="9612">IFERROR(AZ1174/(IF($AT$634&gt;0,$AM$7,0)+IF($AU$634&gt;0,$AP$7,0)+IF($AV$634&gt;0,$AS$7,0)),0)</f>
        <v>0</v>
      </c>
      <c r="BB1174" s="198"/>
      <c r="BC1174" s="425"/>
      <c r="BD1174" s="413"/>
      <c r="BE1174" s="413"/>
      <c r="BF1174" s="413"/>
      <c r="BG1174" s="416"/>
      <c r="BH1174" s="416"/>
      <c r="BI1174" s="411"/>
      <c r="BJ1174" s="411"/>
      <c r="BK1174" s="413"/>
      <c r="BL1174" s="413"/>
      <c r="BM1174" s="413"/>
      <c r="BP1174" s="211"/>
      <c r="BQ1174" s="211"/>
      <c r="BR1174" s="211"/>
      <c r="BS1174" s="211"/>
    </row>
    <row r="1175" spans="1:71">
      <c r="A1175" s="419"/>
      <c r="B1175" s="419"/>
      <c r="C1175" s="422"/>
      <c r="D1175" s="195" t="str">
        <f t="shared" si="9450"/>
        <v>3.7</v>
      </c>
      <c r="E1175" s="195"/>
      <c r="F1175" s="195"/>
      <c r="G1175" s="195"/>
      <c r="H1175" s="195"/>
      <c r="I1175" s="195"/>
      <c r="J1175" s="196">
        <f t="shared" si="9289"/>
        <v>0</v>
      </c>
      <c r="K1175" s="197" t="str">
        <f>IF(analis!AT50="","",analis!AT50)</f>
        <v/>
      </c>
      <c r="L1175" s="196"/>
      <c r="M1175" s="196"/>
      <c r="N1175" s="196"/>
      <c r="O1175" s="196"/>
      <c r="P1175" s="196">
        <f t="shared" si="9290"/>
        <v>0</v>
      </c>
      <c r="Q1175" s="8" t="e">
        <f>#REF!</f>
        <v>#REF!</v>
      </c>
      <c r="R1175" s="196"/>
      <c r="S1175" s="196" t="e">
        <f t="shared" si="9291"/>
        <v>#REF!</v>
      </c>
      <c r="T1175" s="196"/>
      <c r="U1175" s="196"/>
      <c r="V1175" s="196">
        <f t="shared" si="9292"/>
        <v>0</v>
      </c>
      <c r="W1175" s="196"/>
      <c r="X1175" s="196"/>
      <c r="Y1175" s="196"/>
      <c r="Z1175" s="196"/>
      <c r="AA1175" s="196">
        <f t="shared" ref="AA1175" si="9613">IF($W$635=1,J1175*$J$7,0)</f>
        <v>0</v>
      </c>
      <c r="AB1175" s="196">
        <f t="shared" ref="AB1175" si="9614">IF($X$635=1,P1175*$P$7,0)</f>
        <v>0</v>
      </c>
      <c r="AC1175" s="196" t="e">
        <f t="shared" ref="AC1175" si="9615">IF($Y$635=1,S1175*$S$7,0)</f>
        <v>#REF!</v>
      </c>
      <c r="AD1175" s="196">
        <f t="shared" ref="AD1175" si="9616">IF($Z$635=1,V1175*$V$7,0)</f>
        <v>0</v>
      </c>
      <c r="AE1175" s="197" t="e">
        <f t="shared" si="9297"/>
        <v>#REF!</v>
      </c>
      <c r="AF1175" s="198">
        <f t="shared" ref="AF1175" si="9617">IFERROR(AE1175/(IF($W$635&gt;0,$J$7,0)+IF($X$635&gt;0,$P$7,0)+IF($Y$635&gt;0,$S$7,0)+IF($Z$635&gt;0,$V$7,0)),0)</f>
        <v>0</v>
      </c>
      <c r="AG1175" s="198"/>
      <c r="AH1175" s="425"/>
      <c r="AI1175" s="413"/>
      <c r="AJ1175" s="199" t="str">
        <f t="shared" si="9456"/>
        <v>4.7</v>
      </c>
      <c r="AK1175" s="8" t="e">
        <f>#REF!</f>
        <v>#REF!</v>
      </c>
      <c r="AL1175" s="199"/>
      <c r="AM1175" s="196" t="e">
        <f t="shared" si="9299"/>
        <v>#REF!</v>
      </c>
      <c r="AN1175" s="196"/>
      <c r="AO1175" s="196"/>
      <c r="AP1175" s="196">
        <f t="shared" si="9300"/>
        <v>0</v>
      </c>
      <c r="AQ1175" s="196"/>
      <c r="AR1175" s="196"/>
      <c r="AS1175" s="196">
        <f t="shared" si="9301"/>
        <v>0</v>
      </c>
      <c r="AT1175" s="196"/>
      <c r="AU1175" s="196"/>
      <c r="AV1175" s="196"/>
      <c r="AW1175" s="196" t="e">
        <f t="shared" ref="AW1175" si="9618">IF($AT$635=1,AM1175*$AM$7,0)</f>
        <v>#REF!</v>
      </c>
      <c r="AX1175" s="196">
        <f t="shared" ref="AX1175" si="9619">IF($AU$635=1,AP1175*$AP$7,0)</f>
        <v>0</v>
      </c>
      <c r="AY1175" s="196">
        <f t="shared" ref="AY1175" si="9620">IF($AV$635=1,AS1175*$AS$7,0)</f>
        <v>0</v>
      </c>
      <c r="AZ1175" s="197" t="e">
        <f t="shared" si="9305"/>
        <v>#REF!</v>
      </c>
      <c r="BA1175" s="198">
        <f t="shared" ref="BA1175" si="9621">IFERROR(AZ1175/(IF($AT$635&gt;0,$AM$7,0)+IF($AU$635&gt;0,$AP$7,0)+IF($AV$635&gt;0,$AS$7,0)),0)</f>
        <v>0</v>
      </c>
      <c r="BB1175" s="198"/>
      <c r="BC1175" s="425"/>
      <c r="BD1175" s="413"/>
      <c r="BE1175" s="413"/>
      <c r="BF1175" s="413"/>
      <c r="BG1175" s="416"/>
      <c r="BH1175" s="416"/>
      <c r="BI1175" s="411"/>
      <c r="BJ1175" s="411"/>
      <c r="BK1175" s="413"/>
      <c r="BL1175" s="413"/>
      <c r="BM1175" s="413"/>
      <c r="BP1175" s="211"/>
      <c r="BQ1175" s="211"/>
      <c r="BR1175" s="211"/>
      <c r="BS1175" s="211"/>
    </row>
    <row r="1176" spans="1:71">
      <c r="A1176" s="419"/>
      <c r="B1176" s="419"/>
      <c r="C1176" s="422"/>
      <c r="D1176" s="195" t="str">
        <f t="shared" si="9450"/>
        <v>3.8</v>
      </c>
      <c r="E1176" s="195"/>
      <c r="F1176" s="195"/>
      <c r="G1176" s="195"/>
      <c r="H1176" s="195"/>
      <c r="I1176" s="195"/>
      <c r="J1176" s="196">
        <f t="shared" si="9289"/>
        <v>0</v>
      </c>
      <c r="K1176" s="197" t="str">
        <f>IF(analis!AV50="","",analis!AV50)</f>
        <v/>
      </c>
      <c r="L1176" s="196"/>
      <c r="M1176" s="196"/>
      <c r="N1176" s="196"/>
      <c r="O1176" s="196"/>
      <c r="P1176" s="196">
        <f t="shared" si="9290"/>
        <v>0</v>
      </c>
      <c r="Q1176" s="8" t="e">
        <f>#REF!</f>
        <v>#REF!</v>
      </c>
      <c r="R1176" s="196"/>
      <c r="S1176" s="196" t="e">
        <f t="shared" si="9291"/>
        <v>#REF!</v>
      </c>
      <c r="T1176" s="196"/>
      <c r="U1176" s="196"/>
      <c r="V1176" s="196">
        <f t="shared" si="9292"/>
        <v>0</v>
      </c>
      <c r="W1176" s="196"/>
      <c r="X1176" s="196"/>
      <c r="Y1176" s="196"/>
      <c r="Z1176" s="196"/>
      <c r="AA1176" s="196">
        <f t="shared" ref="AA1176" si="9622">IF($W$636=1,J1176*$J$7,0)</f>
        <v>0</v>
      </c>
      <c r="AB1176" s="196">
        <f t="shared" ref="AB1176" si="9623">IF($X$636=1,P1176*$P$7,0)</f>
        <v>0</v>
      </c>
      <c r="AC1176" s="196" t="e">
        <f t="shared" ref="AC1176" si="9624">IF($Y$636=1,S1176*$S$7,0)</f>
        <v>#REF!</v>
      </c>
      <c r="AD1176" s="196">
        <f t="shared" ref="AD1176" si="9625">IF($Z$636=1,V1176*$V$7,0)</f>
        <v>0</v>
      </c>
      <c r="AE1176" s="197" t="e">
        <f t="shared" si="9297"/>
        <v>#REF!</v>
      </c>
      <c r="AF1176" s="198">
        <f t="shared" ref="AF1176" si="9626">IFERROR(AE1176/(IF($W$636&gt;0,$J$7,0)+IF($X$636&gt;0,$P$7,0)+IF($Y$636&gt;0,$S$7,0)+IF($Z$636&gt;0,$V$7,0)),0)</f>
        <v>0</v>
      </c>
      <c r="AG1176" s="198"/>
      <c r="AH1176" s="425"/>
      <c r="AI1176" s="413"/>
      <c r="AJ1176" s="199" t="str">
        <f t="shared" si="9456"/>
        <v>4.8</v>
      </c>
      <c r="AK1176" s="8" t="e">
        <f>#REF!</f>
        <v>#REF!</v>
      </c>
      <c r="AL1176" s="199"/>
      <c r="AM1176" s="196" t="e">
        <f t="shared" si="9299"/>
        <v>#REF!</v>
      </c>
      <c r="AN1176" s="196"/>
      <c r="AO1176" s="196"/>
      <c r="AP1176" s="196">
        <f t="shared" si="9300"/>
        <v>0</v>
      </c>
      <c r="AQ1176" s="196"/>
      <c r="AR1176" s="196"/>
      <c r="AS1176" s="196">
        <f t="shared" si="9301"/>
        <v>0</v>
      </c>
      <c r="AT1176" s="196"/>
      <c r="AU1176" s="196"/>
      <c r="AV1176" s="196"/>
      <c r="AW1176" s="196" t="e">
        <f t="shared" ref="AW1176" si="9627">IF($AT$636=1,AM1176*$AM$7,0)</f>
        <v>#REF!</v>
      </c>
      <c r="AX1176" s="196">
        <f t="shared" ref="AX1176" si="9628">IF($AU$636=1,AP1176*$AP$7,0)</f>
        <v>0</v>
      </c>
      <c r="AY1176" s="196">
        <f t="shared" ref="AY1176" si="9629">IF($AV$636=1,AS1176*$AS$7,0)</f>
        <v>0</v>
      </c>
      <c r="AZ1176" s="197" t="e">
        <f t="shared" si="9305"/>
        <v>#REF!</v>
      </c>
      <c r="BA1176" s="198">
        <f t="shared" ref="BA1176" si="9630">IFERROR(AZ1176/(IF($AT$636&gt;0,$AM$7,0)+IF($AU$636&gt;0,$AP$7,0)+IF($AV$636&gt;0,$AS$7,0)),0)</f>
        <v>0</v>
      </c>
      <c r="BB1176" s="198"/>
      <c r="BC1176" s="425"/>
      <c r="BD1176" s="413"/>
      <c r="BE1176" s="413"/>
      <c r="BF1176" s="413"/>
      <c r="BG1176" s="416"/>
      <c r="BH1176" s="416"/>
      <c r="BI1176" s="411"/>
      <c r="BJ1176" s="411"/>
      <c r="BK1176" s="413"/>
      <c r="BL1176" s="413"/>
      <c r="BM1176" s="413"/>
      <c r="BP1176" s="211"/>
      <c r="BQ1176" s="211"/>
      <c r="BR1176" s="211"/>
      <c r="BS1176" s="211"/>
    </row>
    <row r="1177" spans="1:71">
      <c r="A1177" s="419"/>
      <c r="B1177" s="419"/>
      <c r="C1177" s="422"/>
      <c r="D1177" s="195" t="str">
        <f t="shared" si="9450"/>
        <v>3.9</v>
      </c>
      <c r="E1177" s="195"/>
      <c r="F1177" s="195"/>
      <c r="G1177" s="195"/>
      <c r="H1177" s="195"/>
      <c r="I1177" s="195"/>
      <c r="J1177" s="196">
        <f t="shared" si="9289"/>
        <v>0</v>
      </c>
      <c r="K1177" s="197" t="str">
        <f>IF(analis!AX50="","",analis!AX50)</f>
        <v/>
      </c>
      <c r="L1177" s="196"/>
      <c r="M1177" s="196"/>
      <c r="N1177" s="196"/>
      <c r="O1177" s="196"/>
      <c r="P1177" s="196">
        <f t="shared" si="9290"/>
        <v>0</v>
      </c>
      <c r="Q1177" s="8" t="e">
        <f>#REF!</f>
        <v>#REF!</v>
      </c>
      <c r="R1177" s="196"/>
      <c r="S1177" s="196" t="e">
        <f t="shared" si="9291"/>
        <v>#REF!</v>
      </c>
      <c r="T1177" s="196"/>
      <c r="U1177" s="196"/>
      <c r="V1177" s="196">
        <f t="shared" si="9292"/>
        <v>0</v>
      </c>
      <c r="W1177" s="196"/>
      <c r="X1177" s="196"/>
      <c r="Y1177" s="196"/>
      <c r="Z1177" s="196"/>
      <c r="AA1177" s="196">
        <f t="shared" ref="AA1177" si="9631">IF($W$637=1,J1177*$J$7,0)</f>
        <v>0</v>
      </c>
      <c r="AB1177" s="196">
        <f t="shared" ref="AB1177" si="9632">IF($X$637=1,P1177*$P$7,0)</f>
        <v>0</v>
      </c>
      <c r="AC1177" s="196" t="e">
        <f t="shared" ref="AC1177" si="9633">IF($Y$637=1,S1177*$S$7,0)</f>
        <v>#REF!</v>
      </c>
      <c r="AD1177" s="196">
        <f t="shared" ref="AD1177" si="9634">IF($Z$637=1,V1177*$V$7,0)</f>
        <v>0</v>
      </c>
      <c r="AE1177" s="197" t="e">
        <f t="shared" si="9297"/>
        <v>#REF!</v>
      </c>
      <c r="AF1177" s="198">
        <f t="shared" ref="AF1177" si="9635">IFERROR(AE1177/(IF($W$637&gt;0,$J$7,0)+IF($X$637&gt;0,$P$7,0)+IF($Y$637&gt;0,$S$7,0)+IF($Z$637&gt;0,$V$7,0)),0)</f>
        <v>0</v>
      </c>
      <c r="AG1177" s="198"/>
      <c r="AH1177" s="425"/>
      <c r="AI1177" s="413"/>
      <c r="AJ1177" s="199" t="str">
        <f t="shared" si="9456"/>
        <v>4.9</v>
      </c>
      <c r="AK1177" s="8" t="e">
        <f>#REF!</f>
        <v>#REF!</v>
      </c>
      <c r="AL1177" s="199"/>
      <c r="AM1177" s="196" t="e">
        <f t="shared" si="9299"/>
        <v>#REF!</v>
      </c>
      <c r="AN1177" s="196"/>
      <c r="AO1177" s="196"/>
      <c r="AP1177" s="196">
        <f t="shared" si="9300"/>
        <v>0</v>
      </c>
      <c r="AQ1177" s="196"/>
      <c r="AR1177" s="196"/>
      <c r="AS1177" s="196">
        <f t="shared" si="9301"/>
        <v>0</v>
      </c>
      <c r="AT1177" s="196"/>
      <c r="AU1177" s="196"/>
      <c r="AV1177" s="196"/>
      <c r="AW1177" s="196" t="e">
        <f t="shared" ref="AW1177" si="9636">IF($AT$637=1,AM1177*$AM$7,0)</f>
        <v>#REF!</v>
      </c>
      <c r="AX1177" s="196">
        <f t="shared" ref="AX1177" si="9637">IF($AU$637=1,AP1177*$AP$7,0)</f>
        <v>0</v>
      </c>
      <c r="AY1177" s="196">
        <f t="shared" ref="AY1177" si="9638">IF($AV$637=1,AS1177*$AS$7,0)</f>
        <v>0</v>
      </c>
      <c r="AZ1177" s="197" t="e">
        <f t="shared" si="9305"/>
        <v>#REF!</v>
      </c>
      <c r="BA1177" s="198">
        <f t="shared" ref="BA1177" si="9639">IFERROR(AZ1177/(IF($AT$637&gt;0,$AM$7,0)+IF($AU$637&gt;0,$AP$7,0)+IF($AV$637&gt;0,$AS$7,0)),0)</f>
        <v>0</v>
      </c>
      <c r="BB1177" s="198"/>
      <c r="BC1177" s="425"/>
      <c r="BD1177" s="413"/>
      <c r="BE1177" s="413"/>
      <c r="BF1177" s="413"/>
      <c r="BG1177" s="416"/>
      <c r="BH1177" s="416"/>
      <c r="BI1177" s="411"/>
      <c r="BJ1177" s="411"/>
      <c r="BK1177" s="413"/>
      <c r="BL1177" s="413"/>
      <c r="BM1177" s="413"/>
      <c r="BP1177" s="211"/>
      <c r="BQ1177" s="211"/>
      <c r="BR1177" s="211"/>
      <c r="BS1177" s="211"/>
    </row>
    <row r="1178" spans="1:71">
      <c r="A1178" s="419"/>
      <c r="B1178" s="419"/>
      <c r="C1178" s="422"/>
      <c r="D1178" s="195" t="str">
        <f t="shared" si="9450"/>
        <v>3.10</v>
      </c>
      <c r="E1178" s="195"/>
      <c r="F1178" s="195"/>
      <c r="G1178" s="195"/>
      <c r="H1178" s="195"/>
      <c r="I1178" s="195"/>
      <c r="J1178" s="196">
        <f t="shared" si="9289"/>
        <v>0</v>
      </c>
      <c r="K1178" s="197" t="str">
        <f>IF(analis!AZ50="","",analis!AZ50)</f>
        <v/>
      </c>
      <c r="L1178" s="196"/>
      <c r="M1178" s="196"/>
      <c r="N1178" s="196"/>
      <c r="O1178" s="196"/>
      <c r="P1178" s="196">
        <f t="shared" si="9290"/>
        <v>0</v>
      </c>
      <c r="Q1178" s="8" t="e">
        <f>#REF!</f>
        <v>#REF!</v>
      </c>
      <c r="R1178" s="196"/>
      <c r="S1178" s="196" t="e">
        <f t="shared" si="9291"/>
        <v>#REF!</v>
      </c>
      <c r="T1178" s="196"/>
      <c r="U1178" s="196"/>
      <c r="V1178" s="196">
        <f t="shared" si="9292"/>
        <v>0</v>
      </c>
      <c r="W1178" s="196"/>
      <c r="X1178" s="196"/>
      <c r="Y1178" s="196"/>
      <c r="Z1178" s="196"/>
      <c r="AA1178" s="196">
        <f t="shared" ref="AA1178" si="9640">IF($W$638=1,J1178*$J$7,0)</f>
        <v>0</v>
      </c>
      <c r="AB1178" s="196">
        <f t="shared" ref="AB1178" si="9641">IF($X$638=1,P1178*$P$7,0)</f>
        <v>0</v>
      </c>
      <c r="AC1178" s="196" t="e">
        <f t="shared" ref="AC1178" si="9642">IF($Y$638=1,S1178*$S$7,0)</f>
        <v>#REF!</v>
      </c>
      <c r="AD1178" s="196">
        <f t="shared" ref="AD1178" si="9643">IF($Z$638=1,V1178*$V$7,0)</f>
        <v>0</v>
      </c>
      <c r="AE1178" s="197" t="e">
        <f t="shared" si="9297"/>
        <v>#REF!</v>
      </c>
      <c r="AF1178" s="198">
        <f t="shared" ref="AF1178" si="9644">IFERROR(AE1178/(IF($W$638&gt;0,$J$7,0)+IF($X$638&gt;0,$P$7,0)+IF($Y$638&gt;0,$S$7,0)+IF($Z$638&gt;0,$V$7,0)),0)</f>
        <v>0</v>
      </c>
      <c r="AG1178" s="198"/>
      <c r="AH1178" s="425"/>
      <c r="AI1178" s="413"/>
      <c r="AJ1178" s="199" t="str">
        <f t="shared" si="9456"/>
        <v>4.10</v>
      </c>
      <c r="AK1178" s="8" t="e">
        <f>#REF!</f>
        <v>#REF!</v>
      </c>
      <c r="AL1178" s="199"/>
      <c r="AM1178" s="196" t="e">
        <f t="shared" si="9299"/>
        <v>#REF!</v>
      </c>
      <c r="AN1178" s="196"/>
      <c r="AO1178" s="196"/>
      <c r="AP1178" s="196">
        <f t="shared" si="9300"/>
        <v>0</v>
      </c>
      <c r="AQ1178" s="196"/>
      <c r="AR1178" s="196"/>
      <c r="AS1178" s="196">
        <f t="shared" si="9301"/>
        <v>0</v>
      </c>
      <c r="AT1178" s="196"/>
      <c r="AU1178" s="196"/>
      <c r="AV1178" s="196"/>
      <c r="AW1178" s="196" t="e">
        <f t="shared" ref="AW1178" si="9645">IF($AT$638=1,AM1178*$AM$7,0)</f>
        <v>#REF!</v>
      </c>
      <c r="AX1178" s="196">
        <f t="shared" ref="AX1178" si="9646">IF($AU$638=1,AP1178*$AP$7,0)</f>
        <v>0</v>
      </c>
      <c r="AY1178" s="196">
        <f t="shared" ref="AY1178" si="9647">IF($AV$638=1,AS1178*$AS$7,0)</f>
        <v>0</v>
      </c>
      <c r="AZ1178" s="197" t="e">
        <f t="shared" si="9305"/>
        <v>#REF!</v>
      </c>
      <c r="BA1178" s="198">
        <f t="shared" ref="BA1178" si="9648">IFERROR(AZ1178/(IF($AT$638&gt;0,$AM$7,0)+IF($AU$638&gt;0,$AP$7,0)+IF($AV$638&gt;0,$AS$7,0)),0)</f>
        <v>0</v>
      </c>
      <c r="BB1178" s="198"/>
      <c r="BC1178" s="425"/>
      <c r="BD1178" s="413"/>
      <c r="BE1178" s="413"/>
      <c r="BF1178" s="413"/>
      <c r="BG1178" s="416"/>
      <c r="BH1178" s="416"/>
      <c r="BI1178" s="411"/>
      <c r="BJ1178" s="411"/>
      <c r="BK1178" s="413"/>
      <c r="BL1178" s="413"/>
      <c r="BM1178" s="413"/>
      <c r="BP1178" s="211"/>
      <c r="BQ1178" s="211"/>
      <c r="BR1178" s="211"/>
      <c r="BS1178" s="211"/>
    </row>
    <row r="1179" spans="1:71">
      <c r="A1179" s="419"/>
      <c r="B1179" s="419"/>
      <c r="C1179" s="422"/>
      <c r="D1179" s="195" t="str">
        <f t="shared" si="9450"/>
        <v>3.11</v>
      </c>
      <c r="E1179" s="195"/>
      <c r="F1179" s="195"/>
      <c r="G1179" s="195"/>
      <c r="H1179" s="195"/>
      <c r="I1179" s="195"/>
      <c r="J1179" s="196">
        <f t="shared" si="9289"/>
        <v>0</v>
      </c>
      <c r="K1179" s="197" t="str">
        <f>IF(analis!BB50="","",analis!BB50)</f>
        <v/>
      </c>
      <c r="L1179" s="196"/>
      <c r="M1179" s="196"/>
      <c r="N1179" s="196"/>
      <c r="O1179" s="196"/>
      <c r="P1179" s="196">
        <f t="shared" si="9290"/>
        <v>0</v>
      </c>
      <c r="Q1179" s="8" t="e">
        <f>#REF!</f>
        <v>#REF!</v>
      </c>
      <c r="R1179" s="196"/>
      <c r="S1179" s="196" t="e">
        <f t="shared" si="9291"/>
        <v>#REF!</v>
      </c>
      <c r="T1179" s="196"/>
      <c r="U1179" s="196"/>
      <c r="V1179" s="196">
        <f t="shared" si="9292"/>
        <v>0</v>
      </c>
      <c r="W1179" s="196"/>
      <c r="X1179" s="196"/>
      <c r="Y1179" s="196"/>
      <c r="Z1179" s="196"/>
      <c r="AA1179" s="196">
        <f t="shared" ref="AA1179" si="9649">IF($W$639=1,J1179*$J$7,0)</f>
        <v>0</v>
      </c>
      <c r="AB1179" s="196">
        <f t="shared" ref="AB1179" si="9650">IF($X$639=1,P1179*$P$7,0)</f>
        <v>0</v>
      </c>
      <c r="AC1179" s="196" t="e">
        <f t="shared" ref="AC1179" si="9651">IF($Y$639=1,S1179*$S$7,0)</f>
        <v>#REF!</v>
      </c>
      <c r="AD1179" s="196">
        <f t="shared" ref="AD1179" si="9652">IF($Z$639=1,V1179*$V$7,0)</f>
        <v>0</v>
      </c>
      <c r="AE1179" s="197" t="e">
        <f t="shared" si="9297"/>
        <v>#REF!</v>
      </c>
      <c r="AF1179" s="198">
        <f t="shared" ref="AF1179" si="9653">IFERROR(AE1179/(IF($W$639&gt;0,$J$7,0)+IF($X$639&gt;0,$P$7,0)+IF($Y$639&gt;0,$S$7,0)+IF($Z$639&gt;0,$V$7,0)),0)</f>
        <v>0</v>
      </c>
      <c r="AG1179" s="198"/>
      <c r="AH1179" s="425"/>
      <c r="AI1179" s="413"/>
      <c r="AJ1179" s="199" t="str">
        <f t="shared" si="9456"/>
        <v>4.11</v>
      </c>
      <c r="AK1179" s="8" t="e">
        <f>#REF!</f>
        <v>#REF!</v>
      </c>
      <c r="AL1179" s="199"/>
      <c r="AM1179" s="196" t="e">
        <f t="shared" si="9299"/>
        <v>#REF!</v>
      </c>
      <c r="AN1179" s="196"/>
      <c r="AO1179" s="196"/>
      <c r="AP1179" s="196">
        <f t="shared" si="9300"/>
        <v>0</v>
      </c>
      <c r="AQ1179" s="196"/>
      <c r="AR1179" s="196"/>
      <c r="AS1179" s="196">
        <f t="shared" si="9301"/>
        <v>0</v>
      </c>
      <c r="AT1179" s="196"/>
      <c r="AU1179" s="196"/>
      <c r="AV1179" s="196"/>
      <c r="AW1179" s="196" t="e">
        <f t="shared" ref="AW1179" si="9654">IF($AT$639=1,AM1179*$AM$7,0)</f>
        <v>#REF!</v>
      </c>
      <c r="AX1179" s="196">
        <f t="shared" ref="AX1179" si="9655">IF($AU$639=1,AP1179*$AP$7,0)</f>
        <v>0</v>
      </c>
      <c r="AY1179" s="196">
        <f t="shared" ref="AY1179" si="9656">IF($AV$639=1,AS1179*$AS$7,0)</f>
        <v>0</v>
      </c>
      <c r="AZ1179" s="197" t="e">
        <f t="shared" si="9305"/>
        <v>#REF!</v>
      </c>
      <c r="BA1179" s="198">
        <f t="shared" ref="BA1179" si="9657">IFERROR(AZ1179/(IF($AT$639&gt;0,$AM$7,0)+IF($AU$639&gt;0,$AP$7,0)+IF($AV$639&gt;0,$AS$7,0)),0)</f>
        <v>0</v>
      </c>
      <c r="BB1179" s="198"/>
      <c r="BC1179" s="425"/>
      <c r="BD1179" s="413"/>
      <c r="BE1179" s="413"/>
      <c r="BF1179" s="413"/>
      <c r="BG1179" s="416"/>
      <c r="BH1179" s="416"/>
      <c r="BI1179" s="411"/>
      <c r="BJ1179" s="411"/>
      <c r="BK1179" s="413"/>
      <c r="BL1179" s="413"/>
      <c r="BM1179" s="413"/>
      <c r="BP1179" s="211"/>
      <c r="BQ1179" s="211"/>
      <c r="BR1179" s="211"/>
      <c r="BS1179" s="211"/>
    </row>
    <row r="1180" spans="1:71">
      <c r="A1180" s="419"/>
      <c r="B1180" s="419"/>
      <c r="C1180" s="422"/>
      <c r="D1180" s="195" t="str">
        <f t="shared" si="9450"/>
        <v>3.12</v>
      </c>
      <c r="E1180" s="195"/>
      <c r="F1180" s="195"/>
      <c r="G1180" s="195"/>
      <c r="H1180" s="195"/>
      <c r="I1180" s="195"/>
      <c r="J1180" s="196">
        <f t="shared" si="9289"/>
        <v>0</v>
      </c>
      <c r="K1180" s="197" t="str">
        <f>IF(analis!BD50="","",analis!BD50)</f>
        <v/>
      </c>
      <c r="L1180" s="196"/>
      <c r="M1180" s="196"/>
      <c r="N1180" s="196"/>
      <c r="O1180" s="196"/>
      <c r="P1180" s="196">
        <f t="shared" si="9290"/>
        <v>0</v>
      </c>
      <c r="Q1180" s="8" t="e">
        <f>#REF!</f>
        <v>#REF!</v>
      </c>
      <c r="R1180" s="196"/>
      <c r="S1180" s="196" t="e">
        <f t="shared" si="9291"/>
        <v>#REF!</v>
      </c>
      <c r="T1180" s="196"/>
      <c r="U1180" s="196"/>
      <c r="V1180" s="196">
        <f t="shared" si="9292"/>
        <v>0</v>
      </c>
      <c r="W1180" s="196"/>
      <c r="X1180" s="196"/>
      <c r="Y1180" s="196"/>
      <c r="Z1180" s="196"/>
      <c r="AA1180" s="196">
        <f t="shared" ref="AA1180" si="9658">IF($W$640=1,J1180*$J$7,0)</f>
        <v>0</v>
      </c>
      <c r="AB1180" s="196">
        <f t="shared" ref="AB1180" si="9659">IF($X$640=1,P1180*$P$7,0)</f>
        <v>0</v>
      </c>
      <c r="AC1180" s="196" t="e">
        <f t="shared" ref="AC1180" si="9660">IF($Y$640=1,S1180*$S$7,0)</f>
        <v>#REF!</v>
      </c>
      <c r="AD1180" s="196">
        <f t="shared" ref="AD1180" si="9661">IF($Z$640=1,V1180*$V$7,0)</f>
        <v>0</v>
      </c>
      <c r="AE1180" s="197" t="e">
        <f t="shared" si="9297"/>
        <v>#REF!</v>
      </c>
      <c r="AF1180" s="198">
        <f t="shared" ref="AF1180" si="9662">IFERROR(AE1180/(IF($W$640&gt;0,$J$7,0)+IF($X$640&gt;0,$P$7,0)+IF($Y$640&gt;0,$S$7,0)+IF($Z$640&gt;0,$V$7,0)),0)</f>
        <v>0</v>
      </c>
      <c r="AG1180" s="198"/>
      <c r="AH1180" s="425"/>
      <c r="AI1180" s="413"/>
      <c r="AJ1180" s="199" t="str">
        <f t="shared" si="9456"/>
        <v>4.12</v>
      </c>
      <c r="AK1180" s="8" t="e">
        <f>#REF!</f>
        <v>#REF!</v>
      </c>
      <c r="AL1180" s="199"/>
      <c r="AM1180" s="196" t="e">
        <f t="shared" si="9299"/>
        <v>#REF!</v>
      </c>
      <c r="AN1180" s="196"/>
      <c r="AO1180" s="196"/>
      <c r="AP1180" s="196">
        <f t="shared" si="9300"/>
        <v>0</v>
      </c>
      <c r="AQ1180" s="196"/>
      <c r="AR1180" s="196"/>
      <c r="AS1180" s="196">
        <f t="shared" si="9301"/>
        <v>0</v>
      </c>
      <c r="AT1180" s="196"/>
      <c r="AU1180" s="196"/>
      <c r="AV1180" s="196"/>
      <c r="AW1180" s="196" t="e">
        <f t="shared" ref="AW1180" si="9663">IF($AT$640=1,AM1180*$AM$7,0)</f>
        <v>#REF!</v>
      </c>
      <c r="AX1180" s="196">
        <f t="shared" ref="AX1180" si="9664">IF($AU$640=1,AP1180*$AP$7,0)</f>
        <v>0</v>
      </c>
      <c r="AY1180" s="196">
        <f t="shared" ref="AY1180" si="9665">IF($AV$640=1,AS1180*$AS$7,0)</f>
        <v>0</v>
      </c>
      <c r="AZ1180" s="197" t="e">
        <f t="shared" si="9305"/>
        <v>#REF!</v>
      </c>
      <c r="BA1180" s="198">
        <f t="shared" ref="BA1180" si="9666">IFERROR(AZ1180/(IF($AT$640&gt;0,$AM$7,0)+IF($AU$640&gt;0,$AP$7,0)+IF($AV$640&gt;0,$AS$7,0)),0)</f>
        <v>0</v>
      </c>
      <c r="BB1180" s="198"/>
      <c r="BC1180" s="425"/>
      <c r="BD1180" s="413"/>
      <c r="BE1180" s="413"/>
      <c r="BF1180" s="413"/>
      <c r="BG1180" s="416"/>
      <c r="BH1180" s="416"/>
      <c r="BI1180" s="411"/>
      <c r="BJ1180" s="411"/>
      <c r="BK1180" s="413"/>
      <c r="BL1180" s="413"/>
      <c r="BM1180" s="413"/>
      <c r="BP1180" s="211"/>
      <c r="BQ1180" s="211"/>
      <c r="BR1180" s="211"/>
      <c r="BS1180" s="211"/>
    </row>
    <row r="1181" spans="1:71">
      <c r="A1181" s="419"/>
      <c r="B1181" s="419"/>
      <c r="C1181" s="422"/>
      <c r="D1181" s="195" t="str">
        <f t="shared" si="9450"/>
        <v>3.13</v>
      </c>
      <c r="E1181" s="195"/>
      <c r="F1181" s="195"/>
      <c r="G1181" s="195"/>
      <c r="H1181" s="195"/>
      <c r="I1181" s="195"/>
      <c r="J1181" s="196">
        <f t="shared" si="9289"/>
        <v>0</v>
      </c>
      <c r="K1181" s="197" t="str">
        <f>IF(analis!BF50="","",analis!BF50)</f>
        <v/>
      </c>
      <c r="L1181" s="196"/>
      <c r="M1181" s="196"/>
      <c r="N1181" s="196"/>
      <c r="O1181" s="196"/>
      <c r="P1181" s="196">
        <f t="shared" si="9290"/>
        <v>0</v>
      </c>
      <c r="Q1181" s="8" t="e">
        <f>#REF!</f>
        <v>#REF!</v>
      </c>
      <c r="R1181" s="196"/>
      <c r="S1181" s="196" t="e">
        <f t="shared" si="9291"/>
        <v>#REF!</v>
      </c>
      <c r="T1181" s="196"/>
      <c r="U1181" s="196"/>
      <c r="V1181" s="196">
        <f t="shared" si="9292"/>
        <v>0</v>
      </c>
      <c r="W1181" s="196"/>
      <c r="X1181" s="196"/>
      <c r="Y1181" s="196"/>
      <c r="Z1181" s="196"/>
      <c r="AA1181" s="196">
        <f t="shared" ref="AA1181" si="9667">IF($W$641=1,J1181*$J$7,0)</f>
        <v>0</v>
      </c>
      <c r="AB1181" s="196">
        <f t="shared" ref="AB1181" si="9668">IF($X$641=1,P1181*$P$7,0)</f>
        <v>0</v>
      </c>
      <c r="AC1181" s="196" t="e">
        <f t="shared" ref="AC1181" si="9669">IF($Y$641=1,S1181*$S$7,0)</f>
        <v>#REF!</v>
      </c>
      <c r="AD1181" s="196">
        <f t="shared" ref="AD1181" si="9670">IF($Z$641=1,V1181*$V$7,0)</f>
        <v>0</v>
      </c>
      <c r="AE1181" s="197" t="e">
        <f t="shared" si="9297"/>
        <v>#REF!</v>
      </c>
      <c r="AF1181" s="198">
        <f t="shared" ref="AF1181" si="9671">IFERROR(AE1181/(IF($W$641&gt;0,$J$7,0)+IF($X$641&gt;0,$P$7,0)+IF($Y$641&gt;0,$S$7,0)+IF($Z$641&gt;0,$V$7,0)),0)</f>
        <v>0</v>
      </c>
      <c r="AG1181" s="198"/>
      <c r="AH1181" s="425"/>
      <c r="AI1181" s="413"/>
      <c r="AJ1181" s="199" t="str">
        <f t="shared" si="9456"/>
        <v>4.13</v>
      </c>
      <c r="AK1181" s="8" t="e">
        <f>#REF!</f>
        <v>#REF!</v>
      </c>
      <c r="AL1181" s="199"/>
      <c r="AM1181" s="196" t="e">
        <f t="shared" si="9299"/>
        <v>#REF!</v>
      </c>
      <c r="AN1181" s="196"/>
      <c r="AO1181" s="196"/>
      <c r="AP1181" s="196">
        <f t="shared" si="9300"/>
        <v>0</v>
      </c>
      <c r="AQ1181" s="196"/>
      <c r="AR1181" s="196"/>
      <c r="AS1181" s="196">
        <f t="shared" si="9301"/>
        <v>0</v>
      </c>
      <c r="AT1181" s="196"/>
      <c r="AU1181" s="196"/>
      <c r="AV1181" s="196"/>
      <c r="AW1181" s="196" t="e">
        <f t="shared" ref="AW1181" si="9672">IF($AT$641=1,AM1181*$AM$7,0)</f>
        <v>#REF!</v>
      </c>
      <c r="AX1181" s="196">
        <f t="shared" ref="AX1181" si="9673">IF($AU$641=1,AP1181*$AP$7,0)</f>
        <v>0</v>
      </c>
      <c r="AY1181" s="196">
        <f t="shared" ref="AY1181" si="9674">IF($AV$641=1,AS1181*$AS$7,0)</f>
        <v>0</v>
      </c>
      <c r="AZ1181" s="197" t="e">
        <f t="shared" si="9305"/>
        <v>#REF!</v>
      </c>
      <c r="BA1181" s="198">
        <f t="shared" ref="BA1181" si="9675">IFERROR(AZ1181/(IF($AT$641&gt;0,$AM$7,0)+IF($AU$641&gt;0,$AP$7,0)+IF($AV$641&gt;0,$AS$7,0)),0)</f>
        <v>0</v>
      </c>
      <c r="BB1181" s="198"/>
      <c r="BC1181" s="425"/>
      <c r="BD1181" s="413"/>
      <c r="BE1181" s="413"/>
      <c r="BF1181" s="413"/>
      <c r="BG1181" s="416"/>
      <c r="BH1181" s="416"/>
      <c r="BI1181" s="411"/>
      <c r="BJ1181" s="411"/>
      <c r="BK1181" s="413"/>
      <c r="BL1181" s="413"/>
      <c r="BM1181" s="413"/>
      <c r="BP1181" s="211"/>
      <c r="BQ1181" s="211"/>
      <c r="BR1181" s="211"/>
      <c r="BS1181" s="211"/>
    </row>
    <row r="1182" spans="1:71">
      <c r="A1182" s="419"/>
      <c r="B1182" s="419"/>
      <c r="C1182" s="422"/>
      <c r="D1182" s="195" t="str">
        <f t="shared" si="9450"/>
        <v>3.14</v>
      </c>
      <c r="E1182" s="195"/>
      <c r="F1182" s="195"/>
      <c r="G1182" s="195"/>
      <c r="H1182" s="195"/>
      <c r="I1182" s="195"/>
      <c r="J1182" s="196">
        <f t="shared" si="9289"/>
        <v>0</v>
      </c>
      <c r="K1182" s="197" t="str">
        <f>IF(analis!BH50="","",analis!BH50)</f>
        <v/>
      </c>
      <c r="L1182" s="196"/>
      <c r="M1182" s="196"/>
      <c r="N1182" s="196"/>
      <c r="O1182" s="196"/>
      <c r="P1182" s="196">
        <f t="shared" si="9290"/>
        <v>0</v>
      </c>
      <c r="Q1182" s="8" t="e">
        <f>#REF!</f>
        <v>#REF!</v>
      </c>
      <c r="R1182" s="196"/>
      <c r="S1182" s="196" t="e">
        <f t="shared" si="9291"/>
        <v>#REF!</v>
      </c>
      <c r="T1182" s="196"/>
      <c r="U1182" s="196"/>
      <c r="V1182" s="196">
        <f t="shared" si="9292"/>
        <v>0</v>
      </c>
      <c r="W1182" s="196"/>
      <c r="X1182" s="196"/>
      <c r="Y1182" s="196"/>
      <c r="Z1182" s="196"/>
      <c r="AA1182" s="196">
        <f t="shared" ref="AA1182" si="9676">IF($W$642=1,J1182*$J$7,0)</f>
        <v>0</v>
      </c>
      <c r="AB1182" s="196">
        <f t="shared" ref="AB1182" si="9677">IF($X$642=1,P1182*$P$7,0)</f>
        <v>0</v>
      </c>
      <c r="AC1182" s="196" t="e">
        <f t="shared" ref="AC1182" si="9678">IF($Y$642=1,S1182*$S$7,0)</f>
        <v>#REF!</v>
      </c>
      <c r="AD1182" s="196">
        <f t="shared" ref="AD1182" si="9679">IF($Z$642=1,V1182*$V$7,0)</f>
        <v>0</v>
      </c>
      <c r="AE1182" s="197" t="e">
        <f t="shared" si="9297"/>
        <v>#REF!</v>
      </c>
      <c r="AF1182" s="198">
        <f t="shared" ref="AF1182" si="9680">IFERROR(AE1182/(IF($W$642&gt;0,$J$7,0)+IF($X$642&gt;0,$P$7,0)+IF($Y$642&gt;0,$S$7,0)+IF($Z$642&gt;0,$V$7,0)),0)</f>
        <v>0</v>
      </c>
      <c r="AG1182" s="198"/>
      <c r="AH1182" s="425"/>
      <c r="AI1182" s="413"/>
      <c r="AJ1182" s="199" t="str">
        <f t="shared" si="9456"/>
        <v>4.14</v>
      </c>
      <c r="AK1182" s="8" t="e">
        <f>#REF!</f>
        <v>#REF!</v>
      </c>
      <c r="AL1182" s="199"/>
      <c r="AM1182" s="196" t="e">
        <f t="shared" si="9299"/>
        <v>#REF!</v>
      </c>
      <c r="AN1182" s="196"/>
      <c r="AO1182" s="196"/>
      <c r="AP1182" s="196">
        <f t="shared" si="9300"/>
        <v>0</v>
      </c>
      <c r="AQ1182" s="196"/>
      <c r="AR1182" s="196"/>
      <c r="AS1182" s="196">
        <f t="shared" si="9301"/>
        <v>0</v>
      </c>
      <c r="AT1182" s="196"/>
      <c r="AU1182" s="196"/>
      <c r="AV1182" s="196"/>
      <c r="AW1182" s="196" t="e">
        <f t="shared" ref="AW1182" si="9681">IF($AT$642=1,AM1182*$AM$7,0)</f>
        <v>#REF!</v>
      </c>
      <c r="AX1182" s="196">
        <f t="shared" ref="AX1182" si="9682">IF($AU$642=1,AP1182*$AP$7,0)</f>
        <v>0</v>
      </c>
      <c r="AY1182" s="196">
        <f t="shared" ref="AY1182" si="9683">IF($AV$642=1,AS1182*$AS$7,0)</f>
        <v>0</v>
      </c>
      <c r="AZ1182" s="197" t="e">
        <f t="shared" si="9305"/>
        <v>#REF!</v>
      </c>
      <c r="BA1182" s="198">
        <f t="shared" ref="BA1182" si="9684">IFERROR(AZ1182/(IF($AT$642&gt;0,$AM$7,0)+IF($AU$642&gt;0,$AP$7,0)+IF($AV$642&gt;0,$AS$7,0)),0)</f>
        <v>0</v>
      </c>
      <c r="BB1182" s="198"/>
      <c r="BC1182" s="425"/>
      <c r="BD1182" s="413"/>
      <c r="BE1182" s="413"/>
      <c r="BF1182" s="413"/>
      <c r="BG1182" s="416"/>
      <c r="BH1182" s="416"/>
      <c r="BI1182" s="411"/>
      <c r="BJ1182" s="411"/>
      <c r="BK1182" s="413"/>
      <c r="BL1182" s="413"/>
      <c r="BM1182" s="413"/>
      <c r="BP1182" s="211"/>
      <c r="BQ1182" s="211"/>
      <c r="BR1182" s="211"/>
      <c r="BS1182" s="211"/>
    </row>
    <row r="1183" spans="1:71">
      <c r="A1183" s="420"/>
      <c r="B1183" s="420"/>
      <c r="C1183" s="423"/>
      <c r="D1183" s="195" t="str">
        <f t="shared" si="9450"/>
        <v>3.15</v>
      </c>
      <c r="E1183" s="195"/>
      <c r="F1183" s="195"/>
      <c r="G1183" s="195"/>
      <c r="H1183" s="195"/>
      <c r="I1183" s="195"/>
      <c r="J1183" s="196">
        <f t="shared" si="9289"/>
        <v>0</v>
      </c>
      <c r="K1183" s="197" t="str">
        <f>IF(analis!BJ50="","",analis!BJ50)</f>
        <v/>
      </c>
      <c r="L1183" s="196"/>
      <c r="M1183" s="196"/>
      <c r="N1183" s="196"/>
      <c r="O1183" s="196"/>
      <c r="P1183" s="196">
        <f t="shared" si="9290"/>
        <v>0</v>
      </c>
      <c r="Q1183" s="8" t="e">
        <f>#REF!</f>
        <v>#REF!</v>
      </c>
      <c r="R1183" s="196"/>
      <c r="S1183" s="196" t="e">
        <f t="shared" si="9291"/>
        <v>#REF!</v>
      </c>
      <c r="T1183" s="196"/>
      <c r="U1183" s="196"/>
      <c r="V1183" s="196">
        <f t="shared" si="9292"/>
        <v>0</v>
      </c>
      <c r="W1183" s="196"/>
      <c r="X1183" s="196"/>
      <c r="Y1183" s="196"/>
      <c r="Z1183" s="196"/>
      <c r="AA1183" s="196">
        <f t="shared" ref="AA1183" si="9685">IF($W$643=1,J1183*$J$7,0)</f>
        <v>0</v>
      </c>
      <c r="AB1183" s="196">
        <f t="shared" ref="AB1183" si="9686">IF($X$643=1,P1183*$P$7,0)</f>
        <v>0</v>
      </c>
      <c r="AC1183" s="196" t="e">
        <f t="shared" ref="AC1183" si="9687">IF($Y$643=1,S1183*$S$7,0)</f>
        <v>#REF!</v>
      </c>
      <c r="AD1183" s="196">
        <f t="shared" ref="AD1183" si="9688">IF($Z$643=1,V1183*$V$7,0)</f>
        <v>0</v>
      </c>
      <c r="AE1183" s="197" t="e">
        <f t="shared" si="9297"/>
        <v>#REF!</v>
      </c>
      <c r="AF1183" s="198">
        <f t="shared" ref="AF1183" si="9689">IFERROR(AE1183/(IF($W$643&gt;0,$J$7,0)+IF($X$643&gt;0,$P$7,0)+IF($Y$643&gt;0,$S$7,0)+IF($Z$643&gt;0,$V$7,0)),0)</f>
        <v>0</v>
      </c>
      <c r="AG1183" s="198"/>
      <c r="AH1183" s="426"/>
      <c r="AI1183" s="414"/>
      <c r="AJ1183" s="199" t="str">
        <f t="shared" si="9456"/>
        <v>4.15</v>
      </c>
      <c r="AK1183" s="8" t="e">
        <f>#REF!</f>
        <v>#REF!</v>
      </c>
      <c r="AL1183" s="199"/>
      <c r="AM1183" s="196" t="e">
        <f t="shared" si="9299"/>
        <v>#REF!</v>
      </c>
      <c r="AN1183" s="196"/>
      <c r="AO1183" s="196"/>
      <c r="AP1183" s="196">
        <f t="shared" si="9300"/>
        <v>0</v>
      </c>
      <c r="AQ1183" s="196"/>
      <c r="AR1183" s="196"/>
      <c r="AS1183" s="196">
        <f t="shared" si="9301"/>
        <v>0</v>
      </c>
      <c r="AT1183" s="196"/>
      <c r="AU1183" s="196"/>
      <c r="AV1183" s="196"/>
      <c r="AW1183" s="196" t="e">
        <f t="shared" ref="AW1183" si="9690">IF($AT$643=1,AM1183*$AM$7,0)</f>
        <v>#REF!</v>
      </c>
      <c r="AX1183" s="196">
        <f t="shared" ref="AX1183" si="9691">IF($AU$643=1,AP1183*$AP$7,0)</f>
        <v>0</v>
      </c>
      <c r="AY1183" s="196">
        <f t="shared" ref="AY1183" si="9692">IF($AV$643=1,AS1183*$AS$7,0)</f>
        <v>0</v>
      </c>
      <c r="AZ1183" s="197" t="e">
        <f t="shared" si="9305"/>
        <v>#REF!</v>
      </c>
      <c r="BA1183" s="198">
        <f t="shared" ref="BA1183" si="9693">IFERROR(AZ1183/(IF($AT$643&gt;0,$AM$7,0)+IF($AU$643&gt;0,$AP$7,0)+IF($AV$643&gt;0,$AS$7,0)),0)</f>
        <v>0</v>
      </c>
      <c r="BB1183" s="198"/>
      <c r="BC1183" s="426"/>
      <c r="BD1183" s="414"/>
      <c r="BE1183" s="414"/>
      <c r="BF1183" s="414"/>
      <c r="BG1183" s="417"/>
      <c r="BH1183" s="417"/>
      <c r="BI1183" s="316"/>
      <c r="BJ1183" s="316"/>
      <c r="BK1183" s="414"/>
      <c r="BL1183" s="414"/>
      <c r="BM1183" s="414"/>
      <c r="BP1183" s="211"/>
      <c r="BQ1183" s="211"/>
      <c r="BR1183" s="211"/>
      <c r="BS1183" s="211"/>
    </row>
    <row r="1184" spans="1:71">
      <c r="A1184" s="418">
        <v>38</v>
      </c>
      <c r="B1184" s="418">
        <f>pd!B661</f>
        <v>0</v>
      </c>
      <c r="C1184" s="421">
        <f>pd!C661</f>
        <v>0</v>
      </c>
      <c r="D1184" s="195" t="str">
        <f t="shared" si="9450"/>
        <v>3.1</v>
      </c>
      <c r="E1184" s="195"/>
      <c r="F1184" s="195"/>
      <c r="G1184" s="195"/>
      <c r="H1184" s="195"/>
      <c r="I1184" s="195"/>
      <c r="J1184" s="196">
        <f t="shared" si="9289"/>
        <v>0</v>
      </c>
      <c r="K1184" s="197" t="str">
        <f>IF(analis!AH51="","",analis!AH51)</f>
        <v/>
      </c>
      <c r="L1184" s="196"/>
      <c r="M1184" s="196"/>
      <c r="N1184" s="196"/>
      <c r="O1184" s="196"/>
      <c r="P1184" s="196">
        <f t="shared" si="9290"/>
        <v>0</v>
      </c>
      <c r="Q1184" s="8" t="e">
        <f>#REF!</f>
        <v>#REF!</v>
      </c>
      <c r="R1184" s="196"/>
      <c r="S1184" s="196" t="e">
        <f t="shared" si="9291"/>
        <v>#REF!</v>
      </c>
      <c r="T1184" s="196"/>
      <c r="U1184" s="196"/>
      <c r="V1184" s="196">
        <f t="shared" si="9292"/>
        <v>0</v>
      </c>
      <c r="W1184" s="196"/>
      <c r="X1184" s="196"/>
      <c r="Y1184" s="196"/>
      <c r="Z1184" s="196"/>
      <c r="AA1184" s="196">
        <f t="shared" ref="AA1184" si="9694">IF($W$629=1,J1184*$J$7,0)</f>
        <v>0</v>
      </c>
      <c r="AB1184" s="196">
        <f t="shared" ref="AB1184" si="9695">IF($X$629=1,P1184*$P$7,0)</f>
        <v>0</v>
      </c>
      <c r="AC1184" s="196" t="e">
        <f t="shared" ref="AC1184" si="9696">IF($Y$629=1,S1184*$S$7,0)</f>
        <v>#REF!</v>
      </c>
      <c r="AD1184" s="196">
        <f t="shared" ref="AD1184" si="9697">IF($Z$629=1,V1184*$V$7,0)</f>
        <v>0</v>
      </c>
      <c r="AE1184" s="197" t="e">
        <f t="shared" si="9297"/>
        <v>#REF!</v>
      </c>
      <c r="AF1184" s="198">
        <f t="shared" ref="AF1184" si="9698">IFERROR(AE1184/(IF($W$629&gt;0,$J$7,0)+IF($X$629&gt;0,$P$7,0)+IF($Y$629&gt;0,$S$7,0)+IF($Z$629&gt;0,$V$7,0)),0)</f>
        <v>0</v>
      </c>
      <c r="AG1184" s="198"/>
      <c r="AH1184" s="424" t="e">
        <f t="shared" ref="AH1184" si="9699">ROUND((SUM(AF1184:AF1198)/SUM($AG$629:$AG$643)),0)</f>
        <v>#REF!</v>
      </c>
      <c r="AI1184" s="412" t="e">
        <f t="shared" ref="AI1184" si="9700">IF(AH1184&gt;=$BO$629,"A",IF(AH1184&gt;=$BO$630,"B",IF(AH1184&gt;=$BO$631,"C",IF(AH1184&gt;=$BO$632,"D",""))))</f>
        <v>#REF!</v>
      </c>
      <c r="AJ1184" s="199" t="str">
        <f t="shared" si="9456"/>
        <v>4.1</v>
      </c>
      <c r="AK1184" s="8" t="e">
        <f>#REF!</f>
        <v>#REF!</v>
      </c>
      <c r="AL1184" s="199"/>
      <c r="AM1184" s="196" t="e">
        <f t="shared" si="9299"/>
        <v>#REF!</v>
      </c>
      <c r="AN1184" s="196"/>
      <c r="AO1184" s="196"/>
      <c r="AP1184" s="196">
        <f t="shared" si="9300"/>
        <v>0</v>
      </c>
      <c r="AQ1184" s="196"/>
      <c r="AR1184" s="196"/>
      <c r="AS1184" s="196">
        <f t="shared" si="9301"/>
        <v>0</v>
      </c>
      <c r="AT1184" s="196"/>
      <c r="AU1184" s="196"/>
      <c r="AV1184" s="196"/>
      <c r="AW1184" s="196" t="e">
        <f t="shared" ref="AW1184" si="9701">IF($AT$629=1,AM1184*$AM$7,0)</f>
        <v>#REF!</v>
      </c>
      <c r="AX1184" s="196">
        <f t="shared" ref="AX1184" si="9702">IF($AU$629=1,AP1184*$AP$7,0)</f>
        <v>0</v>
      </c>
      <c r="AY1184" s="196">
        <f t="shared" ref="AY1184" si="9703">IF($AV$629=1,AS1184*$AS$7,0)</f>
        <v>0</v>
      </c>
      <c r="AZ1184" s="197" t="e">
        <f t="shared" si="9305"/>
        <v>#REF!</v>
      </c>
      <c r="BA1184" s="198">
        <f t="shared" ref="BA1184" si="9704">IFERROR(AZ1184/(IF($AT$629&gt;0,$AM$7,0)+IF($AU$629&gt;0,$AP$7,0)+IF($AV$629&gt;0,$AS$7,0)),0)</f>
        <v>0</v>
      </c>
      <c r="BB1184" s="198"/>
      <c r="BC1184" s="424" t="e">
        <f t="shared" ref="BC1184" si="9705">ROUND((SUM(BA1184:BA1198)/SUM($BB$629:$BB$643)),0)</f>
        <v>#REF!</v>
      </c>
      <c r="BD1184" s="412" t="e">
        <f t="shared" ref="BD1184" si="9706">IF(BC1184&gt;=$BO$629,"A",IF(BC1184&gt;=$BO$630,"B",IF(BC1184&gt;=$BO$631,"C",IF(BC1184&gt;=$BO$632,"D",""))))</f>
        <v>#REF!</v>
      </c>
      <c r="BE1184" s="412"/>
      <c r="BF1184" s="412"/>
      <c r="BG1184" s="415" t="e">
        <f t="shared" ref="BG1184" si="9707">IF(AI1184=$BP$629,$BQ$629,IF(AI1184=$BP$630,$BQ$630,IF(AI1184=$BP$631,$BQ$631,IF(AI1184=$BP$632,$BQ$632,""))))</f>
        <v>#REF!</v>
      </c>
      <c r="BH1184" s="415" t="e">
        <f t="shared" ref="BH1184" si="9708">IF(BD1184=$BP$629,$BR$629,IF(BD1184=$BP$630,$BR$630,IF(BD1184=$BP$631,$BR$631,IF(BD1184=$BP$632,$BR$632,""))))</f>
        <v>#REF!</v>
      </c>
      <c r="BI1184" s="315" t="str">
        <f t="shared" ref="BI1184" si="9709">IF(BE1184=$BS$629,$BT$629,IF(BE1184=$BS$630,$BT$630,IF(BE1184=$BS$631,$BT$631,IF(BE1184=$BS$632,$BT$632,""))))</f>
        <v/>
      </c>
      <c r="BJ1184" s="315" t="str">
        <f t="shared" ref="BJ1184" si="9710">IF(BF1184=$BS$629,$BU$629,IF(BF1184=$BS$630,$BU$630,IF(BF1184=$BS$631,$BU$631,IF(BF1184=$BS$632,$BU$632,""))))</f>
        <v/>
      </c>
      <c r="BK1184" s="412"/>
      <c r="BL1184" s="412"/>
      <c r="BM1184" s="412"/>
      <c r="BP1184" s="211"/>
      <c r="BQ1184" s="211"/>
      <c r="BR1184" s="211"/>
      <c r="BS1184" s="211"/>
    </row>
    <row r="1185" spans="1:71">
      <c r="A1185" s="419"/>
      <c r="B1185" s="419"/>
      <c r="C1185" s="422"/>
      <c r="D1185" s="195" t="str">
        <f t="shared" si="9450"/>
        <v>3.2</v>
      </c>
      <c r="E1185" s="195"/>
      <c r="F1185" s="195"/>
      <c r="G1185" s="195"/>
      <c r="H1185" s="195"/>
      <c r="I1185" s="195"/>
      <c r="J1185" s="196">
        <f t="shared" si="9289"/>
        <v>0</v>
      </c>
      <c r="K1185" s="197" t="str">
        <f>IF(analis!AJ51="","",analis!AJ51)</f>
        <v/>
      </c>
      <c r="L1185" s="196"/>
      <c r="M1185" s="196"/>
      <c r="N1185" s="196"/>
      <c r="O1185" s="196"/>
      <c r="P1185" s="196">
        <f t="shared" si="9290"/>
        <v>0</v>
      </c>
      <c r="Q1185" s="8" t="e">
        <f>#REF!</f>
        <v>#REF!</v>
      </c>
      <c r="R1185" s="196"/>
      <c r="S1185" s="196" t="e">
        <f t="shared" si="9291"/>
        <v>#REF!</v>
      </c>
      <c r="T1185" s="196"/>
      <c r="U1185" s="196"/>
      <c r="V1185" s="196">
        <f t="shared" si="9292"/>
        <v>0</v>
      </c>
      <c r="W1185" s="196"/>
      <c r="X1185" s="196"/>
      <c r="Y1185" s="196"/>
      <c r="Z1185" s="196"/>
      <c r="AA1185" s="196">
        <f t="shared" ref="AA1185" si="9711">IF($W$630=1,J1185*$J$7,0)</f>
        <v>0</v>
      </c>
      <c r="AB1185" s="196">
        <f t="shared" ref="AB1185" si="9712">IF($X$630=1,P1185*$P$7,0)</f>
        <v>0</v>
      </c>
      <c r="AC1185" s="196" t="e">
        <f t="shared" ref="AC1185" si="9713">IF($Y$630=1,S1185*$S$7,0)</f>
        <v>#REF!</v>
      </c>
      <c r="AD1185" s="196">
        <f t="shared" ref="AD1185" si="9714">IF($Z$630=1,V1185*$V$7,0)</f>
        <v>0</v>
      </c>
      <c r="AE1185" s="197" t="e">
        <f t="shared" si="9297"/>
        <v>#REF!</v>
      </c>
      <c r="AF1185" s="198">
        <f t="shared" ref="AF1185" si="9715">IFERROR(AE1185/(IF($W$630&gt;0,$J$7,0)+IF($X$630&gt;0,$P$7,0)+IF($Y$630&gt;0,$S$7,0)+IF($Z$630&gt;0,$V$7,0)),0)</f>
        <v>0</v>
      </c>
      <c r="AG1185" s="198"/>
      <c r="AH1185" s="425"/>
      <c r="AI1185" s="413"/>
      <c r="AJ1185" s="199" t="str">
        <f t="shared" si="9456"/>
        <v>4.2</v>
      </c>
      <c r="AK1185" s="8" t="e">
        <f>#REF!</f>
        <v>#REF!</v>
      </c>
      <c r="AL1185" s="199"/>
      <c r="AM1185" s="196" t="e">
        <f t="shared" si="9299"/>
        <v>#REF!</v>
      </c>
      <c r="AN1185" s="196"/>
      <c r="AO1185" s="196"/>
      <c r="AP1185" s="196">
        <f t="shared" si="9300"/>
        <v>0</v>
      </c>
      <c r="AQ1185" s="196"/>
      <c r="AR1185" s="196"/>
      <c r="AS1185" s="196">
        <f t="shared" si="9301"/>
        <v>0</v>
      </c>
      <c r="AT1185" s="196"/>
      <c r="AU1185" s="196"/>
      <c r="AV1185" s="196"/>
      <c r="AW1185" s="196" t="e">
        <f t="shared" ref="AW1185" si="9716">IF($AT$630=1,AM1185*$AM$7,0)</f>
        <v>#REF!</v>
      </c>
      <c r="AX1185" s="196">
        <f t="shared" ref="AX1185" si="9717">IF($AU$630=1,AP1185*$AP$7,0)</f>
        <v>0</v>
      </c>
      <c r="AY1185" s="196">
        <f t="shared" ref="AY1185" si="9718">IF($AV$630=1,AS1185*$AS$7,0)</f>
        <v>0</v>
      </c>
      <c r="AZ1185" s="197" t="e">
        <f t="shared" si="9305"/>
        <v>#REF!</v>
      </c>
      <c r="BA1185" s="198">
        <f t="shared" ref="BA1185" si="9719">IFERROR(AZ1185/(IF($AT$630&gt;0,$AM$7,0)+IF($AU$630&gt;0,$AP$7,0)+IF($AV$630&gt;0,$AS$7,0)),0)</f>
        <v>0</v>
      </c>
      <c r="BB1185" s="198"/>
      <c r="BC1185" s="425"/>
      <c r="BD1185" s="413"/>
      <c r="BE1185" s="413"/>
      <c r="BF1185" s="413"/>
      <c r="BG1185" s="416"/>
      <c r="BH1185" s="416"/>
      <c r="BI1185" s="411"/>
      <c r="BJ1185" s="411"/>
      <c r="BK1185" s="413"/>
      <c r="BL1185" s="413"/>
      <c r="BM1185" s="413"/>
      <c r="BP1185" s="211"/>
      <c r="BQ1185" s="211"/>
      <c r="BR1185" s="211"/>
      <c r="BS1185" s="211"/>
    </row>
    <row r="1186" spans="1:71">
      <c r="A1186" s="419"/>
      <c r="B1186" s="419"/>
      <c r="C1186" s="422"/>
      <c r="D1186" s="195" t="str">
        <f t="shared" si="9450"/>
        <v>3.3</v>
      </c>
      <c r="E1186" s="195"/>
      <c r="F1186" s="195"/>
      <c r="G1186" s="195"/>
      <c r="H1186" s="195"/>
      <c r="I1186" s="195"/>
      <c r="J1186" s="196">
        <f t="shared" si="9289"/>
        <v>0</v>
      </c>
      <c r="K1186" s="197" t="str">
        <f>IF(analis!AL51="","",analis!AL51)</f>
        <v/>
      </c>
      <c r="L1186" s="196"/>
      <c r="M1186" s="196"/>
      <c r="N1186" s="196"/>
      <c r="O1186" s="196"/>
      <c r="P1186" s="196">
        <f t="shared" si="9290"/>
        <v>0</v>
      </c>
      <c r="Q1186" s="8" t="e">
        <f>#REF!</f>
        <v>#REF!</v>
      </c>
      <c r="R1186" s="196"/>
      <c r="S1186" s="196" t="e">
        <f t="shared" si="9291"/>
        <v>#REF!</v>
      </c>
      <c r="T1186" s="196"/>
      <c r="U1186" s="196"/>
      <c r="V1186" s="196">
        <f t="shared" si="9292"/>
        <v>0</v>
      </c>
      <c r="W1186" s="196"/>
      <c r="X1186" s="196"/>
      <c r="Y1186" s="196"/>
      <c r="Z1186" s="196"/>
      <c r="AA1186" s="196">
        <f t="shared" ref="AA1186" si="9720">IF($W$631=1,J1186*$J$7,0)</f>
        <v>0</v>
      </c>
      <c r="AB1186" s="196">
        <f t="shared" ref="AB1186" si="9721">IF($X$631=1,P1186*$P$7,0)</f>
        <v>0</v>
      </c>
      <c r="AC1186" s="196" t="e">
        <f t="shared" ref="AC1186" si="9722">IF($Y$631=1,S1186*$S$7,0)</f>
        <v>#REF!</v>
      </c>
      <c r="AD1186" s="196">
        <f t="shared" ref="AD1186" si="9723">IF($Z$631=1,V1186*$V$7,0)</f>
        <v>0</v>
      </c>
      <c r="AE1186" s="197" t="e">
        <f t="shared" si="9297"/>
        <v>#REF!</v>
      </c>
      <c r="AF1186" s="198">
        <f t="shared" ref="AF1186" si="9724">IFERROR(AE1186/(IF($W$631&gt;0,$J$7,0)+IF($X$631&gt;0,$P$7,0)+IF($Y$631&gt;0,$S$7,0)+IF($Z$631&gt;0,$V$7,0)),0)</f>
        <v>0</v>
      </c>
      <c r="AG1186" s="198"/>
      <c r="AH1186" s="425"/>
      <c r="AI1186" s="413"/>
      <c r="AJ1186" s="199" t="str">
        <f t="shared" si="9456"/>
        <v>4.3</v>
      </c>
      <c r="AK1186" s="8" t="e">
        <f>#REF!</f>
        <v>#REF!</v>
      </c>
      <c r="AL1186" s="199"/>
      <c r="AM1186" s="196" t="e">
        <f t="shared" si="9299"/>
        <v>#REF!</v>
      </c>
      <c r="AN1186" s="196"/>
      <c r="AO1186" s="196"/>
      <c r="AP1186" s="196">
        <f t="shared" si="9300"/>
        <v>0</v>
      </c>
      <c r="AQ1186" s="196"/>
      <c r="AR1186" s="196"/>
      <c r="AS1186" s="196">
        <f t="shared" si="9301"/>
        <v>0</v>
      </c>
      <c r="AT1186" s="196"/>
      <c r="AU1186" s="196"/>
      <c r="AV1186" s="196"/>
      <c r="AW1186" s="196" t="e">
        <f t="shared" ref="AW1186" si="9725">IF($AT$631=1,AM1186*$AM$7,0)</f>
        <v>#REF!</v>
      </c>
      <c r="AX1186" s="196">
        <f t="shared" ref="AX1186" si="9726">IF($AU$631=1,AP1186*$AP$7,0)</f>
        <v>0</v>
      </c>
      <c r="AY1186" s="196">
        <f t="shared" ref="AY1186" si="9727">IF($AV$631=1,AS1186*$AS$7,0)</f>
        <v>0</v>
      </c>
      <c r="AZ1186" s="197" t="e">
        <f t="shared" si="9305"/>
        <v>#REF!</v>
      </c>
      <c r="BA1186" s="198">
        <f t="shared" ref="BA1186" si="9728">IFERROR(AZ1186/(IF($AT$631&gt;0,$AM$7,0)+IF($AU$631&gt;0,$AP$7,0)+IF($AV$631&gt;0,$AS$7,0)),0)</f>
        <v>0</v>
      </c>
      <c r="BB1186" s="198"/>
      <c r="BC1186" s="425"/>
      <c r="BD1186" s="413"/>
      <c r="BE1186" s="413"/>
      <c r="BF1186" s="413"/>
      <c r="BG1186" s="416"/>
      <c r="BH1186" s="416"/>
      <c r="BI1186" s="411"/>
      <c r="BJ1186" s="411"/>
      <c r="BK1186" s="413"/>
      <c r="BL1186" s="413"/>
      <c r="BM1186" s="413"/>
      <c r="BP1186" s="211"/>
      <c r="BQ1186" s="211"/>
      <c r="BR1186" s="211"/>
      <c r="BS1186" s="211"/>
    </row>
    <row r="1187" spans="1:71">
      <c r="A1187" s="419"/>
      <c r="B1187" s="419"/>
      <c r="C1187" s="422"/>
      <c r="D1187" s="195" t="str">
        <f t="shared" si="9450"/>
        <v>3.4</v>
      </c>
      <c r="E1187" s="195"/>
      <c r="F1187" s="195"/>
      <c r="G1187" s="195"/>
      <c r="H1187" s="195"/>
      <c r="I1187" s="195"/>
      <c r="J1187" s="196">
        <f t="shared" si="9289"/>
        <v>0</v>
      </c>
      <c r="K1187" s="197" t="str">
        <f>IF(analis!AN51="","",analis!AN51)</f>
        <v/>
      </c>
      <c r="L1187" s="196"/>
      <c r="M1187" s="196"/>
      <c r="N1187" s="196"/>
      <c r="O1187" s="196"/>
      <c r="P1187" s="196">
        <f t="shared" si="9290"/>
        <v>0</v>
      </c>
      <c r="Q1187" s="8" t="e">
        <f>#REF!</f>
        <v>#REF!</v>
      </c>
      <c r="R1187" s="196"/>
      <c r="S1187" s="196" t="e">
        <f t="shared" si="9291"/>
        <v>#REF!</v>
      </c>
      <c r="T1187" s="196"/>
      <c r="U1187" s="196"/>
      <c r="V1187" s="196">
        <f t="shared" si="9292"/>
        <v>0</v>
      </c>
      <c r="W1187" s="196"/>
      <c r="X1187" s="196"/>
      <c r="Y1187" s="196"/>
      <c r="Z1187" s="196"/>
      <c r="AA1187" s="196">
        <f t="shared" ref="AA1187" si="9729">IF($W$632=1,J1187*$J$7,0)</f>
        <v>0</v>
      </c>
      <c r="AB1187" s="196">
        <f t="shared" ref="AB1187" si="9730">IF($X$632=1,P1187*$P$7,0)</f>
        <v>0</v>
      </c>
      <c r="AC1187" s="196" t="e">
        <f t="shared" ref="AC1187" si="9731">IF($Y$632=1,S1187*$S$7,0)</f>
        <v>#REF!</v>
      </c>
      <c r="AD1187" s="196">
        <f t="shared" ref="AD1187" si="9732">IF($Z$632=1,V1187*$V$7,0)</f>
        <v>0</v>
      </c>
      <c r="AE1187" s="197" t="e">
        <f t="shared" si="9297"/>
        <v>#REF!</v>
      </c>
      <c r="AF1187" s="198">
        <f t="shared" ref="AF1187" si="9733">IFERROR(AE1187/(IF($W$632&gt;0,$J$7,0)+IF($X$632&gt;0,$P$7,0)+IF($Y$632&gt;0,$S$7,0)+IF($Z$632&gt;0,$V$7,0)),0)</f>
        <v>0</v>
      </c>
      <c r="AG1187" s="198"/>
      <c r="AH1187" s="425"/>
      <c r="AI1187" s="413"/>
      <c r="AJ1187" s="199" t="str">
        <f t="shared" si="9456"/>
        <v>4.4</v>
      </c>
      <c r="AK1187" s="8" t="e">
        <f>#REF!</f>
        <v>#REF!</v>
      </c>
      <c r="AL1187" s="199"/>
      <c r="AM1187" s="196" t="e">
        <f t="shared" si="9299"/>
        <v>#REF!</v>
      </c>
      <c r="AN1187" s="196"/>
      <c r="AO1187" s="196"/>
      <c r="AP1187" s="196">
        <f t="shared" si="9300"/>
        <v>0</v>
      </c>
      <c r="AQ1187" s="196"/>
      <c r="AR1187" s="196"/>
      <c r="AS1187" s="196">
        <f t="shared" si="9301"/>
        <v>0</v>
      </c>
      <c r="AT1187" s="196"/>
      <c r="AU1187" s="196"/>
      <c r="AV1187" s="196"/>
      <c r="AW1187" s="196" t="e">
        <f t="shared" ref="AW1187" si="9734">IF($AT$632=1,AM1187*$AM$7,0)</f>
        <v>#REF!</v>
      </c>
      <c r="AX1187" s="196">
        <f t="shared" ref="AX1187" si="9735">IF($AU$632=1,AP1187*$AP$7,0)</f>
        <v>0</v>
      </c>
      <c r="AY1187" s="196">
        <f t="shared" ref="AY1187" si="9736">IF($AV$632=1,AS1187*$AS$7,0)</f>
        <v>0</v>
      </c>
      <c r="AZ1187" s="197" t="e">
        <f t="shared" si="9305"/>
        <v>#REF!</v>
      </c>
      <c r="BA1187" s="198">
        <f t="shared" ref="BA1187" si="9737">IFERROR(AZ1187/(IF($AT$632&gt;0,$AM$7,0)+IF($AU$632&gt;0,$AP$7,0)+IF($AV$632&gt;0,$AS$7,0)),0)</f>
        <v>0</v>
      </c>
      <c r="BB1187" s="198"/>
      <c r="BC1187" s="425"/>
      <c r="BD1187" s="413"/>
      <c r="BE1187" s="413"/>
      <c r="BF1187" s="413"/>
      <c r="BG1187" s="416"/>
      <c r="BH1187" s="416"/>
      <c r="BI1187" s="411"/>
      <c r="BJ1187" s="411"/>
      <c r="BK1187" s="413"/>
      <c r="BL1187" s="413"/>
      <c r="BM1187" s="413"/>
      <c r="BP1187" s="211"/>
      <c r="BQ1187" s="211"/>
      <c r="BR1187" s="211"/>
      <c r="BS1187" s="211"/>
    </row>
    <row r="1188" spans="1:71">
      <c r="A1188" s="419"/>
      <c r="B1188" s="419"/>
      <c r="C1188" s="422"/>
      <c r="D1188" s="195" t="str">
        <f t="shared" si="9450"/>
        <v>3.5</v>
      </c>
      <c r="E1188" s="195"/>
      <c r="F1188" s="195"/>
      <c r="G1188" s="195"/>
      <c r="H1188" s="195"/>
      <c r="I1188" s="195"/>
      <c r="J1188" s="196">
        <f t="shared" si="9289"/>
        <v>0</v>
      </c>
      <c r="K1188" s="197" t="str">
        <f>IF(analis!AP51="","",analis!AP51)</f>
        <v/>
      </c>
      <c r="L1188" s="196"/>
      <c r="M1188" s="196"/>
      <c r="N1188" s="196"/>
      <c r="O1188" s="196"/>
      <c r="P1188" s="196">
        <f t="shared" si="9290"/>
        <v>0</v>
      </c>
      <c r="Q1188" s="8" t="e">
        <f>#REF!</f>
        <v>#REF!</v>
      </c>
      <c r="R1188" s="196"/>
      <c r="S1188" s="196" t="e">
        <f t="shared" si="9291"/>
        <v>#REF!</v>
      </c>
      <c r="T1188" s="196"/>
      <c r="U1188" s="196"/>
      <c r="V1188" s="196">
        <f t="shared" si="9292"/>
        <v>0</v>
      </c>
      <c r="W1188" s="196"/>
      <c r="X1188" s="196"/>
      <c r="Y1188" s="196"/>
      <c r="Z1188" s="196"/>
      <c r="AA1188" s="196">
        <f t="shared" ref="AA1188" si="9738">IF($W$633=1,J1188*$J$7,0)</f>
        <v>0</v>
      </c>
      <c r="AB1188" s="196">
        <f t="shared" ref="AB1188" si="9739">IF($X$633=1,P1188*$P$7,0)</f>
        <v>0</v>
      </c>
      <c r="AC1188" s="196" t="e">
        <f t="shared" ref="AC1188" si="9740">IF($Y$633=1,S1188*$S$7,0)</f>
        <v>#REF!</v>
      </c>
      <c r="AD1188" s="196">
        <f t="shared" ref="AD1188" si="9741">IF($Z$633=1,V1188*$V$7,0)</f>
        <v>0</v>
      </c>
      <c r="AE1188" s="197" t="e">
        <f t="shared" si="9297"/>
        <v>#REF!</v>
      </c>
      <c r="AF1188" s="198">
        <f t="shared" ref="AF1188" si="9742">IFERROR(AE1188/(IF($W$633&gt;0,$J$7,0)+IF($X$633&gt;0,$P$7,0)+IF($Y$633&gt;0,$S$7,0)+IF($Z$633&gt;0,$V$7,0)),0)</f>
        <v>0</v>
      </c>
      <c r="AG1188" s="198"/>
      <c r="AH1188" s="425"/>
      <c r="AI1188" s="413"/>
      <c r="AJ1188" s="199" t="str">
        <f t="shared" si="9456"/>
        <v>4.5</v>
      </c>
      <c r="AK1188" s="8" t="e">
        <f>#REF!</f>
        <v>#REF!</v>
      </c>
      <c r="AL1188" s="199"/>
      <c r="AM1188" s="196" t="e">
        <f t="shared" si="9299"/>
        <v>#REF!</v>
      </c>
      <c r="AN1188" s="196"/>
      <c r="AO1188" s="196"/>
      <c r="AP1188" s="196">
        <f t="shared" si="9300"/>
        <v>0</v>
      </c>
      <c r="AQ1188" s="196"/>
      <c r="AR1188" s="196"/>
      <c r="AS1188" s="196">
        <f t="shared" si="9301"/>
        <v>0</v>
      </c>
      <c r="AT1188" s="196"/>
      <c r="AU1188" s="196"/>
      <c r="AV1188" s="196"/>
      <c r="AW1188" s="196" t="e">
        <f t="shared" ref="AW1188" si="9743">IF($AT$633=1,AM1188*$AM$7,0)</f>
        <v>#REF!</v>
      </c>
      <c r="AX1188" s="196">
        <f t="shared" ref="AX1188" si="9744">IF($AU$633=1,AP1188*$AP$7,0)</f>
        <v>0</v>
      </c>
      <c r="AY1188" s="196">
        <f t="shared" ref="AY1188" si="9745">IF($AV$633=1,AS1188*$AS$7,0)</f>
        <v>0</v>
      </c>
      <c r="AZ1188" s="197" t="e">
        <f t="shared" si="9305"/>
        <v>#REF!</v>
      </c>
      <c r="BA1188" s="198">
        <f t="shared" ref="BA1188" si="9746">IFERROR(AZ1188/(IF($AT$633&gt;0,$AM$7,0)+IF($AU$633&gt;0,$AP$7,0)+IF($AV$633&gt;0,$AS$7,0)),0)</f>
        <v>0</v>
      </c>
      <c r="BB1188" s="198"/>
      <c r="BC1188" s="425"/>
      <c r="BD1188" s="413"/>
      <c r="BE1188" s="413"/>
      <c r="BF1188" s="413"/>
      <c r="BG1188" s="416"/>
      <c r="BH1188" s="416"/>
      <c r="BI1188" s="411"/>
      <c r="BJ1188" s="411"/>
      <c r="BK1188" s="413"/>
      <c r="BL1188" s="413"/>
      <c r="BM1188" s="413"/>
      <c r="BP1188" s="211"/>
      <c r="BQ1188" s="211"/>
      <c r="BR1188" s="211"/>
      <c r="BS1188" s="211"/>
    </row>
    <row r="1189" spans="1:71">
      <c r="A1189" s="419"/>
      <c r="B1189" s="419"/>
      <c r="C1189" s="422"/>
      <c r="D1189" s="195" t="str">
        <f t="shared" si="9450"/>
        <v>3.6</v>
      </c>
      <c r="E1189" s="195"/>
      <c r="F1189" s="195"/>
      <c r="G1189" s="195"/>
      <c r="H1189" s="195"/>
      <c r="I1189" s="195"/>
      <c r="J1189" s="196">
        <f t="shared" si="9289"/>
        <v>0</v>
      </c>
      <c r="K1189" s="197" t="str">
        <f>IF(analis!AR51="","",analis!AR51)</f>
        <v/>
      </c>
      <c r="L1189" s="196"/>
      <c r="M1189" s="196"/>
      <c r="N1189" s="196"/>
      <c r="O1189" s="196"/>
      <c r="P1189" s="196">
        <f t="shared" si="9290"/>
        <v>0</v>
      </c>
      <c r="Q1189" s="8" t="str">
        <f>'rpp10'!$M$296</f>
        <v/>
      </c>
      <c r="R1189" s="196"/>
      <c r="S1189" s="196">
        <f t="shared" si="9291"/>
        <v>0</v>
      </c>
      <c r="T1189" s="196"/>
      <c r="U1189" s="196"/>
      <c r="V1189" s="196">
        <f t="shared" si="9292"/>
        <v>0</v>
      </c>
      <c r="W1189" s="196"/>
      <c r="X1189" s="196"/>
      <c r="Y1189" s="196"/>
      <c r="Z1189" s="196"/>
      <c r="AA1189" s="196">
        <f t="shared" ref="AA1189" si="9747">IF($W$634=1,J1189*$J$7,0)</f>
        <v>0</v>
      </c>
      <c r="AB1189" s="196">
        <f t="shared" ref="AB1189" si="9748">IF($X$634=1,P1189*$P$7,0)</f>
        <v>0</v>
      </c>
      <c r="AC1189" s="196">
        <f t="shared" ref="AC1189" si="9749">IF($Y$634=1,S1189*$S$7,0)</f>
        <v>0</v>
      </c>
      <c r="AD1189" s="196">
        <f t="shared" ref="AD1189" si="9750">IF($Z$634=1,V1189*$V$7,0)</f>
        <v>0</v>
      </c>
      <c r="AE1189" s="197">
        <f t="shared" si="9297"/>
        <v>0</v>
      </c>
      <c r="AF1189" s="198">
        <f t="shared" ref="AF1189" si="9751">IFERROR(AE1189/(IF($W$634&gt;0,$J$7,0)+IF($X$634&gt;0,$P$7,0)+IF($Y$634&gt;0,$S$7,0)+IF($Z$634&gt;0,$V$7,0)),0)</f>
        <v>0</v>
      </c>
      <c r="AG1189" s="198"/>
      <c r="AH1189" s="425"/>
      <c r="AI1189" s="413"/>
      <c r="AJ1189" s="199" t="str">
        <f t="shared" si="9456"/>
        <v>4.6</v>
      </c>
      <c r="AK1189" s="8" t="str">
        <f>'rpp10'!$M$353</f>
        <v/>
      </c>
      <c r="AL1189" s="199"/>
      <c r="AM1189" s="196">
        <f t="shared" si="9299"/>
        <v>0</v>
      </c>
      <c r="AN1189" s="196"/>
      <c r="AO1189" s="196"/>
      <c r="AP1189" s="196">
        <f t="shared" si="9300"/>
        <v>0</v>
      </c>
      <c r="AQ1189" s="196"/>
      <c r="AR1189" s="196"/>
      <c r="AS1189" s="196">
        <f t="shared" si="9301"/>
        <v>0</v>
      </c>
      <c r="AT1189" s="196"/>
      <c r="AU1189" s="196"/>
      <c r="AV1189" s="196"/>
      <c r="AW1189" s="196">
        <f t="shared" ref="AW1189" si="9752">IF($AT$634=1,AM1189*$AM$7,0)</f>
        <v>0</v>
      </c>
      <c r="AX1189" s="196">
        <f t="shared" ref="AX1189" si="9753">IF($AU$634=1,AP1189*$AP$7,0)</f>
        <v>0</v>
      </c>
      <c r="AY1189" s="196">
        <f t="shared" ref="AY1189" si="9754">IF($AV$634=1,AS1189*$AS$7,0)</f>
        <v>0</v>
      </c>
      <c r="AZ1189" s="197">
        <f t="shared" si="9305"/>
        <v>0</v>
      </c>
      <c r="BA1189" s="198">
        <f t="shared" ref="BA1189" si="9755">IFERROR(AZ1189/(IF($AT$634&gt;0,$AM$7,0)+IF($AU$634&gt;0,$AP$7,0)+IF($AV$634&gt;0,$AS$7,0)),0)</f>
        <v>0</v>
      </c>
      <c r="BB1189" s="198"/>
      <c r="BC1189" s="425"/>
      <c r="BD1189" s="413"/>
      <c r="BE1189" s="413"/>
      <c r="BF1189" s="413"/>
      <c r="BG1189" s="416"/>
      <c r="BH1189" s="416"/>
      <c r="BI1189" s="411"/>
      <c r="BJ1189" s="411"/>
      <c r="BK1189" s="413"/>
      <c r="BL1189" s="413"/>
      <c r="BM1189" s="413"/>
      <c r="BP1189" s="211"/>
      <c r="BQ1189" s="211"/>
      <c r="BR1189" s="211"/>
      <c r="BS1189" s="211"/>
    </row>
    <row r="1190" spans="1:71">
      <c r="A1190" s="419"/>
      <c r="B1190" s="419"/>
      <c r="C1190" s="422"/>
      <c r="D1190" s="195" t="str">
        <f t="shared" si="9450"/>
        <v>3.7</v>
      </c>
      <c r="E1190" s="195"/>
      <c r="F1190" s="195"/>
      <c r="G1190" s="195"/>
      <c r="H1190" s="195"/>
      <c r="I1190" s="195"/>
      <c r="J1190" s="196">
        <f t="shared" si="9289"/>
        <v>0</v>
      </c>
      <c r="K1190" s="197" t="str">
        <f>IF(analis!AT51="","",analis!AT51)</f>
        <v/>
      </c>
      <c r="L1190" s="196"/>
      <c r="M1190" s="196"/>
      <c r="N1190" s="196"/>
      <c r="O1190" s="196"/>
      <c r="P1190" s="196">
        <f t="shared" si="9290"/>
        <v>0</v>
      </c>
      <c r="Q1190" s="8" t="e">
        <f>#REF!</f>
        <v>#REF!</v>
      </c>
      <c r="R1190" s="196"/>
      <c r="S1190" s="196" t="e">
        <f t="shared" si="9291"/>
        <v>#REF!</v>
      </c>
      <c r="T1190" s="196"/>
      <c r="U1190" s="196"/>
      <c r="V1190" s="196">
        <f t="shared" si="9292"/>
        <v>0</v>
      </c>
      <c r="W1190" s="196"/>
      <c r="X1190" s="196"/>
      <c r="Y1190" s="196"/>
      <c r="Z1190" s="196"/>
      <c r="AA1190" s="196">
        <f t="shared" ref="AA1190" si="9756">IF($W$635=1,J1190*$J$7,0)</f>
        <v>0</v>
      </c>
      <c r="AB1190" s="196">
        <f t="shared" ref="AB1190" si="9757">IF($X$635=1,P1190*$P$7,0)</f>
        <v>0</v>
      </c>
      <c r="AC1190" s="196" t="e">
        <f t="shared" ref="AC1190" si="9758">IF($Y$635=1,S1190*$S$7,0)</f>
        <v>#REF!</v>
      </c>
      <c r="AD1190" s="196">
        <f t="shared" ref="AD1190" si="9759">IF($Z$635=1,V1190*$V$7,0)</f>
        <v>0</v>
      </c>
      <c r="AE1190" s="197" t="e">
        <f t="shared" si="9297"/>
        <v>#REF!</v>
      </c>
      <c r="AF1190" s="198">
        <f t="shared" ref="AF1190" si="9760">IFERROR(AE1190/(IF($W$635&gt;0,$J$7,0)+IF($X$635&gt;0,$P$7,0)+IF($Y$635&gt;0,$S$7,0)+IF($Z$635&gt;0,$V$7,0)),0)</f>
        <v>0</v>
      </c>
      <c r="AG1190" s="198"/>
      <c r="AH1190" s="425"/>
      <c r="AI1190" s="413"/>
      <c r="AJ1190" s="199" t="str">
        <f t="shared" si="9456"/>
        <v>4.7</v>
      </c>
      <c r="AK1190" s="8" t="e">
        <f>#REF!</f>
        <v>#REF!</v>
      </c>
      <c r="AL1190" s="199"/>
      <c r="AM1190" s="196" t="e">
        <f t="shared" si="9299"/>
        <v>#REF!</v>
      </c>
      <c r="AN1190" s="196"/>
      <c r="AO1190" s="196"/>
      <c r="AP1190" s="196">
        <f t="shared" si="9300"/>
        <v>0</v>
      </c>
      <c r="AQ1190" s="196"/>
      <c r="AR1190" s="196"/>
      <c r="AS1190" s="196">
        <f t="shared" si="9301"/>
        <v>0</v>
      </c>
      <c r="AT1190" s="196"/>
      <c r="AU1190" s="196"/>
      <c r="AV1190" s="196"/>
      <c r="AW1190" s="196" t="e">
        <f t="shared" ref="AW1190" si="9761">IF($AT$635=1,AM1190*$AM$7,0)</f>
        <v>#REF!</v>
      </c>
      <c r="AX1190" s="196">
        <f t="shared" ref="AX1190" si="9762">IF($AU$635=1,AP1190*$AP$7,0)</f>
        <v>0</v>
      </c>
      <c r="AY1190" s="196">
        <f t="shared" ref="AY1190" si="9763">IF($AV$635=1,AS1190*$AS$7,0)</f>
        <v>0</v>
      </c>
      <c r="AZ1190" s="197" t="e">
        <f t="shared" si="9305"/>
        <v>#REF!</v>
      </c>
      <c r="BA1190" s="198">
        <f t="shared" ref="BA1190" si="9764">IFERROR(AZ1190/(IF($AT$635&gt;0,$AM$7,0)+IF($AU$635&gt;0,$AP$7,0)+IF($AV$635&gt;0,$AS$7,0)),0)</f>
        <v>0</v>
      </c>
      <c r="BB1190" s="198"/>
      <c r="BC1190" s="425"/>
      <c r="BD1190" s="413"/>
      <c r="BE1190" s="413"/>
      <c r="BF1190" s="413"/>
      <c r="BG1190" s="416"/>
      <c r="BH1190" s="416"/>
      <c r="BI1190" s="411"/>
      <c r="BJ1190" s="411"/>
      <c r="BK1190" s="413"/>
      <c r="BL1190" s="413"/>
      <c r="BM1190" s="413"/>
      <c r="BP1190" s="211"/>
      <c r="BQ1190" s="211"/>
      <c r="BR1190" s="211"/>
      <c r="BS1190" s="211"/>
    </row>
    <row r="1191" spans="1:71">
      <c r="A1191" s="419"/>
      <c r="B1191" s="419"/>
      <c r="C1191" s="422"/>
      <c r="D1191" s="195" t="str">
        <f t="shared" si="9450"/>
        <v>3.8</v>
      </c>
      <c r="E1191" s="195"/>
      <c r="F1191" s="195"/>
      <c r="G1191" s="195"/>
      <c r="H1191" s="195"/>
      <c r="I1191" s="195"/>
      <c r="J1191" s="196">
        <f t="shared" si="9289"/>
        <v>0</v>
      </c>
      <c r="K1191" s="197" t="str">
        <f>IF(analis!AV51="","",analis!AV51)</f>
        <v/>
      </c>
      <c r="L1191" s="196"/>
      <c r="M1191" s="196"/>
      <c r="N1191" s="196"/>
      <c r="O1191" s="196"/>
      <c r="P1191" s="196">
        <f t="shared" si="9290"/>
        <v>0</v>
      </c>
      <c r="Q1191" s="8" t="e">
        <f>#REF!</f>
        <v>#REF!</v>
      </c>
      <c r="R1191" s="196"/>
      <c r="S1191" s="196" t="e">
        <f t="shared" si="9291"/>
        <v>#REF!</v>
      </c>
      <c r="T1191" s="196"/>
      <c r="U1191" s="196"/>
      <c r="V1191" s="196">
        <f t="shared" si="9292"/>
        <v>0</v>
      </c>
      <c r="W1191" s="196"/>
      <c r="X1191" s="196"/>
      <c r="Y1191" s="196"/>
      <c r="Z1191" s="196"/>
      <c r="AA1191" s="196">
        <f t="shared" ref="AA1191" si="9765">IF($W$636=1,J1191*$J$7,0)</f>
        <v>0</v>
      </c>
      <c r="AB1191" s="196">
        <f t="shared" ref="AB1191" si="9766">IF($X$636=1,P1191*$P$7,0)</f>
        <v>0</v>
      </c>
      <c r="AC1191" s="196" t="e">
        <f t="shared" ref="AC1191" si="9767">IF($Y$636=1,S1191*$S$7,0)</f>
        <v>#REF!</v>
      </c>
      <c r="AD1191" s="196">
        <f t="shared" ref="AD1191" si="9768">IF($Z$636=1,V1191*$V$7,0)</f>
        <v>0</v>
      </c>
      <c r="AE1191" s="197" t="e">
        <f t="shared" si="9297"/>
        <v>#REF!</v>
      </c>
      <c r="AF1191" s="198">
        <f t="shared" ref="AF1191" si="9769">IFERROR(AE1191/(IF($W$636&gt;0,$J$7,0)+IF($X$636&gt;0,$P$7,0)+IF($Y$636&gt;0,$S$7,0)+IF($Z$636&gt;0,$V$7,0)),0)</f>
        <v>0</v>
      </c>
      <c r="AG1191" s="198"/>
      <c r="AH1191" s="425"/>
      <c r="AI1191" s="413"/>
      <c r="AJ1191" s="199" t="str">
        <f t="shared" si="9456"/>
        <v>4.8</v>
      </c>
      <c r="AK1191" s="8" t="e">
        <f>#REF!</f>
        <v>#REF!</v>
      </c>
      <c r="AL1191" s="199"/>
      <c r="AM1191" s="196" t="e">
        <f t="shared" si="9299"/>
        <v>#REF!</v>
      </c>
      <c r="AN1191" s="196"/>
      <c r="AO1191" s="196"/>
      <c r="AP1191" s="196">
        <f t="shared" si="9300"/>
        <v>0</v>
      </c>
      <c r="AQ1191" s="196"/>
      <c r="AR1191" s="196"/>
      <c r="AS1191" s="196">
        <f t="shared" si="9301"/>
        <v>0</v>
      </c>
      <c r="AT1191" s="196"/>
      <c r="AU1191" s="196"/>
      <c r="AV1191" s="196"/>
      <c r="AW1191" s="196" t="e">
        <f t="shared" ref="AW1191" si="9770">IF($AT$636=1,AM1191*$AM$7,0)</f>
        <v>#REF!</v>
      </c>
      <c r="AX1191" s="196">
        <f t="shared" ref="AX1191" si="9771">IF($AU$636=1,AP1191*$AP$7,0)</f>
        <v>0</v>
      </c>
      <c r="AY1191" s="196">
        <f t="shared" ref="AY1191" si="9772">IF($AV$636=1,AS1191*$AS$7,0)</f>
        <v>0</v>
      </c>
      <c r="AZ1191" s="197" t="e">
        <f t="shared" si="9305"/>
        <v>#REF!</v>
      </c>
      <c r="BA1191" s="198">
        <f t="shared" ref="BA1191" si="9773">IFERROR(AZ1191/(IF($AT$636&gt;0,$AM$7,0)+IF($AU$636&gt;0,$AP$7,0)+IF($AV$636&gt;0,$AS$7,0)),0)</f>
        <v>0</v>
      </c>
      <c r="BB1191" s="198"/>
      <c r="BC1191" s="425"/>
      <c r="BD1191" s="413"/>
      <c r="BE1191" s="413"/>
      <c r="BF1191" s="413"/>
      <c r="BG1191" s="416"/>
      <c r="BH1191" s="416"/>
      <c r="BI1191" s="411"/>
      <c r="BJ1191" s="411"/>
      <c r="BK1191" s="413"/>
      <c r="BL1191" s="413"/>
      <c r="BM1191" s="413"/>
      <c r="BP1191" s="211"/>
      <c r="BQ1191" s="211"/>
      <c r="BR1191" s="211"/>
      <c r="BS1191" s="211"/>
    </row>
    <row r="1192" spans="1:71">
      <c r="A1192" s="419"/>
      <c r="B1192" s="419"/>
      <c r="C1192" s="422"/>
      <c r="D1192" s="195" t="str">
        <f t="shared" si="9450"/>
        <v>3.9</v>
      </c>
      <c r="E1192" s="195"/>
      <c r="F1192" s="195"/>
      <c r="G1192" s="195"/>
      <c r="H1192" s="195"/>
      <c r="I1192" s="195"/>
      <c r="J1192" s="196">
        <f t="shared" si="9289"/>
        <v>0</v>
      </c>
      <c r="K1192" s="197" t="str">
        <f>IF(analis!AX51="","",analis!AX51)</f>
        <v/>
      </c>
      <c r="L1192" s="196"/>
      <c r="M1192" s="196"/>
      <c r="N1192" s="196"/>
      <c r="O1192" s="196"/>
      <c r="P1192" s="196">
        <f t="shared" si="9290"/>
        <v>0</v>
      </c>
      <c r="Q1192" s="8" t="e">
        <f>#REF!</f>
        <v>#REF!</v>
      </c>
      <c r="R1192" s="196"/>
      <c r="S1192" s="196" t="e">
        <f t="shared" si="9291"/>
        <v>#REF!</v>
      </c>
      <c r="T1192" s="196"/>
      <c r="U1192" s="196"/>
      <c r="V1192" s="196">
        <f t="shared" si="9292"/>
        <v>0</v>
      </c>
      <c r="W1192" s="196"/>
      <c r="X1192" s="196"/>
      <c r="Y1192" s="196"/>
      <c r="Z1192" s="196"/>
      <c r="AA1192" s="196">
        <f t="shared" ref="AA1192" si="9774">IF($W$637=1,J1192*$J$7,0)</f>
        <v>0</v>
      </c>
      <c r="AB1192" s="196">
        <f t="shared" ref="AB1192" si="9775">IF($X$637=1,P1192*$P$7,0)</f>
        <v>0</v>
      </c>
      <c r="AC1192" s="196" t="e">
        <f t="shared" ref="AC1192" si="9776">IF($Y$637=1,S1192*$S$7,0)</f>
        <v>#REF!</v>
      </c>
      <c r="AD1192" s="196">
        <f t="shared" ref="AD1192" si="9777">IF($Z$637=1,V1192*$V$7,0)</f>
        <v>0</v>
      </c>
      <c r="AE1192" s="197" t="e">
        <f t="shared" si="9297"/>
        <v>#REF!</v>
      </c>
      <c r="AF1192" s="198">
        <f t="shared" ref="AF1192" si="9778">IFERROR(AE1192/(IF($W$637&gt;0,$J$7,0)+IF($X$637&gt;0,$P$7,0)+IF($Y$637&gt;0,$S$7,0)+IF($Z$637&gt;0,$V$7,0)),0)</f>
        <v>0</v>
      </c>
      <c r="AG1192" s="198"/>
      <c r="AH1192" s="425"/>
      <c r="AI1192" s="413"/>
      <c r="AJ1192" s="199" t="str">
        <f t="shared" si="9456"/>
        <v>4.9</v>
      </c>
      <c r="AK1192" s="8" t="e">
        <f>#REF!</f>
        <v>#REF!</v>
      </c>
      <c r="AL1192" s="199"/>
      <c r="AM1192" s="196" t="e">
        <f t="shared" si="9299"/>
        <v>#REF!</v>
      </c>
      <c r="AN1192" s="196"/>
      <c r="AO1192" s="196"/>
      <c r="AP1192" s="196">
        <f t="shared" si="9300"/>
        <v>0</v>
      </c>
      <c r="AQ1192" s="196"/>
      <c r="AR1192" s="196"/>
      <c r="AS1192" s="196">
        <f t="shared" si="9301"/>
        <v>0</v>
      </c>
      <c r="AT1192" s="196"/>
      <c r="AU1192" s="196"/>
      <c r="AV1192" s="196"/>
      <c r="AW1192" s="196" t="e">
        <f t="shared" ref="AW1192" si="9779">IF($AT$637=1,AM1192*$AM$7,0)</f>
        <v>#REF!</v>
      </c>
      <c r="AX1192" s="196">
        <f t="shared" ref="AX1192" si="9780">IF($AU$637=1,AP1192*$AP$7,0)</f>
        <v>0</v>
      </c>
      <c r="AY1192" s="196">
        <f t="shared" ref="AY1192" si="9781">IF($AV$637=1,AS1192*$AS$7,0)</f>
        <v>0</v>
      </c>
      <c r="AZ1192" s="197" t="e">
        <f t="shared" si="9305"/>
        <v>#REF!</v>
      </c>
      <c r="BA1192" s="198">
        <f t="shared" ref="BA1192" si="9782">IFERROR(AZ1192/(IF($AT$637&gt;0,$AM$7,0)+IF($AU$637&gt;0,$AP$7,0)+IF($AV$637&gt;0,$AS$7,0)),0)</f>
        <v>0</v>
      </c>
      <c r="BB1192" s="198"/>
      <c r="BC1192" s="425"/>
      <c r="BD1192" s="413"/>
      <c r="BE1192" s="413"/>
      <c r="BF1192" s="413"/>
      <c r="BG1192" s="416"/>
      <c r="BH1192" s="416"/>
      <c r="BI1192" s="411"/>
      <c r="BJ1192" s="411"/>
      <c r="BK1192" s="413"/>
      <c r="BL1192" s="413"/>
      <c r="BM1192" s="413"/>
      <c r="BP1192" s="211"/>
      <c r="BQ1192" s="211"/>
      <c r="BR1192" s="211"/>
      <c r="BS1192" s="211"/>
    </row>
    <row r="1193" spans="1:71">
      <c r="A1193" s="419"/>
      <c r="B1193" s="419"/>
      <c r="C1193" s="422"/>
      <c r="D1193" s="195" t="str">
        <f t="shared" si="9450"/>
        <v>3.10</v>
      </c>
      <c r="E1193" s="195"/>
      <c r="F1193" s="195"/>
      <c r="G1193" s="195"/>
      <c r="H1193" s="195"/>
      <c r="I1193" s="195"/>
      <c r="J1193" s="196">
        <f t="shared" si="9289"/>
        <v>0</v>
      </c>
      <c r="K1193" s="197" t="str">
        <f>IF(analis!AZ51="","",analis!AZ51)</f>
        <v/>
      </c>
      <c r="L1193" s="196"/>
      <c r="M1193" s="196"/>
      <c r="N1193" s="196"/>
      <c r="O1193" s="196"/>
      <c r="P1193" s="196">
        <f t="shared" si="9290"/>
        <v>0</v>
      </c>
      <c r="Q1193" s="8" t="e">
        <f>#REF!</f>
        <v>#REF!</v>
      </c>
      <c r="R1193" s="196"/>
      <c r="S1193" s="196" t="e">
        <f t="shared" si="9291"/>
        <v>#REF!</v>
      </c>
      <c r="T1193" s="196"/>
      <c r="U1193" s="196"/>
      <c r="V1193" s="196">
        <f t="shared" si="9292"/>
        <v>0</v>
      </c>
      <c r="W1193" s="196"/>
      <c r="X1193" s="196"/>
      <c r="Y1193" s="196"/>
      <c r="Z1193" s="196"/>
      <c r="AA1193" s="196">
        <f t="shared" ref="AA1193" si="9783">IF($W$638=1,J1193*$J$7,0)</f>
        <v>0</v>
      </c>
      <c r="AB1193" s="196">
        <f t="shared" ref="AB1193" si="9784">IF($X$638=1,P1193*$P$7,0)</f>
        <v>0</v>
      </c>
      <c r="AC1193" s="196" t="e">
        <f t="shared" ref="AC1193" si="9785">IF($Y$638=1,S1193*$S$7,0)</f>
        <v>#REF!</v>
      </c>
      <c r="AD1193" s="196">
        <f t="shared" ref="AD1193" si="9786">IF($Z$638=1,V1193*$V$7,0)</f>
        <v>0</v>
      </c>
      <c r="AE1193" s="197" t="e">
        <f t="shared" si="9297"/>
        <v>#REF!</v>
      </c>
      <c r="AF1193" s="198">
        <f t="shared" ref="AF1193" si="9787">IFERROR(AE1193/(IF($W$638&gt;0,$J$7,0)+IF($X$638&gt;0,$P$7,0)+IF($Y$638&gt;0,$S$7,0)+IF($Z$638&gt;0,$V$7,0)),0)</f>
        <v>0</v>
      </c>
      <c r="AG1193" s="198"/>
      <c r="AH1193" s="425"/>
      <c r="AI1193" s="413"/>
      <c r="AJ1193" s="199" t="str">
        <f t="shared" si="9456"/>
        <v>4.10</v>
      </c>
      <c r="AK1193" s="8" t="e">
        <f>#REF!</f>
        <v>#REF!</v>
      </c>
      <c r="AL1193" s="199"/>
      <c r="AM1193" s="196" t="e">
        <f t="shared" si="9299"/>
        <v>#REF!</v>
      </c>
      <c r="AN1193" s="196"/>
      <c r="AO1193" s="196"/>
      <c r="AP1193" s="196">
        <f t="shared" si="9300"/>
        <v>0</v>
      </c>
      <c r="AQ1193" s="196"/>
      <c r="AR1193" s="196"/>
      <c r="AS1193" s="196">
        <f t="shared" si="9301"/>
        <v>0</v>
      </c>
      <c r="AT1193" s="196"/>
      <c r="AU1193" s="196"/>
      <c r="AV1193" s="196"/>
      <c r="AW1193" s="196" t="e">
        <f t="shared" ref="AW1193" si="9788">IF($AT$638=1,AM1193*$AM$7,0)</f>
        <v>#REF!</v>
      </c>
      <c r="AX1193" s="196">
        <f t="shared" ref="AX1193" si="9789">IF($AU$638=1,AP1193*$AP$7,0)</f>
        <v>0</v>
      </c>
      <c r="AY1193" s="196">
        <f t="shared" ref="AY1193" si="9790">IF($AV$638=1,AS1193*$AS$7,0)</f>
        <v>0</v>
      </c>
      <c r="AZ1193" s="197" t="e">
        <f t="shared" si="9305"/>
        <v>#REF!</v>
      </c>
      <c r="BA1193" s="198">
        <f t="shared" ref="BA1193" si="9791">IFERROR(AZ1193/(IF($AT$638&gt;0,$AM$7,0)+IF($AU$638&gt;0,$AP$7,0)+IF($AV$638&gt;0,$AS$7,0)),0)</f>
        <v>0</v>
      </c>
      <c r="BB1193" s="198"/>
      <c r="BC1193" s="425"/>
      <c r="BD1193" s="413"/>
      <c r="BE1193" s="413"/>
      <c r="BF1193" s="413"/>
      <c r="BG1193" s="416"/>
      <c r="BH1193" s="416"/>
      <c r="BI1193" s="411"/>
      <c r="BJ1193" s="411"/>
      <c r="BK1193" s="413"/>
      <c r="BL1193" s="413"/>
      <c r="BM1193" s="413"/>
      <c r="BP1193" s="211"/>
      <c r="BQ1193" s="211"/>
      <c r="BR1193" s="211"/>
      <c r="BS1193" s="211"/>
    </row>
    <row r="1194" spans="1:71">
      <c r="A1194" s="419"/>
      <c r="B1194" s="419"/>
      <c r="C1194" s="422"/>
      <c r="D1194" s="195" t="str">
        <f t="shared" si="9450"/>
        <v>3.11</v>
      </c>
      <c r="E1194" s="195"/>
      <c r="F1194" s="195"/>
      <c r="G1194" s="195"/>
      <c r="H1194" s="195"/>
      <c r="I1194" s="195"/>
      <c r="J1194" s="196">
        <f t="shared" si="9289"/>
        <v>0</v>
      </c>
      <c r="K1194" s="197" t="str">
        <f>IF(analis!BB51="","",analis!BB51)</f>
        <v/>
      </c>
      <c r="L1194" s="196"/>
      <c r="M1194" s="196"/>
      <c r="N1194" s="196"/>
      <c r="O1194" s="196"/>
      <c r="P1194" s="196">
        <f t="shared" si="9290"/>
        <v>0</v>
      </c>
      <c r="Q1194" s="8" t="e">
        <f>#REF!</f>
        <v>#REF!</v>
      </c>
      <c r="R1194" s="196"/>
      <c r="S1194" s="196" t="e">
        <f t="shared" si="9291"/>
        <v>#REF!</v>
      </c>
      <c r="T1194" s="196"/>
      <c r="U1194" s="196"/>
      <c r="V1194" s="196">
        <f t="shared" si="9292"/>
        <v>0</v>
      </c>
      <c r="W1194" s="196"/>
      <c r="X1194" s="196"/>
      <c r="Y1194" s="196"/>
      <c r="Z1194" s="196"/>
      <c r="AA1194" s="196">
        <f t="shared" ref="AA1194" si="9792">IF($W$639=1,J1194*$J$7,0)</f>
        <v>0</v>
      </c>
      <c r="AB1194" s="196">
        <f t="shared" ref="AB1194" si="9793">IF($X$639=1,P1194*$P$7,0)</f>
        <v>0</v>
      </c>
      <c r="AC1194" s="196" t="e">
        <f t="shared" ref="AC1194" si="9794">IF($Y$639=1,S1194*$S$7,0)</f>
        <v>#REF!</v>
      </c>
      <c r="AD1194" s="196">
        <f t="shared" ref="AD1194" si="9795">IF($Z$639=1,V1194*$V$7,0)</f>
        <v>0</v>
      </c>
      <c r="AE1194" s="197" t="e">
        <f t="shared" si="9297"/>
        <v>#REF!</v>
      </c>
      <c r="AF1194" s="198">
        <f t="shared" ref="AF1194" si="9796">IFERROR(AE1194/(IF($W$639&gt;0,$J$7,0)+IF($X$639&gt;0,$P$7,0)+IF($Y$639&gt;0,$S$7,0)+IF($Z$639&gt;0,$V$7,0)),0)</f>
        <v>0</v>
      </c>
      <c r="AG1194" s="198"/>
      <c r="AH1194" s="425"/>
      <c r="AI1194" s="413"/>
      <c r="AJ1194" s="199" t="str">
        <f t="shared" si="9456"/>
        <v>4.11</v>
      </c>
      <c r="AK1194" s="8" t="e">
        <f>#REF!</f>
        <v>#REF!</v>
      </c>
      <c r="AL1194" s="199"/>
      <c r="AM1194" s="196" t="e">
        <f t="shared" si="9299"/>
        <v>#REF!</v>
      </c>
      <c r="AN1194" s="196"/>
      <c r="AO1194" s="196"/>
      <c r="AP1194" s="196">
        <f t="shared" si="9300"/>
        <v>0</v>
      </c>
      <c r="AQ1194" s="196"/>
      <c r="AR1194" s="196"/>
      <c r="AS1194" s="196">
        <f t="shared" si="9301"/>
        <v>0</v>
      </c>
      <c r="AT1194" s="196"/>
      <c r="AU1194" s="196"/>
      <c r="AV1194" s="196"/>
      <c r="AW1194" s="196" t="e">
        <f t="shared" ref="AW1194" si="9797">IF($AT$639=1,AM1194*$AM$7,0)</f>
        <v>#REF!</v>
      </c>
      <c r="AX1194" s="196">
        <f t="shared" ref="AX1194" si="9798">IF($AU$639=1,AP1194*$AP$7,0)</f>
        <v>0</v>
      </c>
      <c r="AY1194" s="196">
        <f t="shared" ref="AY1194" si="9799">IF($AV$639=1,AS1194*$AS$7,0)</f>
        <v>0</v>
      </c>
      <c r="AZ1194" s="197" t="e">
        <f t="shared" si="9305"/>
        <v>#REF!</v>
      </c>
      <c r="BA1194" s="198">
        <f t="shared" ref="BA1194" si="9800">IFERROR(AZ1194/(IF($AT$639&gt;0,$AM$7,0)+IF($AU$639&gt;0,$AP$7,0)+IF($AV$639&gt;0,$AS$7,0)),0)</f>
        <v>0</v>
      </c>
      <c r="BB1194" s="198"/>
      <c r="BC1194" s="425"/>
      <c r="BD1194" s="413"/>
      <c r="BE1194" s="413"/>
      <c r="BF1194" s="413"/>
      <c r="BG1194" s="416"/>
      <c r="BH1194" s="416"/>
      <c r="BI1194" s="411"/>
      <c r="BJ1194" s="411"/>
      <c r="BK1194" s="413"/>
      <c r="BL1194" s="413"/>
      <c r="BM1194" s="413"/>
      <c r="BP1194" s="211"/>
      <c r="BQ1194" s="211"/>
      <c r="BR1194" s="211"/>
      <c r="BS1194" s="211"/>
    </row>
    <row r="1195" spans="1:71">
      <c r="A1195" s="419"/>
      <c r="B1195" s="419"/>
      <c r="C1195" s="422"/>
      <c r="D1195" s="195" t="str">
        <f t="shared" si="9450"/>
        <v>3.12</v>
      </c>
      <c r="E1195" s="195"/>
      <c r="F1195" s="195"/>
      <c r="G1195" s="195"/>
      <c r="H1195" s="195"/>
      <c r="I1195" s="195"/>
      <c r="J1195" s="196">
        <f t="shared" si="9289"/>
        <v>0</v>
      </c>
      <c r="K1195" s="197" t="str">
        <f>IF(analis!BD51="","",analis!BD51)</f>
        <v/>
      </c>
      <c r="L1195" s="196"/>
      <c r="M1195" s="196"/>
      <c r="N1195" s="196"/>
      <c r="O1195" s="196"/>
      <c r="P1195" s="196">
        <f t="shared" si="9290"/>
        <v>0</v>
      </c>
      <c r="Q1195" s="8" t="e">
        <f>#REF!</f>
        <v>#REF!</v>
      </c>
      <c r="R1195" s="196"/>
      <c r="S1195" s="196" t="e">
        <f t="shared" si="9291"/>
        <v>#REF!</v>
      </c>
      <c r="T1195" s="196"/>
      <c r="U1195" s="196"/>
      <c r="V1195" s="196">
        <f t="shared" si="9292"/>
        <v>0</v>
      </c>
      <c r="W1195" s="196"/>
      <c r="X1195" s="196"/>
      <c r="Y1195" s="196"/>
      <c r="Z1195" s="196"/>
      <c r="AA1195" s="196">
        <f t="shared" ref="AA1195" si="9801">IF($W$640=1,J1195*$J$7,0)</f>
        <v>0</v>
      </c>
      <c r="AB1195" s="196">
        <f t="shared" ref="AB1195" si="9802">IF($X$640=1,P1195*$P$7,0)</f>
        <v>0</v>
      </c>
      <c r="AC1195" s="196" t="e">
        <f t="shared" ref="AC1195" si="9803">IF($Y$640=1,S1195*$S$7,0)</f>
        <v>#REF!</v>
      </c>
      <c r="AD1195" s="196">
        <f t="shared" ref="AD1195" si="9804">IF($Z$640=1,V1195*$V$7,0)</f>
        <v>0</v>
      </c>
      <c r="AE1195" s="197" t="e">
        <f t="shared" si="9297"/>
        <v>#REF!</v>
      </c>
      <c r="AF1195" s="198">
        <f t="shared" ref="AF1195" si="9805">IFERROR(AE1195/(IF($W$640&gt;0,$J$7,0)+IF($X$640&gt;0,$P$7,0)+IF($Y$640&gt;0,$S$7,0)+IF($Z$640&gt;0,$V$7,0)),0)</f>
        <v>0</v>
      </c>
      <c r="AG1195" s="198"/>
      <c r="AH1195" s="425"/>
      <c r="AI1195" s="413"/>
      <c r="AJ1195" s="199" t="str">
        <f t="shared" si="9456"/>
        <v>4.12</v>
      </c>
      <c r="AK1195" s="8" t="e">
        <f>#REF!</f>
        <v>#REF!</v>
      </c>
      <c r="AL1195" s="199"/>
      <c r="AM1195" s="196" t="e">
        <f t="shared" si="9299"/>
        <v>#REF!</v>
      </c>
      <c r="AN1195" s="196"/>
      <c r="AO1195" s="196"/>
      <c r="AP1195" s="196">
        <f t="shared" si="9300"/>
        <v>0</v>
      </c>
      <c r="AQ1195" s="196"/>
      <c r="AR1195" s="196"/>
      <c r="AS1195" s="196">
        <f t="shared" si="9301"/>
        <v>0</v>
      </c>
      <c r="AT1195" s="196"/>
      <c r="AU1195" s="196"/>
      <c r="AV1195" s="196"/>
      <c r="AW1195" s="196" t="e">
        <f t="shared" ref="AW1195" si="9806">IF($AT$640=1,AM1195*$AM$7,0)</f>
        <v>#REF!</v>
      </c>
      <c r="AX1195" s="196">
        <f t="shared" ref="AX1195" si="9807">IF($AU$640=1,AP1195*$AP$7,0)</f>
        <v>0</v>
      </c>
      <c r="AY1195" s="196">
        <f t="shared" ref="AY1195" si="9808">IF($AV$640=1,AS1195*$AS$7,0)</f>
        <v>0</v>
      </c>
      <c r="AZ1195" s="197" t="e">
        <f t="shared" si="9305"/>
        <v>#REF!</v>
      </c>
      <c r="BA1195" s="198">
        <f t="shared" ref="BA1195" si="9809">IFERROR(AZ1195/(IF($AT$640&gt;0,$AM$7,0)+IF($AU$640&gt;0,$AP$7,0)+IF($AV$640&gt;0,$AS$7,0)),0)</f>
        <v>0</v>
      </c>
      <c r="BB1195" s="198"/>
      <c r="BC1195" s="425"/>
      <c r="BD1195" s="413"/>
      <c r="BE1195" s="413"/>
      <c r="BF1195" s="413"/>
      <c r="BG1195" s="416"/>
      <c r="BH1195" s="416"/>
      <c r="BI1195" s="411"/>
      <c r="BJ1195" s="411"/>
      <c r="BK1195" s="413"/>
      <c r="BL1195" s="413"/>
      <c r="BM1195" s="413"/>
      <c r="BP1195" s="211"/>
      <c r="BQ1195" s="211"/>
      <c r="BR1195" s="211"/>
      <c r="BS1195" s="211"/>
    </row>
    <row r="1196" spans="1:71">
      <c r="A1196" s="419"/>
      <c r="B1196" s="419"/>
      <c r="C1196" s="422"/>
      <c r="D1196" s="195" t="str">
        <f t="shared" si="9450"/>
        <v>3.13</v>
      </c>
      <c r="E1196" s="195"/>
      <c r="F1196" s="195"/>
      <c r="G1196" s="195"/>
      <c r="H1196" s="195"/>
      <c r="I1196" s="195"/>
      <c r="J1196" s="196">
        <f t="shared" si="9289"/>
        <v>0</v>
      </c>
      <c r="K1196" s="197" t="str">
        <f>IF(analis!BF51="","",analis!BF51)</f>
        <v/>
      </c>
      <c r="L1196" s="196"/>
      <c r="M1196" s="196"/>
      <c r="N1196" s="196"/>
      <c r="O1196" s="196"/>
      <c r="P1196" s="196">
        <f t="shared" si="9290"/>
        <v>0</v>
      </c>
      <c r="Q1196" s="8" t="e">
        <f>#REF!</f>
        <v>#REF!</v>
      </c>
      <c r="R1196" s="196"/>
      <c r="S1196" s="196" t="e">
        <f t="shared" si="9291"/>
        <v>#REF!</v>
      </c>
      <c r="T1196" s="196"/>
      <c r="U1196" s="196"/>
      <c r="V1196" s="196">
        <f t="shared" si="9292"/>
        <v>0</v>
      </c>
      <c r="W1196" s="196"/>
      <c r="X1196" s="196"/>
      <c r="Y1196" s="196"/>
      <c r="Z1196" s="196"/>
      <c r="AA1196" s="196">
        <f t="shared" ref="AA1196" si="9810">IF($W$641=1,J1196*$J$7,0)</f>
        <v>0</v>
      </c>
      <c r="AB1196" s="196">
        <f t="shared" ref="AB1196" si="9811">IF($X$641=1,P1196*$P$7,0)</f>
        <v>0</v>
      </c>
      <c r="AC1196" s="196" t="e">
        <f t="shared" ref="AC1196" si="9812">IF($Y$641=1,S1196*$S$7,0)</f>
        <v>#REF!</v>
      </c>
      <c r="AD1196" s="196">
        <f t="shared" ref="AD1196" si="9813">IF($Z$641=1,V1196*$V$7,0)</f>
        <v>0</v>
      </c>
      <c r="AE1196" s="197" t="e">
        <f t="shared" si="9297"/>
        <v>#REF!</v>
      </c>
      <c r="AF1196" s="198">
        <f t="shared" ref="AF1196" si="9814">IFERROR(AE1196/(IF($W$641&gt;0,$J$7,0)+IF($X$641&gt;0,$P$7,0)+IF($Y$641&gt;0,$S$7,0)+IF($Z$641&gt;0,$V$7,0)),0)</f>
        <v>0</v>
      </c>
      <c r="AG1196" s="198"/>
      <c r="AH1196" s="425"/>
      <c r="AI1196" s="413"/>
      <c r="AJ1196" s="199" t="str">
        <f t="shared" si="9456"/>
        <v>4.13</v>
      </c>
      <c r="AK1196" s="8" t="e">
        <f>#REF!</f>
        <v>#REF!</v>
      </c>
      <c r="AL1196" s="199"/>
      <c r="AM1196" s="196" t="e">
        <f t="shared" si="9299"/>
        <v>#REF!</v>
      </c>
      <c r="AN1196" s="196"/>
      <c r="AO1196" s="196"/>
      <c r="AP1196" s="196">
        <f t="shared" si="9300"/>
        <v>0</v>
      </c>
      <c r="AQ1196" s="196"/>
      <c r="AR1196" s="196"/>
      <c r="AS1196" s="196">
        <f t="shared" si="9301"/>
        <v>0</v>
      </c>
      <c r="AT1196" s="196"/>
      <c r="AU1196" s="196"/>
      <c r="AV1196" s="196"/>
      <c r="AW1196" s="196" t="e">
        <f t="shared" ref="AW1196" si="9815">IF($AT$641=1,AM1196*$AM$7,0)</f>
        <v>#REF!</v>
      </c>
      <c r="AX1196" s="196">
        <f t="shared" ref="AX1196" si="9816">IF($AU$641=1,AP1196*$AP$7,0)</f>
        <v>0</v>
      </c>
      <c r="AY1196" s="196">
        <f t="shared" ref="AY1196" si="9817">IF($AV$641=1,AS1196*$AS$7,0)</f>
        <v>0</v>
      </c>
      <c r="AZ1196" s="197" t="e">
        <f t="shared" si="9305"/>
        <v>#REF!</v>
      </c>
      <c r="BA1196" s="198">
        <f t="shared" ref="BA1196" si="9818">IFERROR(AZ1196/(IF($AT$641&gt;0,$AM$7,0)+IF($AU$641&gt;0,$AP$7,0)+IF($AV$641&gt;0,$AS$7,0)),0)</f>
        <v>0</v>
      </c>
      <c r="BB1196" s="198"/>
      <c r="BC1196" s="425"/>
      <c r="BD1196" s="413"/>
      <c r="BE1196" s="413"/>
      <c r="BF1196" s="413"/>
      <c r="BG1196" s="416"/>
      <c r="BH1196" s="416"/>
      <c r="BI1196" s="411"/>
      <c r="BJ1196" s="411"/>
      <c r="BK1196" s="413"/>
      <c r="BL1196" s="413"/>
      <c r="BM1196" s="413"/>
      <c r="BP1196" s="211"/>
      <c r="BQ1196" s="211"/>
      <c r="BR1196" s="211"/>
      <c r="BS1196" s="211"/>
    </row>
    <row r="1197" spans="1:71">
      <c r="A1197" s="419"/>
      <c r="B1197" s="419"/>
      <c r="C1197" s="422"/>
      <c r="D1197" s="195" t="str">
        <f t="shared" si="9450"/>
        <v>3.14</v>
      </c>
      <c r="E1197" s="195"/>
      <c r="F1197" s="195"/>
      <c r="G1197" s="195"/>
      <c r="H1197" s="195"/>
      <c r="I1197" s="195"/>
      <c r="J1197" s="196">
        <f t="shared" si="9289"/>
        <v>0</v>
      </c>
      <c r="K1197" s="197" t="str">
        <f>IF(analis!BH51="","",analis!BH51)</f>
        <v/>
      </c>
      <c r="L1197" s="196"/>
      <c r="M1197" s="196"/>
      <c r="N1197" s="196"/>
      <c r="O1197" s="196"/>
      <c r="P1197" s="196">
        <f t="shared" si="9290"/>
        <v>0</v>
      </c>
      <c r="Q1197" s="8" t="e">
        <f>#REF!</f>
        <v>#REF!</v>
      </c>
      <c r="R1197" s="196"/>
      <c r="S1197" s="196" t="e">
        <f t="shared" si="9291"/>
        <v>#REF!</v>
      </c>
      <c r="T1197" s="196"/>
      <c r="U1197" s="196"/>
      <c r="V1197" s="196">
        <f t="shared" si="9292"/>
        <v>0</v>
      </c>
      <c r="W1197" s="196"/>
      <c r="X1197" s="196"/>
      <c r="Y1197" s="196"/>
      <c r="Z1197" s="196"/>
      <c r="AA1197" s="196">
        <f t="shared" ref="AA1197" si="9819">IF($W$642=1,J1197*$J$7,0)</f>
        <v>0</v>
      </c>
      <c r="AB1197" s="196">
        <f t="shared" ref="AB1197" si="9820">IF($X$642=1,P1197*$P$7,0)</f>
        <v>0</v>
      </c>
      <c r="AC1197" s="196" t="e">
        <f t="shared" ref="AC1197" si="9821">IF($Y$642=1,S1197*$S$7,0)</f>
        <v>#REF!</v>
      </c>
      <c r="AD1197" s="196">
        <f t="shared" ref="AD1197" si="9822">IF($Z$642=1,V1197*$V$7,0)</f>
        <v>0</v>
      </c>
      <c r="AE1197" s="197" t="e">
        <f t="shared" si="9297"/>
        <v>#REF!</v>
      </c>
      <c r="AF1197" s="198">
        <f t="shared" ref="AF1197" si="9823">IFERROR(AE1197/(IF($W$642&gt;0,$J$7,0)+IF($X$642&gt;0,$P$7,0)+IF($Y$642&gt;0,$S$7,0)+IF($Z$642&gt;0,$V$7,0)),0)</f>
        <v>0</v>
      </c>
      <c r="AG1197" s="198"/>
      <c r="AH1197" s="425"/>
      <c r="AI1197" s="413"/>
      <c r="AJ1197" s="199" t="str">
        <f t="shared" si="9456"/>
        <v>4.14</v>
      </c>
      <c r="AK1197" s="8" t="e">
        <f>#REF!</f>
        <v>#REF!</v>
      </c>
      <c r="AL1197" s="199"/>
      <c r="AM1197" s="196" t="e">
        <f t="shared" si="9299"/>
        <v>#REF!</v>
      </c>
      <c r="AN1197" s="196"/>
      <c r="AO1197" s="196"/>
      <c r="AP1197" s="196">
        <f t="shared" si="9300"/>
        <v>0</v>
      </c>
      <c r="AQ1197" s="196"/>
      <c r="AR1197" s="196"/>
      <c r="AS1197" s="196">
        <f t="shared" si="9301"/>
        <v>0</v>
      </c>
      <c r="AT1197" s="196"/>
      <c r="AU1197" s="196"/>
      <c r="AV1197" s="196"/>
      <c r="AW1197" s="196" t="e">
        <f t="shared" ref="AW1197" si="9824">IF($AT$642=1,AM1197*$AM$7,0)</f>
        <v>#REF!</v>
      </c>
      <c r="AX1197" s="196">
        <f t="shared" ref="AX1197" si="9825">IF($AU$642=1,AP1197*$AP$7,0)</f>
        <v>0</v>
      </c>
      <c r="AY1197" s="196">
        <f t="shared" ref="AY1197" si="9826">IF($AV$642=1,AS1197*$AS$7,0)</f>
        <v>0</v>
      </c>
      <c r="AZ1197" s="197" t="e">
        <f t="shared" si="9305"/>
        <v>#REF!</v>
      </c>
      <c r="BA1197" s="198">
        <f t="shared" ref="BA1197" si="9827">IFERROR(AZ1197/(IF($AT$642&gt;0,$AM$7,0)+IF($AU$642&gt;0,$AP$7,0)+IF($AV$642&gt;0,$AS$7,0)),0)</f>
        <v>0</v>
      </c>
      <c r="BB1197" s="198"/>
      <c r="BC1197" s="425"/>
      <c r="BD1197" s="413"/>
      <c r="BE1197" s="413"/>
      <c r="BF1197" s="413"/>
      <c r="BG1197" s="416"/>
      <c r="BH1197" s="416"/>
      <c r="BI1197" s="411"/>
      <c r="BJ1197" s="411"/>
      <c r="BK1197" s="413"/>
      <c r="BL1197" s="413"/>
      <c r="BM1197" s="413"/>
      <c r="BP1197" s="211"/>
      <c r="BQ1197" s="211"/>
      <c r="BR1197" s="211"/>
      <c r="BS1197" s="211"/>
    </row>
    <row r="1198" spans="1:71">
      <c r="A1198" s="420"/>
      <c r="B1198" s="420"/>
      <c r="C1198" s="423"/>
      <c r="D1198" s="195" t="str">
        <f t="shared" si="9450"/>
        <v>3.15</v>
      </c>
      <c r="E1198" s="195"/>
      <c r="F1198" s="195"/>
      <c r="G1198" s="195"/>
      <c r="H1198" s="195"/>
      <c r="I1198" s="195"/>
      <c r="J1198" s="196">
        <f t="shared" si="9289"/>
        <v>0</v>
      </c>
      <c r="K1198" s="197" t="str">
        <f>IF(analis!BJ51="","",analis!BJ51)</f>
        <v/>
      </c>
      <c r="L1198" s="196"/>
      <c r="M1198" s="196"/>
      <c r="N1198" s="196"/>
      <c r="O1198" s="196"/>
      <c r="P1198" s="196">
        <f t="shared" si="9290"/>
        <v>0</v>
      </c>
      <c r="Q1198" s="8" t="e">
        <f>#REF!</f>
        <v>#REF!</v>
      </c>
      <c r="R1198" s="196"/>
      <c r="S1198" s="196" t="e">
        <f t="shared" si="9291"/>
        <v>#REF!</v>
      </c>
      <c r="T1198" s="196"/>
      <c r="U1198" s="196"/>
      <c r="V1198" s="196">
        <f t="shared" si="9292"/>
        <v>0</v>
      </c>
      <c r="W1198" s="196"/>
      <c r="X1198" s="196"/>
      <c r="Y1198" s="196"/>
      <c r="Z1198" s="196"/>
      <c r="AA1198" s="196">
        <f t="shared" ref="AA1198" si="9828">IF($W$643=1,J1198*$J$7,0)</f>
        <v>0</v>
      </c>
      <c r="AB1198" s="196">
        <f t="shared" ref="AB1198" si="9829">IF($X$643=1,P1198*$P$7,0)</f>
        <v>0</v>
      </c>
      <c r="AC1198" s="196" t="e">
        <f t="shared" ref="AC1198" si="9830">IF($Y$643=1,S1198*$S$7,0)</f>
        <v>#REF!</v>
      </c>
      <c r="AD1198" s="196">
        <f t="shared" ref="AD1198" si="9831">IF($Z$643=1,V1198*$V$7,0)</f>
        <v>0</v>
      </c>
      <c r="AE1198" s="197" t="e">
        <f t="shared" si="9297"/>
        <v>#REF!</v>
      </c>
      <c r="AF1198" s="198">
        <f t="shared" ref="AF1198" si="9832">IFERROR(AE1198/(IF($W$643&gt;0,$J$7,0)+IF($X$643&gt;0,$P$7,0)+IF($Y$643&gt;0,$S$7,0)+IF($Z$643&gt;0,$V$7,0)),0)</f>
        <v>0</v>
      </c>
      <c r="AG1198" s="198"/>
      <c r="AH1198" s="426"/>
      <c r="AI1198" s="414"/>
      <c r="AJ1198" s="199" t="str">
        <f t="shared" si="9456"/>
        <v>4.15</v>
      </c>
      <c r="AK1198" s="8" t="e">
        <f>#REF!</f>
        <v>#REF!</v>
      </c>
      <c r="AL1198" s="199"/>
      <c r="AM1198" s="196" t="e">
        <f t="shared" si="9299"/>
        <v>#REF!</v>
      </c>
      <c r="AN1198" s="196"/>
      <c r="AO1198" s="196"/>
      <c r="AP1198" s="196">
        <f t="shared" si="9300"/>
        <v>0</v>
      </c>
      <c r="AQ1198" s="196"/>
      <c r="AR1198" s="196"/>
      <c r="AS1198" s="196">
        <f t="shared" si="9301"/>
        <v>0</v>
      </c>
      <c r="AT1198" s="196"/>
      <c r="AU1198" s="196"/>
      <c r="AV1198" s="196"/>
      <c r="AW1198" s="196" t="e">
        <f t="shared" ref="AW1198" si="9833">IF($AT$643=1,AM1198*$AM$7,0)</f>
        <v>#REF!</v>
      </c>
      <c r="AX1198" s="196">
        <f t="shared" ref="AX1198" si="9834">IF($AU$643=1,AP1198*$AP$7,0)</f>
        <v>0</v>
      </c>
      <c r="AY1198" s="196">
        <f t="shared" ref="AY1198" si="9835">IF($AV$643=1,AS1198*$AS$7,0)</f>
        <v>0</v>
      </c>
      <c r="AZ1198" s="197" t="e">
        <f t="shared" si="9305"/>
        <v>#REF!</v>
      </c>
      <c r="BA1198" s="198">
        <f t="shared" ref="BA1198" si="9836">IFERROR(AZ1198/(IF($AT$643&gt;0,$AM$7,0)+IF($AU$643&gt;0,$AP$7,0)+IF($AV$643&gt;0,$AS$7,0)),0)</f>
        <v>0</v>
      </c>
      <c r="BB1198" s="198"/>
      <c r="BC1198" s="426"/>
      <c r="BD1198" s="414"/>
      <c r="BE1198" s="414"/>
      <c r="BF1198" s="414"/>
      <c r="BG1198" s="417"/>
      <c r="BH1198" s="417"/>
      <c r="BI1198" s="316"/>
      <c r="BJ1198" s="316"/>
      <c r="BK1198" s="414"/>
      <c r="BL1198" s="414"/>
      <c r="BM1198" s="414"/>
      <c r="BP1198" s="211"/>
      <c r="BQ1198" s="211"/>
      <c r="BR1198" s="211"/>
      <c r="BS1198" s="211"/>
    </row>
    <row r="1199" spans="1:71">
      <c r="A1199" s="418">
        <v>39</v>
      </c>
      <c r="B1199" s="418">
        <f>pd!B662</f>
        <v>0</v>
      </c>
      <c r="C1199" s="421">
        <f>pd!C662</f>
        <v>0</v>
      </c>
      <c r="D1199" s="195" t="str">
        <f t="shared" si="9450"/>
        <v>3.1</v>
      </c>
      <c r="E1199" s="195"/>
      <c r="F1199" s="195"/>
      <c r="G1199" s="195"/>
      <c r="H1199" s="195"/>
      <c r="I1199" s="195"/>
      <c r="J1199" s="196">
        <f t="shared" si="9289"/>
        <v>0</v>
      </c>
      <c r="K1199" s="197" t="str">
        <f>IF(analis!AH52="","",analis!AH52)</f>
        <v/>
      </c>
      <c r="L1199" s="196"/>
      <c r="M1199" s="196"/>
      <c r="N1199" s="196"/>
      <c r="O1199" s="196"/>
      <c r="P1199" s="196">
        <f t="shared" si="9290"/>
        <v>0</v>
      </c>
      <c r="Q1199" s="8" t="e">
        <f>#REF!</f>
        <v>#REF!</v>
      </c>
      <c r="R1199" s="196"/>
      <c r="S1199" s="196" t="e">
        <f t="shared" si="9291"/>
        <v>#REF!</v>
      </c>
      <c r="T1199" s="196"/>
      <c r="U1199" s="196"/>
      <c r="V1199" s="196">
        <f t="shared" si="9292"/>
        <v>0</v>
      </c>
      <c r="W1199" s="196"/>
      <c r="X1199" s="196"/>
      <c r="Y1199" s="196"/>
      <c r="Z1199" s="196"/>
      <c r="AA1199" s="196">
        <f t="shared" ref="AA1199" si="9837">IF($W$629=1,J1199*$J$7,0)</f>
        <v>0</v>
      </c>
      <c r="AB1199" s="196">
        <f t="shared" ref="AB1199" si="9838">IF($X$629=1,P1199*$P$7,0)</f>
        <v>0</v>
      </c>
      <c r="AC1199" s="196" t="e">
        <f t="shared" ref="AC1199" si="9839">IF($Y$629=1,S1199*$S$7,0)</f>
        <v>#REF!</v>
      </c>
      <c r="AD1199" s="196">
        <f t="shared" ref="AD1199" si="9840">IF($Z$629=1,V1199*$V$7,0)</f>
        <v>0</v>
      </c>
      <c r="AE1199" s="197" t="e">
        <f t="shared" si="9297"/>
        <v>#REF!</v>
      </c>
      <c r="AF1199" s="198">
        <f t="shared" ref="AF1199" si="9841">IFERROR(AE1199/(IF($W$629&gt;0,$J$7,0)+IF($X$629&gt;0,$P$7,0)+IF($Y$629&gt;0,$S$7,0)+IF($Z$629&gt;0,$V$7,0)),0)</f>
        <v>0</v>
      </c>
      <c r="AG1199" s="198"/>
      <c r="AH1199" s="424" t="e">
        <f t="shared" ref="AH1199" si="9842">ROUND((SUM(AF1199:AF1213)/SUM($AG$629:$AG$643)),0)</f>
        <v>#REF!</v>
      </c>
      <c r="AI1199" s="412" t="e">
        <f t="shared" ref="AI1199" si="9843">IF(AH1199&gt;=$BO$629,"A",IF(AH1199&gt;=$BO$630,"B",IF(AH1199&gt;=$BO$631,"C",IF(AH1199&gt;=$BO$632,"D",""))))</f>
        <v>#REF!</v>
      </c>
      <c r="AJ1199" s="199" t="str">
        <f t="shared" si="9456"/>
        <v>4.1</v>
      </c>
      <c r="AK1199" s="8" t="e">
        <f>#REF!</f>
        <v>#REF!</v>
      </c>
      <c r="AL1199" s="199"/>
      <c r="AM1199" s="196" t="e">
        <f t="shared" si="9299"/>
        <v>#REF!</v>
      </c>
      <c r="AN1199" s="196"/>
      <c r="AO1199" s="196"/>
      <c r="AP1199" s="196">
        <f t="shared" si="9300"/>
        <v>0</v>
      </c>
      <c r="AQ1199" s="196"/>
      <c r="AR1199" s="196"/>
      <c r="AS1199" s="196">
        <f t="shared" si="9301"/>
        <v>0</v>
      </c>
      <c r="AT1199" s="196"/>
      <c r="AU1199" s="196"/>
      <c r="AV1199" s="196"/>
      <c r="AW1199" s="196" t="e">
        <f t="shared" ref="AW1199" si="9844">IF($AT$629=1,AM1199*$AM$7,0)</f>
        <v>#REF!</v>
      </c>
      <c r="AX1199" s="196">
        <f t="shared" ref="AX1199" si="9845">IF($AU$629=1,AP1199*$AP$7,0)</f>
        <v>0</v>
      </c>
      <c r="AY1199" s="196">
        <f t="shared" ref="AY1199" si="9846">IF($AV$629=1,AS1199*$AS$7,0)</f>
        <v>0</v>
      </c>
      <c r="AZ1199" s="197" t="e">
        <f t="shared" si="9305"/>
        <v>#REF!</v>
      </c>
      <c r="BA1199" s="198">
        <f t="shared" ref="BA1199" si="9847">IFERROR(AZ1199/(IF($AT$629&gt;0,$AM$7,0)+IF($AU$629&gt;0,$AP$7,0)+IF($AV$629&gt;0,$AS$7,0)),0)</f>
        <v>0</v>
      </c>
      <c r="BB1199" s="198"/>
      <c r="BC1199" s="424" t="e">
        <f t="shared" ref="BC1199" si="9848">ROUND((SUM(BA1199:BA1213)/SUM($BB$629:$BB$643)),0)</f>
        <v>#REF!</v>
      </c>
      <c r="BD1199" s="412" t="e">
        <f t="shared" ref="BD1199" si="9849">IF(BC1199&gt;=$BO$629,"A",IF(BC1199&gt;=$BO$630,"B",IF(BC1199&gt;=$BO$631,"C",IF(BC1199&gt;=$BO$632,"D",""))))</f>
        <v>#REF!</v>
      </c>
      <c r="BE1199" s="412"/>
      <c r="BF1199" s="412"/>
      <c r="BG1199" s="415" t="e">
        <f t="shared" ref="BG1199" si="9850">IF(AI1199=$BP$629,$BQ$629,IF(AI1199=$BP$630,$BQ$630,IF(AI1199=$BP$631,$BQ$631,IF(AI1199=$BP$632,$BQ$632,""))))</f>
        <v>#REF!</v>
      </c>
      <c r="BH1199" s="415" t="e">
        <f t="shared" ref="BH1199" si="9851">IF(BD1199=$BP$629,$BR$629,IF(BD1199=$BP$630,$BR$630,IF(BD1199=$BP$631,$BR$631,IF(BD1199=$BP$632,$BR$632,""))))</f>
        <v>#REF!</v>
      </c>
      <c r="BI1199" s="315" t="str">
        <f t="shared" ref="BI1199" si="9852">IF(BE1199=$BS$629,$BT$629,IF(BE1199=$BS$630,$BT$630,IF(BE1199=$BS$631,$BT$631,IF(BE1199=$BS$632,$BT$632,""))))</f>
        <v/>
      </c>
      <c r="BJ1199" s="315" t="str">
        <f t="shared" ref="BJ1199" si="9853">IF(BF1199=$BS$629,$BU$629,IF(BF1199=$BS$630,$BU$630,IF(BF1199=$BS$631,$BU$631,IF(BF1199=$BS$632,$BU$632,""))))</f>
        <v/>
      </c>
      <c r="BK1199" s="412"/>
      <c r="BL1199" s="412"/>
      <c r="BM1199" s="412"/>
      <c r="BP1199" s="211"/>
      <c r="BQ1199" s="211"/>
      <c r="BR1199" s="211"/>
      <c r="BS1199" s="211"/>
    </row>
    <row r="1200" spans="1:71">
      <c r="A1200" s="419"/>
      <c r="B1200" s="419"/>
      <c r="C1200" s="422"/>
      <c r="D1200" s="195" t="str">
        <f t="shared" si="9450"/>
        <v>3.2</v>
      </c>
      <c r="E1200" s="195"/>
      <c r="F1200" s="195"/>
      <c r="G1200" s="195"/>
      <c r="H1200" s="195"/>
      <c r="I1200" s="195"/>
      <c r="J1200" s="196">
        <f t="shared" si="9289"/>
        <v>0</v>
      </c>
      <c r="K1200" s="197" t="str">
        <f>IF(analis!AJ52="","",analis!AJ52)</f>
        <v/>
      </c>
      <c r="L1200" s="196"/>
      <c r="M1200" s="196"/>
      <c r="N1200" s="196"/>
      <c r="O1200" s="196"/>
      <c r="P1200" s="196">
        <f t="shared" si="9290"/>
        <v>0</v>
      </c>
      <c r="Q1200" s="8" t="e">
        <f>#REF!</f>
        <v>#REF!</v>
      </c>
      <c r="R1200" s="196"/>
      <c r="S1200" s="196" t="e">
        <f t="shared" si="9291"/>
        <v>#REF!</v>
      </c>
      <c r="T1200" s="196"/>
      <c r="U1200" s="196"/>
      <c r="V1200" s="196">
        <f t="shared" si="9292"/>
        <v>0</v>
      </c>
      <c r="W1200" s="196"/>
      <c r="X1200" s="196"/>
      <c r="Y1200" s="196"/>
      <c r="Z1200" s="196"/>
      <c r="AA1200" s="196">
        <f t="shared" ref="AA1200" si="9854">IF($W$630=1,J1200*$J$7,0)</f>
        <v>0</v>
      </c>
      <c r="AB1200" s="196">
        <f t="shared" ref="AB1200" si="9855">IF($X$630=1,P1200*$P$7,0)</f>
        <v>0</v>
      </c>
      <c r="AC1200" s="196" t="e">
        <f t="shared" ref="AC1200" si="9856">IF($Y$630=1,S1200*$S$7,0)</f>
        <v>#REF!</v>
      </c>
      <c r="AD1200" s="196">
        <f t="shared" ref="AD1200" si="9857">IF($Z$630=1,V1200*$V$7,0)</f>
        <v>0</v>
      </c>
      <c r="AE1200" s="197" t="e">
        <f t="shared" si="9297"/>
        <v>#REF!</v>
      </c>
      <c r="AF1200" s="198">
        <f t="shared" ref="AF1200" si="9858">IFERROR(AE1200/(IF($W$630&gt;0,$J$7,0)+IF($X$630&gt;0,$P$7,0)+IF($Y$630&gt;0,$S$7,0)+IF($Z$630&gt;0,$V$7,0)),0)</f>
        <v>0</v>
      </c>
      <c r="AG1200" s="198"/>
      <c r="AH1200" s="425"/>
      <c r="AI1200" s="413"/>
      <c r="AJ1200" s="199" t="str">
        <f t="shared" si="9456"/>
        <v>4.2</v>
      </c>
      <c r="AK1200" s="8" t="e">
        <f>#REF!</f>
        <v>#REF!</v>
      </c>
      <c r="AL1200" s="199"/>
      <c r="AM1200" s="196" t="e">
        <f t="shared" si="9299"/>
        <v>#REF!</v>
      </c>
      <c r="AN1200" s="196"/>
      <c r="AO1200" s="196"/>
      <c r="AP1200" s="196">
        <f t="shared" si="9300"/>
        <v>0</v>
      </c>
      <c r="AQ1200" s="196"/>
      <c r="AR1200" s="196"/>
      <c r="AS1200" s="196">
        <f t="shared" si="9301"/>
        <v>0</v>
      </c>
      <c r="AT1200" s="196"/>
      <c r="AU1200" s="196"/>
      <c r="AV1200" s="196"/>
      <c r="AW1200" s="196" t="e">
        <f t="shared" ref="AW1200" si="9859">IF($AT$630=1,AM1200*$AM$7,0)</f>
        <v>#REF!</v>
      </c>
      <c r="AX1200" s="196">
        <f t="shared" ref="AX1200" si="9860">IF($AU$630=1,AP1200*$AP$7,0)</f>
        <v>0</v>
      </c>
      <c r="AY1200" s="196">
        <f t="shared" ref="AY1200" si="9861">IF($AV$630=1,AS1200*$AS$7,0)</f>
        <v>0</v>
      </c>
      <c r="AZ1200" s="197" t="e">
        <f t="shared" si="9305"/>
        <v>#REF!</v>
      </c>
      <c r="BA1200" s="198">
        <f t="shared" ref="BA1200" si="9862">IFERROR(AZ1200/(IF($AT$630&gt;0,$AM$7,0)+IF($AU$630&gt;0,$AP$7,0)+IF($AV$630&gt;0,$AS$7,0)),0)</f>
        <v>0</v>
      </c>
      <c r="BB1200" s="198"/>
      <c r="BC1200" s="425"/>
      <c r="BD1200" s="413"/>
      <c r="BE1200" s="413"/>
      <c r="BF1200" s="413"/>
      <c r="BG1200" s="416"/>
      <c r="BH1200" s="416"/>
      <c r="BI1200" s="411"/>
      <c r="BJ1200" s="411"/>
      <c r="BK1200" s="413"/>
      <c r="BL1200" s="413"/>
      <c r="BM1200" s="413"/>
      <c r="BP1200" s="211"/>
      <c r="BQ1200" s="211"/>
      <c r="BR1200" s="211"/>
      <c r="BS1200" s="211"/>
    </row>
    <row r="1201" spans="1:71">
      <c r="A1201" s="419"/>
      <c r="B1201" s="419"/>
      <c r="C1201" s="422"/>
      <c r="D1201" s="195" t="str">
        <f t="shared" si="9450"/>
        <v>3.3</v>
      </c>
      <c r="E1201" s="195"/>
      <c r="F1201" s="195"/>
      <c r="G1201" s="195"/>
      <c r="H1201" s="195"/>
      <c r="I1201" s="195"/>
      <c r="J1201" s="196">
        <f t="shared" si="9289"/>
        <v>0</v>
      </c>
      <c r="K1201" s="197" t="str">
        <f>IF(analis!AL52="","",analis!AL52)</f>
        <v/>
      </c>
      <c r="L1201" s="196"/>
      <c r="M1201" s="196"/>
      <c r="N1201" s="196"/>
      <c r="O1201" s="196"/>
      <c r="P1201" s="196">
        <f t="shared" si="9290"/>
        <v>0</v>
      </c>
      <c r="Q1201" s="8" t="e">
        <f>#REF!</f>
        <v>#REF!</v>
      </c>
      <c r="R1201" s="196"/>
      <c r="S1201" s="196" t="e">
        <f t="shared" si="9291"/>
        <v>#REF!</v>
      </c>
      <c r="T1201" s="196"/>
      <c r="U1201" s="196"/>
      <c r="V1201" s="196">
        <f t="shared" si="9292"/>
        <v>0</v>
      </c>
      <c r="W1201" s="196"/>
      <c r="X1201" s="196"/>
      <c r="Y1201" s="196"/>
      <c r="Z1201" s="196"/>
      <c r="AA1201" s="196">
        <f t="shared" ref="AA1201" si="9863">IF($W$631=1,J1201*$J$7,0)</f>
        <v>0</v>
      </c>
      <c r="AB1201" s="196">
        <f t="shared" ref="AB1201" si="9864">IF($X$631=1,P1201*$P$7,0)</f>
        <v>0</v>
      </c>
      <c r="AC1201" s="196" t="e">
        <f t="shared" ref="AC1201" si="9865">IF($Y$631=1,S1201*$S$7,0)</f>
        <v>#REF!</v>
      </c>
      <c r="AD1201" s="196">
        <f t="shared" ref="AD1201" si="9866">IF($Z$631=1,V1201*$V$7,0)</f>
        <v>0</v>
      </c>
      <c r="AE1201" s="197" t="e">
        <f t="shared" si="9297"/>
        <v>#REF!</v>
      </c>
      <c r="AF1201" s="198">
        <f t="shared" ref="AF1201" si="9867">IFERROR(AE1201/(IF($W$631&gt;0,$J$7,0)+IF($X$631&gt;0,$P$7,0)+IF($Y$631&gt;0,$S$7,0)+IF($Z$631&gt;0,$V$7,0)),0)</f>
        <v>0</v>
      </c>
      <c r="AG1201" s="198"/>
      <c r="AH1201" s="425"/>
      <c r="AI1201" s="413"/>
      <c r="AJ1201" s="199" t="str">
        <f t="shared" si="9456"/>
        <v>4.3</v>
      </c>
      <c r="AK1201" s="8" t="e">
        <f>#REF!</f>
        <v>#REF!</v>
      </c>
      <c r="AL1201" s="199"/>
      <c r="AM1201" s="196" t="e">
        <f t="shared" si="9299"/>
        <v>#REF!</v>
      </c>
      <c r="AN1201" s="196"/>
      <c r="AO1201" s="196"/>
      <c r="AP1201" s="196">
        <f t="shared" si="9300"/>
        <v>0</v>
      </c>
      <c r="AQ1201" s="196"/>
      <c r="AR1201" s="196"/>
      <c r="AS1201" s="196">
        <f t="shared" si="9301"/>
        <v>0</v>
      </c>
      <c r="AT1201" s="196"/>
      <c r="AU1201" s="196"/>
      <c r="AV1201" s="196"/>
      <c r="AW1201" s="196" t="e">
        <f t="shared" ref="AW1201" si="9868">IF($AT$631=1,AM1201*$AM$7,0)</f>
        <v>#REF!</v>
      </c>
      <c r="AX1201" s="196">
        <f t="shared" ref="AX1201" si="9869">IF($AU$631=1,AP1201*$AP$7,0)</f>
        <v>0</v>
      </c>
      <c r="AY1201" s="196">
        <f t="shared" ref="AY1201" si="9870">IF($AV$631=1,AS1201*$AS$7,0)</f>
        <v>0</v>
      </c>
      <c r="AZ1201" s="197" t="e">
        <f t="shared" si="9305"/>
        <v>#REF!</v>
      </c>
      <c r="BA1201" s="198">
        <f t="shared" ref="BA1201" si="9871">IFERROR(AZ1201/(IF($AT$631&gt;0,$AM$7,0)+IF($AU$631&gt;0,$AP$7,0)+IF($AV$631&gt;0,$AS$7,0)),0)</f>
        <v>0</v>
      </c>
      <c r="BB1201" s="198"/>
      <c r="BC1201" s="425"/>
      <c r="BD1201" s="413"/>
      <c r="BE1201" s="413"/>
      <c r="BF1201" s="413"/>
      <c r="BG1201" s="416"/>
      <c r="BH1201" s="416"/>
      <c r="BI1201" s="411"/>
      <c r="BJ1201" s="411"/>
      <c r="BK1201" s="413"/>
      <c r="BL1201" s="413"/>
      <c r="BM1201" s="413"/>
      <c r="BP1201" s="211"/>
      <c r="BQ1201" s="211"/>
      <c r="BR1201" s="211"/>
      <c r="BS1201" s="211"/>
    </row>
    <row r="1202" spans="1:71">
      <c r="A1202" s="419"/>
      <c r="B1202" s="419"/>
      <c r="C1202" s="422"/>
      <c r="D1202" s="195" t="str">
        <f t="shared" si="9450"/>
        <v>3.4</v>
      </c>
      <c r="E1202" s="195"/>
      <c r="F1202" s="195"/>
      <c r="G1202" s="195"/>
      <c r="H1202" s="195"/>
      <c r="I1202" s="195"/>
      <c r="J1202" s="196">
        <f t="shared" si="9289"/>
        <v>0</v>
      </c>
      <c r="K1202" s="197" t="str">
        <f>IF(analis!AN52="","",analis!AN52)</f>
        <v/>
      </c>
      <c r="L1202" s="196"/>
      <c r="M1202" s="196"/>
      <c r="N1202" s="196"/>
      <c r="O1202" s="196"/>
      <c r="P1202" s="196">
        <f t="shared" si="9290"/>
        <v>0</v>
      </c>
      <c r="Q1202" s="8" t="e">
        <f>#REF!</f>
        <v>#REF!</v>
      </c>
      <c r="R1202" s="196"/>
      <c r="S1202" s="196" t="e">
        <f t="shared" si="9291"/>
        <v>#REF!</v>
      </c>
      <c r="T1202" s="196"/>
      <c r="U1202" s="196"/>
      <c r="V1202" s="196">
        <f t="shared" si="9292"/>
        <v>0</v>
      </c>
      <c r="W1202" s="196"/>
      <c r="X1202" s="196"/>
      <c r="Y1202" s="196"/>
      <c r="Z1202" s="196"/>
      <c r="AA1202" s="196">
        <f t="shared" ref="AA1202" si="9872">IF($W$632=1,J1202*$J$7,0)</f>
        <v>0</v>
      </c>
      <c r="AB1202" s="196">
        <f t="shared" ref="AB1202" si="9873">IF($X$632=1,P1202*$P$7,0)</f>
        <v>0</v>
      </c>
      <c r="AC1202" s="196" t="e">
        <f t="shared" ref="AC1202" si="9874">IF($Y$632=1,S1202*$S$7,0)</f>
        <v>#REF!</v>
      </c>
      <c r="AD1202" s="196">
        <f t="shared" ref="AD1202" si="9875">IF($Z$632=1,V1202*$V$7,0)</f>
        <v>0</v>
      </c>
      <c r="AE1202" s="197" t="e">
        <f t="shared" si="9297"/>
        <v>#REF!</v>
      </c>
      <c r="AF1202" s="198">
        <f t="shared" ref="AF1202" si="9876">IFERROR(AE1202/(IF($W$632&gt;0,$J$7,0)+IF($X$632&gt;0,$P$7,0)+IF($Y$632&gt;0,$S$7,0)+IF($Z$632&gt;0,$V$7,0)),0)</f>
        <v>0</v>
      </c>
      <c r="AG1202" s="198"/>
      <c r="AH1202" s="425"/>
      <c r="AI1202" s="413"/>
      <c r="AJ1202" s="199" t="str">
        <f t="shared" si="9456"/>
        <v>4.4</v>
      </c>
      <c r="AK1202" s="8" t="e">
        <f>#REF!</f>
        <v>#REF!</v>
      </c>
      <c r="AL1202" s="199"/>
      <c r="AM1202" s="196" t="e">
        <f t="shared" si="9299"/>
        <v>#REF!</v>
      </c>
      <c r="AN1202" s="196"/>
      <c r="AO1202" s="196"/>
      <c r="AP1202" s="196">
        <f t="shared" si="9300"/>
        <v>0</v>
      </c>
      <c r="AQ1202" s="196"/>
      <c r="AR1202" s="196"/>
      <c r="AS1202" s="196">
        <f t="shared" si="9301"/>
        <v>0</v>
      </c>
      <c r="AT1202" s="196"/>
      <c r="AU1202" s="196"/>
      <c r="AV1202" s="196"/>
      <c r="AW1202" s="196" t="e">
        <f t="shared" ref="AW1202" si="9877">IF($AT$632=1,AM1202*$AM$7,0)</f>
        <v>#REF!</v>
      </c>
      <c r="AX1202" s="196">
        <f t="shared" ref="AX1202" si="9878">IF($AU$632=1,AP1202*$AP$7,0)</f>
        <v>0</v>
      </c>
      <c r="AY1202" s="196">
        <f t="shared" ref="AY1202" si="9879">IF($AV$632=1,AS1202*$AS$7,0)</f>
        <v>0</v>
      </c>
      <c r="AZ1202" s="197" t="e">
        <f t="shared" si="9305"/>
        <v>#REF!</v>
      </c>
      <c r="BA1202" s="198">
        <f t="shared" ref="BA1202" si="9880">IFERROR(AZ1202/(IF($AT$632&gt;0,$AM$7,0)+IF($AU$632&gt;0,$AP$7,0)+IF($AV$632&gt;0,$AS$7,0)),0)</f>
        <v>0</v>
      </c>
      <c r="BB1202" s="198"/>
      <c r="BC1202" s="425"/>
      <c r="BD1202" s="413"/>
      <c r="BE1202" s="413"/>
      <c r="BF1202" s="413"/>
      <c r="BG1202" s="416"/>
      <c r="BH1202" s="416"/>
      <c r="BI1202" s="411"/>
      <c r="BJ1202" s="411"/>
      <c r="BK1202" s="413"/>
      <c r="BL1202" s="413"/>
      <c r="BM1202" s="413"/>
      <c r="BP1202" s="211"/>
      <c r="BQ1202" s="211"/>
      <c r="BR1202" s="211"/>
      <c r="BS1202" s="211"/>
    </row>
    <row r="1203" spans="1:71">
      <c r="A1203" s="419"/>
      <c r="B1203" s="419"/>
      <c r="C1203" s="422"/>
      <c r="D1203" s="195" t="str">
        <f t="shared" si="9450"/>
        <v>3.5</v>
      </c>
      <c r="E1203" s="195"/>
      <c r="F1203" s="195"/>
      <c r="G1203" s="195"/>
      <c r="H1203" s="195"/>
      <c r="I1203" s="195"/>
      <c r="J1203" s="196">
        <f t="shared" si="9289"/>
        <v>0</v>
      </c>
      <c r="K1203" s="197" t="str">
        <f>IF(analis!AP52="","",analis!AP52)</f>
        <v/>
      </c>
      <c r="L1203" s="196"/>
      <c r="M1203" s="196"/>
      <c r="N1203" s="196"/>
      <c r="O1203" s="196"/>
      <c r="P1203" s="196">
        <f t="shared" si="9290"/>
        <v>0</v>
      </c>
      <c r="Q1203" s="8" t="e">
        <f>#REF!</f>
        <v>#REF!</v>
      </c>
      <c r="R1203" s="196"/>
      <c r="S1203" s="196" t="e">
        <f t="shared" si="9291"/>
        <v>#REF!</v>
      </c>
      <c r="T1203" s="196"/>
      <c r="U1203" s="196"/>
      <c r="V1203" s="196">
        <f t="shared" si="9292"/>
        <v>0</v>
      </c>
      <c r="W1203" s="196"/>
      <c r="X1203" s="196"/>
      <c r="Y1203" s="196"/>
      <c r="Z1203" s="196"/>
      <c r="AA1203" s="196">
        <f t="shared" ref="AA1203" si="9881">IF($W$633=1,J1203*$J$7,0)</f>
        <v>0</v>
      </c>
      <c r="AB1203" s="196">
        <f t="shared" ref="AB1203" si="9882">IF($X$633=1,P1203*$P$7,0)</f>
        <v>0</v>
      </c>
      <c r="AC1203" s="196" t="e">
        <f t="shared" ref="AC1203" si="9883">IF($Y$633=1,S1203*$S$7,0)</f>
        <v>#REF!</v>
      </c>
      <c r="AD1203" s="196">
        <f t="shared" ref="AD1203" si="9884">IF($Z$633=1,V1203*$V$7,0)</f>
        <v>0</v>
      </c>
      <c r="AE1203" s="197" t="e">
        <f t="shared" si="9297"/>
        <v>#REF!</v>
      </c>
      <c r="AF1203" s="198">
        <f t="shared" ref="AF1203" si="9885">IFERROR(AE1203/(IF($W$633&gt;0,$J$7,0)+IF($X$633&gt;0,$P$7,0)+IF($Y$633&gt;0,$S$7,0)+IF($Z$633&gt;0,$V$7,0)),0)</f>
        <v>0</v>
      </c>
      <c r="AG1203" s="198"/>
      <c r="AH1203" s="425"/>
      <c r="AI1203" s="413"/>
      <c r="AJ1203" s="199" t="str">
        <f t="shared" si="9456"/>
        <v>4.5</v>
      </c>
      <c r="AK1203" s="8" t="e">
        <f>#REF!</f>
        <v>#REF!</v>
      </c>
      <c r="AL1203" s="199"/>
      <c r="AM1203" s="196" t="e">
        <f t="shared" si="9299"/>
        <v>#REF!</v>
      </c>
      <c r="AN1203" s="196"/>
      <c r="AO1203" s="196"/>
      <c r="AP1203" s="196">
        <f t="shared" si="9300"/>
        <v>0</v>
      </c>
      <c r="AQ1203" s="196"/>
      <c r="AR1203" s="196"/>
      <c r="AS1203" s="196">
        <f t="shared" si="9301"/>
        <v>0</v>
      </c>
      <c r="AT1203" s="196"/>
      <c r="AU1203" s="196"/>
      <c r="AV1203" s="196"/>
      <c r="AW1203" s="196" t="e">
        <f t="shared" ref="AW1203" si="9886">IF($AT$633=1,AM1203*$AM$7,0)</f>
        <v>#REF!</v>
      </c>
      <c r="AX1203" s="196">
        <f t="shared" ref="AX1203" si="9887">IF($AU$633=1,AP1203*$AP$7,0)</f>
        <v>0</v>
      </c>
      <c r="AY1203" s="196">
        <f t="shared" ref="AY1203" si="9888">IF($AV$633=1,AS1203*$AS$7,0)</f>
        <v>0</v>
      </c>
      <c r="AZ1203" s="197" t="e">
        <f t="shared" si="9305"/>
        <v>#REF!</v>
      </c>
      <c r="BA1203" s="198">
        <f t="shared" ref="BA1203" si="9889">IFERROR(AZ1203/(IF($AT$633&gt;0,$AM$7,0)+IF($AU$633&gt;0,$AP$7,0)+IF($AV$633&gt;0,$AS$7,0)),0)</f>
        <v>0</v>
      </c>
      <c r="BB1203" s="198"/>
      <c r="BC1203" s="425"/>
      <c r="BD1203" s="413"/>
      <c r="BE1203" s="413"/>
      <c r="BF1203" s="413"/>
      <c r="BG1203" s="416"/>
      <c r="BH1203" s="416"/>
      <c r="BI1203" s="411"/>
      <c r="BJ1203" s="411"/>
      <c r="BK1203" s="413"/>
      <c r="BL1203" s="413"/>
      <c r="BM1203" s="413"/>
      <c r="BP1203" s="211"/>
      <c r="BQ1203" s="211"/>
      <c r="BR1203" s="211"/>
      <c r="BS1203" s="211"/>
    </row>
    <row r="1204" spans="1:71">
      <c r="A1204" s="419"/>
      <c r="B1204" s="419"/>
      <c r="C1204" s="422"/>
      <c r="D1204" s="195" t="str">
        <f t="shared" si="9450"/>
        <v>3.6</v>
      </c>
      <c r="E1204" s="195"/>
      <c r="F1204" s="195"/>
      <c r="G1204" s="195"/>
      <c r="H1204" s="195"/>
      <c r="I1204" s="195"/>
      <c r="J1204" s="196">
        <f t="shared" si="9289"/>
        <v>0</v>
      </c>
      <c r="K1204" s="197" t="str">
        <f>IF(analis!AR52="","",analis!AR52)</f>
        <v/>
      </c>
      <c r="L1204" s="196"/>
      <c r="M1204" s="196"/>
      <c r="N1204" s="196"/>
      <c r="O1204" s="196"/>
      <c r="P1204" s="196">
        <f t="shared" si="9290"/>
        <v>0</v>
      </c>
      <c r="Q1204" s="8" t="str">
        <f>'rpp10'!$M$297</f>
        <v/>
      </c>
      <c r="R1204" s="196"/>
      <c r="S1204" s="196">
        <f t="shared" si="9291"/>
        <v>0</v>
      </c>
      <c r="T1204" s="196"/>
      <c r="U1204" s="196"/>
      <c r="V1204" s="196">
        <f t="shared" si="9292"/>
        <v>0</v>
      </c>
      <c r="W1204" s="196"/>
      <c r="X1204" s="196"/>
      <c r="Y1204" s="196"/>
      <c r="Z1204" s="196"/>
      <c r="AA1204" s="196">
        <f t="shared" ref="AA1204" si="9890">IF($W$634=1,J1204*$J$7,0)</f>
        <v>0</v>
      </c>
      <c r="AB1204" s="196">
        <f t="shared" ref="AB1204" si="9891">IF($X$634=1,P1204*$P$7,0)</f>
        <v>0</v>
      </c>
      <c r="AC1204" s="196">
        <f t="shared" ref="AC1204" si="9892">IF($Y$634=1,S1204*$S$7,0)</f>
        <v>0</v>
      </c>
      <c r="AD1204" s="196">
        <f t="shared" ref="AD1204" si="9893">IF($Z$634=1,V1204*$V$7,0)</f>
        <v>0</v>
      </c>
      <c r="AE1204" s="197">
        <f t="shared" si="9297"/>
        <v>0</v>
      </c>
      <c r="AF1204" s="198">
        <f t="shared" ref="AF1204" si="9894">IFERROR(AE1204/(IF($W$634&gt;0,$J$7,0)+IF($X$634&gt;0,$P$7,0)+IF($Y$634&gt;0,$S$7,0)+IF($Z$634&gt;0,$V$7,0)),0)</f>
        <v>0</v>
      </c>
      <c r="AG1204" s="198"/>
      <c r="AH1204" s="425"/>
      <c r="AI1204" s="413"/>
      <c r="AJ1204" s="199" t="str">
        <f t="shared" si="9456"/>
        <v>4.6</v>
      </c>
      <c r="AK1204" s="8" t="str">
        <f>'rpp10'!$M$354</f>
        <v/>
      </c>
      <c r="AL1204" s="199"/>
      <c r="AM1204" s="196">
        <f t="shared" si="9299"/>
        <v>0</v>
      </c>
      <c r="AN1204" s="196"/>
      <c r="AO1204" s="196"/>
      <c r="AP1204" s="196">
        <f t="shared" si="9300"/>
        <v>0</v>
      </c>
      <c r="AQ1204" s="196"/>
      <c r="AR1204" s="196"/>
      <c r="AS1204" s="196">
        <f t="shared" si="9301"/>
        <v>0</v>
      </c>
      <c r="AT1204" s="196"/>
      <c r="AU1204" s="196"/>
      <c r="AV1204" s="196"/>
      <c r="AW1204" s="196">
        <f t="shared" ref="AW1204" si="9895">IF($AT$634=1,AM1204*$AM$7,0)</f>
        <v>0</v>
      </c>
      <c r="AX1204" s="196">
        <f t="shared" ref="AX1204" si="9896">IF($AU$634=1,AP1204*$AP$7,0)</f>
        <v>0</v>
      </c>
      <c r="AY1204" s="196">
        <f t="shared" ref="AY1204" si="9897">IF($AV$634=1,AS1204*$AS$7,0)</f>
        <v>0</v>
      </c>
      <c r="AZ1204" s="197">
        <f t="shared" si="9305"/>
        <v>0</v>
      </c>
      <c r="BA1204" s="198">
        <f t="shared" ref="BA1204" si="9898">IFERROR(AZ1204/(IF($AT$634&gt;0,$AM$7,0)+IF($AU$634&gt;0,$AP$7,0)+IF($AV$634&gt;0,$AS$7,0)),0)</f>
        <v>0</v>
      </c>
      <c r="BB1204" s="198"/>
      <c r="BC1204" s="425"/>
      <c r="BD1204" s="413"/>
      <c r="BE1204" s="413"/>
      <c r="BF1204" s="413"/>
      <c r="BG1204" s="416"/>
      <c r="BH1204" s="416"/>
      <c r="BI1204" s="411"/>
      <c r="BJ1204" s="411"/>
      <c r="BK1204" s="413"/>
      <c r="BL1204" s="413"/>
      <c r="BM1204" s="413"/>
      <c r="BP1204" s="211"/>
      <c r="BQ1204" s="211"/>
      <c r="BR1204" s="211"/>
      <c r="BS1204" s="211"/>
    </row>
    <row r="1205" spans="1:71">
      <c r="A1205" s="419"/>
      <c r="B1205" s="419"/>
      <c r="C1205" s="422"/>
      <c r="D1205" s="195" t="str">
        <f t="shared" si="9450"/>
        <v>3.7</v>
      </c>
      <c r="E1205" s="195"/>
      <c r="F1205" s="195"/>
      <c r="G1205" s="195"/>
      <c r="H1205" s="195"/>
      <c r="I1205" s="195"/>
      <c r="J1205" s="196">
        <f t="shared" si="9289"/>
        <v>0</v>
      </c>
      <c r="K1205" s="197" t="str">
        <f>IF(analis!AT52="","",analis!AT52)</f>
        <v/>
      </c>
      <c r="L1205" s="196"/>
      <c r="M1205" s="196"/>
      <c r="N1205" s="196"/>
      <c r="O1205" s="196"/>
      <c r="P1205" s="196">
        <f t="shared" si="9290"/>
        <v>0</v>
      </c>
      <c r="Q1205" s="8" t="e">
        <f>#REF!</f>
        <v>#REF!</v>
      </c>
      <c r="R1205" s="196"/>
      <c r="S1205" s="196" t="e">
        <f t="shared" si="9291"/>
        <v>#REF!</v>
      </c>
      <c r="T1205" s="196"/>
      <c r="U1205" s="196"/>
      <c r="V1205" s="196">
        <f t="shared" si="9292"/>
        <v>0</v>
      </c>
      <c r="W1205" s="196"/>
      <c r="X1205" s="196"/>
      <c r="Y1205" s="196"/>
      <c r="Z1205" s="196"/>
      <c r="AA1205" s="196">
        <f t="shared" ref="AA1205" si="9899">IF($W$635=1,J1205*$J$7,0)</f>
        <v>0</v>
      </c>
      <c r="AB1205" s="196">
        <f t="shared" ref="AB1205" si="9900">IF($X$635=1,P1205*$P$7,0)</f>
        <v>0</v>
      </c>
      <c r="AC1205" s="196" t="e">
        <f t="shared" ref="AC1205" si="9901">IF($Y$635=1,S1205*$S$7,0)</f>
        <v>#REF!</v>
      </c>
      <c r="AD1205" s="196">
        <f t="shared" ref="AD1205" si="9902">IF($Z$635=1,V1205*$V$7,0)</f>
        <v>0</v>
      </c>
      <c r="AE1205" s="197" t="e">
        <f t="shared" si="9297"/>
        <v>#REF!</v>
      </c>
      <c r="AF1205" s="198">
        <f t="shared" ref="AF1205" si="9903">IFERROR(AE1205/(IF($W$635&gt;0,$J$7,0)+IF($X$635&gt;0,$P$7,0)+IF($Y$635&gt;0,$S$7,0)+IF($Z$635&gt;0,$V$7,0)),0)</f>
        <v>0</v>
      </c>
      <c r="AG1205" s="198"/>
      <c r="AH1205" s="425"/>
      <c r="AI1205" s="413"/>
      <c r="AJ1205" s="199" t="str">
        <f t="shared" si="9456"/>
        <v>4.7</v>
      </c>
      <c r="AK1205" s="8" t="e">
        <f>#REF!</f>
        <v>#REF!</v>
      </c>
      <c r="AL1205" s="199"/>
      <c r="AM1205" s="196" t="e">
        <f t="shared" si="9299"/>
        <v>#REF!</v>
      </c>
      <c r="AN1205" s="196"/>
      <c r="AO1205" s="196"/>
      <c r="AP1205" s="196">
        <f t="shared" si="9300"/>
        <v>0</v>
      </c>
      <c r="AQ1205" s="196"/>
      <c r="AR1205" s="196"/>
      <c r="AS1205" s="196">
        <f t="shared" si="9301"/>
        <v>0</v>
      </c>
      <c r="AT1205" s="196"/>
      <c r="AU1205" s="196"/>
      <c r="AV1205" s="196"/>
      <c r="AW1205" s="196" t="e">
        <f t="shared" ref="AW1205" si="9904">IF($AT$635=1,AM1205*$AM$7,0)</f>
        <v>#REF!</v>
      </c>
      <c r="AX1205" s="196">
        <f t="shared" ref="AX1205" si="9905">IF($AU$635=1,AP1205*$AP$7,0)</f>
        <v>0</v>
      </c>
      <c r="AY1205" s="196">
        <f t="shared" ref="AY1205" si="9906">IF($AV$635=1,AS1205*$AS$7,0)</f>
        <v>0</v>
      </c>
      <c r="AZ1205" s="197" t="e">
        <f t="shared" si="9305"/>
        <v>#REF!</v>
      </c>
      <c r="BA1205" s="198">
        <f t="shared" ref="BA1205" si="9907">IFERROR(AZ1205/(IF($AT$635&gt;0,$AM$7,0)+IF($AU$635&gt;0,$AP$7,0)+IF($AV$635&gt;0,$AS$7,0)),0)</f>
        <v>0</v>
      </c>
      <c r="BB1205" s="198"/>
      <c r="BC1205" s="425"/>
      <c r="BD1205" s="413"/>
      <c r="BE1205" s="413"/>
      <c r="BF1205" s="413"/>
      <c r="BG1205" s="416"/>
      <c r="BH1205" s="416"/>
      <c r="BI1205" s="411"/>
      <c r="BJ1205" s="411"/>
      <c r="BK1205" s="413"/>
      <c r="BL1205" s="413"/>
      <c r="BM1205" s="413"/>
      <c r="BP1205" s="211"/>
      <c r="BQ1205" s="211"/>
      <c r="BR1205" s="211"/>
      <c r="BS1205" s="211"/>
    </row>
    <row r="1206" spans="1:71">
      <c r="A1206" s="419"/>
      <c r="B1206" s="419"/>
      <c r="C1206" s="422"/>
      <c r="D1206" s="195" t="str">
        <f t="shared" si="9450"/>
        <v>3.8</v>
      </c>
      <c r="E1206" s="195"/>
      <c r="F1206" s="195"/>
      <c r="G1206" s="195"/>
      <c r="H1206" s="195"/>
      <c r="I1206" s="195"/>
      <c r="J1206" s="196">
        <f t="shared" ref="J1206:J1228" si="9908">IF(SUM(E1206:I1206)&gt;0,AVERAGE(E1206:I1206),0)</f>
        <v>0</v>
      </c>
      <c r="K1206" s="197" t="str">
        <f>IF(analis!AV52="","",analis!AV52)</f>
        <v/>
      </c>
      <c r="L1206" s="196"/>
      <c r="M1206" s="196"/>
      <c r="N1206" s="196"/>
      <c r="O1206" s="196"/>
      <c r="P1206" s="196">
        <f t="shared" ref="P1206:P1228" si="9909">IF(SUM(K1206:O1206)&gt;0,AVERAGE(K1206:O1206),0)</f>
        <v>0</v>
      </c>
      <c r="Q1206" s="8" t="e">
        <f>#REF!</f>
        <v>#REF!</v>
      </c>
      <c r="R1206" s="196"/>
      <c r="S1206" s="196" t="e">
        <f t="shared" ref="S1206:S1228" si="9910">IF(SUM(Q1206:R1206)&gt;0,MAX(Q1206:R1206),0)</f>
        <v>#REF!</v>
      </c>
      <c r="T1206" s="196"/>
      <c r="U1206" s="196"/>
      <c r="V1206" s="196">
        <f t="shared" ref="V1206:V1228" si="9911">IF(SUM(T1206:U1206)&gt;0,MAX(T1206:U1206),0)</f>
        <v>0</v>
      </c>
      <c r="W1206" s="196"/>
      <c r="X1206" s="196"/>
      <c r="Y1206" s="196"/>
      <c r="Z1206" s="196"/>
      <c r="AA1206" s="196">
        <f t="shared" ref="AA1206" si="9912">IF($W$636=1,J1206*$J$7,0)</f>
        <v>0</v>
      </c>
      <c r="AB1206" s="196">
        <f t="shared" ref="AB1206" si="9913">IF($X$636=1,P1206*$P$7,0)</f>
        <v>0</v>
      </c>
      <c r="AC1206" s="196" t="e">
        <f t="shared" ref="AC1206" si="9914">IF($Y$636=1,S1206*$S$7,0)</f>
        <v>#REF!</v>
      </c>
      <c r="AD1206" s="196">
        <f t="shared" ref="AD1206" si="9915">IF($Z$636=1,V1206*$V$7,0)</f>
        <v>0</v>
      </c>
      <c r="AE1206" s="197" t="e">
        <f t="shared" ref="AE1206:AE1228" si="9916">SUM(AA1206:AD1206)</f>
        <v>#REF!</v>
      </c>
      <c r="AF1206" s="198">
        <f t="shared" ref="AF1206" si="9917">IFERROR(AE1206/(IF($W$636&gt;0,$J$7,0)+IF($X$636&gt;0,$P$7,0)+IF($Y$636&gt;0,$S$7,0)+IF($Z$636&gt;0,$V$7,0)),0)</f>
        <v>0</v>
      </c>
      <c r="AG1206" s="198"/>
      <c r="AH1206" s="425"/>
      <c r="AI1206" s="413"/>
      <c r="AJ1206" s="199" t="str">
        <f t="shared" si="9456"/>
        <v>4.8</v>
      </c>
      <c r="AK1206" s="8" t="e">
        <f>#REF!</f>
        <v>#REF!</v>
      </c>
      <c r="AL1206" s="199"/>
      <c r="AM1206" s="196" t="e">
        <f t="shared" ref="AM1206:AM1228" si="9918">MAX(AK1206:AL1206)</f>
        <v>#REF!</v>
      </c>
      <c r="AN1206" s="196"/>
      <c r="AO1206" s="196"/>
      <c r="AP1206" s="196">
        <f t="shared" ref="AP1206:AP1228" si="9919">MAX(AN1206:AO1206)</f>
        <v>0</v>
      </c>
      <c r="AQ1206" s="196"/>
      <c r="AR1206" s="196"/>
      <c r="AS1206" s="196">
        <f t="shared" ref="AS1206:AS1228" si="9920">MAX(AQ1206:AR1206)</f>
        <v>0</v>
      </c>
      <c r="AT1206" s="196"/>
      <c r="AU1206" s="196"/>
      <c r="AV1206" s="196"/>
      <c r="AW1206" s="196" t="e">
        <f t="shared" ref="AW1206" si="9921">IF($AT$636=1,AM1206*$AM$7,0)</f>
        <v>#REF!</v>
      </c>
      <c r="AX1206" s="196">
        <f t="shared" ref="AX1206" si="9922">IF($AU$636=1,AP1206*$AP$7,0)</f>
        <v>0</v>
      </c>
      <c r="AY1206" s="196">
        <f t="shared" ref="AY1206" si="9923">IF($AV$636=1,AS1206*$AS$7,0)</f>
        <v>0</v>
      </c>
      <c r="AZ1206" s="197" t="e">
        <f t="shared" ref="AZ1206:AZ1228" si="9924">SUM(AW1206:AY1206)</f>
        <v>#REF!</v>
      </c>
      <c r="BA1206" s="198">
        <f t="shared" ref="BA1206" si="9925">IFERROR(AZ1206/(IF($AT$636&gt;0,$AM$7,0)+IF($AU$636&gt;0,$AP$7,0)+IF($AV$636&gt;0,$AS$7,0)),0)</f>
        <v>0</v>
      </c>
      <c r="BB1206" s="198"/>
      <c r="BC1206" s="425"/>
      <c r="BD1206" s="413"/>
      <c r="BE1206" s="413"/>
      <c r="BF1206" s="413"/>
      <c r="BG1206" s="416"/>
      <c r="BH1206" s="416"/>
      <c r="BI1206" s="411"/>
      <c r="BJ1206" s="411"/>
      <c r="BK1206" s="413"/>
      <c r="BL1206" s="413"/>
      <c r="BM1206" s="413"/>
      <c r="BP1206" s="211"/>
      <c r="BQ1206" s="211"/>
      <c r="BR1206" s="211"/>
      <c r="BS1206" s="211"/>
    </row>
    <row r="1207" spans="1:71">
      <c r="A1207" s="419"/>
      <c r="B1207" s="419"/>
      <c r="C1207" s="422"/>
      <c r="D1207" s="195" t="str">
        <f t="shared" si="9450"/>
        <v>3.9</v>
      </c>
      <c r="E1207" s="195"/>
      <c r="F1207" s="195"/>
      <c r="G1207" s="195"/>
      <c r="H1207" s="195"/>
      <c r="I1207" s="195"/>
      <c r="J1207" s="196">
        <f t="shared" si="9908"/>
        <v>0</v>
      </c>
      <c r="K1207" s="197" t="str">
        <f>IF(analis!AX52="","",analis!AX52)</f>
        <v/>
      </c>
      <c r="L1207" s="196"/>
      <c r="M1207" s="196"/>
      <c r="N1207" s="196"/>
      <c r="O1207" s="196"/>
      <c r="P1207" s="196">
        <f t="shared" si="9909"/>
        <v>0</v>
      </c>
      <c r="Q1207" s="8" t="e">
        <f>#REF!</f>
        <v>#REF!</v>
      </c>
      <c r="R1207" s="196"/>
      <c r="S1207" s="196" t="e">
        <f t="shared" si="9910"/>
        <v>#REF!</v>
      </c>
      <c r="T1207" s="196"/>
      <c r="U1207" s="196"/>
      <c r="V1207" s="196">
        <f t="shared" si="9911"/>
        <v>0</v>
      </c>
      <c r="W1207" s="196"/>
      <c r="X1207" s="196"/>
      <c r="Y1207" s="196"/>
      <c r="Z1207" s="196"/>
      <c r="AA1207" s="196">
        <f t="shared" ref="AA1207" si="9926">IF($W$637=1,J1207*$J$7,0)</f>
        <v>0</v>
      </c>
      <c r="AB1207" s="196">
        <f t="shared" ref="AB1207" si="9927">IF($X$637=1,P1207*$P$7,0)</f>
        <v>0</v>
      </c>
      <c r="AC1207" s="196" t="e">
        <f t="shared" ref="AC1207" si="9928">IF($Y$637=1,S1207*$S$7,0)</f>
        <v>#REF!</v>
      </c>
      <c r="AD1207" s="196">
        <f t="shared" ref="AD1207" si="9929">IF($Z$637=1,V1207*$V$7,0)</f>
        <v>0</v>
      </c>
      <c r="AE1207" s="197" t="e">
        <f t="shared" si="9916"/>
        <v>#REF!</v>
      </c>
      <c r="AF1207" s="198">
        <f t="shared" ref="AF1207" si="9930">IFERROR(AE1207/(IF($W$637&gt;0,$J$7,0)+IF($X$637&gt;0,$P$7,0)+IF($Y$637&gt;0,$S$7,0)+IF($Z$637&gt;0,$V$7,0)),0)</f>
        <v>0</v>
      </c>
      <c r="AG1207" s="198"/>
      <c r="AH1207" s="425"/>
      <c r="AI1207" s="413"/>
      <c r="AJ1207" s="199" t="str">
        <f t="shared" si="9456"/>
        <v>4.9</v>
      </c>
      <c r="AK1207" s="8" t="e">
        <f>#REF!</f>
        <v>#REF!</v>
      </c>
      <c r="AL1207" s="199"/>
      <c r="AM1207" s="196" t="e">
        <f t="shared" si="9918"/>
        <v>#REF!</v>
      </c>
      <c r="AN1207" s="196"/>
      <c r="AO1207" s="196"/>
      <c r="AP1207" s="196">
        <f t="shared" si="9919"/>
        <v>0</v>
      </c>
      <c r="AQ1207" s="196"/>
      <c r="AR1207" s="196"/>
      <c r="AS1207" s="196">
        <f t="shared" si="9920"/>
        <v>0</v>
      </c>
      <c r="AT1207" s="196"/>
      <c r="AU1207" s="196"/>
      <c r="AV1207" s="196"/>
      <c r="AW1207" s="196" t="e">
        <f t="shared" ref="AW1207" si="9931">IF($AT$637=1,AM1207*$AM$7,0)</f>
        <v>#REF!</v>
      </c>
      <c r="AX1207" s="196">
        <f t="shared" ref="AX1207" si="9932">IF($AU$637=1,AP1207*$AP$7,0)</f>
        <v>0</v>
      </c>
      <c r="AY1207" s="196">
        <f t="shared" ref="AY1207" si="9933">IF($AV$637=1,AS1207*$AS$7,0)</f>
        <v>0</v>
      </c>
      <c r="AZ1207" s="197" t="e">
        <f t="shared" si="9924"/>
        <v>#REF!</v>
      </c>
      <c r="BA1207" s="198">
        <f t="shared" ref="BA1207" si="9934">IFERROR(AZ1207/(IF($AT$637&gt;0,$AM$7,0)+IF($AU$637&gt;0,$AP$7,0)+IF($AV$637&gt;0,$AS$7,0)),0)</f>
        <v>0</v>
      </c>
      <c r="BB1207" s="198"/>
      <c r="BC1207" s="425"/>
      <c r="BD1207" s="413"/>
      <c r="BE1207" s="413"/>
      <c r="BF1207" s="413"/>
      <c r="BG1207" s="416"/>
      <c r="BH1207" s="416"/>
      <c r="BI1207" s="411"/>
      <c r="BJ1207" s="411"/>
      <c r="BK1207" s="413"/>
      <c r="BL1207" s="413"/>
      <c r="BM1207" s="413"/>
      <c r="BP1207" s="211"/>
      <c r="BQ1207" s="211"/>
      <c r="BR1207" s="211"/>
      <c r="BS1207" s="211"/>
    </row>
    <row r="1208" spans="1:71">
      <c r="A1208" s="419"/>
      <c r="B1208" s="419"/>
      <c r="C1208" s="422"/>
      <c r="D1208" s="195" t="str">
        <f t="shared" si="9450"/>
        <v>3.10</v>
      </c>
      <c r="E1208" s="195"/>
      <c r="F1208" s="195"/>
      <c r="G1208" s="195"/>
      <c r="H1208" s="195"/>
      <c r="I1208" s="195"/>
      <c r="J1208" s="196">
        <f t="shared" si="9908"/>
        <v>0</v>
      </c>
      <c r="K1208" s="197" t="str">
        <f>IF(analis!AZ52="","",analis!AZ52)</f>
        <v/>
      </c>
      <c r="L1208" s="196"/>
      <c r="M1208" s="196"/>
      <c r="N1208" s="196"/>
      <c r="O1208" s="196"/>
      <c r="P1208" s="196">
        <f t="shared" si="9909"/>
        <v>0</v>
      </c>
      <c r="Q1208" s="8" t="e">
        <f>#REF!</f>
        <v>#REF!</v>
      </c>
      <c r="R1208" s="196"/>
      <c r="S1208" s="196" t="e">
        <f t="shared" si="9910"/>
        <v>#REF!</v>
      </c>
      <c r="T1208" s="196"/>
      <c r="U1208" s="196"/>
      <c r="V1208" s="196">
        <f t="shared" si="9911"/>
        <v>0</v>
      </c>
      <c r="W1208" s="196"/>
      <c r="X1208" s="196"/>
      <c r="Y1208" s="196"/>
      <c r="Z1208" s="196"/>
      <c r="AA1208" s="196">
        <f t="shared" ref="AA1208" si="9935">IF($W$638=1,J1208*$J$7,0)</f>
        <v>0</v>
      </c>
      <c r="AB1208" s="196">
        <f t="shared" ref="AB1208" si="9936">IF($X$638=1,P1208*$P$7,0)</f>
        <v>0</v>
      </c>
      <c r="AC1208" s="196" t="e">
        <f t="shared" ref="AC1208" si="9937">IF($Y$638=1,S1208*$S$7,0)</f>
        <v>#REF!</v>
      </c>
      <c r="AD1208" s="196">
        <f t="shared" ref="AD1208" si="9938">IF($Z$638=1,V1208*$V$7,0)</f>
        <v>0</v>
      </c>
      <c r="AE1208" s="197" t="e">
        <f t="shared" si="9916"/>
        <v>#REF!</v>
      </c>
      <c r="AF1208" s="198">
        <f t="shared" ref="AF1208" si="9939">IFERROR(AE1208/(IF($W$638&gt;0,$J$7,0)+IF($X$638&gt;0,$P$7,0)+IF($Y$638&gt;0,$S$7,0)+IF($Z$638&gt;0,$V$7,0)),0)</f>
        <v>0</v>
      </c>
      <c r="AG1208" s="198"/>
      <c r="AH1208" s="425"/>
      <c r="AI1208" s="413"/>
      <c r="AJ1208" s="199" t="str">
        <f t="shared" si="9456"/>
        <v>4.10</v>
      </c>
      <c r="AK1208" s="8" t="e">
        <f>#REF!</f>
        <v>#REF!</v>
      </c>
      <c r="AL1208" s="199"/>
      <c r="AM1208" s="196" t="e">
        <f t="shared" si="9918"/>
        <v>#REF!</v>
      </c>
      <c r="AN1208" s="196"/>
      <c r="AO1208" s="196"/>
      <c r="AP1208" s="196">
        <f t="shared" si="9919"/>
        <v>0</v>
      </c>
      <c r="AQ1208" s="196"/>
      <c r="AR1208" s="196"/>
      <c r="AS1208" s="196">
        <f t="shared" si="9920"/>
        <v>0</v>
      </c>
      <c r="AT1208" s="196"/>
      <c r="AU1208" s="196"/>
      <c r="AV1208" s="196"/>
      <c r="AW1208" s="196" t="e">
        <f t="shared" ref="AW1208" si="9940">IF($AT$638=1,AM1208*$AM$7,0)</f>
        <v>#REF!</v>
      </c>
      <c r="AX1208" s="196">
        <f t="shared" ref="AX1208" si="9941">IF($AU$638=1,AP1208*$AP$7,0)</f>
        <v>0</v>
      </c>
      <c r="AY1208" s="196">
        <f t="shared" ref="AY1208" si="9942">IF($AV$638=1,AS1208*$AS$7,0)</f>
        <v>0</v>
      </c>
      <c r="AZ1208" s="197" t="e">
        <f t="shared" si="9924"/>
        <v>#REF!</v>
      </c>
      <c r="BA1208" s="198">
        <f t="shared" ref="BA1208" si="9943">IFERROR(AZ1208/(IF($AT$638&gt;0,$AM$7,0)+IF($AU$638&gt;0,$AP$7,0)+IF($AV$638&gt;0,$AS$7,0)),0)</f>
        <v>0</v>
      </c>
      <c r="BB1208" s="198"/>
      <c r="BC1208" s="425"/>
      <c r="BD1208" s="413"/>
      <c r="BE1208" s="413"/>
      <c r="BF1208" s="413"/>
      <c r="BG1208" s="416"/>
      <c r="BH1208" s="416"/>
      <c r="BI1208" s="411"/>
      <c r="BJ1208" s="411"/>
      <c r="BK1208" s="413"/>
      <c r="BL1208" s="413"/>
      <c r="BM1208" s="413"/>
      <c r="BP1208" s="211"/>
      <c r="BQ1208" s="211"/>
      <c r="BR1208" s="211"/>
      <c r="BS1208" s="211"/>
    </row>
    <row r="1209" spans="1:71">
      <c r="A1209" s="419"/>
      <c r="B1209" s="419"/>
      <c r="C1209" s="422"/>
      <c r="D1209" s="195" t="str">
        <f t="shared" si="9450"/>
        <v>3.11</v>
      </c>
      <c r="E1209" s="195"/>
      <c r="F1209" s="195"/>
      <c r="G1209" s="195"/>
      <c r="H1209" s="195"/>
      <c r="I1209" s="195"/>
      <c r="J1209" s="196">
        <f t="shared" si="9908"/>
        <v>0</v>
      </c>
      <c r="K1209" s="197" t="str">
        <f>IF(analis!BB52="","",analis!BB52)</f>
        <v/>
      </c>
      <c r="L1209" s="196"/>
      <c r="M1209" s="196"/>
      <c r="N1209" s="196"/>
      <c r="O1209" s="196"/>
      <c r="P1209" s="196">
        <f t="shared" si="9909"/>
        <v>0</v>
      </c>
      <c r="Q1209" s="8" t="e">
        <f>#REF!</f>
        <v>#REF!</v>
      </c>
      <c r="R1209" s="196"/>
      <c r="S1209" s="196" t="e">
        <f t="shared" si="9910"/>
        <v>#REF!</v>
      </c>
      <c r="T1209" s="196"/>
      <c r="U1209" s="196"/>
      <c r="V1209" s="196">
        <f t="shared" si="9911"/>
        <v>0</v>
      </c>
      <c r="W1209" s="196"/>
      <c r="X1209" s="196"/>
      <c r="Y1209" s="196"/>
      <c r="Z1209" s="196"/>
      <c r="AA1209" s="196">
        <f t="shared" ref="AA1209" si="9944">IF($W$639=1,J1209*$J$7,0)</f>
        <v>0</v>
      </c>
      <c r="AB1209" s="196">
        <f t="shared" ref="AB1209" si="9945">IF($X$639=1,P1209*$P$7,0)</f>
        <v>0</v>
      </c>
      <c r="AC1209" s="196" t="e">
        <f t="shared" ref="AC1209" si="9946">IF($Y$639=1,S1209*$S$7,0)</f>
        <v>#REF!</v>
      </c>
      <c r="AD1209" s="196">
        <f t="shared" ref="AD1209" si="9947">IF($Z$639=1,V1209*$V$7,0)</f>
        <v>0</v>
      </c>
      <c r="AE1209" s="197" t="e">
        <f t="shared" si="9916"/>
        <v>#REF!</v>
      </c>
      <c r="AF1209" s="198">
        <f t="shared" ref="AF1209" si="9948">IFERROR(AE1209/(IF($W$639&gt;0,$J$7,0)+IF($X$639&gt;0,$P$7,0)+IF($Y$639&gt;0,$S$7,0)+IF($Z$639&gt;0,$V$7,0)),0)</f>
        <v>0</v>
      </c>
      <c r="AG1209" s="198"/>
      <c r="AH1209" s="425"/>
      <c r="AI1209" s="413"/>
      <c r="AJ1209" s="199" t="str">
        <f t="shared" si="9456"/>
        <v>4.11</v>
      </c>
      <c r="AK1209" s="8" t="e">
        <f>#REF!</f>
        <v>#REF!</v>
      </c>
      <c r="AL1209" s="199"/>
      <c r="AM1209" s="196" t="e">
        <f t="shared" si="9918"/>
        <v>#REF!</v>
      </c>
      <c r="AN1209" s="196"/>
      <c r="AO1209" s="196"/>
      <c r="AP1209" s="196">
        <f t="shared" si="9919"/>
        <v>0</v>
      </c>
      <c r="AQ1209" s="196"/>
      <c r="AR1209" s="196"/>
      <c r="AS1209" s="196">
        <f t="shared" si="9920"/>
        <v>0</v>
      </c>
      <c r="AT1209" s="196"/>
      <c r="AU1209" s="196"/>
      <c r="AV1209" s="196"/>
      <c r="AW1209" s="196" t="e">
        <f t="shared" ref="AW1209" si="9949">IF($AT$639=1,AM1209*$AM$7,0)</f>
        <v>#REF!</v>
      </c>
      <c r="AX1209" s="196">
        <f t="shared" ref="AX1209" si="9950">IF($AU$639=1,AP1209*$AP$7,0)</f>
        <v>0</v>
      </c>
      <c r="AY1209" s="196">
        <f t="shared" ref="AY1209" si="9951">IF($AV$639=1,AS1209*$AS$7,0)</f>
        <v>0</v>
      </c>
      <c r="AZ1209" s="197" t="e">
        <f t="shared" si="9924"/>
        <v>#REF!</v>
      </c>
      <c r="BA1209" s="198">
        <f t="shared" ref="BA1209" si="9952">IFERROR(AZ1209/(IF($AT$639&gt;0,$AM$7,0)+IF($AU$639&gt;0,$AP$7,0)+IF($AV$639&gt;0,$AS$7,0)),0)</f>
        <v>0</v>
      </c>
      <c r="BB1209" s="198"/>
      <c r="BC1209" s="425"/>
      <c r="BD1209" s="413"/>
      <c r="BE1209" s="413"/>
      <c r="BF1209" s="413"/>
      <c r="BG1209" s="416"/>
      <c r="BH1209" s="416"/>
      <c r="BI1209" s="411"/>
      <c r="BJ1209" s="411"/>
      <c r="BK1209" s="413"/>
      <c r="BL1209" s="413"/>
      <c r="BM1209" s="413"/>
      <c r="BP1209" s="211"/>
      <c r="BQ1209" s="211"/>
      <c r="BR1209" s="211"/>
      <c r="BS1209" s="211"/>
    </row>
    <row r="1210" spans="1:71">
      <c r="A1210" s="419"/>
      <c r="B1210" s="419"/>
      <c r="C1210" s="422"/>
      <c r="D1210" s="195" t="str">
        <f t="shared" si="9450"/>
        <v>3.12</v>
      </c>
      <c r="E1210" s="195"/>
      <c r="F1210" s="195"/>
      <c r="G1210" s="195"/>
      <c r="H1210" s="195"/>
      <c r="I1210" s="195"/>
      <c r="J1210" s="196">
        <f t="shared" si="9908"/>
        <v>0</v>
      </c>
      <c r="K1210" s="197" t="str">
        <f>IF(analis!BD52="","",analis!BD52)</f>
        <v/>
      </c>
      <c r="L1210" s="196"/>
      <c r="M1210" s="196"/>
      <c r="N1210" s="196"/>
      <c r="O1210" s="196"/>
      <c r="P1210" s="196">
        <f t="shared" si="9909"/>
        <v>0</v>
      </c>
      <c r="Q1210" s="8" t="e">
        <f>#REF!</f>
        <v>#REF!</v>
      </c>
      <c r="R1210" s="196"/>
      <c r="S1210" s="196" t="e">
        <f t="shared" si="9910"/>
        <v>#REF!</v>
      </c>
      <c r="T1210" s="196"/>
      <c r="U1210" s="196"/>
      <c r="V1210" s="196">
        <f t="shared" si="9911"/>
        <v>0</v>
      </c>
      <c r="W1210" s="196"/>
      <c r="X1210" s="196"/>
      <c r="Y1210" s="196"/>
      <c r="Z1210" s="196"/>
      <c r="AA1210" s="196">
        <f t="shared" ref="AA1210" si="9953">IF($W$640=1,J1210*$J$7,0)</f>
        <v>0</v>
      </c>
      <c r="AB1210" s="196">
        <f t="shared" ref="AB1210" si="9954">IF($X$640=1,P1210*$P$7,0)</f>
        <v>0</v>
      </c>
      <c r="AC1210" s="196" t="e">
        <f t="shared" ref="AC1210" si="9955">IF($Y$640=1,S1210*$S$7,0)</f>
        <v>#REF!</v>
      </c>
      <c r="AD1210" s="196">
        <f t="shared" ref="AD1210" si="9956">IF($Z$640=1,V1210*$V$7,0)</f>
        <v>0</v>
      </c>
      <c r="AE1210" s="197" t="e">
        <f t="shared" si="9916"/>
        <v>#REF!</v>
      </c>
      <c r="AF1210" s="198">
        <f t="shared" ref="AF1210" si="9957">IFERROR(AE1210/(IF($W$640&gt;0,$J$7,0)+IF($X$640&gt;0,$P$7,0)+IF($Y$640&gt;0,$S$7,0)+IF($Z$640&gt;0,$V$7,0)),0)</f>
        <v>0</v>
      </c>
      <c r="AG1210" s="198"/>
      <c r="AH1210" s="425"/>
      <c r="AI1210" s="413"/>
      <c r="AJ1210" s="199" t="str">
        <f t="shared" si="9456"/>
        <v>4.12</v>
      </c>
      <c r="AK1210" s="8" t="e">
        <f>#REF!</f>
        <v>#REF!</v>
      </c>
      <c r="AL1210" s="199"/>
      <c r="AM1210" s="196" t="e">
        <f t="shared" si="9918"/>
        <v>#REF!</v>
      </c>
      <c r="AN1210" s="196"/>
      <c r="AO1210" s="196"/>
      <c r="AP1210" s="196">
        <f t="shared" si="9919"/>
        <v>0</v>
      </c>
      <c r="AQ1210" s="196"/>
      <c r="AR1210" s="196"/>
      <c r="AS1210" s="196">
        <f t="shared" si="9920"/>
        <v>0</v>
      </c>
      <c r="AT1210" s="196"/>
      <c r="AU1210" s="196"/>
      <c r="AV1210" s="196"/>
      <c r="AW1210" s="196" t="e">
        <f t="shared" ref="AW1210" si="9958">IF($AT$640=1,AM1210*$AM$7,0)</f>
        <v>#REF!</v>
      </c>
      <c r="AX1210" s="196">
        <f t="shared" ref="AX1210" si="9959">IF($AU$640=1,AP1210*$AP$7,0)</f>
        <v>0</v>
      </c>
      <c r="AY1210" s="196">
        <f t="shared" ref="AY1210" si="9960">IF($AV$640=1,AS1210*$AS$7,0)</f>
        <v>0</v>
      </c>
      <c r="AZ1210" s="197" t="e">
        <f t="shared" si="9924"/>
        <v>#REF!</v>
      </c>
      <c r="BA1210" s="198">
        <f t="shared" ref="BA1210" si="9961">IFERROR(AZ1210/(IF($AT$640&gt;0,$AM$7,0)+IF($AU$640&gt;0,$AP$7,0)+IF($AV$640&gt;0,$AS$7,0)),0)</f>
        <v>0</v>
      </c>
      <c r="BB1210" s="198"/>
      <c r="BC1210" s="425"/>
      <c r="BD1210" s="413"/>
      <c r="BE1210" s="413"/>
      <c r="BF1210" s="413"/>
      <c r="BG1210" s="416"/>
      <c r="BH1210" s="416"/>
      <c r="BI1210" s="411"/>
      <c r="BJ1210" s="411"/>
      <c r="BK1210" s="413"/>
      <c r="BL1210" s="413"/>
      <c r="BM1210" s="413"/>
      <c r="BP1210" s="211"/>
      <c r="BQ1210" s="211"/>
      <c r="BR1210" s="211"/>
      <c r="BS1210" s="211"/>
    </row>
    <row r="1211" spans="1:71">
      <c r="A1211" s="419"/>
      <c r="B1211" s="419"/>
      <c r="C1211" s="422"/>
      <c r="D1211" s="195" t="str">
        <f t="shared" si="9450"/>
        <v>3.13</v>
      </c>
      <c r="E1211" s="195"/>
      <c r="F1211" s="195"/>
      <c r="G1211" s="195"/>
      <c r="H1211" s="195"/>
      <c r="I1211" s="195"/>
      <c r="J1211" s="196">
        <f t="shared" si="9908"/>
        <v>0</v>
      </c>
      <c r="K1211" s="197" t="str">
        <f>IF(analis!BF52="","",analis!BF52)</f>
        <v/>
      </c>
      <c r="L1211" s="196"/>
      <c r="M1211" s="196"/>
      <c r="N1211" s="196"/>
      <c r="O1211" s="196"/>
      <c r="P1211" s="196">
        <f t="shared" si="9909"/>
        <v>0</v>
      </c>
      <c r="Q1211" s="8" t="e">
        <f>#REF!</f>
        <v>#REF!</v>
      </c>
      <c r="R1211" s="196"/>
      <c r="S1211" s="196" t="e">
        <f t="shared" si="9910"/>
        <v>#REF!</v>
      </c>
      <c r="T1211" s="196"/>
      <c r="U1211" s="196"/>
      <c r="V1211" s="196">
        <f t="shared" si="9911"/>
        <v>0</v>
      </c>
      <c r="W1211" s="196"/>
      <c r="X1211" s="196"/>
      <c r="Y1211" s="196"/>
      <c r="Z1211" s="196"/>
      <c r="AA1211" s="196">
        <f t="shared" ref="AA1211" si="9962">IF($W$641=1,J1211*$J$7,0)</f>
        <v>0</v>
      </c>
      <c r="AB1211" s="196">
        <f t="shared" ref="AB1211" si="9963">IF($X$641=1,P1211*$P$7,0)</f>
        <v>0</v>
      </c>
      <c r="AC1211" s="196" t="e">
        <f t="shared" ref="AC1211" si="9964">IF($Y$641=1,S1211*$S$7,0)</f>
        <v>#REF!</v>
      </c>
      <c r="AD1211" s="196">
        <f t="shared" ref="AD1211" si="9965">IF($Z$641=1,V1211*$V$7,0)</f>
        <v>0</v>
      </c>
      <c r="AE1211" s="197" t="e">
        <f t="shared" si="9916"/>
        <v>#REF!</v>
      </c>
      <c r="AF1211" s="198">
        <f t="shared" ref="AF1211" si="9966">IFERROR(AE1211/(IF($W$641&gt;0,$J$7,0)+IF($X$641&gt;0,$P$7,0)+IF($Y$641&gt;0,$S$7,0)+IF($Z$641&gt;0,$V$7,0)),0)</f>
        <v>0</v>
      </c>
      <c r="AG1211" s="198"/>
      <c r="AH1211" s="425"/>
      <c r="AI1211" s="413"/>
      <c r="AJ1211" s="199" t="str">
        <f t="shared" si="9456"/>
        <v>4.13</v>
      </c>
      <c r="AK1211" s="8" t="e">
        <f>#REF!</f>
        <v>#REF!</v>
      </c>
      <c r="AL1211" s="199"/>
      <c r="AM1211" s="196" t="e">
        <f t="shared" si="9918"/>
        <v>#REF!</v>
      </c>
      <c r="AN1211" s="196"/>
      <c r="AO1211" s="196"/>
      <c r="AP1211" s="196">
        <f t="shared" si="9919"/>
        <v>0</v>
      </c>
      <c r="AQ1211" s="196"/>
      <c r="AR1211" s="196"/>
      <c r="AS1211" s="196">
        <f t="shared" si="9920"/>
        <v>0</v>
      </c>
      <c r="AT1211" s="196"/>
      <c r="AU1211" s="196"/>
      <c r="AV1211" s="196"/>
      <c r="AW1211" s="196" t="e">
        <f t="shared" ref="AW1211" si="9967">IF($AT$641=1,AM1211*$AM$7,0)</f>
        <v>#REF!</v>
      </c>
      <c r="AX1211" s="196">
        <f t="shared" ref="AX1211" si="9968">IF($AU$641=1,AP1211*$AP$7,0)</f>
        <v>0</v>
      </c>
      <c r="AY1211" s="196">
        <f t="shared" ref="AY1211" si="9969">IF($AV$641=1,AS1211*$AS$7,0)</f>
        <v>0</v>
      </c>
      <c r="AZ1211" s="197" t="e">
        <f t="shared" si="9924"/>
        <v>#REF!</v>
      </c>
      <c r="BA1211" s="198">
        <f t="shared" ref="BA1211" si="9970">IFERROR(AZ1211/(IF($AT$641&gt;0,$AM$7,0)+IF($AU$641&gt;0,$AP$7,0)+IF($AV$641&gt;0,$AS$7,0)),0)</f>
        <v>0</v>
      </c>
      <c r="BB1211" s="198"/>
      <c r="BC1211" s="425"/>
      <c r="BD1211" s="413"/>
      <c r="BE1211" s="413"/>
      <c r="BF1211" s="413"/>
      <c r="BG1211" s="416"/>
      <c r="BH1211" s="416"/>
      <c r="BI1211" s="411"/>
      <c r="BJ1211" s="411"/>
      <c r="BK1211" s="413"/>
      <c r="BL1211" s="413"/>
      <c r="BM1211" s="413"/>
      <c r="BP1211" s="211"/>
      <c r="BQ1211" s="211"/>
      <c r="BR1211" s="211"/>
      <c r="BS1211" s="211"/>
    </row>
    <row r="1212" spans="1:71">
      <c r="A1212" s="419"/>
      <c r="B1212" s="419"/>
      <c r="C1212" s="422"/>
      <c r="D1212" s="195" t="str">
        <f t="shared" si="9450"/>
        <v>3.14</v>
      </c>
      <c r="E1212" s="195"/>
      <c r="F1212" s="195"/>
      <c r="G1212" s="195"/>
      <c r="H1212" s="195"/>
      <c r="I1212" s="195"/>
      <c r="J1212" s="196">
        <f t="shared" si="9908"/>
        <v>0</v>
      </c>
      <c r="K1212" s="197" t="str">
        <f>IF(analis!BH52="","",analis!BH52)</f>
        <v/>
      </c>
      <c r="L1212" s="196"/>
      <c r="M1212" s="196"/>
      <c r="N1212" s="196"/>
      <c r="O1212" s="196"/>
      <c r="P1212" s="196">
        <f t="shared" si="9909"/>
        <v>0</v>
      </c>
      <c r="Q1212" s="8" t="e">
        <f>#REF!</f>
        <v>#REF!</v>
      </c>
      <c r="R1212" s="196"/>
      <c r="S1212" s="196" t="e">
        <f t="shared" si="9910"/>
        <v>#REF!</v>
      </c>
      <c r="T1212" s="196"/>
      <c r="U1212" s="196"/>
      <c r="V1212" s="196">
        <f t="shared" si="9911"/>
        <v>0</v>
      </c>
      <c r="W1212" s="196"/>
      <c r="X1212" s="196"/>
      <c r="Y1212" s="196"/>
      <c r="Z1212" s="196"/>
      <c r="AA1212" s="196">
        <f t="shared" ref="AA1212" si="9971">IF($W$642=1,J1212*$J$7,0)</f>
        <v>0</v>
      </c>
      <c r="AB1212" s="196">
        <f t="shared" ref="AB1212" si="9972">IF($X$642=1,P1212*$P$7,0)</f>
        <v>0</v>
      </c>
      <c r="AC1212" s="196" t="e">
        <f t="shared" ref="AC1212" si="9973">IF($Y$642=1,S1212*$S$7,0)</f>
        <v>#REF!</v>
      </c>
      <c r="AD1212" s="196">
        <f t="shared" ref="AD1212" si="9974">IF($Z$642=1,V1212*$V$7,0)</f>
        <v>0</v>
      </c>
      <c r="AE1212" s="197" t="e">
        <f t="shared" si="9916"/>
        <v>#REF!</v>
      </c>
      <c r="AF1212" s="198">
        <f t="shared" ref="AF1212" si="9975">IFERROR(AE1212/(IF($W$642&gt;0,$J$7,0)+IF($X$642&gt;0,$P$7,0)+IF($Y$642&gt;0,$S$7,0)+IF($Z$642&gt;0,$V$7,0)),0)</f>
        <v>0</v>
      </c>
      <c r="AG1212" s="198"/>
      <c r="AH1212" s="425"/>
      <c r="AI1212" s="413"/>
      <c r="AJ1212" s="199" t="str">
        <f t="shared" si="9456"/>
        <v>4.14</v>
      </c>
      <c r="AK1212" s="8" t="e">
        <f>#REF!</f>
        <v>#REF!</v>
      </c>
      <c r="AL1212" s="199"/>
      <c r="AM1212" s="196" t="e">
        <f t="shared" si="9918"/>
        <v>#REF!</v>
      </c>
      <c r="AN1212" s="196"/>
      <c r="AO1212" s="196"/>
      <c r="AP1212" s="196">
        <f t="shared" si="9919"/>
        <v>0</v>
      </c>
      <c r="AQ1212" s="196"/>
      <c r="AR1212" s="196"/>
      <c r="AS1212" s="196">
        <f t="shared" si="9920"/>
        <v>0</v>
      </c>
      <c r="AT1212" s="196"/>
      <c r="AU1212" s="196"/>
      <c r="AV1212" s="196"/>
      <c r="AW1212" s="196" t="e">
        <f t="shared" ref="AW1212" si="9976">IF($AT$642=1,AM1212*$AM$7,0)</f>
        <v>#REF!</v>
      </c>
      <c r="AX1212" s="196">
        <f t="shared" ref="AX1212" si="9977">IF($AU$642=1,AP1212*$AP$7,0)</f>
        <v>0</v>
      </c>
      <c r="AY1212" s="196">
        <f t="shared" ref="AY1212" si="9978">IF($AV$642=1,AS1212*$AS$7,0)</f>
        <v>0</v>
      </c>
      <c r="AZ1212" s="197" t="e">
        <f t="shared" si="9924"/>
        <v>#REF!</v>
      </c>
      <c r="BA1212" s="198">
        <f t="shared" ref="BA1212" si="9979">IFERROR(AZ1212/(IF($AT$642&gt;0,$AM$7,0)+IF($AU$642&gt;0,$AP$7,0)+IF($AV$642&gt;0,$AS$7,0)),0)</f>
        <v>0</v>
      </c>
      <c r="BB1212" s="198"/>
      <c r="BC1212" s="425"/>
      <c r="BD1212" s="413"/>
      <c r="BE1212" s="413"/>
      <c r="BF1212" s="413"/>
      <c r="BG1212" s="416"/>
      <c r="BH1212" s="416"/>
      <c r="BI1212" s="411"/>
      <c r="BJ1212" s="411"/>
      <c r="BK1212" s="413"/>
      <c r="BL1212" s="413"/>
      <c r="BM1212" s="413"/>
      <c r="BP1212" s="211"/>
      <c r="BQ1212" s="211"/>
      <c r="BR1212" s="211"/>
      <c r="BS1212" s="211"/>
    </row>
    <row r="1213" spans="1:71">
      <c r="A1213" s="420"/>
      <c r="B1213" s="420"/>
      <c r="C1213" s="423"/>
      <c r="D1213" s="195" t="str">
        <f t="shared" si="9450"/>
        <v>3.15</v>
      </c>
      <c r="E1213" s="195"/>
      <c r="F1213" s="195"/>
      <c r="G1213" s="195"/>
      <c r="H1213" s="195"/>
      <c r="I1213" s="195"/>
      <c r="J1213" s="196">
        <f t="shared" si="9908"/>
        <v>0</v>
      </c>
      <c r="K1213" s="197" t="str">
        <f>IF(analis!BJ52="","",analis!BJ52)</f>
        <v/>
      </c>
      <c r="L1213" s="196"/>
      <c r="M1213" s="196"/>
      <c r="N1213" s="196"/>
      <c r="O1213" s="196"/>
      <c r="P1213" s="196">
        <f t="shared" si="9909"/>
        <v>0</v>
      </c>
      <c r="Q1213" s="8" t="e">
        <f>#REF!</f>
        <v>#REF!</v>
      </c>
      <c r="R1213" s="196"/>
      <c r="S1213" s="196" t="e">
        <f t="shared" si="9910"/>
        <v>#REF!</v>
      </c>
      <c r="T1213" s="196"/>
      <c r="U1213" s="196"/>
      <c r="V1213" s="196">
        <f t="shared" si="9911"/>
        <v>0</v>
      </c>
      <c r="W1213" s="196"/>
      <c r="X1213" s="196"/>
      <c r="Y1213" s="196"/>
      <c r="Z1213" s="196"/>
      <c r="AA1213" s="196">
        <f t="shared" ref="AA1213" si="9980">IF($W$643=1,J1213*$J$7,0)</f>
        <v>0</v>
      </c>
      <c r="AB1213" s="196">
        <f t="shared" ref="AB1213" si="9981">IF($X$643=1,P1213*$P$7,0)</f>
        <v>0</v>
      </c>
      <c r="AC1213" s="196" t="e">
        <f t="shared" ref="AC1213" si="9982">IF($Y$643=1,S1213*$S$7,0)</f>
        <v>#REF!</v>
      </c>
      <c r="AD1213" s="196">
        <f t="shared" ref="AD1213" si="9983">IF($Z$643=1,V1213*$V$7,0)</f>
        <v>0</v>
      </c>
      <c r="AE1213" s="197" t="e">
        <f t="shared" si="9916"/>
        <v>#REF!</v>
      </c>
      <c r="AF1213" s="198">
        <f t="shared" ref="AF1213" si="9984">IFERROR(AE1213/(IF($W$643&gt;0,$J$7,0)+IF($X$643&gt;0,$P$7,0)+IF($Y$643&gt;0,$S$7,0)+IF($Z$643&gt;0,$V$7,0)),0)</f>
        <v>0</v>
      </c>
      <c r="AG1213" s="198"/>
      <c r="AH1213" s="426"/>
      <c r="AI1213" s="414"/>
      <c r="AJ1213" s="199" t="str">
        <f t="shared" si="9456"/>
        <v>4.15</v>
      </c>
      <c r="AK1213" s="8" t="e">
        <f>#REF!</f>
        <v>#REF!</v>
      </c>
      <c r="AL1213" s="199"/>
      <c r="AM1213" s="196" t="e">
        <f t="shared" si="9918"/>
        <v>#REF!</v>
      </c>
      <c r="AN1213" s="196"/>
      <c r="AO1213" s="196"/>
      <c r="AP1213" s="196">
        <f t="shared" si="9919"/>
        <v>0</v>
      </c>
      <c r="AQ1213" s="196"/>
      <c r="AR1213" s="196"/>
      <c r="AS1213" s="196">
        <f t="shared" si="9920"/>
        <v>0</v>
      </c>
      <c r="AT1213" s="196"/>
      <c r="AU1213" s="196"/>
      <c r="AV1213" s="196"/>
      <c r="AW1213" s="196" t="e">
        <f t="shared" ref="AW1213" si="9985">IF($AT$643=1,AM1213*$AM$7,0)</f>
        <v>#REF!</v>
      </c>
      <c r="AX1213" s="196">
        <f t="shared" ref="AX1213" si="9986">IF($AU$643=1,AP1213*$AP$7,0)</f>
        <v>0</v>
      </c>
      <c r="AY1213" s="196">
        <f t="shared" ref="AY1213" si="9987">IF($AV$643=1,AS1213*$AS$7,0)</f>
        <v>0</v>
      </c>
      <c r="AZ1213" s="197" t="e">
        <f t="shared" si="9924"/>
        <v>#REF!</v>
      </c>
      <c r="BA1213" s="198">
        <f t="shared" ref="BA1213" si="9988">IFERROR(AZ1213/(IF($AT$643&gt;0,$AM$7,0)+IF($AU$643&gt;0,$AP$7,0)+IF($AV$643&gt;0,$AS$7,0)),0)</f>
        <v>0</v>
      </c>
      <c r="BB1213" s="198"/>
      <c r="BC1213" s="426"/>
      <c r="BD1213" s="414"/>
      <c r="BE1213" s="414"/>
      <c r="BF1213" s="414"/>
      <c r="BG1213" s="417"/>
      <c r="BH1213" s="417"/>
      <c r="BI1213" s="316"/>
      <c r="BJ1213" s="316"/>
      <c r="BK1213" s="414"/>
      <c r="BL1213" s="414"/>
      <c r="BM1213" s="414"/>
      <c r="BP1213" s="211"/>
      <c r="BQ1213" s="211"/>
      <c r="BR1213" s="211"/>
      <c r="BS1213" s="211"/>
    </row>
    <row r="1214" spans="1:71">
      <c r="A1214" s="418">
        <v>40</v>
      </c>
      <c r="B1214" s="418">
        <f>pd!B663</f>
        <v>0</v>
      </c>
      <c r="C1214" s="421">
        <f>pd!C663</f>
        <v>0</v>
      </c>
      <c r="D1214" s="195" t="str">
        <f t="shared" si="9450"/>
        <v>3.1</v>
      </c>
      <c r="E1214" s="195"/>
      <c r="F1214" s="195"/>
      <c r="G1214" s="195"/>
      <c r="H1214" s="195"/>
      <c r="I1214" s="195"/>
      <c r="J1214" s="196">
        <f t="shared" si="9908"/>
        <v>0</v>
      </c>
      <c r="K1214" s="197" t="str">
        <f>IF(analis!AH53="","",analis!AH53)</f>
        <v/>
      </c>
      <c r="L1214" s="196"/>
      <c r="M1214" s="196"/>
      <c r="N1214" s="196"/>
      <c r="O1214" s="196"/>
      <c r="P1214" s="196">
        <f t="shared" si="9909"/>
        <v>0</v>
      </c>
      <c r="Q1214" s="8" t="e">
        <f>#REF!</f>
        <v>#REF!</v>
      </c>
      <c r="R1214" s="196"/>
      <c r="S1214" s="196" t="e">
        <f t="shared" si="9910"/>
        <v>#REF!</v>
      </c>
      <c r="T1214" s="196"/>
      <c r="U1214" s="196"/>
      <c r="V1214" s="196">
        <f t="shared" si="9911"/>
        <v>0</v>
      </c>
      <c r="W1214" s="196"/>
      <c r="X1214" s="196"/>
      <c r="Y1214" s="196"/>
      <c r="Z1214" s="196"/>
      <c r="AA1214" s="196">
        <f t="shared" ref="AA1214" si="9989">IF($W$629=1,J1214*$J$7,0)</f>
        <v>0</v>
      </c>
      <c r="AB1214" s="196">
        <f t="shared" ref="AB1214" si="9990">IF($X$629=1,P1214*$P$7,0)</f>
        <v>0</v>
      </c>
      <c r="AC1214" s="196" t="e">
        <f t="shared" ref="AC1214" si="9991">IF($Y$629=1,S1214*$S$7,0)</f>
        <v>#REF!</v>
      </c>
      <c r="AD1214" s="196">
        <f t="shared" ref="AD1214" si="9992">IF($Z$629=1,V1214*$V$7,0)</f>
        <v>0</v>
      </c>
      <c r="AE1214" s="197" t="e">
        <f t="shared" si="9916"/>
        <v>#REF!</v>
      </c>
      <c r="AF1214" s="198">
        <f t="shared" ref="AF1214" si="9993">IFERROR(AE1214/(IF($W$629&gt;0,$J$7,0)+IF($X$629&gt;0,$P$7,0)+IF($Y$629&gt;0,$S$7,0)+IF($Z$629&gt;0,$V$7,0)),0)</f>
        <v>0</v>
      </c>
      <c r="AG1214" s="198"/>
      <c r="AH1214" s="424" t="e">
        <f t="shared" ref="AH1214" si="9994">ROUND((SUM(AF1214:AF1228)/SUM($AG$629:$AG$643)),0)</f>
        <v>#REF!</v>
      </c>
      <c r="AI1214" s="412" t="e">
        <f t="shared" ref="AI1214" si="9995">IF(AH1214&gt;=$BO$629,"A",IF(AH1214&gt;=$BO$630,"B",IF(AH1214&gt;=$BO$631,"C",IF(AH1214&gt;=$BO$632,"D",""))))</f>
        <v>#REF!</v>
      </c>
      <c r="AJ1214" s="199" t="str">
        <f t="shared" si="9456"/>
        <v>4.1</v>
      </c>
      <c r="AK1214" s="8" t="e">
        <f>#REF!</f>
        <v>#REF!</v>
      </c>
      <c r="AL1214" s="199"/>
      <c r="AM1214" s="196" t="e">
        <f t="shared" si="9918"/>
        <v>#REF!</v>
      </c>
      <c r="AN1214" s="196"/>
      <c r="AO1214" s="196"/>
      <c r="AP1214" s="196">
        <f t="shared" si="9919"/>
        <v>0</v>
      </c>
      <c r="AQ1214" s="196"/>
      <c r="AR1214" s="196"/>
      <c r="AS1214" s="196">
        <f t="shared" si="9920"/>
        <v>0</v>
      </c>
      <c r="AT1214" s="196"/>
      <c r="AU1214" s="196"/>
      <c r="AV1214" s="196"/>
      <c r="AW1214" s="196" t="e">
        <f t="shared" ref="AW1214" si="9996">IF($AT$629=1,AM1214*$AM$7,0)</f>
        <v>#REF!</v>
      </c>
      <c r="AX1214" s="196">
        <f t="shared" ref="AX1214" si="9997">IF($AU$629=1,AP1214*$AP$7,0)</f>
        <v>0</v>
      </c>
      <c r="AY1214" s="196">
        <f t="shared" ref="AY1214" si="9998">IF($AV$629=1,AS1214*$AS$7,0)</f>
        <v>0</v>
      </c>
      <c r="AZ1214" s="197" t="e">
        <f t="shared" si="9924"/>
        <v>#REF!</v>
      </c>
      <c r="BA1214" s="198">
        <f t="shared" ref="BA1214" si="9999">IFERROR(AZ1214/(IF($AT$629&gt;0,$AM$7,0)+IF($AU$629&gt;0,$AP$7,0)+IF($AV$629&gt;0,$AS$7,0)),0)</f>
        <v>0</v>
      </c>
      <c r="BB1214" s="198"/>
      <c r="BC1214" s="424" t="e">
        <f t="shared" ref="BC1214" si="10000">ROUND((SUM(BA1214:BA1228)/SUM($BB$629:$BB$643)),0)</f>
        <v>#REF!</v>
      </c>
      <c r="BD1214" s="412" t="e">
        <f t="shared" ref="BD1214" si="10001">IF(BC1214&gt;=$BO$629,"A",IF(BC1214&gt;=$BO$630,"B",IF(BC1214&gt;=$BO$631,"C",IF(BC1214&gt;=$BO$632,"D",""))))</f>
        <v>#REF!</v>
      </c>
      <c r="BE1214" s="412"/>
      <c r="BF1214" s="412"/>
      <c r="BG1214" s="415" t="e">
        <f t="shared" ref="BG1214" si="10002">IF(AI1214=$BP$629,$BQ$629,IF(AI1214=$BP$630,$BQ$630,IF(AI1214=$BP$631,$BQ$631,IF(AI1214=$BP$632,$BQ$632,""))))</f>
        <v>#REF!</v>
      </c>
      <c r="BH1214" s="415" t="e">
        <f t="shared" ref="BH1214" si="10003">IF(BD1214=$BP$629,$BR$629,IF(BD1214=$BP$630,$BR$630,IF(BD1214=$BP$631,$BR$631,IF(BD1214=$BP$632,$BR$632,""))))</f>
        <v>#REF!</v>
      </c>
      <c r="BI1214" s="315" t="str">
        <f t="shared" ref="BI1214" si="10004">IF(BE1214=$BS$629,$BT$629,IF(BE1214=$BS$630,$BT$630,IF(BE1214=$BS$631,$BT$631,IF(BE1214=$BS$632,$BT$632,""))))</f>
        <v/>
      </c>
      <c r="BJ1214" s="315" t="str">
        <f t="shared" ref="BJ1214" si="10005">IF(BF1214=$BS$629,$BU$629,IF(BF1214=$BS$630,$BU$630,IF(BF1214=$BS$631,$BU$631,IF(BF1214=$BS$632,$BU$632,""))))</f>
        <v/>
      </c>
      <c r="BK1214" s="412"/>
      <c r="BL1214" s="412"/>
      <c r="BM1214" s="412"/>
      <c r="BP1214" s="211"/>
      <c r="BQ1214" s="211"/>
      <c r="BR1214" s="211"/>
      <c r="BS1214" s="211"/>
    </row>
    <row r="1215" spans="1:71">
      <c r="A1215" s="419"/>
      <c r="B1215" s="419"/>
      <c r="C1215" s="422"/>
      <c r="D1215" s="195" t="str">
        <f t="shared" si="9450"/>
        <v>3.2</v>
      </c>
      <c r="E1215" s="195"/>
      <c r="F1215" s="195"/>
      <c r="G1215" s="195"/>
      <c r="H1215" s="195"/>
      <c r="I1215" s="195"/>
      <c r="J1215" s="196">
        <f t="shared" si="9908"/>
        <v>0</v>
      </c>
      <c r="K1215" s="197" t="str">
        <f>IF(analis!AJ53="","",analis!AJ53)</f>
        <v/>
      </c>
      <c r="L1215" s="196"/>
      <c r="M1215" s="196"/>
      <c r="N1215" s="196"/>
      <c r="O1215" s="196"/>
      <c r="P1215" s="196">
        <f t="shared" si="9909"/>
        <v>0</v>
      </c>
      <c r="Q1215" s="8" t="e">
        <f>#REF!</f>
        <v>#REF!</v>
      </c>
      <c r="R1215" s="196"/>
      <c r="S1215" s="196" t="e">
        <f t="shared" si="9910"/>
        <v>#REF!</v>
      </c>
      <c r="T1215" s="196"/>
      <c r="U1215" s="196"/>
      <c r="V1215" s="196">
        <f t="shared" si="9911"/>
        <v>0</v>
      </c>
      <c r="W1215" s="196"/>
      <c r="X1215" s="196"/>
      <c r="Y1215" s="196"/>
      <c r="Z1215" s="196"/>
      <c r="AA1215" s="196">
        <f t="shared" ref="AA1215" si="10006">IF($W$630=1,J1215*$J$7,0)</f>
        <v>0</v>
      </c>
      <c r="AB1215" s="196">
        <f t="shared" ref="AB1215" si="10007">IF($X$630=1,P1215*$P$7,0)</f>
        <v>0</v>
      </c>
      <c r="AC1215" s="196" t="e">
        <f t="shared" ref="AC1215" si="10008">IF($Y$630=1,S1215*$S$7,0)</f>
        <v>#REF!</v>
      </c>
      <c r="AD1215" s="196">
        <f t="shared" ref="AD1215" si="10009">IF($Z$630=1,V1215*$V$7,0)</f>
        <v>0</v>
      </c>
      <c r="AE1215" s="197" t="e">
        <f t="shared" si="9916"/>
        <v>#REF!</v>
      </c>
      <c r="AF1215" s="198">
        <f t="shared" ref="AF1215" si="10010">IFERROR(AE1215/(IF($W$630&gt;0,$J$7,0)+IF($X$630&gt;0,$P$7,0)+IF($Y$630&gt;0,$S$7,0)+IF($Z$630&gt;0,$V$7,0)),0)</f>
        <v>0</v>
      </c>
      <c r="AG1215" s="198"/>
      <c r="AH1215" s="425"/>
      <c r="AI1215" s="413"/>
      <c r="AJ1215" s="199" t="str">
        <f t="shared" si="9456"/>
        <v>4.2</v>
      </c>
      <c r="AK1215" s="8" t="e">
        <f>#REF!</f>
        <v>#REF!</v>
      </c>
      <c r="AL1215" s="199"/>
      <c r="AM1215" s="196" t="e">
        <f t="shared" si="9918"/>
        <v>#REF!</v>
      </c>
      <c r="AN1215" s="196"/>
      <c r="AO1215" s="196"/>
      <c r="AP1215" s="196">
        <f t="shared" si="9919"/>
        <v>0</v>
      </c>
      <c r="AQ1215" s="196"/>
      <c r="AR1215" s="196"/>
      <c r="AS1215" s="196">
        <f t="shared" si="9920"/>
        <v>0</v>
      </c>
      <c r="AT1215" s="196"/>
      <c r="AU1215" s="196"/>
      <c r="AV1215" s="196"/>
      <c r="AW1215" s="196" t="e">
        <f t="shared" ref="AW1215" si="10011">IF($AT$630=1,AM1215*$AM$7,0)</f>
        <v>#REF!</v>
      </c>
      <c r="AX1215" s="196">
        <f t="shared" ref="AX1215" si="10012">IF($AU$630=1,AP1215*$AP$7,0)</f>
        <v>0</v>
      </c>
      <c r="AY1215" s="196">
        <f t="shared" ref="AY1215" si="10013">IF($AV$630=1,AS1215*$AS$7,0)</f>
        <v>0</v>
      </c>
      <c r="AZ1215" s="197" t="e">
        <f t="shared" si="9924"/>
        <v>#REF!</v>
      </c>
      <c r="BA1215" s="198">
        <f t="shared" ref="BA1215" si="10014">IFERROR(AZ1215/(IF($AT$630&gt;0,$AM$7,0)+IF($AU$630&gt;0,$AP$7,0)+IF($AV$630&gt;0,$AS$7,0)),0)</f>
        <v>0</v>
      </c>
      <c r="BB1215" s="198"/>
      <c r="BC1215" s="425"/>
      <c r="BD1215" s="413"/>
      <c r="BE1215" s="413"/>
      <c r="BF1215" s="413"/>
      <c r="BG1215" s="416"/>
      <c r="BH1215" s="416"/>
      <c r="BI1215" s="411"/>
      <c r="BJ1215" s="411"/>
      <c r="BK1215" s="413"/>
      <c r="BL1215" s="413"/>
      <c r="BM1215" s="413"/>
      <c r="BP1215" s="211"/>
      <c r="BQ1215" s="211"/>
      <c r="BR1215" s="211"/>
      <c r="BS1215" s="211"/>
    </row>
    <row r="1216" spans="1:71">
      <c r="A1216" s="419"/>
      <c r="B1216" s="419"/>
      <c r="C1216" s="422"/>
      <c r="D1216" s="195" t="str">
        <f t="shared" si="9450"/>
        <v>3.3</v>
      </c>
      <c r="E1216" s="195"/>
      <c r="F1216" s="195"/>
      <c r="G1216" s="195"/>
      <c r="H1216" s="195"/>
      <c r="I1216" s="195"/>
      <c r="J1216" s="196">
        <f t="shared" si="9908"/>
        <v>0</v>
      </c>
      <c r="K1216" s="197" t="str">
        <f>IF(analis!AL53="","",analis!AL53)</f>
        <v/>
      </c>
      <c r="L1216" s="196"/>
      <c r="M1216" s="196"/>
      <c r="N1216" s="196"/>
      <c r="O1216" s="196"/>
      <c r="P1216" s="196">
        <f t="shared" si="9909"/>
        <v>0</v>
      </c>
      <c r="Q1216" s="8" t="e">
        <f>#REF!</f>
        <v>#REF!</v>
      </c>
      <c r="R1216" s="196"/>
      <c r="S1216" s="196" t="e">
        <f t="shared" si="9910"/>
        <v>#REF!</v>
      </c>
      <c r="T1216" s="196"/>
      <c r="U1216" s="196"/>
      <c r="V1216" s="196">
        <f t="shared" si="9911"/>
        <v>0</v>
      </c>
      <c r="W1216" s="196"/>
      <c r="X1216" s="196"/>
      <c r="Y1216" s="196"/>
      <c r="Z1216" s="196"/>
      <c r="AA1216" s="196">
        <f t="shared" ref="AA1216" si="10015">IF($W$631=1,J1216*$J$7,0)</f>
        <v>0</v>
      </c>
      <c r="AB1216" s="196">
        <f t="shared" ref="AB1216" si="10016">IF($X$631=1,P1216*$P$7,0)</f>
        <v>0</v>
      </c>
      <c r="AC1216" s="196" t="e">
        <f t="shared" ref="AC1216" si="10017">IF($Y$631=1,S1216*$S$7,0)</f>
        <v>#REF!</v>
      </c>
      <c r="AD1216" s="196">
        <f t="shared" ref="AD1216" si="10018">IF($Z$631=1,V1216*$V$7,0)</f>
        <v>0</v>
      </c>
      <c r="AE1216" s="197" t="e">
        <f t="shared" si="9916"/>
        <v>#REF!</v>
      </c>
      <c r="AF1216" s="198">
        <f t="shared" ref="AF1216" si="10019">IFERROR(AE1216/(IF($W$631&gt;0,$J$7,0)+IF($X$631&gt;0,$P$7,0)+IF($Y$631&gt;0,$S$7,0)+IF($Z$631&gt;0,$V$7,0)),0)</f>
        <v>0</v>
      </c>
      <c r="AG1216" s="198"/>
      <c r="AH1216" s="425"/>
      <c r="AI1216" s="413"/>
      <c r="AJ1216" s="199" t="str">
        <f t="shared" si="9456"/>
        <v>4.3</v>
      </c>
      <c r="AK1216" s="8" t="e">
        <f>#REF!</f>
        <v>#REF!</v>
      </c>
      <c r="AL1216" s="199"/>
      <c r="AM1216" s="196" t="e">
        <f t="shared" si="9918"/>
        <v>#REF!</v>
      </c>
      <c r="AN1216" s="196"/>
      <c r="AO1216" s="196"/>
      <c r="AP1216" s="196">
        <f t="shared" si="9919"/>
        <v>0</v>
      </c>
      <c r="AQ1216" s="196"/>
      <c r="AR1216" s="196"/>
      <c r="AS1216" s="196">
        <f t="shared" si="9920"/>
        <v>0</v>
      </c>
      <c r="AT1216" s="196"/>
      <c r="AU1216" s="196"/>
      <c r="AV1216" s="196"/>
      <c r="AW1216" s="196" t="e">
        <f t="shared" ref="AW1216" si="10020">IF($AT$631=1,AM1216*$AM$7,0)</f>
        <v>#REF!</v>
      </c>
      <c r="AX1216" s="196">
        <f t="shared" ref="AX1216" si="10021">IF($AU$631=1,AP1216*$AP$7,0)</f>
        <v>0</v>
      </c>
      <c r="AY1216" s="196">
        <f t="shared" ref="AY1216" si="10022">IF($AV$631=1,AS1216*$AS$7,0)</f>
        <v>0</v>
      </c>
      <c r="AZ1216" s="197" t="e">
        <f t="shared" si="9924"/>
        <v>#REF!</v>
      </c>
      <c r="BA1216" s="198">
        <f t="shared" ref="BA1216" si="10023">IFERROR(AZ1216/(IF($AT$631&gt;0,$AM$7,0)+IF($AU$631&gt;0,$AP$7,0)+IF($AV$631&gt;0,$AS$7,0)),0)</f>
        <v>0</v>
      </c>
      <c r="BB1216" s="198"/>
      <c r="BC1216" s="425"/>
      <c r="BD1216" s="413"/>
      <c r="BE1216" s="413"/>
      <c r="BF1216" s="413"/>
      <c r="BG1216" s="416"/>
      <c r="BH1216" s="416"/>
      <c r="BI1216" s="411"/>
      <c r="BJ1216" s="411"/>
      <c r="BK1216" s="413"/>
      <c r="BL1216" s="413"/>
      <c r="BM1216" s="413"/>
      <c r="BP1216" s="211"/>
      <c r="BQ1216" s="211"/>
      <c r="BR1216" s="211"/>
      <c r="BS1216" s="211"/>
    </row>
    <row r="1217" spans="1:71">
      <c r="A1217" s="419"/>
      <c r="B1217" s="419"/>
      <c r="C1217" s="422"/>
      <c r="D1217" s="195" t="str">
        <f t="shared" si="9450"/>
        <v>3.4</v>
      </c>
      <c r="E1217" s="195"/>
      <c r="F1217" s="195"/>
      <c r="G1217" s="195"/>
      <c r="H1217" s="195"/>
      <c r="I1217" s="195"/>
      <c r="J1217" s="196">
        <f t="shared" si="9908"/>
        <v>0</v>
      </c>
      <c r="K1217" s="197" t="str">
        <f>IF(analis!AN53="","",analis!AN53)</f>
        <v/>
      </c>
      <c r="L1217" s="196"/>
      <c r="M1217" s="196"/>
      <c r="N1217" s="196"/>
      <c r="O1217" s="196"/>
      <c r="P1217" s="196">
        <f t="shared" si="9909"/>
        <v>0</v>
      </c>
      <c r="Q1217" s="8" t="e">
        <f>#REF!</f>
        <v>#REF!</v>
      </c>
      <c r="R1217" s="196"/>
      <c r="S1217" s="196" t="e">
        <f t="shared" si="9910"/>
        <v>#REF!</v>
      </c>
      <c r="T1217" s="196"/>
      <c r="U1217" s="196"/>
      <c r="V1217" s="196">
        <f t="shared" si="9911"/>
        <v>0</v>
      </c>
      <c r="W1217" s="196"/>
      <c r="X1217" s="196"/>
      <c r="Y1217" s="196"/>
      <c r="Z1217" s="196"/>
      <c r="AA1217" s="196">
        <f t="shared" ref="AA1217" si="10024">IF($W$632=1,J1217*$J$7,0)</f>
        <v>0</v>
      </c>
      <c r="AB1217" s="196">
        <f t="shared" ref="AB1217" si="10025">IF($X$632=1,P1217*$P$7,0)</f>
        <v>0</v>
      </c>
      <c r="AC1217" s="196" t="e">
        <f t="shared" ref="AC1217" si="10026">IF($Y$632=1,S1217*$S$7,0)</f>
        <v>#REF!</v>
      </c>
      <c r="AD1217" s="196">
        <f t="shared" ref="AD1217" si="10027">IF($Z$632=1,V1217*$V$7,0)</f>
        <v>0</v>
      </c>
      <c r="AE1217" s="197" t="e">
        <f t="shared" si="9916"/>
        <v>#REF!</v>
      </c>
      <c r="AF1217" s="198">
        <f t="shared" ref="AF1217" si="10028">IFERROR(AE1217/(IF($W$632&gt;0,$J$7,0)+IF($X$632&gt;0,$P$7,0)+IF($Y$632&gt;0,$S$7,0)+IF($Z$632&gt;0,$V$7,0)),0)</f>
        <v>0</v>
      </c>
      <c r="AG1217" s="198"/>
      <c r="AH1217" s="425"/>
      <c r="AI1217" s="413"/>
      <c r="AJ1217" s="199" t="str">
        <f t="shared" si="9456"/>
        <v>4.4</v>
      </c>
      <c r="AK1217" s="8" t="e">
        <f>#REF!</f>
        <v>#REF!</v>
      </c>
      <c r="AL1217" s="199"/>
      <c r="AM1217" s="196" t="e">
        <f t="shared" si="9918"/>
        <v>#REF!</v>
      </c>
      <c r="AN1217" s="196"/>
      <c r="AO1217" s="196"/>
      <c r="AP1217" s="196">
        <f t="shared" si="9919"/>
        <v>0</v>
      </c>
      <c r="AQ1217" s="196"/>
      <c r="AR1217" s="196"/>
      <c r="AS1217" s="196">
        <f t="shared" si="9920"/>
        <v>0</v>
      </c>
      <c r="AT1217" s="196"/>
      <c r="AU1217" s="196"/>
      <c r="AV1217" s="196"/>
      <c r="AW1217" s="196" t="e">
        <f t="shared" ref="AW1217" si="10029">IF($AT$632=1,AM1217*$AM$7,0)</f>
        <v>#REF!</v>
      </c>
      <c r="AX1217" s="196">
        <f t="shared" ref="AX1217" si="10030">IF($AU$632=1,AP1217*$AP$7,0)</f>
        <v>0</v>
      </c>
      <c r="AY1217" s="196">
        <f t="shared" ref="AY1217" si="10031">IF($AV$632=1,AS1217*$AS$7,0)</f>
        <v>0</v>
      </c>
      <c r="AZ1217" s="197" t="e">
        <f t="shared" si="9924"/>
        <v>#REF!</v>
      </c>
      <c r="BA1217" s="198">
        <f t="shared" ref="BA1217" si="10032">IFERROR(AZ1217/(IF($AT$632&gt;0,$AM$7,0)+IF($AU$632&gt;0,$AP$7,0)+IF($AV$632&gt;0,$AS$7,0)),0)</f>
        <v>0</v>
      </c>
      <c r="BB1217" s="198"/>
      <c r="BC1217" s="425"/>
      <c r="BD1217" s="413"/>
      <c r="BE1217" s="413"/>
      <c r="BF1217" s="413"/>
      <c r="BG1217" s="416"/>
      <c r="BH1217" s="416"/>
      <c r="BI1217" s="411"/>
      <c r="BJ1217" s="411"/>
      <c r="BK1217" s="413"/>
      <c r="BL1217" s="413"/>
      <c r="BM1217" s="413"/>
      <c r="BP1217" s="211"/>
      <c r="BQ1217" s="211"/>
      <c r="BR1217" s="211"/>
      <c r="BS1217" s="211"/>
    </row>
    <row r="1218" spans="1:71">
      <c r="A1218" s="419"/>
      <c r="B1218" s="419"/>
      <c r="C1218" s="422"/>
      <c r="D1218" s="195" t="str">
        <f t="shared" si="9450"/>
        <v>3.5</v>
      </c>
      <c r="E1218" s="195"/>
      <c r="F1218" s="195"/>
      <c r="G1218" s="195"/>
      <c r="H1218" s="195"/>
      <c r="I1218" s="195"/>
      <c r="J1218" s="196">
        <f t="shared" si="9908"/>
        <v>0</v>
      </c>
      <c r="K1218" s="197" t="str">
        <f>IF(analis!AP53="","",analis!AP53)</f>
        <v/>
      </c>
      <c r="L1218" s="196"/>
      <c r="M1218" s="196"/>
      <c r="N1218" s="196"/>
      <c r="O1218" s="196"/>
      <c r="P1218" s="196">
        <f t="shared" si="9909"/>
        <v>0</v>
      </c>
      <c r="Q1218" s="8" t="e">
        <f>#REF!</f>
        <v>#REF!</v>
      </c>
      <c r="R1218" s="196"/>
      <c r="S1218" s="196" t="e">
        <f t="shared" si="9910"/>
        <v>#REF!</v>
      </c>
      <c r="T1218" s="196"/>
      <c r="U1218" s="196"/>
      <c r="V1218" s="196">
        <f t="shared" si="9911"/>
        <v>0</v>
      </c>
      <c r="W1218" s="196"/>
      <c r="X1218" s="196"/>
      <c r="Y1218" s="196"/>
      <c r="Z1218" s="196"/>
      <c r="AA1218" s="196">
        <f t="shared" ref="AA1218" si="10033">IF($W$633=1,J1218*$J$7,0)</f>
        <v>0</v>
      </c>
      <c r="AB1218" s="196">
        <f t="shared" ref="AB1218" si="10034">IF($X$633=1,P1218*$P$7,0)</f>
        <v>0</v>
      </c>
      <c r="AC1218" s="196" t="e">
        <f t="shared" ref="AC1218" si="10035">IF($Y$633=1,S1218*$S$7,0)</f>
        <v>#REF!</v>
      </c>
      <c r="AD1218" s="196">
        <f t="shared" ref="AD1218" si="10036">IF($Z$633=1,V1218*$V$7,0)</f>
        <v>0</v>
      </c>
      <c r="AE1218" s="197" t="e">
        <f t="shared" si="9916"/>
        <v>#REF!</v>
      </c>
      <c r="AF1218" s="198">
        <f t="shared" ref="AF1218" si="10037">IFERROR(AE1218/(IF($W$633&gt;0,$J$7,0)+IF($X$633&gt;0,$P$7,0)+IF($Y$633&gt;0,$S$7,0)+IF($Z$633&gt;0,$V$7,0)),0)</f>
        <v>0</v>
      </c>
      <c r="AG1218" s="198"/>
      <c r="AH1218" s="425"/>
      <c r="AI1218" s="413"/>
      <c r="AJ1218" s="199" t="str">
        <f t="shared" si="9456"/>
        <v>4.5</v>
      </c>
      <c r="AK1218" s="8" t="e">
        <f>#REF!</f>
        <v>#REF!</v>
      </c>
      <c r="AL1218" s="199"/>
      <c r="AM1218" s="196" t="e">
        <f t="shared" si="9918"/>
        <v>#REF!</v>
      </c>
      <c r="AN1218" s="196"/>
      <c r="AO1218" s="196"/>
      <c r="AP1218" s="196">
        <f t="shared" si="9919"/>
        <v>0</v>
      </c>
      <c r="AQ1218" s="196"/>
      <c r="AR1218" s="196"/>
      <c r="AS1218" s="196">
        <f t="shared" si="9920"/>
        <v>0</v>
      </c>
      <c r="AT1218" s="196"/>
      <c r="AU1218" s="196"/>
      <c r="AV1218" s="196"/>
      <c r="AW1218" s="196" t="e">
        <f t="shared" ref="AW1218" si="10038">IF($AT$633=1,AM1218*$AM$7,0)</f>
        <v>#REF!</v>
      </c>
      <c r="AX1218" s="196">
        <f t="shared" ref="AX1218" si="10039">IF($AU$633=1,AP1218*$AP$7,0)</f>
        <v>0</v>
      </c>
      <c r="AY1218" s="196">
        <f t="shared" ref="AY1218" si="10040">IF($AV$633=1,AS1218*$AS$7,0)</f>
        <v>0</v>
      </c>
      <c r="AZ1218" s="197" t="e">
        <f t="shared" si="9924"/>
        <v>#REF!</v>
      </c>
      <c r="BA1218" s="198">
        <f t="shared" ref="BA1218" si="10041">IFERROR(AZ1218/(IF($AT$633&gt;0,$AM$7,0)+IF($AU$633&gt;0,$AP$7,0)+IF($AV$633&gt;0,$AS$7,0)),0)</f>
        <v>0</v>
      </c>
      <c r="BB1218" s="198"/>
      <c r="BC1218" s="425"/>
      <c r="BD1218" s="413"/>
      <c r="BE1218" s="413"/>
      <c r="BF1218" s="413"/>
      <c r="BG1218" s="416"/>
      <c r="BH1218" s="416"/>
      <c r="BI1218" s="411"/>
      <c r="BJ1218" s="411"/>
      <c r="BK1218" s="413"/>
      <c r="BL1218" s="413"/>
      <c r="BM1218" s="413"/>
      <c r="BP1218" s="211"/>
      <c r="BQ1218" s="211"/>
      <c r="BR1218" s="211"/>
      <c r="BS1218" s="211"/>
    </row>
    <row r="1219" spans="1:71">
      <c r="A1219" s="419"/>
      <c r="B1219" s="419"/>
      <c r="C1219" s="422"/>
      <c r="D1219" s="195" t="str">
        <f t="shared" si="9450"/>
        <v>3.6</v>
      </c>
      <c r="E1219" s="195"/>
      <c r="F1219" s="195"/>
      <c r="G1219" s="195"/>
      <c r="H1219" s="195"/>
      <c r="I1219" s="195"/>
      <c r="J1219" s="196">
        <f t="shared" si="9908"/>
        <v>0</v>
      </c>
      <c r="K1219" s="197" t="str">
        <f>IF(analis!AR53="","",analis!AR53)</f>
        <v/>
      </c>
      <c r="L1219" s="196"/>
      <c r="M1219" s="196"/>
      <c r="N1219" s="196"/>
      <c r="O1219" s="196"/>
      <c r="P1219" s="196">
        <f t="shared" si="9909"/>
        <v>0</v>
      </c>
      <c r="Q1219" s="8" t="str">
        <f>'rpp10'!$M$298</f>
        <v/>
      </c>
      <c r="R1219" s="196"/>
      <c r="S1219" s="196">
        <f t="shared" si="9910"/>
        <v>0</v>
      </c>
      <c r="T1219" s="196"/>
      <c r="U1219" s="196"/>
      <c r="V1219" s="196">
        <f t="shared" si="9911"/>
        <v>0</v>
      </c>
      <c r="W1219" s="196"/>
      <c r="X1219" s="196"/>
      <c r="Y1219" s="196"/>
      <c r="Z1219" s="196"/>
      <c r="AA1219" s="196">
        <f t="shared" ref="AA1219" si="10042">IF($W$634=1,J1219*$J$7,0)</f>
        <v>0</v>
      </c>
      <c r="AB1219" s="196">
        <f t="shared" ref="AB1219" si="10043">IF($X$634=1,P1219*$P$7,0)</f>
        <v>0</v>
      </c>
      <c r="AC1219" s="196">
        <f t="shared" ref="AC1219" si="10044">IF($Y$634=1,S1219*$S$7,0)</f>
        <v>0</v>
      </c>
      <c r="AD1219" s="196">
        <f t="shared" ref="AD1219" si="10045">IF($Z$634=1,V1219*$V$7,0)</f>
        <v>0</v>
      </c>
      <c r="AE1219" s="197">
        <f t="shared" si="9916"/>
        <v>0</v>
      </c>
      <c r="AF1219" s="198">
        <f t="shared" ref="AF1219" si="10046">IFERROR(AE1219/(IF($W$634&gt;0,$J$7,0)+IF($X$634&gt;0,$P$7,0)+IF($Y$634&gt;0,$S$7,0)+IF($Z$634&gt;0,$V$7,0)),0)</f>
        <v>0</v>
      </c>
      <c r="AG1219" s="198"/>
      <c r="AH1219" s="425"/>
      <c r="AI1219" s="413"/>
      <c r="AJ1219" s="199" t="str">
        <f t="shared" si="9456"/>
        <v>4.6</v>
      </c>
      <c r="AK1219" s="8" t="str">
        <f>'rpp10'!$M$355</f>
        <v/>
      </c>
      <c r="AL1219" s="199"/>
      <c r="AM1219" s="196">
        <f t="shared" si="9918"/>
        <v>0</v>
      </c>
      <c r="AN1219" s="196"/>
      <c r="AO1219" s="196"/>
      <c r="AP1219" s="196">
        <f t="shared" si="9919"/>
        <v>0</v>
      </c>
      <c r="AQ1219" s="196"/>
      <c r="AR1219" s="196"/>
      <c r="AS1219" s="196">
        <f t="shared" si="9920"/>
        <v>0</v>
      </c>
      <c r="AT1219" s="196"/>
      <c r="AU1219" s="196"/>
      <c r="AV1219" s="196"/>
      <c r="AW1219" s="196">
        <f t="shared" ref="AW1219" si="10047">IF($AT$634=1,AM1219*$AM$7,0)</f>
        <v>0</v>
      </c>
      <c r="AX1219" s="196">
        <f t="shared" ref="AX1219" si="10048">IF($AU$634=1,AP1219*$AP$7,0)</f>
        <v>0</v>
      </c>
      <c r="AY1219" s="196">
        <f t="shared" ref="AY1219" si="10049">IF($AV$634=1,AS1219*$AS$7,0)</f>
        <v>0</v>
      </c>
      <c r="AZ1219" s="197">
        <f t="shared" si="9924"/>
        <v>0</v>
      </c>
      <c r="BA1219" s="198">
        <f t="shared" ref="BA1219" si="10050">IFERROR(AZ1219/(IF($AT$634&gt;0,$AM$7,0)+IF($AU$634&gt;0,$AP$7,0)+IF($AV$634&gt;0,$AS$7,0)),0)</f>
        <v>0</v>
      </c>
      <c r="BB1219" s="198"/>
      <c r="BC1219" s="425"/>
      <c r="BD1219" s="413"/>
      <c r="BE1219" s="413"/>
      <c r="BF1219" s="413"/>
      <c r="BG1219" s="416"/>
      <c r="BH1219" s="416"/>
      <c r="BI1219" s="411"/>
      <c r="BJ1219" s="411"/>
      <c r="BK1219" s="413"/>
      <c r="BL1219" s="413"/>
      <c r="BM1219" s="413"/>
      <c r="BP1219" s="211"/>
      <c r="BQ1219" s="211"/>
      <c r="BR1219" s="211"/>
      <c r="BS1219" s="211"/>
    </row>
    <row r="1220" spans="1:71">
      <c r="A1220" s="419"/>
      <c r="B1220" s="419"/>
      <c r="C1220" s="422"/>
      <c r="D1220" s="195" t="str">
        <f t="shared" si="9450"/>
        <v>3.7</v>
      </c>
      <c r="E1220" s="195"/>
      <c r="F1220" s="195"/>
      <c r="G1220" s="195"/>
      <c r="H1220" s="195"/>
      <c r="I1220" s="195"/>
      <c r="J1220" s="196">
        <f t="shared" si="9908"/>
        <v>0</v>
      </c>
      <c r="K1220" s="197" t="str">
        <f>IF(analis!AT53="","",analis!AT53)</f>
        <v/>
      </c>
      <c r="L1220" s="196"/>
      <c r="M1220" s="196"/>
      <c r="N1220" s="196"/>
      <c r="O1220" s="196"/>
      <c r="P1220" s="196">
        <f t="shared" si="9909"/>
        <v>0</v>
      </c>
      <c r="Q1220" s="8" t="e">
        <f>#REF!</f>
        <v>#REF!</v>
      </c>
      <c r="R1220" s="196"/>
      <c r="S1220" s="196" t="e">
        <f t="shared" si="9910"/>
        <v>#REF!</v>
      </c>
      <c r="T1220" s="196"/>
      <c r="U1220" s="196"/>
      <c r="V1220" s="196">
        <f t="shared" si="9911"/>
        <v>0</v>
      </c>
      <c r="W1220" s="196"/>
      <c r="X1220" s="196"/>
      <c r="Y1220" s="196"/>
      <c r="Z1220" s="196"/>
      <c r="AA1220" s="196">
        <f t="shared" ref="AA1220" si="10051">IF($W$635=1,J1220*$J$7,0)</f>
        <v>0</v>
      </c>
      <c r="AB1220" s="196">
        <f t="shared" ref="AB1220" si="10052">IF($X$635=1,P1220*$P$7,0)</f>
        <v>0</v>
      </c>
      <c r="AC1220" s="196" t="e">
        <f t="shared" ref="AC1220" si="10053">IF($Y$635=1,S1220*$S$7,0)</f>
        <v>#REF!</v>
      </c>
      <c r="AD1220" s="196">
        <f t="shared" ref="AD1220" si="10054">IF($Z$635=1,V1220*$V$7,0)</f>
        <v>0</v>
      </c>
      <c r="AE1220" s="197" t="e">
        <f t="shared" si="9916"/>
        <v>#REF!</v>
      </c>
      <c r="AF1220" s="198">
        <f t="shared" ref="AF1220" si="10055">IFERROR(AE1220/(IF($W$635&gt;0,$J$7,0)+IF($X$635&gt;0,$P$7,0)+IF($Y$635&gt;0,$S$7,0)+IF($Z$635&gt;0,$V$7,0)),0)</f>
        <v>0</v>
      </c>
      <c r="AG1220" s="198"/>
      <c r="AH1220" s="425"/>
      <c r="AI1220" s="413"/>
      <c r="AJ1220" s="199" t="str">
        <f t="shared" si="9456"/>
        <v>4.7</v>
      </c>
      <c r="AK1220" s="8" t="e">
        <f>#REF!</f>
        <v>#REF!</v>
      </c>
      <c r="AL1220" s="199"/>
      <c r="AM1220" s="196" t="e">
        <f t="shared" si="9918"/>
        <v>#REF!</v>
      </c>
      <c r="AN1220" s="196"/>
      <c r="AO1220" s="196"/>
      <c r="AP1220" s="196">
        <f t="shared" si="9919"/>
        <v>0</v>
      </c>
      <c r="AQ1220" s="196"/>
      <c r="AR1220" s="196"/>
      <c r="AS1220" s="196">
        <f t="shared" si="9920"/>
        <v>0</v>
      </c>
      <c r="AT1220" s="196"/>
      <c r="AU1220" s="196"/>
      <c r="AV1220" s="196"/>
      <c r="AW1220" s="196" t="e">
        <f t="shared" ref="AW1220" si="10056">IF($AT$635=1,AM1220*$AM$7,0)</f>
        <v>#REF!</v>
      </c>
      <c r="AX1220" s="196">
        <f t="shared" ref="AX1220" si="10057">IF($AU$635=1,AP1220*$AP$7,0)</f>
        <v>0</v>
      </c>
      <c r="AY1220" s="196">
        <f t="shared" ref="AY1220" si="10058">IF($AV$635=1,AS1220*$AS$7,0)</f>
        <v>0</v>
      </c>
      <c r="AZ1220" s="197" t="e">
        <f t="shared" si="9924"/>
        <v>#REF!</v>
      </c>
      <c r="BA1220" s="198">
        <f t="shared" ref="BA1220" si="10059">IFERROR(AZ1220/(IF($AT$635&gt;0,$AM$7,0)+IF($AU$635&gt;0,$AP$7,0)+IF($AV$635&gt;0,$AS$7,0)),0)</f>
        <v>0</v>
      </c>
      <c r="BB1220" s="198"/>
      <c r="BC1220" s="425"/>
      <c r="BD1220" s="413"/>
      <c r="BE1220" s="413"/>
      <c r="BF1220" s="413"/>
      <c r="BG1220" s="416"/>
      <c r="BH1220" s="416"/>
      <c r="BI1220" s="411"/>
      <c r="BJ1220" s="411"/>
      <c r="BK1220" s="413"/>
      <c r="BL1220" s="413"/>
      <c r="BM1220" s="413"/>
      <c r="BP1220" s="211"/>
      <c r="BQ1220" s="211"/>
      <c r="BR1220" s="211"/>
      <c r="BS1220" s="211"/>
    </row>
    <row r="1221" spans="1:71">
      <c r="A1221" s="419"/>
      <c r="B1221" s="419"/>
      <c r="C1221" s="422"/>
      <c r="D1221" s="195" t="str">
        <f t="shared" si="9450"/>
        <v>3.8</v>
      </c>
      <c r="E1221" s="195"/>
      <c r="F1221" s="195"/>
      <c r="G1221" s="195"/>
      <c r="H1221" s="195"/>
      <c r="I1221" s="195"/>
      <c r="J1221" s="196">
        <f t="shared" si="9908"/>
        <v>0</v>
      </c>
      <c r="K1221" s="197" t="str">
        <f>IF(analis!AV53="","",analis!AV53)</f>
        <v/>
      </c>
      <c r="L1221" s="196"/>
      <c r="M1221" s="196"/>
      <c r="N1221" s="196"/>
      <c r="O1221" s="196"/>
      <c r="P1221" s="196">
        <f t="shared" si="9909"/>
        <v>0</v>
      </c>
      <c r="Q1221" s="8" t="e">
        <f>#REF!</f>
        <v>#REF!</v>
      </c>
      <c r="R1221" s="196"/>
      <c r="S1221" s="196" t="e">
        <f t="shared" si="9910"/>
        <v>#REF!</v>
      </c>
      <c r="T1221" s="196"/>
      <c r="U1221" s="196"/>
      <c r="V1221" s="196">
        <f t="shared" si="9911"/>
        <v>0</v>
      </c>
      <c r="W1221" s="196"/>
      <c r="X1221" s="196"/>
      <c r="Y1221" s="196"/>
      <c r="Z1221" s="196"/>
      <c r="AA1221" s="196">
        <f t="shared" ref="AA1221" si="10060">IF($W$636=1,J1221*$J$7,0)</f>
        <v>0</v>
      </c>
      <c r="AB1221" s="196">
        <f t="shared" ref="AB1221" si="10061">IF($X$636=1,P1221*$P$7,0)</f>
        <v>0</v>
      </c>
      <c r="AC1221" s="196" t="e">
        <f t="shared" ref="AC1221" si="10062">IF($Y$636=1,S1221*$S$7,0)</f>
        <v>#REF!</v>
      </c>
      <c r="AD1221" s="196">
        <f t="shared" ref="AD1221" si="10063">IF($Z$636=1,V1221*$V$7,0)</f>
        <v>0</v>
      </c>
      <c r="AE1221" s="197" t="e">
        <f t="shared" si="9916"/>
        <v>#REF!</v>
      </c>
      <c r="AF1221" s="198">
        <f t="shared" ref="AF1221" si="10064">IFERROR(AE1221/(IF($W$636&gt;0,$J$7,0)+IF($X$636&gt;0,$P$7,0)+IF($Y$636&gt;0,$S$7,0)+IF($Z$636&gt;0,$V$7,0)),0)</f>
        <v>0</v>
      </c>
      <c r="AG1221" s="198"/>
      <c r="AH1221" s="425"/>
      <c r="AI1221" s="413"/>
      <c r="AJ1221" s="199" t="str">
        <f t="shared" si="9456"/>
        <v>4.8</v>
      </c>
      <c r="AK1221" s="8" t="e">
        <f>#REF!</f>
        <v>#REF!</v>
      </c>
      <c r="AL1221" s="199"/>
      <c r="AM1221" s="196" t="e">
        <f t="shared" si="9918"/>
        <v>#REF!</v>
      </c>
      <c r="AN1221" s="196"/>
      <c r="AO1221" s="196"/>
      <c r="AP1221" s="196">
        <f t="shared" si="9919"/>
        <v>0</v>
      </c>
      <c r="AQ1221" s="196"/>
      <c r="AR1221" s="196"/>
      <c r="AS1221" s="196">
        <f t="shared" si="9920"/>
        <v>0</v>
      </c>
      <c r="AT1221" s="196"/>
      <c r="AU1221" s="196"/>
      <c r="AV1221" s="196"/>
      <c r="AW1221" s="196" t="e">
        <f t="shared" ref="AW1221" si="10065">IF($AT$636=1,AM1221*$AM$7,0)</f>
        <v>#REF!</v>
      </c>
      <c r="AX1221" s="196">
        <f t="shared" ref="AX1221" si="10066">IF($AU$636=1,AP1221*$AP$7,0)</f>
        <v>0</v>
      </c>
      <c r="AY1221" s="196">
        <f t="shared" ref="AY1221" si="10067">IF($AV$636=1,AS1221*$AS$7,0)</f>
        <v>0</v>
      </c>
      <c r="AZ1221" s="197" t="e">
        <f t="shared" si="9924"/>
        <v>#REF!</v>
      </c>
      <c r="BA1221" s="198">
        <f t="shared" ref="BA1221" si="10068">IFERROR(AZ1221/(IF($AT$636&gt;0,$AM$7,0)+IF($AU$636&gt;0,$AP$7,0)+IF($AV$636&gt;0,$AS$7,0)),0)</f>
        <v>0</v>
      </c>
      <c r="BB1221" s="198"/>
      <c r="BC1221" s="425"/>
      <c r="BD1221" s="413"/>
      <c r="BE1221" s="413"/>
      <c r="BF1221" s="413"/>
      <c r="BG1221" s="416"/>
      <c r="BH1221" s="416"/>
      <c r="BI1221" s="411"/>
      <c r="BJ1221" s="411"/>
      <c r="BK1221" s="413"/>
      <c r="BL1221" s="413"/>
      <c r="BM1221" s="413"/>
      <c r="BP1221" s="211"/>
      <c r="BQ1221" s="211"/>
      <c r="BR1221" s="211"/>
      <c r="BS1221" s="211"/>
    </row>
    <row r="1222" spans="1:71">
      <c r="A1222" s="419"/>
      <c r="B1222" s="419"/>
      <c r="C1222" s="422"/>
      <c r="D1222" s="195" t="str">
        <f t="shared" ref="D1222:D1228" si="10069">D1207</f>
        <v>3.9</v>
      </c>
      <c r="E1222" s="195"/>
      <c r="F1222" s="195"/>
      <c r="G1222" s="195"/>
      <c r="H1222" s="195"/>
      <c r="I1222" s="195"/>
      <c r="J1222" s="196">
        <f t="shared" si="9908"/>
        <v>0</v>
      </c>
      <c r="K1222" s="197" t="str">
        <f>IF(analis!AX53="","",analis!AX53)</f>
        <v/>
      </c>
      <c r="L1222" s="196"/>
      <c r="M1222" s="196"/>
      <c r="N1222" s="196"/>
      <c r="O1222" s="196"/>
      <c r="P1222" s="196">
        <f t="shared" si="9909"/>
        <v>0</v>
      </c>
      <c r="Q1222" s="8" t="e">
        <f>#REF!</f>
        <v>#REF!</v>
      </c>
      <c r="R1222" s="196"/>
      <c r="S1222" s="196" t="e">
        <f t="shared" si="9910"/>
        <v>#REF!</v>
      </c>
      <c r="T1222" s="196"/>
      <c r="U1222" s="196"/>
      <c r="V1222" s="196">
        <f t="shared" si="9911"/>
        <v>0</v>
      </c>
      <c r="W1222" s="196"/>
      <c r="X1222" s="196"/>
      <c r="Y1222" s="196"/>
      <c r="Z1222" s="196"/>
      <c r="AA1222" s="196">
        <f t="shared" ref="AA1222" si="10070">IF($W$637=1,J1222*$J$7,0)</f>
        <v>0</v>
      </c>
      <c r="AB1222" s="196">
        <f t="shared" ref="AB1222" si="10071">IF($X$637=1,P1222*$P$7,0)</f>
        <v>0</v>
      </c>
      <c r="AC1222" s="196" t="e">
        <f t="shared" ref="AC1222" si="10072">IF($Y$637=1,S1222*$S$7,0)</f>
        <v>#REF!</v>
      </c>
      <c r="AD1222" s="196">
        <f t="shared" ref="AD1222" si="10073">IF($Z$637=1,V1222*$V$7,0)</f>
        <v>0</v>
      </c>
      <c r="AE1222" s="197" t="e">
        <f t="shared" si="9916"/>
        <v>#REF!</v>
      </c>
      <c r="AF1222" s="198">
        <f t="shared" ref="AF1222" si="10074">IFERROR(AE1222/(IF($W$637&gt;0,$J$7,0)+IF($X$637&gt;0,$P$7,0)+IF($Y$637&gt;0,$S$7,0)+IF($Z$637&gt;0,$V$7,0)),0)</f>
        <v>0</v>
      </c>
      <c r="AG1222" s="198"/>
      <c r="AH1222" s="425"/>
      <c r="AI1222" s="413"/>
      <c r="AJ1222" s="199" t="str">
        <f t="shared" ref="AJ1222:AJ1228" si="10075">AJ1207</f>
        <v>4.9</v>
      </c>
      <c r="AK1222" s="8" t="e">
        <f>#REF!</f>
        <v>#REF!</v>
      </c>
      <c r="AL1222" s="199"/>
      <c r="AM1222" s="196" t="e">
        <f t="shared" si="9918"/>
        <v>#REF!</v>
      </c>
      <c r="AN1222" s="196"/>
      <c r="AO1222" s="196"/>
      <c r="AP1222" s="196">
        <f t="shared" si="9919"/>
        <v>0</v>
      </c>
      <c r="AQ1222" s="196"/>
      <c r="AR1222" s="196"/>
      <c r="AS1222" s="196">
        <f t="shared" si="9920"/>
        <v>0</v>
      </c>
      <c r="AT1222" s="196"/>
      <c r="AU1222" s="196"/>
      <c r="AV1222" s="196"/>
      <c r="AW1222" s="196" t="e">
        <f t="shared" ref="AW1222" si="10076">IF($AT$637=1,AM1222*$AM$7,0)</f>
        <v>#REF!</v>
      </c>
      <c r="AX1222" s="196">
        <f t="shared" ref="AX1222" si="10077">IF($AU$637=1,AP1222*$AP$7,0)</f>
        <v>0</v>
      </c>
      <c r="AY1222" s="196">
        <f t="shared" ref="AY1222" si="10078">IF($AV$637=1,AS1222*$AS$7,0)</f>
        <v>0</v>
      </c>
      <c r="AZ1222" s="197" t="e">
        <f t="shared" si="9924"/>
        <v>#REF!</v>
      </c>
      <c r="BA1222" s="198">
        <f t="shared" ref="BA1222" si="10079">IFERROR(AZ1222/(IF($AT$637&gt;0,$AM$7,0)+IF($AU$637&gt;0,$AP$7,0)+IF($AV$637&gt;0,$AS$7,0)),0)</f>
        <v>0</v>
      </c>
      <c r="BB1222" s="198"/>
      <c r="BC1222" s="425"/>
      <c r="BD1222" s="413"/>
      <c r="BE1222" s="413"/>
      <c r="BF1222" s="413"/>
      <c r="BG1222" s="416"/>
      <c r="BH1222" s="416"/>
      <c r="BI1222" s="411"/>
      <c r="BJ1222" s="411"/>
      <c r="BK1222" s="413"/>
      <c r="BL1222" s="413"/>
      <c r="BM1222" s="413"/>
      <c r="BP1222" s="211"/>
      <c r="BQ1222" s="211"/>
      <c r="BR1222" s="211"/>
      <c r="BS1222" s="211"/>
    </row>
    <row r="1223" spans="1:71">
      <c r="A1223" s="419"/>
      <c r="B1223" s="419"/>
      <c r="C1223" s="422"/>
      <c r="D1223" s="195" t="str">
        <f t="shared" si="10069"/>
        <v>3.10</v>
      </c>
      <c r="E1223" s="195"/>
      <c r="F1223" s="195"/>
      <c r="G1223" s="195"/>
      <c r="H1223" s="195"/>
      <c r="I1223" s="195"/>
      <c r="J1223" s="196">
        <f t="shared" si="9908"/>
        <v>0</v>
      </c>
      <c r="K1223" s="197" t="str">
        <f>IF(analis!AZ53="","",analis!AZ53)</f>
        <v/>
      </c>
      <c r="L1223" s="196"/>
      <c r="M1223" s="196"/>
      <c r="N1223" s="196"/>
      <c r="O1223" s="196"/>
      <c r="P1223" s="196">
        <f t="shared" si="9909"/>
        <v>0</v>
      </c>
      <c r="Q1223" s="8" t="e">
        <f>#REF!</f>
        <v>#REF!</v>
      </c>
      <c r="R1223" s="196"/>
      <c r="S1223" s="196" t="e">
        <f t="shared" si="9910"/>
        <v>#REF!</v>
      </c>
      <c r="T1223" s="196"/>
      <c r="U1223" s="196"/>
      <c r="V1223" s="196">
        <f t="shared" si="9911"/>
        <v>0</v>
      </c>
      <c r="W1223" s="196"/>
      <c r="X1223" s="196"/>
      <c r="Y1223" s="196"/>
      <c r="Z1223" s="196"/>
      <c r="AA1223" s="196">
        <f t="shared" ref="AA1223" si="10080">IF($W$638=1,J1223*$J$7,0)</f>
        <v>0</v>
      </c>
      <c r="AB1223" s="196">
        <f t="shared" ref="AB1223" si="10081">IF($X$638=1,P1223*$P$7,0)</f>
        <v>0</v>
      </c>
      <c r="AC1223" s="196" t="e">
        <f t="shared" ref="AC1223" si="10082">IF($Y$638=1,S1223*$S$7,0)</f>
        <v>#REF!</v>
      </c>
      <c r="AD1223" s="196">
        <f t="shared" ref="AD1223" si="10083">IF($Z$638=1,V1223*$V$7,0)</f>
        <v>0</v>
      </c>
      <c r="AE1223" s="197" t="e">
        <f t="shared" si="9916"/>
        <v>#REF!</v>
      </c>
      <c r="AF1223" s="198">
        <f t="shared" ref="AF1223" si="10084">IFERROR(AE1223/(IF($W$638&gt;0,$J$7,0)+IF($X$638&gt;0,$P$7,0)+IF($Y$638&gt;0,$S$7,0)+IF($Z$638&gt;0,$V$7,0)),0)</f>
        <v>0</v>
      </c>
      <c r="AG1223" s="198"/>
      <c r="AH1223" s="425"/>
      <c r="AI1223" s="413"/>
      <c r="AJ1223" s="199" t="str">
        <f t="shared" si="10075"/>
        <v>4.10</v>
      </c>
      <c r="AK1223" s="8" t="e">
        <f>#REF!</f>
        <v>#REF!</v>
      </c>
      <c r="AL1223" s="199"/>
      <c r="AM1223" s="196" t="e">
        <f t="shared" si="9918"/>
        <v>#REF!</v>
      </c>
      <c r="AN1223" s="196"/>
      <c r="AO1223" s="196"/>
      <c r="AP1223" s="196">
        <f t="shared" si="9919"/>
        <v>0</v>
      </c>
      <c r="AQ1223" s="196"/>
      <c r="AR1223" s="196"/>
      <c r="AS1223" s="196">
        <f t="shared" si="9920"/>
        <v>0</v>
      </c>
      <c r="AT1223" s="196"/>
      <c r="AU1223" s="196"/>
      <c r="AV1223" s="196"/>
      <c r="AW1223" s="196" t="e">
        <f t="shared" ref="AW1223" si="10085">IF($AT$638=1,AM1223*$AM$7,0)</f>
        <v>#REF!</v>
      </c>
      <c r="AX1223" s="196">
        <f t="shared" ref="AX1223" si="10086">IF($AU$638=1,AP1223*$AP$7,0)</f>
        <v>0</v>
      </c>
      <c r="AY1223" s="196">
        <f t="shared" ref="AY1223" si="10087">IF($AV$638=1,AS1223*$AS$7,0)</f>
        <v>0</v>
      </c>
      <c r="AZ1223" s="197" t="e">
        <f t="shared" si="9924"/>
        <v>#REF!</v>
      </c>
      <c r="BA1223" s="198">
        <f t="shared" ref="BA1223" si="10088">IFERROR(AZ1223/(IF($AT$638&gt;0,$AM$7,0)+IF($AU$638&gt;0,$AP$7,0)+IF($AV$638&gt;0,$AS$7,0)),0)</f>
        <v>0</v>
      </c>
      <c r="BB1223" s="198"/>
      <c r="BC1223" s="425"/>
      <c r="BD1223" s="413"/>
      <c r="BE1223" s="413"/>
      <c r="BF1223" s="413"/>
      <c r="BG1223" s="416"/>
      <c r="BH1223" s="416"/>
      <c r="BI1223" s="411"/>
      <c r="BJ1223" s="411"/>
      <c r="BK1223" s="413"/>
      <c r="BL1223" s="413"/>
      <c r="BM1223" s="413"/>
      <c r="BP1223" s="211"/>
      <c r="BQ1223" s="211"/>
      <c r="BR1223" s="211"/>
      <c r="BS1223" s="211"/>
    </row>
    <row r="1224" spans="1:71">
      <c r="A1224" s="419"/>
      <c r="B1224" s="419"/>
      <c r="C1224" s="422"/>
      <c r="D1224" s="195" t="str">
        <f t="shared" si="10069"/>
        <v>3.11</v>
      </c>
      <c r="E1224" s="195"/>
      <c r="F1224" s="195"/>
      <c r="G1224" s="195"/>
      <c r="H1224" s="195"/>
      <c r="I1224" s="195"/>
      <c r="J1224" s="196">
        <f t="shared" si="9908"/>
        <v>0</v>
      </c>
      <c r="K1224" s="197" t="str">
        <f>IF(analis!BB53="","",analis!BB53)</f>
        <v/>
      </c>
      <c r="L1224" s="196"/>
      <c r="M1224" s="196"/>
      <c r="N1224" s="196"/>
      <c r="O1224" s="196"/>
      <c r="P1224" s="196">
        <f t="shared" si="9909"/>
        <v>0</v>
      </c>
      <c r="Q1224" s="8" t="e">
        <f>#REF!</f>
        <v>#REF!</v>
      </c>
      <c r="R1224" s="196"/>
      <c r="S1224" s="196" t="e">
        <f t="shared" si="9910"/>
        <v>#REF!</v>
      </c>
      <c r="T1224" s="196"/>
      <c r="U1224" s="196"/>
      <c r="V1224" s="196">
        <f t="shared" si="9911"/>
        <v>0</v>
      </c>
      <c r="W1224" s="196"/>
      <c r="X1224" s="196"/>
      <c r="Y1224" s="196"/>
      <c r="Z1224" s="196"/>
      <c r="AA1224" s="196">
        <f t="shared" ref="AA1224" si="10089">IF($W$639=1,J1224*$J$7,0)</f>
        <v>0</v>
      </c>
      <c r="AB1224" s="196">
        <f t="shared" ref="AB1224" si="10090">IF($X$639=1,P1224*$P$7,0)</f>
        <v>0</v>
      </c>
      <c r="AC1224" s="196" t="e">
        <f t="shared" ref="AC1224" si="10091">IF($Y$639=1,S1224*$S$7,0)</f>
        <v>#REF!</v>
      </c>
      <c r="AD1224" s="196">
        <f t="shared" ref="AD1224" si="10092">IF($Z$639=1,V1224*$V$7,0)</f>
        <v>0</v>
      </c>
      <c r="AE1224" s="197" t="e">
        <f t="shared" si="9916"/>
        <v>#REF!</v>
      </c>
      <c r="AF1224" s="198">
        <f t="shared" ref="AF1224" si="10093">IFERROR(AE1224/(IF($W$639&gt;0,$J$7,0)+IF($X$639&gt;0,$P$7,0)+IF($Y$639&gt;0,$S$7,0)+IF($Z$639&gt;0,$V$7,0)),0)</f>
        <v>0</v>
      </c>
      <c r="AG1224" s="198"/>
      <c r="AH1224" s="425"/>
      <c r="AI1224" s="413"/>
      <c r="AJ1224" s="199" t="str">
        <f t="shared" si="10075"/>
        <v>4.11</v>
      </c>
      <c r="AK1224" s="8" t="e">
        <f>#REF!</f>
        <v>#REF!</v>
      </c>
      <c r="AL1224" s="199"/>
      <c r="AM1224" s="196" t="e">
        <f t="shared" si="9918"/>
        <v>#REF!</v>
      </c>
      <c r="AN1224" s="196"/>
      <c r="AO1224" s="196"/>
      <c r="AP1224" s="196">
        <f t="shared" si="9919"/>
        <v>0</v>
      </c>
      <c r="AQ1224" s="196"/>
      <c r="AR1224" s="196"/>
      <c r="AS1224" s="196">
        <f t="shared" si="9920"/>
        <v>0</v>
      </c>
      <c r="AT1224" s="196"/>
      <c r="AU1224" s="196"/>
      <c r="AV1224" s="196"/>
      <c r="AW1224" s="196" t="e">
        <f t="shared" ref="AW1224" si="10094">IF($AT$639=1,AM1224*$AM$7,0)</f>
        <v>#REF!</v>
      </c>
      <c r="AX1224" s="196">
        <f t="shared" ref="AX1224" si="10095">IF($AU$639=1,AP1224*$AP$7,0)</f>
        <v>0</v>
      </c>
      <c r="AY1224" s="196">
        <f t="shared" ref="AY1224" si="10096">IF($AV$639=1,AS1224*$AS$7,0)</f>
        <v>0</v>
      </c>
      <c r="AZ1224" s="197" t="e">
        <f t="shared" si="9924"/>
        <v>#REF!</v>
      </c>
      <c r="BA1224" s="198">
        <f t="shared" ref="BA1224" si="10097">IFERROR(AZ1224/(IF($AT$639&gt;0,$AM$7,0)+IF($AU$639&gt;0,$AP$7,0)+IF($AV$639&gt;0,$AS$7,0)),0)</f>
        <v>0</v>
      </c>
      <c r="BB1224" s="198"/>
      <c r="BC1224" s="425"/>
      <c r="BD1224" s="413"/>
      <c r="BE1224" s="413"/>
      <c r="BF1224" s="413"/>
      <c r="BG1224" s="416"/>
      <c r="BH1224" s="416"/>
      <c r="BI1224" s="411"/>
      <c r="BJ1224" s="411"/>
      <c r="BK1224" s="413"/>
      <c r="BL1224" s="413"/>
      <c r="BM1224" s="413"/>
      <c r="BP1224" s="211"/>
      <c r="BQ1224" s="211"/>
      <c r="BR1224" s="211"/>
      <c r="BS1224" s="211"/>
    </row>
    <row r="1225" spans="1:71">
      <c r="A1225" s="419"/>
      <c r="B1225" s="419"/>
      <c r="C1225" s="422"/>
      <c r="D1225" s="195" t="str">
        <f t="shared" si="10069"/>
        <v>3.12</v>
      </c>
      <c r="E1225" s="195"/>
      <c r="F1225" s="195"/>
      <c r="G1225" s="195"/>
      <c r="H1225" s="195"/>
      <c r="I1225" s="195"/>
      <c r="J1225" s="196">
        <f t="shared" si="9908"/>
        <v>0</v>
      </c>
      <c r="K1225" s="197" t="str">
        <f>IF(analis!BD53="","",analis!BD53)</f>
        <v/>
      </c>
      <c r="L1225" s="196"/>
      <c r="M1225" s="196"/>
      <c r="N1225" s="196"/>
      <c r="O1225" s="196"/>
      <c r="P1225" s="196">
        <f t="shared" si="9909"/>
        <v>0</v>
      </c>
      <c r="Q1225" s="8" t="e">
        <f>#REF!</f>
        <v>#REF!</v>
      </c>
      <c r="R1225" s="196"/>
      <c r="S1225" s="196" t="e">
        <f t="shared" si="9910"/>
        <v>#REF!</v>
      </c>
      <c r="T1225" s="196"/>
      <c r="U1225" s="196"/>
      <c r="V1225" s="196">
        <f t="shared" si="9911"/>
        <v>0</v>
      </c>
      <c r="W1225" s="196"/>
      <c r="X1225" s="196"/>
      <c r="Y1225" s="196"/>
      <c r="Z1225" s="196"/>
      <c r="AA1225" s="196">
        <f t="shared" ref="AA1225" si="10098">IF($W$640=1,J1225*$J$7,0)</f>
        <v>0</v>
      </c>
      <c r="AB1225" s="196">
        <f t="shared" ref="AB1225" si="10099">IF($X$640=1,P1225*$P$7,0)</f>
        <v>0</v>
      </c>
      <c r="AC1225" s="196" t="e">
        <f t="shared" ref="AC1225" si="10100">IF($Y$640=1,S1225*$S$7,0)</f>
        <v>#REF!</v>
      </c>
      <c r="AD1225" s="196">
        <f t="shared" ref="AD1225" si="10101">IF($Z$640=1,V1225*$V$7,0)</f>
        <v>0</v>
      </c>
      <c r="AE1225" s="197" t="e">
        <f t="shared" si="9916"/>
        <v>#REF!</v>
      </c>
      <c r="AF1225" s="198">
        <f t="shared" ref="AF1225" si="10102">IFERROR(AE1225/(IF($W$640&gt;0,$J$7,0)+IF($X$640&gt;0,$P$7,0)+IF($Y$640&gt;0,$S$7,0)+IF($Z$640&gt;0,$V$7,0)),0)</f>
        <v>0</v>
      </c>
      <c r="AG1225" s="198"/>
      <c r="AH1225" s="425"/>
      <c r="AI1225" s="413"/>
      <c r="AJ1225" s="199" t="str">
        <f t="shared" si="10075"/>
        <v>4.12</v>
      </c>
      <c r="AK1225" s="8" t="e">
        <f>#REF!</f>
        <v>#REF!</v>
      </c>
      <c r="AL1225" s="199"/>
      <c r="AM1225" s="196" t="e">
        <f t="shared" si="9918"/>
        <v>#REF!</v>
      </c>
      <c r="AN1225" s="196"/>
      <c r="AO1225" s="196"/>
      <c r="AP1225" s="196">
        <f t="shared" si="9919"/>
        <v>0</v>
      </c>
      <c r="AQ1225" s="196"/>
      <c r="AR1225" s="196"/>
      <c r="AS1225" s="196">
        <f t="shared" si="9920"/>
        <v>0</v>
      </c>
      <c r="AT1225" s="196"/>
      <c r="AU1225" s="196"/>
      <c r="AV1225" s="196"/>
      <c r="AW1225" s="196" t="e">
        <f t="shared" ref="AW1225" si="10103">IF($AT$640=1,AM1225*$AM$7,0)</f>
        <v>#REF!</v>
      </c>
      <c r="AX1225" s="196">
        <f t="shared" ref="AX1225" si="10104">IF($AU$640=1,AP1225*$AP$7,0)</f>
        <v>0</v>
      </c>
      <c r="AY1225" s="196">
        <f t="shared" ref="AY1225" si="10105">IF($AV$640=1,AS1225*$AS$7,0)</f>
        <v>0</v>
      </c>
      <c r="AZ1225" s="197" t="e">
        <f t="shared" si="9924"/>
        <v>#REF!</v>
      </c>
      <c r="BA1225" s="198">
        <f t="shared" ref="BA1225" si="10106">IFERROR(AZ1225/(IF($AT$640&gt;0,$AM$7,0)+IF($AU$640&gt;0,$AP$7,0)+IF($AV$640&gt;0,$AS$7,0)),0)</f>
        <v>0</v>
      </c>
      <c r="BB1225" s="198"/>
      <c r="BC1225" s="425"/>
      <c r="BD1225" s="413"/>
      <c r="BE1225" s="413"/>
      <c r="BF1225" s="413"/>
      <c r="BG1225" s="416"/>
      <c r="BH1225" s="416"/>
      <c r="BI1225" s="411"/>
      <c r="BJ1225" s="411"/>
      <c r="BK1225" s="413"/>
      <c r="BL1225" s="413"/>
      <c r="BM1225" s="413"/>
      <c r="BP1225" s="211"/>
      <c r="BQ1225" s="211"/>
      <c r="BR1225" s="211"/>
      <c r="BS1225" s="211"/>
    </row>
    <row r="1226" spans="1:71">
      <c r="A1226" s="419"/>
      <c r="B1226" s="419"/>
      <c r="C1226" s="422"/>
      <c r="D1226" s="195" t="str">
        <f t="shared" si="10069"/>
        <v>3.13</v>
      </c>
      <c r="E1226" s="195"/>
      <c r="F1226" s="195"/>
      <c r="G1226" s="195"/>
      <c r="H1226" s="195"/>
      <c r="I1226" s="195"/>
      <c r="J1226" s="196">
        <f t="shared" si="9908"/>
        <v>0</v>
      </c>
      <c r="K1226" s="197" t="str">
        <f>IF(analis!BF53="","",analis!BF53)</f>
        <v/>
      </c>
      <c r="L1226" s="196"/>
      <c r="M1226" s="196"/>
      <c r="N1226" s="196"/>
      <c r="O1226" s="196"/>
      <c r="P1226" s="196">
        <f t="shared" si="9909"/>
        <v>0</v>
      </c>
      <c r="Q1226" s="8" t="e">
        <f>#REF!</f>
        <v>#REF!</v>
      </c>
      <c r="R1226" s="196"/>
      <c r="S1226" s="196" t="e">
        <f t="shared" si="9910"/>
        <v>#REF!</v>
      </c>
      <c r="T1226" s="196"/>
      <c r="U1226" s="196"/>
      <c r="V1226" s="196">
        <f t="shared" si="9911"/>
        <v>0</v>
      </c>
      <c r="W1226" s="196"/>
      <c r="X1226" s="196"/>
      <c r="Y1226" s="196"/>
      <c r="Z1226" s="196"/>
      <c r="AA1226" s="196">
        <f t="shared" ref="AA1226" si="10107">IF($W$641=1,J1226*$J$7,0)</f>
        <v>0</v>
      </c>
      <c r="AB1226" s="196">
        <f t="shared" ref="AB1226" si="10108">IF($X$641=1,P1226*$P$7,0)</f>
        <v>0</v>
      </c>
      <c r="AC1226" s="196" t="e">
        <f t="shared" ref="AC1226" si="10109">IF($Y$641=1,S1226*$S$7,0)</f>
        <v>#REF!</v>
      </c>
      <c r="AD1226" s="196">
        <f t="shared" ref="AD1226" si="10110">IF($Z$641=1,V1226*$V$7,0)</f>
        <v>0</v>
      </c>
      <c r="AE1226" s="197" t="e">
        <f t="shared" si="9916"/>
        <v>#REF!</v>
      </c>
      <c r="AF1226" s="198">
        <f t="shared" ref="AF1226" si="10111">IFERROR(AE1226/(IF($W$641&gt;0,$J$7,0)+IF($X$641&gt;0,$P$7,0)+IF($Y$641&gt;0,$S$7,0)+IF($Z$641&gt;0,$V$7,0)),0)</f>
        <v>0</v>
      </c>
      <c r="AG1226" s="198"/>
      <c r="AH1226" s="425"/>
      <c r="AI1226" s="413"/>
      <c r="AJ1226" s="199" t="str">
        <f t="shared" si="10075"/>
        <v>4.13</v>
      </c>
      <c r="AK1226" s="8" t="e">
        <f>#REF!</f>
        <v>#REF!</v>
      </c>
      <c r="AL1226" s="199"/>
      <c r="AM1226" s="196" t="e">
        <f t="shared" si="9918"/>
        <v>#REF!</v>
      </c>
      <c r="AN1226" s="196"/>
      <c r="AO1226" s="196"/>
      <c r="AP1226" s="196">
        <f t="shared" si="9919"/>
        <v>0</v>
      </c>
      <c r="AQ1226" s="196"/>
      <c r="AR1226" s="196"/>
      <c r="AS1226" s="196">
        <f t="shared" si="9920"/>
        <v>0</v>
      </c>
      <c r="AT1226" s="196"/>
      <c r="AU1226" s="196"/>
      <c r="AV1226" s="196"/>
      <c r="AW1226" s="196" t="e">
        <f t="shared" ref="AW1226" si="10112">IF($AT$641=1,AM1226*$AM$7,0)</f>
        <v>#REF!</v>
      </c>
      <c r="AX1226" s="196">
        <f t="shared" ref="AX1226" si="10113">IF($AU$641=1,AP1226*$AP$7,0)</f>
        <v>0</v>
      </c>
      <c r="AY1226" s="196">
        <f t="shared" ref="AY1226" si="10114">IF($AV$641=1,AS1226*$AS$7,0)</f>
        <v>0</v>
      </c>
      <c r="AZ1226" s="197" t="e">
        <f t="shared" si="9924"/>
        <v>#REF!</v>
      </c>
      <c r="BA1226" s="198">
        <f t="shared" ref="BA1226" si="10115">IFERROR(AZ1226/(IF($AT$641&gt;0,$AM$7,0)+IF($AU$641&gt;0,$AP$7,0)+IF($AV$641&gt;0,$AS$7,0)),0)</f>
        <v>0</v>
      </c>
      <c r="BB1226" s="198"/>
      <c r="BC1226" s="425"/>
      <c r="BD1226" s="413"/>
      <c r="BE1226" s="413"/>
      <c r="BF1226" s="413"/>
      <c r="BG1226" s="416"/>
      <c r="BH1226" s="416"/>
      <c r="BI1226" s="411"/>
      <c r="BJ1226" s="411"/>
      <c r="BK1226" s="413"/>
      <c r="BL1226" s="413"/>
      <c r="BM1226" s="413"/>
      <c r="BP1226" s="211"/>
      <c r="BQ1226" s="211"/>
      <c r="BR1226" s="211"/>
      <c r="BS1226" s="211"/>
    </row>
    <row r="1227" spans="1:71">
      <c r="A1227" s="419"/>
      <c r="B1227" s="419"/>
      <c r="C1227" s="422"/>
      <c r="D1227" s="195" t="str">
        <f t="shared" si="10069"/>
        <v>3.14</v>
      </c>
      <c r="E1227" s="195"/>
      <c r="F1227" s="195"/>
      <c r="G1227" s="195"/>
      <c r="H1227" s="195"/>
      <c r="I1227" s="195"/>
      <c r="J1227" s="196">
        <f t="shared" si="9908"/>
        <v>0</v>
      </c>
      <c r="K1227" s="197" t="str">
        <f>IF(analis!BH53="","",analis!BH53)</f>
        <v/>
      </c>
      <c r="L1227" s="196"/>
      <c r="M1227" s="196"/>
      <c r="N1227" s="196"/>
      <c r="O1227" s="196"/>
      <c r="P1227" s="196">
        <f t="shared" si="9909"/>
        <v>0</v>
      </c>
      <c r="Q1227" s="8" t="e">
        <f>#REF!</f>
        <v>#REF!</v>
      </c>
      <c r="R1227" s="196"/>
      <c r="S1227" s="196" t="e">
        <f t="shared" si="9910"/>
        <v>#REF!</v>
      </c>
      <c r="T1227" s="196"/>
      <c r="U1227" s="196"/>
      <c r="V1227" s="196">
        <f t="shared" si="9911"/>
        <v>0</v>
      </c>
      <c r="W1227" s="196"/>
      <c r="X1227" s="196"/>
      <c r="Y1227" s="196"/>
      <c r="Z1227" s="196"/>
      <c r="AA1227" s="196">
        <f t="shared" ref="AA1227" si="10116">IF($W$642=1,J1227*$J$7,0)</f>
        <v>0</v>
      </c>
      <c r="AB1227" s="196">
        <f t="shared" ref="AB1227" si="10117">IF($X$642=1,P1227*$P$7,0)</f>
        <v>0</v>
      </c>
      <c r="AC1227" s="196" t="e">
        <f t="shared" ref="AC1227" si="10118">IF($Y$642=1,S1227*$S$7,0)</f>
        <v>#REF!</v>
      </c>
      <c r="AD1227" s="196">
        <f t="shared" ref="AD1227" si="10119">IF($Z$642=1,V1227*$V$7,0)</f>
        <v>0</v>
      </c>
      <c r="AE1227" s="197" t="e">
        <f t="shared" si="9916"/>
        <v>#REF!</v>
      </c>
      <c r="AF1227" s="198">
        <f t="shared" ref="AF1227" si="10120">IFERROR(AE1227/(IF($W$642&gt;0,$J$7,0)+IF($X$642&gt;0,$P$7,0)+IF($Y$642&gt;0,$S$7,0)+IF($Z$642&gt;0,$V$7,0)),0)</f>
        <v>0</v>
      </c>
      <c r="AG1227" s="198"/>
      <c r="AH1227" s="425"/>
      <c r="AI1227" s="413"/>
      <c r="AJ1227" s="199" t="str">
        <f t="shared" si="10075"/>
        <v>4.14</v>
      </c>
      <c r="AK1227" s="8" t="e">
        <f>#REF!</f>
        <v>#REF!</v>
      </c>
      <c r="AL1227" s="199"/>
      <c r="AM1227" s="196" t="e">
        <f t="shared" si="9918"/>
        <v>#REF!</v>
      </c>
      <c r="AN1227" s="196"/>
      <c r="AO1227" s="196"/>
      <c r="AP1227" s="196">
        <f t="shared" si="9919"/>
        <v>0</v>
      </c>
      <c r="AQ1227" s="196"/>
      <c r="AR1227" s="196"/>
      <c r="AS1227" s="196">
        <f t="shared" si="9920"/>
        <v>0</v>
      </c>
      <c r="AT1227" s="196"/>
      <c r="AU1227" s="196"/>
      <c r="AV1227" s="196"/>
      <c r="AW1227" s="196" t="e">
        <f t="shared" ref="AW1227" si="10121">IF($AT$642=1,AM1227*$AM$7,0)</f>
        <v>#REF!</v>
      </c>
      <c r="AX1227" s="196">
        <f t="shared" ref="AX1227" si="10122">IF($AU$642=1,AP1227*$AP$7,0)</f>
        <v>0</v>
      </c>
      <c r="AY1227" s="196">
        <f t="shared" ref="AY1227" si="10123">IF($AV$642=1,AS1227*$AS$7,0)</f>
        <v>0</v>
      </c>
      <c r="AZ1227" s="197" t="e">
        <f t="shared" si="9924"/>
        <v>#REF!</v>
      </c>
      <c r="BA1227" s="198">
        <f t="shared" ref="BA1227" si="10124">IFERROR(AZ1227/(IF($AT$642&gt;0,$AM$7,0)+IF($AU$642&gt;0,$AP$7,0)+IF($AV$642&gt;0,$AS$7,0)),0)</f>
        <v>0</v>
      </c>
      <c r="BB1227" s="198"/>
      <c r="BC1227" s="425"/>
      <c r="BD1227" s="413"/>
      <c r="BE1227" s="413"/>
      <c r="BF1227" s="413"/>
      <c r="BG1227" s="416"/>
      <c r="BH1227" s="416"/>
      <c r="BI1227" s="411"/>
      <c r="BJ1227" s="411"/>
      <c r="BK1227" s="413"/>
      <c r="BL1227" s="413"/>
      <c r="BM1227" s="413"/>
      <c r="BP1227" s="211"/>
      <c r="BQ1227" s="211"/>
      <c r="BR1227" s="211"/>
      <c r="BS1227" s="211"/>
    </row>
    <row r="1228" spans="1:71">
      <c r="A1228" s="420"/>
      <c r="B1228" s="420"/>
      <c r="C1228" s="423"/>
      <c r="D1228" s="195" t="str">
        <f t="shared" si="10069"/>
        <v>3.15</v>
      </c>
      <c r="E1228" s="195"/>
      <c r="F1228" s="195"/>
      <c r="G1228" s="195"/>
      <c r="H1228" s="195"/>
      <c r="I1228" s="195"/>
      <c r="J1228" s="196">
        <f t="shared" si="9908"/>
        <v>0</v>
      </c>
      <c r="K1228" s="197" t="str">
        <f>IF(analis!BJ53="","",analis!BJ53)</f>
        <v/>
      </c>
      <c r="L1228" s="196"/>
      <c r="M1228" s="196"/>
      <c r="N1228" s="196"/>
      <c r="O1228" s="196"/>
      <c r="P1228" s="196">
        <f t="shared" si="9909"/>
        <v>0</v>
      </c>
      <c r="Q1228" s="8" t="e">
        <f>#REF!</f>
        <v>#REF!</v>
      </c>
      <c r="R1228" s="196"/>
      <c r="S1228" s="196" t="e">
        <f t="shared" si="9910"/>
        <v>#REF!</v>
      </c>
      <c r="T1228" s="196"/>
      <c r="U1228" s="196"/>
      <c r="V1228" s="196">
        <f t="shared" si="9911"/>
        <v>0</v>
      </c>
      <c r="W1228" s="196"/>
      <c r="X1228" s="196"/>
      <c r="Y1228" s="196"/>
      <c r="Z1228" s="196"/>
      <c r="AA1228" s="196">
        <f t="shared" ref="AA1228" si="10125">IF($W$643=1,J1228*$J$7,0)</f>
        <v>0</v>
      </c>
      <c r="AB1228" s="196">
        <f t="shared" ref="AB1228" si="10126">IF($X$643=1,P1228*$P$7,0)</f>
        <v>0</v>
      </c>
      <c r="AC1228" s="196" t="e">
        <f t="shared" ref="AC1228" si="10127">IF($Y$643=1,S1228*$S$7,0)</f>
        <v>#REF!</v>
      </c>
      <c r="AD1228" s="196">
        <f t="shared" ref="AD1228" si="10128">IF($Z$643=1,V1228*$V$7,0)</f>
        <v>0</v>
      </c>
      <c r="AE1228" s="197" t="e">
        <f t="shared" si="9916"/>
        <v>#REF!</v>
      </c>
      <c r="AF1228" s="197">
        <f t="shared" ref="AF1228" si="10129">IFERROR(AE1228/(IF($W$643&gt;0,$J$7,0)+IF($X$643&gt;0,$P$7,0)+IF($Y$643&gt;0,$S$7,0)+IF($Z$643&gt;0,$V$7,0)),0)</f>
        <v>0</v>
      </c>
      <c r="AG1228" s="197"/>
      <c r="AH1228" s="426"/>
      <c r="AI1228" s="414"/>
      <c r="AJ1228" s="200" t="str">
        <f t="shared" si="10075"/>
        <v>4.15</v>
      </c>
      <c r="AK1228" s="8" t="e">
        <f>#REF!</f>
        <v>#REF!</v>
      </c>
      <c r="AL1228" s="207"/>
      <c r="AM1228" s="196" t="e">
        <f t="shared" si="9918"/>
        <v>#REF!</v>
      </c>
      <c r="AN1228" s="196"/>
      <c r="AO1228" s="196"/>
      <c r="AP1228" s="196">
        <f t="shared" si="9919"/>
        <v>0</v>
      </c>
      <c r="AQ1228" s="196"/>
      <c r="AR1228" s="196"/>
      <c r="AS1228" s="196">
        <f t="shared" si="9920"/>
        <v>0</v>
      </c>
      <c r="AT1228" s="196"/>
      <c r="AU1228" s="196"/>
      <c r="AV1228" s="196"/>
      <c r="AW1228" s="196" t="e">
        <f t="shared" ref="AW1228" si="10130">IF($AT$643=1,AM1228*$AM$7,0)</f>
        <v>#REF!</v>
      </c>
      <c r="AX1228" s="196">
        <f t="shared" ref="AX1228" si="10131">IF($AU$643=1,AP1228*$AP$7,0)</f>
        <v>0</v>
      </c>
      <c r="AY1228" s="196">
        <f t="shared" ref="AY1228" si="10132">IF($AV$643=1,AS1228*$AS$7,0)</f>
        <v>0</v>
      </c>
      <c r="AZ1228" s="197" t="e">
        <f t="shared" si="9924"/>
        <v>#REF!</v>
      </c>
      <c r="BA1228" s="197">
        <f t="shared" ref="BA1228" si="10133">IFERROR(AZ1228/(IF($AT$643&gt;0,$AM$7,0)+IF($AU$643&gt;0,$AP$7,0)+IF($AV$643&gt;0,$AS$7,0)),0)</f>
        <v>0</v>
      </c>
      <c r="BB1228" s="197"/>
      <c r="BC1228" s="426"/>
      <c r="BD1228" s="414"/>
      <c r="BE1228" s="414"/>
      <c r="BF1228" s="414"/>
      <c r="BG1228" s="417"/>
      <c r="BH1228" s="417"/>
      <c r="BI1228" s="316"/>
      <c r="BJ1228" s="316"/>
      <c r="BK1228" s="414"/>
      <c r="BL1228" s="414"/>
      <c r="BM1228" s="414"/>
      <c r="BP1228" s="211"/>
      <c r="BQ1228" s="211"/>
      <c r="BR1228" s="211"/>
      <c r="BS1228" s="211"/>
    </row>
    <row r="1229" spans="1:71">
      <c r="BP1229" s="211"/>
      <c r="BQ1229" s="211"/>
      <c r="BR1229" s="211"/>
      <c r="BS1229" s="211"/>
    </row>
    <row r="1230" spans="1:71">
      <c r="BG1230" s="1" t="str">
        <f>BG612</f>
        <v>Barabai, 16 April 2020</v>
      </c>
      <c r="BP1230" s="211"/>
      <c r="BQ1230" s="211"/>
      <c r="BR1230" s="211"/>
      <c r="BS1230" s="211"/>
    </row>
    <row r="1231" spans="1:71">
      <c r="BG1231" s="1" t="str">
        <f t="shared" ref="BG1231:BG1236" si="10134">BG613</f>
        <v>Guru Mata Pelajaran</v>
      </c>
      <c r="BP1231" s="211"/>
      <c r="BQ1231" s="211"/>
      <c r="BR1231" s="211"/>
      <c r="BS1231" s="211"/>
    </row>
    <row r="1232" spans="1:71">
      <c r="BP1232" s="211"/>
      <c r="BQ1232" s="211"/>
      <c r="BR1232" s="211"/>
      <c r="BS1232" s="211"/>
    </row>
    <row r="1233" spans="59:71">
      <c r="BP1233" s="211"/>
      <c r="BQ1233" s="211"/>
      <c r="BR1233" s="211"/>
      <c r="BS1233" s="211"/>
    </row>
    <row r="1234" spans="59:71">
      <c r="BP1234" s="211"/>
      <c r="BQ1234" s="211"/>
      <c r="BR1234" s="211"/>
      <c r="BS1234" s="211"/>
    </row>
    <row r="1235" spans="59:71">
      <c r="BG1235" s="1" t="str">
        <f t="shared" si="10134"/>
        <v>Abdian Noor, S.Pd</v>
      </c>
      <c r="BP1235" s="211"/>
      <c r="BQ1235" s="211"/>
      <c r="BR1235" s="211"/>
      <c r="BS1235" s="211"/>
    </row>
    <row r="1236" spans="59:71">
      <c r="BG1236" s="1" t="str">
        <f t="shared" si="10134"/>
        <v>NIP. 19680906 199412 1 005</v>
      </c>
      <c r="BP1236" s="211"/>
      <c r="BQ1236" s="211"/>
      <c r="BR1236" s="211"/>
      <c r="BS1236" s="211"/>
    </row>
    <row r="1237" spans="59:71">
      <c r="BP1237" s="211"/>
      <c r="BQ1237" s="211"/>
      <c r="BR1237" s="211"/>
      <c r="BS1237" s="211"/>
    </row>
    <row r="1238" spans="59:71">
      <c r="BP1238" s="211"/>
      <c r="BQ1238" s="211"/>
      <c r="BR1238" s="211"/>
      <c r="BS1238" s="211"/>
    </row>
    <row r="1239" spans="59:71">
      <c r="BP1239" s="211"/>
      <c r="BQ1239" s="211"/>
      <c r="BR1239" s="211"/>
      <c r="BS1239" s="211"/>
    </row>
    <row r="1240" spans="59:71">
      <c r="BP1240" s="211"/>
      <c r="BQ1240" s="211"/>
      <c r="BR1240" s="211"/>
      <c r="BS1240" s="211"/>
    </row>
    <row r="1241" spans="59:71">
      <c r="BP1241" s="211"/>
      <c r="BQ1241" s="211"/>
      <c r="BR1241" s="211"/>
      <c r="BS1241" s="211"/>
    </row>
    <row r="1242" spans="59:71">
      <c r="BP1242" s="211"/>
      <c r="BQ1242" s="211"/>
      <c r="BR1242" s="211"/>
      <c r="BS1242" s="211"/>
    </row>
    <row r="1243" spans="59:71">
      <c r="BP1243" s="211"/>
      <c r="BQ1243" s="211"/>
      <c r="BR1243" s="211"/>
      <c r="BS1243" s="211"/>
    </row>
    <row r="1244" spans="59:71">
      <c r="BP1244" s="211"/>
      <c r="BQ1244" s="211"/>
      <c r="BR1244" s="211"/>
      <c r="BS1244" s="211"/>
    </row>
    <row r="1245" spans="59:71">
      <c r="BP1245" s="211"/>
      <c r="BQ1245" s="211"/>
      <c r="BR1245" s="211"/>
      <c r="BS1245" s="211"/>
    </row>
    <row r="1246" spans="59:71">
      <c r="BP1246" s="211"/>
      <c r="BQ1246" s="211"/>
      <c r="BR1246" s="211"/>
      <c r="BS1246" s="211"/>
    </row>
    <row r="1247" spans="59:71">
      <c r="BP1247" s="211"/>
      <c r="BQ1247" s="211"/>
      <c r="BR1247" s="211"/>
      <c r="BS1247" s="211"/>
    </row>
    <row r="1248" spans="59:71">
      <c r="BP1248" s="211"/>
      <c r="BQ1248" s="211"/>
      <c r="BR1248" s="211"/>
      <c r="BS1248" s="211"/>
    </row>
    <row r="1249" spans="68:71">
      <c r="BP1249" s="211"/>
      <c r="BQ1249" s="211"/>
      <c r="BR1249" s="211"/>
      <c r="BS1249" s="211"/>
    </row>
    <row r="1250" spans="68:71">
      <c r="BP1250" s="211"/>
      <c r="BQ1250" s="211"/>
      <c r="BR1250" s="211"/>
      <c r="BS1250" s="211"/>
    </row>
    <row r="1251" spans="68:71">
      <c r="BP1251" s="211"/>
      <c r="BQ1251" s="211"/>
      <c r="BR1251" s="211"/>
      <c r="BS1251" s="211"/>
    </row>
    <row r="1252" spans="68:71">
      <c r="BP1252" s="211"/>
      <c r="BQ1252" s="211"/>
      <c r="BR1252" s="211"/>
      <c r="BS1252" s="211"/>
    </row>
    <row r="1253" spans="68:71">
      <c r="BP1253" s="211"/>
      <c r="BQ1253" s="211"/>
      <c r="BR1253" s="211"/>
      <c r="BS1253" s="211"/>
    </row>
    <row r="1254" spans="68:71">
      <c r="BP1254" s="211"/>
      <c r="BQ1254" s="211"/>
      <c r="BR1254" s="211"/>
      <c r="BS1254" s="211"/>
    </row>
    <row r="1255" spans="68:71">
      <c r="BP1255" s="211"/>
      <c r="BQ1255" s="211"/>
      <c r="BR1255" s="211"/>
      <c r="BS1255" s="211"/>
    </row>
    <row r="1256" spans="68:71">
      <c r="BP1256" s="211"/>
      <c r="BQ1256" s="211"/>
      <c r="BR1256" s="211"/>
      <c r="BS1256" s="211"/>
    </row>
    <row r="1257" spans="68:71">
      <c r="BP1257" s="211"/>
      <c r="BQ1257" s="211"/>
      <c r="BR1257" s="211"/>
      <c r="BS1257" s="211"/>
    </row>
    <row r="1258" spans="68:71">
      <c r="BP1258" s="211"/>
      <c r="BQ1258" s="211"/>
      <c r="BR1258" s="211"/>
      <c r="BS1258" s="211"/>
    </row>
    <row r="1259" spans="68:71">
      <c r="BP1259" s="211"/>
      <c r="BQ1259" s="211"/>
      <c r="BR1259" s="211"/>
      <c r="BS1259" s="211"/>
    </row>
    <row r="1260" spans="68:71">
      <c r="BP1260" s="211"/>
      <c r="BQ1260" s="211"/>
      <c r="BR1260" s="211"/>
      <c r="BS1260" s="211"/>
    </row>
    <row r="1261" spans="68:71">
      <c r="BP1261" s="211"/>
      <c r="BQ1261" s="211"/>
      <c r="BR1261" s="211"/>
      <c r="BS1261" s="211"/>
    </row>
    <row r="1262" spans="68:71">
      <c r="BP1262" s="211"/>
      <c r="BQ1262" s="211"/>
      <c r="BR1262" s="211"/>
      <c r="BS1262" s="211"/>
    </row>
    <row r="1263" spans="68:71">
      <c r="BP1263" s="211"/>
      <c r="BQ1263" s="211"/>
      <c r="BR1263" s="211"/>
      <c r="BS1263" s="211"/>
    </row>
    <row r="1264" spans="68:71">
      <c r="BP1264" s="211"/>
      <c r="BQ1264" s="211"/>
      <c r="BR1264" s="211"/>
      <c r="BS1264" s="211"/>
    </row>
    <row r="1265" spans="68:71">
      <c r="BP1265" s="211"/>
      <c r="BQ1265" s="211"/>
      <c r="BR1265" s="211"/>
      <c r="BS1265" s="211"/>
    </row>
    <row r="1266" spans="68:71">
      <c r="BP1266" s="211"/>
      <c r="BQ1266" s="211"/>
      <c r="BR1266" s="211"/>
      <c r="BS1266" s="211"/>
    </row>
    <row r="1267" spans="68:71">
      <c r="BP1267" s="211"/>
      <c r="BQ1267" s="211"/>
      <c r="BR1267" s="211"/>
      <c r="BS1267" s="211"/>
    </row>
    <row r="1268" spans="68:71">
      <c r="BP1268" s="211"/>
      <c r="BQ1268" s="211"/>
      <c r="BR1268" s="211"/>
      <c r="BS1268" s="211"/>
    </row>
    <row r="1269" spans="68:71">
      <c r="BP1269" s="211"/>
      <c r="BQ1269" s="211"/>
      <c r="BR1269" s="211"/>
      <c r="BS1269" s="211"/>
    </row>
    <row r="1270" spans="68:71">
      <c r="BP1270" s="211"/>
      <c r="BQ1270" s="211"/>
      <c r="BR1270" s="211"/>
      <c r="BS1270" s="211"/>
    </row>
    <row r="1271" spans="68:71">
      <c r="BP1271" s="211"/>
      <c r="BQ1271" s="211"/>
      <c r="BR1271" s="211"/>
      <c r="BS1271" s="211"/>
    </row>
    <row r="1272" spans="68:71">
      <c r="BP1272" s="211"/>
      <c r="BQ1272" s="211"/>
      <c r="BR1272" s="211"/>
      <c r="BS1272" s="211"/>
    </row>
    <row r="1273" spans="68:71">
      <c r="BP1273" s="211"/>
      <c r="BQ1273" s="211"/>
      <c r="BR1273" s="211"/>
      <c r="BS1273" s="211"/>
    </row>
    <row r="1274" spans="68:71">
      <c r="BP1274" s="211"/>
      <c r="BQ1274" s="211"/>
      <c r="BR1274" s="211"/>
      <c r="BS1274" s="211"/>
    </row>
    <row r="1275" spans="68:71">
      <c r="BP1275" s="211"/>
      <c r="BQ1275" s="211"/>
      <c r="BR1275" s="211"/>
      <c r="BS1275" s="211"/>
    </row>
    <row r="1276" spans="68:71">
      <c r="BP1276" s="211"/>
      <c r="BQ1276" s="211"/>
      <c r="BR1276" s="211"/>
      <c r="BS1276" s="211"/>
    </row>
    <row r="1277" spans="68:71">
      <c r="BP1277" s="211"/>
      <c r="BQ1277" s="211"/>
      <c r="BR1277" s="211"/>
      <c r="BS1277" s="211"/>
    </row>
    <row r="1278" spans="68:71">
      <c r="BP1278" s="211"/>
      <c r="BQ1278" s="211"/>
      <c r="BR1278" s="211"/>
      <c r="BS1278" s="211"/>
    </row>
    <row r="1279" spans="68:71">
      <c r="BP1279" s="211"/>
      <c r="BQ1279" s="211"/>
      <c r="BR1279" s="211"/>
      <c r="BS1279" s="211"/>
    </row>
    <row r="1280" spans="68:71">
      <c r="BP1280" s="211"/>
      <c r="BQ1280" s="211"/>
      <c r="BR1280" s="211"/>
      <c r="BS1280" s="211"/>
    </row>
    <row r="1281" spans="68:71">
      <c r="BP1281" s="211"/>
      <c r="BQ1281" s="211"/>
      <c r="BR1281" s="211"/>
      <c r="BS1281" s="211"/>
    </row>
    <row r="1282" spans="68:71">
      <c r="BP1282" s="211"/>
      <c r="BQ1282" s="211"/>
      <c r="BR1282" s="211"/>
      <c r="BS1282" s="211"/>
    </row>
    <row r="1283" spans="68:71">
      <c r="BP1283" s="211"/>
      <c r="BQ1283" s="211"/>
      <c r="BR1283" s="211"/>
      <c r="BS1283" s="211"/>
    </row>
    <row r="1284" spans="68:71">
      <c r="BP1284" s="211"/>
      <c r="BQ1284" s="211"/>
      <c r="BR1284" s="211"/>
      <c r="BS1284" s="211"/>
    </row>
    <row r="1285" spans="68:71">
      <c r="BP1285" s="211"/>
      <c r="BQ1285" s="211"/>
      <c r="BR1285" s="211"/>
      <c r="BS1285" s="211"/>
    </row>
    <row r="1286" spans="68:71">
      <c r="BP1286" s="211"/>
      <c r="BQ1286" s="211"/>
      <c r="BR1286" s="211"/>
      <c r="BS1286" s="211"/>
    </row>
    <row r="1287" spans="68:71">
      <c r="BP1287" s="211"/>
      <c r="BQ1287" s="211"/>
      <c r="BR1287" s="211"/>
      <c r="BS1287" s="211"/>
    </row>
    <row r="1288" spans="68:71">
      <c r="BP1288" s="211"/>
      <c r="BQ1288" s="211"/>
      <c r="BR1288" s="211"/>
      <c r="BS1288" s="211"/>
    </row>
    <row r="1289" spans="68:71">
      <c r="BP1289" s="211"/>
      <c r="BQ1289" s="211"/>
      <c r="BR1289" s="211"/>
      <c r="BS1289" s="211"/>
    </row>
    <row r="1290" spans="68:71">
      <c r="BP1290" s="211"/>
      <c r="BQ1290" s="211"/>
      <c r="BR1290" s="211"/>
      <c r="BS1290" s="211"/>
    </row>
    <row r="1291" spans="68:71">
      <c r="BP1291" s="211"/>
      <c r="BQ1291" s="211"/>
      <c r="BR1291" s="211"/>
      <c r="BS1291" s="211"/>
    </row>
    <row r="1292" spans="68:71">
      <c r="BP1292" s="211"/>
      <c r="BQ1292" s="211"/>
      <c r="BR1292" s="211"/>
      <c r="BS1292" s="211"/>
    </row>
    <row r="1293" spans="68:71">
      <c r="BP1293" s="211"/>
      <c r="BQ1293" s="211"/>
      <c r="BR1293" s="211"/>
      <c r="BS1293" s="211"/>
    </row>
    <row r="1294" spans="68:71">
      <c r="BP1294" s="211"/>
      <c r="BQ1294" s="211"/>
      <c r="BR1294" s="211"/>
      <c r="BS1294" s="211"/>
    </row>
    <row r="1295" spans="68:71">
      <c r="BP1295" s="211"/>
      <c r="BQ1295" s="211"/>
      <c r="BR1295" s="211"/>
      <c r="BS1295" s="211"/>
    </row>
    <row r="1296" spans="68:71">
      <c r="BP1296" s="211"/>
      <c r="BQ1296" s="211"/>
      <c r="BR1296" s="211"/>
      <c r="BS1296" s="211"/>
    </row>
    <row r="1297" spans="68:71">
      <c r="BP1297" s="211"/>
      <c r="BQ1297" s="211"/>
      <c r="BR1297" s="211"/>
      <c r="BS1297" s="211"/>
    </row>
    <row r="1298" spans="68:71">
      <c r="BP1298" s="211"/>
      <c r="BQ1298" s="211"/>
      <c r="BR1298" s="211"/>
      <c r="BS1298" s="211"/>
    </row>
    <row r="1299" spans="68:71">
      <c r="BP1299" s="211"/>
      <c r="BQ1299" s="211"/>
      <c r="BR1299" s="211"/>
      <c r="BS1299" s="211"/>
    </row>
    <row r="1300" spans="68:71">
      <c r="BP1300" s="211"/>
      <c r="BQ1300" s="211"/>
      <c r="BR1300" s="211"/>
      <c r="BS1300" s="211"/>
    </row>
    <row r="1301" spans="68:71">
      <c r="BP1301" s="211"/>
      <c r="BQ1301" s="211"/>
      <c r="BR1301" s="211"/>
      <c r="BS1301" s="211"/>
    </row>
    <row r="1302" spans="68:71">
      <c r="BP1302" s="211"/>
      <c r="BQ1302" s="211"/>
      <c r="BR1302" s="211"/>
      <c r="BS1302" s="211"/>
    </row>
    <row r="1303" spans="68:71">
      <c r="BP1303" s="211"/>
      <c r="BQ1303" s="211"/>
      <c r="BR1303" s="211"/>
      <c r="BS1303" s="211"/>
    </row>
    <row r="1304" spans="68:71">
      <c r="BP1304" s="211"/>
      <c r="BQ1304" s="211"/>
      <c r="BR1304" s="211"/>
      <c r="BS1304" s="211"/>
    </row>
    <row r="1305" spans="68:71">
      <c r="BP1305" s="211"/>
      <c r="BQ1305" s="211"/>
      <c r="BR1305" s="211"/>
      <c r="BS1305" s="211"/>
    </row>
    <row r="1306" spans="68:71">
      <c r="BP1306" s="211"/>
      <c r="BQ1306" s="211"/>
      <c r="BR1306" s="211"/>
      <c r="BS1306" s="211"/>
    </row>
    <row r="1307" spans="68:71">
      <c r="BP1307" s="211"/>
      <c r="BQ1307" s="211"/>
      <c r="BR1307" s="211"/>
      <c r="BS1307" s="211"/>
    </row>
    <row r="1308" spans="68:71">
      <c r="BP1308" s="211"/>
      <c r="BQ1308" s="211"/>
      <c r="BR1308" s="211"/>
      <c r="BS1308" s="211"/>
    </row>
    <row r="1309" spans="68:71">
      <c r="BP1309" s="211"/>
      <c r="BQ1309" s="211"/>
      <c r="BR1309" s="211"/>
      <c r="BS1309" s="211"/>
    </row>
    <row r="1310" spans="68:71">
      <c r="BP1310" s="211"/>
      <c r="BQ1310" s="211"/>
      <c r="BR1310" s="211"/>
      <c r="BS1310" s="211"/>
    </row>
    <row r="1311" spans="68:71">
      <c r="BP1311" s="211"/>
      <c r="BQ1311" s="211"/>
      <c r="BR1311" s="211"/>
      <c r="BS1311" s="211"/>
    </row>
    <row r="1312" spans="68:71">
      <c r="BP1312" s="211"/>
      <c r="BQ1312" s="211"/>
      <c r="BR1312" s="211"/>
      <c r="BS1312" s="211"/>
    </row>
    <row r="1313" spans="68:71">
      <c r="BP1313" s="211"/>
      <c r="BQ1313" s="211"/>
      <c r="BR1313" s="211"/>
      <c r="BS1313" s="211"/>
    </row>
    <row r="1314" spans="68:71">
      <c r="BP1314" s="211"/>
      <c r="BQ1314" s="211"/>
      <c r="BR1314" s="211"/>
      <c r="BS1314" s="211"/>
    </row>
    <row r="1315" spans="68:71">
      <c r="BP1315" s="211"/>
      <c r="BQ1315" s="211"/>
      <c r="BR1315" s="211"/>
      <c r="BS1315" s="211"/>
    </row>
    <row r="1316" spans="68:71">
      <c r="BP1316" s="211"/>
      <c r="BQ1316" s="211"/>
      <c r="BR1316" s="211"/>
      <c r="BS1316" s="211"/>
    </row>
    <row r="1317" spans="68:71">
      <c r="BP1317" s="211"/>
      <c r="BQ1317" s="211"/>
      <c r="BR1317" s="211"/>
      <c r="BS1317" s="211"/>
    </row>
    <row r="1318" spans="68:71">
      <c r="BP1318" s="211"/>
      <c r="BQ1318" s="211"/>
      <c r="BR1318" s="211"/>
      <c r="BS1318" s="211"/>
    </row>
    <row r="1319" spans="68:71">
      <c r="BP1319" s="211"/>
      <c r="BQ1319" s="211"/>
      <c r="BR1319" s="211"/>
      <c r="BS1319" s="211"/>
    </row>
    <row r="1320" spans="68:71">
      <c r="BP1320" s="211"/>
      <c r="BQ1320" s="211"/>
      <c r="BR1320" s="211"/>
      <c r="BS1320" s="211"/>
    </row>
    <row r="1321" spans="68:71">
      <c r="BP1321" s="211"/>
      <c r="BQ1321" s="211"/>
      <c r="BR1321" s="211"/>
      <c r="BS1321" s="211"/>
    </row>
    <row r="1322" spans="68:71">
      <c r="BP1322" s="211"/>
      <c r="BQ1322" s="211"/>
      <c r="BR1322" s="211"/>
      <c r="BS1322" s="211"/>
    </row>
    <row r="1323" spans="68:71">
      <c r="BP1323" s="211"/>
      <c r="BQ1323" s="211"/>
      <c r="BR1323" s="211"/>
      <c r="BS1323" s="211"/>
    </row>
    <row r="1324" spans="68:71">
      <c r="BP1324" s="211"/>
      <c r="BQ1324" s="211"/>
      <c r="BR1324" s="211"/>
      <c r="BS1324" s="211"/>
    </row>
    <row r="1325" spans="68:71">
      <c r="BP1325" s="211"/>
      <c r="BQ1325" s="211"/>
      <c r="BR1325" s="211"/>
      <c r="BS1325" s="211"/>
    </row>
    <row r="1326" spans="68:71">
      <c r="BP1326" s="211"/>
      <c r="BQ1326" s="211"/>
      <c r="BR1326" s="211"/>
      <c r="BS1326" s="211"/>
    </row>
    <row r="1327" spans="68:71">
      <c r="BP1327" s="211"/>
      <c r="BQ1327" s="211"/>
      <c r="BR1327" s="211"/>
      <c r="BS1327" s="211"/>
    </row>
    <row r="1328" spans="68:71">
      <c r="BP1328" s="211"/>
      <c r="BQ1328" s="211"/>
      <c r="BR1328" s="211"/>
      <c r="BS1328" s="211"/>
    </row>
    <row r="1329" spans="68:71">
      <c r="BP1329" s="211"/>
      <c r="BQ1329" s="211"/>
      <c r="BR1329" s="211"/>
      <c r="BS1329" s="211"/>
    </row>
    <row r="1330" spans="68:71">
      <c r="BP1330" s="211"/>
      <c r="BQ1330" s="211"/>
      <c r="BR1330" s="211"/>
      <c r="BS1330" s="211"/>
    </row>
    <row r="1331" spans="68:71">
      <c r="BP1331" s="211"/>
      <c r="BQ1331" s="211"/>
      <c r="BR1331" s="211"/>
      <c r="BS1331" s="211"/>
    </row>
    <row r="1332" spans="68:71">
      <c r="BP1332" s="211"/>
      <c r="BQ1332" s="211"/>
      <c r="BR1332" s="211"/>
      <c r="BS1332" s="211"/>
    </row>
    <row r="1333" spans="68:71">
      <c r="BP1333" s="211"/>
      <c r="BQ1333" s="211"/>
      <c r="BR1333" s="211"/>
      <c r="BS1333" s="211"/>
    </row>
    <row r="1334" spans="68:71">
      <c r="BP1334" s="211"/>
      <c r="BQ1334" s="211"/>
      <c r="BR1334" s="211"/>
      <c r="BS1334" s="211"/>
    </row>
    <row r="1335" spans="68:71">
      <c r="BP1335" s="211"/>
      <c r="BQ1335" s="211"/>
      <c r="BR1335" s="211"/>
      <c r="BS1335" s="211"/>
    </row>
    <row r="1336" spans="68:71">
      <c r="BP1336" s="211"/>
      <c r="BQ1336" s="211"/>
      <c r="BR1336" s="211"/>
      <c r="BS1336" s="211"/>
    </row>
    <row r="1337" spans="68:71">
      <c r="BP1337" s="211"/>
      <c r="BQ1337" s="211"/>
      <c r="BR1337" s="211"/>
      <c r="BS1337" s="211"/>
    </row>
    <row r="1338" spans="68:71">
      <c r="BP1338" s="211"/>
      <c r="BQ1338" s="211"/>
      <c r="BR1338" s="211"/>
      <c r="BS1338" s="211"/>
    </row>
    <row r="1339" spans="68:71">
      <c r="BP1339" s="211"/>
      <c r="BQ1339" s="211"/>
      <c r="BR1339" s="211"/>
      <c r="BS1339" s="211"/>
    </row>
    <row r="1340" spans="68:71">
      <c r="BP1340" s="211"/>
      <c r="BQ1340" s="211"/>
      <c r="BR1340" s="211"/>
      <c r="BS1340" s="211"/>
    </row>
    <row r="1341" spans="68:71">
      <c r="BP1341" s="211"/>
      <c r="BQ1341" s="211"/>
      <c r="BR1341" s="211"/>
      <c r="BS1341" s="211"/>
    </row>
    <row r="1342" spans="68:71">
      <c r="BP1342" s="211"/>
      <c r="BQ1342" s="211"/>
      <c r="BR1342" s="211"/>
      <c r="BS1342" s="211"/>
    </row>
    <row r="1343" spans="68:71">
      <c r="BP1343" s="211"/>
      <c r="BQ1343" s="211"/>
      <c r="BR1343" s="211"/>
      <c r="BS1343" s="211"/>
    </row>
    <row r="1344" spans="68:71">
      <c r="BP1344" s="211"/>
      <c r="BQ1344" s="211"/>
      <c r="BR1344" s="211"/>
      <c r="BS1344" s="211"/>
    </row>
    <row r="1345" spans="68:71">
      <c r="BP1345" s="211"/>
      <c r="BQ1345" s="211"/>
      <c r="BR1345" s="211"/>
      <c r="BS1345" s="211"/>
    </row>
    <row r="1346" spans="68:71">
      <c r="BP1346" s="211"/>
      <c r="BQ1346" s="211"/>
      <c r="BR1346" s="211"/>
      <c r="BS1346" s="211"/>
    </row>
    <row r="1347" spans="68:71">
      <c r="BP1347" s="211"/>
      <c r="BQ1347" s="211"/>
      <c r="BR1347" s="211"/>
      <c r="BS1347" s="211"/>
    </row>
    <row r="1348" spans="68:71">
      <c r="BP1348" s="211"/>
      <c r="BQ1348" s="211"/>
      <c r="BR1348" s="211"/>
      <c r="BS1348" s="211"/>
    </row>
    <row r="1349" spans="68:71">
      <c r="BP1349" s="211"/>
      <c r="BQ1349" s="211"/>
      <c r="BR1349" s="211"/>
      <c r="BS1349" s="211"/>
    </row>
    <row r="1350" spans="68:71">
      <c r="BP1350" s="211"/>
      <c r="BQ1350" s="211"/>
      <c r="BR1350" s="211"/>
      <c r="BS1350" s="211"/>
    </row>
    <row r="1351" spans="68:71">
      <c r="BP1351" s="211"/>
      <c r="BQ1351" s="211"/>
      <c r="BR1351" s="211"/>
      <c r="BS1351" s="211"/>
    </row>
    <row r="1352" spans="68:71">
      <c r="BP1352" s="211"/>
      <c r="BQ1352" s="211"/>
      <c r="BR1352" s="211"/>
      <c r="BS1352" s="211"/>
    </row>
    <row r="1353" spans="68:71">
      <c r="BP1353" s="211"/>
      <c r="BQ1353" s="211"/>
      <c r="BR1353" s="211"/>
      <c r="BS1353" s="211"/>
    </row>
    <row r="1354" spans="68:71">
      <c r="BP1354" s="211"/>
      <c r="BQ1354" s="211"/>
      <c r="BR1354" s="211"/>
      <c r="BS1354" s="211"/>
    </row>
    <row r="1355" spans="68:71">
      <c r="BP1355" s="211"/>
      <c r="BQ1355" s="211"/>
      <c r="BR1355" s="211"/>
      <c r="BS1355" s="211"/>
    </row>
    <row r="1356" spans="68:71">
      <c r="BP1356" s="211"/>
      <c r="BQ1356" s="211"/>
      <c r="BR1356" s="211"/>
      <c r="BS1356" s="211"/>
    </row>
    <row r="1357" spans="68:71">
      <c r="BP1357" s="211"/>
      <c r="BQ1357" s="211"/>
      <c r="BR1357" s="211"/>
      <c r="BS1357" s="211"/>
    </row>
    <row r="1358" spans="68:71">
      <c r="BP1358" s="211"/>
      <c r="BQ1358" s="211"/>
      <c r="BR1358" s="211"/>
      <c r="BS1358" s="211"/>
    </row>
    <row r="1359" spans="68:71">
      <c r="BP1359" s="211"/>
      <c r="BQ1359" s="211"/>
      <c r="BR1359" s="211"/>
      <c r="BS1359" s="211"/>
    </row>
    <row r="1360" spans="68:71">
      <c r="BP1360" s="211"/>
      <c r="BQ1360" s="211"/>
      <c r="BR1360" s="211"/>
      <c r="BS1360" s="211"/>
    </row>
    <row r="1361" spans="68:71">
      <c r="BP1361" s="211"/>
      <c r="BQ1361" s="211"/>
      <c r="BR1361" s="211"/>
      <c r="BS1361" s="211"/>
    </row>
    <row r="1362" spans="68:71">
      <c r="BP1362" s="211"/>
      <c r="BQ1362" s="211"/>
      <c r="BR1362" s="211"/>
      <c r="BS1362" s="211"/>
    </row>
    <row r="1363" spans="68:71">
      <c r="BP1363" s="211"/>
      <c r="BQ1363" s="211"/>
      <c r="BR1363" s="211"/>
      <c r="BS1363" s="211"/>
    </row>
    <row r="1364" spans="68:71">
      <c r="BP1364" s="211"/>
      <c r="BQ1364" s="211"/>
      <c r="BR1364" s="211"/>
      <c r="BS1364" s="211"/>
    </row>
    <row r="1365" spans="68:71">
      <c r="BP1365" s="211"/>
      <c r="BQ1365" s="211"/>
      <c r="BR1365" s="211"/>
      <c r="BS1365" s="211"/>
    </row>
    <row r="1366" spans="68:71">
      <c r="BP1366" s="211"/>
      <c r="BQ1366" s="211"/>
      <c r="BR1366" s="211"/>
      <c r="BS1366" s="211"/>
    </row>
    <row r="1367" spans="68:71">
      <c r="BP1367" s="211"/>
      <c r="BQ1367" s="211"/>
      <c r="BR1367" s="211"/>
      <c r="BS1367" s="211"/>
    </row>
    <row r="1368" spans="68:71">
      <c r="BP1368" s="211"/>
      <c r="BQ1368" s="211"/>
      <c r="BR1368" s="211"/>
      <c r="BS1368" s="211"/>
    </row>
    <row r="1369" spans="68:71">
      <c r="BP1369" s="211"/>
      <c r="BQ1369" s="211"/>
      <c r="BR1369" s="211"/>
      <c r="BS1369" s="211"/>
    </row>
    <row r="1370" spans="68:71">
      <c r="BP1370" s="211"/>
      <c r="BQ1370" s="211"/>
      <c r="BR1370" s="211"/>
      <c r="BS1370" s="211"/>
    </row>
    <row r="1371" spans="68:71">
      <c r="BP1371" s="211"/>
      <c r="BQ1371" s="211"/>
      <c r="BR1371" s="211"/>
      <c r="BS1371" s="211"/>
    </row>
    <row r="1372" spans="68:71">
      <c r="BP1372" s="211"/>
      <c r="BQ1372" s="211"/>
      <c r="BR1372" s="211"/>
      <c r="BS1372" s="211"/>
    </row>
    <row r="1373" spans="68:71">
      <c r="BP1373" s="211"/>
      <c r="BQ1373" s="211"/>
      <c r="BR1373" s="211"/>
      <c r="BS1373" s="211"/>
    </row>
    <row r="1374" spans="68:71">
      <c r="BP1374" s="211"/>
      <c r="BQ1374" s="211"/>
      <c r="BR1374" s="211"/>
      <c r="BS1374" s="211"/>
    </row>
    <row r="1375" spans="68:71">
      <c r="BP1375" s="211"/>
      <c r="BQ1375" s="211"/>
      <c r="BR1375" s="211"/>
      <c r="BS1375" s="211"/>
    </row>
    <row r="1376" spans="68:71">
      <c r="BP1376" s="211"/>
      <c r="BQ1376" s="211"/>
      <c r="BR1376" s="211"/>
      <c r="BS1376" s="211"/>
    </row>
    <row r="1377" spans="68:71">
      <c r="BP1377" s="211"/>
      <c r="BQ1377" s="211"/>
      <c r="BR1377" s="211"/>
      <c r="BS1377" s="211"/>
    </row>
    <row r="1378" spans="68:71">
      <c r="BP1378" s="211"/>
      <c r="BQ1378" s="211"/>
      <c r="BR1378" s="211"/>
      <c r="BS1378" s="211"/>
    </row>
    <row r="1379" spans="68:71">
      <c r="BP1379" s="211"/>
      <c r="BQ1379" s="211"/>
      <c r="BR1379" s="211"/>
      <c r="BS1379" s="211"/>
    </row>
    <row r="1380" spans="68:71">
      <c r="BP1380" s="211"/>
      <c r="BQ1380" s="211"/>
      <c r="BR1380" s="211"/>
      <c r="BS1380" s="211"/>
    </row>
    <row r="1381" spans="68:71">
      <c r="BP1381" s="211"/>
      <c r="BQ1381" s="211"/>
      <c r="BR1381" s="211"/>
      <c r="BS1381" s="211"/>
    </row>
    <row r="1382" spans="68:71">
      <c r="BP1382" s="211"/>
      <c r="BQ1382" s="211"/>
      <c r="BR1382" s="211"/>
      <c r="BS1382" s="211"/>
    </row>
    <row r="1383" spans="68:71">
      <c r="BP1383" s="211"/>
      <c r="BQ1383" s="211"/>
      <c r="BR1383" s="211"/>
      <c r="BS1383" s="211"/>
    </row>
    <row r="1384" spans="68:71">
      <c r="BP1384" s="211"/>
      <c r="BQ1384" s="211"/>
      <c r="BR1384" s="211"/>
      <c r="BS1384" s="211"/>
    </row>
    <row r="1385" spans="68:71">
      <c r="BP1385" s="211"/>
      <c r="BQ1385" s="211"/>
      <c r="BR1385" s="211"/>
      <c r="BS1385" s="211"/>
    </row>
    <row r="1386" spans="68:71">
      <c r="BP1386" s="211"/>
      <c r="BQ1386" s="211"/>
      <c r="BR1386" s="211"/>
      <c r="BS1386" s="211"/>
    </row>
    <row r="1387" spans="68:71">
      <c r="BP1387" s="211"/>
      <c r="BQ1387" s="211"/>
      <c r="BR1387" s="211"/>
      <c r="BS1387" s="211"/>
    </row>
    <row r="1388" spans="68:71">
      <c r="BP1388" s="211"/>
      <c r="BQ1388" s="211"/>
      <c r="BR1388" s="211"/>
      <c r="BS1388" s="211"/>
    </row>
    <row r="1389" spans="68:71">
      <c r="BP1389" s="211"/>
      <c r="BQ1389" s="211"/>
      <c r="BR1389" s="211"/>
      <c r="BS1389" s="211"/>
    </row>
    <row r="1390" spans="68:71">
      <c r="BP1390" s="211"/>
      <c r="BQ1390" s="211"/>
      <c r="BR1390" s="211"/>
      <c r="BS1390" s="211"/>
    </row>
    <row r="1391" spans="68:71">
      <c r="BP1391" s="211"/>
      <c r="BQ1391" s="211"/>
      <c r="BR1391" s="211"/>
      <c r="BS1391" s="211"/>
    </row>
    <row r="1392" spans="68:71">
      <c r="BP1392" s="211"/>
      <c r="BQ1392" s="211"/>
      <c r="BR1392" s="211"/>
      <c r="BS1392" s="211"/>
    </row>
    <row r="1393" spans="68:71">
      <c r="BP1393" s="211"/>
      <c r="BQ1393" s="211"/>
      <c r="BR1393" s="211"/>
      <c r="BS1393" s="211"/>
    </row>
    <row r="1394" spans="68:71">
      <c r="BP1394" s="211"/>
      <c r="BQ1394" s="211"/>
      <c r="BR1394" s="211"/>
      <c r="BS1394" s="211"/>
    </row>
    <row r="1395" spans="68:71">
      <c r="BP1395" s="211"/>
      <c r="BQ1395" s="211"/>
      <c r="BR1395" s="211"/>
      <c r="BS1395" s="211"/>
    </row>
    <row r="1396" spans="68:71">
      <c r="BP1396" s="211"/>
      <c r="BQ1396" s="211"/>
      <c r="BR1396" s="211"/>
      <c r="BS1396" s="211"/>
    </row>
    <row r="1397" spans="68:71">
      <c r="BP1397" s="211"/>
      <c r="BQ1397" s="211"/>
      <c r="BR1397" s="211"/>
      <c r="BS1397" s="211"/>
    </row>
    <row r="1398" spans="68:71">
      <c r="BP1398" s="211"/>
      <c r="BQ1398" s="211"/>
      <c r="BR1398" s="211"/>
      <c r="BS1398" s="211"/>
    </row>
    <row r="1399" spans="68:71">
      <c r="BP1399" s="211"/>
      <c r="BQ1399" s="211"/>
      <c r="BR1399" s="211"/>
      <c r="BS1399" s="211"/>
    </row>
    <row r="1400" spans="68:71">
      <c r="BP1400" s="211"/>
      <c r="BQ1400" s="211"/>
      <c r="BR1400" s="211"/>
      <c r="BS1400" s="211"/>
    </row>
    <row r="1401" spans="68:71">
      <c r="BP1401" s="211"/>
      <c r="BQ1401" s="211"/>
      <c r="BR1401" s="211"/>
      <c r="BS1401" s="211"/>
    </row>
    <row r="1402" spans="68:71">
      <c r="BP1402" s="211"/>
      <c r="BQ1402" s="211"/>
      <c r="BR1402" s="211"/>
      <c r="BS1402" s="211"/>
    </row>
    <row r="1403" spans="68:71">
      <c r="BP1403" s="211"/>
      <c r="BQ1403" s="211"/>
      <c r="BR1403" s="211"/>
      <c r="BS1403" s="211"/>
    </row>
    <row r="1404" spans="68:71">
      <c r="BP1404" s="211"/>
      <c r="BQ1404" s="211"/>
      <c r="BR1404" s="211"/>
      <c r="BS1404" s="211"/>
    </row>
    <row r="1405" spans="68:71">
      <c r="BP1405" s="211"/>
      <c r="BQ1405" s="211"/>
      <c r="BR1405" s="211"/>
      <c r="BS1405" s="211"/>
    </row>
    <row r="1406" spans="68:71">
      <c r="BP1406" s="211"/>
      <c r="BQ1406" s="211"/>
      <c r="BR1406" s="211"/>
      <c r="BS1406" s="211"/>
    </row>
    <row r="1407" spans="68:71">
      <c r="BP1407" s="211"/>
      <c r="BQ1407" s="211"/>
      <c r="BR1407" s="211"/>
      <c r="BS1407" s="211"/>
    </row>
    <row r="1408" spans="68:71">
      <c r="BP1408" s="211"/>
      <c r="BQ1408" s="211"/>
      <c r="BR1408" s="211"/>
      <c r="BS1408" s="211"/>
    </row>
    <row r="1409" spans="68:71">
      <c r="BP1409" s="211"/>
      <c r="BQ1409" s="211"/>
      <c r="BR1409" s="211"/>
      <c r="BS1409" s="211"/>
    </row>
    <row r="1410" spans="68:71">
      <c r="BP1410" s="211"/>
      <c r="BQ1410" s="211"/>
      <c r="BR1410" s="211"/>
      <c r="BS1410" s="211"/>
    </row>
    <row r="1411" spans="68:71">
      <c r="BP1411" s="211"/>
      <c r="BQ1411" s="211"/>
      <c r="BR1411" s="211"/>
      <c r="BS1411" s="211"/>
    </row>
    <row r="1412" spans="68:71">
      <c r="BP1412" s="211"/>
      <c r="BQ1412" s="211"/>
      <c r="BR1412" s="211"/>
      <c r="BS1412" s="211"/>
    </row>
    <row r="1413" spans="68:71">
      <c r="BP1413" s="211"/>
      <c r="BQ1413" s="211"/>
      <c r="BR1413" s="211"/>
      <c r="BS1413" s="211"/>
    </row>
    <row r="1414" spans="68:71">
      <c r="BP1414" s="211"/>
      <c r="BQ1414" s="211"/>
      <c r="BR1414" s="211"/>
      <c r="BS1414" s="211"/>
    </row>
    <row r="1415" spans="68:71">
      <c r="BP1415" s="211"/>
      <c r="BQ1415" s="211"/>
      <c r="BR1415" s="211"/>
      <c r="BS1415" s="211"/>
    </row>
    <row r="1416" spans="68:71">
      <c r="BP1416" s="211"/>
      <c r="BQ1416" s="211"/>
      <c r="BR1416" s="211"/>
      <c r="BS1416" s="211"/>
    </row>
    <row r="1417" spans="68:71">
      <c r="BP1417" s="211"/>
      <c r="BQ1417" s="211"/>
      <c r="BR1417" s="211"/>
      <c r="BS1417" s="211"/>
    </row>
    <row r="1418" spans="68:71">
      <c r="BP1418" s="211"/>
      <c r="BQ1418" s="211"/>
      <c r="BR1418" s="211"/>
      <c r="BS1418" s="211"/>
    </row>
    <row r="1419" spans="68:71">
      <c r="BP1419" s="211"/>
      <c r="BQ1419" s="211"/>
      <c r="BR1419" s="211"/>
      <c r="BS1419" s="211"/>
    </row>
    <row r="1420" spans="68:71">
      <c r="BP1420" s="211"/>
      <c r="BQ1420" s="211"/>
      <c r="BR1420" s="211"/>
      <c r="BS1420" s="211"/>
    </row>
    <row r="1421" spans="68:71">
      <c r="BP1421" s="211"/>
      <c r="BQ1421" s="211"/>
      <c r="BR1421" s="211"/>
      <c r="BS1421" s="211"/>
    </row>
    <row r="1422" spans="68:71">
      <c r="BP1422" s="211"/>
      <c r="BQ1422" s="211"/>
      <c r="BR1422" s="211"/>
      <c r="BS1422" s="211"/>
    </row>
    <row r="1423" spans="68:71">
      <c r="BP1423" s="211"/>
      <c r="BQ1423" s="211"/>
      <c r="BR1423" s="211"/>
      <c r="BS1423" s="211"/>
    </row>
    <row r="1424" spans="68:71">
      <c r="BP1424" s="211"/>
      <c r="BQ1424" s="211"/>
      <c r="BR1424" s="211"/>
      <c r="BS1424" s="211"/>
    </row>
    <row r="1425" spans="68:71">
      <c r="BP1425" s="211"/>
      <c r="BQ1425" s="211"/>
      <c r="BR1425" s="211"/>
      <c r="BS1425" s="211"/>
    </row>
    <row r="1426" spans="68:71">
      <c r="BP1426" s="211"/>
      <c r="BQ1426" s="211"/>
      <c r="BR1426" s="211"/>
      <c r="BS1426" s="211"/>
    </row>
    <row r="1427" spans="68:71">
      <c r="BP1427" s="211"/>
      <c r="BQ1427" s="211"/>
      <c r="BR1427" s="211"/>
      <c r="BS1427" s="211"/>
    </row>
    <row r="1428" spans="68:71">
      <c r="BP1428" s="211"/>
      <c r="BQ1428" s="211"/>
      <c r="BR1428" s="211"/>
      <c r="BS1428" s="211"/>
    </row>
    <row r="1429" spans="68:71">
      <c r="BP1429" s="211"/>
      <c r="BQ1429" s="211"/>
      <c r="BR1429" s="211"/>
      <c r="BS1429" s="211"/>
    </row>
    <row r="1430" spans="68:71">
      <c r="BP1430" s="211"/>
      <c r="BQ1430" s="211"/>
      <c r="BR1430" s="211"/>
      <c r="BS1430" s="211"/>
    </row>
    <row r="1431" spans="68:71">
      <c r="BP1431" s="211"/>
      <c r="BQ1431" s="211"/>
      <c r="BR1431" s="211"/>
      <c r="BS1431" s="211"/>
    </row>
    <row r="1432" spans="68:71">
      <c r="BP1432" s="211"/>
      <c r="BQ1432" s="211"/>
      <c r="BR1432" s="211"/>
      <c r="BS1432" s="211"/>
    </row>
    <row r="1433" spans="68:71">
      <c r="BP1433" s="211"/>
      <c r="BQ1433" s="211"/>
      <c r="BR1433" s="211"/>
      <c r="BS1433" s="211"/>
    </row>
    <row r="1434" spans="68:71">
      <c r="BP1434" s="211"/>
      <c r="BQ1434" s="211"/>
      <c r="BR1434" s="211"/>
      <c r="BS1434" s="211"/>
    </row>
    <row r="1435" spans="68:71">
      <c r="BP1435" s="211"/>
      <c r="BQ1435" s="211"/>
      <c r="BR1435" s="211"/>
      <c r="BS1435" s="211"/>
    </row>
    <row r="1436" spans="68:71">
      <c r="BP1436" s="211"/>
      <c r="BQ1436" s="211"/>
      <c r="BR1436" s="211"/>
      <c r="BS1436" s="211"/>
    </row>
    <row r="1437" spans="68:71">
      <c r="BP1437" s="211"/>
      <c r="BQ1437" s="211"/>
      <c r="BR1437" s="211"/>
      <c r="BS1437" s="211"/>
    </row>
    <row r="1438" spans="68:71">
      <c r="BP1438" s="211"/>
      <c r="BQ1438" s="211"/>
      <c r="BR1438" s="211"/>
      <c r="BS1438" s="211"/>
    </row>
    <row r="1439" spans="68:71">
      <c r="BP1439" s="211"/>
      <c r="BQ1439" s="211"/>
      <c r="BR1439" s="211"/>
      <c r="BS1439" s="211"/>
    </row>
    <row r="1440" spans="68:71">
      <c r="BP1440" s="211"/>
      <c r="BQ1440" s="211"/>
      <c r="BR1440" s="211"/>
      <c r="BS1440" s="211"/>
    </row>
    <row r="1441" spans="68:71">
      <c r="BP1441" s="211"/>
      <c r="BQ1441" s="211"/>
      <c r="BR1441" s="211"/>
      <c r="BS1441" s="211"/>
    </row>
    <row r="1442" spans="68:71">
      <c r="BP1442" s="211"/>
      <c r="BQ1442" s="211"/>
      <c r="BR1442" s="211"/>
      <c r="BS1442" s="211"/>
    </row>
    <row r="1443" spans="68:71">
      <c r="BP1443" s="211"/>
      <c r="BQ1443" s="211"/>
      <c r="BR1443" s="211"/>
      <c r="BS1443" s="211"/>
    </row>
    <row r="1444" spans="68:71">
      <c r="BP1444" s="211"/>
      <c r="BQ1444" s="211"/>
      <c r="BR1444" s="211"/>
      <c r="BS1444" s="211"/>
    </row>
    <row r="1445" spans="68:71">
      <c r="BP1445" s="211"/>
      <c r="BQ1445" s="211"/>
      <c r="BR1445" s="211"/>
      <c r="BS1445" s="211"/>
    </row>
    <row r="1446" spans="68:71">
      <c r="BP1446" s="211"/>
      <c r="BQ1446" s="211"/>
      <c r="BR1446" s="211"/>
      <c r="BS1446" s="211"/>
    </row>
    <row r="1447" spans="68:71">
      <c r="BP1447" s="211"/>
      <c r="BQ1447" s="211"/>
      <c r="BR1447" s="211"/>
      <c r="BS1447" s="211"/>
    </row>
    <row r="1448" spans="68:71">
      <c r="BP1448" s="211"/>
      <c r="BQ1448" s="211"/>
      <c r="BR1448" s="211"/>
      <c r="BS1448" s="211"/>
    </row>
    <row r="1449" spans="68:71">
      <c r="BP1449" s="211"/>
      <c r="BQ1449" s="211"/>
      <c r="BR1449" s="211"/>
      <c r="BS1449" s="211"/>
    </row>
    <row r="1450" spans="68:71">
      <c r="BP1450" s="211"/>
      <c r="BQ1450" s="211"/>
      <c r="BR1450" s="211"/>
      <c r="BS1450" s="211"/>
    </row>
    <row r="1451" spans="68:71">
      <c r="BP1451" s="211"/>
      <c r="BQ1451" s="211"/>
      <c r="BR1451" s="211"/>
      <c r="BS1451" s="211"/>
    </row>
    <row r="1452" spans="68:71">
      <c r="BP1452" s="211"/>
      <c r="BQ1452" s="211"/>
      <c r="BR1452" s="211"/>
      <c r="BS1452" s="211"/>
    </row>
    <row r="1453" spans="68:71">
      <c r="BP1453" s="211"/>
      <c r="BQ1453" s="211"/>
      <c r="BR1453" s="211"/>
      <c r="BS1453" s="211"/>
    </row>
    <row r="1454" spans="68:71">
      <c r="BP1454" s="211"/>
      <c r="BQ1454" s="211"/>
      <c r="BR1454" s="211"/>
      <c r="BS1454" s="211"/>
    </row>
    <row r="1455" spans="68:71">
      <c r="BP1455" s="211"/>
      <c r="BQ1455" s="211"/>
      <c r="BR1455" s="211"/>
      <c r="BS1455" s="211"/>
    </row>
    <row r="1456" spans="68:71">
      <c r="BP1456" s="211"/>
      <c r="BQ1456" s="211"/>
      <c r="BR1456" s="211"/>
      <c r="BS1456" s="211"/>
    </row>
    <row r="1457" spans="68:71">
      <c r="BP1457" s="211"/>
      <c r="BQ1457" s="211"/>
      <c r="BR1457" s="211"/>
      <c r="BS1457" s="211"/>
    </row>
    <row r="1458" spans="68:71">
      <c r="BP1458" s="211"/>
      <c r="BQ1458" s="211"/>
      <c r="BR1458" s="211"/>
      <c r="BS1458" s="211"/>
    </row>
    <row r="1459" spans="68:71">
      <c r="BP1459" s="211"/>
      <c r="BQ1459" s="211"/>
      <c r="BR1459" s="211"/>
      <c r="BS1459" s="211"/>
    </row>
    <row r="1460" spans="68:71">
      <c r="BP1460" s="211"/>
      <c r="BQ1460" s="211"/>
      <c r="BR1460" s="211"/>
      <c r="BS1460" s="211"/>
    </row>
    <row r="1461" spans="68:71">
      <c r="BP1461" s="211"/>
      <c r="BQ1461" s="211"/>
      <c r="BR1461" s="211"/>
      <c r="BS1461" s="211"/>
    </row>
    <row r="1462" spans="68:71">
      <c r="BP1462" s="211"/>
      <c r="BQ1462" s="211"/>
      <c r="BR1462" s="211"/>
      <c r="BS1462" s="211"/>
    </row>
    <row r="1463" spans="68:71">
      <c r="BP1463" s="211"/>
      <c r="BQ1463" s="211"/>
      <c r="BR1463" s="211"/>
      <c r="BS1463" s="211"/>
    </row>
    <row r="1464" spans="68:71">
      <c r="BP1464" s="211"/>
      <c r="BQ1464" s="211"/>
      <c r="BR1464" s="211"/>
      <c r="BS1464" s="211"/>
    </row>
    <row r="1465" spans="68:71">
      <c r="BP1465" s="211"/>
      <c r="BQ1465" s="211"/>
      <c r="BR1465" s="211"/>
      <c r="BS1465" s="211"/>
    </row>
    <row r="1466" spans="68:71">
      <c r="BP1466" s="211"/>
      <c r="BQ1466" s="211"/>
      <c r="BR1466" s="211"/>
      <c r="BS1466" s="211"/>
    </row>
    <row r="1467" spans="68:71">
      <c r="BP1467" s="211"/>
      <c r="BQ1467" s="211"/>
      <c r="BR1467" s="211"/>
      <c r="BS1467" s="211"/>
    </row>
    <row r="1468" spans="68:71">
      <c r="BP1468" s="211"/>
      <c r="BQ1468" s="211"/>
      <c r="BR1468" s="211"/>
      <c r="BS1468" s="211"/>
    </row>
    <row r="1469" spans="68:71">
      <c r="BP1469" s="211"/>
      <c r="BQ1469" s="211"/>
      <c r="BR1469" s="211"/>
      <c r="BS1469" s="211"/>
    </row>
    <row r="1470" spans="68:71">
      <c r="BP1470" s="211"/>
      <c r="BQ1470" s="211"/>
      <c r="BR1470" s="211"/>
      <c r="BS1470" s="211"/>
    </row>
    <row r="1471" spans="68:71">
      <c r="BP1471" s="211"/>
      <c r="BQ1471" s="211"/>
      <c r="BR1471" s="211"/>
      <c r="BS1471" s="211"/>
    </row>
    <row r="1472" spans="68:71">
      <c r="BP1472" s="211"/>
      <c r="BQ1472" s="211"/>
      <c r="BR1472" s="211"/>
      <c r="BS1472" s="211"/>
    </row>
    <row r="1473" spans="68:71">
      <c r="BP1473" s="211"/>
      <c r="BQ1473" s="211"/>
      <c r="BR1473" s="211"/>
      <c r="BS1473" s="211"/>
    </row>
    <row r="1474" spans="68:71">
      <c r="BP1474" s="211"/>
      <c r="BQ1474" s="211"/>
      <c r="BR1474" s="211"/>
      <c r="BS1474" s="211"/>
    </row>
    <row r="1475" spans="68:71">
      <c r="BP1475" s="211"/>
      <c r="BQ1475" s="211"/>
      <c r="BR1475" s="211"/>
      <c r="BS1475" s="211"/>
    </row>
    <row r="1476" spans="68:71">
      <c r="BP1476" s="211"/>
      <c r="BQ1476" s="211"/>
      <c r="BR1476" s="211"/>
      <c r="BS1476" s="211"/>
    </row>
    <row r="1477" spans="68:71">
      <c r="BP1477" s="211"/>
      <c r="BQ1477" s="211"/>
      <c r="BR1477" s="211"/>
      <c r="BS1477" s="211"/>
    </row>
    <row r="1478" spans="68:71">
      <c r="BP1478" s="211"/>
      <c r="BQ1478" s="211"/>
      <c r="BR1478" s="211"/>
      <c r="BS1478" s="211"/>
    </row>
    <row r="1479" spans="68:71">
      <c r="BP1479" s="211"/>
      <c r="BQ1479" s="211"/>
      <c r="BR1479" s="211"/>
      <c r="BS1479" s="211"/>
    </row>
    <row r="1480" spans="68:71">
      <c r="BP1480" s="211"/>
      <c r="BQ1480" s="211"/>
      <c r="BR1480" s="211"/>
      <c r="BS1480" s="211"/>
    </row>
    <row r="1481" spans="68:71">
      <c r="BP1481" s="211"/>
      <c r="BQ1481" s="211"/>
      <c r="BR1481" s="211"/>
      <c r="BS1481" s="211"/>
    </row>
    <row r="1482" spans="68:71">
      <c r="BP1482" s="211"/>
      <c r="BQ1482" s="211"/>
      <c r="BR1482" s="211"/>
      <c r="BS1482" s="211"/>
    </row>
    <row r="1483" spans="68:71">
      <c r="BP1483" s="211"/>
      <c r="BQ1483" s="211"/>
      <c r="BR1483" s="211"/>
      <c r="BS1483" s="211"/>
    </row>
    <row r="1484" spans="68:71">
      <c r="BP1484" s="211"/>
      <c r="BQ1484" s="211"/>
      <c r="BR1484" s="211"/>
      <c r="BS1484" s="211"/>
    </row>
    <row r="1485" spans="68:71">
      <c r="BP1485" s="211"/>
      <c r="BQ1485" s="211"/>
      <c r="BR1485" s="211"/>
      <c r="BS1485" s="211"/>
    </row>
    <row r="1486" spans="68:71">
      <c r="BP1486" s="211"/>
      <c r="BQ1486" s="211"/>
      <c r="BR1486" s="211"/>
      <c r="BS1486" s="211"/>
    </row>
    <row r="1487" spans="68:71">
      <c r="BP1487" s="211"/>
      <c r="BQ1487" s="211"/>
      <c r="BR1487" s="211"/>
      <c r="BS1487" s="211"/>
    </row>
    <row r="1488" spans="68:71">
      <c r="BP1488" s="211"/>
      <c r="BQ1488" s="211"/>
      <c r="BR1488" s="211"/>
      <c r="BS1488" s="211"/>
    </row>
    <row r="1489" spans="68:71">
      <c r="BP1489" s="211"/>
      <c r="BQ1489" s="211"/>
      <c r="BR1489" s="211"/>
      <c r="BS1489" s="211"/>
    </row>
    <row r="1490" spans="68:71">
      <c r="BP1490" s="211"/>
      <c r="BQ1490" s="211"/>
      <c r="BR1490" s="211"/>
      <c r="BS1490" s="211"/>
    </row>
    <row r="1491" spans="68:71">
      <c r="BP1491" s="211"/>
      <c r="BQ1491" s="211"/>
      <c r="BR1491" s="211"/>
      <c r="BS1491" s="211"/>
    </row>
    <row r="1492" spans="68:71">
      <c r="BP1492" s="211"/>
      <c r="BQ1492" s="211"/>
      <c r="BR1492" s="211"/>
      <c r="BS1492" s="211"/>
    </row>
    <row r="1493" spans="68:71">
      <c r="BP1493" s="211"/>
      <c r="BQ1493" s="211"/>
      <c r="BR1493" s="211"/>
      <c r="BS1493" s="211"/>
    </row>
    <row r="1494" spans="68:71">
      <c r="BP1494" s="211"/>
      <c r="BQ1494" s="211"/>
      <c r="BR1494" s="211"/>
      <c r="BS1494" s="211"/>
    </row>
    <row r="1495" spans="68:71">
      <c r="BP1495" s="211"/>
      <c r="BQ1495" s="211"/>
      <c r="BR1495" s="211"/>
      <c r="BS1495" s="211"/>
    </row>
    <row r="1496" spans="68:71">
      <c r="BP1496" s="211"/>
      <c r="BQ1496" s="211"/>
      <c r="BR1496" s="211"/>
      <c r="BS1496" s="211"/>
    </row>
    <row r="1497" spans="68:71">
      <c r="BP1497" s="211"/>
      <c r="BQ1497" s="211"/>
      <c r="BR1497" s="211"/>
      <c r="BS1497" s="211"/>
    </row>
    <row r="1498" spans="68:71">
      <c r="BP1498" s="211"/>
      <c r="BQ1498" s="211"/>
      <c r="BR1498" s="211"/>
      <c r="BS1498" s="211"/>
    </row>
    <row r="1499" spans="68:71">
      <c r="BP1499" s="211"/>
      <c r="BQ1499" s="211"/>
      <c r="BR1499" s="211"/>
      <c r="BS1499" s="211"/>
    </row>
    <row r="1500" spans="68:71">
      <c r="BP1500" s="211"/>
      <c r="BQ1500" s="211"/>
      <c r="BR1500" s="211"/>
      <c r="BS1500" s="211"/>
    </row>
    <row r="1501" spans="68:71">
      <c r="BP1501" s="211"/>
      <c r="BQ1501" s="211"/>
      <c r="BR1501" s="211"/>
      <c r="BS1501" s="211"/>
    </row>
    <row r="1502" spans="68:71">
      <c r="BP1502" s="211"/>
      <c r="BQ1502" s="211"/>
      <c r="BR1502" s="211"/>
      <c r="BS1502" s="211"/>
    </row>
    <row r="1503" spans="68:71">
      <c r="BP1503" s="211"/>
      <c r="BQ1503" s="211"/>
      <c r="BR1503" s="211"/>
      <c r="BS1503" s="211"/>
    </row>
    <row r="1504" spans="68:71">
      <c r="BP1504" s="211"/>
      <c r="BQ1504" s="211"/>
      <c r="BR1504" s="211"/>
      <c r="BS1504" s="211"/>
    </row>
    <row r="1505" spans="68:71">
      <c r="BP1505" s="211"/>
      <c r="BQ1505" s="211"/>
      <c r="BR1505" s="211"/>
      <c r="BS1505" s="211"/>
    </row>
    <row r="1506" spans="68:71">
      <c r="BP1506" s="211"/>
      <c r="BQ1506" s="211"/>
      <c r="BR1506" s="211"/>
      <c r="BS1506" s="211"/>
    </row>
    <row r="1507" spans="68:71">
      <c r="BP1507" s="211"/>
      <c r="BQ1507" s="211"/>
      <c r="BR1507" s="211"/>
      <c r="BS1507" s="211"/>
    </row>
    <row r="1508" spans="68:71">
      <c r="BP1508" s="211"/>
      <c r="BQ1508" s="211"/>
      <c r="BR1508" s="211"/>
      <c r="BS1508" s="211"/>
    </row>
    <row r="1509" spans="68:71">
      <c r="BP1509" s="211"/>
      <c r="BQ1509" s="211"/>
      <c r="BR1509" s="211"/>
      <c r="BS1509" s="211"/>
    </row>
    <row r="1510" spans="68:71">
      <c r="BP1510" s="211"/>
      <c r="BQ1510" s="211"/>
      <c r="BR1510" s="211"/>
      <c r="BS1510" s="211"/>
    </row>
    <row r="1511" spans="68:71">
      <c r="BP1511" s="211"/>
      <c r="BQ1511" s="211"/>
      <c r="BR1511" s="211"/>
      <c r="BS1511" s="211"/>
    </row>
    <row r="1512" spans="68:71">
      <c r="BP1512" s="211"/>
      <c r="BQ1512" s="211"/>
      <c r="BR1512" s="211"/>
      <c r="BS1512" s="211"/>
    </row>
    <row r="1513" spans="68:71">
      <c r="BP1513" s="211"/>
      <c r="BQ1513" s="211"/>
      <c r="BR1513" s="211"/>
      <c r="BS1513" s="211"/>
    </row>
    <row r="1514" spans="68:71">
      <c r="BP1514" s="211"/>
      <c r="BQ1514" s="211"/>
      <c r="BR1514" s="211"/>
      <c r="BS1514" s="211"/>
    </row>
    <row r="1515" spans="68:71">
      <c r="BP1515" s="211"/>
      <c r="BQ1515" s="211"/>
      <c r="BR1515" s="211"/>
      <c r="BS1515" s="211"/>
    </row>
    <row r="1516" spans="68:71">
      <c r="BP1516" s="211"/>
      <c r="BQ1516" s="211"/>
      <c r="BR1516" s="211"/>
      <c r="BS1516" s="211"/>
    </row>
    <row r="1517" spans="68:71">
      <c r="BP1517" s="211"/>
      <c r="BQ1517" s="211"/>
      <c r="BR1517" s="211"/>
      <c r="BS1517" s="211"/>
    </row>
    <row r="1518" spans="68:71">
      <c r="BP1518" s="211"/>
      <c r="BQ1518" s="211"/>
      <c r="BR1518" s="211"/>
      <c r="BS1518" s="211"/>
    </row>
    <row r="1519" spans="68:71">
      <c r="BP1519" s="211"/>
      <c r="BQ1519" s="211"/>
      <c r="BR1519" s="211"/>
      <c r="BS1519" s="211"/>
    </row>
    <row r="1520" spans="68:71">
      <c r="BP1520" s="211"/>
      <c r="BQ1520" s="211"/>
      <c r="BR1520" s="211"/>
      <c r="BS1520" s="211"/>
    </row>
    <row r="1521" spans="68:71">
      <c r="BP1521" s="211"/>
      <c r="BQ1521" s="211"/>
      <c r="BR1521" s="211"/>
      <c r="BS1521" s="211"/>
    </row>
    <row r="1522" spans="68:71">
      <c r="BP1522" s="211"/>
      <c r="BQ1522" s="211"/>
      <c r="BR1522" s="211"/>
      <c r="BS1522" s="211"/>
    </row>
    <row r="1523" spans="68:71">
      <c r="BP1523" s="211"/>
      <c r="BQ1523" s="211"/>
      <c r="BR1523" s="211"/>
      <c r="BS1523" s="211"/>
    </row>
    <row r="1524" spans="68:71">
      <c r="BP1524" s="211"/>
      <c r="BQ1524" s="211"/>
      <c r="BR1524" s="211"/>
      <c r="BS1524" s="211"/>
    </row>
    <row r="1525" spans="68:71">
      <c r="BP1525" s="211"/>
      <c r="BQ1525" s="211"/>
      <c r="BR1525" s="211"/>
      <c r="BS1525" s="211"/>
    </row>
    <row r="1526" spans="68:71">
      <c r="BP1526" s="211"/>
      <c r="BQ1526" s="211"/>
      <c r="BR1526" s="211"/>
      <c r="BS1526" s="211"/>
    </row>
    <row r="1527" spans="68:71">
      <c r="BP1527" s="211"/>
      <c r="BQ1527" s="211"/>
      <c r="BR1527" s="211"/>
      <c r="BS1527" s="211"/>
    </row>
    <row r="1528" spans="68:71">
      <c r="BP1528" s="211"/>
      <c r="BQ1528" s="211"/>
      <c r="BR1528" s="211"/>
      <c r="BS1528" s="211"/>
    </row>
    <row r="1529" spans="68:71">
      <c r="BP1529" s="211"/>
      <c r="BQ1529" s="211"/>
      <c r="BR1529" s="211"/>
      <c r="BS1529" s="211"/>
    </row>
    <row r="1530" spans="68:71">
      <c r="BP1530" s="211"/>
      <c r="BQ1530" s="211"/>
      <c r="BR1530" s="211"/>
      <c r="BS1530" s="211"/>
    </row>
    <row r="1531" spans="68:71">
      <c r="BP1531" s="211"/>
      <c r="BQ1531" s="211"/>
      <c r="BR1531" s="211"/>
      <c r="BS1531" s="211"/>
    </row>
    <row r="1532" spans="68:71">
      <c r="BP1532" s="211"/>
      <c r="BQ1532" s="211"/>
      <c r="BR1532" s="211"/>
      <c r="BS1532" s="211"/>
    </row>
    <row r="1533" spans="68:71">
      <c r="BP1533" s="211"/>
      <c r="BQ1533" s="211"/>
      <c r="BR1533" s="211"/>
      <c r="BS1533" s="211"/>
    </row>
    <row r="1534" spans="68:71">
      <c r="BP1534" s="211"/>
      <c r="BQ1534" s="211"/>
      <c r="BR1534" s="211"/>
      <c r="BS1534" s="211"/>
    </row>
    <row r="1535" spans="68:71">
      <c r="BP1535" s="211"/>
      <c r="BQ1535" s="211"/>
      <c r="BR1535" s="211"/>
      <c r="BS1535" s="211"/>
    </row>
    <row r="1536" spans="68:71">
      <c r="BP1536" s="211"/>
      <c r="BQ1536" s="211"/>
      <c r="BR1536" s="211"/>
      <c r="BS1536" s="211"/>
    </row>
    <row r="1537" spans="68:71">
      <c r="BP1537" s="211"/>
      <c r="BQ1537" s="211"/>
      <c r="BR1537" s="211"/>
      <c r="BS1537" s="211"/>
    </row>
    <row r="1538" spans="68:71">
      <c r="BP1538" s="211"/>
      <c r="BQ1538" s="211"/>
      <c r="BR1538" s="211"/>
      <c r="BS1538" s="211"/>
    </row>
    <row r="1539" spans="68:71">
      <c r="BP1539" s="211"/>
      <c r="BQ1539" s="211"/>
      <c r="BR1539" s="211"/>
      <c r="BS1539" s="211"/>
    </row>
    <row r="1540" spans="68:71">
      <c r="BP1540" s="211"/>
      <c r="BQ1540" s="211"/>
      <c r="BR1540" s="211"/>
      <c r="BS1540" s="211"/>
    </row>
    <row r="1541" spans="68:71">
      <c r="BP1541" s="211"/>
      <c r="BQ1541" s="211"/>
      <c r="BR1541" s="211"/>
      <c r="BS1541" s="211"/>
    </row>
    <row r="1542" spans="68:71">
      <c r="BP1542" s="211"/>
      <c r="BQ1542" s="211"/>
      <c r="BR1542" s="211"/>
      <c r="BS1542" s="211"/>
    </row>
    <row r="1543" spans="68:71">
      <c r="BP1543" s="211"/>
      <c r="BQ1543" s="211"/>
      <c r="BR1543" s="211"/>
      <c r="BS1543" s="211"/>
    </row>
    <row r="1544" spans="68:71">
      <c r="BP1544" s="211"/>
      <c r="BQ1544" s="211"/>
      <c r="BR1544" s="211"/>
      <c r="BS1544" s="211"/>
    </row>
    <row r="1545" spans="68:71">
      <c r="BP1545" s="211"/>
      <c r="BQ1545" s="211"/>
      <c r="BR1545" s="211"/>
      <c r="BS1545" s="211"/>
    </row>
    <row r="1546" spans="68:71">
      <c r="BP1546" s="211"/>
      <c r="BQ1546" s="211"/>
      <c r="BR1546" s="211"/>
      <c r="BS1546" s="211"/>
    </row>
    <row r="1547" spans="68:71">
      <c r="BP1547" s="211"/>
      <c r="BQ1547" s="211"/>
      <c r="BR1547" s="211"/>
      <c r="BS1547" s="211"/>
    </row>
    <row r="1548" spans="68:71">
      <c r="BP1548" s="211"/>
      <c r="BQ1548" s="211"/>
      <c r="BR1548" s="211"/>
      <c r="BS1548" s="211"/>
    </row>
    <row r="1549" spans="68:71">
      <c r="BP1549" s="211"/>
      <c r="BQ1549" s="211"/>
      <c r="BR1549" s="211"/>
      <c r="BS1549" s="211"/>
    </row>
    <row r="1550" spans="68:71">
      <c r="BP1550" s="211"/>
      <c r="BQ1550" s="211"/>
      <c r="BR1550" s="211"/>
      <c r="BS1550" s="211"/>
    </row>
    <row r="1551" spans="68:71">
      <c r="BP1551" s="211"/>
      <c r="BQ1551" s="211"/>
      <c r="BR1551" s="211"/>
      <c r="BS1551" s="211"/>
    </row>
    <row r="1552" spans="68:71">
      <c r="BP1552" s="211"/>
      <c r="BQ1552" s="211"/>
      <c r="BR1552" s="211"/>
      <c r="BS1552" s="211"/>
    </row>
    <row r="1553" spans="68:71">
      <c r="BP1553" s="211"/>
      <c r="BQ1553" s="211"/>
      <c r="BR1553" s="211"/>
      <c r="BS1553" s="211"/>
    </row>
    <row r="1554" spans="68:71">
      <c r="BP1554" s="211"/>
      <c r="BQ1554" s="211"/>
      <c r="BR1554" s="211"/>
      <c r="BS1554" s="211"/>
    </row>
    <row r="1555" spans="68:71">
      <c r="BP1555" s="211"/>
      <c r="BQ1555" s="211"/>
      <c r="BR1555" s="211"/>
      <c r="BS1555" s="211"/>
    </row>
    <row r="1556" spans="68:71">
      <c r="BP1556" s="211"/>
      <c r="BQ1556" s="211"/>
      <c r="BR1556" s="211"/>
      <c r="BS1556" s="211"/>
    </row>
    <row r="1557" spans="68:71">
      <c r="BP1557" s="211"/>
      <c r="BQ1557" s="211"/>
      <c r="BR1557" s="211"/>
      <c r="BS1557" s="211"/>
    </row>
    <row r="1558" spans="68:71">
      <c r="BP1558" s="211"/>
      <c r="BQ1558" s="211"/>
      <c r="BR1558" s="211"/>
      <c r="BS1558" s="211"/>
    </row>
    <row r="1559" spans="68:71">
      <c r="BP1559" s="211"/>
      <c r="BQ1559" s="211"/>
      <c r="BR1559" s="211"/>
      <c r="BS1559" s="211"/>
    </row>
    <row r="1560" spans="68:71">
      <c r="BP1560" s="211"/>
      <c r="BQ1560" s="211"/>
      <c r="BR1560" s="211"/>
      <c r="BS1560" s="211"/>
    </row>
    <row r="1561" spans="68:71">
      <c r="BP1561" s="211"/>
      <c r="BQ1561" s="211"/>
      <c r="BR1561" s="211"/>
      <c r="BS1561" s="211"/>
    </row>
    <row r="1562" spans="68:71">
      <c r="BP1562" s="211"/>
      <c r="BQ1562" s="211"/>
      <c r="BR1562" s="211"/>
      <c r="BS1562" s="211"/>
    </row>
    <row r="1563" spans="68:71">
      <c r="BP1563" s="211"/>
      <c r="BQ1563" s="211"/>
      <c r="BR1563" s="211"/>
      <c r="BS1563" s="211"/>
    </row>
    <row r="1564" spans="68:71">
      <c r="BP1564" s="211"/>
      <c r="BQ1564" s="211"/>
      <c r="BR1564" s="211"/>
      <c r="BS1564" s="211"/>
    </row>
    <row r="1565" spans="68:71">
      <c r="BP1565" s="211"/>
      <c r="BQ1565" s="211"/>
      <c r="BR1565" s="211"/>
      <c r="BS1565" s="211"/>
    </row>
    <row r="1566" spans="68:71">
      <c r="BP1566" s="211"/>
      <c r="BQ1566" s="211"/>
      <c r="BR1566" s="211"/>
      <c r="BS1566" s="211"/>
    </row>
    <row r="1567" spans="68:71">
      <c r="BP1567" s="211"/>
      <c r="BQ1567" s="211"/>
      <c r="BR1567" s="211"/>
      <c r="BS1567" s="211"/>
    </row>
    <row r="1568" spans="68:71">
      <c r="BP1568" s="211"/>
      <c r="BQ1568" s="211"/>
      <c r="BR1568" s="211"/>
      <c r="BS1568" s="211"/>
    </row>
    <row r="1569" spans="68:71">
      <c r="BP1569" s="211"/>
      <c r="BQ1569" s="211"/>
      <c r="BR1569" s="211"/>
      <c r="BS1569" s="211"/>
    </row>
    <row r="1570" spans="68:71">
      <c r="BP1570" s="211"/>
      <c r="BQ1570" s="211"/>
      <c r="BR1570" s="211"/>
      <c r="BS1570" s="211"/>
    </row>
    <row r="1571" spans="68:71">
      <c r="BP1571" s="211"/>
      <c r="BQ1571" s="211"/>
      <c r="BR1571" s="211"/>
      <c r="BS1571" s="211"/>
    </row>
    <row r="1572" spans="68:71">
      <c r="BP1572" s="211"/>
      <c r="BQ1572" s="211"/>
      <c r="BR1572" s="211"/>
      <c r="BS1572" s="211"/>
    </row>
    <row r="1573" spans="68:71">
      <c r="BP1573" s="211"/>
      <c r="BQ1573" s="211"/>
      <c r="BR1573" s="211"/>
      <c r="BS1573" s="211"/>
    </row>
    <row r="1574" spans="68:71">
      <c r="BP1574" s="211"/>
      <c r="BQ1574" s="211"/>
      <c r="BR1574" s="211"/>
      <c r="BS1574" s="211"/>
    </row>
    <row r="1575" spans="68:71">
      <c r="BP1575" s="211"/>
      <c r="BQ1575" s="211"/>
      <c r="BR1575" s="211"/>
      <c r="BS1575" s="211"/>
    </row>
    <row r="1576" spans="68:71">
      <c r="BP1576" s="211"/>
      <c r="BQ1576" s="211"/>
      <c r="BR1576" s="211"/>
      <c r="BS1576" s="211"/>
    </row>
    <row r="1577" spans="68:71">
      <c r="BP1577" s="211"/>
      <c r="BQ1577" s="211"/>
      <c r="BR1577" s="211"/>
      <c r="BS1577" s="211"/>
    </row>
    <row r="1578" spans="68:71">
      <c r="BP1578" s="211"/>
      <c r="BQ1578" s="211"/>
      <c r="BR1578" s="211"/>
      <c r="BS1578" s="211"/>
    </row>
    <row r="1579" spans="68:71">
      <c r="BP1579" s="211"/>
      <c r="BQ1579" s="211"/>
      <c r="BR1579" s="211"/>
      <c r="BS1579" s="211"/>
    </row>
    <row r="1580" spans="68:71">
      <c r="BP1580" s="211"/>
      <c r="BQ1580" s="211"/>
      <c r="BR1580" s="211"/>
      <c r="BS1580" s="211"/>
    </row>
    <row r="1581" spans="68:71">
      <c r="BP1581" s="211"/>
      <c r="BQ1581" s="211"/>
      <c r="BR1581" s="211"/>
      <c r="BS1581" s="211"/>
    </row>
    <row r="1582" spans="68:71">
      <c r="BP1582" s="211"/>
      <c r="BQ1582" s="211"/>
      <c r="BR1582" s="211"/>
      <c r="BS1582" s="211"/>
    </row>
    <row r="1583" spans="68:71">
      <c r="BP1583" s="211"/>
      <c r="BQ1583" s="211"/>
      <c r="BR1583" s="211"/>
      <c r="BS1583" s="211"/>
    </row>
    <row r="1584" spans="68:71">
      <c r="BP1584" s="211"/>
      <c r="BQ1584" s="211"/>
      <c r="BR1584" s="211"/>
      <c r="BS1584" s="211"/>
    </row>
    <row r="1585" spans="68:71">
      <c r="BP1585" s="211"/>
      <c r="BQ1585" s="211"/>
      <c r="BR1585" s="211"/>
      <c r="BS1585" s="211"/>
    </row>
    <row r="1586" spans="68:71">
      <c r="BP1586" s="211"/>
      <c r="BQ1586" s="211"/>
      <c r="BR1586" s="211"/>
      <c r="BS1586" s="211"/>
    </row>
    <row r="1587" spans="68:71">
      <c r="BP1587" s="211"/>
      <c r="BQ1587" s="211"/>
      <c r="BR1587" s="211"/>
      <c r="BS1587" s="211"/>
    </row>
    <row r="1588" spans="68:71">
      <c r="BP1588" s="211"/>
      <c r="BQ1588" s="211"/>
      <c r="BR1588" s="211"/>
      <c r="BS1588" s="211"/>
    </row>
    <row r="1589" spans="68:71">
      <c r="BP1589" s="211"/>
      <c r="BQ1589" s="211"/>
      <c r="BR1589" s="211"/>
      <c r="BS1589" s="211"/>
    </row>
    <row r="1590" spans="68:71">
      <c r="BP1590" s="211"/>
      <c r="BQ1590" s="211"/>
      <c r="BR1590" s="211"/>
      <c r="BS1590" s="211"/>
    </row>
    <row r="1591" spans="68:71">
      <c r="BP1591" s="211"/>
      <c r="BQ1591" s="211"/>
      <c r="BR1591" s="211"/>
      <c r="BS1591" s="211"/>
    </row>
    <row r="1592" spans="68:71">
      <c r="BP1592" s="211"/>
      <c r="BQ1592" s="211"/>
      <c r="BR1592" s="211"/>
      <c r="BS1592" s="211"/>
    </row>
    <row r="1593" spans="68:71">
      <c r="BP1593" s="211"/>
      <c r="BQ1593" s="211"/>
      <c r="BR1593" s="211"/>
      <c r="BS1593" s="211"/>
    </row>
    <row r="1594" spans="68:71">
      <c r="BP1594" s="211"/>
      <c r="BQ1594" s="211"/>
      <c r="BR1594" s="211"/>
      <c r="BS1594" s="211"/>
    </row>
    <row r="1595" spans="68:71">
      <c r="BP1595" s="211"/>
      <c r="BQ1595" s="211"/>
      <c r="BR1595" s="211"/>
      <c r="BS1595" s="211"/>
    </row>
    <row r="1596" spans="68:71">
      <c r="BP1596" s="211"/>
      <c r="BQ1596" s="211"/>
      <c r="BR1596" s="211"/>
      <c r="BS1596" s="211"/>
    </row>
    <row r="1597" spans="68:71">
      <c r="BP1597" s="211"/>
      <c r="BQ1597" s="211"/>
      <c r="BR1597" s="211"/>
      <c r="BS1597" s="211"/>
    </row>
    <row r="1598" spans="68:71">
      <c r="BP1598" s="211"/>
      <c r="BQ1598" s="211"/>
      <c r="BR1598" s="211"/>
      <c r="BS1598" s="211"/>
    </row>
    <row r="1599" spans="68:71">
      <c r="BP1599" s="211"/>
      <c r="BQ1599" s="211"/>
      <c r="BR1599" s="211"/>
      <c r="BS1599" s="211"/>
    </row>
    <row r="1600" spans="68:71">
      <c r="BP1600" s="211"/>
      <c r="BQ1600" s="211"/>
      <c r="BR1600" s="211"/>
      <c r="BS1600" s="211"/>
    </row>
    <row r="1601" spans="68:71">
      <c r="BP1601" s="211"/>
      <c r="BQ1601" s="211"/>
      <c r="BR1601" s="211"/>
      <c r="BS1601" s="211"/>
    </row>
    <row r="1602" spans="68:71">
      <c r="BP1602" s="211"/>
      <c r="BQ1602" s="211"/>
      <c r="BR1602" s="211"/>
      <c r="BS1602" s="211"/>
    </row>
    <row r="1603" spans="68:71">
      <c r="BP1603" s="211"/>
      <c r="BQ1603" s="211"/>
      <c r="BR1603" s="211"/>
      <c r="BS1603" s="211"/>
    </row>
    <row r="1604" spans="68:71">
      <c r="BP1604" s="211"/>
      <c r="BQ1604" s="211"/>
      <c r="BR1604" s="211"/>
      <c r="BS1604" s="211"/>
    </row>
    <row r="1605" spans="68:71">
      <c r="BP1605" s="211"/>
      <c r="BQ1605" s="211"/>
      <c r="BR1605" s="211"/>
      <c r="BS1605" s="211"/>
    </row>
    <row r="1606" spans="68:71">
      <c r="BP1606" s="211"/>
      <c r="BQ1606" s="211"/>
      <c r="BR1606" s="211"/>
      <c r="BS1606" s="211"/>
    </row>
    <row r="1607" spans="68:71">
      <c r="BP1607" s="211"/>
      <c r="BQ1607" s="211"/>
      <c r="BR1607" s="211"/>
      <c r="BS1607" s="211"/>
    </row>
    <row r="1608" spans="68:71">
      <c r="BP1608" s="211"/>
      <c r="BQ1608" s="211"/>
      <c r="BR1608" s="211"/>
      <c r="BS1608" s="211"/>
    </row>
    <row r="1609" spans="68:71">
      <c r="BP1609" s="211"/>
      <c r="BQ1609" s="211"/>
      <c r="BR1609" s="211"/>
      <c r="BS1609" s="211"/>
    </row>
    <row r="1610" spans="68:71">
      <c r="BP1610" s="211"/>
      <c r="BQ1610" s="211"/>
      <c r="BR1610" s="211"/>
      <c r="BS1610" s="211"/>
    </row>
    <row r="1611" spans="68:71">
      <c r="BP1611" s="211"/>
      <c r="BQ1611" s="211"/>
      <c r="BR1611" s="211"/>
      <c r="BS1611" s="211"/>
    </row>
    <row r="1612" spans="68:71">
      <c r="BP1612" s="211"/>
      <c r="BQ1612" s="211"/>
      <c r="BR1612" s="211"/>
      <c r="BS1612" s="211"/>
    </row>
    <row r="1613" spans="68:71">
      <c r="BP1613" s="211"/>
      <c r="BQ1613" s="211"/>
      <c r="BR1613" s="211"/>
      <c r="BS1613" s="211"/>
    </row>
    <row r="1614" spans="68:71">
      <c r="BP1614" s="211"/>
      <c r="BQ1614" s="211"/>
      <c r="BR1614" s="211"/>
      <c r="BS1614" s="211"/>
    </row>
    <row r="1615" spans="68:71">
      <c r="BP1615" s="211"/>
      <c r="BQ1615" s="211"/>
      <c r="BR1615" s="211"/>
      <c r="BS1615" s="211"/>
    </row>
    <row r="1616" spans="68:71">
      <c r="BP1616" s="211"/>
      <c r="BQ1616" s="211"/>
      <c r="BR1616" s="211"/>
      <c r="BS1616" s="211"/>
    </row>
    <row r="1617" spans="68:71">
      <c r="BP1617" s="211"/>
      <c r="BQ1617" s="211"/>
      <c r="BR1617" s="211"/>
      <c r="BS1617" s="211"/>
    </row>
    <row r="1618" spans="68:71">
      <c r="BP1618" s="211"/>
      <c r="BQ1618" s="211"/>
      <c r="BR1618" s="211"/>
      <c r="BS1618" s="211"/>
    </row>
    <row r="1619" spans="68:71">
      <c r="BP1619" s="211"/>
      <c r="BQ1619" s="211"/>
      <c r="BR1619" s="211"/>
      <c r="BS1619" s="211"/>
    </row>
    <row r="1620" spans="68:71">
      <c r="BP1620" s="211"/>
      <c r="BQ1620" s="211"/>
      <c r="BR1620" s="211"/>
      <c r="BS1620" s="211"/>
    </row>
    <row r="1621" spans="68:71">
      <c r="BP1621" s="211"/>
      <c r="BQ1621" s="211"/>
      <c r="BR1621" s="211"/>
      <c r="BS1621" s="211"/>
    </row>
    <row r="1622" spans="68:71">
      <c r="BP1622" s="211"/>
      <c r="BQ1622" s="211"/>
      <c r="BR1622" s="211"/>
      <c r="BS1622" s="211"/>
    </row>
    <row r="1623" spans="68:71">
      <c r="BP1623" s="211"/>
      <c r="BQ1623" s="211"/>
      <c r="BR1623" s="211"/>
      <c r="BS1623" s="211"/>
    </row>
    <row r="1624" spans="68:71">
      <c r="BP1624" s="211"/>
      <c r="BQ1624" s="211"/>
      <c r="BR1624" s="211"/>
      <c r="BS1624" s="211"/>
    </row>
    <row r="1625" spans="68:71">
      <c r="BP1625" s="211"/>
      <c r="BQ1625" s="211"/>
      <c r="BR1625" s="211"/>
      <c r="BS1625" s="211"/>
    </row>
    <row r="1626" spans="68:71">
      <c r="BP1626" s="211"/>
      <c r="BQ1626" s="211"/>
      <c r="BR1626" s="211"/>
      <c r="BS1626" s="211"/>
    </row>
    <row r="1627" spans="68:71">
      <c r="BP1627" s="211"/>
      <c r="BQ1627" s="211"/>
      <c r="BR1627" s="211"/>
      <c r="BS1627" s="211"/>
    </row>
    <row r="1628" spans="68:71">
      <c r="BP1628" s="211"/>
      <c r="BQ1628" s="211"/>
      <c r="BR1628" s="211"/>
      <c r="BS1628" s="211"/>
    </row>
    <row r="1629" spans="68:71">
      <c r="BP1629" s="211"/>
      <c r="BQ1629" s="211"/>
      <c r="BR1629" s="211"/>
      <c r="BS1629" s="211"/>
    </row>
    <row r="1630" spans="68:71">
      <c r="BP1630" s="211"/>
      <c r="BQ1630" s="211"/>
      <c r="BR1630" s="211"/>
      <c r="BS1630" s="211"/>
    </row>
    <row r="1631" spans="68:71">
      <c r="BP1631" s="211"/>
      <c r="BQ1631" s="211"/>
      <c r="BR1631" s="211"/>
      <c r="BS1631" s="211"/>
    </row>
    <row r="1632" spans="68:71">
      <c r="BP1632" s="211"/>
      <c r="BQ1632" s="211"/>
      <c r="BR1632" s="211"/>
      <c r="BS1632" s="211"/>
    </row>
    <row r="1633" spans="68:71">
      <c r="BP1633" s="211"/>
      <c r="BQ1633" s="211"/>
      <c r="BR1633" s="211"/>
      <c r="BS1633" s="211"/>
    </row>
    <row r="1634" spans="68:71">
      <c r="BP1634" s="211"/>
      <c r="BQ1634" s="211"/>
      <c r="BR1634" s="211"/>
      <c r="BS1634" s="211"/>
    </row>
    <row r="1635" spans="68:71">
      <c r="BP1635" s="211"/>
      <c r="BQ1635" s="211"/>
      <c r="BR1635" s="211"/>
      <c r="BS1635" s="211"/>
    </row>
    <row r="1636" spans="68:71">
      <c r="BP1636" s="211"/>
      <c r="BQ1636" s="211"/>
      <c r="BR1636" s="211"/>
      <c r="BS1636" s="211"/>
    </row>
    <row r="1637" spans="68:71">
      <c r="BP1637" s="211"/>
      <c r="BQ1637" s="211"/>
      <c r="BR1637" s="211"/>
      <c r="BS1637" s="211"/>
    </row>
    <row r="1638" spans="68:71">
      <c r="BP1638" s="211"/>
      <c r="BQ1638" s="211"/>
      <c r="BR1638" s="211"/>
      <c r="BS1638" s="211"/>
    </row>
    <row r="1639" spans="68:71">
      <c r="BP1639" s="211"/>
      <c r="BQ1639" s="211"/>
      <c r="BR1639" s="211"/>
      <c r="BS1639" s="211"/>
    </row>
    <row r="1640" spans="68:71">
      <c r="BP1640" s="211"/>
      <c r="BQ1640" s="211"/>
      <c r="BR1640" s="211"/>
      <c r="BS1640" s="211"/>
    </row>
    <row r="1641" spans="68:71">
      <c r="BP1641" s="211"/>
      <c r="BQ1641" s="211"/>
      <c r="BR1641" s="211"/>
      <c r="BS1641" s="211"/>
    </row>
    <row r="1642" spans="68:71">
      <c r="BP1642" s="211"/>
      <c r="BQ1642" s="211"/>
      <c r="BR1642" s="211"/>
      <c r="BS1642" s="211"/>
    </row>
    <row r="1643" spans="68:71">
      <c r="BP1643" s="211"/>
      <c r="BQ1643" s="211"/>
      <c r="BR1643" s="211"/>
      <c r="BS1643" s="211"/>
    </row>
    <row r="1644" spans="68:71">
      <c r="BP1644" s="211"/>
      <c r="BQ1644" s="211"/>
      <c r="BR1644" s="211"/>
      <c r="BS1644" s="211"/>
    </row>
    <row r="1645" spans="68:71">
      <c r="BP1645" s="211"/>
      <c r="BQ1645" s="211"/>
      <c r="BR1645" s="211"/>
      <c r="BS1645" s="211"/>
    </row>
    <row r="1646" spans="68:71">
      <c r="BP1646" s="211"/>
      <c r="BQ1646" s="211"/>
      <c r="BR1646" s="211"/>
      <c r="BS1646" s="211"/>
    </row>
    <row r="1647" spans="68:71">
      <c r="BP1647" s="211"/>
      <c r="BQ1647" s="211"/>
      <c r="BR1647" s="211"/>
      <c r="BS1647" s="211"/>
    </row>
    <row r="1648" spans="68:71">
      <c r="BP1648" s="211"/>
      <c r="BQ1648" s="211"/>
      <c r="BR1648" s="211"/>
      <c r="BS1648" s="211"/>
    </row>
    <row r="1649" spans="68:71">
      <c r="BP1649" s="211"/>
      <c r="BQ1649" s="211"/>
      <c r="BR1649" s="211"/>
      <c r="BS1649" s="211"/>
    </row>
    <row r="1650" spans="68:71">
      <c r="BP1650" s="211"/>
      <c r="BQ1650" s="211"/>
      <c r="BR1650" s="211"/>
      <c r="BS1650" s="211"/>
    </row>
    <row r="1651" spans="68:71">
      <c r="BP1651" s="211"/>
      <c r="BQ1651" s="211"/>
      <c r="BR1651" s="211"/>
      <c r="BS1651" s="211"/>
    </row>
    <row r="1652" spans="68:71">
      <c r="BP1652" s="211"/>
      <c r="BQ1652" s="211"/>
      <c r="BR1652" s="211"/>
      <c r="BS1652" s="211"/>
    </row>
    <row r="1653" spans="68:71">
      <c r="BP1653" s="211"/>
      <c r="BQ1653" s="211"/>
      <c r="BR1653" s="211"/>
      <c r="BS1653" s="211"/>
    </row>
    <row r="1654" spans="68:71">
      <c r="BP1654" s="211"/>
      <c r="BQ1654" s="211"/>
      <c r="BR1654" s="211"/>
      <c r="BS1654" s="211"/>
    </row>
    <row r="1655" spans="68:71">
      <c r="BP1655" s="211"/>
      <c r="BQ1655" s="211"/>
      <c r="BR1655" s="211"/>
      <c r="BS1655" s="211"/>
    </row>
    <row r="1656" spans="68:71">
      <c r="BP1656" s="211"/>
      <c r="BQ1656" s="211"/>
      <c r="BR1656" s="211"/>
      <c r="BS1656" s="211"/>
    </row>
    <row r="1657" spans="68:71">
      <c r="BP1657" s="211"/>
      <c r="BQ1657" s="211"/>
      <c r="BR1657" s="211"/>
      <c r="BS1657" s="211"/>
    </row>
    <row r="1658" spans="68:71">
      <c r="BP1658" s="211"/>
      <c r="BQ1658" s="211"/>
      <c r="BR1658" s="211"/>
      <c r="BS1658" s="211"/>
    </row>
    <row r="1659" spans="68:71">
      <c r="BP1659" s="211"/>
      <c r="BQ1659" s="211"/>
      <c r="BR1659" s="211"/>
      <c r="BS1659" s="211"/>
    </row>
    <row r="1660" spans="68:71">
      <c r="BP1660" s="211"/>
      <c r="BQ1660" s="211"/>
      <c r="BR1660" s="211"/>
      <c r="BS1660" s="211"/>
    </row>
    <row r="1661" spans="68:71">
      <c r="BP1661" s="211"/>
      <c r="BQ1661" s="211"/>
      <c r="BR1661" s="211"/>
      <c r="BS1661" s="211"/>
    </row>
    <row r="1662" spans="68:71">
      <c r="BP1662" s="211"/>
      <c r="BQ1662" s="211"/>
      <c r="BR1662" s="211"/>
      <c r="BS1662" s="211"/>
    </row>
    <row r="1663" spans="68:71">
      <c r="BP1663" s="211"/>
      <c r="BQ1663" s="211"/>
      <c r="BR1663" s="211"/>
      <c r="BS1663" s="211"/>
    </row>
    <row r="1664" spans="68:71">
      <c r="BP1664" s="211"/>
      <c r="BQ1664" s="211"/>
      <c r="BR1664" s="211"/>
      <c r="BS1664" s="211"/>
    </row>
    <row r="1665" spans="68:71">
      <c r="BP1665" s="211"/>
      <c r="BQ1665" s="211"/>
      <c r="BR1665" s="211"/>
      <c r="BS1665" s="211"/>
    </row>
    <row r="1666" spans="68:71">
      <c r="BP1666" s="211"/>
      <c r="BQ1666" s="211"/>
      <c r="BR1666" s="211"/>
      <c r="BS1666" s="211"/>
    </row>
    <row r="1667" spans="68:71">
      <c r="BP1667" s="211"/>
      <c r="BQ1667" s="211"/>
      <c r="BR1667" s="211"/>
      <c r="BS1667" s="211"/>
    </row>
    <row r="1668" spans="68:71">
      <c r="BP1668" s="211"/>
      <c r="BQ1668" s="211"/>
      <c r="BR1668" s="211"/>
      <c r="BS1668" s="211"/>
    </row>
    <row r="1669" spans="68:71">
      <c r="BP1669" s="211"/>
      <c r="BQ1669" s="211"/>
      <c r="BR1669" s="211"/>
      <c r="BS1669" s="211"/>
    </row>
    <row r="1670" spans="68:71">
      <c r="BP1670" s="211"/>
      <c r="BQ1670" s="211"/>
      <c r="BR1670" s="211"/>
      <c r="BS1670" s="211"/>
    </row>
    <row r="1671" spans="68:71">
      <c r="BP1671" s="211"/>
      <c r="BQ1671" s="211"/>
      <c r="BR1671" s="211"/>
      <c r="BS1671" s="211"/>
    </row>
    <row r="1672" spans="68:71">
      <c r="BP1672" s="211"/>
      <c r="BQ1672" s="211"/>
      <c r="BR1672" s="211"/>
      <c r="BS1672" s="211"/>
    </row>
    <row r="1673" spans="68:71">
      <c r="BP1673" s="211"/>
      <c r="BQ1673" s="211"/>
      <c r="BR1673" s="211"/>
      <c r="BS1673" s="211"/>
    </row>
    <row r="1674" spans="68:71">
      <c r="BP1674" s="211"/>
      <c r="BQ1674" s="211"/>
      <c r="BR1674" s="211"/>
      <c r="BS1674" s="211"/>
    </row>
    <row r="1675" spans="68:71">
      <c r="BP1675" s="211"/>
      <c r="BQ1675" s="211"/>
      <c r="BR1675" s="211"/>
      <c r="BS1675" s="211"/>
    </row>
    <row r="1676" spans="68:71">
      <c r="BP1676" s="211"/>
      <c r="BQ1676" s="211"/>
      <c r="BR1676" s="211"/>
      <c r="BS1676" s="211"/>
    </row>
    <row r="1677" spans="68:71">
      <c r="BP1677" s="211"/>
      <c r="BQ1677" s="211"/>
      <c r="BR1677" s="211"/>
      <c r="BS1677" s="211"/>
    </row>
    <row r="1678" spans="68:71">
      <c r="BP1678" s="211"/>
      <c r="BQ1678" s="211"/>
      <c r="BR1678" s="211"/>
      <c r="BS1678" s="211"/>
    </row>
    <row r="1679" spans="68:71">
      <c r="BP1679" s="211"/>
      <c r="BQ1679" s="211"/>
      <c r="BR1679" s="211"/>
      <c r="BS1679" s="211"/>
    </row>
    <row r="1680" spans="68:71">
      <c r="BP1680" s="211"/>
      <c r="BQ1680" s="211"/>
      <c r="BR1680" s="211"/>
      <c r="BS1680" s="211"/>
    </row>
    <row r="1681" spans="68:71">
      <c r="BP1681" s="211"/>
      <c r="BQ1681" s="211"/>
      <c r="BR1681" s="211"/>
      <c r="BS1681" s="211"/>
    </row>
    <row r="1682" spans="68:71">
      <c r="BP1682" s="211"/>
      <c r="BQ1682" s="211"/>
      <c r="BR1682" s="211"/>
      <c r="BS1682" s="211"/>
    </row>
  </sheetData>
  <autoFilter ref="A10:BU610"/>
  <mergeCells count="1284">
    <mergeCell ref="BH9:BH10"/>
    <mergeCell ref="BI9:BI10"/>
    <mergeCell ref="BJ9:BJ10"/>
    <mergeCell ref="BK9:BK10"/>
    <mergeCell ref="BL9:BL10"/>
    <mergeCell ref="BM9:BM10"/>
    <mergeCell ref="AJ9:AJ10"/>
    <mergeCell ref="AZ9:BD9"/>
    <mergeCell ref="BE9:BE10"/>
    <mergeCell ref="BF9:BF10"/>
    <mergeCell ref="BG9:BG10"/>
    <mergeCell ref="A1:BM1"/>
    <mergeCell ref="A8:A10"/>
    <mergeCell ref="B8:B10"/>
    <mergeCell ref="C8:C10"/>
    <mergeCell ref="D8:D10"/>
    <mergeCell ref="BG8:BJ8"/>
    <mergeCell ref="BK8:BM8"/>
    <mergeCell ref="AE9:AI9"/>
    <mergeCell ref="BJ11:BJ25"/>
    <mergeCell ref="BK11:BK25"/>
    <mergeCell ref="BL11:BL25"/>
    <mergeCell ref="BM11:BM25"/>
    <mergeCell ref="A26:A40"/>
    <mergeCell ref="B26:B40"/>
    <mergeCell ref="C26:C40"/>
    <mergeCell ref="AH26:AH40"/>
    <mergeCell ref="AI26:AI40"/>
    <mergeCell ref="BC26:BC40"/>
    <mergeCell ref="BD11:BD25"/>
    <mergeCell ref="BE11:BE25"/>
    <mergeCell ref="BG11:BG25"/>
    <mergeCell ref="BH11:BH25"/>
    <mergeCell ref="BI11:BI25"/>
    <mergeCell ref="A11:A25"/>
    <mergeCell ref="B11:B25"/>
    <mergeCell ref="C11:C25"/>
    <mergeCell ref="AH11:AH25"/>
    <mergeCell ref="AI11:AI25"/>
    <mergeCell ref="BC11:BC25"/>
    <mergeCell ref="BJ41:BJ55"/>
    <mergeCell ref="BK41:BK55"/>
    <mergeCell ref="BL41:BL55"/>
    <mergeCell ref="BM41:BM55"/>
    <mergeCell ref="A56:A70"/>
    <mergeCell ref="B56:B70"/>
    <mergeCell ref="C56:C70"/>
    <mergeCell ref="AH56:AH70"/>
    <mergeCell ref="AI56:AI70"/>
    <mergeCell ref="BC56:BC70"/>
    <mergeCell ref="BD41:BD55"/>
    <mergeCell ref="BE41:BE55"/>
    <mergeCell ref="BG41:BG55"/>
    <mergeCell ref="BH41:BH55"/>
    <mergeCell ref="BI41:BI55"/>
    <mergeCell ref="BJ26:BJ40"/>
    <mergeCell ref="BK26:BK40"/>
    <mergeCell ref="BL26:BL40"/>
    <mergeCell ref="BM26:BM40"/>
    <mergeCell ref="A41:A55"/>
    <mergeCell ref="B41:B55"/>
    <mergeCell ref="C41:C55"/>
    <mergeCell ref="AH41:AH55"/>
    <mergeCell ref="AI41:AI55"/>
    <mergeCell ref="BC41:BC55"/>
    <mergeCell ref="BD26:BD40"/>
    <mergeCell ref="BE26:BE40"/>
    <mergeCell ref="BG26:BG40"/>
    <mergeCell ref="BH26:BH40"/>
    <mergeCell ref="BI26:BI40"/>
    <mergeCell ref="BJ71:BJ85"/>
    <mergeCell ref="BK71:BK85"/>
    <mergeCell ref="BL71:BL85"/>
    <mergeCell ref="BM71:BM85"/>
    <mergeCell ref="A86:A100"/>
    <mergeCell ref="B86:B100"/>
    <mergeCell ref="C86:C100"/>
    <mergeCell ref="AH86:AH100"/>
    <mergeCell ref="AI86:AI100"/>
    <mergeCell ref="BC86:BC100"/>
    <mergeCell ref="BD71:BD85"/>
    <mergeCell ref="BE71:BE85"/>
    <mergeCell ref="BG71:BG85"/>
    <mergeCell ref="BH71:BH85"/>
    <mergeCell ref="BI71:BI85"/>
    <mergeCell ref="BJ56:BJ70"/>
    <mergeCell ref="BK56:BK70"/>
    <mergeCell ref="BL56:BL70"/>
    <mergeCell ref="BM56:BM70"/>
    <mergeCell ref="A71:A85"/>
    <mergeCell ref="B71:B85"/>
    <mergeCell ref="C71:C85"/>
    <mergeCell ref="AH71:AH85"/>
    <mergeCell ref="AI71:AI85"/>
    <mergeCell ref="BC71:BC85"/>
    <mergeCell ref="BD56:BD70"/>
    <mergeCell ref="BE56:BE70"/>
    <mergeCell ref="BG56:BG70"/>
    <mergeCell ref="BH56:BH70"/>
    <mergeCell ref="BI56:BI70"/>
    <mergeCell ref="BJ101:BJ115"/>
    <mergeCell ref="BK101:BK115"/>
    <mergeCell ref="BL101:BL115"/>
    <mergeCell ref="BM101:BM115"/>
    <mergeCell ref="A116:A130"/>
    <mergeCell ref="B116:B130"/>
    <mergeCell ref="C116:C130"/>
    <mergeCell ref="AH116:AH130"/>
    <mergeCell ref="AI116:AI130"/>
    <mergeCell ref="BC116:BC130"/>
    <mergeCell ref="BD101:BD115"/>
    <mergeCell ref="BE101:BE115"/>
    <mergeCell ref="BG101:BG115"/>
    <mergeCell ref="BH101:BH115"/>
    <mergeCell ref="BI101:BI115"/>
    <mergeCell ref="BJ86:BJ100"/>
    <mergeCell ref="BK86:BK100"/>
    <mergeCell ref="BL86:BL100"/>
    <mergeCell ref="BM86:BM100"/>
    <mergeCell ref="A101:A115"/>
    <mergeCell ref="B101:B115"/>
    <mergeCell ref="C101:C115"/>
    <mergeCell ref="AH101:AH115"/>
    <mergeCell ref="AI101:AI115"/>
    <mergeCell ref="BC101:BC115"/>
    <mergeCell ref="BD86:BD100"/>
    <mergeCell ref="BE86:BE100"/>
    <mergeCell ref="BG86:BG100"/>
    <mergeCell ref="BH86:BH100"/>
    <mergeCell ref="BI86:BI100"/>
    <mergeCell ref="BJ131:BJ145"/>
    <mergeCell ref="BK131:BK145"/>
    <mergeCell ref="BL131:BL145"/>
    <mergeCell ref="BM131:BM145"/>
    <mergeCell ref="A146:A160"/>
    <mergeCell ref="B146:B160"/>
    <mergeCell ref="C146:C160"/>
    <mergeCell ref="AH146:AH160"/>
    <mergeCell ref="AI146:AI160"/>
    <mergeCell ref="BC146:BC160"/>
    <mergeCell ref="BD131:BD145"/>
    <mergeCell ref="BE131:BE145"/>
    <mergeCell ref="BG131:BG145"/>
    <mergeCell ref="BH131:BH145"/>
    <mergeCell ref="BI131:BI145"/>
    <mergeCell ref="BJ116:BJ130"/>
    <mergeCell ref="BK116:BK130"/>
    <mergeCell ref="BL116:BL130"/>
    <mergeCell ref="BM116:BM130"/>
    <mergeCell ref="A131:A145"/>
    <mergeCell ref="B131:B145"/>
    <mergeCell ref="C131:C145"/>
    <mergeCell ref="AH131:AH145"/>
    <mergeCell ref="AI131:AI145"/>
    <mergeCell ref="BC131:BC145"/>
    <mergeCell ref="BD116:BD130"/>
    <mergeCell ref="BE116:BE130"/>
    <mergeCell ref="BG116:BG130"/>
    <mergeCell ref="BH116:BH130"/>
    <mergeCell ref="BI116:BI130"/>
    <mergeCell ref="BJ161:BJ175"/>
    <mergeCell ref="BK161:BK175"/>
    <mergeCell ref="BL161:BL175"/>
    <mergeCell ref="BM161:BM175"/>
    <mergeCell ref="A176:A190"/>
    <mergeCell ref="B176:B190"/>
    <mergeCell ref="C176:C190"/>
    <mergeCell ref="AH176:AH190"/>
    <mergeCell ref="AI176:AI190"/>
    <mergeCell ref="BC176:BC190"/>
    <mergeCell ref="BD161:BD175"/>
    <mergeCell ref="BE161:BE175"/>
    <mergeCell ref="BG161:BG175"/>
    <mergeCell ref="BH161:BH175"/>
    <mergeCell ref="BI161:BI175"/>
    <mergeCell ref="BJ146:BJ160"/>
    <mergeCell ref="BK146:BK160"/>
    <mergeCell ref="BL146:BL160"/>
    <mergeCell ref="BM146:BM160"/>
    <mergeCell ref="A161:A175"/>
    <mergeCell ref="B161:B175"/>
    <mergeCell ref="C161:C175"/>
    <mergeCell ref="AH161:AH175"/>
    <mergeCell ref="AI161:AI175"/>
    <mergeCell ref="BC161:BC175"/>
    <mergeCell ref="BD146:BD160"/>
    <mergeCell ref="BE146:BE160"/>
    <mergeCell ref="BG146:BG160"/>
    <mergeCell ref="BH146:BH160"/>
    <mergeCell ref="BI146:BI160"/>
    <mergeCell ref="BJ191:BJ205"/>
    <mergeCell ref="BK191:BK205"/>
    <mergeCell ref="BL191:BL205"/>
    <mergeCell ref="BM191:BM205"/>
    <mergeCell ref="A206:A220"/>
    <mergeCell ref="B206:B220"/>
    <mergeCell ref="C206:C220"/>
    <mergeCell ref="AH206:AH220"/>
    <mergeCell ref="AI206:AI220"/>
    <mergeCell ref="BC206:BC220"/>
    <mergeCell ref="BD191:BD205"/>
    <mergeCell ref="BE191:BE205"/>
    <mergeCell ref="BG191:BG205"/>
    <mergeCell ref="BH191:BH205"/>
    <mergeCell ref="BI191:BI205"/>
    <mergeCell ref="BJ176:BJ190"/>
    <mergeCell ref="BK176:BK190"/>
    <mergeCell ref="BL176:BL190"/>
    <mergeCell ref="BM176:BM190"/>
    <mergeCell ref="A191:A205"/>
    <mergeCell ref="B191:B205"/>
    <mergeCell ref="C191:C205"/>
    <mergeCell ref="AH191:AH205"/>
    <mergeCell ref="AI191:AI205"/>
    <mergeCell ref="BC191:BC205"/>
    <mergeCell ref="BD176:BD190"/>
    <mergeCell ref="BE176:BE190"/>
    <mergeCell ref="BG176:BG190"/>
    <mergeCell ref="BH176:BH190"/>
    <mergeCell ref="BI176:BI190"/>
    <mergeCell ref="BJ221:BJ235"/>
    <mergeCell ref="BK221:BK235"/>
    <mergeCell ref="BL221:BL235"/>
    <mergeCell ref="BM221:BM235"/>
    <mergeCell ref="A236:A250"/>
    <mergeCell ref="B236:B250"/>
    <mergeCell ref="C236:C250"/>
    <mergeCell ref="AH236:AH250"/>
    <mergeCell ref="AI236:AI250"/>
    <mergeCell ref="BC236:BC250"/>
    <mergeCell ref="BD221:BD235"/>
    <mergeCell ref="BE221:BE235"/>
    <mergeCell ref="BG221:BG235"/>
    <mergeCell ref="BH221:BH235"/>
    <mergeCell ref="BI221:BI235"/>
    <mergeCell ref="BJ206:BJ220"/>
    <mergeCell ref="BK206:BK220"/>
    <mergeCell ref="BL206:BL220"/>
    <mergeCell ref="BM206:BM220"/>
    <mergeCell ref="A221:A235"/>
    <mergeCell ref="B221:B235"/>
    <mergeCell ref="C221:C235"/>
    <mergeCell ref="AH221:AH235"/>
    <mergeCell ref="AI221:AI235"/>
    <mergeCell ref="BC221:BC235"/>
    <mergeCell ref="BD206:BD220"/>
    <mergeCell ref="BE206:BE220"/>
    <mergeCell ref="BG206:BG220"/>
    <mergeCell ref="BH206:BH220"/>
    <mergeCell ref="BI206:BI220"/>
    <mergeCell ref="BJ251:BJ265"/>
    <mergeCell ref="BK251:BK265"/>
    <mergeCell ref="BL251:BL265"/>
    <mergeCell ref="BM251:BM265"/>
    <mergeCell ref="A266:A280"/>
    <mergeCell ref="B266:B280"/>
    <mergeCell ref="C266:C280"/>
    <mergeCell ref="AH266:AH280"/>
    <mergeCell ref="AI266:AI280"/>
    <mergeCell ref="BC266:BC280"/>
    <mergeCell ref="BD251:BD265"/>
    <mergeCell ref="BE251:BE265"/>
    <mergeCell ref="BG251:BG265"/>
    <mergeCell ref="BH251:BH265"/>
    <mergeCell ref="BI251:BI265"/>
    <mergeCell ref="BJ236:BJ250"/>
    <mergeCell ref="BK236:BK250"/>
    <mergeCell ref="BL236:BL250"/>
    <mergeCell ref="BM236:BM250"/>
    <mergeCell ref="A251:A265"/>
    <mergeCell ref="B251:B265"/>
    <mergeCell ref="C251:C265"/>
    <mergeCell ref="AH251:AH265"/>
    <mergeCell ref="AI251:AI265"/>
    <mergeCell ref="BC251:BC265"/>
    <mergeCell ref="BD236:BD250"/>
    <mergeCell ref="BE236:BE250"/>
    <mergeCell ref="BG236:BG250"/>
    <mergeCell ref="BH236:BH250"/>
    <mergeCell ref="BI236:BI250"/>
    <mergeCell ref="BJ281:BJ295"/>
    <mergeCell ref="BK281:BK295"/>
    <mergeCell ref="BL281:BL295"/>
    <mergeCell ref="BM281:BM295"/>
    <mergeCell ref="A296:A310"/>
    <mergeCell ref="B296:B310"/>
    <mergeCell ref="C296:C310"/>
    <mergeCell ref="AH296:AH310"/>
    <mergeCell ref="AI296:AI310"/>
    <mergeCell ref="BC296:BC310"/>
    <mergeCell ref="BD281:BD295"/>
    <mergeCell ref="BE281:BE295"/>
    <mergeCell ref="BG281:BG295"/>
    <mergeCell ref="BH281:BH295"/>
    <mergeCell ref="BI281:BI295"/>
    <mergeCell ref="BJ266:BJ280"/>
    <mergeCell ref="BK266:BK280"/>
    <mergeCell ref="BL266:BL280"/>
    <mergeCell ref="BM266:BM280"/>
    <mergeCell ref="A281:A295"/>
    <mergeCell ref="B281:B295"/>
    <mergeCell ref="C281:C295"/>
    <mergeCell ref="AH281:AH295"/>
    <mergeCell ref="AI281:AI295"/>
    <mergeCell ref="BC281:BC295"/>
    <mergeCell ref="BD266:BD280"/>
    <mergeCell ref="BE266:BE280"/>
    <mergeCell ref="BG266:BG280"/>
    <mergeCell ref="BH266:BH280"/>
    <mergeCell ref="BI266:BI280"/>
    <mergeCell ref="BJ311:BJ325"/>
    <mergeCell ref="BK311:BK325"/>
    <mergeCell ref="BL311:BL325"/>
    <mergeCell ref="BM311:BM325"/>
    <mergeCell ref="A326:A340"/>
    <mergeCell ref="B326:B340"/>
    <mergeCell ref="C326:C340"/>
    <mergeCell ref="AH326:AH340"/>
    <mergeCell ref="AI326:AI340"/>
    <mergeCell ref="BC326:BC340"/>
    <mergeCell ref="BD311:BD325"/>
    <mergeCell ref="BE311:BE325"/>
    <mergeCell ref="BG311:BG325"/>
    <mergeCell ref="BH311:BH325"/>
    <mergeCell ref="BI311:BI325"/>
    <mergeCell ref="BJ296:BJ310"/>
    <mergeCell ref="BK296:BK310"/>
    <mergeCell ref="BL296:BL310"/>
    <mergeCell ref="BM296:BM310"/>
    <mergeCell ref="A311:A325"/>
    <mergeCell ref="B311:B325"/>
    <mergeCell ref="C311:C325"/>
    <mergeCell ref="AH311:AH325"/>
    <mergeCell ref="AI311:AI325"/>
    <mergeCell ref="BC311:BC325"/>
    <mergeCell ref="BD296:BD310"/>
    <mergeCell ref="BE296:BE310"/>
    <mergeCell ref="BG296:BG310"/>
    <mergeCell ref="BH296:BH310"/>
    <mergeCell ref="BI296:BI310"/>
    <mergeCell ref="BJ341:BJ355"/>
    <mergeCell ref="BK341:BK355"/>
    <mergeCell ref="BL341:BL355"/>
    <mergeCell ref="BM341:BM355"/>
    <mergeCell ref="A356:A370"/>
    <mergeCell ref="B356:B370"/>
    <mergeCell ref="C356:C370"/>
    <mergeCell ref="AH356:AH370"/>
    <mergeCell ref="AI356:AI370"/>
    <mergeCell ref="BC356:BC370"/>
    <mergeCell ref="BD341:BD355"/>
    <mergeCell ref="BE341:BE355"/>
    <mergeCell ref="BG341:BG355"/>
    <mergeCell ref="BH341:BH355"/>
    <mergeCell ref="BI341:BI355"/>
    <mergeCell ref="BJ326:BJ340"/>
    <mergeCell ref="BK326:BK340"/>
    <mergeCell ref="BL326:BL340"/>
    <mergeCell ref="BM326:BM340"/>
    <mergeCell ref="A341:A355"/>
    <mergeCell ref="B341:B355"/>
    <mergeCell ref="C341:C355"/>
    <mergeCell ref="AH341:AH355"/>
    <mergeCell ref="AI341:AI355"/>
    <mergeCell ref="BC341:BC355"/>
    <mergeCell ref="BD326:BD340"/>
    <mergeCell ref="BE326:BE340"/>
    <mergeCell ref="BG326:BG340"/>
    <mergeCell ref="BH326:BH340"/>
    <mergeCell ref="BI326:BI340"/>
    <mergeCell ref="BJ371:BJ385"/>
    <mergeCell ref="BK371:BK385"/>
    <mergeCell ref="BL371:BL385"/>
    <mergeCell ref="BM371:BM385"/>
    <mergeCell ref="A386:A400"/>
    <mergeCell ref="B386:B400"/>
    <mergeCell ref="C386:C400"/>
    <mergeCell ref="AH386:AH400"/>
    <mergeCell ref="AI386:AI400"/>
    <mergeCell ref="BC386:BC400"/>
    <mergeCell ref="BD371:BD385"/>
    <mergeCell ref="BE371:BE385"/>
    <mergeCell ref="BG371:BG385"/>
    <mergeCell ref="BH371:BH385"/>
    <mergeCell ref="BI371:BI385"/>
    <mergeCell ref="BJ356:BJ370"/>
    <mergeCell ref="BK356:BK370"/>
    <mergeCell ref="BL356:BL370"/>
    <mergeCell ref="BM356:BM370"/>
    <mergeCell ref="A371:A385"/>
    <mergeCell ref="B371:B385"/>
    <mergeCell ref="C371:C385"/>
    <mergeCell ref="AH371:AH385"/>
    <mergeCell ref="AI371:AI385"/>
    <mergeCell ref="BC371:BC385"/>
    <mergeCell ref="BD356:BD370"/>
    <mergeCell ref="BE356:BE370"/>
    <mergeCell ref="BG356:BG370"/>
    <mergeCell ref="BH356:BH370"/>
    <mergeCell ref="BI356:BI370"/>
    <mergeCell ref="BJ401:BJ415"/>
    <mergeCell ref="BK401:BK415"/>
    <mergeCell ref="BL401:BL415"/>
    <mergeCell ref="BM401:BM415"/>
    <mergeCell ref="A416:A430"/>
    <mergeCell ref="B416:B430"/>
    <mergeCell ref="C416:C430"/>
    <mergeCell ref="AH416:AH430"/>
    <mergeCell ref="AI416:AI430"/>
    <mergeCell ref="BC416:BC430"/>
    <mergeCell ref="BD401:BD415"/>
    <mergeCell ref="BE401:BE415"/>
    <mergeCell ref="BG401:BG415"/>
    <mergeCell ref="BH401:BH415"/>
    <mergeCell ref="BI401:BI415"/>
    <mergeCell ref="BJ386:BJ400"/>
    <mergeCell ref="BK386:BK400"/>
    <mergeCell ref="BL386:BL400"/>
    <mergeCell ref="BM386:BM400"/>
    <mergeCell ref="A401:A415"/>
    <mergeCell ref="B401:B415"/>
    <mergeCell ref="C401:C415"/>
    <mergeCell ref="AH401:AH415"/>
    <mergeCell ref="AI401:AI415"/>
    <mergeCell ref="BC401:BC415"/>
    <mergeCell ref="BD386:BD400"/>
    <mergeCell ref="BE386:BE400"/>
    <mergeCell ref="BG386:BG400"/>
    <mergeCell ref="BH386:BH400"/>
    <mergeCell ref="BI386:BI400"/>
    <mergeCell ref="BJ431:BJ445"/>
    <mergeCell ref="BK431:BK445"/>
    <mergeCell ref="BL431:BL445"/>
    <mergeCell ref="BM431:BM445"/>
    <mergeCell ref="A446:A460"/>
    <mergeCell ref="B446:B460"/>
    <mergeCell ref="C446:C460"/>
    <mergeCell ref="AH446:AH460"/>
    <mergeCell ref="AI446:AI460"/>
    <mergeCell ref="BC446:BC460"/>
    <mergeCell ref="BD431:BD445"/>
    <mergeCell ref="BE431:BE445"/>
    <mergeCell ref="BG431:BG445"/>
    <mergeCell ref="BH431:BH445"/>
    <mergeCell ref="BI431:BI445"/>
    <mergeCell ref="BJ416:BJ430"/>
    <mergeCell ref="BK416:BK430"/>
    <mergeCell ref="BL416:BL430"/>
    <mergeCell ref="BM416:BM430"/>
    <mergeCell ref="A431:A445"/>
    <mergeCell ref="B431:B445"/>
    <mergeCell ref="C431:C445"/>
    <mergeCell ref="AH431:AH445"/>
    <mergeCell ref="AI431:AI445"/>
    <mergeCell ref="BC431:BC445"/>
    <mergeCell ref="BD416:BD430"/>
    <mergeCell ref="BE416:BE430"/>
    <mergeCell ref="BG416:BG430"/>
    <mergeCell ref="BH416:BH430"/>
    <mergeCell ref="BI416:BI430"/>
    <mergeCell ref="BJ461:BJ475"/>
    <mergeCell ref="BK461:BK475"/>
    <mergeCell ref="BL461:BL475"/>
    <mergeCell ref="BM461:BM475"/>
    <mergeCell ref="A476:A490"/>
    <mergeCell ref="B476:B490"/>
    <mergeCell ref="C476:C490"/>
    <mergeCell ref="AH476:AH490"/>
    <mergeCell ref="AI476:AI490"/>
    <mergeCell ref="BC476:BC490"/>
    <mergeCell ref="BD461:BD475"/>
    <mergeCell ref="BE461:BE475"/>
    <mergeCell ref="BG461:BG475"/>
    <mergeCell ref="BH461:BH475"/>
    <mergeCell ref="BI461:BI475"/>
    <mergeCell ref="BJ446:BJ460"/>
    <mergeCell ref="BK446:BK460"/>
    <mergeCell ref="BL446:BL460"/>
    <mergeCell ref="BM446:BM460"/>
    <mergeCell ref="A461:A475"/>
    <mergeCell ref="B461:B475"/>
    <mergeCell ref="C461:C475"/>
    <mergeCell ref="AH461:AH475"/>
    <mergeCell ref="AI461:AI475"/>
    <mergeCell ref="BC461:BC475"/>
    <mergeCell ref="BD446:BD460"/>
    <mergeCell ref="BE446:BE460"/>
    <mergeCell ref="BG446:BG460"/>
    <mergeCell ref="BH446:BH460"/>
    <mergeCell ref="BI446:BI460"/>
    <mergeCell ref="BJ491:BJ505"/>
    <mergeCell ref="BK491:BK505"/>
    <mergeCell ref="BL491:BL505"/>
    <mergeCell ref="BM491:BM505"/>
    <mergeCell ref="A506:A520"/>
    <mergeCell ref="B506:B520"/>
    <mergeCell ref="C506:C520"/>
    <mergeCell ref="AH506:AH520"/>
    <mergeCell ref="AI506:AI520"/>
    <mergeCell ref="BC506:BC520"/>
    <mergeCell ref="BD491:BD505"/>
    <mergeCell ref="BE491:BE505"/>
    <mergeCell ref="BG491:BG505"/>
    <mergeCell ref="BH491:BH505"/>
    <mergeCell ref="BI491:BI505"/>
    <mergeCell ref="BJ476:BJ490"/>
    <mergeCell ref="BK476:BK490"/>
    <mergeCell ref="BL476:BL490"/>
    <mergeCell ref="BM476:BM490"/>
    <mergeCell ref="A491:A505"/>
    <mergeCell ref="B491:B505"/>
    <mergeCell ref="C491:C505"/>
    <mergeCell ref="AH491:AH505"/>
    <mergeCell ref="AI491:AI505"/>
    <mergeCell ref="BC491:BC505"/>
    <mergeCell ref="BD476:BD490"/>
    <mergeCell ref="BE476:BE490"/>
    <mergeCell ref="BG476:BG490"/>
    <mergeCell ref="BH476:BH490"/>
    <mergeCell ref="BI476:BI490"/>
    <mergeCell ref="BJ521:BJ535"/>
    <mergeCell ref="BK521:BK535"/>
    <mergeCell ref="BL521:BL535"/>
    <mergeCell ref="BM521:BM535"/>
    <mergeCell ref="A536:A550"/>
    <mergeCell ref="B536:B550"/>
    <mergeCell ref="C536:C550"/>
    <mergeCell ref="AH536:AH550"/>
    <mergeCell ref="AI536:AI550"/>
    <mergeCell ref="BC536:BC550"/>
    <mergeCell ref="BD521:BD535"/>
    <mergeCell ref="BE521:BE535"/>
    <mergeCell ref="BG521:BG535"/>
    <mergeCell ref="BH521:BH535"/>
    <mergeCell ref="BI521:BI535"/>
    <mergeCell ref="BJ506:BJ520"/>
    <mergeCell ref="BK506:BK520"/>
    <mergeCell ref="BL506:BL520"/>
    <mergeCell ref="BM506:BM520"/>
    <mergeCell ref="A521:A535"/>
    <mergeCell ref="B521:B535"/>
    <mergeCell ref="C521:C535"/>
    <mergeCell ref="AH521:AH535"/>
    <mergeCell ref="AI521:AI535"/>
    <mergeCell ref="BC521:BC535"/>
    <mergeCell ref="BD506:BD520"/>
    <mergeCell ref="BE506:BE520"/>
    <mergeCell ref="BG506:BG520"/>
    <mergeCell ref="BH506:BH520"/>
    <mergeCell ref="BI506:BI520"/>
    <mergeCell ref="BJ551:BJ565"/>
    <mergeCell ref="BK551:BK565"/>
    <mergeCell ref="BL551:BL565"/>
    <mergeCell ref="BM551:BM565"/>
    <mergeCell ref="A566:A580"/>
    <mergeCell ref="B566:B580"/>
    <mergeCell ref="C566:C580"/>
    <mergeCell ref="AH566:AH580"/>
    <mergeCell ref="AI566:AI580"/>
    <mergeCell ref="BC566:BC580"/>
    <mergeCell ref="BD551:BD565"/>
    <mergeCell ref="BE551:BE565"/>
    <mergeCell ref="BG551:BG565"/>
    <mergeCell ref="BH551:BH565"/>
    <mergeCell ref="BI551:BI565"/>
    <mergeCell ref="BJ536:BJ550"/>
    <mergeCell ref="BK536:BK550"/>
    <mergeCell ref="BL536:BL550"/>
    <mergeCell ref="BM536:BM550"/>
    <mergeCell ref="A551:A565"/>
    <mergeCell ref="B551:B565"/>
    <mergeCell ref="C551:C565"/>
    <mergeCell ref="AH551:AH565"/>
    <mergeCell ref="AI551:AI565"/>
    <mergeCell ref="BC551:BC565"/>
    <mergeCell ref="BD536:BD550"/>
    <mergeCell ref="BE536:BE550"/>
    <mergeCell ref="BG536:BG550"/>
    <mergeCell ref="BH536:BH550"/>
    <mergeCell ref="BI536:BI550"/>
    <mergeCell ref="BD581:BD595"/>
    <mergeCell ref="BE581:BE595"/>
    <mergeCell ref="BG581:BG595"/>
    <mergeCell ref="BH581:BH595"/>
    <mergeCell ref="BI581:BI595"/>
    <mergeCell ref="BJ566:BJ580"/>
    <mergeCell ref="BK566:BK580"/>
    <mergeCell ref="BL566:BL580"/>
    <mergeCell ref="BM566:BM580"/>
    <mergeCell ref="A581:A595"/>
    <mergeCell ref="B581:B595"/>
    <mergeCell ref="C581:C595"/>
    <mergeCell ref="AH581:AH595"/>
    <mergeCell ref="AI581:AI595"/>
    <mergeCell ref="BC581:BC595"/>
    <mergeCell ref="BD566:BD580"/>
    <mergeCell ref="BE566:BE580"/>
    <mergeCell ref="BG566:BG580"/>
    <mergeCell ref="BH566:BH580"/>
    <mergeCell ref="BI566:BI580"/>
    <mergeCell ref="A619:BM619"/>
    <mergeCell ref="A626:A628"/>
    <mergeCell ref="B626:B628"/>
    <mergeCell ref="C626:C628"/>
    <mergeCell ref="D626:D628"/>
    <mergeCell ref="E626:BF626"/>
    <mergeCell ref="BG626:BJ626"/>
    <mergeCell ref="BK626:BM626"/>
    <mergeCell ref="E627:V627"/>
    <mergeCell ref="AE627:AI627"/>
    <mergeCell ref="BJ596:BJ610"/>
    <mergeCell ref="BK596:BK610"/>
    <mergeCell ref="BL596:BL610"/>
    <mergeCell ref="BM596:BM610"/>
    <mergeCell ref="E8:BF8"/>
    <mergeCell ref="E9:V9"/>
    <mergeCell ref="AK9:AY9"/>
    <mergeCell ref="BD596:BD610"/>
    <mergeCell ref="BE596:BE610"/>
    <mergeCell ref="BG596:BG610"/>
    <mergeCell ref="BH596:BH610"/>
    <mergeCell ref="BI596:BI610"/>
    <mergeCell ref="BJ581:BJ595"/>
    <mergeCell ref="BK581:BK595"/>
    <mergeCell ref="BL581:BL595"/>
    <mergeCell ref="BM581:BM595"/>
    <mergeCell ref="A596:A610"/>
    <mergeCell ref="B596:B610"/>
    <mergeCell ref="C596:C610"/>
    <mergeCell ref="AH596:AH610"/>
    <mergeCell ref="AI596:AI610"/>
    <mergeCell ref="BC596:BC610"/>
    <mergeCell ref="A629:A643"/>
    <mergeCell ref="B629:B643"/>
    <mergeCell ref="C629:C643"/>
    <mergeCell ref="AH629:AH643"/>
    <mergeCell ref="AI629:AI643"/>
    <mergeCell ref="BC629:BC643"/>
    <mergeCell ref="BH627:BH628"/>
    <mergeCell ref="BI627:BI628"/>
    <mergeCell ref="BJ627:BJ628"/>
    <mergeCell ref="BK627:BK628"/>
    <mergeCell ref="BL627:BL628"/>
    <mergeCell ref="BM627:BM628"/>
    <mergeCell ref="AJ627:AJ628"/>
    <mergeCell ref="AK627:AY627"/>
    <mergeCell ref="AZ627:BD627"/>
    <mergeCell ref="BE627:BE628"/>
    <mergeCell ref="BF627:BF628"/>
    <mergeCell ref="BG627:BG628"/>
    <mergeCell ref="BJ644:BJ658"/>
    <mergeCell ref="BK644:BK658"/>
    <mergeCell ref="BL644:BL658"/>
    <mergeCell ref="BM644:BM658"/>
    <mergeCell ref="A659:A673"/>
    <mergeCell ref="B659:B673"/>
    <mergeCell ref="C659:C673"/>
    <mergeCell ref="AH659:AH673"/>
    <mergeCell ref="AI659:AI673"/>
    <mergeCell ref="BC659:BC673"/>
    <mergeCell ref="BD644:BD658"/>
    <mergeCell ref="BE644:BE658"/>
    <mergeCell ref="BF644:BF658"/>
    <mergeCell ref="BG644:BG658"/>
    <mergeCell ref="BH644:BH658"/>
    <mergeCell ref="BI644:BI658"/>
    <mergeCell ref="BJ629:BJ643"/>
    <mergeCell ref="BK629:BK643"/>
    <mergeCell ref="BL629:BL643"/>
    <mergeCell ref="BM629:BM643"/>
    <mergeCell ref="A644:A658"/>
    <mergeCell ref="B644:B658"/>
    <mergeCell ref="C644:C658"/>
    <mergeCell ref="AH644:AH658"/>
    <mergeCell ref="AI644:AI658"/>
    <mergeCell ref="BC644:BC658"/>
    <mergeCell ref="BD629:BD643"/>
    <mergeCell ref="BE629:BE643"/>
    <mergeCell ref="BF629:BF643"/>
    <mergeCell ref="BG629:BG643"/>
    <mergeCell ref="BH629:BH643"/>
    <mergeCell ref="BI629:BI643"/>
    <mergeCell ref="BJ674:BJ688"/>
    <mergeCell ref="BK674:BK688"/>
    <mergeCell ref="BL674:BL688"/>
    <mergeCell ref="BM674:BM688"/>
    <mergeCell ref="A689:A703"/>
    <mergeCell ref="B689:B703"/>
    <mergeCell ref="C689:C703"/>
    <mergeCell ref="AH689:AH703"/>
    <mergeCell ref="AI689:AI703"/>
    <mergeCell ref="BC689:BC703"/>
    <mergeCell ref="BD674:BD688"/>
    <mergeCell ref="BE674:BE688"/>
    <mergeCell ref="BF674:BF688"/>
    <mergeCell ref="BG674:BG688"/>
    <mergeCell ref="BH674:BH688"/>
    <mergeCell ref="BI674:BI688"/>
    <mergeCell ref="BJ659:BJ673"/>
    <mergeCell ref="BK659:BK673"/>
    <mergeCell ref="BL659:BL673"/>
    <mergeCell ref="BM659:BM673"/>
    <mergeCell ref="A674:A688"/>
    <mergeCell ref="B674:B688"/>
    <mergeCell ref="C674:C688"/>
    <mergeCell ref="AH674:AH688"/>
    <mergeCell ref="AI674:AI688"/>
    <mergeCell ref="BC674:BC688"/>
    <mergeCell ref="BD659:BD673"/>
    <mergeCell ref="BE659:BE673"/>
    <mergeCell ref="BF659:BF673"/>
    <mergeCell ref="BG659:BG673"/>
    <mergeCell ref="BH659:BH673"/>
    <mergeCell ref="BI659:BI673"/>
    <mergeCell ref="BJ704:BJ718"/>
    <mergeCell ref="BK704:BK718"/>
    <mergeCell ref="BL704:BL718"/>
    <mergeCell ref="BM704:BM718"/>
    <mergeCell ref="A719:A733"/>
    <mergeCell ref="B719:B733"/>
    <mergeCell ref="C719:C733"/>
    <mergeCell ref="AH719:AH733"/>
    <mergeCell ref="AI719:AI733"/>
    <mergeCell ref="BC719:BC733"/>
    <mergeCell ref="BD704:BD718"/>
    <mergeCell ref="BE704:BE718"/>
    <mergeCell ref="BF704:BF718"/>
    <mergeCell ref="BG704:BG718"/>
    <mergeCell ref="BH704:BH718"/>
    <mergeCell ref="BI704:BI718"/>
    <mergeCell ref="BJ689:BJ703"/>
    <mergeCell ref="BK689:BK703"/>
    <mergeCell ref="BL689:BL703"/>
    <mergeCell ref="BM689:BM703"/>
    <mergeCell ref="A704:A718"/>
    <mergeCell ref="B704:B718"/>
    <mergeCell ref="C704:C718"/>
    <mergeCell ref="AH704:AH718"/>
    <mergeCell ref="AI704:AI718"/>
    <mergeCell ref="BC704:BC718"/>
    <mergeCell ref="BD689:BD703"/>
    <mergeCell ref="BE689:BE703"/>
    <mergeCell ref="BF689:BF703"/>
    <mergeCell ref="BG689:BG703"/>
    <mergeCell ref="BH689:BH703"/>
    <mergeCell ref="BI689:BI703"/>
    <mergeCell ref="BJ734:BJ748"/>
    <mergeCell ref="BK734:BK748"/>
    <mergeCell ref="BL734:BL748"/>
    <mergeCell ref="BM734:BM748"/>
    <mergeCell ref="A749:A763"/>
    <mergeCell ref="B749:B763"/>
    <mergeCell ref="C749:C763"/>
    <mergeCell ref="AH749:AH763"/>
    <mergeCell ref="AI749:AI763"/>
    <mergeCell ref="BC749:BC763"/>
    <mergeCell ref="BD734:BD748"/>
    <mergeCell ref="BE734:BE748"/>
    <mergeCell ref="BF734:BF748"/>
    <mergeCell ref="BG734:BG748"/>
    <mergeCell ref="BH734:BH748"/>
    <mergeCell ref="BI734:BI748"/>
    <mergeCell ref="BJ719:BJ733"/>
    <mergeCell ref="BK719:BK733"/>
    <mergeCell ref="BL719:BL733"/>
    <mergeCell ref="BM719:BM733"/>
    <mergeCell ref="A734:A748"/>
    <mergeCell ref="B734:B748"/>
    <mergeCell ref="C734:C748"/>
    <mergeCell ref="AH734:AH748"/>
    <mergeCell ref="AI734:AI748"/>
    <mergeCell ref="BC734:BC748"/>
    <mergeCell ref="BD719:BD733"/>
    <mergeCell ref="BE719:BE733"/>
    <mergeCell ref="BF719:BF733"/>
    <mergeCell ref="BG719:BG733"/>
    <mergeCell ref="BH719:BH733"/>
    <mergeCell ref="BI719:BI733"/>
    <mergeCell ref="BJ764:BJ778"/>
    <mergeCell ref="BK764:BK778"/>
    <mergeCell ref="BL764:BL778"/>
    <mergeCell ref="BM764:BM778"/>
    <mergeCell ref="A779:A793"/>
    <mergeCell ref="B779:B793"/>
    <mergeCell ref="C779:C793"/>
    <mergeCell ref="AH779:AH793"/>
    <mergeCell ref="AI779:AI793"/>
    <mergeCell ref="BC779:BC793"/>
    <mergeCell ref="BD764:BD778"/>
    <mergeCell ref="BE764:BE778"/>
    <mergeCell ref="BF764:BF778"/>
    <mergeCell ref="BG764:BG778"/>
    <mergeCell ref="BH764:BH778"/>
    <mergeCell ref="BI764:BI778"/>
    <mergeCell ref="BJ749:BJ763"/>
    <mergeCell ref="BK749:BK763"/>
    <mergeCell ref="BL749:BL763"/>
    <mergeCell ref="BM749:BM763"/>
    <mergeCell ref="A764:A778"/>
    <mergeCell ref="B764:B778"/>
    <mergeCell ref="C764:C778"/>
    <mergeCell ref="AH764:AH778"/>
    <mergeCell ref="AI764:AI778"/>
    <mergeCell ref="BC764:BC778"/>
    <mergeCell ref="BD749:BD763"/>
    <mergeCell ref="BE749:BE763"/>
    <mergeCell ref="BF749:BF763"/>
    <mergeCell ref="BG749:BG763"/>
    <mergeCell ref="BH749:BH763"/>
    <mergeCell ref="BI749:BI763"/>
    <mergeCell ref="BJ794:BJ808"/>
    <mergeCell ref="BK794:BK808"/>
    <mergeCell ref="BL794:BL808"/>
    <mergeCell ref="BM794:BM808"/>
    <mergeCell ref="A809:A823"/>
    <mergeCell ref="B809:B823"/>
    <mergeCell ref="C809:C823"/>
    <mergeCell ref="AH809:AH823"/>
    <mergeCell ref="AI809:AI823"/>
    <mergeCell ref="BC809:BC823"/>
    <mergeCell ref="BD794:BD808"/>
    <mergeCell ref="BE794:BE808"/>
    <mergeCell ref="BF794:BF808"/>
    <mergeCell ref="BG794:BG808"/>
    <mergeCell ref="BH794:BH808"/>
    <mergeCell ref="BI794:BI808"/>
    <mergeCell ref="BJ779:BJ793"/>
    <mergeCell ref="BK779:BK793"/>
    <mergeCell ref="BL779:BL793"/>
    <mergeCell ref="BM779:BM793"/>
    <mergeCell ref="A794:A808"/>
    <mergeCell ref="B794:B808"/>
    <mergeCell ref="C794:C808"/>
    <mergeCell ref="AH794:AH808"/>
    <mergeCell ref="AI794:AI808"/>
    <mergeCell ref="BC794:BC808"/>
    <mergeCell ref="BD779:BD793"/>
    <mergeCell ref="BE779:BE793"/>
    <mergeCell ref="BF779:BF793"/>
    <mergeCell ref="BG779:BG793"/>
    <mergeCell ref="BH779:BH793"/>
    <mergeCell ref="BI779:BI793"/>
    <mergeCell ref="BJ824:BJ838"/>
    <mergeCell ref="BK824:BK838"/>
    <mergeCell ref="BL824:BL838"/>
    <mergeCell ref="BM824:BM838"/>
    <mergeCell ref="A839:A853"/>
    <mergeCell ref="B839:B853"/>
    <mergeCell ref="C839:C853"/>
    <mergeCell ref="AH839:AH853"/>
    <mergeCell ref="AI839:AI853"/>
    <mergeCell ref="BC839:BC853"/>
    <mergeCell ref="BD824:BD838"/>
    <mergeCell ref="BE824:BE838"/>
    <mergeCell ref="BF824:BF838"/>
    <mergeCell ref="BG824:BG838"/>
    <mergeCell ref="BH824:BH838"/>
    <mergeCell ref="BI824:BI838"/>
    <mergeCell ref="BJ809:BJ823"/>
    <mergeCell ref="BK809:BK823"/>
    <mergeCell ref="BL809:BL823"/>
    <mergeCell ref="BM809:BM823"/>
    <mergeCell ref="A824:A838"/>
    <mergeCell ref="B824:B838"/>
    <mergeCell ref="C824:C838"/>
    <mergeCell ref="AH824:AH838"/>
    <mergeCell ref="AI824:AI838"/>
    <mergeCell ref="BC824:BC838"/>
    <mergeCell ref="BD809:BD823"/>
    <mergeCell ref="BE809:BE823"/>
    <mergeCell ref="BF809:BF823"/>
    <mergeCell ref="BG809:BG823"/>
    <mergeCell ref="BH809:BH823"/>
    <mergeCell ref="BI809:BI823"/>
    <mergeCell ref="BJ854:BJ868"/>
    <mergeCell ref="BK854:BK868"/>
    <mergeCell ref="BL854:BL868"/>
    <mergeCell ref="BM854:BM868"/>
    <mergeCell ref="A869:A883"/>
    <mergeCell ref="B869:B883"/>
    <mergeCell ref="C869:C883"/>
    <mergeCell ref="AH869:AH883"/>
    <mergeCell ref="AI869:AI883"/>
    <mergeCell ref="BC869:BC883"/>
    <mergeCell ref="BD854:BD868"/>
    <mergeCell ref="BE854:BE868"/>
    <mergeCell ref="BF854:BF868"/>
    <mergeCell ref="BG854:BG868"/>
    <mergeCell ref="BH854:BH868"/>
    <mergeCell ref="BI854:BI868"/>
    <mergeCell ref="BJ839:BJ853"/>
    <mergeCell ref="BK839:BK853"/>
    <mergeCell ref="BL839:BL853"/>
    <mergeCell ref="BM839:BM853"/>
    <mergeCell ref="A854:A868"/>
    <mergeCell ref="B854:B868"/>
    <mergeCell ref="C854:C868"/>
    <mergeCell ref="AH854:AH868"/>
    <mergeCell ref="AI854:AI868"/>
    <mergeCell ref="BC854:BC868"/>
    <mergeCell ref="BD839:BD853"/>
    <mergeCell ref="BE839:BE853"/>
    <mergeCell ref="BF839:BF853"/>
    <mergeCell ref="BG839:BG853"/>
    <mergeCell ref="BH839:BH853"/>
    <mergeCell ref="BI839:BI853"/>
    <mergeCell ref="BJ884:BJ898"/>
    <mergeCell ref="BK884:BK898"/>
    <mergeCell ref="BL884:BL898"/>
    <mergeCell ref="BM884:BM898"/>
    <mergeCell ref="A899:A913"/>
    <mergeCell ref="B899:B913"/>
    <mergeCell ref="C899:C913"/>
    <mergeCell ref="AH899:AH913"/>
    <mergeCell ref="AI899:AI913"/>
    <mergeCell ref="BC899:BC913"/>
    <mergeCell ref="BD884:BD898"/>
    <mergeCell ref="BE884:BE898"/>
    <mergeCell ref="BF884:BF898"/>
    <mergeCell ref="BG884:BG898"/>
    <mergeCell ref="BH884:BH898"/>
    <mergeCell ref="BI884:BI898"/>
    <mergeCell ref="BJ869:BJ883"/>
    <mergeCell ref="BK869:BK883"/>
    <mergeCell ref="BL869:BL883"/>
    <mergeCell ref="BM869:BM883"/>
    <mergeCell ref="A884:A898"/>
    <mergeCell ref="B884:B898"/>
    <mergeCell ref="C884:C898"/>
    <mergeCell ref="AH884:AH898"/>
    <mergeCell ref="AI884:AI898"/>
    <mergeCell ref="BC884:BC898"/>
    <mergeCell ref="BD869:BD883"/>
    <mergeCell ref="BE869:BE883"/>
    <mergeCell ref="BF869:BF883"/>
    <mergeCell ref="BG869:BG883"/>
    <mergeCell ref="BH869:BH883"/>
    <mergeCell ref="BI869:BI883"/>
    <mergeCell ref="BJ914:BJ928"/>
    <mergeCell ref="BK914:BK928"/>
    <mergeCell ref="BL914:BL928"/>
    <mergeCell ref="BM914:BM928"/>
    <mergeCell ref="A929:A943"/>
    <mergeCell ref="B929:B943"/>
    <mergeCell ref="C929:C943"/>
    <mergeCell ref="AH929:AH943"/>
    <mergeCell ref="AI929:AI943"/>
    <mergeCell ref="BC929:BC943"/>
    <mergeCell ref="BD914:BD928"/>
    <mergeCell ref="BE914:BE928"/>
    <mergeCell ref="BF914:BF928"/>
    <mergeCell ref="BG914:BG928"/>
    <mergeCell ref="BH914:BH928"/>
    <mergeCell ref="BI914:BI928"/>
    <mergeCell ref="BJ899:BJ913"/>
    <mergeCell ref="BK899:BK913"/>
    <mergeCell ref="BL899:BL913"/>
    <mergeCell ref="BM899:BM913"/>
    <mergeCell ref="A914:A928"/>
    <mergeCell ref="B914:B928"/>
    <mergeCell ref="C914:C928"/>
    <mergeCell ref="AH914:AH928"/>
    <mergeCell ref="AI914:AI928"/>
    <mergeCell ref="BC914:BC928"/>
    <mergeCell ref="BD899:BD913"/>
    <mergeCell ref="BE899:BE913"/>
    <mergeCell ref="BF899:BF913"/>
    <mergeCell ref="BG899:BG913"/>
    <mergeCell ref="BH899:BH913"/>
    <mergeCell ref="BI899:BI913"/>
    <mergeCell ref="BJ944:BJ958"/>
    <mergeCell ref="BK944:BK958"/>
    <mergeCell ref="BL944:BL958"/>
    <mergeCell ref="BM944:BM958"/>
    <mergeCell ref="A959:A973"/>
    <mergeCell ref="B959:B973"/>
    <mergeCell ref="C959:C973"/>
    <mergeCell ref="AH959:AH973"/>
    <mergeCell ref="AI959:AI973"/>
    <mergeCell ref="BC959:BC973"/>
    <mergeCell ref="BD944:BD958"/>
    <mergeCell ref="BE944:BE958"/>
    <mergeCell ref="BF944:BF958"/>
    <mergeCell ref="BG944:BG958"/>
    <mergeCell ref="BH944:BH958"/>
    <mergeCell ref="BI944:BI958"/>
    <mergeCell ref="BJ929:BJ943"/>
    <mergeCell ref="BK929:BK943"/>
    <mergeCell ref="BL929:BL943"/>
    <mergeCell ref="BM929:BM943"/>
    <mergeCell ref="A944:A958"/>
    <mergeCell ref="B944:B958"/>
    <mergeCell ref="C944:C958"/>
    <mergeCell ref="AH944:AH958"/>
    <mergeCell ref="AI944:AI958"/>
    <mergeCell ref="BC944:BC958"/>
    <mergeCell ref="BD929:BD943"/>
    <mergeCell ref="BE929:BE943"/>
    <mergeCell ref="BF929:BF943"/>
    <mergeCell ref="BG929:BG943"/>
    <mergeCell ref="BH929:BH943"/>
    <mergeCell ref="BI929:BI943"/>
    <mergeCell ref="BJ974:BJ988"/>
    <mergeCell ref="BK974:BK988"/>
    <mergeCell ref="BL974:BL988"/>
    <mergeCell ref="BM974:BM988"/>
    <mergeCell ref="A989:A1003"/>
    <mergeCell ref="B989:B1003"/>
    <mergeCell ref="C989:C1003"/>
    <mergeCell ref="AH989:AH1003"/>
    <mergeCell ref="AI989:AI1003"/>
    <mergeCell ref="BC989:BC1003"/>
    <mergeCell ref="BD974:BD988"/>
    <mergeCell ref="BE974:BE988"/>
    <mergeCell ref="BF974:BF988"/>
    <mergeCell ref="BG974:BG988"/>
    <mergeCell ref="BH974:BH988"/>
    <mergeCell ref="BI974:BI988"/>
    <mergeCell ref="BJ959:BJ973"/>
    <mergeCell ref="BK959:BK973"/>
    <mergeCell ref="BL959:BL973"/>
    <mergeCell ref="BM959:BM973"/>
    <mergeCell ref="A974:A988"/>
    <mergeCell ref="B974:B988"/>
    <mergeCell ref="C974:C988"/>
    <mergeCell ref="AH974:AH988"/>
    <mergeCell ref="AI974:AI988"/>
    <mergeCell ref="BC974:BC988"/>
    <mergeCell ref="BD959:BD973"/>
    <mergeCell ref="BE959:BE973"/>
    <mergeCell ref="BF959:BF973"/>
    <mergeCell ref="BG959:BG973"/>
    <mergeCell ref="BH959:BH973"/>
    <mergeCell ref="BI959:BI973"/>
    <mergeCell ref="BJ1004:BJ1018"/>
    <mergeCell ref="BK1004:BK1018"/>
    <mergeCell ref="BL1004:BL1018"/>
    <mergeCell ref="BM1004:BM1018"/>
    <mergeCell ref="A1019:A1033"/>
    <mergeCell ref="B1019:B1033"/>
    <mergeCell ref="C1019:C1033"/>
    <mergeCell ref="AH1019:AH1033"/>
    <mergeCell ref="AI1019:AI1033"/>
    <mergeCell ref="BC1019:BC1033"/>
    <mergeCell ref="BD1004:BD1018"/>
    <mergeCell ref="BE1004:BE1018"/>
    <mergeCell ref="BF1004:BF1018"/>
    <mergeCell ref="BG1004:BG1018"/>
    <mergeCell ref="BH1004:BH1018"/>
    <mergeCell ref="BI1004:BI1018"/>
    <mergeCell ref="BJ989:BJ1003"/>
    <mergeCell ref="BK989:BK1003"/>
    <mergeCell ref="BL989:BL1003"/>
    <mergeCell ref="BM989:BM1003"/>
    <mergeCell ref="A1004:A1018"/>
    <mergeCell ref="B1004:B1018"/>
    <mergeCell ref="C1004:C1018"/>
    <mergeCell ref="AH1004:AH1018"/>
    <mergeCell ref="AI1004:AI1018"/>
    <mergeCell ref="BC1004:BC1018"/>
    <mergeCell ref="BD989:BD1003"/>
    <mergeCell ref="BE989:BE1003"/>
    <mergeCell ref="BF989:BF1003"/>
    <mergeCell ref="BG989:BG1003"/>
    <mergeCell ref="BH989:BH1003"/>
    <mergeCell ref="BI989:BI1003"/>
    <mergeCell ref="BJ1034:BJ1048"/>
    <mergeCell ref="BK1034:BK1048"/>
    <mergeCell ref="BL1034:BL1048"/>
    <mergeCell ref="BM1034:BM1048"/>
    <mergeCell ref="A1049:A1063"/>
    <mergeCell ref="B1049:B1063"/>
    <mergeCell ref="C1049:C1063"/>
    <mergeCell ref="AH1049:AH1063"/>
    <mergeCell ref="AI1049:AI1063"/>
    <mergeCell ref="BC1049:BC1063"/>
    <mergeCell ref="BD1034:BD1048"/>
    <mergeCell ref="BE1034:BE1048"/>
    <mergeCell ref="BF1034:BF1048"/>
    <mergeCell ref="BG1034:BG1048"/>
    <mergeCell ref="BH1034:BH1048"/>
    <mergeCell ref="BI1034:BI1048"/>
    <mergeCell ref="BJ1019:BJ1033"/>
    <mergeCell ref="BK1019:BK1033"/>
    <mergeCell ref="BL1019:BL1033"/>
    <mergeCell ref="BM1019:BM1033"/>
    <mergeCell ref="A1034:A1048"/>
    <mergeCell ref="B1034:B1048"/>
    <mergeCell ref="C1034:C1048"/>
    <mergeCell ref="AH1034:AH1048"/>
    <mergeCell ref="AI1034:AI1048"/>
    <mergeCell ref="BC1034:BC1048"/>
    <mergeCell ref="BD1019:BD1033"/>
    <mergeCell ref="BE1019:BE1033"/>
    <mergeCell ref="BF1019:BF1033"/>
    <mergeCell ref="BG1019:BG1033"/>
    <mergeCell ref="BH1019:BH1033"/>
    <mergeCell ref="BI1019:BI1033"/>
    <mergeCell ref="BJ1064:BJ1078"/>
    <mergeCell ref="BK1064:BK1078"/>
    <mergeCell ref="BL1064:BL1078"/>
    <mergeCell ref="BM1064:BM1078"/>
    <mergeCell ref="A1079:A1093"/>
    <mergeCell ref="B1079:B1093"/>
    <mergeCell ref="C1079:C1093"/>
    <mergeCell ref="AH1079:AH1093"/>
    <mergeCell ref="AI1079:AI1093"/>
    <mergeCell ref="BC1079:BC1093"/>
    <mergeCell ref="BD1064:BD1078"/>
    <mergeCell ref="BE1064:BE1078"/>
    <mergeCell ref="BF1064:BF1078"/>
    <mergeCell ref="BG1064:BG1078"/>
    <mergeCell ref="BH1064:BH1078"/>
    <mergeCell ref="BI1064:BI1078"/>
    <mergeCell ref="BJ1049:BJ1063"/>
    <mergeCell ref="BK1049:BK1063"/>
    <mergeCell ref="BL1049:BL1063"/>
    <mergeCell ref="BM1049:BM1063"/>
    <mergeCell ref="A1064:A1078"/>
    <mergeCell ref="B1064:B1078"/>
    <mergeCell ref="C1064:C1078"/>
    <mergeCell ref="AH1064:AH1078"/>
    <mergeCell ref="AI1064:AI1078"/>
    <mergeCell ref="BC1064:BC1078"/>
    <mergeCell ref="BD1049:BD1063"/>
    <mergeCell ref="BE1049:BE1063"/>
    <mergeCell ref="BF1049:BF1063"/>
    <mergeCell ref="BG1049:BG1063"/>
    <mergeCell ref="BH1049:BH1063"/>
    <mergeCell ref="BI1049:BI1063"/>
    <mergeCell ref="BJ1094:BJ1108"/>
    <mergeCell ref="BK1094:BK1108"/>
    <mergeCell ref="BL1094:BL1108"/>
    <mergeCell ref="BM1094:BM1108"/>
    <mergeCell ref="A1109:A1123"/>
    <mergeCell ref="B1109:B1123"/>
    <mergeCell ref="C1109:C1123"/>
    <mergeCell ref="AH1109:AH1123"/>
    <mergeCell ref="AI1109:AI1123"/>
    <mergeCell ref="BC1109:BC1123"/>
    <mergeCell ref="BD1094:BD1108"/>
    <mergeCell ref="BE1094:BE1108"/>
    <mergeCell ref="BF1094:BF1108"/>
    <mergeCell ref="BG1094:BG1108"/>
    <mergeCell ref="BH1094:BH1108"/>
    <mergeCell ref="BI1094:BI1108"/>
    <mergeCell ref="BJ1079:BJ1093"/>
    <mergeCell ref="BK1079:BK1093"/>
    <mergeCell ref="BL1079:BL1093"/>
    <mergeCell ref="BM1079:BM1093"/>
    <mergeCell ref="A1094:A1108"/>
    <mergeCell ref="B1094:B1108"/>
    <mergeCell ref="C1094:C1108"/>
    <mergeCell ref="AH1094:AH1108"/>
    <mergeCell ref="AI1094:AI1108"/>
    <mergeCell ref="BC1094:BC1108"/>
    <mergeCell ref="BD1079:BD1093"/>
    <mergeCell ref="BE1079:BE1093"/>
    <mergeCell ref="BF1079:BF1093"/>
    <mergeCell ref="BG1079:BG1093"/>
    <mergeCell ref="BH1079:BH1093"/>
    <mergeCell ref="BI1079:BI1093"/>
    <mergeCell ref="BJ1124:BJ1138"/>
    <mergeCell ref="BK1124:BK1138"/>
    <mergeCell ref="BL1124:BL1138"/>
    <mergeCell ref="BM1124:BM1138"/>
    <mergeCell ref="A1139:A1153"/>
    <mergeCell ref="B1139:B1153"/>
    <mergeCell ref="C1139:C1153"/>
    <mergeCell ref="AH1139:AH1153"/>
    <mergeCell ref="AI1139:AI1153"/>
    <mergeCell ref="BC1139:BC1153"/>
    <mergeCell ref="BD1124:BD1138"/>
    <mergeCell ref="BE1124:BE1138"/>
    <mergeCell ref="BF1124:BF1138"/>
    <mergeCell ref="BG1124:BG1138"/>
    <mergeCell ref="BH1124:BH1138"/>
    <mergeCell ref="BI1124:BI1138"/>
    <mergeCell ref="BJ1109:BJ1123"/>
    <mergeCell ref="BK1109:BK1123"/>
    <mergeCell ref="BL1109:BL1123"/>
    <mergeCell ref="BM1109:BM1123"/>
    <mergeCell ref="A1124:A1138"/>
    <mergeCell ref="B1124:B1138"/>
    <mergeCell ref="C1124:C1138"/>
    <mergeCell ref="AH1124:AH1138"/>
    <mergeCell ref="AI1124:AI1138"/>
    <mergeCell ref="BC1124:BC1138"/>
    <mergeCell ref="BD1109:BD1123"/>
    <mergeCell ref="BE1109:BE1123"/>
    <mergeCell ref="BF1109:BF1123"/>
    <mergeCell ref="BG1109:BG1123"/>
    <mergeCell ref="BH1109:BH1123"/>
    <mergeCell ref="BI1109:BI1123"/>
    <mergeCell ref="BJ1154:BJ1168"/>
    <mergeCell ref="BK1154:BK1168"/>
    <mergeCell ref="BL1154:BL1168"/>
    <mergeCell ref="BM1154:BM1168"/>
    <mergeCell ref="A1169:A1183"/>
    <mergeCell ref="B1169:B1183"/>
    <mergeCell ref="C1169:C1183"/>
    <mergeCell ref="AH1169:AH1183"/>
    <mergeCell ref="AI1169:AI1183"/>
    <mergeCell ref="BC1169:BC1183"/>
    <mergeCell ref="BD1154:BD1168"/>
    <mergeCell ref="BE1154:BE1168"/>
    <mergeCell ref="BF1154:BF1168"/>
    <mergeCell ref="BG1154:BG1168"/>
    <mergeCell ref="BH1154:BH1168"/>
    <mergeCell ref="BI1154:BI1168"/>
    <mergeCell ref="BJ1139:BJ1153"/>
    <mergeCell ref="BK1139:BK1153"/>
    <mergeCell ref="BL1139:BL1153"/>
    <mergeCell ref="BM1139:BM1153"/>
    <mergeCell ref="A1154:A1168"/>
    <mergeCell ref="B1154:B1168"/>
    <mergeCell ref="C1154:C1168"/>
    <mergeCell ref="AH1154:AH1168"/>
    <mergeCell ref="AI1154:AI1168"/>
    <mergeCell ref="BC1154:BC1168"/>
    <mergeCell ref="BD1139:BD1153"/>
    <mergeCell ref="BE1139:BE1153"/>
    <mergeCell ref="BF1139:BF1153"/>
    <mergeCell ref="BG1139:BG1153"/>
    <mergeCell ref="BH1139:BH1153"/>
    <mergeCell ref="BI1139:BI1153"/>
    <mergeCell ref="BJ1184:BJ1198"/>
    <mergeCell ref="BK1184:BK1198"/>
    <mergeCell ref="BL1184:BL1198"/>
    <mergeCell ref="BM1184:BM1198"/>
    <mergeCell ref="A1199:A1213"/>
    <mergeCell ref="B1199:B1213"/>
    <mergeCell ref="C1199:C1213"/>
    <mergeCell ref="AH1199:AH1213"/>
    <mergeCell ref="AI1199:AI1213"/>
    <mergeCell ref="BC1199:BC1213"/>
    <mergeCell ref="BD1184:BD1198"/>
    <mergeCell ref="BE1184:BE1198"/>
    <mergeCell ref="BF1184:BF1198"/>
    <mergeCell ref="BG1184:BG1198"/>
    <mergeCell ref="BH1184:BH1198"/>
    <mergeCell ref="BI1184:BI1198"/>
    <mergeCell ref="BJ1169:BJ1183"/>
    <mergeCell ref="BK1169:BK1183"/>
    <mergeCell ref="BL1169:BL1183"/>
    <mergeCell ref="BM1169:BM1183"/>
    <mergeCell ref="A1184:A1198"/>
    <mergeCell ref="B1184:B1198"/>
    <mergeCell ref="C1184:C1198"/>
    <mergeCell ref="AH1184:AH1198"/>
    <mergeCell ref="AI1184:AI1198"/>
    <mergeCell ref="BC1184:BC1198"/>
    <mergeCell ref="BD1169:BD1183"/>
    <mergeCell ref="BE1169:BE1183"/>
    <mergeCell ref="BF1169:BF1183"/>
    <mergeCell ref="BG1169:BG1183"/>
    <mergeCell ref="BH1169:BH1183"/>
    <mergeCell ref="BI1169:BI1183"/>
    <mergeCell ref="BJ1214:BJ1228"/>
    <mergeCell ref="BK1214:BK1228"/>
    <mergeCell ref="BL1214:BL1228"/>
    <mergeCell ref="BM1214:BM1228"/>
    <mergeCell ref="BD1214:BD1228"/>
    <mergeCell ref="BE1214:BE1228"/>
    <mergeCell ref="BF1214:BF1228"/>
    <mergeCell ref="BG1214:BG1228"/>
    <mergeCell ref="BH1214:BH1228"/>
    <mergeCell ref="BI1214:BI1228"/>
    <mergeCell ref="BJ1199:BJ1213"/>
    <mergeCell ref="BK1199:BK1213"/>
    <mergeCell ref="BL1199:BL1213"/>
    <mergeCell ref="BM1199:BM1213"/>
    <mergeCell ref="A1214:A1228"/>
    <mergeCell ref="B1214:B1228"/>
    <mergeCell ref="C1214:C1228"/>
    <mergeCell ref="AH1214:AH1228"/>
    <mergeCell ref="AI1214:AI1228"/>
    <mergeCell ref="BC1214:BC1228"/>
    <mergeCell ref="BD1199:BD1213"/>
    <mergeCell ref="BE1199:BE1213"/>
    <mergeCell ref="BF1199:BF1213"/>
    <mergeCell ref="BG1199:BG1213"/>
    <mergeCell ref="BH1199:BH1213"/>
    <mergeCell ref="BI1199:BI1213"/>
  </mergeCells>
  <conditionalFormatting sqref="AI11:AJ11 AL11:AL25 AJ12:AJ25">
    <cfRule type="containsErrors" dxfId="286" priority="364">
      <formula>ISERROR(AI11)</formula>
    </cfRule>
  </conditionalFormatting>
  <conditionalFormatting sqref="D26:I26 E27:I40 D27:D610">
    <cfRule type="cellIs" dxfId="285" priority="363" stopIfTrue="1" operator="equal">
      <formula>0</formula>
    </cfRule>
  </conditionalFormatting>
  <conditionalFormatting sqref="E41:I55">
    <cfRule type="cellIs" dxfId="284" priority="362" stopIfTrue="1" operator="equal">
      <formula>0</formula>
    </cfRule>
  </conditionalFormatting>
  <conditionalFormatting sqref="E56:I70">
    <cfRule type="cellIs" dxfId="283" priority="361" stopIfTrue="1" operator="equal">
      <formula>0</formula>
    </cfRule>
  </conditionalFormatting>
  <conditionalFormatting sqref="E71:I85">
    <cfRule type="cellIs" dxfId="282" priority="360" stopIfTrue="1" operator="equal">
      <formula>0</formula>
    </cfRule>
  </conditionalFormatting>
  <conditionalFormatting sqref="E86:I100">
    <cfRule type="cellIs" dxfId="281" priority="359" stopIfTrue="1" operator="equal">
      <formula>0</formula>
    </cfRule>
  </conditionalFormatting>
  <conditionalFormatting sqref="E101:I115">
    <cfRule type="cellIs" dxfId="280" priority="358" stopIfTrue="1" operator="equal">
      <formula>0</formula>
    </cfRule>
  </conditionalFormatting>
  <conditionalFormatting sqref="E116:I130">
    <cfRule type="cellIs" dxfId="279" priority="357" stopIfTrue="1" operator="equal">
      <formula>0</formula>
    </cfRule>
  </conditionalFormatting>
  <conditionalFormatting sqref="E131:I145">
    <cfRule type="cellIs" dxfId="278" priority="356" stopIfTrue="1" operator="equal">
      <formula>0</formula>
    </cfRule>
  </conditionalFormatting>
  <conditionalFormatting sqref="E146:I160">
    <cfRule type="cellIs" dxfId="277" priority="355" stopIfTrue="1" operator="equal">
      <formula>0</formula>
    </cfRule>
  </conditionalFormatting>
  <conditionalFormatting sqref="E161:I175">
    <cfRule type="cellIs" dxfId="276" priority="354" stopIfTrue="1" operator="equal">
      <formula>0</formula>
    </cfRule>
  </conditionalFormatting>
  <conditionalFormatting sqref="E176:I190">
    <cfRule type="cellIs" dxfId="275" priority="353" stopIfTrue="1" operator="equal">
      <formula>0</formula>
    </cfRule>
  </conditionalFormatting>
  <conditionalFormatting sqref="E191:I205">
    <cfRule type="cellIs" dxfId="274" priority="352" stopIfTrue="1" operator="equal">
      <formula>0</formula>
    </cfRule>
  </conditionalFormatting>
  <conditionalFormatting sqref="E206:I220">
    <cfRule type="cellIs" dxfId="273" priority="351" stopIfTrue="1" operator="equal">
      <formula>0</formula>
    </cfRule>
  </conditionalFormatting>
  <conditionalFormatting sqref="E221:I235">
    <cfRule type="cellIs" dxfId="272" priority="350" stopIfTrue="1" operator="equal">
      <formula>0</formula>
    </cfRule>
  </conditionalFormatting>
  <conditionalFormatting sqref="E236:I250">
    <cfRule type="cellIs" dxfId="271" priority="349" stopIfTrue="1" operator="equal">
      <formula>0</formula>
    </cfRule>
  </conditionalFormatting>
  <conditionalFormatting sqref="E251:I265">
    <cfRule type="cellIs" dxfId="270" priority="348" stopIfTrue="1" operator="equal">
      <formula>0</formula>
    </cfRule>
  </conditionalFormatting>
  <conditionalFormatting sqref="E266:I280">
    <cfRule type="cellIs" dxfId="269" priority="347" stopIfTrue="1" operator="equal">
      <formula>0</formula>
    </cfRule>
  </conditionalFormatting>
  <conditionalFormatting sqref="E281:I295">
    <cfRule type="cellIs" dxfId="268" priority="346" stopIfTrue="1" operator="equal">
      <formula>0</formula>
    </cfRule>
  </conditionalFormatting>
  <conditionalFormatting sqref="E296:I310">
    <cfRule type="cellIs" dxfId="267" priority="345" stopIfTrue="1" operator="equal">
      <formula>0</formula>
    </cfRule>
  </conditionalFormatting>
  <conditionalFormatting sqref="E311:I325">
    <cfRule type="cellIs" dxfId="266" priority="344" stopIfTrue="1" operator="equal">
      <formula>0</formula>
    </cfRule>
  </conditionalFormatting>
  <conditionalFormatting sqref="E326:I340">
    <cfRule type="cellIs" dxfId="265" priority="343" stopIfTrue="1" operator="equal">
      <formula>0</formula>
    </cfRule>
  </conditionalFormatting>
  <conditionalFormatting sqref="E341:I355">
    <cfRule type="cellIs" dxfId="264" priority="342" stopIfTrue="1" operator="equal">
      <formula>0</formula>
    </cfRule>
  </conditionalFormatting>
  <conditionalFormatting sqref="E356:I370">
    <cfRule type="cellIs" dxfId="263" priority="341" stopIfTrue="1" operator="equal">
      <formula>0</formula>
    </cfRule>
  </conditionalFormatting>
  <conditionalFormatting sqref="E371:I385">
    <cfRule type="cellIs" dxfId="262" priority="340" stopIfTrue="1" operator="equal">
      <formula>0</formula>
    </cfRule>
  </conditionalFormatting>
  <conditionalFormatting sqref="E386:I400">
    <cfRule type="cellIs" dxfId="261" priority="339" stopIfTrue="1" operator="equal">
      <formula>0</formula>
    </cfRule>
  </conditionalFormatting>
  <conditionalFormatting sqref="E401:I415">
    <cfRule type="cellIs" dxfId="260" priority="338" stopIfTrue="1" operator="equal">
      <formula>0</formula>
    </cfRule>
  </conditionalFormatting>
  <conditionalFormatting sqref="E416:I430">
    <cfRule type="cellIs" dxfId="259" priority="337" stopIfTrue="1" operator="equal">
      <formula>0</formula>
    </cfRule>
  </conditionalFormatting>
  <conditionalFormatting sqref="E431:I445">
    <cfRule type="cellIs" dxfId="258" priority="336" stopIfTrue="1" operator="equal">
      <formula>0</formula>
    </cfRule>
  </conditionalFormatting>
  <conditionalFormatting sqref="E446:I460">
    <cfRule type="cellIs" dxfId="257" priority="335" stopIfTrue="1" operator="equal">
      <formula>0</formula>
    </cfRule>
  </conditionalFormatting>
  <conditionalFormatting sqref="E461:I475">
    <cfRule type="cellIs" dxfId="256" priority="334" stopIfTrue="1" operator="equal">
      <formula>0</formula>
    </cfRule>
  </conditionalFormatting>
  <conditionalFormatting sqref="E476:I490">
    <cfRule type="cellIs" dxfId="255" priority="333" stopIfTrue="1" operator="equal">
      <formula>0</formula>
    </cfRule>
  </conditionalFormatting>
  <conditionalFormatting sqref="E491:I505">
    <cfRule type="cellIs" dxfId="254" priority="332" stopIfTrue="1" operator="equal">
      <formula>0</formula>
    </cfRule>
  </conditionalFormatting>
  <conditionalFormatting sqref="E506:I520">
    <cfRule type="cellIs" dxfId="253" priority="331" stopIfTrue="1" operator="equal">
      <formula>0</formula>
    </cfRule>
  </conditionalFormatting>
  <conditionalFormatting sqref="E521:I535">
    <cfRule type="cellIs" dxfId="252" priority="330" stopIfTrue="1" operator="equal">
      <formula>0</formula>
    </cfRule>
  </conditionalFormatting>
  <conditionalFormatting sqref="E536:I550">
    <cfRule type="cellIs" dxfId="251" priority="329" stopIfTrue="1" operator="equal">
      <formula>0</formula>
    </cfRule>
  </conditionalFormatting>
  <conditionalFormatting sqref="E551:I565">
    <cfRule type="cellIs" dxfId="250" priority="328" stopIfTrue="1" operator="equal">
      <formula>0</formula>
    </cfRule>
  </conditionalFormatting>
  <conditionalFormatting sqref="E566:I580">
    <cfRule type="cellIs" dxfId="249" priority="327" stopIfTrue="1" operator="equal">
      <formula>0</formula>
    </cfRule>
  </conditionalFormatting>
  <conditionalFormatting sqref="E581:I595">
    <cfRule type="cellIs" dxfId="248" priority="326" stopIfTrue="1" operator="equal">
      <formula>0</formula>
    </cfRule>
  </conditionalFormatting>
  <conditionalFormatting sqref="E596:I610">
    <cfRule type="cellIs" dxfId="247" priority="325" stopIfTrue="1" operator="equal">
      <formula>0</formula>
    </cfRule>
  </conditionalFormatting>
  <conditionalFormatting sqref="BD11">
    <cfRule type="containsErrors" dxfId="246" priority="324">
      <formula>ISERROR(BD11)</formula>
    </cfRule>
  </conditionalFormatting>
  <conditionalFormatting sqref="BE11">
    <cfRule type="containsErrors" dxfId="245" priority="323">
      <formula>ISERROR(BE11)</formula>
    </cfRule>
  </conditionalFormatting>
  <conditionalFormatting sqref="BK11">
    <cfRule type="containsErrors" dxfId="244" priority="320">
      <formula>ISERROR(BK11)</formula>
    </cfRule>
  </conditionalFormatting>
  <conditionalFormatting sqref="BL11">
    <cfRule type="containsErrors" dxfId="243" priority="319">
      <formula>ISERROR(BL11)</formula>
    </cfRule>
  </conditionalFormatting>
  <conditionalFormatting sqref="BM11">
    <cfRule type="containsErrors" dxfId="242" priority="318">
      <formula>ISERROR(BM11)</formula>
    </cfRule>
  </conditionalFormatting>
  <conditionalFormatting sqref="BK26 BK41 BK56 BK71 BK86 BK101 BK116 BK131 BK146 BK161 BK176 BK191 BK206 BK221 BK236 BK251 BK266 BK281 BK296 BK311 BK326 BK341 BK356 BK371 BK386 BK401 BK416 BK431 BK446 BK461 BK476 BK491 BK506 BK521 BK536 BK551 BK566 BK581 BK596">
    <cfRule type="containsErrors" dxfId="241" priority="317">
      <formula>ISERROR(BK26)</formula>
    </cfRule>
  </conditionalFormatting>
  <conditionalFormatting sqref="BL26 BL41 BL56 BL71 BL86 BL101 BL116 BL131 BL146 BL161 BL176 BL191 BL206 BL221 BL236 BL251 BL266 BL281 BL296 BL311 BL326 BL341 BL356 BL371 BL386 BL401 BL416 BL431 BL446 BL461 BL476 BL491 BL506 BL521 BL536 BL551 BL566 BL581 BL596">
    <cfRule type="containsErrors" dxfId="240" priority="316">
      <formula>ISERROR(BL26)</formula>
    </cfRule>
  </conditionalFormatting>
  <conditionalFormatting sqref="BM26 BM41 BM56 BM71 BM86 BM101 BM116 BM131 BM146 BM161 BM176 BM191 BM206 BM221 BM236 BM251 BM266 BM281 BM296 BM311 BM326 BM341 BM356 BM371 BM386 BM401 BM416 BM431 BM446 BM461 BM476 BM491 BM506 BM521 BM536 BM551 BM566 BM581 BM596">
    <cfRule type="containsErrors" dxfId="239" priority="315">
      <formula>ISERROR(BM26)</formula>
    </cfRule>
  </conditionalFormatting>
  <conditionalFormatting sqref="AE11:AF610">
    <cfRule type="cellIs" dxfId="238" priority="314" stopIfTrue="1" operator="equal">
      <formula>0</formula>
    </cfRule>
  </conditionalFormatting>
  <conditionalFormatting sqref="BG11:BH610">
    <cfRule type="containsErrors" dxfId="237" priority="313">
      <formula>ISERROR(BG11)</formula>
    </cfRule>
  </conditionalFormatting>
  <conditionalFormatting sqref="AJ26:AJ610 AL26:AL40">
    <cfRule type="containsErrors" dxfId="236" priority="312">
      <formula>ISERROR(AJ26)</formula>
    </cfRule>
  </conditionalFormatting>
  <conditionalFormatting sqref="AL41:AL55">
    <cfRule type="containsErrors" dxfId="235" priority="311">
      <formula>ISERROR(AL41)</formula>
    </cfRule>
  </conditionalFormatting>
  <conditionalFormatting sqref="AL56:AL70">
    <cfRule type="containsErrors" dxfId="234" priority="310">
      <formula>ISERROR(AL56)</formula>
    </cfRule>
  </conditionalFormatting>
  <conditionalFormatting sqref="AL71:AL85">
    <cfRule type="containsErrors" dxfId="233" priority="309">
      <formula>ISERROR(AL71)</formula>
    </cfRule>
  </conditionalFormatting>
  <conditionalFormatting sqref="AL86:AL100">
    <cfRule type="containsErrors" dxfId="232" priority="308">
      <formula>ISERROR(AL86)</formula>
    </cfRule>
  </conditionalFormatting>
  <conditionalFormatting sqref="AL101:AL115">
    <cfRule type="containsErrors" dxfId="231" priority="307">
      <formula>ISERROR(AL101)</formula>
    </cfRule>
  </conditionalFormatting>
  <conditionalFormatting sqref="AL116:AL130">
    <cfRule type="containsErrors" dxfId="230" priority="306">
      <formula>ISERROR(AL116)</formula>
    </cfRule>
  </conditionalFormatting>
  <conditionalFormatting sqref="AL131:AL145">
    <cfRule type="containsErrors" dxfId="229" priority="305">
      <formula>ISERROR(AL131)</formula>
    </cfRule>
  </conditionalFormatting>
  <conditionalFormatting sqref="AL146:AL160">
    <cfRule type="containsErrors" dxfId="228" priority="304">
      <formula>ISERROR(AL146)</formula>
    </cfRule>
  </conditionalFormatting>
  <conditionalFormatting sqref="AL161:AL175">
    <cfRule type="containsErrors" dxfId="227" priority="303">
      <formula>ISERROR(AL161)</formula>
    </cfRule>
  </conditionalFormatting>
  <conditionalFormatting sqref="AL176:AL190">
    <cfRule type="containsErrors" dxfId="226" priority="302">
      <formula>ISERROR(AL176)</formula>
    </cfRule>
  </conditionalFormatting>
  <conditionalFormatting sqref="AL191:AL205">
    <cfRule type="containsErrors" dxfId="225" priority="301">
      <formula>ISERROR(AL191)</formula>
    </cfRule>
  </conditionalFormatting>
  <conditionalFormatting sqref="AL206:AL220">
    <cfRule type="containsErrors" dxfId="224" priority="300">
      <formula>ISERROR(AL206)</formula>
    </cfRule>
  </conditionalFormatting>
  <conditionalFormatting sqref="AL221:AL235">
    <cfRule type="containsErrors" dxfId="223" priority="299">
      <formula>ISERROR(AL221)</formula>
    </cfRule>
  </conditionalFormatting>
  <conditionalFormatting sqref="AL236:AL250">
    <cfRule type="containsErrors" dxfId="222" priority="298">
      <formula>ISERROR(AL236)</formula>
    </cfRule>
  </conditionalFormatting>
  <conditionalFormatting sqref="AL251:AL265">
    <cfRule type="containsErrors" dxfId="221" priority="297">
      <formula>ISERROR(AL251)</formula>
    </cfRule>
  </conditionalFormatting>
  <conditionalFormatting sqref="AL266:AL280">
    <cfRule type="containsErrors" dxfId="220" priority="296">
      <formula>ISERROR(AL266)</formula>
    </cfRule>
  </conditionalFormatting>
  <conditionalFormatting sqref="AL281:AL295">
    <cfRule type="containsErrors" dxfId="219" priority="295">
      <formula>ISERROR(AL281)</formula>
    </cfRule>
  </conditionalFormatting>
  <conditionalFormatting sqref="AL296:AL310">
    <cfRule type="containsErrors" dxfId="218" priority="294">
      <formula>ISERROR(AL296)</formula>
    </cfRule>
  </conditionalFormatting>
  <conditionalFormatting sqref="AL311:AL325">
    <cfRule type="containsErrors" dxfId="217" priority="293">
      <formula>ISERROR(AL311)</formula>
    </cfRule>
  </conditionalFormatting>
  <conditionalFormatting sqref="AL326:AL340">
    <cfRule type="containsErrors" dxfId="216" priority="292">
      <formula>ISERROR(AL326)</formula>
    </cfRule>
  </conditionalFormatting>
  <conditionalFormatting sqref="AL341:AL355">
    <cfRule type="containsErrors" dxfId="215" priority="291">
      <formula>ISERROR(AL341)</formula>
    </cfRule>
  </conditionalFormatting>
  <conditionalFormatting sqref="AL356:AL370">
    <cfRule type="containsErrors" dxfId="214" priority="290">
      <formula>ISERROR(AL356)</formula>
    </cfRule>
  </conditionalFormatting>
  <conditionalFormatting sqref="AL371:AL385">
    <cfRule type="containsErrors" dxfId="213" priority="289">
      <formula>ISERROR(AL371)</formula>
    </cfRule>
  </conditionalFormatting>
  <conditionalFormatting sqref="AL386:AL400">
    <cfRule type="containsErrors" dxfId="212" priority="288">
      <formula>ISERROR(AL386)</formula>
    </cfRule>
  </conditionalFormatting>
  <conditionalFormatting sqref="AL401:AL415">
    <cfRule type="containsErrors" dxfId="211" priority="287">
      <formula>ISERROR(AL401)</formula>
    </cfRule>
  </conditionalFormatting>
  <conditionalFormatting sqref="AL416:AL430">
    <cfRule type="containsErrors" dxfId="210" priority="286">
      <formula>ISERROR(AL416)</formula>
    </cfRule>
  </conditionalFormatting>
  <conditionalFormatting sqref="AL431:AL445">
    <cfRule type="containsErrors" dxfId="209" priority="285">
      <formula>ISERROR(AL431)</formula>
    </cfRule>
  </conditionalFormatting>
  <conditionalFormatting sqref="AL446:AL460">
    <cfRule type="containsErrors" dxfId="208" priority="284">
      <formula>ISERROR(AL446)</formula>
    </cfRule>
  </conditionalFormatting>
  <conditionalFormatting sqref="AL461:AL475">
    <cfRule type="containsErrors" dxfId="207" priority="283">
      <formula>ISERROR(AL461)</formula>
    </cfRule>
  </conditionalFormatting>
  <conditionalFormatting sqref="AL476:AL490">
    <cfRule type="containsErrors" dxfId="206" priority="282">
      <formula>ISERROR(AL476)</formula>
    </cfRule>
  </conditionalFormatting>
  <conditionalFormatting sqref="AL491:AL505">
    <cfRule type="containsErrors" dxfId="205" priority="281">
      <formula>ISERROR(AL491)</formula>
    </cfRule>
  </conditionalFormatting>
  <conditionalFormatting sqref="AL506:AL520">
    <cfRule type="containsErrors" dxfId="204" priority="280">
      <formula>ISERROR(AL506)</formula>
    </cfRule>
  </conditionalFormatting>
  <conditionalFormatting sqref="AL521:AL535">
    <cfRule type="containsErrors" dxfId="203" priority="279">
      <formula>ISERROR(AL521)</formula>
    </cfRule>
  </conditionalFormatting>
  <conditionalFormatting sqref="AL536:AL550">
    <cfRule type="containsErrors" dxfId="202" priority="278">
      <formula>ISERROR(AL536)</formula>
    </cfRule>
  </conditionalFormatting>
  <conditionalFormatting sqref="AL551:AL565">
    <cfRule type="containsErrors" dxfId="201" priority="277">
      <formula>ISERROR(AL551)</formula>
    </cfRule>
  </conditionalFormatting>
  <conditionalFormatting sqref="AL566:AL580">
    <cfRule type="containsErrors" dxfId="200" priority="276">
      <formula>ISERROR(AL566)</formula>
    </cfRule>
  </conditionalFormatting>
  <conditionalFormatting sqref="AL581:AL595">
    <cfRule type="containsErrors" dxfId="199" priority="275">
      <formula>ISERROR(AL581)</formula>
    </cfRule>
  </conditionalFormatting>
  <conditionalFormatting sqref="AL596:AL610">
    <cfRule type="containsErrors" dxfId="198" priority="274">
      <formula>ISERROR(AL596)</formula>
    </cfRule>
  </conditionalFormatting>
  <conditionalFormatting sqref="AZ11">
    <cfRule type="cellIs" dxfId="197" priority="273" stopIfTrue="1" operator="equal">
      <formula>0</formula>
    </cfRule>
  </conditionalFormatting>
  <conditionalFormatting sqref="BA11">
    <cfRule type="cellIs" dxfId="196" priority="272" stopIfTrue="1" operator="equal">
      <formula>0</formula>
    </cfRule>
  </conditionalFormatting>
  <conditionalFormatting sqref="AI26 AI41 AI56 AI71 AI86 AI101 AI116 AI131 AI146 AI161 AI176 AI191 AI206 AI221 AI236 AI251 AI266 AI281 AI296 AI311 AI326 AI341 AI356 AI371 AI386 AI401 AI416 AI431 AI446 AI461 AI476 AI491 AI506 AI521 AI536 AI551 AI566 AI581 AI596">
    <cfRule type="containsErrors" dxfId="195" priority="270">
      <formula>ISERROR(AI26)</formula>
    </cfRule>
  </conditionalFormatting>
  <conditionalFormatting sqref="AZ12:AZ610">
    <cfRule type="cellIs" dxfId="194" priority="269" stopIfTrue="1" operator="equal">
      <formula>0</formula>
    </cfRule>
  </conditionalFormatting>
  <conditionalFormatting sqref="BD26 BD41 BD56 BD71 BD86 BD101 BD116 BD131 BD146 BD161 BD176 BD191 BD206 BD221 BD236 BD251 BD266 BD281 BD296 BD311 BD326 BD341 BD356 BD371 BD386 BD401 BD416 BD431 BD446 BD461 BD476 BD491 BD506 BD521 BD536 BD551 BD566 BD581 BD596">
    <cfRule type="containsErrors" dxfId="193" priority="268">
      <formula>ISERROR(BD26)</formula>
    </cfRule>
  </conditionalFormatting>
  <conditionalFormatting sqref="BA12:BA25">
    <cfRule type="cellIs" dxfId="192" priority="267" stopIfTrue="1" operator="equal">
      <formula>0</formula>
    </cfRule>
  </conditionalFormatting>
  <conditionalFormatting sqref="BA26">
    <cfRule type="cellIs" dxfId="191" priority="266" stopIfTrue="1" operator="equal">
      <formula>0</formula>
    </cfRule>
  </conditionalFormatting>
  <conditionalFormatting sqref="BA27:BA40">
    <cfRule type="cellIs" dxfId="190" priority="265" stopIfTrue="1" operator="equal">
      <formula>0</formula>
    </cfRule>
  </conditionalFormatting>
  <conditionalFormatting sqref="BA41">
    <cfRule type="cellIs" dxfId="189" priority="264" stopIfTrue="1" operator="equal">
      <formula>0</formula>
    </cfRule>
  </conditionalFormatting>
  <conditionalFormatting sqref="BA42:BA55">
    <cfRule type="cellIs" dxfId="188" priority="263" stopIfTrue="1" operator="equal">
      <formula>0</formula>
    </cfRule>
  </conditionalFormatting>
  <conditionalFormatting sqref="BA56">
    <cfRule type="cellIs" dxfId="187" priority="262" stopIfTrue="1" operator="equal">
      <formula>0</formula>
    </cfRule>
  </conditionalFormatting>
  <conditionalFormatting sqref="BA57:BA70">
    <cfRule type="cellIs" dxfId="186" priority="261" stopIfTrue="1" operator="equal">
      <formula>0</formula>
    </cfRule>
  </conditionalFormatting>
  <conditionalFormatting sqref="BA71">
    <cfRule type="cellIs" dxfId="185" priority="260" stopIfTrue="1" operator="equal">
      <formula>0</formula>
    </cfRule>
  </conditionalFormatting>
  <conditionalFormatting sqref="BA72:BA85">
    <cfRule type="cellIs" dxfId="184" priority="259" stopIfTrue="1" operator="equal">
      <formula>0</formula>
    </cfRule>
  </conditionalFormatting>
  <conditionalFormatting sqref="BA86">
    <cfRule type="cellIs" dxfId="183" priority="258" stopIfTrue="1" operator="equal">
      <formula>0</formula>
    </cfRule>
  </conditionalFormatting>
  <conditionalFormatting sqref="BA87:BA100">
    <cfRule type="cellIs" dxfId="182" priority="257" stopIfTrue="1" operator="equal">
      <formula>0</formula>
    </cfRule>
  </conditionalFormatting>
  <conditionalFormatting sqref="BA101">
    <cfRule type="cellIs" dxfId="181" priority="256" stopIfTrue="1" operator="equal">
      <formula>0</formula>
    </cfRule>
  </conditionalFormatting>
  <conditionalFormatting sqref="BA102:BA115">
    <cfRule type="cellIs" dxfId="180" priority="255" stopIfTrue="1" operator="equal">
      <formula>0</formula>
    </cfRule>
  </conditionalFormatting>
  <conditionalFormatting sqref="BA116">
    <cfRule type="cellIs" dxfId="179" priority="254" stopIfTrue="1" operator="equal">
      <formula>0</formula>
    </cfRule>
  </conditionalFormatting>
  <conditionalFormatting sqref="BA117:BA130">
    <cfRule type="cellIs" dxfId="178" priority="253" stopIfTrue="1" operator="equal">
      <formula>0</formula>
    </cfRule>
  </conditionalFormatting>
  <conditionalFormatting sqref="BA131">
    <cfRule type="cellIs" dxfId="177" priority="252" stopIfTrue="1" operator="equal">
      <formula>0</formula>
    </cfRule>
  </conditionalFormatting>
  <conditionalFormatting sqref="BA132:BA145">
    <cfRule type="cellIs" dxfId="176" priority="251" stopIfTrue="1" operator="equal">
      <formula>0</formula>
    </cfRule>
  </conditionalFormatting>
  <conditionalFormatting sqref="BA146">
    <cfRule type="cellIs" dxfId="175" priority="250" stopIfTrue="1" operator="equal">
      <formula>0</formula>
    </cfRule>
  </conditionalFormatting>
  <conditionalFormatting sqref="BA147:BA160">
    <cfRule type="cellIs" dxfId="174" priority="249" stopIfTrue="1" operator="equal">
      <formula>0</formula>
    </cfRule>
  </conditionalFormatting>
  <conditionalFormatting sqref="BA161">
    <cfRule type="cellIs" dxfId="173" priority="248" stopIfTrue="1" operator="equal">
      <formula>0</formula>
    </cfRule>
  </conditionalFormatting>
  <conditionalFormatting sqref="BA162:BA175">
    <cfRule type="cellIs" dxfId="172" priority="247" stopIfTrue="1" operator="equal">
      <formula>0</formula>
    </cfRule>
  </conditionalFormatting>
  <conditionalFormatting sqref="BA176">
    <cfRule type="cellIs" dxfId="171" priority="246" stopIfTrue="1" operator="equal">
      <formula>0</formula>
    </cfRule>
  </conditionalFormatting>
  <conditionalFormatting sqref="BA177:BA190">
    <cfRule type="cellIs" dxfId="170" priority="245" stopIfTrue="1" operator="equal">
      <formula>0</formula>
    </cfRule>
  </conditionalFormatting>
  <conditionalFormatting sqref="BA191">
    <cfRule type="cellIs" dxfId="169" priority="244" stopIfTrue="1" operator="equal">
      <formula>0</formula>
    </cfRule>
  </conditionalFormatting>
  <conditionalFormatting sqref="BA192:BA205">
    <cfRule type="cellIs" dxfId="168" priority="243" stopIfTrue="1" operator="equal">
      <formula>0</formula>
    </cfRule>
  </conditionalFormatting>
  <conditionalFormatting sqref="BA206">
    <cfRule type="cellIs" dxfId="167" priority="242" stopIfTrue="1" operator="equal">
      <formula>0</formula>
    </cfRule>
  </conditionalFormatting>
  <conditionalFormatting sqref="BA207:BA220">
    <cfRule type="cellIs" dxfId="166" priority="241" stopIfTrue="1" operator="equal">
      <formula>0</formula>
    </cfRule>
  </conditionalFormatting>
  <conditionalFormatting sqref="BA221">
    <cfRule type="cellIs" dxfId="165" priority="240" stopIfTrue="1" operator="equal">
      <formula>0</formula>
    </cfRule>
  </conditionalFormatting>
  <conditionalFormatting sqref="BA222:BA235">
    <cfRule type="cellIs" dxfId="164" priority="239" stopIfTrue="1" operator="equal">
      <formula>0</formula>
    </cfRule>
  </conditionalFormatting>
  <conditionalFormatting sqref="BA236">
    <cfRule type="cellIs" dxfId="163" priority="238" stopIfTrue="1" operator="equal">
      <formula>0</formula>
    </cfRule>
  </conditionalFormatting>
  <conditionalFormatting sqref="BA237:BA250">
    <cfRule type="cellIs" dxfId="162" priority="237" stopIfTrue="1" operator="equal">
      <formula>0</formula>
    </cfRule>
  </conditionalFormatting>
  <conditionalFormatting sqref="BA251">
    <cfRule type="cellIs" dxfId="161" priority="236" stopIfTrue="1" operator="equal">
      <formula>0</formula>
    </cfRule>
  </conditionalFormatting>
  <conditionalFormatting sqref="BA252:BA265">
    <cfRule type="cellIs" dxfId="160" priority="235" stopIfTrue="1" operator="equal">
      <formula>0</formula>
    </cfRule>
  </conditionalFormatting>
  <conditionalFormatting sqref="BA266">
    <cfRule type="cellIs" dxfId="159" priority="234" stopIfTrue="1" operator="equal">
      <formula>0</formula>
    </cfRule>
  </conditionalFormatting>
  <conditionalFormatting sqref="BA267:BA280">
    <cfRule type="cellIs" dxfId="158" priority="233" stopIfTrue="1" operator="equal">
      <formula>0</formula>
    </cfRule>
  </conditionalFormatting>
  <conditionalFormatting sqref="BA281">
    <cfRule type="cellIs" dxfId="157" priority="232" stopIfTrue="1" operator="equal">
      <formula>0</formula>
    </cfRule>
  </conditionalFormatting>
  <conditionalFormatting sqref="BA282:BA295">
    <cfRule type="cellIs" dxfId="156" priority="231" stopIfTrue="1" operator="equal">
      <formula>0</formula>
    </cfRule>
  </conditionalFormatting>
  <conditionalFormatting sqref="BA296">
    <cfRule type="cellIs" dxfId="155" priority="230" stopIfTrue="1" operator="equal">
      <formula>0</formula>
    </cfRule>
  </conditionalFormatting>
  <conditionalFormatting sqref="BA297:BA310">
    <cfRule type="cellIs" dxfId="154" priority="229" stopIfTrue="1" operator="equal">
      <formula>0</formula>
    </cfRule>
  </conditionalFormatting>
  <conditionalFormatting sqref="BA311">
    <cfRule type="cellIs" dxfId="153" priority="228" stopIfTrue="1" operator="equal">
      <formula>0</formula>
    </cfRule>
  </conditionalFormatting>
  <conditionalFormatting sqref="BA312:BA325">
    <cfRule type="cellIs" dxfId="152" priority="227" stopIfTrue="1" operator="equal">
      <formula>0</formula>
    </cfRule>
  </conditionalFormatting>
  <conditionalFormatting sqref="BA326">
    <cfRule type="cellIs" dxfId="151" priority="226" stopIfTrue="1" operator="equal">
      <formula>0</formula>
    </cfRule>
  </conditionalFormatting>
  <conditionalFormatting sqref="BA327:BA340">
    <cfRule type="cellIs" dxfId="150" priority="225" stopIfTrue="1" operator="equal">
      <formula>0</formula>
    </cfRule>
  </conditionalFormatting>
  <conditionalFormatting sqref="BA341">
    <cfRule type="cellIs" dxfId="149" priority="224" stopIfTrue="1" operator="equal">
      <formula>0</formula>
    </cfRule>
  </conditionalFormatting>
  <conditionalFormatting sqref="BA342:BA355">
    <cfRule type="cellIs" dxfId="148" priority="223" stopIfTrue="1" operator="equal">
      <formula>0</formula>
    </cfRule>
  </conditionalFormatting>
  <conditionalFormatting sqref="BA356">
    <cfRule type="cellIs" dxfId="147" priority="222" stopIfTrue="1" operator="equal">
      <formula>0</formula>
    </cfRule>
  </conditionalFormatting>
  <conditionalFormatting sqref="BA357:BA370">
    <cfRule type="cellIs" dxfId="146" priority="221" stopIfTrue="1" operator="equal">
      <formula>0</formula>
    </cfRule>
  </conditionalFormatting>
  <conditionalFormatting sqref="BA371">
    <cfRule type="cellIs" dxfId="145" priority="220" stopIfTrue="1" operator="equal">
      <formula>0</formula>
    </cfRule>
  </conditionalFormatting>
  <conditionalFormatting sqref="BA372:BA385">
    <cfRule type="cellIs" dxfId="144" priority="219" stopIfTrue="1" operator="equal">
      <formula>0</formula>
    </cfRule>
  </conditionalFormatting>
  <conditionalFormatting sqref="BA386">
    <cfRule type="cellIs" dxfId="143" priority="218" stopIfTrue="1" operator="equal">
      <formula>0</formula>
    </cfRule>
  </conditionalFormatting>
  <conditionalFormatting sqref="BA387:BA400">
    <cfRule type="cellIs" dxfId="142" priority="217" stopIfTrue="1" operator="equal">
      <formula>0</formula>
    </cfRule>
  </conditionalFormatting>
  <conditionalFormatting sqref="BA401">
    <cfRule type="cellIs" dxfId="141" priority="216" stopIfTrue="1" operator="equal">
      <formula>0</formula>
    </cfRule>
  </conditionalFormatting>
  <conditionalFormatting sqref="BA402:BA415">
    <cfRule type="cellIs" dxfId="140" priority="215" stopIfTrue="1" operator="equal">
      <formula>0</formula>
    </cfRule>
  </conditionalFormatting>
  <conditionalFormatting sqref="BA416">
    <cfRule type="cellIs" dxfId="139" priority="214" stopIfTrue="1" operator="equal">
      <formula>0</formula>
    </cfRule>
  </conditionalFormatting>
  <conditionalFormatting sqref="BA417:BA430">
    <cfRule type="cellIs" dxfId="138" priority="213" stopIfTrue="1" operator="equal">
      <formula>0</formula>
    </cfRule>
  </conditionalFormatting>
  <conditionalFormatting sqref="BA431">
    <cfRule type="cellIs" dxfId="137" priority="212" stopIfTrue="1" operator="equal">
      <formula>0</formula>
    </cfRule>
  </conditionalFormatting>
  <conditionalFormatting sqref="BA432:BA445">
    <cfRule type="cellIs" dxfId="136" priority="211" stopIfTrue="1" operator="equal">
      <formula>0</formula>
    </cfRule>
  </conditionalFormatting>
  <conditionalFormatting sqref="BA446">
    <cfRule type="cellIs" dxfId="135" priority="210" stopIfTrue="1" operator="equal">
      <formula>0</formula>
    </cfRule>
  </conditionalFormatting>
  <conditionalFormatting sqref="BA447:BA460">
    <cfRule type="cellIs" dxfId="134" priority="209" stopIfTrue="1" operator="equal">
      <formula>0</formula>
    </cfRule>
  </conditionalFormatting>
  <conditionalFormatting sqref="BA461">
    <cfRule type="cellIs" dxfId="133" priority="208" stopIfTrue="1" operator="equal">
      <formula>0</formula>
    </cfRule>
  </conditionalFormatting>
  <conditionalFormatting sqref="BA462:BA475">
    <cfRule type="cellIs" dxfId="132" priority="207" stopIfTrue="1" operator="equal">
      <formula>0</formula>
    </cfRule>
  </conditionalFormatting>
  <conditionalFormatting sqref="BA476">
    <cfRule type="cellIs" dxfId="131" priority="206" stopIfTrue="1" operator="equal">
      <formula>0</formula>
    </cfRule>
  </conditionalFormatting>
  <conditionalFormatting sqref="BA477:BA490">
    <cfRule type="cellIs" dxfId="130" priority="205" stopIfTrue="1" operator="equal">
      <formula>0</formula>
    </cfRule>
  </conditionalFormatting>
  <conditionalFormatting sqref="BA491">
    <cfRule type="cellIs" dxfId="129" priority="204" stopIfTrue="1" operator="equal">
      <formula>0</formula>
    </cfRule>
  </conditionalFormatting>
  <conditionalFormatting sqref="BA492:BA505">
    <cfRule type="cellIs" dxfId="128" priority="203" stopIfTrue="1" operator="equal">
      <formula>0</formula>
    </cfRule>
  </conditionalFormatting>
  <conditionalFormatting sqref="BA506">
    <cfRule type="cellIs" dxfId="127" priority="202" stopIfTrue="1" operator="equal">
      <formula>0</formula>
    </cfRule>
  </conditionalFormatting>
  <conditionalFormatting sqref="BA507:BA520">
    <cfRule type="cellIs" dxfId="126" priority="201" stopIfTrue="1" operator="equal">
      <formula>0</formula>
    </cfRule>
  </conditionalFormatting>
  <conditionalFormatting sqref="BA521">
    <cfRule type="cellIs" dxfId="125" priority="200" stopIfTrue="1" operator="equal">
      <formula>0</formula>
    </cfRule>
  </conditionalFormatting>
  <conditionalFormatting sqref="BA522:BA535">
    <cfRule type="cellIs" dxfId="124" priority="199" stopIfTrue="1" operator="equal">
      <formula>0</formula>
    </cfRule>
  </conditionalFormatting>
  <conditionalFormatting sqref="BA536">
    <cfRule type="cellIs" dxfId="123" priority="198" stopIfTrue="1" operator="equal">
      <formula>0</formula>
    </cfRule>
  </conditionalFormatting>
  <conditionalFormatting sqref="BA537:BA550">
    <cfRule type="cellIs" dxfId="122" priority="197" stopIfTrue="1" operator="equal">
      <formula>0</formula>
    </cfRule>
  </conditionalFormatting>
  <conditionalFormatting sqref="BA551">
    <cfRule type="cellIs" dxfId="121" priority="196" stopIfTrue="1" operator="equal">
      <formula>0</formula>
    </cfRule>
  </conditionalFormatting>
  <conditionalFormatting sqref="BA552:BA565">
    <cfRule type="cellIs" dxfId="120" priority="195" stopIfTrue="1" operator="equal">
      <formula>0</formula>
    </cfRule>
  </conditionalFormatting>
  <conditionalFormatting sqref="BA566">
    <cfRule type="cellIs" dxfId="119" priority="194" stopIfTrue="1" operator="equal">
      <formula>0</formula>
    </cfRule>
  </conditionalFormatting>
  <conditionalFormatting sqref="BA567:BA580">
    <cfRule type="cellIs" dxfId="118" priority="193" stopIfTrue="1" operator="equal">
      <formula>0</formula>
    </cfRule>
  </conditionalFormatting>
  <conditionalFormatting sqref="BA581">
    <cfRule type="cellIs" dxfId="117" priority="192" stopIfTrue="1" operator="equal">
      <formula>0</formula>
    </cfRule>
  </conditionalFormatting>
  <conditionalFormatting sqref="BA582:BA595">
    <cfRule type="cellIs" dxfId="116" priority="191" stopIfTrue="1" operator="equal">
      <formula>0</formula>
    </cfRule>
  </conditionalFormatting>
  <conditionalFormatting sqref="BA596">
    <cfRule type="cellIs" dxfId="115" priority="190" stopIfTrue="1" operator="equal">
      <formula>0</formula>
    </cfRule>
  </conditionalFormatting>
  <conditionalFormatting sqref="BA597:BA610">
    <cfRule type="cellIs" dxfId="114" priority="189" stopIfTrue="1" operator="equal">
      <formula>0</formula>
    </cfRule>
  </conditionalFormatting>
  <conditionalFormatting sqref="BC11:BC610">
    <cfRule type="cellIs" dxfId="113" priority="186" operator="lessThan">
      <formula>$J$5</formula>
    </cfRule>
    <cfRule type="containsErrors" dxfId="112" priority="271">
      <formula>ISERROR(BC11)</formula>
    </cfRule>
  </conditionalFormatting>
  <conditionalFormatting sqref="AH11:AH610">
    <cfRule type="cellIs" dxfId="111" priority="187" operator="lessThan">
      <formula>$J$5</formula>
    </cfRule>
    <cfRule type="containsErrors" dxfId="110" priority="188">
      <formula>ISERROR(AH11)</formula>
    </cfRule>
  </conditionalFormatting>
  <conditionalFormatting sqref="BF11">
    <cfRule type="containsErrors" dxfId="109" priority="185">
      <formula>ISERROR(BF11)</formula>
    </cfRule>
  </conditionalFormatting>
  <conditionalFormatting sqref="BE26 BE41 BE56 BE71 BE86 BE101 BE116 BE131 BE146 BE161 BE176 BE191 BE206 BE221 BE236 BE251 BE266 BE281 BE296 BE311 BE326 BE341 BE356 BE371 BE386 BE401 BE416 BE431 BE446 BE461 BE476 BE491 BE506 BE521 BE536 BE551 BE566 BE581 BE596">
    <cfRule type="containsErrors" dxfId="108" priority="184">
      <formula>ISERROR(BE26)</formula>
    </cfRule>
  </conditionalFormatting>
  <conditionalFormatting sqref="BF41 BF56 BF71 BF86 BF101 BF116 BF131 BF146 BF161 BF176 BF191 BF206 BF221 BF236 BF251 BF266 BF281 BF296 BF311 BF326 BF341 BF356 BF371 BF386 BF401 BF416 BF431 BF446 BF461 BF476 BF491 BF506 BF521 BF536 BF551 BF566 BF581 BF596">
    <cfRule type="containsErrors" dxfId="107" priority="183">
      <formula>ISERROR(BF41)</formula>
    </cfRule>
  </conditionalFormatting>
  <conditionalFormatting sqref="AI629:AJ629 AJ630:AJ643 AI644 AI659 AI674 AI689 AI704 AI719 AI734 AI749 AI764 AI779 AI794 AI809 AI824 AI839 AI854 AI869 AI884 AI899 AI914 AI929 AI944 AI959 AI974 AI989 AI1004 AI1019 AI1034 AI1049 AI1064 AI1079 AI1094 AI1109 AI1124 AI1139 AI1154 AI1169 AI1184 AI1199 AI1214 AL629:AL643">
    <cfRule type="containsErrors" dxfId="106" priority="182">
      <formula>ISERROR(AI629)</formula>
    </cfRule>
  </conditionalFormatting>
  <conditionalFormatting sqref="D644:I644 E645:I658 D645:D1228">
    <cfRule type="cellIs" dxfId="105" priority="181" stopIfTrue="1" operator="equal">
      <formula>0</formula>
    </cfRule>
  </conditionalFormatting>
  <conditionalFormatting sqref="E659:I673">
    <cfRule type="cellIs" dxfId="104" priority="180" stopIfTrue="1" operator="equal">
      <formula>0</formula>
    </cfRule>
  </conditionalFormatting>
  <conditionalFormatting sqref="E674:I688">
    <cfRule type="cellIs" dxfId="103" priority="179" stopIfTrue="1" operator="equal">
      <formula>0</formula>
    </cfRule>
  </conditionalFormatting>
  <conditionalFormatting sqref="E689:I703">
    <cfRule type="cellIs" dxfId="102" priority="178" stopIfTrue="1" operator="equal">
      <formula>0</formula>
    </cfRule>
  </conditionalFormatting>
  <conditionalFormatting sqref="E704:I718">
    <cfRule type="cellIs" dxfId="101" priority="177" stopIfTrue="1" operator="equal">
      <formula>0</formula>
    </cfRule>
  </conditionalFormatting>
  <conditionalFormatting sqref="E719:I733">
    <cfRule type="cellIs" dxfId="100" priority="176" stopIfTrue="1" operator="equal">
      <formula>0</formula>
    </cfRule>
  </conditionalFormatting>
  <conditionalFormatting sqref="E734:I748">
    <cfRule type="cellIs" dxfId="99" priority="175" stopIfTrue="1" operator="equal">
      <formula>0</formula>
    </cfRule>
  </conditionalFormatting>
  <conditionalFormatting sqref="E749:I763">
    <cfRule type="cellIs" dxfId="98" priority="174" stopIfTrue="1" operator="equal">
      <formula>0</formula>
    </cfRule>
  </conditionalFormatting>
  <conditionalFormatting sqref="E764:I778">
    <cfRule type="cellIs" dxfId="97" priority="173" stopIfTrue="1" operator="equal">
      <formula>0</formula>
    </cfRule>
  </conditionalFormatting>
  <conditionalFormatting sqref="E779:I793">
    <cfRule type="cellIs" dxfId="96" priority="172" stopIfTrue="1" operator="equal">
      <formula>0</formula>
    </cfRule>
  </conditionalFormatting>
  <conditionalFormatting sqref="E794:I808">
    <cfRule type="cellIs" dxfId="95" priority="171" stopIfTrue="1" operator="equal">
      <formula>0</formula>
    </cfRule>
  </conditionalFormatting>
  <conditionalFormatting sqref="E809:I823">
    <cfRule type="cellIs" dxfId="94" priority="170" stopIfTrue="1" operator="equal">
      <formula>0</formula>
    </cfRule>
  </conditionalFormatting>
  <conditionalFormatting sqref="E824:I838">
    <cfRule type="cellIs" dxfId="93" priority="169" stopIfTrue="1" operator="equal">
      <formula>0</formula>
    </cfRule>
  </conditionalFormatting>
  <conditionalFormatting sqref="E839:I853">
    <cfRule type="cellIs" dxfId="92" priority="168" stopIfTrue="1" operator="equal">
      <formula>0</formula>
    </cfRule>
  </conditionalFormatting>
  <conditionalFormatting sqref="E854:I868">
    <cfRule type="cellIs" dxfId="91" priority="167" stopIfTrue="1" operator="equal">
      <formula>0</formula>
    </cfRule>
  </conditionalFormatting>
  <conditionalFormatting sqref="E869:I883">
    <cfRule type="cellIs" dxfId="90" priority="166" stopIfTrue="1" operator="equal">
      <formula>0</formula>
    </cfRule>
  </conditionalFormatting>
  <conditionalFormatting sqref="E884:I898">
    <cfRule type="cellIs" dxfId="89" priority="165" stopIfTrue="1" operator="equal">
      <formula>0</formula>
    </cfRule>
  </conditionalFormatting>
  <conditionalFormatting sqref="E899:I913">
    <cfRule type="cellIs" dxfId="88" priority="164" stopIfTrue="1" operator="equal">
      <formula>0</formula>
    </cfRule>
  </conditionalFormatting>
  <conditionalFormatting sqref="E914:I928">
    <cfRule type="cellIs" dxfId="87" priority="163" stopIfTrue="1" operator="equal">
      <formula>0</formula>
    </cfRule>
  </conditionalFormatting>
  <conditionalFormatting sqref="E929:I943">
    <cfRule type="cellIs" dxfId="86" priority="162" stopIfTrue="1" operator="equal">
      <formula>0</formula>
    </cfRule>
  </conditionalFormatting>
  <conditionalFormatting sqref="E944:I958">
    <cfRule type="cellIs" dxfId="85" priority="161" stopIfTrue="1" operator="equal">
      <formula>0</formula>
    </cfRule>
  </conditionalFormatting>
  <conditionalFormatting sqref="E959:I973">
    <cfRule type="cellIs" dxfId="84" priority="160" stopIfTrue="1" operator="equal">
      <formula>0</formula>
    </cfRule>
  </conditionalFormatting>
  <conditionalFormatting sqref="E974:I988">
    <cfRule type="cellIs" dxfId="83" priority="159" stopIfTrue="1" operator="equal">
      <formula>0</formula>
    </cfRule>
  </conditionalFormatting>
  <conditionalFormatting sqref="E989:I1003">
    <cfRule type="cellIs" dxfId="82" priority="158" stopIfTrue="1" operator="equal">
      <formula>0</formula>
    </cfRule>
  </conditionalFormatting>
  <conditionalFormatting sqref="E1004:I1018">
    <cfRule type="cellIs" dxfId="81" priority="157" stopIfTrue="1" operator="equal">
      <formula>0</formula>
    </cfRule>
  </conditionalFormatting>
  <conditionalFormatting sqref="E1019:I1033">
    <cfRule type="cellIs" dxfId="80" priority="156" stopIfTrue="1" operator="equal">
      <formula>0</formula>
    </cfRule>
  </conditionalFormatting>
  <conditionalFormatting sqref="E1034:I1048">
    <cfRule type="cellIs" dxfId="79" priority="155" stopIfTrue="1" operator="equal">
      <formula>0</formula>
    </cfRule>
  </conditionalFormatting>
  <conditionalFormatting sqref="E1049:I1063">
    <cfRule type="cellIs" dxfId="78" priority="154" stopIfTrue="1" operator="equal">
      <formula>0</formula>
    </cfRule>
  </conditionalFormatting>
  <conditionalFormatting sqref="E1064:I1078">
    <cfRule type="cellIs" dxfId="77" priority="153" stopIfTrue="1" operator="equal">
      <formula>0</formula>
    </cfRule>
  </conditionalFormatting>
  <conditionalFormatting sqref="E1079:I1093">
    <cfRule type="cellIs" dxfId="76" priority="152" stopIfTrue="1" operator="equal">
      <formula>0</formula>
    </cfRule>
  </conditionalFormatting>
  <conditionalFormatting sqref="E1094:I1108">
    <cfRule type="cellIs" dxfId="75" priority="151" stopIfTrue="1" operator="equal">
      <formula>0</formula>
    </cfRule>
  </conditionalFormatting>
  <conditionalFormatting sqref="E1109:I1123">
    <cfRule type="cellIs" dxfId="74" priority="150" stopIfTrue="1" operator="equal">
      <formula>0</formula>
    </cfRule>
  </conditionalFormatting>
  <conditionalFormatting sqref="E1124:I1138">
    <cfRule type="cellIs" dxfId="73" priority="149" stopIfTrue="1" operator="equal">
      <formula>0</formula>
    </cfRule>
  </conditionalFormatting>
  <conditionalFormatting sqref="E1139:I1153">
    <cfRule type="cellIs" dxfId="72" priority="148" stopIfTrue="1" operator="equal">
      <formula>0</formula>
    </cfRule>
  </conditionalFormatting>
  <conditionalFormatting sqref="E1154:I1168">
    <cfRule type="cellIs" dxfId="71" priority="147" stopIfTrue="1" operator="equal">
      <formula>0</formula>
    </cfRule>
  </conditionalFormatting>
  <conditionalFormatting sqref="E1169:I1183">
    <cfRule type="cellIs" dxfId="70" priority="146" stopIfTrue="1" operator="equal">
      <formula>0</formula>
    </cfRule>
  </conditionalFormatting>
  <conditionalFormatting sqref="E1184:I1198">
    <cfRule type="cellIs" dxfId="69" priority="145" stopIfTrue="1" operator="equal">
      <formula>0</formula>
    </cfRule>
  </conditionalFormatting>
  <conditionalFormatting sqref="E1199:I1213">
    <cfRule type="cellIs" dxfId="68" priority="144" stopIfTrue="1" operator="equal">
      <formula>0</formula>
    </cfRule>
  </conditionalFormatting>
  <conditionalFormatting sqref="E1214:I1228">
    <cfRule type="cellIs" dxfId="67" priority="143" stopIfTrue="1" operator="equal">
      <formula>0</formula>
    </cfRule>
  </conditionalFormatting>
  <conditionalFormatting sqref="BD629 BD644 BD659 BD674 BD689 BD704 BD719 BD734 BD749 BD764 BD779 BD794 BD809 BD824 BD839 BD854 BD869 BD884 BD899 BD914 BD929 BD944 BD959 BD974 BD989 BD1004 BD1019 BD1034 BD1049 BD1064 BD1079 BD1094 BD1109 BD1124 BD1139 BD1154 BD1169 BD1184 BD1199 BD1214">
    <cfRule type="containsErrors" dxfId="66" priority="142">
      <formula>ISERROR(BD629)</formula>
    </cfRule>
  </conditionalFormatting>
  <conditionalFormatting sqref="BE629 BE644 BE659 BE674 BE689 BE704 BE719 BE734 BE749 BE764 BE779 BE794 BE809 BE824 BE839 BE854 BE869 BE884 BE899 BE914 BE929 BE944 BE959 BE974 BE989 BE1004 BE1019 BE1034 BE1049 BE1064 BE1079 BE1094 BE1109 BE1124 BE1139 BE1154 BE1169 BE1184 BE1199 BE1214">
    <cfRule type="containsErrors" dxfId="65" priority="141">
      <formula>ISERROR(BE629)</formula>
    </cfRule>
  </conditionalFormatting>
  <conditionalFormatting sqref="BK629">
    <cfRule type="containsErrors" dxfId="64" priority="140">
      <formula>ISERROR(BK629)</formula>
    </cfRule>
  </conditionalFormatting>
  <conditionalFormatting sqref="BL629">
    <cfRule type="containsErrors" dxfId="63" priority="139">
      <formula>ISERROR(BL629)</formula>
    </cfRule>
  </conditionalFormatting>
  <conditionalFormatting sqref="BM629">
    <cfRule type="containsErrors" dxfId="62" priority="138">
      <formula>ISERROR(BM629)</formula>
    </cfRule>
  </conditionalFormatting>
  <conditionalFormatting sqref="BK644 BK659 BK674 BK689 BK704 BK719 BK734 BK749 BK764 BK779 BK794 BK809 BK824 BK839 BK854 BK869 BK884 BK899 BK914 BK929 BK944 BK959 BK974 BK989 BK1004 BK1019 BK1034 BK1049 BK1064 BK1079 BK1094 BK1109 BK1124 BK1139 BK1154 BK1169 BK1184 BK1199 BK1214">
    <cfRule type="containsErrors" dxfId="61" priority="137">
      <formula>ISERROR(BK644)</formula>
    </cfRule>
  </conditionalFormatting>
  <conditionalFormatting sqref="BL644 BL659 BL674 BL689 BL704 BL719 BL734 BL749 BL764 BL779 BL794 BL809 BL824 BL839 BL854 BL869 BL884 BL899 BL914 BL929 BL944 BL959 BL974 BL989 BL1004 BL1019 BL1034 BL1049 BL1064 BL1079 BL1094 BL1109 BL1124 BL1139 BL1154 BL1169 BL1184 BL1199 BL1214">
    <cfRule type="containsErrors" dxfId="60" priority="136">
      <formula>ISERROR(BL644)</formula>
    </cfRule>
  </conditionalFormatting>
  <conditionalFormatting sqref="BM644 BM659 BM674 BM689 BM704 BM719 BM734 BM749 BM764 BM779 BM794 BM809 BM824 BM839 BM854 BM869 BM884 BM899 BM914 BM929 BM944 BM959 BM974 BM989 BM1004 BM1019 BM1034 BM1049 BM1064 BM1079 BM1094 BM1109 BM1124 BM1139 BM1154 BM1169 BM1184 BM1199 BM1214">
    <cfRule type="containsErrors" dxfId="59" priority="135">
      <formula>ISERROR(BM644)</formula>
    </cfRule>
  </conditionalFormatting>
  <conditionalFormatting sqref="AE629:AF1228">
    <cfRule type="cellIs" dxfId="58" priority="134" stopIfTrue="1" operator="equal">
      <formula>0</formula>
    </cfRule>
  </conditionalFormatting>
  <conditionalFormatting sqref="BG629:BH1228">
    <cfRule type="containsErrors" dxfId="57" priority="133">
      <formula>ISERROR(BG629)</formula>
    </cfRule>
  </conditionalFormatting>
  <conditionalFormatting sqref="AJ644:AJ1228 AL644:AL658">
    <cfRule type="containsErrors" dxfId="56" priority="132">
      <formula>ISERROR(AJ644)</formula>
    </cfRule>
  </conditionalFormatting>
  <conditionalFormatting sqref="AL659:AL673">
    <cfRule type="containsErrors" dxfId="55" priority="131">
      <formula>ISERROR(AL659)</formula>
    </cfRule>
  </conditionalFormatting>
  <conditionalFormatting sqref="AL674:AL688">
    <cfRule type="containsErrors" dxfId="54" priority="130">
      <formula>ISERROR(AL674)</formula>
    </cfRule>
  </conditionalFormatting>
  <conditionalFormatting sqref="AL689:AL703">
    <cfRule type="containsErrors" dxfId="53" priority="129">
      <formula>ISERROR(AL689)</formula>
    </cfRule>
  </conditionalFormatting>
  <conditionalFormatting sqref="AL704:AL718">
    <cfRule type="containsErrors" dxfId="52" priority="128">
      <formula>ISERROR(AL704)</formula>
    </cfRule>
  </conditionalFormatting>
  <conditionalFormatting sqref="AL719:AL733">
    <cfRule type="containsErrors" dxfId="51" priority="127">
      <formula>ISERROR(AL719)</formula>
    </cfRule>
  </conditionalFormatting>
  <conditionalFormatting sqref="AL734:AL748">
    <cfRule type="containsErrors" dxfId="50" priority="126">
      <formula>ISERROR(AL734)</formula>
    </cfRule>
  </conditionalFormatting>
  <conditionalFormatting sqref="AL749:AL763">
    <cfRule type="containsErrors" dxfId="49" priority="125">
      <formula>ISERROR(AL749)</formula>
    </cfRule>
  </conditionalFormatting>
  <conditionalFormatting sqref="AL764:AL778">
    <cfRule type="containsErrors" dxfId="48" priority="124">
      <formula>ISERROR(AL764)</formula>
    </cfRule>
  </conditionalFormatting>
  <conditionalFormatting sqref="AL779:AL793">
    <cfRule type="containsErrors" dxfId="47" priority="123">
      <formula>ISERROR(AL779)</formula>
    </cfRule>
  </conditionalFormatting>
  <conditionalFormatting sqref="AL794:AL808">
    <cfRule type="containsErrors" dxfId="46" priority="122">
      <formula>ISERROR(AL794)</formula>
    </cfRule>
  </conditionalFormatting>
  <conditionalFormatting sqref="AL809:AL823">
    <cfRule type="containsErrors" dxfId="45" priority="121">
      <formula>ISERROR(AL809)</formula>
    </cfRule>
  </conditionalFormatting>
  <conditionalFormatting sqref="AL824:AL838">
    <cfRule type="containsErrors" dxfId="44" priority="120">
      <formula>ISERROR(AL824)</formula>
    </cfRule>
  </conditionalFormatting>
  <conditionalFormatting sqref="AL839:AL853">
    <cfRule type="containsErrors" dxfId="43" priority="119">
      <formula>ISERROR(AL839)</formula>
    </cfRule>
  </conditionalFormatting>
  <conditionalFormatting sqref="AL854:AL868">
    <cfRule type="containsErrors" dxfId="42" priority="118">
      <formula>ISERROR(AL854)</formula>
    </cfRule>
  </conditionalFormatting>
  <conditionalFormatting sqref="AL869:AL883">
    <cfRule type="containsErrors" dxfId="41" priority="117">
      <formula>ISERROR(AL869)</formula>
    </cfRule>
  </conditionalFormatting>
  <conditionalFormatting sqref="AL884:AL898">
    <cfRule type="containsErrors" dxfId="40" priority="116">
      <formula>ISERROR(AL884)</formula>
    </cfRule>
  </conditionalFormatting>
  <conditionalFormatting sqref="AL899:AL913">
    <cfRule type="containsErrors" dxfId="39" priority="115">
      <formula>ISERROR(AL899)</formula>
    </cfRule>
  </conditionalFormatting>
  <conditionalFormatting sqref="AL914:AL928">
    <cfRule type="containsErrors" dxfId="38" priority="114">
      <formula>ISERROR(AL914)</formula>
    </cfRule>
  </conditionalFormatting>
  <conditionalFormatting sqref="AL929:AL943">
    <cfRule type="containsErrors" dxfId="37" priority="113">
      <formula>ISERROR(AL929)</formula>
    </cfRule>
  </conditionalFormatting>
  <conditionalFormatting sqref="AL944:AL958">
    <cfRule type="containsErrors" dxfId="36" priority="112">
      <formula>ISERROR(AL944)</formula>
    </cfRule>
  </conditionalFormatting>
  <conditionalFormatting sqref="AL959:AL973">
    <cfRule type="containsErrors" dxfId="35" priority="111">
      <formula>ISERROR(AL959)</formula>
    </cfRule>
  </conditionalFormatting>
  <conditionalFormatting sqref="AL974:AL988">
    <cfRule type="containsErrors" dxfId="34" priority="110">
      <formula>ISERROR(AL974)</formula>
    </cfRule>
  </conditionalFormatting>
  <conditionalFormatting sqref="AL989:AL1003">
    <cfRule type="containsErrors" dxfId="33" priority="109">
      <formula>ISERROR(AL989)</formula>
    </cfRule>
  </conditionalFormatting>
  <conditionalFormatting sqref="AL1004:AL1018">
    <cfRule type="containsErrors" dxfId="32" priority="108">
      <formula>ISERROR(AL1004)</formula>
    </cfRule>
  </conditionalFormatting>
  <conditionalFormatting sqref="AL1019:AL1033">
    <cfRule type="containsErrors" dxfId="31" priority="107">
      <formula>ISERROR(AL1019)</formula>
    </cfRule>
  </conditionalFormatting>
  <conditionalFormatting sqref="AL1034:AL1048">
    <cfRule type="containsErrors" dxfId="30" priority="106">
      <formula>ISERROR(AL1034)</formula>
    </cfRule>
  </conditionalFormatting>
  <conditionalFormatting sqref="AL1049:AL1063">
    <cfRule type="containsErrors" dxfId="29" priority="105">
      <formula>ISERROR(AL1049)</formula>
    </cfRule>
  </conditionalFormatting>
  <conditionalFormatting sqref="AL1064:AL1078">
    <cfRule type="containsErrors" dxfId="28" priority="104">
      <formula>ISERROR(AL1064)</formula>
    </cfRule>
  </conditionalFormatting>
  <conditionalFormatting sqref="AL1079:AL1093">
    <cfRule type="containsErrors" dxfId="27" priority="103">
      <formula>ISERROR(AL1079)</formula>
    </cfRule>
  </conditionalFormatting>
  <conditionalFormatting sqref="AL1094:AL1108">
    <cfRule type="containsErrors" dxfId="26" priority="102">
      <formula>ISERROR(AL1094)</formula>
    </cfRule>
  </conditionalFormatting>
  <conditionalFormatting sqref="AL1109:AL1123">
    <cfRule type="containsErrors" dxfId="25" priority="101">
      <formula>ISERROR(AL1109)</formula>
    </cfRule>
  </conditionalFormatting>
  <conditionalFormatting sqref="AL1124:AL1138">
    <cfRule type="containsErrors" dxfId="24" priority="100">
      <formula>ISERROR(AL1124)</formula>
    </cfRule>
  </conditionalFormatting>
  <conditionalFormatting sqref="AL1139:AL1153">
    <cfRule type="containsErrors" dxfId="23" priority="99">
      <formula>ISERROR(AL1139)</formula>
    </cfRule>
  </conditionalFormatting>
  <conditionalFormatting sqref="AL1154:AL1168">
    <cfRule type="containsErrors" dxfId="22" priority="98">
      <formula>ISERROR(AL1154)</formula>
    </cfRule>
  </conditionalFormatting>
  <conditionalFormatting sqref="AL1169:AL1183">
    <cfRule type="containsErrors" dxfId="21" priority="97">
      <formula>ISERROR(AL1169)</formula>
    </cfRule>
  </conditionalFormatting>
  <conditionalFormatting sqref="AL1184:AL1198">
    <cfRule type="containsErrors" dxfId="20" priority="96">
      <formula>ISERROR(AL1184)</formula>
    </cfRule>
  </conditionalFormatting>
  <conditionalFormatting sqref="AL1199:AL1213">
    <cfRule type="containsErrors" dxfId="19" priority="95">
      <formula>ISERROR(AL1199)</formula>
    </cfRule>
  </conditionalFormatting>
  <conditionalFormatting sqref="AL1214:AL1228">
    <cfRule type="containsErrors" dxfId="18" priority="94">
      <formula>ISERROR(AL1214)</formula>
    </cfRule>
  </conditionalFormatting>
  <conditionalFormatting sqref="AZ629">
    <cfRule type="cellIs" dxfId="17" priority="93" stopIfTrue="1" operator="equal">
      <formula>0</formula>
    </cfRule>
  </conditionalFormatting>
  <conditionalFormatting sqref="BA629:BA1228">
    <cfRule type="cellIs" dxfId="16" priority="92" stopIfTrue="1" operator="equal">
      <formula>0</formula>
    </cfRule>
  </conditionalFormatting>
  <conditionalFormatting sqref="AZ630:AZ1228">
    <cfRule type="cellIs" dxfId="15" priority="89" stopIfTrue="1" operator="equal">
      <formula>0</formula>
    </cfRule>
  </conditionalFormatting>
  <conditionalFormatting sqref="BC629:BC1228">
    <cfRule type="cellIs" dxfId="14" priority="6" operator="lessThan">
      <formula>$J$5</formula>
    </cfRule>
    <cfRule type="containsErrors" dxfId="13" priority="91">
      <formula>ISERROR(BC629)</formula>
    </cfRule>
  </conditionalFormatting>
  <conditionalFormatting sqref="AH629:AH1228">
    <cfRule type="cellIs" dxfId="12" priority="7" operator="lessThan">
      <formula>$J$5</formula>
    </cfRule>
    <cfRule type="containsErrors" dxfId="11" priority="8">
      <formula>ISERROR(AH629)</formula>
    </cfRule>
  </conditionalFormatting>
  <conditionalFormatting sqref="BF629 BF644 BF659 BF674 BF689 BF704 BF719 BF734 BF749 BF764 BF779 BF794 BF809 BF824 BF839 BF854 BF869 BF884 BF899 BF914 BF929 BF944 BF959 BF974 BF989 BF1004 BF1019 BF1034 BF1049 BF1064 BF1079 BF1094 BF1109 BF1124 BF1139 BF1154 BF1169 BF1184 BF1199 BF1214">
    <cfRule type="containsErrors" dxfId="10" priority="5">
      <formula>ISERROR(BF629)</formula>
    </cfRule>
  </conditionalFormatting>
  <conditionalFormatting sqref="BF26">
    <cfRule type="containsErrors" dxfId="9" priority="2">
      <formula>ISERROR(BF26)</formula>
    </cfRule>
  </conditionalFormatting>
  <dataValidations disablePrompts="1" count="1">
    <dataValidation type="list" allowBlank="1" showInputMessage="1" showErrorMessage="1" sqref="BE629:BF1228 BE11:BE610">
      <formula1>$BS$11:$BS$14</formula1>
    </dataValidation>
  </dataValidations>
  <pageMargins left="0" right="0" top="0" bottom="0" header="0" footer="0"/>
  <pageSetup paperSize="9" scale="73" orientation="landscape" horizontalDpi="4294967293" r:id="rId1"/>
  <headerFooter>
    <oddFooter>&amp;RKode Doc: F12-PIN 04</oddFooter>
  </headerFooter>
  <legacyDrawing r:id="rId2"/>
</worksheet>
</file>

<file path=xl/worksheets/sheet28.xml><?xml version="1.0" encoding="utf-8"?>
<worksheet xmlns="http://schemas.openxmlformats.org/spreadsheetml/2006/main" xmlns:r="http://schemas.openxmlformats.org/officeDocument/2006/relationships">
  <dimension ref="A1:P56"/>
  <sheetViews>
    <sheetView zoomScale="85" zoomScaleNormal="85" workbookViewId="0">
      <selection activeCell="J5" sqref="J5"/>
    </sheetView>
  </sheetViews>
  <sheetFormatPr defaultRowHeight="15.75"/>
  <cols>
    <col min="1" max="1" width="3.85546875" style="1" customWidth="1"/>
    <col min="2" max="2" width="16" style="1" customWidth="1"/>
    <col min="3" max="3" width="30.85546875" style="1" customWidth="1"/>
    <col min="4" max="9" width="5.42578125" style="1" customWidth="1"/>
    <col min="10" max="10" width="24.140625" style="1" customWidth="1"/>
    <col min="11" max="11" width="15.7109375" style="1" customWidth="1"/>
    <col min="12" max="13" width="16.5703125" style="1" customWidth="1"/>
    <col min="14" max="16" width="4" style="1" customWidth="1"/>
    <col min="17" max="18" width="9.140625" style="1" customWidth="1"/>
    <col min="19" max="16384" width="9.140625" style="1"/>
  </cols>
  <sheetData>
    <row r="1" spans="1:16">
      <c r="A1" s="317" t="s">
        <v>292</v>
      </c>
      <c r="B1" s="317"/>
      <c r="C1" s="317"/>
      <c r="D1" s="317"/>
      <c r="E1" s="317"/>
      <c r="F1" s="317"/>
      <c r="G1" s="317"/>
      <c r="H1" s="317"/>
      <c r="I1" s="317"/>
      <c r="J1" s="317"/>
      <c r="K1" s="317"/>
      <c r="L1" s="317"/>
      <c r="M1" s="317"/>
      <c r="N1" s="317"/>
      <c r="O1" s="317"/>
      <c r="P1" s="317"/>
    </row>
    <row r="3" spans="1:16">
      <c r="A3" s="1" t="s">
        <v>293</v>
      </c>
      <c r="C3" s="9" t="str">
        <f>": "&amp;nilai!J3</f>
        <v>: Administrasi Transakssi</v>
      </c>
      <c r="J3" s="1" t="s">
        <v>376</v>
      </c>
      <c r="K3" s="1" t="str">
        <f>nilai!BJ3</f>
        <v>: I (GANJIL)</v>
      </c>
    </row>
    <row r="4" spans="1:16">
      <c r="A4" s="1" t="s">
        <v>375</v>
      </c>
      <c r="C4" s="9" t="str">
        <f>nilai!J4</f>
        <v>XI  BDP 1</v>
      </c>
      <c r="J4" s="1" t="s">
        <v>377</v>
      </c>
      <c r="K4" s="1" t="str">
        <f>nilai!BJ4</f>
        <v>: 2018 / 2019</v>
      </c>
    </row>
    <row r="5" spans="1:16">
      <c r="B5" s="1">
        <v>1</v>
      </c>
      <c r="C5" s="1">
        <v>2</v>
      </c>
      <c r="D5" s="1">
        <v>3</v>
      </c>
      <c r="E5" s="1">
        <v>4</v>
      </c>
      <c r="F5" s="1">
        <v>5</v>
      </c>
      <c r="G5" s="1">
        <v>6</v>
      </c>
      <c r="H5" s="1">
        <v>7</v>
      </c>
      <c r="I5" s="1">
        <v>8</v>
      </c>
      <c r="J5" s="1">
        <v>9</v>
      </c>
      <c r="K5" s="1">
        <v>10</v>
      </c>
      <c r="L5" s="1">
        <v>11</v>
      </c>
      <c r="N5" s="1">
        <v>12</v>
      </c>
      <c r="O5" s="1">
        <v>13</v>
      </c>
      <c r="P5" s="1">
        <v>14</v>
      </c>
    </row>
    <row r="6" spans="1:16" s="190" customFormat="1" ht="15" customHeight="1">
      <c r="A6" s="400" t="s">
        <v>274</v>
      </c>
      <c r="B6" s="401" t="s">
        <v>290</v>
      </c>
      <c r="C6" s="400" t="s">
        <v>291</v>
      </c>
      <c r="D6" s="454"/>
      <c r="E6" s="454"/>
      <c r="F6" s="454"/>
      <c r="G6" s="454"/>
      <c r="H6" s="454"/>
      <c r="I6" s="455"/>
      <c r="J6" s="456" t="s">
        <v>297</v>
      </c>
      <c r="K6" s="454"/>
      <c r="L6" s="454"/>
      <c r="M6" s="455"/>
      <c r="N6" s="400" t="s">
        <v>298</v>
      </c>
      <c r="O6" s="400"/>
      <c r="P6" s="400"/>
    </row>
    <row r="7" spans="1:16" s="190" customFormat="1" ht="15" customHeight="1">
      <c r="A7" s="400"/>
      <c r="B7" s="402"/>
      <c r="C7" s="400"/>
      <c r="D7" s="454" t="s">
        <v>299</v>
      </c>
      <c r="E7" s="455"/>
      <c r="F7" s="454" t="s">
        <v>300</v>
      </c>
      <c r="G7" s="455"/>
      <c r="H7" s="454" t="s">
        <v>352</v>
      </c>
      <c r="I7" s="455"/>
      <c r="J7" s="457" t="s">
        <v>299</v>
      </c>
      <c r="K7" s="459" t="s">
        <v>300</v>
      </c>
      <c r="L7" s="459" t="s">
        <v>303</v>
      </c>
      <c r="M7" s="459" t="s">
        <v>353</v>
      </c>
      <c r="N7" s="452" t="s">
        <v>266</v>
      </c>
      <c r="O7" s="452" t="s">
        <v>267</v>
      </c>
      <c r="P7" s="452" t="s">
        <v>268</v>
      </c>
    </row>
    <row r="8" spans="1:16" s="3" customFormat="1" ht="50.25" customHeight="1">
      <c r="A8" s="400"/>
      <c r="B8" s="403"/>
      <c r="C8" s="400"/>
      <c r="D8" s="201" t="s">
        <v>309</v>
      </c>
      <c r="E8" s="201" t="s">
        <v>310</v>
      </c>
      <c r="F8" s="201" t="s">
        <v>309</v>
      </c>
      <c r="G8" s="201" t="s">
        <v>310</v>
      </c>
      <c r="H8" s="201" t="s">
        <v>301</v>
      </c>
      <c r="I8" s="201" t="s">
        <v>302</v>
      </c>
      <c r="J8" s="458"/>
      <c r="K8" s="460"/>
      <c r="L8" s="460" t="s">
        <v>314</v>
      </c>
      <c r="M8" s="460"/>
      <c r="N8" s="453"/>
      <c r="O8" s="453" t="s">
        <v>267</v>
      </c>
      <c r="P8" s="453" t="s">
        <v>268</v>
      </c>
    </row>
    <row r="9" spans="1:16" ht="15" customHeight="1">
      <c r="A9" s="8">
        <v>1</v>
      </c>
      <c r="B9" s="191">
        <f>nilai!B11</f>
        <v>5469</v>
      </c>
      <c r="C9" s="145" t="str">
        <f>nilai!C11</f>
        <v>AHMAD JUNAIDI</v>
      </c>
      <c r="D9" s="202" t="e">
        <f>nilai!AH11</f>
        <v>#DIV/0!</v>
      </c>
      <c r="E9" s="203" t="e">
        <f>nilai!AI11</f>
        <v>#DIV/0!</v>
      </c>
      <c r="F9" s="202" t="e">
        <f>nilai!BC11</f>
        <v>#DIV/0!</v>
      </c>
      <c r="G9" s="203" t="e">
        <f>nilai!BD11</f>
        <v>#DIV/0!</v>
      </c>
      <c r="H9" s="202">
        <f>nilai!BE11</f>
        <v>0</v>
      </c>
      <c r="I9" s="202" t="str">
        <f>nilai!BF11</f>
        <v/>
      </c>
      <c r="J9" s="8" t="e">
        <f>nilai!BG11</f>
        <v>#DIV/0!</v>
      </c>
      <c r="K9" s="8" t="e">
        <f>nilai!BH11</f>
        <v>#DIV/0!</v>
      </c>
      <c r="L9" s="8" t="str">
        <f>nilai!BI11</f>
        <v/>
      </c>
      <c r="M9" s="8" t="str">
        <f>nilai!BJ11</f>
        <v/>
      </c>
      <c r="N9" s="204" t="str">
        <f>IF(nilai!BK11="","",nilai!BK11)</f>
        <v/>
      </c>
      <c r="O9" s="204" t="str">
        <f>IF(nilai!BL11="","",nilai!BL11)</f>
        <v/>
      </c>
      <c r="P9" s="204" t="str">
        <f>IF(nilai!BM11="","",nilai!BM11)</f>
        <v/>
      </c>
    </row>
    <row r="10" spans="1:16">
      <c r="A10" s="8">
        <v>2</v>
      </c>
      <c r="B10" s="191">
        <f>nilai!B26</f>
        <v>5470</v>
      </c>
      <c r="C10" s="145" t="str">
        <f>nilai!C26</f>
        <v>AHMAD RIYUDHA</v>
      </c>
      <c r="D10" s="202" t="e">
        <f>nilai!AH26</f>
        <v>#DIV/0!</v>
      </c>
      <c r="E10" s="203" t="e">
        <f>nilai!AI26</f>
        <v>#DIV/0!</v>
      </c>
      <c r="F10" s="202" t="e">
        <f>nilai!BC26</f>
        <v>#DIV/0!</v>
      </c>
      <c r="G10" s="203" t="e">
        <f>nilai!BD26</f>
        <v>#DIV/0!</v>
      </c>
      <c r="H10" s="202">
        <f>nilai!BE26</f>
        <v>0</v>
      </c>
      <c r="I10" s="202" t="str">
        <f>nilai!BF26</f>
        <v/>
      </c>
      <c r="J10" s="8" t="e">
        <f>nilai!BG26</f>
        <v>#DIV/0!</v>
      </c>
      <c r="K10" s="8" t="e">
        <f>nilai!BH26</f>
        <v>#DIV/0!</v>
      </c>
      <c r="L10" s="8" t="str">
        <f>nilai!BI26</f>
        <v/>
      </c>
      <c r="M10" s="8" t="str">
        <f>nilai!BJ26</f>
        <v/>
      </c>
      <c r="N10" s="204" t="str">
        <f>IF(nilai!BK12="","",nilai!BK12)</f>
        <v/>
      </c>
      <c r="O10" s="204" t="str">
        <f>IF(nilai!BL12="","",nilai!BL12)</f>
        <v/>
      </c>
      <c r="P10" s="204" t="str">
        <f>IF(nilai!BM12="","",nilai!BM12)</f>
        <v/>
      </c>
    </row>
    <row r="11" spans="1:16">
      <c r="A11" s="8">
        <v>3</v>
      </c>
      <c r="B11" s="191">
        <f>nilai!B41</f>
        <v>5471</v>
      </c>
      <c r="C11" s="145" t="str">
        <f>nilai!C41</f>
        <v>AHMAD SAYUDINOR</v>
      </c>
      <c r="D11" s="202" t="e">
        <f>nilai!AH41</f>
        <v>#DIV/0!</v>
      </c>
      <c r="E11" s="203" t="e">
        <f>nilai!AI41</f>
        <v>#DIV/0!</v>
      </c>
      <c r="F11" s="202" t="e">
        <f>nilai!BC41</f>
        <v>#DIV/0!</v>
      </c>
      <c r="G11" s="203" t="e">
        <f>nilai!BD41</f>
        <v>#DIV/0!</v>
      </c>
      <c r="H11" s="202">
        <f>nilai!BE41</f>
        <v>0</v>
      </c>
      <c r="I11" s="202" t="str">
        <f>nilai!BF41</f>
        <v/>
      </c>
      <c r="J11" s="8" t="e">
        <f>nilai!BG41</f>
        <v>#DIV/0!</v>
      </c>
      <c r="K11" s="8" t="e">
        <f>nilai!BH41</f>
        <v>#DIV/0!</v>
      </c>
      <c r="L11" s="8" t="str">
        <f>nilai!BI41</f>
        <v/>
      </c>
      <c r="M11" s="8" t="str">
        <f>nilai!BJ41</f>
        <v/>
      </c>
      <c r="N11" s="204" t="str">
        <f>IF(nilai!BK13="","",nilai!BK13)</f>
        <v/>
      </c>
      <c r="O11" s="204" t="str">
        <f>IF(nilai!BL13="","",nilai!BL13)</f>
        <v/>
      </c>
      <c r="P11" s="204" t="str">
        <f>IF(nilai!BM13="","",nilai!BM13)</f>
        <v/>
      </c>
    </row>
    <row r="12" spans="1:16">
      <c r="A12" s="8">
        <v>4</v>
      </c>
      <c r="B12" s="191">
        <f>nilai!B56</f>
        <v>5472</v>
      </c>
      <c r="C12" s="145" t="str">
        <f>nilai!C56</f>
        <v>HILMAN SYA'FEI</v>
      </c>
      <c r="D12" s="202" t="e">
        <f>nilai!AH56</f>
        <v>#DIV/0!</v>
      </c>
      <c r="E12" s="203" t="e">
        <f>nilai!AI56</f>
        <v>#DIV/0!</v>
      </c>
      <c r="F12" s="202" t="e">
        <f>nilai!BC56</f>
        <v>#DIV/0!</v>
      </c>
      <c r="G12" s="203" t="e">
        <f>nilai!BD56</f>
        <v>#DIV/0!</v>
      </c>
      <c r="H12" s="202">
        <f>nilai!BE56</f>
        <v>0</v>
      </c>
      <c r="I12" s="202" t="str">
        <f>nilai!BF56</f>
        <v/>
      </c>
      <c r="J12" s="8" t="e">
        <f>nilai!BG56</f>
        <v>#DIV/0!</v>
      </c>
      <c r="K12" s="8" t="e">
        <f>nilai!BH56</f>
        <v>#DIV/0!</v>
      </c>
      <c r="L12" s="8" t="str">
        <f>nilai!BI56</f>
        <v/>
      </c>
      <c r="M12" s="8" t="str">
        <f>nilai!BJ56</f>
        <v/>
      </c>
      <c r="N12" s="204" t="str">
        <f>IF(nilai!BK14="","",nilai!BK14)</f>
        <v/>
      </c>
      <c r="O12" s="204" t="str">
        <f>IF(nilai!BL14="","",nilai!BL14)</f>
        <v/>
      </c>
      <c r="P12" s="204" t="str">
        <f>IF(nilai!BM14="","",nilai!BM14)</f>
        <v/>
      </c>
    </row>
    <row r="13" spans="1:16">
      <c r="A13" s="8">
        <v>5</v>
      </c>
      <c r="B13" s="191">
        <f>nilai!B71</f>
        <v>5473</v>
      </c>
      <c r="C13" s="145" t="str">
        <f>nilai!C71</f>
        <v>JAMALUDDIN</v>
      </c>
      <c r="D13" s="202" t="e">
        <f>nilai!AH71</f>
        <v>#DIV/0!</v>
      </c>
      <c r="E13" s="203" t="e">
        <f>nilai!AI71</f>
        <v>#DIV/0!</v>
      </c>
      <c r="F13" s="202" t="e">
        <f>nilai!BC71</f>
        <v>#DIV/0!</v>
      </c>
      <c r="G13" s="203" t="e">
        <f>nilai!BD71</f>
        <v>#DIV/0!</v>
      </c>
      <c r="H13" s="202">
        <f>nilai!BE71</f>
        <v>0</v>
      </c>
      <c r="I13" s="202" t="str">
        <f>nilai!BF71</f>
        <v/>
      </c>
      <c r="J13" s="8" t="e">
        <f>nilai!BG71</f>
        <v>#DIV/0!</v>
      </c>
      <c r="K13" s="8" t="e">
        <f>nilai!BH71</f>
        <v>#DIV/0!</v>
      </c>
      <c r="L13" s="8" t="str">
        <f>nilai!BI71</f>
        <v/>
      </c>
      <c r="M13" s="8" t="str">
        <f>nilai!BJ71</f>
        <v/>
      </c>
      <c r="N13" s="204" t="str">
        <f>IF(nilai!BK15="","",nilai!BK15)</f>
        <v/>
      </c>
      <c r="O13" s="204" t="str">
        <f>IF(nilai!BL15="","",nilai!BL15)</f>
        <v/>
      </c>
      <c r="P13" s="204" t="str">
        <f>IF(nilai!BM15="","",nilai!BM15)</f>
        <v/>
      </c>
    </row>
    <row r="14" spans="1:16">
      <c r="A14" s="8">
        <v>6</v>
      </c>
      <c r="B14" s="191">
        <f>nilai!B86</f>
        <v>5474</v>
      </c>
      <c r="C14" s="145" t="str">
        <f>nilai!C86</f>
        <v>M. ADITYA RYANDI</v>
      </c>
      <c r="D14" s="202" t="e">
        <f>nilai!AH86</f>
        <v>#DIV/0!</v>
      </c>
      <c r="E14" s="203" t="e">
        <f>nilai!AI86</f>
        <v>#DIV/0!</v>
      </c>
      <c r="F14" s="202" t="e">
        <f>nilai!BC86</f>
        <v>#DIV/0!</v>
      </c>
      <c r="G14" s="203" t="e">
        <f>nilai!BD86</f>
        <v>#DIV/0!</v>
      </c>
      <c r="H14" s="202">
        <f>nilai!BE86</f>
        <v>0</v>
      </c>
      <c r="I14" s="202" t="str">
        <f>nilai!BF86</f>
        <v/>
      </c>
      <c r="J14" s="8" t="e">
        <f>nilai!BG86</f>
        <v>#DIV/0!</v>
      </c>
      <c r="K14" s="8" t="e">
        <f>nilai!BH86</f>
        <v>#DIV/0!</v>
      </c>
      <c r="L14" s="8" t="str">
        <f>nilai!BI86</f>
        <v/>
      </c>
      <c r="M14" s="8" t="str">
        <f>nilai!BJ86</f>
        <v/>
      </c>
      <c r="N14" s="204" t="str">
        <f>IF(nilai!BK16="","",nilai!BK16)</f>
        <v/>
      </c>
      <c r="O14" s="204" t="str">
        <f>IF(nilai!BL16="","",nilai!BL16)</f>
        <v/>
      </c>
      <c r="P14" s="204" t="str">
        <f>IF(nilai!BM16="","",nilai!BM16)</f>
        <v/>
      </c>
    </row>
    <row r="15" spans="1:16">
      <c r="A15" s="8">
        <v>7</v>
      </c>
      <c r="B15" s="191">
        <f>nilai!B101</f>
        <v>5475</v>
      </c>
      <c r="C15" s="145" t="str">
        <f>nilai!C101</f>
        <v>M. ZAINAL AKBAR</v>
      </c>
      <c r="D15" s="202" t="e">
        <f>nilai!AH101</f>
        <v>#DIV/0!</v>
      </c>
      <c r="E15" s="203" t="e">
        <f>nilai!AI101</f>
        <v>#DIV/0!</v>
      </c>
      <c r="F15" s="202" t="e">
        <f>nilai!BC101</f>
        <v>#DIV/0!</v>
      </c>
      <c r="G15" s="203" t="e">
        <f>nilai!BD101</f>
        <v>#DIV/0!</v>
      </c>
      <c r="H15" s="202">
        <f>nilai!BE101</f>
        <v>0</v>
      </c>
      <c r="I15" s="202" t="str">
        <f>nilai!BF101</f>
        <v/>
      </c>
      <c r="J15" s="8" t="e">
        <f>nilai!BG101</f>
        <v>#DIV/0!</v>
      </c>
      <c r="K15" s="8" t="e">
        <f>nilai!BH101</f>
        <v>#DIV/0!</v>
      </c>
      <c r="L15" s="8" t="str">
        <f>nilai!BI101</f>
        <v/>
      </c>
      <c r="M15" s="8" t="str">
        <f>nilai!BJ101</f>
        <v/>
      </c>
      <c r="N15" s="204" t="str">
        <f>IF(nilai!BK17="","",nilai!BK17)</f>
        <v/>
      </c>
      <c r="O15" s="204" t="str">
        <f>IF(nilai!BL17="","",nilai!BL17)</f>
        <v/>
      </c>
      <c r="P15" s="204" t="str">
        <f>IF(nilai!BM17="","",nilai!BM17)</f>
        <v/>
      </c>
    </row>
    <row r="16" spans="1:16">
      <c r="A16" s="8">
        <v>8</v>
      </c>
      <c r="B16" s="191">
        <f>nilai!B116</f>
        <v>5476</v>
      </c>
      <c r="C16" s="145" t="str">
        <f>nilai!C116</f>
        <v>MAULIDI</v>
      </c>
      <c r="D16" s="202" t="e">
        <f>nilai!AH116</f>
        <v>#DIV/0!</v>
      </c>
      <c r="E16" s="203" t="e">
        <f>nilai!AI116</f>
        <v>#DIV/0!</v>
      </c>
      <c r="F16" s="202" t="e">
        <f>nilai!BC116</f>
        <v>#DIV/0!</v>
      </c>
      <c r="G16" s="203" t="e">
        <f>nilai!BD116</f>
        <v>#DIV/0!</v>
      </c>
      <c r="H16" s="202">
        <f>nilai!BE116</f>
        <v>0</v>
      </c>
      <c r="I16" s="202" t="str">
        <f>nilai!BF116</f>
        <v/>
      </c>
      <c r="J16" s="8" t="e">
        <f>nilai!BG116</f>
        <v>#DIV/0!</v>
      </c>
      <c r="K16" s="8" t="e">
        <f>nilai!BH116</f>
        <v>#DIV/0!</v>
      </c>
      <c r="L16" s="8" t="str">
        <f>nilai!BI116</f>
        <v/>
      </c>
      <c r="M16" s="8" t="str">
        <f>nilai!BJ116</f>
        <v/>
      </c>
      <c r="N16" s="204" t="str">
        <f>IF(nilai!BK18="","",nilai!BK18)</f>
        <v/>
      </c>
      <c r="O16" s="204" t="str">
        <f>IF(nilai!BL18="","",nilai!BL18)</f>
        <v/>
      </c>
      <c r="P16" s="204" t="str">
        <f>IF(nilai!BM18="","",nilai!BM18)</f>
        <v/>
      </c>
    </row>
    <row r="17" spans="1:16">
      <c r="A17" s="8">
        <v>9</v>
      </c>
      <c r="B17" s="191">
        <f>nilai!B131</f>
        <v>5477</v>
      </c>
      <c r="C17" s="145" t="str">
        <f>nilai!C131</f>
        <v>MUHAMMAD AGUS RIFANI</v>
      </c>
      <c r="D17" s="202" t="e">
        <f>nilai!AH131</f>
        <v>#DIV/0!</v>
      </c>
      <c r="E17" s="203" t="e">
        <f>nilai!AI131</f>
        <v>#DIV/0!</v>
      </c>
      <c r="F17" s="202" t="e">
        <f>nilai!BC131</f>
        <v>#DIV/0!</v>
      </c>
      <c r="G17" s="203" t="e">
        <f>nilai!BD131</f>
        <v>#DIV/0!</v>
      </c>
      <c r="H17" s="202">
        <f>nilai!BE131</f>
        <v>0</v>
      </c>
      <c r="I17" s="202" t="str">
        <f>nilai!BF131</f>
        <v/>
      </c>
      <c r="J17" s="8" t="e">
        <f>nilai!BG131</f>
        <v>#DIV/0!</v>
      </c>
      <c r="K17" s="8" t="e">
        <f>nilai!BH131</f>
        <v>#DIV/0!</v>
      </c>
      <c r="L17" s="8" t="str">
        <f>nilai!BI131</f>
        <v/>
      </c>
      <c r="M17" s="8" t="str">
        <f>nilai!BJ131</f>
        <v/>
      </c>
      <c r="N17" s="204" t="str">
        <f>IF(nilai!BK19="","",nilai!BK19)</f>
        <v/>
      </c>
      <c r="O17" s="204" t="str">
        <f>IF(nilai!BL19="","",nilai!BL19)</f>
        <v/>
      </c>
      <c r="P17" s="204" t="str">
        <f>IF(nilai!BM19="","",nilai!BM19)</f>
        <v/>
      </c>
    </row>
    <row r="18" spans="1:16">
      <c r="A18" s="8">
        <v>10</v>
      </c>
      <c r="B18" s="191">
        <f>nilai!B146</f>
        <v>5478</v>
      </c>
      <c r="C18" s="145" t="str">
        <f>nilai!C146</f>
        <v>MUHAMMAD AKBAR</v>
      </c>
      <c r="D18" s="202" t="e">
        <f>nilai!AH146</f>
        <v>#DIV/0!</v>
      </c>
      <c r="E18" s="203" t="e">
        <f>nilai!AI146</f>
        <v>#DIV/0!</v>
      </c>
      <c r="F18" s="202" t="e">
        <f>nilai!BC146</f>
        <v>#DIV/0!</v>
      </c>
      <c r="G18" s="203" t="e">
        <f>nilai!BD146</f>
        <v>#DIV/0!</v>
      </c>
      <c r="H18" s="202">
        <f>nilai!BE146</f>
        <v>0</v>
      </c>
      <c r="I18" s="202" t="str">
        <f>nilai!BF146</f>
        <v/>
      </c>
      <c r="J18" s="8" t="e">
        <f>nilai!BG146</f>
        <v>#DIV/0!</v>
      </c>
      <c r="K18" s="8" t="e">
        <f>nilai!BH146</f>
        <v>#DIV/0!</v>
      </c>
      <c r="L18" s="8" t="str">
        <f>nilai!BI146</f>
        <v/>
      </c>
      <c r="M18" s="8" t="str">
        <f>nilai!BJ146</f>
        <v/>
      </c>
      <c r="N18" s="204" t="str">
        <f>IF(nilai!BK20="","",nilai!BK20)</f>
        <v/>
      </c>
      <c r="O18" s="204" t="str">
        <f>IF(nilai!BL20="","",nilai!BL20)</f>
        <v/>
      </c>
      <c r="P18" s="204" t="str">
        <f>IF(nilai!BM20="","",nilai!BM20)</f>
        <v/>
      </c>
    </row>
    <row r="19" spans="1:16">
      <c r="A19" s="8">
        <v>11</v>
      </c>
      <c r="B19" s="191">
        <f>nilai!B161</f>
        <v>5479</v>
      </c>
      <c r="C19" s="145" t="str">
        <f>nilai!C161</f>
        <v>MUHAMMAD ALPIANOR</v>
      </c>
      <c r="D19" s="202" t="e">
        <f>nilai!AH161</f>
        <v>#DIV/0!</v>
      </c>
      <c r="E19" s="203" t="e">
        <f>nilai!AI161</f>
        <v>#DIV/0!</v>
      </c>
      <c r="F19" s="202" t="e">
        <f>nilai!BC161</f>
        <v>#DIV/0!</v>
      </c>
      <c r="G19" s="203" t="e">
        <f>nilai!BD161</f>
        <v>#DIV/0!</v>
      </c>
      <c r="H19" s="202">
        <f>nilai!BE161</f>
        <v>0</v>
      </c>
      <c r="I19" s="202" t="str">
        <f>nilai!BF161</f>
        <v/>
      </c>
      <c r="J19" s="8" t="e">
        <f>nilai!BG161</f>
        <v>#DIV/0!</v>
      </c>
      <c r="K19" s="8" t="e">
        <f>nilai!BH161</f>
        <v>#DIV/0!</v>
      </c>
      <c r="L19" s="8" t="str">
        <f>nilai!BI161</f>
        <v/>
      </c>
      <c r="M19" s="8" t="str">
        <f>nilai!BJ161</f>
        <v/>
      </c>
      <c r="N19" s="204" t="str">
        <f>IF(nilai!BK21="","",nilai!BK21)</f>
        <v/>
      </c>
      <c r="O19" s="204" t="str">
        <f>IF(nilai!BL21="","",nilai!BL21)</f>
        <v/>
      </c>
      <c r="P19" s="204" t="str">
        <f>IF(nilai!BM21="","",nilai!BM21)</f>
        <v/>
      </c>
    </row>
    <row r="20" spans="1:16">
      <c r="A20" s="8">
        <v>12</v>
      </c>
      <c r="B20" s="191">
        <f>nilai!B176</f>
        <v>5480</v>
      </c>
      <c r="C20" s="145" t="str">
        <f>nilai!C176</f>
        <v>MUHAMMAD ANDRIAN</v>
      </c>
      <c r="D20" s="202" t="e">
        <f>nilai!AH176</f>
        <v>#DIV/0!</v>
      </c>
      <c r="E20" s="203" t="e">
        <f>nilai!AI176</f>
        <v>#DIV/0!</v>
      </c>
      <c r="F20" s="202" t="e">
        <f>nilai!BC176</f>
        <v>#DIV/0!</v>
      </c>
      <c r="G20" s="203" t="e">
        <f>nilai!BD176</f>
        <v>#DIV/0!</v>
      </c>
      <c r="H20" s="202">
        <f>nilai!BE176</f>
        <v>0</v>
      </c>
      <c r="I20" s="202" t="str">
        <f>nilai!BF176</f>
        <v/>
      </c>
      <c r="J20" s="8" t="e">
        <f>nilai!BG176</f>
        <v>#DIV/0!</v>
      </c>
      <c r="K20" s="8" t="e">
        <f>nilai!BH176</f>
        <v>#DIV/0!</v>
      </c>
      <c r="L20" s="8" t="str">
        <f>nilai!BI176</f>
        <v/>
      </c>
      <c r="M20" s="8" t="str">
        <f>nilai!BJ176</f>
        <v/>
      </c>
      <c r="N20" s="204" t="str">
        <f>IF(nilai!BK22="","",nilai!BK22)</f>
        <v/>
      </c>
      <c r="O20" s="204" t="str">
        <f>IF(nilai!BL22="","",nilai!BL22)</f>
        <v/>
      </c>
      <c r="P20" s="204" t="str">
        <f>IF(nilai!BM22="","",nilai!BM22)</f>
        <v/>
      </c>
    </row>
    <row r="21" spans="1:16">
      <c r="A21" s="8">
        <v>13</v>
      </c>
      <c r="B21" s="191">
        <f>nilai!B191</f>
        <v>5481</v>
      </c>
      <c r="C21" s="145" t="str">
        <f>nilai!C191</f>
        <v>MUHAMMAD AZIDAN</v>
      </c>
      <c r="D21" s="202" t="e">
        <f>nilai!AH191</f>
        <v>#DIV/0!</v>
      </c>
      <c r="E21" s="203" t="e">
        <f>nilai!AI191</f>
        <v>#DIV/0!</v>
      </c>
      <c r="F21" s="202" t="e">
        <f>nilai!BC191</f>
        <v>#DIV/0!</v>
      </c>
      <c r="G21" s="203" t="e">
        <f>nilai!BD191</f>
        <v>#DIV/0!</v>
      </c>
      <c r="H21" s="202">
        <f>nilai!BE191</f>
        <v>0</v>
      </c>
      <c r="I21" s="202" t="str">
        <f>nilai!BF191</f>
        <v/>
      </c>
      <c r="J21" s="8" t="e">
        <f>nilai!BG191</f>
        <v>#DIV/0!</v>
      </c>
      <c r="K21" s="8" t="e">
        <f>nilai!BH191</f>
        <v>#DIV/0!</v>
      </c>
      <c r="L21" s="8" t="str">
        <f>nilai!BI191</f>
        <v/>
      </c>
      <c r="M21" s="8" t="str">
        <f>nilai!BJ191</f>
        <v/>
      </c>
      <c r="N21" s="204" t="str">
        <f>IF(nilai!BK23="","",nilai!BK23)</f>
        <v/>
      </c>
      <c r="O21" s="204" t="str">
        <f>IF(nilai!BL23="","",nilai!BL23)</f>
        <v/>
      </c>
      <c r="P21" s="204" t="str">
        <f>IF(nilai!BM23="","",nilai!BM23)</f>
        <v/>
      </c>
    </row>
    <row r="22" spans="1:16">
      <c r="A22" s="8">
        <v>14</v>
      </c>
      <c r="B22" s="191">
        <f>nilai!B206</f>
        <v>5482</v>
      </c>
      <c r="C22" s="145" t="str">
        <f>nilai!C206</f>
        <v>MUHAMMAD FAHRIANSYAH</v>
      </c>
      <c r="D22" s="202" t="e">
        <f>nilai!AH206</f>
        <v>#DIV/0!</v>
      </c>
      <c r="E22" s="203" t="e">
        <f>nilai!AI206</f>
        <v>#DIV/0!</v>
      </c>
      <c r="F22" s="202" t="e">
        <f>nilai!BC206</f>
        <v>#DIV/0!</v>
      </c>
      <c r="G22" s="203" t="e">
        <f>nilai!BD206</f>
        <v>#DIV/0!</v>
      </c>
      <c r="H22" s="202">
        <f>nilai!BE206</f>
        <v>0</v>
      </c>
      <c r="I22" s="202" t="str">
        <f>nilai!BF206</f>
        <v/>
      </c>
      <c r="J22" s="8" t="e">
        <f>nilai!BG206</f>
        <v>#DIV/0!</v>
      </c>
      <c r="K22" s="8" t="e">
        <f>nilai!BH206</f>
        <v>#DIV/0!</v>
      </c>
      <c r="L22" s="8" t="str">
        <f>nilai!BI206</f>
        <v/>
      </c>
      <c r="M22" s="8" t="str">
        <f>nilai!BJ206</f>
        <v/>
      </c>
      <c r="N22" s="204" t="str">
        <f>IF(nilai!BK24="","",nilai!BK24)</f>
        <v/>
      </c>
      <c r="O22" s="204" t="str">
        <f>IF(nilai!BL24="","",nilai!BL24)</f>
        <v/>
      </c>
      <c r="P22" s="204" t="str">
        <f>IF(nilai!BM24="","",nilai!BM24)</f>
        <v/>
      </c>
    </row>
    <row r="23" spans="1:16">
      <c r="A23" s="8">
        <v>15</v>
      </c>
      <c r="B23" s="191">
        <f>nilai!B221</f>
        <v>5483</v>
      </c>
      <c r="C23" s="145" t="str">
        <f>nilai!C221</f>
        <v>MUHAMMAD FAUZAN</v>
      </c>
      <c r="D23" s="202" t="e">
        <f>nilai!AH221</f>
        <v>#DIV/0!</v>
      </c>
      <c r="E23" s="203" t="e">
        <f>nilai!AI221</f>
        <v>#DIV/0!</v>
      </c>
      <c r="F23" s="202" t="e">
        <f>nilai!BC221</f>
        <v>#DIV/0!</v>
      </c>
      <c r="G23" s="203" t="e">
        <f>nilai!BD221</f>
        <v>#DIV/0!</v>
      </c>
      <c r="H23" s="202">
        <f>nilai!BE221</f>
        <v>0</v>
      </c>
      <c r="I23" s="202" t="str">
        <f>nilai!BF221</f>
        <v/>
      </c>
      <c r="J23" s="8" t="e">
        <f>nilai!BG221</f>
        <v>#DIV/0!</v>
      </c>
      <c r="K23" s="8" t="e">
        <f>nilai!BH221</f>
        <v>#DIV/0!</v>
      </c>
      <c r="L23" s="8" t="str">
        <f>nilai!BI221</f>
        <v/>
      </c>
      <c r="M23" s="8" t="str">
        <f>nilai!BJ221</f>
        <v/>
      </c>
      <c r="N23" s="204" t="str">
        <f>IF(nilai!BK25="","",nilai!BK25)</f>
        <v/>
      </c>
      <c r="O23" s="204" t="str">
        <f>IF(nilai!BL25="","",nilai!BL25)</f>
        <v/>
      </c>
      <c r="P23" s="204" t="str">
        <f>IF(nilai!BM25="","",nilai!BM25)</f>
        <v/>
      </c>
    </row>
    <row r="24" spans="1:16">
      <c r="A24" s="8">
        <v>16</v>
      </c>
      <c r="B24" s="191">
        <f>nilai!B236</f>
        <v>5484</v>
      </c>
      <c r="C24" s="145" t="str">
        <f>nilai!C236</f>
        <v>MUHAMMAD FAZAL HAFIZH</v>
      </c>
      <c r="D24" s="202" t="e">
        <f>nilai!AH236</f>
        <v>#DIV/0!</v>
      </c>
      <c r="E24" s="203" t="e">
        <f>nilai!AI236</f>
        <v>#DIV/0!</v>
      </c>
      <c r="F24" s="202" t="e">
        <f>nilai!BC236</f>
        <v>#DIV/0!</v>
      </c>
      <c r="G24" s="203" t="e">
        <f>nilai!BD236</f>
        <v>#DIV/0!</v>
      </c>
      <c r="H24" s="202">
        <f>nilai!BE236</f>
        <v>0</v>
      </c>
      <c r="I24" s="202" t="str">
        <f>nilai!BF236</f>
        <v/>
      </c>
      <c r="J24" s="8" t="e">
        <f>nilai!BG236</f>
        <v>#DIV/0!</v>
      </c>
      <c r="K24" s="8" t="e">
        <f>nilai!BH236</f>
        <v>#DIV/0!</v>
      </c>
      <c r="L24" s="8" t="str">
        <f>nilai!BI236</f>
        <v/>
      </c>
      <c r="M24" s="8" t="str">
        <f>nilai!BJ236</f>
        <v/>
      </c>
      <c r="N24" s="204" t="str">
        <f>IF(nilai!BK26="","",nilai!BK26)</f>
        <v/>
      </c>
      <c r="O24" s="204" t="str">
        <f>IF(nilai!BL26="","",nilai!BL26)</f>
        <v/>
      </c>
      <c r="P24" s="204" t="str">
        <f>IF(nilai!BM26="","",nilai!BM26)</f>
        <v/>
      </c>
    </row>
    <row r="25" spans="1:16">
      <c r="A25" s="8">
        <v>17</v>
      </c>
      <c r="B25" s="191">
        <f>nilai!B251</f>
        <v>5485</v>
      </c>
      <c r="C25" s="145" t="str">
        <f>nilai!C251</f>
        <v>MUHAMMAD FIKRI</v>
      </c>
      <c r="D25" s="202" t="e">
        <f>nilai!AH251</f>
        <v>#DIV/0!</v>
      </c>
      <c r="E25" s="203" t="e">
        <f>nilai!AI251</f>
        <v>#DIV/0!</v>
      </c>
      <c r="F25" s="202" t="e">
        <f>nilai!BC251</f>
        <v>#DIV/0!</v>
      </c>
      <c r="G25" s="203" t="e">
        <f>nilai!BD251</f>
        <v>#DIV/0!</v>
      </c>
      <c r="H25" s="202">
        <f>nilai!BE251</f>
        <v>0</v>
      </c>
      <c r="I25" s="202" t="str">
        <f>nilai!BF251</f>
        <v/>
      </c>
      <c r="J25" s="8" t="e">
        <f>nilai!BG251</f>
        <v>#DIV/0!</v>
      </c>
      <c r="K25" s="8" t="e">
        <f>nilai!BH251</f>
        <v>#DIV/0!</v>
      </c>
      <c r="L25" s="8" t="str">
        <f>nilai!BI251</f>
        <v/>
      </c>
      <c r="M25" s="8" t="str">
        <f>nilai!BJ251</f>
        <v/>
      </c>
      <c r="N25" s="204" t="str">
        <f>IF(nilai!BK27="","",nilai!BK27)</f>
        <v/>
      </c>
      <c r="O25" s="204" t="str">
        <f>IF(nilai!BL27="","",nilai!BL27)</f>
        <v/>
      </c>
      <c r="P25" s="204" t="str">
        <f>IF(nilai!BM27="","",nilai!BM27)</f>
        <v/>
      </c>
    </row>
    <row r="26" spans="1:16">
      <c r="A26" s="8">
        <v>18</v>
      </c>
      <c r="B26" s="191">
        <f>nilai!B266</f>
        <v>5486</v>
      </c>
      <c r="C26" s="145" t="str">
        <f>nilai!C266</f>
        <v>MUHAMMAD IHWAN</v>
      </c>
      <c r="D26" s="202" t="e">
        <f>nilai!AH266</f>
        <v>#DIV/0!</v>
      </c>
      <c r="E26" s="203" t="e">
        <f>nilai!AI266</f>
        <v>#DIV/0!</v>
      </c>
      <c r="F26" s="202" t="e">
        <f>nilai!BC266</f>
        <v>#DIV/0!</v>
      </c>
      <c r="G26" s="203" t="e">
        <f>nilai!BD266</f>
        <v>#DIV/0!</v>
      </c>
      <c r="H26" s="202">
        <f>nilai!BE266</f>
        <v>0</v>
      </c>
      <c r="I26" s="202" t="str">
        <f>nilai!BF266</f>
        <v/>
      </c>
      <c r="J26" s="8" t="e">
        <f>nilai!BG266</f>
        <v>#DIV/0!</v>
      </c>
      <c r="K26" s="8" t="e">
        <f>nilai!BH266</f>
        <v>#DIV/0!</v>
      </c>
      <c r="L26" s="8" t="str">
        <f>nilai!BI266</f>
        <v/>
      </c>
      <c r="M26" s="8" t="str">
        <f>nilai!BJ266</f>
        <v/>
      </c>
      <c r="N26" s="204" t="str">
        <f>IF(nilai!BK28="","",nilai!BK28)</f>
        <v/>
      </c>
      <c r="O26" s="204" t="str">
        <f>IF(nilai!BL28="","",nilai!BL28)</f>
        <v/>
      </c>
      <c r="P26" s="204" t="str">
        <f>IF(nilai!BM28="","",nilai!BM28)</f>
        <v/>
      </c>
    </row>
    <row r="27" spans="1:16">
      <c r="A27" s="8">
        <v>19</v>
      </c>
      <c r="B27" s="191">
        <f>nilai!B281</f>
        <v>5487</v>
      </c>
      <c r="C27" s="145" t="str">
        <f>nilai!C281</f>
        <v>MUHAMMAD IQBAL FIRDAUS</v>
      </c>
      <c r="D27" s="202" t="e">
        <f>nilai!AH281</f>
        <v>#DIV/0!</v>
      </c>
      <c r="E27" s="203" t="e">
        <f>nilai!AI281</f>
        <v>#DIV/0!</v>
      </c>
      <c r="F27" s="202" t="e">
        <f>nilai!BC281</f>
        <v>#DIV/0!</v>
      </c>
      <c r="G27" s="203" t="e">
        <f>nilai!BD281</f>
        <v>#DIV/0!</v>
      </c>
      <c r="H27" s="202">
        <f>nilai!BE281</f>
        <v>0</v>
      </c>
      <c r="I27" s="202" t="str">
        <f>nilai!BF281</f>
        <v/>
      </c>
      <c r="J27" s="8" t="e">
        <f>nilai!BG281</f>
        <v>#DIV/0!</v>
      </c>
      <c r="K27" s="8" t="e">
        <f>nilai!BH281</f>
        <v>#DIV/0!</v>
      </c>
      <c r="L27" s="8" t="str">
        <f>nilai!BI281</f>
        <v/>
      </c>
      <c r="M27" s="8" t="str">
        <f>nilai!BJ281</f>
        <v/>
      </c>
      <c r="N27" s="204" t="str">
        <f>IF(nilai!BK29="","",nilai!BK29)</f>
        <v/>
      </c>
      <c r="O27" s="204" t="str">
        <f>IF(nilai!BL29="","",nilai!BL29)</f>
        <v/>
      </c>
      <c r="P27" s="204" t="str">
        <f>IF(nilai!BM29="","",nilai!BM29)</f>
        <v/>
      </c>
    </row>
    <row r="28" spans="1:16">
      <c r="A28" s="8">
        <v>20</v>
      </c>
      <c r="B28" s="191">
        <f>nilai!B296</f>
        <v>5488</v>
      </c>
      <c r="C28" s="145" t="str">
        <f>nilai!C296</f>
        <v>MUHAMMAD IZZA ARRAFI</v>
      </c>
      <c r="D28" s="202" t="e">
        <f>nilai!AH296</f>
        <v>#DIV/0!</v>
      </c>
      <c r="E28" s="203" t="e">
        <f>nilai!AI296</f>
        <v>#DIV/0!</v>
      </c>
      <c r="F28" s="202" t="e">
        <f>nilai!BC296</f>
        <v>#DIV/0!</v>
      </c>
      <c r="G28" s="203" t="e">
        <f>nilai!BD296</f>
        <v>#DIV/0!</v>
      </c>
      <c r="H28" s="202">
        <f>nilai!BE296</f>
        <v>0</v>
      </c>
      <c r="I28" s="202" t="str">
        <f>nilai!BF296</f>
        <v/>
      </c>
      <c r="J28" s="8" t="e">
        <f>nilai!BG296</f>
        <v>#DIV/0!</v>
      </c>
      <c r="K28" s="8" t="e">
        <f>nilai!BH296</f>
        <v>#DIV/0!</v>
      </c>
      <c r="L28" s="8" t="str">
        <f>nilai!BI296</f>
        <v/>
      </c>
      <c r="M28" s="8" t="str">
        <f>nilai!BJ296</f>
        <v/>
      </c>
      <c r="N28" s="204" t="str">
        <f>IF(nilai!BK30="","",nilai!BK30)</f>
        <v/>
      </c>
      <c r="O28" s="204" t="str">
        <f>IF(nilai!BL30="","",nilai!BL30)</f>
        <v/>
      </c>
      <c r="P28" s="204" t="str">
        <f>IF(nilai!BM30="","",nilai!BM30)</f>
        <v/>
      </c>
    </row>
    <row r="29" spans="1:16">
      <c r="A29" s="8">
        <v>21</v>
      </c>
      <c r="B29" s="191">
        <f>nilai!B311</f>
        <v>5489</v>
      </c>
      <c r="C29" s="145" t="str">
        <f>nilai!C311</f>
        <v>MUHAMMAD MAHDI</v>
      </c>
      <c r="D29" s="202" t="e">
        <f>nilai!AH311</f>
        <v>#DIV/0!</v>
      </c>
      <c r="E29" s="203" t="e">
        <f>nilai!AI311</f>
        <v>#DIV/0!</v>
      </c>
      <c r="F29" s="202" t="e">
        <f>nilai!BC311</f>
        <v>#DIV/0!</v>
      </c>
      <c r="G29" s="203" t="e">
        <f>nilai!BD311</f>
        <v>#DIV/0!</v>
      </c>
      <c r="H29" s="202">
        <f>nilai!BE311</f>
        <v>0</v>
      </c>
      <c r="I29" s="202" t="str">
        <f>nilai!BF311</f>
        <v/>
      </c>
      <c r="J29" s="8" t="e">
        <f>nilai!BG311</f>
        <v>#DIV/0!</v>
      </c>
      <c r="K29" s="8" t="e">
        <f>nilai!BH311</f>
        <v>#DIV/0!</v>
      </c>
      <c r="L29" s="8" t="str">
        <f>nilai!BI311</f>
        <v/>
      </c>
      <c r="M29" s="8" t="str">
        <f>nilai!BJ311</f>
        <v/>
      </c>
      <c r="N29" s="204" t="str">
        <f>IF(nilai!BK31="","",nilai!BK31)</f>
        <v/>
      </c>
      <c r="O29" s="204" t="str">
        <f>IF(nilai!BL31="","",nilai!BL31)</f>
        <v/>
      </c>
      <c r="P29" s="204" t="str">
        <f>IF(nilai!BM31="","",nilai!BM31)</f>
        <v/>
      </c>
    </row>
    <row r="30" spans="1:16">
      <c r="A30" s="8">
        <v>22</v>
      </c>
      <c r="B30" s="191">
        <f>nilai!B326</f>
        <v>5490</v>
      </c>
      <c r="C30" s="145" t="str">
        <f>nilai!C326</f>
        <v>MUHAMMAD NAHDY RAMADHAN</v>
      </c>
      <c r="D30" s="202" t="e">
        <f>nilai!AH326</f>
        <v>#DIV/0!</v>
      </c>
      <c r="E30" s="203" t="e">
        <f>nilai!AI326</f>
        <v>#DIV/0!</v>
      </c>
      <c r="F30" s="202" t="e">
        <f>nilai!BC326</f>
        <v>#DIV/0!</v>
      </c>
      <c r="G30" s="203" t="e">
        <f>nilai!BD326</f>
        <v>#DIV/0!</v>
      </c>
      <c r="H30" s="202">
        <f>nilai!BE326</f>
        <v>0</v>
      </c>
      <c r="I30" s="202" t="str">
        <f>nilai!BF326</f>
        <v/>
      </c>
      <c r="J30" s="8" t="e">
        <f>nilai!BG326</f>
        <v>#DIV/0!</v>
      </c>
      <c r="K30" s="8" t="e">
        <f>nilai!BH326</f>
        <v>#DIV/0!</v>
      </c>
      <c r="L30" s="8" t="str">
        <f>nilai!BI326</f>
        <v/>
      </c>
      <c r="M30" s="8" t="str">
        <f>nilai!BJ326</f>
        <v/>
      </c>
      <c r="N30" s="204" t="str">
        <f>IF(nilai!BK32="","",nilai!BK32)</f>
        <v/>
      </c>
      <c r="O30" s="204" t="str">
        <f>IF(nilai!BL32="","",nilai!BL32)</f>
        <v/>
      </c>
      <c r="P30" s="204" t="str">
        <f>IF(nilai!BM32="","",nilai!BM32)</f>
        <v/>
      </c>
    </row>
    <row r="31" spans="1:16">
      <c r="A31" s="8">
        <v>23</v>
      </c>
      <c r="B31" s="191">
        <f>nilai!B341</f>
        <v>5491</v>
      </c>
      <c r="C31" s="145" t="str">
        <f>nilai!C341</f>
        <v>MUHAMMAD NUR FADHILAH</v>
      </c>
      <c r="D31" s="202" t="e">
        <f>nilai!AH341</f>
        <v>#DIV/0!</v>
      </c>
      <c r="E31" s="203" t="e">
        <f>nilai!AI341</f>
        <v>#DIV/0!</v>
      </c>
      <c r="F31" s="202" t="e">
        <f>nilai!BC341</f>
        <v>#DIV/0!</v>
      </c>
      <c r="G31" s="203" t="e">
        <f>nilai!BD341</f>
        <v>#DIV/0!</v>
      </c>
      <c r="H31" s="202">
        <f>nilai!BE341</f>
        <v>0</v>
      </c>
      <c r="I31" s="202" t="str">
        <f>nilai!BF341</f>
        <v/>
      </c>
      <c r="J31" s="8" t="e">
        <f>nilai!BG341</f>
        <v>#DIV/0!</v>
      </c>
      <c r="K31" s="8" t="e">
        <f>nilai!BH341</f>
        <v>#DIV/0!</v>
      </c>
      <c r="L31" s="8" t="str">
        <f>nilai!BI341</f>
        <v/>
      </c>
      <c r="M31" s="8" t="str">
        <f>nilai!BJ341</f>
        <v/>
      </c>
      <c r="N31" s="204" t="str">
        <f>IF(nilai!BK33="","",nilai!BK33)</f>
        <v/>
      </c>
      <c r="O31" s="204" t="str">
        <f>IF(nilai!BL33="","",nilai!BL33)</f>
        <v/>
      </c>
      <c r="P31" s="204" t="str">
        <f>IF(nilai!BM33="","",nilai!BM33)</f>
        <v/>
      </c>
    </row>
    <row r="32" spans="1:16">
      <c r="A32" s="8">
        <v>24</v>
      </c>
      <c r="B32" s="191">
        <f>nilai!B356</f>
        <v>5492</v>
      </c>
      <c r="C32" s="145" t="str">
        <f>nilai!C356</f>
        <v>MUHAMMAD RAHMAN</v>
      </c>
      <c r="D32" s="202" t="e">
        <f>nilai!AH356</f>
        <v>#DIV/0!</v>
      </c>
      <c r="E32" s="203" t="e">
        <f>nilai!AI356</f>
        <v>#DIV/0!</v>
      </c>
      <c r="F32" s="202" t="e">
        <f>nilai!BC356</f>
        <v>#DIV/0!</v>
      </c>
      <c r="G32" s="203" t="e">
        <f>nilai!BD356</f>
        <v>#DIV/0!</v>
      </c>
      <c r="H32" s="202">
        <f>nilai!BE356</f>
        <v>0</v>
      </c>
      <c r="I32" s="202" t="str">
        <f>nilai!BF356</f>
        <v/>
      </c>
      <c r="J32" s="8" t="e">
        <f>nilai!BG356</f>
        <v>#DIV/0!</v>
      </c>
      <c r="K32" s="8" t="e">
        <f>nilai!BH356</f>
        <v>#DIV/0!</v>
      </c>
      <c r="L32" s="8" t="str">
        <f>nilai!BI356</f>
        <v/>
      </c>
      <c r="M32" s="8" t="str">
        <f>nilai!BJ356</f>
        <v/>
      </c>
      <c r="N32" s="204" t="str">
        <f>IF(nilai!BK34="","",nilai!BK34)</f>
        <v/>
      </c>
      <c r="O32" s="204" t="str">
        <f>IF(nilai!BL34="","",nilai!BL34)</f>
        <v/>
      </c>
      <c r="P32" s="204" t="str">
        <f>IF(nilai!BM34="","",nilai!BM34)</f>
        <v/>
      </c>
    </row>
    <row r="33" spans="1:16">
      <c r="A33" s="8">
        <v>25</v>
      </c>
      <c r="B33" s="191">
        <f>nilai!B371</f>
        <v>5493</v>
      </c>
      <c r="C33" s="145" t="str">
        <f>nilai!C371</f>
        <v>MUHAMMAD RAIHAN</v>
      </c>
      <c r="D33" s="202" t="e">
        <f>nilai!AH371</f>
        <v>#DIV/0!</v>
      </c>
      <c r="E33" s="203" t="e">
        <f>nilai!AI371</f>
        <v>#DIV/0!</v>
      </c>
      <c r="F33" s="202" t="e">
        <f>nilai!BC371</f>
        <v>#DIV/0!</v>
      </c>
      <c r="G33" s="203" t="e">
        <f>nilai!BD371</f>
        <v>#DIV/0!</v>
      </c>
      <c r="H33" s="202">
        <f>nilai!BE371</f>
        <v>0</v>
      </c>
      <c r="I33" s="202" t="str">
        <f>nilai!BF371</f>
        <v/>
      </c>
      <c r="J33" s="8" t="e">
        <f>nilai!BG371</f>
        <v>#DIV/0!</v>
      </c>
      <c r="K33" s="8" t="e">
        <f>nilai!BH371</f>
        <v>#DIV/0!</v>
      </c>
      <c r="L33" s="8" t="str">
        <f>nilai!BI371</f>
        <v/>
      </c>
      <c r="M33" s="8" t="str">
        <f>nilai!BJ371</f>
        <v/>
      </c>
      <c r="N33" s="204" t="str">
        <f>IF(nilai!BK35="","",nilai!BK35)</f>
        <v/>
      </c>
      <c r="O33" s="204" t="str">
        <f>IF(nilai!BL35="","",nilai!BL35)</f>
        <v/>
      </c>
      <c r="P33" s="204" t="str">
        <f>IF(nilai!BM35="","",nilai!BM35)</f>
        <v/>
      </c>
    </row>
    <row r="34" spans="1:16">
      <c r="A34" s="8">
        <v>26</v>
      </c>
      <c r="B34" s="191">
        <f>nilai!B386</f>
        <v>5494</v>
      </c>
      <c r="C34" s="145" t="str">
        <f>nilai!C386</f>
        <v>MUHAMMAD RAYHAN PARIZAN</v>
      </c>
      <c r="D34" s="202" t="e">
        <f>nilai!AH386</f>
        <v>#DIV/0!</v>
      </c>
      <c r="E34" s="203" t="e">
        <f>nilai!AI386</f>
        <v>#DIV/0!</v>
      </c>
      <c r="F34" s="202" t="e">
        <f>nilai!BC386</f>
        <v>#DIV/0!</v>
      </c>
      <c r="G34" s="203" t="e">
        <f>nilai!BD386</f>
        <v>#DIV/0!</v>
      </c>
      <c r="H34" s="202">
        <f>nilai!BE386</f>
        <v>0</v>
      </c>
      <c r="I34" s="202" t="str">
        <f>nilai!BF386</f>
        <v/>
      </c>
      <c r="J34" s="8" t="e">
        <f>nilai!BG386</f>
        <v>#DIV/0!</v>
      </c>
      <c r="K34" s="8" t="e">
        <f>nilai!BH386</f>
        <v>#DIV/0!</v>
      </c>
      <c r="L34" s="8" t="str">
        <f>nilai!BI386</f>
        <v/>
      </c>
      <c r="M34" s="8" t="str">
        <f>nilai!BJ386</f>
        <v/>
      </c>
      <c r="N34" s="204" t="str">
        <f>IF(nilai!BK36="","",nilai!BK36)</f>
        <v/>
      </c>
      <c r="O34" s="204" t="str">
        <f>IF(nilai!BL36="","",nilai!BL36)</f>
        <v/>
      </c>
      <c r="P34" s="204" t="str">
        <f>IF(nilai!BM36="","",nilai!BM36)</f>
        <v/>
      </c>
    </row>
    <row r="35" spans="1:16">
      <c r="A35" s="8">
        <v>27</v>
      </c>
      <c r="B35" s="191">
        <f>nilai!B401</f>
        <v>5495</v>
      </c>
      <c r="C35" s="145" t="str">
        <f>nilai!C401</f>
        <v>MUHAMMAD RIFKI</v>
      </c>
      <c r="D35" s="202" t="e">
        <f>nilai!AH401</f>
        <v>#DIV/0!</v>
      </c>
      <c r="E35" s="203" t="e">
        <f>nilai!AI401</f>
        <v>#DIV/0!</v>
      </c>
      <c r="F35" s="202" t="e">
        <f>nilai!BC401</f>
        <v>#DIV/0!</v>
      </c>
      <c r="G35" s="203" t="e">
        <f>nilai!BD401</f>
        <v>#DIV/0!</v>
      </c>
      <c r="H35" s="202">
        <f>nilai!BE401</f>
        <v>0</v>
      </c>
      <c r="I35" s="202" t="str">
        <f>nilai!BF401</f>
        <v/>
      </c>
      <c r="J35" s="8" t="e">
        <f>nilai!BG401</f>
        <v>#DIV/0!</v>
      </c>
      <c r="K35" s="8" t="e">
        <f>nilai!BH401</f>
        <v>#DIV/0!</v>
      </c>
      <c r="L35" s="8" t="str">
        <f>nilai!BI401</f>
        <v/>
      </c>
      <c r="M35" s="8" t="str">
        <f>nilai!BJ401</f>
        <v/>
      </c>
      <c r="N35" s="204" t="str">
        <f>IF(nilai!BK37="","",nilai!BK37)</f>
        <v/>
      </c>
      <c r="O35" s="204" t="str">
        <f>IF(nilai!BL37="","",nilai!BL37)</f>
        <v/>
      </c>
      <c r="P35" s="204" t="str">
        <f>IF(nilai!BM37="","",nilai!BM37)</f>
        <v/>
      </c>
    </row>
    <row r="36" spans="1:16">
      <c r="A36" s="8">
        <v>28</v>
      </c>
      <c r="B36" s="191">
        <f>nilai!B416</f>
        <v>5496</v>
      </c>
      <c r="C36" s="145" t="str">
        <f>nilai!C416</f>
        <v>MUHAMMAD RINALDI MAULANA</v>
      </c>
      <c r="D36" s="202" t="e">
        <f>nilai!AH416</f>
        <v>#DIV/0!</v>
      </c>
      <c r="E36" s="203" t="e">
        <f>nilai!AI416</f>
        <v>#DIV/0!</v>
      </c>
      <c r="F36" s="202" t="e">
        <f>nilai!BC416</f>
        <v>#DIV/0!</v>
      </c>
      <c r="G36" s="203" t="e">
        <f>nilai!BD416</f>
        <v>#DIV/0!</v>
      </c>
      <c r="H36" s="202">
        <f>nilai!BE416</f>
        <v>0</v>
      </c>
      <c r="I36" s="202" t="str">
        <f>nilai!BF416</f>
        <v/>
      </c>
      <c r="J36" s="8" t="e">
        <f>nilai!BG416</f>
        <v>#DIV/0!</v>
      </c>
      <c r="K36" s="8" t="e">
        <f>nilai!BH416</f>
        <v>#DIV/0!</v>
      </c>
      <c r="L36" s="8" t="str">
        <f>nilai!BI416</f>
        <v/>
      </c>
      <c r="M36" s="8" t="str">
        <f>nilai!BJ416</f>
        <v/>
      </c>
      <c r="N36" s="204" t="str">
        <f>IF(nilai!BK38="","",nilai!BK38)</f>
        <v/>
      </c>
      <c r="O36" s="204" t="str">
        <f>IF(nilai!BL38="","",nilai!BL38)</f>
        <v/>
      </c>
      <c r="P36" s="204" t="str">
        <f>IF(nilai!BM38="","",nilai!BM38)</f>
        <v/>
      </c>
    </row>
    <row r="37" spans="1:16">
      <c r="A37" s="8">
        <v>29</v>
      </c>
      <c r="B37" s="191">
        <f>nilai!B431</f>
        <v>5497</v>
      </c>
      <c r="C37" s="145" t="str">
        <f>nilai!C431</f>
        <v>MUHAMMAD RIZAL</v>
      </c>
      <c r="D37" s="202" t="e">
        <f>nilai!AH431</f>
        <v>#DIV/0!</v>
      </c>
      <c r="E37" s="203" t="e">
        <f>nilai!AI431</f>
        <v>#DIV/0!</v>
      </c>
      <c r="F37" s="202" t="e">
        <f>nilai!BC431</f>
        <v>#DIV/0!</v>
      </c>
      <c r="G37" s="203" t="e">
        <f>nilai!BD431</f>
        <v>#DIV/0!</v>
      </c>
      <c r="H37" s="202">
        <f>nilai!BE431</f>
        <v>0</v>
      </c>
      <c r="I37" s="202" t="str">
        <f>nilai!BF431</f>
        <v/>
      </c>
      <c r="J37" s="8" t="e">
        <f>nilai!BG431</f>
        <v>#DIV/0!</v>
      </c>
      <c r="K37" s="8" t="e">
        <f>nilai!BH431</f>
        <v>#DIV/0!</v>
      </c>
      <c r="L37" s="8" t="str">
        <f>nilai!BI431</f>
        <v/>
      </c>
      <c r="M37" s="8" t="str">
        <f>nilai!BJ431</f>
        <v/>
      </c>
      <c r="N37" s="204" t="str">
        <f>IF(nilai!BK39="","",nilai!BK39)</f>
        <v/>
      </c>
      <c r="O37" s="204" t="str">
        <f>IF(nilai!BL39="","",nilai!BL39)</f>
        <v/>
      </c>
      <c r="P37" s="204" t="str">
        <f>IF(nilai!BM39="","",nilai!BM39)</f>
        <v/>
      </c>
    </row>
    <row r="38" spans="1:16">
      <c r="A38" s="8">
        <v>30</v>
      </c>
      <c r="B38" s="191">
        <f>nilai!B446</f>
        <v>5498</v>
      </c>
      <c r="C38" s="145" t="str">
        <f>nilai!C446</f>
        <v>MUHAMMAD RUDI</v>
      </c>
      <c r="D38" s="202" t="e">
        <f>nilai!AH446</f>
        <v>#DIV/0!</v>
      </c>
      <c r="E38" s="203" t="e">
        <f>nilai!AI446</f>
        <v>#DIV/0!</v>
      </c>
      <c r="F38" s="202" t="e">
        <f>nilai!BC446</f>
        <v>#DIV/0!</v>
      </c>
      <c r="G38" s="203" t="e">
        <f>nilai!BD446</f>
        <v>#DIV/0!</v>
      </c>
      <c r="H38" s="202">
        <f>nilai!BE446</f>
        <v>0</v>
      </c>
      <c r="I38" s="202" t="str">
        <f>nilai!BF446</f>
        <v/>
      </c>
      <c r="J38" s="8" t="e">
        <f>nilai!BG446</f>
        <v>#DIV/0!</v>
      </c>
      <c r="K38" s="8" t="e">
        <f>nilai!BH446</f>
        <v>#DIV/0!</v>
      </c>
      <c r="L38" s="8" t="str">
        <f>nilai!BI446</f>
        <v/>
      </c>
      <c r="M38" s="8" t="str">
        <f>nilai!BJ446</f>
        <v/>
      </c>
      <c r="N38" s="204" t="str">
        <f>IF(nilai!BK40="","",nilai!BK40)</f>
        <v/>
      </c>
      <c r="O38" s="204" t="str">
        <f>IF(nilai!BL40="","",nilai!BL40)</f>
        <v/>
      </c>
      <c r="P38" s="204" t="str">
        <f>IF(nilai!BM40="","",nilai!BM40)</f>
        <v/>
      </c>
    </row>
    <row r="39" spans="1:16">
      <c r="A39" s="8">
        <v>31</v>
      </c>
      <c r="B39" s="191">
        <f>nilai!B461</f>
        <v>5499</v>
      </c>
      <c r="C39" s="145" t="str">
        <f>nilai!C461</f>
        <v>MUHAMMAD SARBANI</v>
      </c>
      <c r="D39" s="202" t="e">
        <f>nilai!AH461</f>
        <v>#DIV/0!</v>
      </c>
      <c r="E39" s="203" t="e">
        <f>nilai!AI461</f>
        <v>#DIV/0!</v>
      </c>
      <c r="F39" s="202" t="e">
        <f>nilai!BC461</f>
        <v>#DIV/0!</v>
      </c>
      <c r="G39" s="203" t="e">
        <f>nilai!BD461</f>
        <v>#DIV/0!</v>
      </c>
      <c r="H39" s="202">
        <f>nilai!BE461</f>
        <v>0</v>
      </c>
      <c r="I39" s="202" t="str">
        <f>nilai!BF461</f>
        <v/>
      </c>
      <c r="J39" s="8" t="e">
        <f>nilai!BG461</f>
        <v>#DIV/0!</v>
      </c>
      <c r="K39" s="8" t="e">
        <f>nilai!BH461</f>
        <v>#DIV/0!</v>
      </c>
      <c r="L39" s="8" t="str">
        <f>nilai!BI461</f>
        <v/>
      </c>
      <c r="M39" s="8" t="str">
        <f>nilai!BJ461</f>
        <v/>
      </c>
      <c r="N39" s="204" t="str">
        <f>IF(nilai!BK41="","",nilai!BK41)</f>
        <v/>
      </c>
      <c r="O39" s="204" t="str">
        <f>IF(nilai!BL41="","",nilai!BL41)</f>
        <v/>
      </c>
      <c r="P39" s="204" t="str">
        <f>IF(nilai!BM41="","",nilai!BM41)</f>
        <v/>
      </c>
    </row>
    <row r="40" spans="1:16">
      <c r="A40" s="8">
        <v>32</v>
      </c>
      <c r="B40" s="191">
        <f>nilai!B476</f>
        <v>5500</v>
      </c>
      <c r="C40" s="145" t="str">
        <f>nilai!C476</f>
        <v>MUHAMMAD SYIFA ALIF NUGRAHA</v>
      </c>
      <c r="D40" s="202" t="e">
        <f>nilai!AH476</f>
        <v>#DIV/0!</v>
      </c>
      <c r="E40" s="203" t="e">
        <f>nilai!AI476</f>
        <v>#DIV/0!</v>
      </c>
      <c r="F40" s="202" t="e">
        <f>nilai!BC476</f>
        <v>#DIV/0!</v>
      </c>
      <c r="G40" s="203" t="e">
        <f>nilai!BD476</f>
        <v>#DIV/0!</v>
      </c>
      <c r="H40" s="202">
        <f>nilai!BE476</f>
        <v>0</v>
      </c>
      <c r="I40" s="202" t="str">
        <f>nilai!BF476</f>
        <v/>
      </c>
      <c r="J40" s="8" t="e">
        <f>nilai!BG476</f>
        <v>#DIV/0!</v>
      </c>
      <c r="K40" s="8" t="e">
        <f>nilai!BH476</f>
        <v>#DIV/0!</v>
      </c>
      <c r="L40" s="8" t="str">
        <f>nilai!BI476</f>
        <v/>
      </c>
      <c r="M40" s="8" t="str">
        <f>nilai!BJ476</f>
        <v/>
      </c>
      <c r="N40" s="204" t="str">
        <f>IF(nilai!BK42="","",nilai!BK42)</f>
        <v/>
      </c>
      <c r="O40" s="204" t="str">
        <f>IF(nilai!BL42="","",nilai!BL42)</f>
        <v/>
      </c>
      <c r="P40" s="204" t="str">
        <f>IF(nilai!BM42="","",nilai!BM42)</f>
        <v/>
      </c>
    </row>
    <row r="41" spans="1:16">
      <c r="A41" s="8">
        <v>33</v>
      </c>
      <c r="B41" s="191">
        <f>nilai!B491</f>
        <v>5501</v>
      </c>
      <c r="C41" s="145" t="str">
        <f>nilai!C491</f>
        <v>MUHAMMAD YUSUF</v>
      </c>
      <c r="D41" s="202" t="e">
        <f>nilai!AH491</f>
        <v>#DIV/0!</v>
      </c>
      <c r="E41" s="203" t="e">
        <f>nilai!AI491</f>
        <v>#DIV/0!</v>
      </c>
      <c r="F41" s="202" t="e">
        <f>nilai!BC491</f>
        <v>#DIV/0!</v>
      </c>
      <c r="G41" s="203" t="e">
        <f>nilai!BD491</f>
        <v>#DIV/0!</v>
      </c>
      <c r="H41" s="202">
        <f>nilai!BE491</f>
        <v>0</v>
      </c>
      <c r="I41" s="202" t="str">
        <f>nilai!BF491</f>
        <v/>
      </c>
      <c r="J41" s="8" t="e">
        <f>nilai!BG491</f>
        <v>#DIV/0!</v>
      </c>
      <c r="K41" s="8" t="e">
        <f>nilai!BH491</f>
        <v>#DIV/0!</v>
      </c>
      <c r="L41" s="8" t="str">
        <f>nilai!BI491</f>
        <v/>
      </c>
      <c r="M41" s="8" t="str">
        <f>nilai!BJ491</f>
        <v/>
      </c>
      <c r="N41" s="204" t="str">
        <f>IF(nilai!BK43="","",nilai!BK43)</f>
        <v/>
      </c>
      <c r="O41" s="204" t="str">
        <f>IF(nilai!BL43="","",nilai!BL43)</f>
        <v/>
      </c>
      <c r="P41" s="204" t="str">
        <f>IF(nilai!BM43="","",nilai!BM43)</f>
        <v/>
      </c>
    </row>
    <row r="42" spans="1:16">
      <c r="A42" s="8">
        <v>34</v>
      </c>
      <c r="B42" s="191">
        <f>nilai!B506</f>
        <v>5502</v>
      </c>
      <c r="C42" s="145" t="str">
        <f>nilai!C506</f>
        <v>OSAMAH NASRULLAH</v>
      </c>
      <c r="D42" s="202" t="e">
        <f>nilai!AH506</f>
        <v>#DIV/0!</v>
      </c>
      <c r="E42" s="203" t="e">
        <f>nilai!AI506</f>
        <v>#DIV/0!</v>
      </c>
      <c r="F42" s="202" t="e">
        <f>nilai!BC506</f>
        <v>#DIV/0!</v>
      </c>
      <c r="G42" s="203" t="e">
        <f>nilai!BD506</f>
        <v>#DIV/0!</v>
      </c>
      <c r="H42" s="202">
        <f>nilai!BE506</f>
        <v>0</v>
      </c>
      <c r="I42" s="202" t="str">
        <f>nilai!BF506</f>
        <v/>
      </c>
      <c r="J42" s="8" t="e">
        <f>nilai!BG506</f>
        <v>#DIV/0!</v>
      </c>
      <c r="K42" s="8" t="e">
        <f>nilai!BH506</f>
        <v>#DIV/0!</v>
      </c>
      <c r="L42" s="8" t="str">
        <f>nilai!BI506</f>
        <v/>
      </c>
      <c r="M42" s="8" t="str">
        <f>nilai!BJ506</f>
        <v/>
      </c>
      <c r="N42" s="204" t="str">
        <f>IF(nilai!BK44="","",nilai!BK44)</f>
        <v/>
      </c>
      <c r="O42" s="204" t="str">
        <f>IF(nilai!BL44="","",nilai!BL44)</f>
        <v/>
      </c>
      <c r="P42" s="204" t="str">
        <f>IF(nilai!BM44="","",nilai!BM44)</f>
        <v/>
      </c>
    </row>
    <row r="43" spans="1:16">
      <c r="A43" s="8">
        <v>35</v>
      </c>
      <c r="B43" s="191">
        <f>nilai!B521</f>
        <v>5503</v>
      </c>
      <c r="C43" s="145" t="str">
        <f>nilai!C521</f>
        <v>RUDISA</v>
      </c>
      <c r="D43" s="202" t="e">
        <f>nilai!AH521</f>
        <v>#DIV/0!</v>
      </c>
      <c r="E43" s="203" t="e">
        <f>nilai!AI521</f>
        <v>#DIV/0!</v>
      </c>
      <c r="F43" s="202" t="e">
        <f>nilai!BC521</f>
        <v>#DIV/0!</v>
      </c>
      <c r="G43" s="203" t="e">
        <f>nilai!BD521</f>
        <v>#DIV/0!</v>
      </c>
      <c r="H43" s="202">
        <f>nilai!BE521</f>
        <v>0</v>
      </c>
      <c r="I43" s="202" t="str">
        <f>nilai!BF521</f>
        <v/>
      </c>
      <c r="J43" s="8" t="e">
        <f>nilai!BG521</f>
        <v>#DIV/0!</v>
      </c>
      <c r="K43" s="8" t="e">
        <f>nilai!BH521</f>
        <v>#DIV/0!</v>
      </c>
      <c r="L43" s="8" t="str">
        <f>nilai!BI521</f>
        <v/>
      </c>
      <c r="M43" s="8" t="str">
        <f>nilai!BJ521</f>
        <v/>
      </c>
      <c r="N43" s="204" t="str">
        <f>IF(nilai!BK45="","",nilai!BK45)</f>
        <v/>
      </c>
      <c r="O43" s="204" t="str">
        <f>IF(nilai!BL45="","",nilai!BL45)</f>
        <v/>
      </c>
      <c r="P43" s="204" t="str">
        <f>IF(nilai!BM45="","",nilai!BM45)</f>
        <v/>
      </c>
    </row>
    <row r="44" spans="1:16">
      <c r="A44" s="8">
        <v>36</v>
      </c>
      <c r="B44" s="191">
        <f>nilai!B536</f>
        <v>5504</v>
      </c>
      <c r="C44" s="147" t="str">
        <f>nilai!C536</f>
        <v>ZAINAL ILMI</v>
      </c>
      <c r="D44" s="202" t="e">
        <f>nilai!AH536</f>
        <v>#DIV/0!</v>
      </c>
      <c r="E44" s="203" t="e">
        <f>nilai!AI536</f>
        <v>#DIV/0!</v>
      </c>
      <c r="F44" s="202" t="e">
        <f>nilai!BC536</f>
        <v>#DIV/0!</v>
      </c>
      <c r="G44" s="203" t="e">
        <f>nilai!BD536</f>
        <v>#DIV/0!</v>
      </c>
      <c r="H44" s="202">
        <f>nilai!BE536</f>
        <v>0</v>
      </c>
      <c r="I44" s="202" t="str">
        <f>nilai!BF536</f>
        <v/>
      </c>
      <c r="J44" s="8" t="e">
        <f>nilai!BG536</f>
        <v>#DIV/0!</v>
      </c>
      <c r="K44" s="8" t="e">
        <f>nilai!BH536</f>
        <v>#DIV/0!</v>
      </c>
      <c r="L44" s="8" t="str">
        <f>nilai!BI536</f>
        <v/>
      </c>
      <c r="M44" s="8" t="str">
        <f>nilai!BJ536</f>
        <v/>
      </c>
      <c r="N44" s="204" t="str">
        <f>IF(nilai!BK46="","",nilai!BK46)</f>
        <v/>
      </c>
      <c r="O44" s="204" t="str">
        <f>IF(nilai!BL46="","",nilai!BL46)</f>
        <v/>
      </c>
      <c r="P44" s="204" t="str">
        <f>IF(nilai!BM46="","",nilai!BM46)</f>
        <v/>
      </c>
    </row>
    <row r="45" spans="1:16">
      <c r="A45" s="8">
        <v>37</v>
      </c>
      <c r="B45" s="191">
        <f>nilai!B551</f>
        <v>0</v>
      </c>
      <c r="C45" s="147">
        <f>nilai!C551</f>
        <v>0</v>
      </c>
      <c r="D45" s="202" t="e">
        <f>nilai!AH551</f>
        <v>#DIV/0!</v>
      </c>
      <c r="E45" s="203" t="e">
        <f>nilai!AI551</f>
        <v>#DIV/0!</v>
      </c>
      <c r="F45" s="202" t="e">
        <f>nilai!BC551</f>
        <v>#DIV/0!</v>
      </c>
      <c r="G45" s="203" t="e">
        <f>nilai!BD551</f>
        <v>#DIV/0!</v>
      </c>
      <c r="H45" s="202">
        <f>nilai!BE551</f>
        <v>0</v>
      </c>
      <c r="I45" s="202" t="str">
        <f>nilai!BF551</f>
        <v/>
      </c>
      <c r="J45" s="8" t="e">
        <f>nilai!BG551</f>
        <v>#DIV/0!</v>
      </c>
      <c r="K45" s="8" t="e">
        <f>nilai!BH551</f>
        <v>#DIV/0!</v>
      </c>
      <c r="L45" s="8" t="str">
        <f>nilai!BI551</f>
        <v/>
      </c>
      <c r="M45" s="8" t="str">
        <f>nilai!BJ551</f>
        <v/>
      </c>
      <c r="N45" s="204" t="str">
        <f>IF(nilai!BK47="","",nilai!BK47)</f>
        <v/>
      </c>
      <c r="O45" s="204" t="str">
        <f>IF(nilai!BL47="","",nilai!BL47)</f>
        <v/>
      </c>
      <c r="P45" s="204" t="str">
        <f>IF(nilai!BM47="","",nilai!BM47)</f>
        <v/>
      </c>
    </row>
    <row r="46" spans="1:16">
      <c r="A46" s="8">
        <v>38</v>
      </c>
      <c r="B46" s="191">
        <f>nilai!B566</f>
        <v>0</v>
      </c>
      <c r="C46" s="147">
        <f>nilai!C566</f>
        <v>0</v>
      </c>
      <c r="D46" s="202" t="e">
        <f>nilai!AH566</f>
        <v>#DIV/0!</v>
      </c>
      <c r="E46" s="203" t="e">
        <f>nilai!AI566</f>
        <v>#DIV/0!</v>
      </c>
      <c r="F46" s="202" t="e">
        <f>nilai!BC566</f>
        <v>#DIV/0!</v>
      </c>
      <c r="G46" s="203" t="e">
        <f>nilai!BD566</f>
        <v>#DIV/0!</v>
      </c>
      <c r="H46" s="202">
        <f>nilai!BE566</f>
        <v>0</v>
      </c>
      <c r="I46" s="202" t="str">
        <f>nilai!BF566</f>
        <v/>
      </c>
      <c r="J46" s="8" t="e">
        <f>nilai!BG566</f>
        <v>#DIV/0!</v>
      </c>
      <c r="K46" s="8" t="e">
        <f>nilai!BH566</f>
        <v>#DIV/0!</v>
      </c>
      <c r="L46" s="8" t="str">
        <f>nilai!BI566</f>
        <v/>
      </c>
      <c r="M46" s="8" t="str">
        <f>nilai!BJ566</f>
        <v/>
      </c>
      <c r="N46" s="204" t="str">
        <f>IF(nilai!BK48="","",nilai!BK48)</f>
        <v/>
      </c>
      <c r="O46" s="204" t="str">
        <f>IF(nilai!BL48="","",nilai!BL48)</f>
        <v/>
      </c>
      <c r="P46" s="204" t="str">
        <f>IF(nilai!BM48="","",nilai!BM48)</f>
        <v/>
      </c>
    </row>
    <row r="47" spans="1:16">
      <c r="A47" s="8">
        <v>39</v>
      </c>
      <c r="B47" s="191">
        <f>nilai!B581</f>
        <v>0</v>
      </c>
      <c r="C47" s="147">
        <f>nilai!C581</f>
        <v>0</v>
      </c>
      <c r="D47" s="202" t="e">
        <f>nilai!AH581</f>
        <v>#DIV/0!</v>
      </c>
      <c r="E47" s="203" t="e">
        <f>nilai!AI581</f>
        <v>#DIV/0!</v>
      </c>
      <c r="F47" s="202" t="e">
        <f>nilai!BC581</f>
        <v>#DIV/0!</v>
      </c>
      <c r="G47" s="203" t="e">
        <f>nilai!BD581</f>
        <v>#DIV/0!</v>
      </c>
      <c r="H47" s="202">
        <f>nilai!BE581</f>
        <v>0</v>
      </c>
      <c r="I47" s="202" t="str">
        <f>nilai!BF581</f>
        <v/>
      </c>
      <c r="J47" s="8" t="e">
        <f>nilai!BG581</f>
        <v>#DIV/0!</v>
      </c>
      <c r="K47" s="8" t="e">
        <f>nilai!BH581</f>
        <v>#DIV/0!</v>
      </c>
      <c r="L47" s="8" t="str">
        <f>nilai!BI581</f>
        <v/>
      </c>
      <c r="M47" s="8" t="str">
        <f>nilai!BJ581</f>
        <v/>
      </c>
      <c r="N47" s="204" t="str">
        <f>IF(nilai!BK49="","",nilai!BK49)</f>
        <v/>
      </c>
      <c r="O47" s="204" t="str">
        <f>IF(nilai!BL49="","",nilai!BL49)</f>
        <v/>
      </c>
      <c r="P47" s="204" t="str">
        <f>IF(nilai!BM49="","",nilai!BM49)</f>
        <v/>
      </c>
    </row>
    <row r="48" spans="1:16">
      <c r="A48" s="8">
        <v>40</v>
      </c>
      <c r="B48" s="191">
        <f>nilai!B596</f>
        <v>0</v>
      </c>
      <c r="C48" s="147">
        <f>nilai!C596</f>
        <v>0</v>
      </c>
      <c r="D48" s="202" t="e">
        <f>nilai!AH596</f>
        <v>#DIV/0!</v>
      </c>
      <c r="E48" s="203" t="e">
        <f>nilai!AI596</f>
        <v>#DIV/0!</v>
      </c>
      <c r="F48" s="202" t="e">
        <f>nilai!BC596</f>
        <v>#DIV/0!</v>
      </c>
      <c r="G48" s="203" t="e">
        <f>nilai!BD596</f>
        <v>#DIV/0!</v>
      </c>
      <c r="H48" s="202">
        <f>nilai!BE596</f>
        <v>0</v>
      </c>
      <c r="I48" s="202" t="str">
        <f>nilai!BF596</f>
        <v/>
      </c>
      <c r="J48" s="8" t="e">
        <f>nilai!BG596</f>
        <v>#DIV/0!</v>
      </c>
      <c r="K48" s="8" t="e">
        <f>nilai!BH596</f>
        <v>#DIV/0!</v>
      </c>
      <c r="L48" s="8" t="str">
        <f>nilai!BI596</f>
        <v/>
      </c>
      <c r="M48" s="8" t="str">
        <f>nilai!BJ596</f>
        <v/>
      </c>
      <c r="N48" s="204" t="str">
        <f>IF(nilai!BK50="","",nilai!BK50)</f>
        <v/>
      </c>
      <c r="O48" s="204" t="str">
        <f>IF(nilai!BL50="","",nilai!BL50)</f>
        <v/>
      </c>
      <c r="P48" s="204" t="str">
        <f>IF(nilai!BM50="","",nilai!BM50)</f>
        <v/>
      </c>
    </row>
    <row r="50" spans="10:10">
      <c r="J50" s="1" t="str">
        <f>nilai!BG612</f>
        <v>Barabai, 16 April 2020</v>
      </c>
    </row>
    <row r="51" spans="10:10">
      <c r="J51" s="1" t="str">
        <f>nilai!BG613</f>
        <v>Guru Mata Pelajaran</v>
      </c>
    </row>
    <row r="55" spans="10:10">
      <c r="J55" s="1" t="str">
        <f>nilai!BG617</f>
        <v>Abdian Noor, S.Pd</v>
      </c>
    </row>
    <row r="56" spans="10:10">
      <c r="J56" s="1" t="str">
        <f>nilai!BG618</f>
        <v>NIP. 19680906 199412 1 005</v>
      </c>
    </row>
  </sheetData>
  <mergeCells count="17">
    <mergeCell ref="N7:N8"/>
    <mergeCell ref="O7:O8"/>
    <mergeCell ref="A1:P1"/>
    <mergeCell ref="A6:A8"/>
    <mergeCell ref="B6:B8"/>
    <mergeCell ref="C6:C8"/>
    <mergeCell ref="D6:I6"/>
    <mergeCell ref="J6:M6"/>
    <mergeCell ref="N6:P6"/>
    <mergeCell ref="D7:E7"/>
    <mergeCell ref="F7:G7"/>
    <mergeCell ref="H7:I7"/>
    <mergeCell ref="P7:P8"/>
    <mergeCell ref="J7:J8"/>
    <mergeCell ref="K7:K8"/>
    <mergeCell ref="L7:L8"/>
    <mergeCell ref="M7:M8"/>
  </mergeCells>
  <conditionalFormatting sqref="B9:C48">
    <cfRule type="cellIs" dxfId="8" priority="9" stopIfTrue="1" operator="equal">
      <formula>0</formula>
    </cfRule>
  </conditionalFormatting>
  <conditionalFormatting sqref="U9:U48">
    <cfRule type="cellIs" dxfId="7" priority="8" stopIfTrue="1" operator="equal">
      <formula>0</formula>
    </cfRule>
  </conditionalFormatting>
  <conditionalFormatting sqref="V9:V48">
    <cfRule type="cellIs" dxfId="6" priority="7" stopIfTrue="1" operator="equal">
      <formula>0</formula>
    </cfRule>
  </conditionalFormatting>
  <conditionalFormatting sqref="W9:W48">
    <cfRule type="cellIs" dxfId="5" priority="6" stopIfTrue="1" operator="equal">
      <formula>0</formula>
    </cfRule>
  </conditionalFormatting>
  <conditionalFormatting sqref="W9:W48">
    <cfRule type="cellIs" dxfId="4" priority="5" stopIfTrue="1" operator="equal">
      <formula>0</formula>
    </cfRule>
  </conditionalFormatting>
  <conditionalFormatting sqref="W9:W48">
    <cfRule type="containsErrors" dxfId="3" priority="4">
      <formula>ISERROR(W9)</formula>
    </cfRule>
  </conditionalFormatting>
  <conditionalFormatting sqref="W9:W48">
    <cfRule type="containsErrors" dxfId="2" priority="3">
      <formula>ISERROR(W9)</formula>
    </cfRule>
  </conditionalFormatting>
  <conditionalFormatting sqref="W10:W48">
    <cfRule type="containsErrors" dxfId="1" priority="2">
      <formula>ISERROR(W10)</formula>
    </cfRule>
  </conditionalFormatting>
  <conditionalFormatting sqref="D9:P48">
    <cfRule type="containsErrors" dxfId="0" priority="1">
      <formula>ISERROR(D9)</formula>
    </cfRule>
  </conditionalFormatting>
  <pageMargins left="0.7" right="0.7" top="0.75" bottom="0.75" header="0.3" footer="0.3"/>
  <pageSetup paperSize="9" orientation="portrait" horizontalDpi="4294967293" verticalDpi="0" r:id="rId1"/>
</worksheet>
</file>

<file path=xl/worksheets/sheet29.xml><?xml version="1.0" encoding="utf-8"?>
<worksheet xmlns="http://schemas.openxmlformats.org/spreadsheetml/2006/main" xmlns:r="http://schemas.openxmlformats.org/officeDocument/2006/relationships">
  <dimension ref="A1:BK72"/>
  <sheetViews>
    <sheetView zoomScale="85" zoomScaleNormal="85" workbookViewId="0">
      <selection activeCell="C8" sqref="C8:F8"/>
    </sheetView>
  </sheetViews>
  <sheetFormatPr defaultRowHeight="15.75"/>
  <cols>
    <col min="1" max="1" width="6.42578125" style="1" customWidth="1"/>
    <col min="2" max="2" width="11.140625" style="1" customWidth="1"/>
    <col min="3" max="3" width="33.140625" style="1" customWidth="1"/>
    <col min="4" max="4" width="12.140625" style="1" bestFit="1" customWidth="1"/>
    <col min="5" max="5" width="16" style="1" bestFit="1" customWidth="1"/>
    <col min="6" max="6" width="12.140625" style="1" bestFit="1" customWidth="1"/>
    <col min="7" max="7" width="16" style="1" bestFit="1" customWidth="1"/>
    <col min="8" max="8" width="12.140625" style="1" bestFit="1" customWidth="1"/>
    <col min="9" max="9" width="16" style="1" bestFit="1" customWidth="1"/>
    <col min="10" max="10" width="12.140625" style="1" bestFit="1" customWidth="1"/>
    <col min="11" max="11" width="16" style="1" bestFit="1" customWidth="1"/>
    <col min="12" max="12" width="12.140625" style="1" bestFit="1" customWidth="1"/>
    <col min="13" max="13" width="16" style="1" bestFit="1" customWidth="1"/>
    <col min="14" max="14" width="12.140625" style="1" bestFit="1" customWidth="1"/>
    <col min="15" max="15" width="16" style="1" bestFit="1" customWidth="1"/>
    <col min="16" max="16" width="12.140625" style="1" bestFit="1" customWidth="1"/>
    <col min="17" max="17" width="16" style="1" bestFit="1" customWidth="1"/>
    <col min="18" max="18" width="12.140625" style="1" bestFit="1" customWidth="1"/>
    <col min="19" max="19" width="16" style="1" bestFit="1" customWidth="1"/>
    <col min="20" max="20" width="12.140625" style="1" bestFit="1" customWidth="1"/>
    <col min="21" max="21" width="16" style="1" bestFit="1" customWidth="1"/>
    <col min="22" max="22" width="12.140625" style="1" bestFit="1" customWidth="1"/>
    <col min="23" max="23" width="16" style="1" bestFit="1" customWidth="1"/>
    <col min="24" max="24" width="12.140625" style="1" bestFit="1" customWidth="1"/>
    <col min="25" max="25" width="16" style="1" bestFit="1" customWidth="1"/>
    <col min="26" max="26" width="12.140625" style="1" bestFit="1" customWidth="1"/>
    <col min="27" max="27" width="16" style="1" bestFit="1" customWidth="1"/>
    <col min="28" max="28" width="12.140625" style="1" bestFit="1" customWidth="1"/>
    <col min="29" max="29" width="16" style="1" bestFit="1" customWidth="1"/>
    <col min="30" max="30" width="12.140625" style="1" bestFit="1" customWidth="1"/>
    <col min="31" max="31" width="16" style="1" bestFit="1" customWidth="1"/>
    <col min="32" max="32" width="12.140625" style="1" bestFit="1" customWidth="1"/>
    <col min="33" max="33" width="16" style="1" bestFit="1" customWidth="1"/>
    <col min="34" max="34" width="12.140625" style="1" bestFit="1" customWidth="1"/>
    <col min="35" max="35" width="16" style="1" bestFit="1" customWidth="1"/>
    <col min="36" max="36" width="12.140625" style="1" bestFit="1" customWidth="1"/>
    <col min="37" max="37" width="16" style="1" bestFit="1" customWidth="1"/>
    <col min="38" max="38" width="12.140625" style="1" bestFit="1" customWidth="1"/>
    <col min="39" max="39" width="16" style="1" bestFit="1" customWidth="1"/>
    <col min="40" max="40" width="12.140625" style="1" bestFit="1" customWidth="1"/>
    <col min="41" max="41" width="16" style="1" bestFit="1" customWidth="1"/>
    <col min="42" max="42" width="12.140625" style="1" bestFit="1" customWidth="1"/>
    <col min="43" max="43" width="16" style="1" bestFit="1" customWidth="1"/>
    <col min="44" max="44" width="12.140625" style="1" bestFit="1" customWidth="1"/>
    <col min="45" max="45" width="16" style="1" bestFit="1" customWidth="1"/>
    <col min="46" max="46" width="12.140625" style="1" bestFit="1" customWidth="1"/>
    <col min="47" max="47" width="16" style="1" bestFit="1" customWidth="1"/>
    <col min="48" max="48" width="12.140625" style="1" bestFit="1" customWidth="1"/>
    <col min="49" max="49" width="16" style="1" bestFit="1" customWidth="1"/>
    <col min="50" max="50" width="12.140625" style="1" bestFit="1" customWidth="1"/>
    <col min="51" max="51" width="16" style="1" bestFit="1" customWidth="1"/>
    <col min="52" max="52" width="12.140625" style="1" bestFit="1" customWidth="1"/>
    <col min="53" max="53" width="16" style="1" bestFit="1" customWidth="1"/>
    <col min="54" max="54" width="12.140625" style="1" bestFit="1" customWidth="1"/>
    <col min="55" max="55" width="16" style="1" bestFit="1" customWidth="1"/>
    <col min="56" max="56" width="12.140625" style="1" bestFit="1" customWidth="1"/>
    <col min="57" max="57" width="16" style="1" bestFit="1" customWidth="1"/>
    <col min="58" max="58" width="12.140625" style="1" bestFit="1" customWidth="1"/>
    <col min="59" max="59" width="16" style="1" bestFit="1" customWidth="1"/>
    <col min="60" max="60" width="12.140625" style="1" bestFit="1" customWidth="1"/>
    <col min="61" max="61" width="16" style="1" bestFit="1" customWidth="1"/>
    <col min="62" max="62" width="12.140625" style="1" bestFit="1" customWidth="1"/>
    <col min="63" max="63" width="16" style="1" bestFit="1" customWidth="1"/>
    <col min="64" max="128" width="4.5703125" style="1" customWidth="1"/>
    <col min="129" max="16384" width="9.140625" style="1"/>
  </cols>
  <sheetData>
    <row r="1" spans="1:63">
      <c r="A1" s="317" t="s">
        <v>360</v>
      </c>
      <c r="B1" s="317"/>
      <c r="C1" s="317"/>
      <c r="D1" s="317"/>
      <c r="E1" s="317"/>
      <c r="F1" s="317"/>
      <c r="G1" s="317"/>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c r="AI1" s="243"/>
      <c r="AJ1" s="243"/>
      <c r="AK1" s="243"/>
      <c r="AL1" s="243"/>
      <c r="AM1" s="243"/>
      <c r="AN1" s="243"/>
      <c r="AO1" s="243"/>
      <c r="AP1" s="243"/>
      <c r="AQ1" s="243"/>
      <c r="AR1" s="243"/>
      <c r="AS1" s="243"/>
      <c r="AT1" s="243"/>
      <c r="AU1" s="243"/>
      <c r="AV1" s="243"/>
      <c r="AW1" s="243"/>
      <c r="AX1" s="243"/>
      <c r="AY1" s="243"/>
      <c r="AZ1" s="243"/>
      <c r="BA1" s="243"/>
      <c r="BB1" s="243"/>
      <c r="BC1" s="243"/>
      <c r="BD1" s="243"/>
      <c r="BE1" s="243"/>
      <c r="BF1" s="243"/>
      <c r="BG1" s="243"/>
      <c r="BH1" s="243"/>
      <c r="BI1" s="243"/>
      <c r="BJ1" s="243"/>
      <c r="BK1" s="243"/>
    </row>
    <row r="3" spans="1:63">
      <c r="A3" s="1" t="s">
        <v>0</v>
      </c>
      <c r="C3" s="1" t="str">
        <f>": "&amp;promes!L4</f>
        <v>: Administrasi Transakssi</v>
      </c>
    </row>
    <row r="4" spans="1:63">
      <c r="A4" s="1" t="s">
        <v>38</v>
      </c>
      <c r="C4" s="1" t="str">
        <f>": "&amp;promes!L6</f>
        <v>: I (GANJIL)</v>
      </c>
    </row>
    <row r="5" spans="1:63">
      <c r="A5" s="1" t="s">
        <v>31</v>
      </c>
      <c r="C5" s="1" t="str">
        <f>": "&amp;promes!L7</f>
        <v>: 2018 / 2019</v>
      </c>
    </row>
    <row r="6" spans="1:63">
      <c r="A6" s="1" t="s">
        <v>1</v>
      </c>
      <c r="C6" s="1" t="str">
        <f>": "&amp;promes!L5</f>
        <v>: XI  BDP 1</v>
      </c>
    </row>
    <row r="7" spans="1:63">
      <c r="A7" s="1" t="s">
        <v>257</v>
      </c>
      <c r="C7" s="1" t="s">
        <v>445</v>
      </c>
    </row>
    <row r="8" spans="1:63">
      <c r="A8" s="1" t="s">
        <v>362</v>
      </c>
      <c r="C8" s="321" t="str">
        <f>": "&amp;silabus!B16</f>
        <v>: Memahami, menerapkan, menganalisis, dan mengevaluasi tentang pengetahuan faktual, konseptual, operasional dasar, dan metakognitif sesuai dengan bidang dan lingkup kerja Bisnis Daring dan Pemasaran pada tingkat teknis, spesifik, detil, dan kompleks, berkenaan dengan ilmu pengetahuan, teknologi, seni, budaya, dan humaniora dalam konteks pengembangan potensi diri sebagai bagian dari keluarga, sekolah, dunia kerja, warga masyarakat nasional, regional, dan internasional.</v>
      </c>
      <c r="D8" s="321"/>
      <c r="E8" s="321"/>
      <c r="F8" s="321"/>
    </row>
    <row r="9" spans="1:63">
      <c r="C9" s="321" t="str">
        <f>": "&amp;silabus!B17</f>
        <v>: Melaksanakan tugas spesifik dengan menggunakan alat, informasi, dan prosedur kerja yang lazim dilakukan serta memecahkan masalah sesuai dengan lingkup Administrasi Umum sebagai Dasar Bidang Bisnis dan Manajemen. Menampilkan kinerja di bawah bimbingan dengan mutu dan kuantitas yang terukur sesuai dengan standar kompetensi kerja. Menunjukkan keterampilan menalar, mengolah, dan menyaji secara efektif, kreatif, produktif, kritis, mandiri, kolaboratif, komunikatif, dan solutif dalam ranah abstrak terkait dengan pengembangan dari yang dipelajarinya di sekolah, serta mampu melaksanakan tugas spesifik di bawah pengawasan langsung. Menunjukkan keterampilan mempersepsi, kesiapan, meniru, membiasakan, gerak mahir, menjadikan gerak alami dalam ranah konkret terkait dengan pengembangan dari yang dipelajarinya di sekolah, serta mampu melaksanakan tugas spesifik di bawah pengawasan langsung.</v>
      </c>
      <c r="D9" s="321"/>
      <c r="E9" s="321"/>
      <c r="F9" s="321"/>
    </row>
    <row r="10" spans="1:63">
      <c r="A10" s="1" t="s">
        <v>2</v>
      </c>
      <c r="C10" s="321" t="str">
        <f>promes!B13</f>
        <v>3.10 Menganalisis dokumenj transaksi penjualan</v>
      </c>
      <c r="D10" s="321"/>
      <c r="E10" s="321"/>
      <c r="F10" s="321"/>
    </row>
    <row r="12" spans="1:63" s="157" customFormat="1">
      <c r="A12" s="150" t="s">
        <v>52</v>
      </c>
      <c r="B12" s="150" t="s">
        <v>289</v>
      </c>
      <c r="C12" s="150" t="s">
        <v>363</v>
      </c>
      <c r="D12" s="461" t="s">
        <v>413</v>
      </c>
      <c r="E12" s="462"/>
      <c r="F12" s="461" t="s">
        <v>414</v>
      </c>
      <c r="G12" s="462"/>
      <c r="H12" s="461" t="s">
        <v>415</v>
      </c>
      <c r="I12" s="462"/>
      <c r="J12" s="461" t="s">
        <v>416</v>
      </c>
      <c r="K12" s="462"/>
      <c r="L12" s="461" t="s">
        <v>417</v>
      </c>
      <c r="M12" s="462"/>
      <c r="N12" s="461" t="s">
        <v>418</v>
      </c>
      <c r="O12" s="462"/>
      <c r="P12" s="461" t="s">
        <v>419</v>
      </c>
      <c r="Q12" s="462"/>
      <c r="R12" s="461" t="s">
        <v>420</v>
      </c>
      <c r="S12" s="462"/>
      <c r="T12" s="461" t="s">
        <v>421</v>
      </c>
      <c r="U12" s="462"/>
      <c r="V12" s="461" t="s">
        <v>422</v>
      </c>
      <c r="W12" s="462"/>
      <c r="X12" s="461" t="s">
        <v>423</v>
      </c>
      <c r="Y12" s="462"/>
      <c r="Z12" s="461" t="s">
        <v>424</v>
      </c>
      <c r="AA12" s="462"/>
      <c r="AB12" s="461" t="s">
        <v>425</v>
      </c>
      <c r="AC12" s="462"/>
      <c r="AD12" s="461" t="s">
        <v>426</v>
      </c>
      <c r="AE12" s="462"/>
      <c r="AF12" s="461" t="s">
        <v>427</v>
      </c>
      <c r="AG12" s="462"/>
      <c r="AH12" s="461" t="s">
        <v>428</v>
      </c>
      <c r="AI12" s="462"/>
      <c r="AJ12" s="461" t="s">
        <v>429</v>
      </c>
      <c r="AK12" s="462"/>
      <c r="AL12" s="461" t="s">
        <v>430</v>
      </c>
      <c r="AM12" s="462"/>
      <c r="AN12" s="461" t="s">
        <v>431</v>
      </c>
      <c r="AO12" s="462"/>
      <c r="AP12" s="461" t="s">
        <v>432</v>
      </c>
      <c r="AQ12" s="462"/>
      <c r="AR12" s="461" t="s">
        <v>433</v>
      </c>
      <c r="AS12" s="462"/>
      <c r="AT12" s="461" t="s">
        <v>434</v>
      </c>
      <c r="AU12" s="462"/>
      <c r="AV12" s="461" t="s">
        <v>435</v>
      </c>
      <c r="AW12" s="462"/>
      <c r="AX12" s="461" t="s">
        <v>436</v>
      </c>
      <c r="AY12" s="462"/>
      <c r="AZ12" s="461" t="s">
        <v>437</v>
      </c>
      <c r="BA12" s="462"/>
      <c r="BB12" s="461" t="s">
        <v>438</v>
      </c>
      <c r="BC12" s="462"/>
      <c r="BD12" s="461" t="s">
        <v>439</v>
      </c>
      <c r="BE12" s="462"/>
      <c r="BF12" s="461" t="s">
        <v>440</v>
      </c>
      <c r="BG12" s="462"/>
      <c r="BH12" s="461" t="s">
        <v>441</v>
      </c>
      <c r="BI12" s="462"/>
      <c r="BJ12" s="461" t="s">
        <v>442</v>
      </c>
      <c r="BK12" s="462"/>
    </row>
    <row r="13" spans="1:63" s="157" customFormat="1">
      <c r="A13" s="150"/>
      <c r="B13" s="150"/>
      <c r="C13" s="150"/>
      <c r="D13" s="150" t="s">
        <v>106</v>
      </c>
      <c r="E13" s="241" t="s">
        <v>36</v>
      </c>
      <c r="F13" s="241" t="s">
        <v>106</v>
      </c>
      <c r="G13" s="241" t="s">
        <v>36</v>
      </c>
      <c r="H13" s="241" t="s">
        <v>106</v>
      </c>
      <c r="I13" s="241" t="s">
        <v>36</v>
      </c>
      <c r="J13" s="241" t="s">
        <v>106</v>
      </c>
      <c r="K13" s="241" t="s">
        <v>36</v>
      </c>
      <c r="L13" s="241" t="s">
        <v>106</v>
      </c>
      <c r="M13" s="241" t="s">
        <v>36</v>
      </c>
      <c r="N13" s="241" t="s">
        <v>106</v>
      </c>
      <c r="O13" s="241" t="s">
        <v>36</v>
      </c>
      <c r="P13" s="241" t="s">
        <v>106</v>
      </c>
      <c r="Q13" s="241" t="s">
        <v>36</v>
      </c>
      <c r="R13" s="241" t="s">
        <v>106</v>
      </c>
      <c r="S13" s="241" t="s">
        <v>36</v>
      </c>
      <c r="T13" s="241" t="s">
        <v>106</v>
      </c>
      <c r="U13" s="241" t="s">
        <v>36</v>
      </c>
      <c r="V13" s="241" t="s">
        <v>106</v>
      </c>
      <c r="W13" s="241" t="s">
        <v>36</v>
      </c>
      <c r="X13" s="241" t="s">
        <v>106</v>
      </c>
      <c r="Y13" s="241" t="s">
        <v>36</v>
      </c>
      <c r="Z13" s="241" t="s">
        <v>106</v>
      </c>
      <c r="AA13" s="241" t="s">
        <v>36</v>
      </c>
      <c r="AB13" s="241" t="s">
        <v>106</v>
      </c>
      <c r="AC13" s="241" t="s">
        <v>36</v>
      </c>
      <c r="AD13" s="241" t="s">
        <v>106</v>
      </c>
      <c r="AE13" s="241" t="s">
        <v>36</v>
      </c>
      <c r="AF13" s="241" t="s">
        <v>106</v>
      </c>
      <c r="AG13" s="241" t="s">
        <v>36</v>
      </c>
      <c r="AH13" s="241" t="s">
        <v>106</v>
      </c>
      <c r="AI13" s="241" t="s">
        <v>36</v>
      </c>
      <c r="AJ13" s="241" t="s">
        <v>106</v>
      </c>
      <c r="AK13" s="241" t="s">
        <v>36</v>
      </c>
      <c r="AL13" s="241" t="s">
        <v>106</v>
      </c>
      <c r="AM13" s="241" t="s">
        <v>36</v>
      </c>
      <c r="AN13" s="241" t="s">
        <v>106</v>
      </c>
      <c r="AO13" s="241" t="s">
        <v>36</v>
      </c>
      <c r="AP13" s="241" t="s">
        <v>106</v>
      </c>
      <c r="AQ13" s="241" t="s">
        <v>36</v>
      </c>
      <c r="AR13" s="241" t="s">
        <v>106</v>
      </c>
      <c r="AS13" s="241" t="s">
        <v>36</v>
      </c>
      <c r="AT13" s="241" t="s">
        <v>106</v>
      </c>
      <c r="AU13" s="241" t="s">
        <v>36</v>
      </c>
      <c r="AV13" s="241" t="s">
        <v>106</v>
      </c>
      <c r="AW13" s="241" t="s">
        <v>36</v>
      </c>
      <c r="AX13" s="241" t="s">
        <v>106</v>
      </c>
      <c r="AY13" s="241" t="s">
        <v>36</v>
      </c>
      <c r="AZ13" s="241" t="s">
        <v>106</v>
      </c>
      <c r="BA13" s="241" t="s">
        <v>36</v>
      </c>
      <c r="BB13" s="241" t="s">
        <v>106</v>
      </c>
      <c r="BC13" s="241" t="s">
        <v>36</v>
      </c>
      <c r="BD13" s="241" t="s">
        <v>106</v>
      </c>
      <c r="BE13" s="241" t="s">
        <v>36</v>
      </c>
      <c r="BF13" s="241" t="s">
        <v>106</v>
      </c>
      <c r="BG13" s="241" t="s">
        <v>36</v>
      </c>
      <c r="BH13" s="241" t="s">
        <v>106</v>
      </c>
      <c r="BI13" s="241" t="s">
        <v>36</v>
      </c>
      <c r="BJ13" s="241" t="s">
        <v>106</v>
      </c>
      <c r="BK13" s="241" t="s">
        <v>36</v>
      </c>
    </row>
    <row r="14" spans="1:63">
      <c r="A14" s="150">
        <v>1</v>
      </c>
      <c r="B14" s="8">
        <f>pd!B6</f>
        <v>5469</v>
      </c>
      <c r="C14" s="8" t="str">
        <f>pd!C6</f>
        <v>AHMAD JUNAIDI</v>
      </c>
      <c r="D14" s="250"/>
      <c r="E14" s="241" t="str">
        <f>IF(D14&lt;kkmmpp!$F$8,"Belum Kompeten","Kompeten")</f>
        <v>Belum Kompeten</v>
      </c>
      <c r="F14" s="150"/>
      <c r="G14" s="150" t="str">
        <f>IF(F14&lt;kkmmpk!$F$8,"Belum Kompeten","Kompeten")</f>
        <v>Belum Kompeten</v>
      </c>
      <c r="H14" s="241"/>
      <c r="I14" s="241" t="str">
        <f>IF(H14&lt;kkmmpp!$F$8,"Belum Kompeten","Kompeten")</f>
        <v>Belum Kompeten</v>
      </c>
      <c r="J14" s="241"/>
      <c r="K14" s="241" t="str">
        <f>IF(J14&lt;kkmmpk!$F$8,"Belum Kompeten","Kompeten")</f>
        <v>Belum Kompeten</v>
      </c>
      <c r="L14" s="241"/>
      <c r="M14" s="241" t="str">
        <f>IF(L14&lt;kkmmpp!$F$8,"Belum Kompeten","Kompeten")</f>
        <v>Belum Kompeten</v>
      </c>
      <c r="N14" s="241"/>
      <c r="O14" s="241" t="str">
        <f>IF(N14&lt;kkmmpk!$F$8,"Belum Kompeten","Kompeten")</f>
        <v>Belum Kompeten</v>
      </c>
      <c r="P14" s="241"/>
      <c r="Q14" s="241" t="str">
        <f>IF(P14&lt;kkmmpp!$F$8,"Belum Kompeten","Kompeten")</f>
        <v>Belum Kompeten</v>
      </c>
      <c r="R14" s="241"/>
      <c r="S14" s="241" t="str">
        <f>IF(R14&lt;kkmmpk!$F$8,"Belum Kompeten","Kompeten")</f>
        <v>Belum Kompeten</v>
      </c>
      <c r="T14" s="241"/>
      <c r="U14" s="241" t="str">
        <f>IF(T14&lt;kkmmpp!$F$8,"Belum Kompeten","Kompeten")</f>
        <v>Belum Kompeten</v>
      </c>
      <c r="V14" s="241"/>
      <c r="W14" s="241" t="str">
        <f>IF(V14&lt;kkmmpk!$F$8,"Belum Kompeten","Kompeten")</f>
        <v>Belum Kompeten</v>
      </c>
      <c r="X14" s="241"/>
      <c r="Y14" s="241" t="str">
        <f>IF(X14&lt;kkmmpp!$F$8,"Belum Kompeten","Kompeten")</f>
        <v>Belum Kompeten</v>
      </c>
      <c r="Z14" s="241"/>
      <c r="AA14" s="241" t="str">
        <f>IF(Z14&lt;kkmmpk!$F$8,"Belum Kompeten","Kompeten")</f>
        <v>Belum Kompeten</v>
      </c>
      <c r="AB14" s="241"/>
      <c r="AC14" s="241" t="str">
        <f>IF(AB14&lt;kkmmpp!$F$8,"Belum Kompeten","Kompeten")</f>
        <v>Belum Kompeten</v>
      </c>
      <c r="AD14" s="241"/>
      <c r="AE14" s="241" t="str">
        <f>IF(AD14&lt;kkmmpk!$F$8,"Belum Kompeten","Kompeten")</f>
        <v>Belum Kompeten</v>
      </c>
      <c r="AF14" s="241"/>
      <c r="AG14" s="241" t="str">
        <f>IF(AF14&lt;kkmmpp!$F$8,"Belum Kompeten","Kompeten")</f>
        <v>Belum Kompeten</v>
      </c>
      <c r="AH14" s="241"/>
      <c r="AI14" s="241" t="str">
        <f>IF(AH14&lt;kkmmpk!$F$8,"Belum Kompeten","Kompeten")</f>
        <v>Belum Kompeten</v>
      </c>
      <c r="AJ14" s="241"/>
      <c r="AK14" s="241" t="str">
        <f>IF(AJ14&lt;kkmmpp!$F$8,"Belum Kompeten","Kompeten")</f>
        <v>Belum Kompeten</v>
      </c>
      <c r="AL14" s="241"/>
      <c r="AM14" s="241" t="str">
        <f>IF(AL14&lt;kkmmpk!$F$8,"Belum Kompeten","Kompeten")</f>
        <v>Belum Kompeten</v>
      </c>
      <c r="AN14" s="241"/>
      <c r="AO14" s="241" t="str">
        <f>IF(AN14&lt;kkmmpp!$F$8,"Belum Kompeten","Kompeten")</f>
        <v>Belum Kompeten</v>
      </c>
      <c r="AP14" s="241"/>
      <c r="AQ14" s="241" t="str">
        <f>IF(AP14&lt;kkmmpk!$F$8,"Belum Kompeten","Kompeten")</f>
        <v>Belum Kompeten</v>
      </c>
      <c r="AR14" s="241"/>
      <c r="AS14" s="241" t="str">
        <f>IF(AR14&lt;kkmmpp!$F$8,"Belum Kompeten","Kompeten")</f>
        <v>Belum Kompeten</v>
      </c>
      <c r="AT14" s="241"/>
      <c r="AU14" s="241" t="str">
        <f>IF(AT14&lt;kkmmpk!$F$8,"Belum Kompeten","Kompeten")</f>
        <v>Belum Kompeten</v>
      </c>
      <c r="AV14" s="241"/>
      <c r="AW14" s="241" t="str">
        <f>IF(AV14&lt;kkmmpp!$F$8,"Belum Kompeten","Kompeten")</f>
        <v>Belum Kompeten</v>
      </c>
      <c r="AX14" s="241"/>
      <c r="AY14" s="241" t="str">
        <f>IF(AX14&lt;kkmmpk!$F$8,"Belum Kompeten","Kompeten")</f>
        <v>Belum Kompeten</v>
      </c>
      <c r="AZ14" s="241"/>
      <c r="BA14" s="241" t="str">
        <f>IF(AZ14&lt;kkmmpp!$F$8,"Belum Kompeten","Kompeten")</f>
        <v>Belum Kompeten</v>
      </c>
      <c r="BB14" s="241"/>
      <c r="BC14" s="241" t="str">
        <f>IF(BB14&lt;kkmmpk!$F$8,"Belum Kompeten","Kompeten")</f>
        <v>Belum Kompeten</v>
      </c>
      <c r="BD14" s="241"/>
      <c r="BE14" s="241" t="str">
        <f>IF(BD14&lt;kkmmpp!$F$8,"Belum Kompeten","Kompeten")</f>
        <v>Belum Kompeten</v>
      </c>
      <c r="BF14" s="241"/>
      <c r="BG14" s="241" t="str">
        <f>IF(BF14&lt;kkmmpk!$F$8,"Belum Kompeten","Kompeten")</f>
        <v>Belum Kompeten</v>
      </c>
      <c r="BH14" s="241"/>
      <c r="BI14" s="241" t="str">
        <f>IF(BH14&lt;kkmmpp!$F$8,"Belum Kompeten","Kompeten")</f>
        <v>Belum Kompeten</v>
      </c>
      <c r="BJ14" s="241"/>
      <c r="BK14" s="241" t="str">
        <f>IF(BJ14&lt;kkmmpk!$F$8,"Belum Kompeten","Kompeten")</f>
        <v>Belum Kompeten</v>
      </c>
    </row>
    <row r="15" spans="1:63">
      <c r="A15" s="150">
        <v>2</v>
      </c>
      <c r="B15" s="8">
        <f>pd!B7</f>
        <v>5470</v>
      </c>
      <c r="C15" s="8" t="str">
        <f>pd!C7</f>
        <v>AHMAD RIYUDHA</v>
      </c>
      <c r="D15" s="250"/>
      <c r="E15" s="241" t="str">
        <f>IF(D15&lt;kkmmpp!$F$8,"Belum Kompeten","Kompeten")</f>
        <v>Belum Kompeten</v>
      </c>
      <c r="F15" s="150"/>
      <c r="G15" s="241" t="str">
        <f>IF(F15&lt;kkmmpk!$F$8,"Belum Kompeten","Kompeten")</f>
        <v>Belum Kompeten</v>
      </c>
      <c r="H15" s="241"/>
      <c r="I15" s="241" t="str">
        <f>IF(H15&lt;kkmmpp!$F$8,"Belum Kompeten","Kompeten")</f>
        <v>Belum Kompeten</v>
      </c>
      <c r="J15" s="241"/>
      <c r="K15" s="241" t="str">
        <f>IF(J15&lt;kkmmpk!$F$8,"Belum Kompeten","Kompeten")</f>
        <v>Belum Kompeten</v>
      </c>
      <c r="L15" s="241"/>
      <c r="M15" s="241" t="str">
        <f>IF(L15&lt;kkmmpp!$F$8,"Belum Kompeten","Kompeten")</f>
        <v>Belum Kompeten</v>
      </c>
      <c r="N15" s="241"/>
      <c r="O15" s="241" t="str">
        <f>IF(N15&lt;kkmmpk!$F$8,"Belum Kompeten","Kompeten")</f>
        <v>Belum Kompeten</v>
      </c>
      <c r="P15" s="241"/>
      <c r="Q15" s="241" t="str">
        <f>IF(P15&lt;kkmmpp!$F$8,"Belum Kompeten","Kompeten")</f>
        <v>Belum Kompeten</v>
      </c>
      <c r="R15" s="241"/>
      <c r="S15" s="241" t="str">
        <f>IF(R15&lt;kkmmpk!$F$8,"Belum Kompeten","Kompeten")</f>
        <v>Belum Kompeten</v>
      </c>
      <c r="T15" s="241"/>
      <c r="U15" s="241" t="str">
        <f>IF(T15&lt;kkmmpp!$F$8,"Belum Kompeten","Kompeten")</f>
        <v>Belum Kompeten</v>
      </c>
      <c r="V15" s="241"/>
      <c r="W15" s="241" t="str">
        <f>IF(V15&lt;kkmmpk!$F$8,"Belum Kompeten","Kompeten")</f>
        <v>Belum Kompeten</v>
      </c>
      <c r="X15" s="241"/>
      <c r="Y15" s="241" t="str">
        <f>IF(X15&lt;kkmmpp!$F$8,"Belum Kompeten","Kompeten")</f>
        <v>Belum Kompeten</v>
      </c>
      <c r="Z15" s="241"/>
      <c r="AA15" s="241" t="str">
        <f>IF(Z15&lt;kkmmpk!$F$8,"Belum Kompeten","Kompeten")</f>
        <v>Belum Kompeten</v>
      </c>
      <c r="AB15" s="241"/>
      <c r="AC15" s="241" t="str">
        <f>IF(AB15&lt;kkmmpp!$F$8,"Belum Kompeten","Kompeten")</f>
        <v>Belum Kompeten</v>
      </c>
      <c r="AD15" s="241"/>
      <c r="AE15" s="241" t="str">
        <f>IF(AD15&lt;kkmmpk!$F$8,"Belum Kompeten","Kompeten")</f>
        <v>Belum Kompeten</v>
      </c>
      <c r="AF15" s="241"/>
      <c r="AG15" s="241" t="str">
        <f>IF(AF15&lt;kkmmpp!$F$8,"Belum Kompeten","Kompeten")</f>
        <v>Belum Kompeten</v>
      </c>
      <c r="AH15" s="241"/>
      <c r="AI15" s="241" t="str">
        <f>IF(AH15&lt;kkmmpk!$F$8,"Belum Kompeten","Kompeten")</f>
        <v>Belum Kompeten</v>
      </c>
      <c r="AJ15" s="241"/>
      <c r="AK15" s="241" t="str">
        <f>IF(AJ15&lt;kkmmpp!$F$8,"Belum Kompeten","Kompeten")</f>
        <v>Belum Kompeten</v>
      </c>
      <c r="AL15" s="241"/>
      <c r="AM15" s="241" t="str">
        <f>IF(AL15&lt;kkmmpk!$F$8,"Belum Kompeten","Kompeten")</f>
        <v>Belum Kompeten</v>
      </c>
      <c r="AN15" s="241"/>
      <c r="AO15" s="241" t="str">
        <f>IF(AN15&lt;kkmmpp!$F$8,"Belum Kompeten","Kompeten")</f>
        <v>Belum Kompeten</v>
      </c>
      <c r="AP15" s="241"/>
      <c r="AQ15" s="241" t="str">
        <f>IF(AP15&lt;kkmmpk!$F$8,"Belum Kompeten","Kompeten")</f>
        <v>Belum Kompeten</v>
      </c>
      <c r="AR15" s="241"/>
      <c r="AS15" s="241" t="str">
        <f>IF(AR15&lt;kkmmpp!$F$8,"Belum Kompeten","Kompeten")</f>
        <v>Belum Kompeten</v>
      </c>
      <c r="AT15" s="241"/>
      <c r="AU15" s="241" t="str">
        <f>IF(AT15&lt;kkmmpk!$F$8,"Belum Kompeten","Kompeten")</f>
        <v>Belum Kompeten</v>
      </c>
      <c r="AV15" s="241"/>
      <c r="AW15" s="241" t="str">
        <f>IF(AV15&lt;kkmmpp!$F$8,"Belum Kompeten","Kompeten")</f>
        <v>Belum Kompeten</v>
      </c>
      <c r="AX15" s="241"/>
      <c r="AY15" s="241" t="str">
        <f>IF(AX15&lt;kkmmpk!$F$8,"Belum Kompeten","Kompeten")</f>
        <v>Belum Kompeten</v>
      </c>
      <c r="AZ15" s="241"/>
      <c r="BA15" s="241" t="str">
        <f>IF(AZ15&lt;kkmmpp!$F$8,"Belum Kompeten","Kompeten")</f>
        <v>Belum Kompeten</v>
      </c>
      <c r="BB15" s="241"/>
      <c r="BC15" s="241" t="str">
        <f>IF(BB15&lt;kkmmpk!$F$8,"Belum Kompeten","Kompeten")</f>
        <v>Belum Kompeten</v>
      </c>
      <c r="BD15" s="241"/>
      <c r="BE15" s="241" t="str">
        <f>IF(BD15&lt;kkmmpp!$F$8,"Belum Kompeten","Kompeten")</f>
        <v>Belum Kompeten</v>
      </c>
      <c r="BF15" s="241"/>
      <c r="BG15" s="241" t="str">
        <f>IF(BF15&lt;kkmmpk!$F$8,"Belum Kompeten","Kompeten")</f>
        <v>Belum Kompeten</v>
      </c>
      <c r="BH15" s="241"/>
      <c r="BI15" s="241" t="str">
        <f>IF(BH15&lt;kkmmpp!$F$8,"Belum Kompeten","Kompeten")</f>
        <v>Belum Kompeten</v>
      </c>
      <c r="BJ15" s="241"/>
      <c r="BK15" s="241" t="str">
        <f>IF(BJ15&lt;kkmmpk!$F$8,"Belum Kompeten","Kompeten")</f>
        <v>Belum Kompeten</v>
      </c>
    </row>
    <row r="16" spans="1:63">
      <c r="A16" s="150">
        <v>3</v>
      </c>
      <c r="B16" s="8">
        <f>pd!B8</f>
        <v>5471</v>
      </c>
      <c r="C16" s="8" t="str">
        <f>pd!C8</f>
        <v>AHMAD SAYUDINOR</v>
      </c>
      <c r="D16" s="250"/>
      <c r="E16" s="241" t="str">
        <f>IF(D16&lt;kkmmpp!$F$8,"Belum Kompeten","Kompeten")</f>
        <v>Belum Kompeten</v>
      </c>
      <c r="F16" s="150"/>
      <c r="G16" s="241" t="str">
        <f>IF(F16&lt;kkmmpk!$F$8,"Belum Kompeten","Kompeten")</f>
        <v>Belum Kompeten</v>
      </c>
      <c r="H16" s="241"/>
      <c r="I16" s="241" t="str">
        <f>IF(H16&lt;kkmmpp!$F$8,"Belum Kompeten","Kompeten")</f>
        <v>Belum Kompeten</v>
      </c>
      <c r="J16" s="241"/>
      <c r="K16" s="241" t="str">
        <f>IF(J16&lt;kkmmpk!$F$8,"Belum Kompeten","Kompeten")</f>
        <v>Belum Kompeten</v>
      </c>
      <c r="L16" s="241"/>
      <c r="M16" s="241" t="str">
        <f>IF(L16&lt;kkmmpp!$F$8,"Belum Kompeten","Kompeten")</f>
        <v>Belum Kompeten</v>
      </c>
      <c r="N16" s="241"/>
      <c r="O16" s="241" t="str">
        <f>IF(N16&lt;kkmmpk!$F$8,"Belum Kompeten","Kompeten")</f>
        <v>Belum Kompeten</v>
      </c>
      <c r="P16" s="241"/>
      <c r="Q16" s="241" t="str">
        <f>IF(P16&lt;kkmmpp!$F$8,"Belum Kompeten","Kompeten")</f>
        <v>Belum Kompeten</v>
      </c>
      <c r="R16" s="241"/>
      <c r="S16" s="241" t="str">
        <f>IF(R16&lt;kkmmpk!$F$8,"Belum Kompeten","Kompeten")</f>
        <v>Belum Kompeten</v>
      </c>
      <c r="T16" s="241"/>
      <c r="U16" s="241" t="str">
        <f>IF(T16&lt;kkmmpp!$F$8,"Belum Kompeten","Kompeten")</f>
        <v>Belum Kompeten</v>
      </c>
      <c r="V16" s="241"/>
      <c r="W16" s="241" t="str">
        <f>IF(V16&lt;kkmmpk!$F$8,"Belum Kompeten","Kompeten")</f>
        <v>Belum Kompeten</v>
      </c>
      <c r="X16" s="241"/>
      <c r="Y16" s="241" t="str">
        <f>IF(X16&lt;kkmmpp!$F$8,"Belum Kompeten","Kompeten")</f>
        <v>Belum Kompeten</v>
      </c>
      <c r="Z16" s="241"/>
      <c r="AA16" s="241" t="str">
        <f>IF(Z16&lt;kkmmpk!$F$8,"Belum Kompeten","Kompeten")</f>
        <v>Belum Kompeten</v>
      </c>
      <c r="AB16" s="241"/>
      <c r="AC16" s="241" t="str">
        <f>IF(AB16&lt;kkmmpp!$F$8,"Belum Kompeten","Kompeten")</f>
        <v>Belum Kompeten</v>
      </c>
      <c r="AD16" s="241"/>
      <c r="AE16" s="241" t="str">
        <f>IF(AD16&lt;kkmmpk!$F$8,"Belum Kompeten","Kompeten")</f>
        <v>Belum Kompeten</v>
      </c>
      <c r="AF16" s="241"/>
      <c r="AG16" s="241" t="str">
        <f>IF(AF16&lt;kkmmpp!$F$8,"Belum Kompeten","Kompeten")</f>
        <v>Belum Kompeten</v>
      </c>
      <c r="AH16" s="241"/>
      <c r="AI16" s="241" t="str">
        <f>IF(AH16&lt;kkmmpk!$F$8,"Belum Kompeten","Kompeten")</f>
        <v>Belum Kompeten</v>
      </c>
      <c r="AJ16" s="241"/>
      <c r="AK16" s="241" t="str">
        <f>IF(AJ16&lt;kkmmpp!$F$8,"Belum Kompeten","Kompeten")</f>
        <v>Belum Kompeten</v>
      </c>
      <c r="AL16" s="241"/>
      <c r="AM16" s="241" t="str">
        <f>IF(AL16&lt;kkmmpk!$F$8,"Belum Kompeten","Kompeten")</f>
        <v>Belum Kompeten</v>
      </c>
      <c r="AN16" s="241"/>
      <c r="AO16" s="241" t="str">
        <f>IF(AN16&lt;kkmmpp!$F$8,"Belum Kompeten","Kompeten")</f>
        <v>Belum Kompeten</v>
      </c>
      <c r="AP16" s="241"/>
      <c r="AQ16" s="241" t="str">
        <f>IF(AP16&lt;kkmmpk!$F$8,"Belum Kompeten","Kompeten")</f>
        <v>Belum Kompeten</v>
      </c>
      <c r="AR16" s="241"/>
      <c r="AS16" s="241" t="str">
        <f>IF(AR16&lt;kkmmpp!$F$8,"Belum Kompeten","Kompeten")</f>
        <v>Belum Kompeten</v>
      </c>
      <c r="AT16" s="241"/>
      <c r="AU16" s="241" t="str">
        <f>IF(AT16&lt;kkmmpk!$F$8,"Belum Kompeten","Kompeten")</f>
        <v>Belum Kompeten</v>
      </c>
      <c r="AV16" s="241"/>
      <c r="AW16" s="241" t="str">
        <f>IF(AV16&lt;kkmmpp!$F$8,"Belum Kompeten","Kompeten")</f>
        <v>Belum Kompeten</v>
      </c>
      <c r="AX16" s="241"/>
      <c r="AY16" s="241" t="str">
        <f>IF(AX16&lt;kkmmpk!$F$8,"Belum Kompeten","Kompeten")</f>
        <v>Belum Kompeten</v>
      </c>
      <c r="AZ16" s="241"/>
      <c r="BA16" s="241" t="str">
        <f>IF(AZ16&lt;kkmmpp!$F$8,"Belum Kompeten","Kompeten")</f>
        <v>Belum Kompeten</v>
      </c>
      <c r="BB16" s="241"/>
      <c r="BC16" s="241" t="str">
        <f>IF(BB16&lt;kkmmpk!$F$8,"Belum Kompeten","Kompeten")</f>
        <v>Belum Kompeten</v>
      </c>
      <c r="BD16" s="241"/>
      <c r="BE16" s="241" t="str">
        <f>IF(BD16&lt;kkmmpp!$F$8,"Belum Kompeten","Kompeten")</f>
        <v>Belum Kompeten</v>
      </c>
      <c r="BF16" s="241"/>
      <c r="BG16" s="241" t="str">
        <f>IF(BF16&lt;kkmmpk!$F$8,"Belum Kompeten","Kompeten")</f>
        <v>Belum Kompeten</v>
      </c>
      <c r="BH16" s="241"/>
      <c r="BI16" s="241" t="str">
        <f>IF(BH16&lt;kkmmpp!$F$8,"Belum Kompeten","Kompeten")</f>
        <v>Belum Kompeten</v>
      </c>
      <c r="BJ16" s="241"/>
      <c r="BK16" s="241" t="str">
        <f>IF(BJ16&lt;kkmmpk!$F$8,"Belum Kompeten","Kompeten")</f>
        <v>Belum Kompeten</v>
      </c>
    </row>
    <row r="17" spans="1:63">
      <c r="A17" s="150">
        <v>4</v>
      </c>
      <c r="B17" s="8">
        <f>pd!B9</f>
        <v>5472</v>
      </c>
      <c r="C17" s="8" t="str">
        <f>pd!C9</f>
        <v>HILMAN SYA'FEI</v>
      </c>
      <c r="D17" s="250"/>
      <c r="E17" s="241" t="str">
        <f>IF(D17&lt;kkmmpp!$F$8,"Belum Kompeten","Kompeten")</f>
        <v>Belum Kompeten</v>
      </c>
      <c r="F17" s="150"/>
      <c r="G17" s="241" t="str">
        <f>IF(F17&lt;kkmmpk!$F$8,"Belum Kompeten","Kompeten")</f>
        <v>Belum Kompeten</v>
      </c>
      <c r="H17" s="241"/>
      <c r="I17" s="241" t="str">
        <f>IF(H17&lt;kkmmpp!$F$8,"Belum Kompeten","Kompeten")</f>
        <v>Belum Kompeten</v>
      </c>
      <c r="J17" s="241"/>
      <c r="K17" s="241" t="str">
        <f>IF(J17&lt;kkmmpk!$F$8,"Belum Kompeten","Kompeten")</f>
        <v>Belum Kompeten</v>
      </c>
      <c r="L17" s="241"/>
      <c r="M17" s="241" t="str">
        <f>IF(L17&lt;kkmmpp!$F$8,"Belum Kompeten","Kompeten")</f>
        <v>Belum Kompeten</v>
      </c>
      <c r="N17" s="241"/>
      <c r="O17" s="241" t="str">
        <f>IF(N17&lt;kkmmpk!$F$8,"Belum Kompeten","Kompeten")</f>
        <v>Belum Kompeten</v>
      </c>
      <c r="P17" s="241"/>
      <c r="Q17" s="241" t="str">
        <f>IF(P17&lt;kkmmpp!$F$8,"Belum Kompeten","Kompeten")</f>
        <v>Belum Kompeten</v>
      </c>
      <c r="R17" s="241"/>
      <c r="S17" s="241" t="str">
        <f>IF(R17&lt;kkmmpk!$F$8,"Belum Kompeten","Kompeten")</f>
        <v>Belum Kompeten</v>
      </c>
      <c r="T17" s="241"/>
      <c r="U17" s="241" t="str">
        <f>IF(T17&lt;kkmmpp!$F$8,"Belum Kompeten","Kompeten")</f>
        <v>Belum Kompeten</v>
      </c>
      <c r="V17" s="241"/>
      <c r="W17" s="241" t="str">
        <f>IF(V17&lt;kkmmpk!$F$8,"Belum Kompeten","Kompeten")</f>
        <v>Belum Kompeten</v>
      </c>
      <c r="X17" s="241"/>
      <c r="Y17" s="241" t="str">
        <f>IF(X17&lt;kkmmpp!$F$8,"Belum Kompeten","Kompeten")</f>
        <v>Belum Kompeten</v>
      </c>
      <c r="Z17" s="241"/>
      <c r="AA17" s="241" t="str">
        <f>IF(Z17&lt;kkmmpk!$F$8,"Belum Kompeten","Kompeten")</f>
        <v>Belum Kompeten</v>
      </c>
      <c r="AB17" s="241"/>
      <c r="AC17" s="241" t="str">
        <f>IF(AB17&lt;kkmmpp!$F$8,"Belum Kompeten","Kompeten")</f>
        <v>Belum Kompeten</v>
      </c>
      <c r="AD17" s="241"/>
      <c r="AE17" s="241" t="str">
        <f>IF(AD17&lt;kkmmpk!$F$8,"Belum Kompeten","Kompeten")</f>
        <v>Belum Kompeten</v>
      </c>
      <c r="AF17" s="241"/>
      <c r="AG17" s="241" t="str">
        <f>IF(AF17&lt;kkmmpp!$F$8,"Belum Kompeten","Kompeten")</f>
        <v>Belum Kompeten</v>
      </c>
      <c r="AH17" s="241"/>
      <c r="AI17" s="241" t="str">
        <f>IF(AH17&lt;kkmmpk!$F$8,"Belum Kompeten","Kompeten")</f>
        <v>Belum Kompeten</v>
      </c>
      <c r="AJ17" s="241"/>
      <c r="AK17" s="241" t="str">
        <f>IF(AJ17&lt;kkmmpp!$F$8,"Belum Kompeten","Kompeten")</f>
        <v>Belum Kompeten</v>
      </c>
      <c r="AL17" s="241"/>
      <c r="AM17" s="241" t="str">
        <f>IF(AL17&lt;kkmmpk!$F$8,"Belum Kompeten","Kompeten")</f>
        <v>Belum Kompeten</v>
      </c>
      <c r="AN17" s="241"/>
      <c r="AO17" s="241" t="str">
        <f>IF(AN17&lt;kkmmpp!$F$8,"Belum Kompeten","Kompeten")</f>
        <v>Belum Kompeten</v>
      </c>
      <c r="AP17" s="241"/>
      <c r="AQ17" s="241" t="str">
        <f>IF(AP17&lt;kkmmpk!$F$8,"Belum Kompeten","Kompeten")</f>
        <v>Belum Kompeten</v>
      </c>
      <c r="AR17" s="241"/>
      <c r="AS17" s="241" t="str">
        <f>IF(AR17&lt;kkmmpp!$F$8,"Belum Kompeten","Kompeten")</f>
        <v>Belum Kompeten</v>
      </c>
      <c r="AT17" s="241"/>
      <c r="AU17" s="241" t="str">
        <f>IF(AT17&lt;kkmmpk!$F$8,"Belum Kompeten","Kompeten")</f>
        <v>Belum Kompeten</v>
      </c>
      <c r="AV17" s="241"/>
      <c r="AW17" s="241" t="str">
        <f>IF(AV17&lt;kkmmpp!$F$8,"Belum Kompeten","Kompeten")</f>
        <v>Belum Kompeten</v>
      </c>
      <c r="AX17" s="241"/>
      <c r="AY17" s="241" t="str">
        <f>IF(AX17&lt;kkmmpk!$F$8,"Belum Kompeten","Kompeten")</f>
        <v>Belum Kompeten</v>
      </c>
      <c r="AZ17" s="241"/>
      <c r="BA17" s="241" t="str">
        <f>IF(AZ17&lt;kkmmpp!$F$8,"Belum Kompeten","Kompeten")</f>
        <v>Belum Kompeten</v>
      </c>
      <c r="BB17" s="241"/>
      <c r="BC17" s="241" t="str">
        <f>IF(BB17&lt;kkmmpk!$F$8,"Belum Kompeten","Kompeten")</f>
        <v>Belum Kompeten</v>
      </c>
      <c r="BD17" s="241"/>
      <c r="BE17" s="241" t="str">
        <f>IF(BD17&lt;kkmmpp!$F$8,"Belum Kompeten","Kompeten")</f>
        <v>Belum Kompeten</v>
      </c>
      <c r="BF17" s="241"/>
      <c r="BG17" s="241" t="str">
        <f>IF(BF17&lt;kkmmpk!$F$8,"Belum Kompeten","Kompeten")</f>
        <v>Belum Kompeten</v>
      </c>
      <c r="BH17" s="241"/>
      <c r="BI17" s="241" t="str">
        <f>IF(BH17&lt;kkmmpp!$F$8,"Belum Kompeten","Kompeten")</f>
        <v>Belum Kompeten</v>
      </c>
      <c r="BJ17" s="241"/>
      <c r="BK17" s="241" t="str">
        <f>IF(BJ17&lt;kkmmpk!$F$8,"Belum Kompeten","Kompeten")</f>
        <v>Belum Kompeten</v>
      </c>
    </row>
    <row r="18" spans="1:63">
      <c r="A18" s="150">
        <v>5</v>
      </c>
      <c r="B18" s="8">
        <f>pd!B10</f>
        <v>5473</v>
      </c>
      <c r="C18" s="8" t="str">
        <f>pd!C10</f>
        <v>JAMALUDDIN</v>
      </c>
      <c r="D18" s="250"/>
      <c r="E18" s="241" t="str">
        <f>IF(D18&lt;kkmmpp!$F$8,"Belum Kompeten","Kompeten")</f>
        <v>Belum Kompeten</v>
      </c>
      <c r="F18" s="150"/>
      <c r="G18" s="241" t="str">
        <f>IF(F18&lt;kkmmpk!$F$8,"Belum Kompeten","Kompeten")</f>
        <v>Belum Kompeten</v>
      </c>
      <c r="H18" s="241"/>
      <c r="I18" s="241" t="str">
        <f>IF(H18&lt;kkmmpp!$F$8,"Belum Kompeten","Kompeten")</f>
        <v>Belum Kompeten</v>
      </c>
      <c r="J18" s="241"/>
      <c r="K18" s="241" t="str">
        <f>IF(J18&lt;kkmmpk!$F$8,"Belum Kompeten","Kompeten")</f>
        <v>Belum Kompeten</v>
      </c>
      <c r="L18" s="241"/>
      <c r="M18" s="241" t="str">
        <f>IF(L18&lt;kkmmpp!$F$8,"Belum Kompeten","Kompeten")</f>
        <v>Belum Kompeten</v>
      </c>
      <c r="N18" s="241"/>
      <c r="O18" s="241" t="str">
        <f>IF(N18&lt;kkmmpk!$F$8,"Belum Kompeten","Kompeten")</f>
        <v>Belum Kompeten</v>
      </c>
      <c r="P18" s="241"/>
      <c r="Q18" s="241" t="str">
        <f>IF(P18&lt;kkmmpp!$F$8,"Belum Kompeten","Kompeten")</f>
        <v>Belum Kompeten</v>
      </c>
      <c r="R18" s="241"/>
      <c r="S18" s="241" t="str">
        <f>IF(R18&lt;kkmmpk!$F$8,"Belum Kompeten","Kompeten")</f>
        <v>Belum Kompeten</v>
      </c>
      <c r="T18" s="241"/>
      <c r="U18" s="241" t="str">
        <f>IF(T18&lt;kkmmpp!$F$8,"Belum Kompeten","Kompeten")</f>
        <v>Belum Kompeten</v>
      </c>
      <c r="V18" s="241"/>
      <c r="W18" s="241" t="str">
        <f>IF(V18&lt;kkmmpk!$F$8,"Belum Kompeten","Kompeten")</f>
        <v>Belum Kompeten</v>
      </c>
      <c r="X18" s="241"/>
      <c r="Y18" s="241" t="str">
        <f>IF(X18&lt;kkmmpp!$F$8,"Belum Kompeten","Kompeten")</f>
        <v>Belum Kompeten</v>
      </c>
      <c r="Z18" s="241"/>
      <c r="AA18" s="241" t="str">
        <f>IF(Z18&lt;kkmmpk!$F$8,"Belum Kompeten","Kompeten")</f>
        <v>Belum Kompeten</v>
      </c>
      <c r="AB18" s="241"/>
      <c r="AC18" s="241" t="str">
        <f>IF(AB18&lt;kkmmpp!$F$8,"Belum Kompeten","Kompeten")</f>
        <v>Belum Kompeten</v>
      </c>
      <c r="AD18" s="241"/>
      <c r="AE18" s="241" t="str">
        <f>IF(AD18&lt;kkmmpk!$F$8,"Belum Kompeten","Kompeten")</f>
        <v>Belum Kompeten</v>
      </c>
      <c r="AF18" s="241"/>
      <c r="AG18" s="241" t="str">
        <f>IF(AF18&lt;kkmmpp!$F$8,"Belum Kompeten","Kompeten")</f>
        <v>Belum Kompeten</v>
      </c>
      <c r="AH18" s="241"/>
      <c r="AI18" s="241" t="str">
        <f>IF(AH18&lt;kkmmpk!$F$8,"Belum Kompeten","Kompeten")</f>
        <v>Belum Kompeten</v>
      </c>
      <c r="AJ18" s="241"/>
      <c r="AK18" s="241" t="str">
        <f>IF(AJ18&lt;kkmmpp!$F$8,"Belum Kompeten","Kompeten")</f>
        <v>Belum Kompeten</v>
      </c>
      <c r="AL18" s="241"/>
      <c r="AM18" s="241" t="str">
        <f>IF(AL18&lt;kkmmpk!$F$8,"Belum Kompeten","Kompeten")</f>
        <v>Belum Kompeten</v>
      </c>
      <c r="AN18" s="241"/>
      <c r="AO18" s="241" t="str">
        <f>IF(AN18&lt;kkmmpp!$F$8,"Belum Kompeten","Kompeten")</f>
        <v>Belum Kompeten</v>
      </c>
      <c r="AP18" s="241"/>
      <c r="AQ18" s="241" t="str">
        <f>IF(AP18&lt;kkmmpk!$F$8,"Belum Kompeten","Kompeten")</f>
        <v>Belum Kompeten</v>
      </c>
      <c r="AR18" s="241"/>
      <c r="AS18" s="241" t="str">
        <f>IF(AR18&lt;kkmmpp!$F$8,"Belum Kompeten","Kompeten")</f>
        <v>Belum Kompeten</v>
      </c>
      <c r="AT18" s="241"/>
      <c r="AU18" s="241" t="str">
        <f>IF(AT18&lt;kkmmpk!$F$8,"Belum Kompeten","Kompeten")</f>
        <v>Belum Kompeten</v>
      </c>
      <c r="AV18" s="241"/>
      <c r="AW18" s="241" t="str">
        <f>IF(AV18&lt;kkmmpp!$F$8,"Belum Kompeten","Kompeten")</f>
        <v>Belum Kompeten</v>
      </c>
      <c r="AX18" s="241"/>
      <c r="AY18" s="241" t="str">
        <f>IF(AX18&lt;kkmmpk!$F$8,"Belum Kompeten","Kompeten")</f>
        <v>Belum Kompeten</v>
      </c>
      <c r="AZ18" s="241"/>
      <c r="BA18" s="241" t="str">
        <f>IF(AZ18&lt;kkmmpp!$F$8,"Belum Kompeten","Kompeten")</f>
        <v>Belum Kompeten</v>
      </c>
      <c r="BB18" s="241"/>
      <c r="BC18" s="241" t="str">
        <f>IF(BB18&lt;kkmmpk!$F$8,"Belum Kompeten","Kompeten")</f>
        <v>Belum Kompeten</v>
      </c>
      <c r="BD18" s="241"/>
      <c r="BE18" s="241" t="str">
        <f>IF(BD18&lt;kkmmpp!$F$8,"Belum Kompeten","Kompeten")</f>
        <v>Belum Kompeten</v>
      </c>
      <c r="BF18" s="241"/>
      <c r="BG18" s="241" t="str">
        <f>IF(BF18&lt;kkmmpk!$F$8,"Belum Kompeten","Kompeten")</f>
        <v>Belum Kompeten</v>
      </c>
      <c r="BH18" s="241"/>
      <c r="BI18" s="241" t="str">
        <f>IF(BH18&lt;kkmmpp!$F$8,"Belum Kompeten","Kompeten")</f>
        <v>Belum Kompeten</v>
      </c>
      <c r="BJ18" s="241"/>
      <c r="BK18" s="241" t="str">
        <f>IF(BJ18&lt;kkmmpk!$F$8,"Belum Kompeten","Kompeten")</f>
        <v>Belum Kompeten</v>
      </c>
    </row>
    <row r="19" spans="1:63">
      <c r="A19" s="150">
        <v>6</v>
      </c>
      <c r="B19" s="8">
        <f>pd!B11</f>
        <v>5474</v>
      </c>
      <c r="C19" s="8" t="str">
        <f>pd!C11</f>
        <v>M. ADITYA RYANDI</v>
      </c>
      <c r="D19" s="250"/>
      <c r="E19" s="241" t="str">
        <f>IF(D19&lt;kkmmpp!$F$8,"Belum Kompeten","Kompeten")</f>
        <v>Belum Kompeten</v>
      </c>
      <c r="F19" s="150"/>
      <c r="G19" s="241" t="str">
        <f>IF(F19&lt;kkmmpk!$F$8,"Belum Kompeten","Kompeten")</f>
        <v>Belum Kompeten</v>
      </c>
      <c r="H19" s="241"/>
      <c r="I19" s="241" t="str">
        <f>IF(H19&lt;kkmmpp!$F$8,"Belum Kompeten","Kompeten")</f>
        <v>Belum Kompeten</v>
      </c>
      <c r="J19" s="241"/>
      <c r="K19" s="241" t="str">
        <f>IF(J19&lt;kkmmpk!$F$8,"Belum Kompeten","Kompeten")</f>
        <v>Belum Kompeten</v>
      </c>
      <c r="L19" s="241"/>
      <c r="M19" s="241" t="str">
        <f>IF(L19&lt;kkmmpp!$F$8,"Belum Kompeten","Kompeten")</f>
        <v>Belum Kompeten</v>
      </c>
      <c r="N19" s="241"/>
      <c r="O19" s="241" t="str">
        <f>IF(N19&lt;kkmmpk!$F$8,"Belum Kompeten","Kompeten")</f>
        <v>Belum Kompeten</v>
      </c>
      <c r="P19" s="241"/>
      <c r="Q19" s="241" t="str">
        <f>IF(P19&lt;kkmmpp!$F$8,"Belum Kompeten","Kompeten")</f>
        <v>Belum Kompeten</v>
      </c>
      <c r="R19" s="241"/>
      <c r="S19" s="241" t="str">
        <f>IF(R19&lt;kkmmpk!$F$8,"Belum Kompeten","Kompeten")</f>
        <v>Belum Kompeten</v>
      </c>
      <c r="T19" s="241"/>
      <c r="U19" s="241" t="str">
        <f>IF(T19&lt;kkmmpp!$F$8,"Belum Kompeten","Kompeten")</f>
        <v>Belum Kompeten</v>
      </c>
      <c r="V19" s="241"/>
      <c r="W19" s="241" t="str">
        <f>IF(V19&lt;kkmmpk!$F$8,"Belum Kompeten","Kompeten")</f>
        <v>Belum Kompeten</v>
      </c>
      <c r="X19" s="241"/>
      <c r="Y19" s="241" t="str">
        <f>IF(X19&lt;kkmmpp!$F$8,"Belum Kompeten","Kompeten")</f>
        <v>Belum Kompeten</v>
      </c>
      <c r="Z19" s="241"/>
      <c r="AA19" s="241" t="str">
        <f>IF(Z19&lt;kkmmpk!$F$8,"Belum Kompeten","Kompeten")</f>
        <v>Belum Kompeten</v>
      </c>
      <c r="AB19" s="241"/>
      <c r="AC19" s="241" t="str">
        <f>IF(AB19&lt;kkmmpp!$F$8,"Belum Kompeten","Kompeten")</f>
        <v>Belum Kompeten</v>
      </c>
      <c r="AD19" s="241"/>
      <c r="AE19" s="241" t="str">
        <f>IF(AD19&lt;kkmmpk!$F$8,"Belum Kompeten","Kompeten")</f>
        <v>Belum Kompeten</v>
      </c>
      <c r="AF19" s="241"/>
      <c r="AG19" s="241" t="str">
        <f>IF(AF19&lt;kkmmpp!$F$8,"Belum Kompeten","Kompeten")</f>
        <v>Belum Kompeten</v>
      </c>
      <c r="AH19" s="241"/>
      <c r="AI19" s="241" t="str">
        <f>IF(AH19&lt;kkmmpk!$F$8,"Belum Kompeten","Kompeten")</f>
        <v>Belum Kompeten</v>
      </c>
      <c r="AJ19" s="241"/>
      <c r="AK19" s="241" t="str">
        <f>IF(AJ19&lt;kkmmpp!$F$8,"Belum Kompeten","Kompeten")</f>
        <v>Belum Kompeten</v>
      </c>
      <c r="AL19" s="241"/>
      <c r="AM19" s="241" t="str">
        <f>IF(AL19&lt;kkmmpk!$F$8,"Belum Kompeten","Kompeten")</f>
        <v>Belum Kompeten</v>
      </c>
      <c r="AN19" s="241"/>
      <c r="AO19" s="241" t="str">
        <f>IF(AN19&lt;kkmmpp!$F$8,"Belum Kompeten","Kompeten")</f>
        <v>Belum Kompeten</v>
      </c>
      <c r="AP19" s="241"/>
      <c r="AQ19" s="241" t="str">
        <f>IF(AP19&lt;kkmmpk!$F$8,"Belum Kompeten","Kompeten")</f>
        <v>Belum Kompeten</v>
      </c>
      <c r="AR19" s="241"/>
      <c r="AS19" s="241" t="str">
        <f>IF(AR19&lt;kkmmpp!$F$8,"Belum Kompeten","Kompeten")</f>
        <v>Belum Kompeten</v>
      </c>
      <c r="AT19" s="241"/>
      <c r="AU19" s="241" t="str">
        <f>IF(AT19&lt;kkmmpk!$F$8,"Belum Kompeten","Kompeten")</f>
        <v>Belum Kompeten</v>
      </c>
      <c r="AV19" s="241"/>
      <c r="AW19" s="241" t="str">
        <f>IF(AV19&lt;kkmmpp!$F$8,"Belum Kompeten","Kompeten")</f>
        <v>Belum Kompeten</v>
      </c>
      <c r="AX19" s="241"/>
      <c r="AY19" s="241" t="str">
        <f>IF(AX19&lt;kkmmpk!$F$8,"Belum Kompeten","Kompeten")</f>
        <v>Belum Kompeten</v>
      </c>
      <c r="AZ19" s="241"/>
      <c r="BA19" s="241" t="str">
        <f>IF(AZ19&lt;kkmmpp!$F$8,"Belum Kompeten","Kompeten")</f>
        <v>Belum Kompeten</v>
      </c>
      <c r="BB19" s="241"/>
      <c r="BC19" s="241" t="str">
        <f>IF(BB19&lt;kkmmpk!$F$8,"Belum Kompeten","Kompeten")</f>
        <v>Belum Kompeten</v>
      </c>
      <c r="BD19" s="241"/>
      <c r="BE19" s="241" t="str">
        <f>IF(BD19&lt;kkmmpp!$F$8,"Belum Kompeten","Kompeten")</f>
        <v>Belum Kompeten</v>
      </c>
      <c r="BF19" s="241"/>
      <c r="BG19" s="241" t="str">
        <f>IF(BF19&lt;kkmmpk!$F$8,"Belum Kompeten","Kompeten")</f>
        <v>Belum Kompeten</v>
      </c>
      <c r="BH19" s="241"/>
      <c r="BI19" s="241" t="str">
        <f>IF(BH19&lt;kkmmpp!$F$8,"Belum Kompeten","Kompeten")</f>
        <v>Belum Kompeten</v>
      </c>
      <c r="BJ19" s="241"/>
      <c r="BK19" s="241" t="str">
        <f>IF(BJ19&lt;kkmmpk!$F$8,"Belum Kompeten","Kompeten")</f>
        <v>Belum Kompeten</v>
      </c>
    </row>
    <row r="20" spans="1:63">
      <c r="A20" s="150">
        <v>7</v>
      </c>
      <c r="B20" s="8">
        <f>pd!B12</f>
        <v>5475</v>
      </c>
      <c r="C20" s="8" t="str">
        <f>pd!C12</f>
        <v>M. ZAINAL AKBAR</v>
      </c>
      <c r="D20" s="250"/>
      <c r="E20" s="241" t="str">
        <f>IF(D20&lt;kkmmpp!$F$8,"Belum Kompeten","Kompeten")</f>
        <v>Belum Kompeten</v>
      </c>
      <c r="F20" s="150"/>
      <c r="G20" s="241" t="str">
        <f>IF(F20&lt;kkmmpk!$F$8,"Belum Kompeten","Kompeten")</f>
        <v>Belum Kompeten</v>
      </c>
      <c r="H20" s="241"/>
      <c r="I20" s="241" t="str">
        <f>IF(H20&lt;kkmmpp!$F$8,"Belum Kompeten","Kompeten")</f>
        <v>Belum Kompeten</v>
      </c>
      <c r="J20" s="241"/>
      <c r="K20" s="241" t="str">
        <f>IF(J20&lt;kkmmpk!$F$8,"Belum Kompeten","Kompeten")</f>
        <v>Belum Kompeten</v>
      </c>
      <c r="L20" s="241"/>
      <c r="M20" s="241" t="str">
        <f>IF(L20&lt;kkmmpp!$F$8,"Belum Kompeten","Kompeten")</f>
        <v>Belum Kompeten</v>
      </c>
      <c r="N20" s="241"/>
      <c r="O20" s="241" t="str">
        <f>IF(N20&lt;kkmmpk!$F$8,"Belum Kompeten","Kompeten")</f>
        <v>Belum Kompeten</v>
      </c>
      <c r="P20" s="241"/>
      <c r="Q20" s="241" t="str">
        <f>IF(P20&lt;kkmmpp!$F$8,"Belum Kompeten","Kompeten")</f>
        <v>Belum Kompeten</v>
      </c>
      <c r="R20" s="241"/>
      <c r="S20" s="241" t="str">
        <f>IF(R20&lt;kkmmpk!$F$8,"Belum Kompeten","Kompeten")</f>
        <v>Belum Kompeten</v>
      </c>
      <c r="T20" s="241"/>
      <c r="U20" s="241" t="str">
        <f>IF(T20&lt;kkmmpp!$F$8,"Belum Kompeten","Kompeten")</f>
        <v>Belum Kompeten</v>
      </c>
      <c r="V20" s="241"/>
      <c r="W20" s="241" t="str">
        <f>IF(V20&lt;kkmmpk!$F$8,"Belum Kompeten","Kompeten")</f>
        <v>Belum Kompeten</v>
      </c>
      <c r="X20" s="241"/>
      <c r="Y20" s="241" t="str">
        <f>IF(X20&lt;kkmmpp!$F$8,"Belum Kompeten","Kompeten")</f>
        <v>Belum Kompeten</v>
      </c>
      <c r="Z20" s="241"/>
      <c r="AA20" s="241" t="str">
        <f>IF(Z20&lt;kkmmpk!$F$8,"Belum Kompeten","Kompeten")</f>
        <v>Belum Kompeten</v>
      </c>
      <c r="AB20" s="241"/>
      <c r="AC20" s="241" t="str">
        <f>IF(AB20&lt;kkmmpp!$F$8,"Belum Kompeten","Kompeten")</f>
        <v>Belum Kompeten</v>
      </c>
      <c r="AD20" s="241"/>
      <c r="AE20" s="241" t="str">
        <f>IF(AD20&lt;kkmmpk!$F$8,"Belum Kompeten","Kompeten")</f>
        <v>Belum Kompeten</v>
      </c>
      <c r="AF20" s="241"/>
      <c r="AG20" s="241" t="str">
        <f>IF(AF20&lt;kkmmpp!$F$8,"Belum Kompeten","Kompeten")</f>
        <v>Belum Kompeten</v>
      </c>
      <c r="AH20" s="241"/>
      <c r="AI20" s="241" t="str">
        <f>IF(AH20&lt;kkmmpk!$F$8,"Belum Kompeten","Kompeten")</f>
        <v>Belum Kompeten</v>
      </c>
      <c r="AJ20" s="241"/>
      <c r="AK20" s="241" t="str">
        <f>IF(AJ20&lt;kkmmpp!$F$8,"Belum Kompeten","Kompeten")</f>
        <v>Belum Kompeten</v>
      </c>
      <c r="AL20" s="241"/>
      <c r="AM20" s="241" t="str">
        <f>IF(AL20&lt;kkmmpk!$F$8,"Belum Kompeten","Kompeten")</f>
        <v>Belum Kompeten</v>
      </c>
      <c r="AN20" s="241"/>
      <c r="AO20" s="241" t="str">
        <f>IF(AN20&lt;kkmmpp!$F$8,"Belum Kompeten","Kompeten")</f>
        <v>Belum Kompeten</v>
      </c>
      <c r="AP20" s="241"/>
      <c r="AQ20" s="241" t="str">
        <f>IF(AP20&lt;kkmmpk!$F$8,"Belum Kompeten","Kompeten")</f>
        <v>Belum Kompeten</v>
      </c>
      <c r="AR20" s="241"/>
      <c r="AS20" s="241" t="str">
        <f>IF(AR20&lt;kkmmpp!$F$8,"Belum Kompeten","Kompeten")</f>
        <v>Belum Kompeten</v>
      </c>
      <c r="AT20" s="241"/>
      <c r="AU20" s="241" t="str">
        <f>IF(AT20&lt;kkmmpk!$F$8,"Belum Kompeten","Kompeten")</f>
        <v>Belum Kompeten</v>
      </c>
      <c r="AV20" s="241"/>
      <c r="AW20" s="241" t="str">
        <f>IF(AV20&lt;kkmmpp!$F$8,"Belum Kompeten","Kompeten")</f>
        <v>Belum Kompeten</v>
      </c>
      <c r="AX20" s="241"/>
      <c r="AY20" s="241" t="str">
        <f>IF(AX20&lt;kkmmpk!$F$8,"Belum Kompeten","Kompeten")</f>
        <v>Belum Kompeten</v>
      </c>
      <c r="AZ20" s="241"/>
      <c r="BA20" s="241" t="str">
        <f>IF(AZ20&lt;kkmmpp!$F$8,"Belum Kompeten","Kompeten")</f>
        <v>Belum Kompeten</v>
      </c>
      <c r="BB20" s="241"/>
      <c r="BC20" s="241" t="str">
        <f>IF(BB20&lt;kkmmpk!$F$8,"Belum Kompeten","Kompeten")</f>
        <v>Belum Kompeten</v>
      </c>
      <c r="BD20" s="241"/>
      <c r="BE20" s="241" t="str">
        <f>IF(BD20&lt;kkmmpp!$F$8,"Belum Kompeten","Kompeten")</f>
        <v>Belum Kompeten</v>
      </c>
      <c r="BF20" s="241"/>
      <c r="BG20" s="241" t="str">
        <f>IF(BF20&lt;kkmmpk!$F$8,"Belum Kompeten","Kompeten")</f>
        <v>Belum Kompeten</v>
      </c>
      <c r="BH20" s="241"/>
      <c r="BI20" s="241" t="str">
        <f>IF(BH20&lt;kkmmpp!$F$8,"Belum Kompeten","Kompeten")</f>
        <v>Belum Kompeten</v>
      </c>
      <c r="BJ20" s="241"/>
      <c r="BK20" s="241" t="str">
        <f>IF(BJ20&lt;kkmmpk!$F$8,"Belum Kompeten","Kompeten")</f>
        <v>Belum Kompeten</v>
      </c>
    </row>
    <row r="21" spans="1:63">
      <c r="A21" s="150">
        <v>8</v>
      </c>
      <c r="B21" s="8">
        <f>pd!B13</f>
        <v>5476</v>
      </c>
      <c r="C21" s="8" t="str">
        <f>pd!C13</f>
        <v>MAULIDI</v>
      </c>
      <c r="D21" s="250"/>
      <c r="E21" s="241" t="str">
        <f>IF(D21&lt;kkmmpp!$F$8,"Belum Kompeten","Kompeten")</f>
        <v>Belum Kompeten</v>
      </c>
      <c r="F21" s="150"/>
      <c r="G21" s="241" t="str">
        <f>IF(F21&lt;kkmmpk!$F$8,"Belum Kompeten","Kompeten")</f>
        <v>Belum Kompeten</v>
      </c>
      <c r="H21" s="241"/>
      <c r="I21" s="241" t="str">
        <f>IF(H21&lt;kkmmpp!$F$8,"Belum Kompeten","Kompeten")</f>
        <v>Belum Kompeten</v>
      </c>
      <c r="J21" s="241"/>
      <c r="K21" s="241" t="str">
        <f>IF(J21&lt;kkmmpk!$F$8,"Belum Kompeten","Kompeten")</f>
        <v>Belum Kompeten</v>
      </c>
      <c r="L21" s="241"/>
      <c r="M21" s="241" t="str">
        <f>IF(L21&lt;kkmmpp!$F$8,"Belum Kompeten","Kompeten")</f>
        <v>Belum Kompeten</v>
      </c>
      <c r="N21" s="241"/>
      <c r="O21" s="241" t="str">
        <f>IF(N21&lt;kkmmpk!$F$8,"Belum Kompeten","Kompeten")</f>
        <v>Belum Kompeten</v>
      </c>
      <c r="P21" s="241"/>
      <c r="Q21" s="241" t="str">
        <f>IF(P21&lt;kkmmpp!$F$8,"Belum Kompeten","Kompeten")</f>
        <v>Belum Kompeten</v>
      </c>
      <c r="R21" s="241"/>
      <c r="S21" s="241" t="str">
        <f>IF(R21&lt;kkmmpk!$F$8,"Belum Kompeten","Kompeten")</f>
        <v>Belum Kompeten</v>
      </c>
      <c r="T21" s="241"/>
      <c r="U21" s="241" t="str">
        <f>IF(T21&lt;kkmmpp!$F$8,"Belum Kompeten","Kompeten")</f>
        <v>Belum Kompeten</v>
      </c>
      <c r="V21" s="241"/>
      <c r="W21" s="241" t="str">
        <f>IF(V21&lt;kkmmpk!$F$8,"Belum Kompeten","Kompeten")</f>
        <v>Belum Kompeten</v>
      </c>
      <c r="X21" s="241"/>
      <c r="Y21" s="241" t="str">
        <f>IF(X21&lt;kkmmpp!$F$8,"Belum Kompeten","Kompeten")</f>
        <v>Belum Kompeten</v>
      </c>
      <c r="Z21" s="241"/>
      <c r="AA21" s="241" t="str">
        <f>IF(Z21&lt;kkmmpk!$F$8,"Belum Kompeten","Kompeten")</f>
        <v>Belum Kompeten</v>
      </c>
      <c r="AB21" s="241"/>
      <c r="AC21" s="241" t="str">
        <f>IF(AB21&lt;kkmmpp!$F$8,"Belum Kompeten","Kompeten")</f>
        <v>Belum Kompeten</v>
      </c>
      <c r="AD21" s="241"/>
      <c r="AE21" s="241" t="str">
        <f>IF(AD21&lt;kkmmpk!$F$8,"Belum Kompeten","Kompeten")</f>
        <v>Belum Kompeten</v>
      </c>
      <c r="AF21" s="241"/>
      <c r="AG21" s="241" t="str">
        <f>IF(AF21&lt;kkmmpp!$F$8,"Belum Kompeten","Kompeten")</f>
        <v>Belum Kompeten</v>
      </c>
      <c r="AH21" s="241"/>
      <c r="AI21" s="241" t="str">
        <f>IF(AH21&lt;kkmmpk!$F$8,"Belum Kompeten","Kompeten")</f>
        <v>Belum Kompeten</v>
      </c>
      <c r="AJ21" s="241"/>
      <c r="AK21" s="241" t="str">
        <f>IF(AJ21&lt;kkmmpp!$F$8,"Belum Kompeten","Kompeten")</f>
        <v>Belum Kompeten</v>
      </c>
      <c r="AL21" s="241"/>
      <c r="AM21" s="241" t="str">
        <f>IF(AL21&lt;kkmmpk!$F$8,"Belum Kompeten","Kompeten")</f>
        <v>Belum Kompeten</v>
      </c>
      <c r="AN21" s="241"/>
      <c r="AO21" s="241" t="str">
        <f>IF(AN21&lt;kkmmpp!$F$8,"Belum Kompeten","Kompeten")</f>
        <v>Belum Kompeten</v>
      </c>
      <c r="AP21" s="241"/>
      <c r="AQ21" s="241" t="str">
        <f>IF(AP21&lt;kkmmpk!$F$8,"Belum Kompeten","Kompeten")</f>
        <v>Belum Kompeten</v>
      </c>
      <c r="AR21" s="241"/>
      <c r="AS21" s="241" t="str">
        <f>IF(AR21&lt;kkmmpp!$F$8,"Belum Kompeten","Kompeten")</f>
        <v>Belum Kompeten</v>
      </c>
      <c r="AT21" s="241"/>
      <c r="AU21" s="241" t="str">
        <f>IF(AT21&lt;kkmmpk!$F$8,"Belum Kompeten","Kompeten")</f>
        <v>Belum Kompeten</v>
      </c>
      <c r="AV21" s="241"/>
      <c r="AW21" s="241" t="str">
        <f>IF(AV21&lt;kkmmpp!$F$8,"Belum Kompeten","Kompeten")</f>
        <v>Belum Kompeten</v>
      </c>
      <c r="AX21" s="241"/>
      <c r="AY21" s="241" t="str">
        <f>IF(AX21&lt;kkmmpk!$F$8,"Belum Kompeten","Kompeten")</f>
        <v>Belum Kompeten</v>
      </c>
      <c r="AZ21" s="241"/>
      <c r="BA21" s="241" t="str">
        <f>IF(AZ21&lt;kkmmpp!$F$8,"Belum Kompeten","Kompeten")</f>
        <v>Belum Kompeten</v>
      </c>
      <c r="BB21" s="241"/>
      <c r="BC21" s="241" t="str">
        <f>IF(BB21&lt;kkmmpk!$F$8,"Belum Kompeten","Kompeten")</f>
        <v>Belum Kompeten</v>
      </c>
      <c r="BD21" s="241"/>
      <c r="BE21" s="241" t="str">
        <f>IF(BD21&lt;kkmmpp!$F$8,"Belum Kompeten","Kompeten")</f>
        <v>Belum Kompeten</v>
      </c>
      <c r="BF21" s="241"/>
      <c r="BG21" s="241" t="str">
        <f>IF(BF21&lt;kkmmpk!$F$8,"Belum Kompeten","Kompeten")</f>
        <v>Belum Kompeten</v>
      </c>
      <c r="BH21" s="241"/>
      <c r="BI21" s="241" t="str">
        <f>IF(BH21&lt;kkmmpp!$F$8,"Belum Kompeten","Kompeten")</f>
        <v>Belum Kompeten</v>
      </c>
      <c r="BJ21" s="241"/>
      <c r="BK21" s="241" t="str">
        <f>IF(BJ21&lt;kkmmpk!$F$8,"Belum Kompeten","Kompeten")</f>
        <v>Belum Kompeten</v>
      </c>
    </row>
    <row r="22" spans="1:63">
      <c r="A22" s="150">
        <v>9</v>
      </c>
      <c r="B22" s="8">
        <f>pd!B14</f>
        <v>5477</v>
      </c>
      <c r="C22" s="8" t="str">
        <f>pd!C14</f>
        <v>MUHAMMAD AGUS RIFANI</v>
      </c>
      <c r="D22" s="250"/>
      <c r="E22" s="241" t="str">
        <f>IF(D22&lt;kkmmpp!$F$8,"Belum Kompeten","Kompeten")</f>
        <v>Belum Kompeten</v>
      </c>
      <c r="F22" s="150"/>
      <c r="G22" s="241" t="str">
        <f>IF(F22&lt;kkmmpk!$F$8,"Belum Kompeten","Kompeten")</f>
        <v>Belum Kompeten</v>
      </c>
      <c r="H22" s="241"/>
      <c r="I22" s="241" t="str">
        <f>IF(H22&lt;kkmmpp!$F$8,"Belum Kompeten","Kompeten")</f>
        <v>Belum Kompeten</v>
      </c>
      <c r="J22" s="241"/>
      <c r="K22" s="241" t="str">
        <f>IF(J22&lt;kkmmpk!$F$8,"Belum Kompeten","Kompeten")</f>
        <v>Belum Kompeten</v>
      </c>
      <c r="L22" s="241"/>
      <c r="M22" s="241" t="str">
        <f>IF(L22&lt;kkmmpp!$F$8,"Belum Kompeten","Kompeten")</f>
        <v>Belum Kompeten</v>
      </c>
      <c r="N22" s="241"/>
      <c r="O22" s="241" t="str">
        <f>IF(N22&lt;kkmmpk!$F$8,"Belum Kompeten","Kompeten")</f>
        <v>Belum Kompeten</v>
      </c>
      <c r="P22" s="241"/>
      <c r="Q22" s="241" t="str">
        <f>IF(P22&lt;kkmmpp!$F$8,"Belum Kompeten","Kompeten")</f>
        <v>Belum Kompeten</v>
      </c>
      <c r="R22" s="241"/>
      <c r="S22" s="241" t="str">
        <f>IF(R22&lt;kkmmpk!$F$8,"Belum Kompeten","Kompeten")</f>
        <v>Belum Kompeten</v>
      </c>
      <c r="T22" s="241"/>
      <c r="U22" s="241" t="str">
        <f>IF(T22&lt;kkmmpp!$F$8,"Belum Kompeten","Kompeten")</f>
        <v>Belum Kompeten</v>
      </c>
      <c r="V22" s="241"/>
      <c r="W22" s="241" t="str">
        <f>IF(V22&lt;kkmmpk!$F$8,"Belum Kompeten","Kompeten")</f>
        <v>Belum Kompeten</v>
      </c>
      <c r="X22" s="241"/>
      <c r="Y22" s="241" t="str">
        <f>IF(X22&lt;kkmmpp!$F$8,"Belum Kompeten","Kompeten")</f>
        <v>Belum Kompeten</v>
      </c>
      <c r="Z22" s="241"/>
      <c r="AA22" s="241" t="str">
        <f>IF(Z22&lt;kkmmpk!$F$8,"Belum Kompeten","Kompeten")</f>
        <v>Belum Kompeten</v>
      </c>
      <c r="AB22" s="241"/>
      <c r="AC22" s="241" t="str">
        <f>IF(AB22&lt;kkmmpp!$F$8,"Belum Kompeten","Kompeten")</f>
        <v>Belum Kompeten</v>
      </c>
      <c r="AD22" s="241"/>
      <c r="AE22" s="241" t="str">
        <f>IF(AD22&lt;kkmmpk!$F$8,"Belum Kompeten","Kompeten")</f>
        <v>Belum Kompeten</v>
      </c>
      <c r="AF22" s="241"/>
      <c r="AG22" s="241" t="str">
        <f>IF(AF22&lt;kkmmpp!$F$8,"Belum Kompeten","Kompeten")</f>
        <v>Belum Kompeten</v>
      </c>
      <c r="AH22" s="241"/>
      <c r="AI22" s="241" t="str">
        <f>IF(AH22&lt;kkmmpk!$F$8,"Belum Kompeten","Kompeten")</f>
        <v>Belum Kompeten</v>
      </c>
      <c r="AJ22" s="241"/>
      <c r="AK22" s="241" t="str">
        <f>IF(AJ22&lt;kkmmpp!$F$8,"Belum Kompeten","Kompeten")</f>
        <v>Belum Kompeten</v>
      </c>
      <c r="AL22" s="241"/>
      <c r="AM22" s="241" t="str">
        <f>IF(AL22&lt;kkmmpk!$F$8,"Belum Kompeten","Kompeten")</f>
        <v>Belum Kompeten</v>
      </c>
      <c r="AN22" s="241"/>
      <c r="AO22" s="241" t="str">
        <f>IF(AN22&lt;kkmmpp!$F$8,"Belum Kompeten","Kompeten")</f>
        <v>Belum Kompeten</v>
      </c>
      <c r="AP22" s="241"/>
      <c r="AQ22" s="241" t="str">
        <f>IF(AP22&lt;kkmmpk!$F$8,"Belum Kompeten","Kompeten")</f>
        <v>Belum Kompeten</v>
      </c>
      <c r="AR22" s="241"/>
      <c r="AS22" s="241" t="str">
        <f>IF(AR22&lt;kkmmpp!$F$8,"Belum Kompeten","Kompeten")</f>
        <v>Belum Kompeten</v>
      </c>
      <c r="AT22" s="241"/>
      <c r="AU22" s="241" t="str">
        <f>IF(AT22&lt;kkmmpk!$F$8,"Belum Kompeten","Kompeten")</f>
        <v>Belum Kompeten</v>
      </c>
      <c r="AV22" s="241"/>
      <c r="AW22" s="241" t="str">
        <f>IF(AV22&lt;kkmmpp!$F$8,"Belum Kompeten","Kompeten")</f>
        <v>Belum Kompeten</v>
      </c>
      <c r="AX22" s="241"/>
      <c r="AY22" s="241" t="str">
        <f>IF(AX22&lt;kkmmpk!$F$8,"Belum Kompeten","Kompeten")</f>
        <v>Belum Kompeten</v>
      </c>
      <c r="AZ22" s="241"/>
      <c r="BA22" s="241" t="str">
        <f>IF(AZ22&lt;kkmmpp!$F$8,"Belum Kompeten","Kompeten")</f>
        <v>Belum Kompeten</v>
      </c>
      <c r="BB22" s="241"/>
      <c r="BC22" s="241" t="str">
        <f>IF(BB22&lt;kkmmpk!$F$8,"Belum Kompeten","Kompeten")</f>
        <v>Belum Kompeten</v>
      </c>
      <c r="BD22" s="241"/>
      <c r="BE22" s="241" t="str">
        <f>IF(BD22&lt;kkmmpp!$F$8,"Belum Kompeten","Kompeten")</f>
        <v>Belum Kompeten</v>
      </c>
      <c r="BF22" s="241"/>
      <c r="BG22" s="241" t="str">
        <f>IF(BF22&lt;kkmmpk!$F$8,"Belum Kompeten","Kompeten")</f>
        <v>Belum Kompeten</v>
      </c>
      <c r="BH22" s="241"/>
      <c r="BI22" s="241" t="str">
        <f>IF(BH22&lt;kkmmpp!$F$8,"Belum Kompeten","Kompeten")</f>
        <v>Belum Kompeten</v>
      </c>
      <c r="BJ22" s="241"/>
      <c r="BK22" s="241" t="str">
        <f>IF(BJ22&lt;kkmmpk!$F$8,"Belum Kompeten","Kompeten")</f>
        <v>Belum Kompeten</v>
      </c>
    </row>
    <row r="23" spans="1:63">
      <c r="A23" s="150">
        <v>10</v>
      </c>
      <c r="B23" s="8">
        <f>pd!B15</f>
        <v>5478</v>
      </c>
      <c r="C23" s="8" t="str">
        <f>pd!C15</f>
        <v>MUHAMMAD AKBAR</v>
      </c>
      <c r="D23" s="250"/>
      <c r="E23" s="241" t="str">
        <f>IF(D23&lt;kkmmpp!$F$8,"Belum Kompeten","Kompeten")</f>
        <v>Belum Kompeten</v>
      </c>
      <c r="F23" s="150"/>
      <c r="G23" s="241" t="str">
        <f>IF(F23&lt;kkmmpk!$F$8,"Belum Kompeten","Kompeten")</f>
        <v>Belum Kompeten</v>
      </c>
      <c r="H23" s="241"/>
      <c r="I23" s="241" t="str">
        <f>IF(H23&lt;kkmmpp!$F$8,"Belum Kompeten","Kompeten")</f>
        <v>Belum Kompeten</v>
      </c>
      <c r="J23" s="241"/>
      <c r="K23" s="241" t="str">
        <f>IF(J23&lt;kkmmpk!$F$8,"Belum Kompeten","Kompeten")</f>
        <v>Belum Kompeten</v>
      </c>
      <c r="L23" s="241"/>
      <c r="M23" s="241" t="str">
        <f>IF(L23&lt;kkmmpp!$F$8,"Belum Kompeten","Kompeten")</f>
        <v>Belum Kompeten</v>
      </c>
      <c r="N23" s="241"/>
      <c r="O23" s="241" t="str">
        <f>IF(N23&lt;kkmmpk!$F$8,"Belum Kompeten","Kompeten")</f>
        <v>Belum Kompeten</v>
      </c>
      <c r="P23" s="241"/>
      <c r="Q23" s="241" t="str">
        <f>IF(P23&lt;kkmmpp!$F$8,"Belum Kompeten","Kompeten")</f>
        <v>Belum Kompeten</v>
      </c>
      <c r="R23" s="241"/>
      <c r="S23" s="241" t="str">
        <f>IF(R23&lt;kkmmpk!$F$8,"Belum Kompeten","Kompeten")</f>
        <v>Belum Kompeten</v>
      </c>
      <c r="T23" s="241"/>
      <c r="U23" s="241" t="str">
        <f>IF(T23&lt;kkmmpp!$F$8,"Belum Kompeten","Kompeten")</f>
        <v>Belum Kompeten</v>
      </c>
      <c r="V23" s="241"/>
      <c r="W23" s="241" t="str">
        <f>IF(V23&lt;kkmmpk!$F$8,"Belum Kompeten","Kompeten")</f>
        <v>Belum Kompeten</v>
      </c>
      <c r="X23" s="241"/>
      <c r="Y23" s="241" t="str">
        <f>IF(X23&lt;kkmmpp!$F$8,"Belum Kompeten","Kompeten")</f>
        <v>Belum Kompeten</v>
      </c>
      <c r="Z23" s="241"/>
      <c r="AA23" s="241" t="str">
        <f>IF(Z23&lt;kkmmpk!$F$8,"Belum Kompeten","Kompeten")</f>
        <v>Belum Kompeten</v>
      </c>
      <c r="AB23" s="241"/>
      <c r="AC23" s="241" t="str">
        <f>IF(AB23&lt;kkmmpp!$F$8,"Belum Kompeten","Kompeten")</f>
        <v>Belum Kompeten</v>
      </c>
      <c r="AD23" s="241"/>
      <c r="AE23" s="241" t="str">
        <f>IF(AD23&lt;kkmmpk!$F$8,"Belum Kompeten","Kompeten")</f>
        <v>Belum Kompeten</v>
      </c>
      <c r="AF23" s="241"/>
      <c r="AG23" s="241" t="str">
        <f>IF(AF23&lt;kkmmpp!$F$8,"Belum Kompeten","Kompeten")</f>
        <v>Belum Kompeten</v>
      </c>
      <c r="AH23" s="241"/>
      <c r="AI23" s="241" t="str">
        <f>IF(AH23&lt;kkmmpk!$F$8,"Belum Kompeten","Kompeten")</f>
        <v>Belum Kompeten</v>
      </c>
      <c r="AJ23" s="241"/>
      <c r="AK23" s="241" t="str">
        <f>IF(AJ23&lt;kkmmpp!$F$8,"Belum Kompeten","Kompeten")</f>
        <v>Belum Kompeten</v>
      </c>
      <c r="AL23" s="241"/>
      <c r="AM23" s="241" t="str">
        <f>IF(AL23&lt;kkmmpk!$F$8,"Belum Kompeten","Kompeten")</f>
        <v>Belum Kompeten</v>
      </c>
      <c r="AN23" s="241"/>
      <c r="AO23" s="241" t="str">
        <f>IF(AN23&lt;kkmmpp!$F$8,"Belum Kompeten","Kompeten")</f>
        <v>Belum Kompeten</v>
      </c>
      <c r="AP23" s="241"/>
      <c r="AQ23" s="241" t="str">
        <f>IF(AP23&lt;kkmmpk!$F$8,"Belum Kompeten","Kompeten")</f>
        <v>Belum Kompeten</v>
      </c>
      <c r="AR23" s="241"/>
      <c r="AS23" s="241" t="str">
        <f>IF(AR23&lt;kkmmpp!$F$8,"Belum Kompeten","Kompeten")</f>
        <v>Belum Kompeten</v>
      </c>
      <c r="AT23" s="241"/>
      <c r="AU23" s="241" t="str">
        <f>IF(AT23&lt;kkmmpk!$F$8,"Belum Kompeten","Kompeten")</f>
        <v>Belum Kompeten</v>
      </c>
      <c r="AV23" s="241"/>
      <c r="AW23" s="241" t="str">
        <f>IF(AV23&lt;kkmmpp!$F$8,"Belum Kompeten","Kompeten")</f>
        <v>Belum Kompeten</v>
      </c>
      <c r="AX23" s="241"/>
      <c r="AY23" s="241" t="str">
        <f>IF(AX23&lt;kkmmpk!$F$8,"Belum Kompeten","Kompeten")</f>
        <v>Belum Kompeten</v>
      </c>
      <c r="AZ23" s="241"/>
      <c r="BA23" s="241" t="str">
        <f>IF(AZ23&lt;kkmmpp!$F$8,"Belum Kompeten","Kompeten")</f>
        <v>Belum Kompeten</v>
      </c>
      <c r="BB23" s="241"/>
      <c r="BC23" s="241" t="str">
        <f>IF(BB23&lt;kkmmpk!$F$8,"Belum Kompeten","Kompeten")</f>
        <v>Belum Kompeten</v>
      </c>
      <c r="BD23" s="241"/>
      <c r="BE23" s="241" t="str">
        <f>IF(BD23&lt;kkmmpp!$F$8,"Belum Kompeten","Kompeten")</f>
        <v>Belum Kompeten</v>
      </c>
      <c r="BF23" s="241"/>
      <c r="BG23" s="241" t="str">
        <f>IF(BF23&lt;kkmmpk!$F$8,"Belum Kompeten","Kompeten")</f>
        <v>Belum Kompeten</v>
      </c>
      <c r="BH23" s="241"/>
      <c r="BI23" s="241" t="str">
        <f>IF(BH23&lt;kkmmpp!$F$8,"Belum Kompeten","Kompeten")</f>
        <v>Belum Kompeten</v>
      </c>
      <c r="BJ23" s="241"/>
      <c r="BK23" s="241" t="str">
        <f>IF(BJ23&lt;kkmmpk!$F$8,"Belum Kompeten","Kompeten")</f>
        <v>Belum Kompeten</v>
      </c>
    </row>
    <row r="24" spans="1:63">
      <c r="A24" s="150">
        <v>11</v>
      </c>
      <c r="B24" s="8">
        <f>pd!B16</f>
        <v>5479</v>
      </c>
      <c r="C24" s="8" t="str">
        <f>pd!C16</f>
        <v>MUHAMMAD ALPIANOR</v>
      </c>
      <c r="D24" s="250"/>
      <c r="E24" s="241" t="str">
        <f>IF(D24&lt;kkmmpp!$F$8,"Belum Kompeten","Kompeten")</f>
        <v>Belum Kompeten</v>
      </c>
      <c r="F24" s="150"/>
      <c r="G24" s="241" t="str">
        <f>IF(F24&lt;kkmmpk!$F$8,"Belum Kompeten","Kompeten")</f>
        <v>Belum Kompeten</v>
      </c>
      <c r="H24" s="241"/>
      <c r="I24" s="241" t="str">
        <f>IF(H24&lt;kkmmpp!$F$8,"Belum Kompeten","Kompeten")</f>
        <v>Belum Kompeten</v>
      </c>
      <c r="J24" s="241"/>
      <c r="K24" s="241" t="str">
        <f>IF(J24&lt;kkmmpk!$F$8,"Belum Kompeten","Kompeten")</f>
        <v>Belum Kompeten</v>
      </c>
      <c r="L24" s="241"/>
      <c r="M24" s="241" t="str">
        <f>IF(L24&lt;kkmmpp!$F$8,"Belum Kompeten","Kompeten")</f>
        <v>Belum Kompeten</v>
      </c>
      <c r="N24" s="241"/>
      <c r="O24" s="241" t="str">
        <f>IF(N24&lt;kkmmpk!$F$8,"Belum Kompeten","Kompeten")</f>
        <v>Belum Kompeten</v>
      </c>
      <c r="P24" s="241"/>
      <c r="Q24" s="241" t="str">
        <f>IF(P24&lt;kkmmpp!$F$8,"Belum Kompeten","Kompeten")</f>
        <v>Belum Kompeten</v>
      </c>
      <c r="R24" s="241"/>
      <c r="S24" s="241" t="str">
        <f>IF(R24&lt;kkmmpk!$F$8,"Belum Kompeten","Kompeten")</f>
        <v>Belum Kompeten</v>
      </c>
      <c r="T24" s="241"/>
      <c r="U24" s="241" t="str">
        <f>IF(T24&lt;kkmmpp!$F$8,"Belum Kompeten","Kompeten")</f>
        <v>Belum Kompeten</v>
      </c>
      <c r="V24" s="241"/>
      <c r="W24" s="241" t="str">
        <f>IF(V24&lt;kkmmpk!$F$8,"Belum Kompeten","Kompeten")</f>
        <v>Belum Kompeten</v>
      </c>
      <c r="X24" s="241"/>
      <c r="Y24" s="241" t="str">
        <f>IF(X24&lt;kkmmpp!$F$8,"Belum Kompeten","Kompeten")</f>
        <v>Belum Kompeten</v>
      </c>
      <c r="Z24" s="241"/>
      <c r="AA24" s="241" t="str">
        <f>IF(Z24&lt;kkmmpk!$F$8,"Belum Kompeten","Kompeten")</f>
        <v>Belum Kompeten</v>
      </c>
      <c r="AB24" s="241"/>
      <c r="AC24" s="241" t="str">
        <f>IF(AB24&lt;kkmmpp!$F$8,"Belum Kompeten","Kompeten")</f>
        <v>Belum Kompeten</v>
      </c>
      <c r="AD24" s="241"/>
      <c r="AE24" s="241" t="str">
        <f>IF(AD24&lt;kkmmpk!$F$8,"Belum Kompeten","Kompeten")</f>
        <v>Belum Kompeten</v>
      </c>
      <c r="AF24" s="241"/>
      <c r="AG24" s="241" t="str">
        <f>IF(AF24&lt;kkmmpp!$F$8,"Belum Kompeten","Kompeten")</f>
        <v>Belum Kompeten</v>
      </c>
      <c r="AH24" s="241"/>
      <c r="AI24" s="241" t="str">
        <f>IF(AH24&lt;kkmmpk!$F$8,"Belum Kompeten","Kompeten")</f>
        <v>Belum Kompeten</v>
      </c>
      <c r="AJ24" s="241"/>
      <c r="AK24" s="241" t="str">
        <f>IF(AJ24&lt;kkmmpp!$F$8,"Belum Kompeten","Kompeten")</f>
        <v>Belum Kompeten</v>
      </c>
      <c r="AL24" s="241"/>
      <c r="AM24" s="241" t="str">
        <f>IF(AL24&lt;kkmmpk!$F$8,"Belum Kompeten","Kompeten")</f>
        <v>Belum Kompeten</v>
      </c>
      <c r="AN24" s="241"/>
      <c r="AO24" s="241" t="str">
        <f>IF(AN24&lt;kkmmpp!$F$8,"Belum Kompeten","Kompeten")</f>
        <v>Belum Kompeten</v>
      </c>
      <c r="AP24" s="241"/>
      <c r="AQ24" s="241" t="str">
        <f>IF(AP24&lt;kkmmpk!$F$8,"Belum Kompeten","Kompeten")</f>
        <v>Belum Kompeten</v>
      </c>
      <c r="AR24" s="241"/>
      <c r="AS24" s="241" t="str">
        <f>IF(AR24&lt;kkmmpp!$F$8,"Belum Kompeten","Kompeten")</f>
        <v>Belum Kompeten</v>
      </c>
      <c r="AT24" s="241"/>
      <c r="AU24" s="241" t="str">
        <f>IF(AT24&lt;kkmmpk!$F$8,"Belum Kompeten","Kompeten")</f>
        <v>Belum Kompeten</v>
      </c>
      <c r="AV24" s="241"/>
      <c r="AW24" s="241" t="str">
        <f>IF(AV24&lt;kkmmpp!$F$8,"Belum Kompeten","Kompeten")</f>
        <v>Belum Kompeten</v>
      </c>
      <c r="AX24" s="241"/>
      <c r="AY24" s="241" t="str">
        <f>IF(AX24&lt;kkmmpk!$F$8,"Belum Kompeten","Kompeten")</f>
        <v>Belum Kompeten</v>
      </c>
      <c r="AZ24" s="241"/>
      <c r="BA24" s="241" t="str">
        <f>IF(AZ24&lt;kkmmpp!$F$8,"Belum Kompeten","Kompeten")</f>
        <v>Belum Kompeten</v>
      </c>
      <c r="BB24" s="241"/>
      <c r="BC24" s="241" t="str">
        <f>IF(BB24&lt;kkmmpk!$F$8,"Belum Kompeten","Kompeten")</f>
        <v>Belum Kompeten</v>
      </c>
      <c r="BD24" s="241"/>
      <c r="BE24" s="241" t="str">
        <f>IF(BD24&lt;kkmmpp!$F$8,"Belum Kompeten","Kompeten")</f>
        <v>Belum Kompeten</v>
      </c>
      <c r="BF24" s="241"/>
      <c r="BG24" s="241" t="str">
        <f>IF(BF24&lt;kkmmpk!$F$8,"Belum Kompeten","Kompeten")</f>
        <v>Belum Kompeten</v>
      </c>
      <c r="BH24" s="241"/>
      <c r="BI24" s="241" t="str">
        <f>IF(BH24&lt;kkmmpp!$F$8,"Belum Kompeten","Kompeten")</f>
        <v>Belum Kompeten</v>
      </c>
      <c r="BJ24" s="241"/>
      <c r="BK24" s="241" t="str">
        <f>IF(BJ24&lt;kkmmpk!$F$8,"Belum Kompeten","Kompeten")</f>
        <v>Belum Kompeten</v>
      </c>
    </row>
    <row r="25" spans="1:63">
      <c r="A25" s="150">
        <v>12</v>
      </c>
      <c r="B25" s="8">
        <f>pd!B17</f>
        <v>5480</v>
      </c>
      <c r="C25" s="8" t="str">
        <f>pd!C17</f>
        <v>MUHAMMAD ANDRIAN</v>
      </c>
      <c r="D25" s="250"/>
      <c r="E25" s="241" t="str">
        <f>IF(D25&lt;kkmmpp!$F$8,"Belum Kompeten","Kompeten")</f>
        <v>Belum Kompeten</v>
      </c>
      <c r="F25" s="150"/>
      <c r="G25" s="241" t="str">
        <f>IF(F25&lt;kkmmpk!$F$8,"Belum Kompeten","Kompeten")</f>
        <v>Belum Kompeten</v>
      </c>
      <c r="H25" s="241"/>
      <c r="I25" s="241" t="str">
        <f>IF(H25&lt;kkmmpp!$F$8,"Belum Kompeten","Kompeten")</f>
        <v>Belum Kompeten</v>
      </c>
      <c r="J25" s="241"/>
      <c r="K25" s="241" t="str">
        <f>IF(J25&lt;kkmmpk!$F$8,"Belum Kompeten","Kompeten")</f>
        <v>Belum Kompeten</v>
      </c>
      <c r="L25" s="241"/>
      <c r="M25" s="241" t="str">
        <f>IF(L25&lt;kkmmpp!$F$8,"Belum Kompeten","Kompeten")</f>
        <v>Belum Kompeten</v>
      </c>
      <c r="N25" s="241"/>
      <c r="O25" s="241" t="str">
        <f>IF(N25&lt;kkmmpk!$F$8,"Belum Kompeten","Kompeten")</f>
        <v>Belum Kompeten</v>
      </c>
      <c r="P25" s="241"/>
      <c r="Q25" s="241" t="str">
        <f>IF(P25&lt;kkmmpp!$F$8,"Belum Kompeten","Kompeten")</f>
        <v>Belum Kompeten</v>
      </c>
      <c r="R25" s="241"/>
      <c r="S25" s="241" t="str">
        <f>IF(R25&lt;kkmmpk!$F$8,"Belum Kompeten","Kompeten")</f>
        <v>Belum Kompeten</v>
      </c>
      <c r="T25" s="241"/>
      <c r="U25" s="241" t="str">
        <f>IF(T25&lt;kkmmpp!$F$8,"Belum Kompeten","Kompeten")</f>
        <v>Belum Kompeten</v>
      </c>
      <c r="V25" s="241"/>
      <c r="W25" s="241" t="str">
        <f>IF(V25&lt;kkmmpk!$F$8,"Belum Kompeten","Kompeten")</f>
        <v>Belum Kompeten</v>
      </c>
      <c r="X25" s="241"/>
      <c r="Y25" s="241" t="str">
        <f>IF(X25&lt;kkmmpp!$F$8,"Belum Kompeten","Kompeten")</f>
        <v>Belum Kompeten</v>
      </c>
      <c r="Z25" s="241"/>
      <c r="AA25" s="241" t="str">
        <f>IF(Z25&lt;kkmmpk!$F$8,"Belum Kompeten","Kompeten")</f>
        <v>Belum Kompeten</v>
      </c>
      <c r="AB25" s="241"/>
      <c r="AC25" s="241" t="str">
        <f>IF(AB25&lt;kkmmpp!$F$8,"Belum Kompeten","Kompeten")</f>
        <v>Belum Kompeten</v>
      </c>
      <c r="AD25" s="241"/>
      <c r="AE25" s="241" t="str">
        <f>IF(AD25&lt;kkmmpk!$F$8,"Belum Kompeten","Kompeten")</f>
        <v>Belum Kompeten</v>
      </c>
      <c r="AF25" s="241"/>
      <c r="AG25" s="241" t="str">
        <f>IF(AF25&lt;kkmmpp!$F$8,"Belum Kompeten","Kompeten")</f>
        <v>Belum Kompeten</v>
      </c>
      <c r="AH25" s="241"/>
      <c r="AI25" s="241" t="str">
        <f>IF(AH25&lt;kkmmpk!$F$8,"Belum Kompeten","Kompeten")</f>
        <v>Belum Kompeten</v>
      </c>
      <c r="AJ25" s="241"/>
      <c r="AK25" s="241" t="str">
        <f>IF(AJ25&lt;kkmmpp!$F$8,"Belum Kompeten","Kompeten")</f>
        <v>Belum Kompeten</v>
      </c>
      <c r="AL25" s="241"/>
      <c r="AM25" s="241" t="str">
        <f>IF(AL25&lt;kkmmpk!$F$8,"Belum Kompeten","Kompeten")</f>
        <v>Belum Kompeten</v>
      </c>
      <c r="AN25" s="241"/>
      <c r="AO25" s="241" t="str">
        <f>IF(AN25&lt;kkmmpp!$F$8,"Belum Kompeten","Kompeten")</f>
        <v>Belum Kompeten</v>
      </c>
      <c r="AP25" s="241"/>
      <c r="AQ25" s="241" t="str">
        <f>IF(AP25&lt;kkmmpk!$F$8,"Belum Kompeten","Kompeten")</f>
        <v>Belum Kompeten</v>
      </c>
      <c r="AR25" s="241"/>
      <c r="AS25" s="241" t="str">
        <f>IF(AR25&lt;kkmmpp!$F$8,"Belum Kompeten","Kompeten")</f>
        <v>Belum Kompeten</v>
      </c>
      <c r="AT25" s="241"/>
      <c r="AU25" s="241" t="str">
        <f>IF(AT25&lt;kkmmpk!$F$8,"Belum Kompeten","Kompeten")</f>
        <v>Belum Kompeten</v>
      </c>
      <c r="AV25" s="241"/>
      <c r="AW25" s="241" t="str">
        <f>IF(AV25&lt;kkmmpp!$F$8,"Belum Kompeten","Kompeten")</f>
        <v>Belum Kompeten</v>
      </c>
      <c r="AX25" s="241"/>
      <c r="AY25" s="241" t="str">
        <f>IF(AX25&lt;kkmmpk!$F$8,"Belum Kompeten","Kompeten")</f>
        <v>Belum Kompeten</v>
      </c>
      <c r="AZ25" s="241"/>
      <c r="BA25" s="241" t="str">
        <f>IF(AZ25&lt;kkmmpp!$F$8,"Belum Kompeten","Kompeten")</f>
        <v>Belum Kompeten</v>
      </c>
      <c r="BB25" s="241"/>
      <c r="BC25" s="241" t="str">
        <f>IF(BB25&lt;kkmmpk!$F$8,"Belum Kompeten","Kompeten")</f>
        <v>Belum Kompeten</v>
      </c>
      <c r="BD25" s="241"/>
      <c r="BE25" s="241" t="str">
        <f>IF(BD25&lt;kkmmpp!$F$8,"Belum Kompeten","Kompeten")</f>
        <v>Belum Kompeten</v>
      </c>
      <c r="BF25" s="241"/>
      <c r="BG25" s="241" t="str">
        <f>IF(BF25&lt;kkmmpk!$F$8,"Belum Kompeten","Kompeten")</f>
        <v>Belum Kompeten</v>
      </c>
      <c r="BH25" s="241"/>
      <c r="BI25" s="241" t="str">
        <f>IF(BH25&lt;kkmmpp!$F$8,"Belum Kompeten","Kompeten")</f>
        <v>Belum Kompeten</v>
      </c>
      <c r="BJ25" s="241"/>
      <c r="BK25" s="241" t="str">
        <f>IF(BJ25&lt;kkmmpk!$F$8,"Belum Kompeten","Kompeten")</f>
        <v>Belum Kompeten</v>
      </c>
    </row>
    <row r="26" spans="1:63">
      <c r="A26" s="150">
        <v>13</v>
      </c>
      <c r="B26" s="8">
        <f>pd!B18</f>
        <v>5481</v>
      </c>
      <c r="C26" s="8" t="str">
        <f>pd!C18</f>
        <v>MUHAMMAD AZIDAN</v>
      </c>
      <c r="D26" s="250"/>
      <c r="E26" s="241" t="str">
        <f>IF(D26&lt;kkmmpp!$F$8,"Belum Kompeten","Kompeten")</f>
        <v>Belum Kompeten</v>
      </c>
      <c r="F26" s="150"/>
      <c r="G26" s="241" t="str">
        <f>IF(F26&lt;kkmmpk!$F$8,"Belum Kompeten","Kompeten")</f>
        <v>Belum Kompeten</v>
      </c>
      <c r="H26" s="241"/>
      <c r="I26" s="241" t="str">
        <f>IF(H26&lt;kkmmpp!$F$8,"Belum Kompeten","Kompeten")</f>
        <v>Belum Kompeten</v>
      </c>
      <c r="J26" s="241"/>
      <c r="K26" s="241" t="str">
        <f>IF(J26&lt;kkmmpk!$F$8,"Belum Kompeten","Kompeten")</f>
        <v>Belum Kompeten</v>
      </c>
      <c r="L26" s="241"/>
      <c r="M26" s="241" t="str">
        <f>IF(L26&lt;kkmmpp!$F$8,"Belum Kompeten","Kompeten")</f>
        <v>Belum Kompeten</v>
      </c>
      <c r="N26" s="241"/>
      <c r="O26" s="241" t="str">
        <f>IF(N26&lt;kkmmpk!$F$8,"Belum Kompeten","Kompeten")</f>
        <v>Belum Kompeten</v>
      </c>
      <c r="P26" s="241"/>
      <c r="Q26" s="241" t="str">
        <f>IF(P26&lt;kkmmpp!$F$8,"Belum Kompeten","Kompeten")</f>
        <v>Belum Kompeten</v>
      </c>
      <c r="R26" s="241"/>
      <c r="S26" s="241" t="str">
        <f>IF(R26&lt;kkmmpk!$F$8,"Belum Kompeten","Kompeten")</f>
        <v>Belum Kompeten</v>
      </c>
      <c r="T26" s="241"/>
      <c r="U26" s="241" t="str">
        <f>IF(T26&lt;kkmmpp!$F$8,"Belum Kompeten","Kompeten")</f>
        <v>Belum Kompeten</v>
      </c>
      <c r="V26" s="241"/>
      <c r="W26" s="241" t="str">
        <f>IF(V26&lt;kkmmpk!$F$8,"Belum Kompeten","Kompeten")</f>
        <v>Belum Kompeten</v>
      </c>
      <c r="X26" s="241"/>
      <c r="Y26" s="241" t="str">
        <f>IF(X26&lt;kkmmpp!$F$8,"Belum Kompeten","Kompeten")</f>
        <v>Belum Kompeten</v>
      </c>
      <c r="Z26" s="241"/>
      <c r="AA26" s="241" t="str">
        <f>IF(Z26&lt;kkmmpk!$F$8,"Belum Kompeten","Kompeten")</f>
        <v>Belum Kompeten</v>
      </c>
      <c r="AB26" s="241"/>
      <c r="AC26" s="241" t="str">
        <f>IF(AB26&lt;kkmmpp!$F$8,"Belum Kompeten","Kompeten")</f>
        <v>Belum Kompeten</v>
      </c>
      <c r="AD26" s="241"/>
      <c r="AE26" s="241" t="str">
        <f>IF(AD26&lt;kkmmpk!$F$8,"Belum Kompeten","Kompeten")</f>
        <v>Belum Kompeten</v>
      </c>
      <c r="AF26" s="241"/>
      <c r="AG26" s="241" t="str">
        <f>IF(AF26&lt;kkmmpp!$F$8,"Belum Kompeten","Kompeten")</f>
        <v>Belum Kompeten</v>
      </c>
      <c r="AH26" s="241"/>
      <c r="AI26" s="241" t="str">
        <f>IF(AH26&lt;kkmmpk!$F$8,"Belum Kompeten","Kompeten")</f>
        <v>Belum Kompeten</v>
      </c>
      <c r="AJ26" s="241"/>
      <c r="AK26" s="241" t="str">
        <f>IF(AJ26&lt;kkmmpp!$F$8,"Belum Kompeten","Kompeten")</f>
        <v>Belum Kompeten</v>
      </c>
      <c r="AL26" s="241"/>
      <c r="AM26" s="241" t="str">
        <f>IF(AL26&lt;kkmmpk!$F$8,"Belum Kompeten","Kompeten")</f>
        <v>Belum Kompeten</v>
      </c>
      <c r="AN26" s="241"/>
      <c r="AO26" s="241" t="str">
        <f>IF(AN26&lt;kkmmpp!$F$8,"Belum Kompeten","Kompeten")</f>
        <v>Belum Kompeten</v>
      </c>
      <c r="AP26" s="241"/>
      <c r="AQ26" s="241" t="str">
        <f>IF(AP26&lt;kkmmpk!$F$8,"Belum Kompeten","Kompeten")</f>
        <v>Belum Kompeten</v>
      </c>
      <c r="AR26" s="241"/>
      <c r="AS26" s="241" t="str">
        <f>IF(AR26&lt;kkmmpp!$F$8,"Belum Kompeten","Kompeten")</f>
        <v>Belum Kompeten</v>
      </c>
      <c r="AT26" s="241"/>
      <c r="AU26" s="241" t="str">
        <f>IF(AT26&lt;kkmmpk!$F$8,"Belum Kompeten","Kompeten")</f>
        <v>Belum Kompeten</v>
      </c>
      <c r="AV26" s="241"/>
      <c r="AW26" s="241" t="str">
        <f>IF(AV26&lt;kkmmpp!$F$8,"Belum Kompeten","Kompeten")</f>
        <v>Belum Kompeten</v>
      </c>
      <c r="AX26" s="241"/>
      <c r="AY26" s="241" t="str">
        <f>IF(AX26&lt;kkmmpk!$F$8,"Belum Kompeten","Kompeten")</f>
        <v>Belum Kompeten</v>
      </c>
      <c r="AZ26" s="241"/>
      <c r="BA26" s="241" t="str">
        <f>IF(AZ26&lt;kkmmpp!$F$8,"Belum Kompeten","Kompeten")</f>
        <v>Belum Kompeten</v>
      </c>
      <c r="BB26" s="241"/>
      <c r="BC26" s="241" t="str">
        <f>IF(BB26&lt;kkmmpk!$F$8,"Belum Kompeten","Kompeten")</f>
        <v>Belum Kompeten</v>
      </c>
      <c r="BD26" s="241"/>
      <c r="BE26" s="241" t="str">
        <f>IF(BD26&lt;kkmmpp!$F$8,"Belum Kompeten","Kompeten")</f>
        <v>Belum Kompeten</v>
      </c>
      <c r="BF26" s="241"/>
      <c r="BG26" s="241" t="str">
        <f>IF(BF26&lt;kkmmpk!$F$8,"Belum Kompeten","Kompeten")</f>
        <v>Belum Kompeten</v>
      </c>
      <c r="BH26" s="241"/>
      <c r="BI26" s="241" t="str">
        <f>IF(BH26&lt;kkmmpp!$F$8,"Belum Kompeten","Kompeten")</f>
        <v>Belum Kompeten</v>
      </c>
      <c r="BJ26" s="241"/>
      <c r="BK26" s="241" t="str">
        <f>IF(BJ26&lt;kkmmpk!$F$8,"Belum Kompeten","Kompeten")</f>
        <v>Belum Kompeten</v>
      </c>
    </row>
    <row r="27" spans="1:63">
      <c r="A27" s="150">
        <v>14</v>
      </c>
      <c r="B27" s="8">
        <f>pd!B19</f>
        <v>5482</v>
      </c>
      <c r="C27" s="8" t="str">
        <f>pd!C19</f>
        <v>MUHAMMAD FAHRIANSYAH</v>
      </c>
      <c r="D27" s="250"/>
      <c r="E27" s="241" t="str">
        <f>IF(D27&lt;kkmmpp!$F$8,"Belum Kompeten","Kompeten")</f>
        <v>Belum Kompeten</v>
      </c>
      <c r="F27" s="150"/>
      <c r="G27" s="241" t="str">
        <f>IF(F27&lt;kkmmpk!$F$8,"Belum Kompeten","Kompeten")</f>
        <v>Belum Kompeten</v>
      </c>
      <c r="H27" s="241"/>
      <c r="I27" s="241" t="str">
        <f>IF(H27&lt;kkmmpp!$F$8,"Belum Kompeten","Kompeten")</f>
        <v>Belum Kompeten</v>
      </c>
      <c r="J27" s="241"/>
      <c r="K27" s="241" t="str">
        <f>IF(J27&lt;kkmmpk!$F$8,"Belum Kompeten","Kompeten")</f>
        <v>Belum Kompeten</v>
      </c>
      <c r="L27" s="241"/>
      <c r="M27" s="241" t="str">
        <f>IF(L27&lt;kkmmpp!$F$8,"Belum Kompeten","Kompeten")</f>
        <v>Belum Kompeten</v>
      </c>
      <c r="N27" s="241"/>
      <c r="O27" s="241" t="str">
        <f>IF(N27&lt;kkmmpk!$F$8,"Belum Kompeten","Kompeten")</f>
        <v>Belum Kompeten</v>
      </c>
      <c r="P27" s="241"/>
      <c r="Q27" s="241" t="str">
        <f>IF(P27&lt;kkmmpp!$F$8,"Belum Kompeten","Kompeten")</f>
        <v>Belum Kompeten</v>
      </c>
      <c r="R27" s="241"/>
      <c r="S27" s="241" t="str">
        <f>IF(R27&lt;kkmmpk!$F$8,"Belum Kompeten","Kompeten")</f>
        <v>Belum Kompeten</v>
      </c>
      <c r="T27" s="241"/>
      <c r="U27" s="241" t="str">
        <f>IF(T27&lt;kkmmpp!$F$8,"Belum Kompeten","Kompeten")</f>
        <v>Belum Kompeten</v>
      </c>
      <c r="V27" s="241"/>
      <c r="W27" s="241" t="str">
        <f>IF(V27&lt;kkmmpk!$F$8,"Belum Kompeten","Kompeten")</f>
        <v>Belum Kompeten</v>
      </c>
      <c r="X27" s="241"/>
      <c r="Y27" s="241" t="str">
        <f>IF(X27&lt;kkmmpp!$F$8,"Belum Kompeten","Kompeten")</f>
        <v>Belum Kompeten</v>
      </c>
      <c r="Z27" s="241"/>
      <c r="AA27" s="241" t="str">
        <f>IF(Z27&lt;kkmmpk!$F$8,"Belum Kompeten","Kompeten")</f>
        <v>Belum Kompeten</v>
      </c>
      <c r="AB27" s="241"/>
      <c r="AC27" s="241" t="str">
        <f>IF(AB27&lt;kkmmpp!$F$8,"Belum Kompeten","Kompeten")</f>
        <v>Belum Kompeten</v>
      </c>
      <c r="AD27" s="241"/>
      <c r="AE27" s="241" t="str">
        <f>IF(AD27&lt;kkmmpk!$F$8,"Belum Kompeten","Kompeten")</f>
        <v>Belum Kompeten</v>
      </c>
      <c r="AF27" s="241"/>
      <c r="AG27" s="241" t="str">
        <f>IF(AF27&lt;kkmmpp!$F$8,"Belum Kompeten","Kompeten")</f>
        <v>Belum Kompeten</v>
      </c>
      <c r="AH27" s="241"/>
      <c r="AI27" s="241" t="str">
        <f>IF(AH27&lt;kkmmpk!$F$8,"Belum Kompeten","Kompeten")</f>
        <v>Belum Kompeten</v>
      </c>
      <c r="AJ27" s="241"/>
      <c r="AK27" s="241" t="str">
        <f>IF(AJ27&lt;kkmmpp!$F$8,"Belum Kompeten","Kompeten")</f>
        <v>Belum Kompeten</v>
      </c>
      <c r="AL27" s="241"/>
      <c r="AM27" s="241" t="str">
        <f>IF(AL27&lt;kkmmpk!$F$8,"Belum Kompeten","Kompeten")</f>
        <v>Belum Kompeten</v>
      </c>
      <c r="AN27" s="241"/>
      <c r="AO27" s="241" t="str">
        <f>IF(AN27&lt;kkmmpp!$F$8,"Belum Kompeten","Kompeten")</f>
        <v>Belum Kompeten</v>
      </c>
      <c r="AP27" s="241"/>
      <c r="AQ27" s="241" t="str">
        <f>IF(AP27&lt;kkmmpk!$F$8,"Belum Kompeten","Kompeten")</f>
        <v>Belum Kompeten</v>
      </c>
      <c r="AR27" s="241"/>
      <c r="AS27" s="241" t="str">
        <f>IF(AR27&lt;kkmmpp!$F$8,"Belum Kompeten","Kompeten")</f>
        <v>Belum Kompeten</v>
      </c>
      <c r="AT27" s="241"/>
      <c r="AU27" s="241" t="str">
        <f>IF(AT27&lt;kkmmpk!$F$8,"Belum Kompeten","Kompeten")</f>
        <v>Belum Kompeten</v>
      </c>
      <c r="AV27" s="241"/>
      <c r="AW27" s="241" t="str">
        <f>IF(AV27&lt;kkmmpp!$F$8,"Belum Kompeten","Kompeten")</f>
        <v>Belum Kompeten</v>
      </c>
      <c r="AX27" s="241"/>
      <c r="AY27" s="241" t="str">
        <f>IF(AX27&lt;kkmmpk!$F$8,"Belum Kompeten","Kompeten")</f>
        <v>Belum Kompeten</v>
      </c>
      <c r="AZ27" s="241"/>
      <c r="BA27" s="241" t="str">
        <f>IF(AZ27&lt;kkmmpp!$F$8,"Belum Kompeten","Kompeten")</f>
        <v>Belum Kompeten</v>
      </c>
      <c r="BB27" s="241"/>
      <c r="BC27" s="241" t="str">
        <f>IF(BB27&lt;kkmmpk!$F$8,"Belum Kompeten","Kompeten")</f>
        <v>Belum Kompeten</v>
      </c>
      <c r="BD27" s="241"/>
      <c r="BE27" s="241" t="str">
        <f>IF(BD27&lt;kkmmpp!$F$8,"Belum Kompeten","Kompeten")</f>
        <v>Belum Kompeten</v>
      </c>
      <c r="BF27" s="241"/>
      <c r="BG27" s="241" t="str">
        <f>IF(BF27&lt;kkmmpk!$F$8,"Belum Kompeten","Kompeten")</f>
        <v>Belum Kompeten</v>
      </c>
      <c r="BH27" s="241"/>
      <c r="BI27" s="241" t="str">
        <f>IF(BH27&lt;kkmmpp!$F$8,"Belum Kompeten","Kompeten")</f>
        <v>Belum Kompeten</v>
      </c>
      <c r="BJ27" s="241"/>
      <c r="BK27" s="241" t="str">
        <f>IF(BJ27&lt;kkmmpk!$F$8,"Belum Kompeten","Kompeten")</f>
        <v>Belum Kompeten</v>
      </c>
    </row>
    <row r="28" spans="1:63">
      <c r="A28" s="150">
        <v>15</v>
      </c>
      <c r="B28" s="8">
        <f>pd!B20</f>
        <v>5483</v>
      </c>
      <c r="C28" s="8" t="str">
        <f>pd!C20</f>
        <v>MUHAMMAD FAUZAN</v>
      </c>
      <c r="D28" s="250"/>
      <c r="E28" s="241" t="str">
        <f>IF(D28&lt;kkmmpp!$F$8,"Belum Kompeten","Kompeten")</f>
        <v>Belum Kompeten</v>
      </c>
      <c r="F28" s="150"/>
      <c r="G28" s="241" t="str">
        <f>IF(F28&lt;kkmmpk!$F$8,"Belum Kompeten","Kompeten")</f>
        <v>Belum Kompeten</v>
      </c>
      <c r="H28" s="241"/>
      <c r="I28" s="241" t="str">
        <f>IF(H28&lt;kkmmpp!$F$8,"Belum Kompeten","Kompeten")</f>
        <v>Belum Kompeten</v>
      </c>
      <c r="J28" s="241"/>
      <c r="K28" s="241" t="str">
        <f>IF(J28&lt;kkmmpk!$F$8,"Belum Kompeten","Kompeten")</f>
        <v>Belum Kompeten</v>
      </c>
      <c r="L28" s="241"/>
      <c r="M28" s="241" t="str">
        <f>IF(L28&lt;kkmmpp!$F$8,"Belum Kompeten","Kompeten")</f>
        <v>Belum Kompeten</v>
      </c>
      <c r="N28" s="241"/>
      <c r="O28" s="241" t="str">
        <f>IF(N28&lt;kkmmpk!$F$8,"Belum Kompeten","Kompeten")</f>
        <v>Belum Kompeten</v>
      </c>
      <c r="P28" s="241"/>
      <c r="Q28" s="241" t="str">
        <f>IF(P28&lt;kkmmpp!$F$8,"Belum Kompeten","Kompeten")</f>
        <v>Belum Kompeten</v>
      </c>
      <c r="R28" s="241"/>
      <c r="S28" s="241" t="str">
        <f>IF(R28&lt;kkmmpk!$F$8,"Belum Kompeten","Kompeten")</f>
        <v>Belum Kompeten</v>
      </c>
      <c r="T28" s="241"/>
      <c r="U28" s="241" t="str">
        <f>IF(T28&lt;kkmmpp!$F$8,"Belum Kompeten","Kompeten")</f>
        <v>Belum Kompeten</v>
      </c>
      <c r="V28" s="241"/>
      <c r="W28" s="241" t="str">
        <f>IF(V28&lt;kkmmpk!$F$8,"Belum Kompeten","Kompeten")</f>
        <v>Belum Kompeten</v>
      </c>
      <c r="X28" s="241"/>
      <c r="Y28" s="241" t="str">
        <f>IF(X28&lt;kkmmpp!$F$8,"Belum Kompeten","Kompeten")</f>
        <v>Belum Kompeten</v>
      </c>
      <c r="Z28" s="241"/>
      <c r="AA28" s="241" t="str">
        <f>IF(Z28&lt;kkmmpk!$F$8,"Belum Kompeten","Kompeten")</f>
        <v>Belum Kompeten</v>
      </c>
      <c r="AB28" s="241"/>
      <c r="AC28" s="241" t="str">
        <f>IF(AB28&lt;kkmmpp!$F$8,"Belum Kompeten","Kompeten")</f>
        <v>Belum Kompeten</v>
      </c>
      <c r="AD28" s="241"/>
      <c r="AE28" s="241" t="str">
        <f>IF(AD28&lt;kkmmpk!$F$8,"Belum Kompeten","Kompeten")</f>
        <v>Belum Kompeten</v>
      </c>
      <c r="AF28" s="241"/>
      <c r="AG28" s="241" t="str">
        <f>IF(AF28&lt;kkmmpp!$F$8,"Belum Kompeten","Kompeten")</f>
        <v>Belum Kompeten</v>
      </c>
      <c r="AH28" s="241"/>
      <c r="AI28" s="241" t="str">
        <f>IF(AH28&lt;kkmmpk!$F$8,"Belum Kompeten","Kompeten")</f>
        <v>Belum Kompeten</v>
      </c>
      <c r="AJ28" s="241"/>
      <c r="AK28" s="241" t="str">
        <f>IF(AJ28&lt;kkmmpp!$F$8,"Belum Kompeten","Kompeten")</f>
        <v>Belum Kompeten</v>
      </c>
      <c r="AL28" s="241"/>
      <c r="AM28" s="241" t="str">
        <f>IF(AL28&lt;kkmmpk!$F$8,"Belum Kompeten","Kompeten")</f>
        <v>Belum Kompeten</v>
      </c>
      <c r="AN28" s="241"/>
      <c r="AO28" s="241" t="str">
        <f>IF(AN28&lt;kkmmpp!$F$8,"Belum Kompeten","Kompeten")</f>
        <v>Belum Kompeten</v>
      </c>
      <c r="AP28" s="241"/>
      <c r="AQ28" s="241" t="str">
        <f>IF(AP28&lt;kkmmpk!$F$8,"Belum Kompeten","Kompeten")</f>
        <v>Belum Kompeten</v>
      </c>
      <c r="AR28" s="241"/>
      <c r="AS28" s="241" t="str">
        <f>IF(AR28&lt;kkmmpp!$F$8,"Belum Kompeten","Kompeten")</f>
        <v>Belum Kompeten</v>
      </c>
      <c r="AT28" s="241"/>
      <c r="AU28" s="241" t="str">
        <f>IF(AT28&lt;kkmmpk!$F$8,"Belum Kompeten","Kompeten")</f>
        <v>Belum Kompeten</v>
      </c>
      <c r="AV28" s="241"/>
      <c r="AW28" s="241" t="str">
        <f>IF(AV28&lt;kkmmpp!$F$8,"Belum Kompeten","Kompeten")</f>
        <v>Belum Kompeten</v>
      </c>
      <c r="AX28" s="241"/>
      <c r="AY28" s="241" t="str">
        <f>IF(AX28&lt;kkmmpk!$F$8,"Belum Kompeten","Kompeten")</f>
        <v>Belum Kompeten</v>
      </c>
      <c r="AZ28" s="241"/>
      <c r="BA28" s="241" t="str">
        <f>IF(AZ28&lt;kkmmpp!$F$8,"Belum Kompeten","Kompeten")</f>
        <v>Belum Kompeten</v>
      </c>
      <c r="BB28" s="241"/>
      <c r="BC28" s="241" t="str">
        <f>IF(BB28&lt;kkmmpk!$F$8,"Belum Kompeten","Kompeten")</f>
        <v>Belum Kompeten</v>
      </c>
      <c r="BD28" s="241"/>
      <c r="BE28" s="241" t="str">
        <f>IF(BD28&lt;kkmmpp!$F$8,"Belum Kompeten","Kompeten")</f>
        <v>Belum Kompeten</v>
      </c>
      <c r="BF28" s="241"/>
      <c r="BG28" s="241" t="str">
        <f>IF(BF28&lt;kkmmpk!$F$8,"Belum Kompeten","Kompeten")</f>
        <v>Belum Kompeten</v>
      </c>
      <c r="BH28" s="241"/>
      <c r="BI28" s="241" t="str">
        <f>IF(BH28&lt;kkmmpp!$F$8,"Belum Kompeten","Kompeten")</f>
        <v>Belum Kompeten</v>
      </c>
      <c r="BJ28" s="241"/>
      <c r="BK28" s="241" t="str">
        <f>IF(BJ28&lt;kkmmpk!$F$8,"Belum Kompeten","Kompeten")</f>
        <v>Belum Kompeten</v>
      </c>
    </row>
    <row r="29" spans="1:63">
      <c r="A29" s="150">
        <v>16</v>
      </c>
      <c r="B29" s="8">
        <f>pd!B21</f>
        <v>5484</v>
      </c>
      <c r="C29" s="8" t="str">
        <f>pd!C21</f>
        <v>MUHAMMAD FAZAL HAFIZH</v>
      </c>
      <c r="D29" s="250"/>
      <c r="E29" s="241" t="str">
        <f>IF(D29&lt;kkmmpp!$F$8,"Belum Kompeten","Kompeten")</f>
        <v>Belum Kompeten</v>
      </c>
      <c r="F29" s="150"/>
      <c r="G29" s="241" t="str">
        <f>IF(F29&lt;kkmmpk!$F$8,"Belum Kompeten","Kompeten")</f>
        <v>Belum Kompeten</v>
      </c>
      <c r="H29" s="241"/>
      <c r="I29" s="241" t="str">
        <f>IF(H29&lt;kkmmpp!$F$8,"Belum Kompeten","Kompeten")</f>
        <v>Belum Kompeten</v>
      </c>
      <c r="J29" s="241"/>
      <c r="K29" s="241" t="str">
        <f>IF(J29&lt;kkmmpk!$F$8,"Belum Kompeten","Kompeten")</f>
        <v>Belum Kompeten</v>
      </c>
      <c r="L29" s="241"/>
      <c r="M29" s="241" t="str">
        <f>IF(L29&lt;kkmmpp!$F$8,"Belum Kompeten","Kompeten")</f>
        <v>Belum Kompeten</v>
      </c>
      <c r="N29" s="241"/>
      <c r="O29" s="241" t="str">
        <f>IF(N29&lt;kkmmpk!$F$8,"Belum Kompeten","Kompeten")</f>
        <v>Belum Kompeten</v>
      </c>
      <c r="P29" s="241"/>
      <c r="Q29" s="241" t="str">
        <f>IF(P29&lt;kkmmpp!$F$8,"Belum Kompeten","Kompeten")</f>
        <v>Belum Kompeten</v>
      </c>
      <c r="R29" s="241"/>
      <c r="S29" s="241" t="str">
        <f>IF(R29&lt;kkmmpk!$F$8,"Belum Kompeten","Kompeten")</f>
        <v>Belum Kompeten</v>
      </c>
      <c r="T29" s="241"/>
      <c r="U29" s="241" t="str">
        <f>IF(T29&lt;kkmmpp!$F$8,"Belum Kompeten","Kompeten")</f>
        <v>Belum Kompeten</v>
      </c>
      <c r="V29" s="241"/>
      <c r="W29" s="241" t="str">
        <f>IF(V29&lt;kkmmpk!$F$8,"Belum Kompeten","Kompeten")</f>
        <v>Belum Kompeten</v>
      </c>
      <c r="X29" s="241"/>
      <c r="Y29" s="241" t="str">
        <f>IF(X29&lt;kkmmpp!$F$8,"Belum Kompeten","Kompeten")</f>
        <v>Belum Kompeten</v>
      </c>
      <c r="Z29" s="241"/>
      <c r="AA29" s="241" t="str">
        <f>IF(Z29&lt;kkmmpk!$F$8,"Belum Kompeten","Kompeten")</f>
        <v>Belum Kompeten</v>
      </c>
      <c r="AB29" s="241"/>
      <c r="AC29" s="241" t="str">
        <f>IF(AB29&lt;kkmmpp!$F$8,"Belum Kompeten","Kompeten")</f>
        <v>Belum Kompeten</v>
      </c>
      <c r="AD29" s="241"/>
      <c r="AE29" s="241" t="str">
        <f>IF(AD29&lt;kkmmpk!$F$8,"Belum Kompeten","Kompeten")</f>
        <v>Belum Kompeten</v>
      </c>
      <c r="AF29" s="241"/>
      <c r="AG29" s="241" t="str">
        <f>IF(AF29&lt;kkmmpp!$F$8,"Belum Kompeten","Kompeten")</f>
        <v>Belum Kompeten</v>
      </c>
      <c r="AH29" s="241"/>
      <c r="AI29" s="241" t="str">
        <f>IF(AH29&lt;kkmmpk!$F$8,"Belum Kompeten","Kompeten")</f>
        <v>Belum Kompeten</v>
      </c>
      <c r="AJ29" s="241"/>
      <c r="AK29" s="241" t="str">
        <f>IF(AJ29&lt;kkmmpp!$F$8,"Belum Kompeten","Kompeten")</f>
        <v>Belum Kompeten</v>
      </c>
      <c r="AL29" s="241"/>
      <c r="AM29" s="241" t="str">
        <f>IF(AL29&lt;kkmmpk!$F$8,"Belum Kompeten","Kompeten")</f>
        <v>Belum Kompeten</v>
      </c>
      <c r="AN29" s="241"/>
      <c r="AO29" s="241" t="str">
        <f>IF(AN29&lt;kkmmpp!$F$8,"Belum Kompeten","Kompeten")</f>
        <v>Belum Kompeten</v>
      </c>
      <c r="AP29" s="241"/>
      <c r="AQ29" s="241" t="str">
        <f>IF(AP29&lt;kkmmpk!$F$8,"Belum Kompeten","Kompeten")</f>
        <v>Belum Kompeten</v>
      </c>
      <c r="AR29" s="241"/>
      <c r="AS29" s="241" t="str">
        <f>IF(AR29&lt;kkmmpp!$F$8,"Belum Kompeten","Kompeten")</f>
        <v>Belum Kompeten</v>
      </c>
      <c r="AT29" s="241"/>
      <c r="AU29" s="241" t="str">
        <f>IF(AT29&lt;kkmmpk!$F$8,"Belum Kompeten","Kompeten")</f>
        <v>Belum Kompeten</v>
      </c>
      <c r="AV29" s="241"/>
      <c r="AW29" s="241" t="str">
        <f>IF(AV29&lt;kkmmpp!$F$8,"Belum Kompeten","Kompeten")</f>
        <v>Belum Kompeten</v>
      </c>
      <c r="AX29" s="241"/>
      <c r="AY29" s="241" t="str">
        <f>IF(AX29&lt;kkmmpk!$F$8,"Belum Kompeten","Kompeten")</f>
        <v>Belum Kompeten</v>
      </c>
      <c r="AZ29" s="241"/>
      <c r="BA29" s="241" t="str">
        <f>IF(AZ29&lt;kkmmpp!$F$8,"Belum Kompeten","Kompeten")</f>
        <v>Belum Kompeten</v>
      </c>
      <c r="BB29" s="241"/>
      <c r="BC29" s="241" t="str">
        <f>IF(BB29&lt;kkmmpk!$F$8,"Belum Kompeten","Kompeten")</f>
        <v>Belum Kompeten</v>
      </c>
      <c r="BD29" s="241"/>
      <c r="BE29" s="241" t="str">
        <f>IF(BD29&lt;kkmmpp!$F$8,"Belum Kompeten","Kompeten")</f>
        <v>Belum Kompeten</v>
      </c>
      <c r="BF29" s="241"/>
      <c r="BG29" s="241" t="str">
        <f>IF(BF29&lt;kkmmpk!$F$8,"Belum Kompeten","Kompeten")</f>
        <v>Belum Kompeten</v>
      </c>
      <c r="BH29" s="241"/>
      <c r="BI29" s="241" t="str">
        <f>IF(BH29&lt;kkmmpp!$F$8,"Belum Kompeten","Kompeten")</f>
        <v>Belum Kompeten</v>
      </c>
      <c r="BJ29" s="241"/>
      <c r="BK29" s="241" t="str">
        <f>IF(BJ29&lt;kkmmpk!$F$8,"Belum Kompeten","Kompeten")</f>
        <v>Belum Kompeten</v>
      </c>
    </row>
    <row r="30" spans="1:63">
      <c r="A30" s="150">
        <v>17</v>
      </c>
      <c r="B30" s="8">
        <f>pd!B22</f>
        <v>5485</v>
      </c>
      <c r="C30" s="8" t="str">
        <f>pd!C22</f>
        <v>MUHAMMAD FIKRI</v>
      </c>
      <c r="D30" s="250"/>
      <c r="E30" s="241" t="str">
        <f>IF(D30&lt;kkmmpp!$F$8,"Belum Kompeten","Kompeten")</f>
        <v>Belum Kompeten</v>
      </c>
      <c r="F30" s="150"/>
      <c r="G30" s="241" t="str">
        <f>IF(F30&lt;kkmmpk!$F$8,"Belum Kompeten","Kompeten")</f>
        <v>Belum Kompeten</v>
      </c>
      <c r="H30" s="241"/>
      <c r="I30" s="241" t="str">
        <f>IF(H30&lt;kkmmpp!$F$8,"Belum Kompeten","Kompeten")</f>
        <v>Belum Kompeten</v>
      </c>
      <c r="J30" s="241"/>
      <c r="K30" s="241" t="str">
        <f>IF(J30&lt;kkmmpk!$F$8,"Belum Kompeten","Kompeten")</f>
        <v>Belum Kompeten</v>
      </c>
      <c r="L30" s="241"/>
      <c r="M30" s="241" t="str">
        <f>IF(L30&lt;kkmmpp!$F$8,"Belum Kompeten","Kompeten")</f>
        <v>Belum Kompeten</v>
      </c>
      <c r="N30" s="241"/>
      <c r="O30" s="241" t="str">
        <f>IF(N30&lt;kkmmpk!$F$8,"Belum Kompeten","Kompeten")</f>
        <v>Belum Kompeten</v>
      </c>
      <c r="P30" s="241"/>
      <c r="Q30" s="241" t="str">
        <f>IF(P30&lt;kkmmpp!$F$8,"Belum Kompeten","Kompeten")</f>
        <v>Belum Kompeten</v>
      </c>
      <c r="R30" s="241"/>
      <c r="S30" s="241" t="str">
        <f>IF(R30&lt;kkmmpk!$F$8,"Belum Kompeten","Kompeten")</f>
        <v>Belum Kompeten</v>
      </c>
      <c r="T30" s="241"/>
      <c r="U30" s="241" t="str">
        <f>IF(T30&lt;kkmmpp!$F$8,"Belum Kompeten","Kompeten")</f>
        <v>Belum Kompeten</v>
      </c>
      <c r="V30" s="241"/>
      <c r="W30" s="241" t="str">
        <f>IF(V30&lt;kkmmpk!$F$8,"Belum Kompeten","Kompeten")</f>
        <v>Belum Kompeten</v>
      </c>
      <c r="X30" s="241"/>
      <c r="Y30" s="241" t="str">
        <f>IF(X30&lt;kkmmpp!$F$8,"Belum Kompeten","Kompeten")</f>
        <v>Belum Kompeten</v>
      </c>
      <c r="Z30" s="241"/>
      <c r="AA30" s="241" t="str">
        <f>IF(Z30&lt;kkmmpk!$F$8,"Belum Kompeten","Kompeten")</f>
        <v>Belum Kompeten</v>
      </c>
      <c r="AB30" s="241"/>
      <c r="AC30" s="241" t="str">
        <f>IF(AB30&lt;kkmmpp!$F$8,"Belum Kompeten","Kompeten")</f>
        <v>Belum Kompeten</v>
      </c>
      <c r="AD30" s="241"/>
      <c r="AE30" s="241" t="str">
        <f>IF(AD30&lt;kkmmpk!$F$8,"Belum Kompeten","Kompeten")</f>
        <v>Belum Kompeten</v>
      </c>
      <c r="AF30" s="241"/>
      <c r="AG30" s="241" t="str">
        <f>IF(AF30&lt;kkmmpp!$F$8,"Belum Kompeten","Kompeten")</f>
        <v>Belum Kompeten</v>
      </c>
      <c r="AH30" s="241"/>
      <c r="AI30" s="241" t="str">
        <f>IF(AH30&lt;kkmmpk!$F$8,"Belum Kompeten","Kompeten")</f>
        <v>Belum Kompeten</v>
      </c>
      <c r="AJ30" s="241"/>
      <c r="AK30" s="241" t="str">
        <f>IF(AJ30&lt;kkmmpp!$F$8,"Belum Kompeten","Kompeten")</f>
        <v>Belum Kompeten</v>
      </c>
      <c r="AL30" s="241"/>
      <c r="AM30" s="241" t="str">
        <f>IF(AL30&lt;kkmmpk!$F$8,"Belum Kompeten","Kompeten")</f>
        <v>Belum Kompeten</v>
      </c>
      <c r="AN30" s="241"/>
      <c r="AO30" s="241" t="str">
        <f>IF(AN30&lt;kkmmpp!$F$8,"Belum Kompeten","Kompeten")</f>
        <v>Belum Kompeten</v>
      </c>
      <c r="AP30" s="241"/>
      <c r="AQ30" s="241" t="str">
        <f>IF(AP30&lt;kkmmpk!$F$8,"Belum Kompeten","Kompeten")</f>
        <v>Belum Kompeten</v>
      </c>
      <c r="AR30" s="241"/>
      <c r="AS30" s="241" t="str">
        <f>IF(AR30&lt;kkmmpp!$F$8,"Belum Kompeten","Kompeten")</f>
        <v>Belum Kompeten</v>
      </c>
      <c r="AT30" s="241"/>
      <c r="AU30" s="241" t="str">
        <f>IF(AT30&lt;kkmmpk!$F$8,"Belum Kompeten","Kompeten")</f>
        <v>Belum Kompeten</v>
      </c>
      <c r="AV30" s="241"/>
      <c r="AW30" s="241" t="str">
        <f>IF(AV30&lt;kkmmpp!$F$8,"Belum Kompeten","Kompeten")</f>
        <v>Belum Kompeten</v>
      </c>
      <c r="AX30" s="241"/>
      <c r="AY30" s="241" t="str">
        <f>IF(AX30&lt;kkmmpk!$F$8,"Belum Kompeten","Kompeten")</f>
        <v>Belum Kompeten</v>
      </c>
      <c r="AZ30" s="241"/>
      <c r="BA30" s="241" t="str">
        <f>IF(AZ30&lt;kkmmpp!$F$8,"Belum Kompeten","Kompeten")</f>
        <v>Belum Kompeten</v>
      </c>
      <c r="BB30" s="241"/>
      <c r="BC30" s="241" t="str">
        <f>IF(BB30&lt;kkmmpk!$F$8,"Belum Kompeten","Kompeten")</f>
        <v>Belum Kompeten</v>
      </c>
      <c r="BD30" s="241"/>
      <c r="BE30" s="241" t="str">
        <f>IF(BD30&lt;kkmmpp!$F$8,"Belum Kompeten","Kompeten")</f>
        <v>Belum Kompeten</v>
      </c>
      <c r="BF30" s="241"/>
      <c r="BG30" s="241" t="str">
        <f>IF(BF30&lt;kkmmpk!$F$8,"Belum Kompeten","Kompeten")</f>
        <v>Belum Kompeten</v>
      </c>
      <c r="BH30" s="241"/>
      <c r="BI30" s="241" t="str">
        <f>IF(BH30&lt;kkmmpp!$F$8,"Belum Kompeten","Kompeten")</f>
        <v>Belum Kompeten</v>
      </c>
      <c r="BJ30" s="241"/>
      <c r="BK30" s="241" t="str">
        <f>IF(BJ30&lt;kkmmpk!$F$8,"Belum Kompeten","Kompeten")</f>
        <v>Belum Kompeten</v>
      </c>
    </row>
    <row r="31" spans="1:63">
      <c r="A31" s="150">
        <v>18</v>
      </c>
      <c r="B31" s="8">
        <f>pd!B23</f>
        <v>5486</v>
      </c>
      <c r="C31" s="8" t="str">
        <f>pd!C23</f>
        <v>MUHAMMAD IHWAN</v>
      </c>
      <c r="D31" s="250"/>
      <c r="E31" s="241" t="str">
        <f>IF(D31&lt;kkmmpp!$F$8,"Belum Kompeten","Kompeten")</f>
        <v>Belum Kompeten</v>
      </c>
      <c r="F31" s="150"/>
      <c r="G31" s="241" t="str">
        <f>IF(F31&lt;kkmmpk!$F$8,"Belum Kompeten","Kompeten")</f>
        <v>Belum Kompeten</v>
      </c>
      <c r="H31" s="241"/>
      <c r="I31" s="241" t="str">
        <f>IF(H31&lt;kkmmpp!$F$8,"Belum Kompeten","Kompeten")</f>
        <v>Belum Kompeten</v>
      </c>
      <c r="J31" s="241"/>
      <c r="K31" s="241" t="str">
        <f>IF(J31&lt;kkmmpk!$F$8,"Belum Kompeten","Kompeten")</f>
        <v>Belum Kompeten</v>
      </c>
      <c r="L31" s="241"/>
      <c r="M31" s="241" t="str">
        <f>IF(L31&lt;kkmmpp!$F$8,"Belum Kompeten","Kompeten")</f>
        <v>Belum Kompeten</v>
      </c>
      <c r="N31" s="241"/>
      <c r="O31" s="241" t="str">
        <f>IF(N31&lt;kkmmpk!$F$8,"Belum Kompeten","Kompeten")</f>
        <v>Belum Kompeten</v>
      </c>
      <c r="P31" s="241"/>
      <c r="Q31" s="241" t="str">
        <f>IF(P31&lt;kkmmpp!$F$8,"Belum Kompeten","Kompeten")</f>
        <v>Belum Kompeten</v>
      </c>
      <c r="R31" s="241"/>
      <c r="S31" s="241" t="str">
        <f>IF(R31&lt;kkmmpk!$F$8,"Belum Kompeten","Kompeten")</f>
        <v>Belum Kompeten</v>
      </c>
      <c r="T31" s="241"/>
      <c r="U31" s="241" t="str">
        <f>IF(T31&lt;kkmmpp!$F$8,"Belum Kompeten","Kompeten")</f>
        <v>Belum Kompeten</v>
      </c>
      <c r="V31" s="241"/>
      <c r="W31" s="241" t="str">
        <f>IF(V31&lt;kkmmpk!$F$8,"Belum Kompeten","Kompeten")</f>
        <v>Belum Kompeten</v>
      </c>
      <c r="X31" s="241"/>
      <c r="Y31" s="241" t="str">
        <f>IF(X31&lt;kkmmpp!$F$8,"Belum Kompeten","Kompeten")</f>
        <v>Belum Kompeten</v>
      </c>
      <c r="Z31" s="241"/>
      <c r="AA31" s="241" t="str">
        <f>IF(Z31&lt;kkmmpk!$F$8,"Belum Kompeten","Kompeten")</f>
        <v>Belum Kompeten</v>
      </c>
      <c r="AB31" s="241"/>
      <c r="AC31" s="241" t="str">
        <f>IF(AB31&lt;kkmmpp!$F$8,"Belum Kompeten","Kompeten")</f>
        <v>Belum Kompeten</v>
      </c>
      <c r="AD31" s="241"/>
      <c r="AE31" s="241" t="str">
        <f>IF(AD31&lt;kkmmpk!$F$8,"Belum Kompeten","Kompeten")</f>
        <v>Belum Kompeten</v>
      </c>
      <c r="AF31" s="241"/>
      <c r="AG31" s="241" t="str">
        <f>IF(AF31&lt;kkmmpp!$F$8,"Belum Kompeten","Kompeten")</f>
        <v>Belum Kompeten</v>
      </c>
      <c r="AH31" s="241"/>
      <c r="AI31" s="241" t="str">
        <f>IF(AH31&lt;kkmmpk!$F$8,"Belum Kompeten","Kompeten")</f>
        <v>Belum Kompeten</v>
      </c>
      <c r="AJ31" s="241"/>
      <c r="AK31" s="241" t="str">
        <f>IF(AJ31&lt;kkmmpp!$F$8,"Belum Kompeten","Kompeten")</f>
        <v>Belum Kompeten</v>
      </c>
      <c r="AL31" s="241"/>
      <c r="AM31" s="241" t="str">
        <f>IF(AL31&lt;kkmmpk!$F$8,"Belum Kompeten","Kompeten")</f>
        <v>Belum Kompeten</v>
      </c>
      <c r="AN31" s="241"/>
      <c r="AO31" s="241" t="str">
        <f>IF(AN31&lt;kkmmpp!$F$8,"Belum Kompeten","Kompeten")</f>
        <v>Belum Kompeten</v>
      </c>
      <c r="AP31" s="241"/>
      <c r="AQ31" s="241" t="str">
        <f>IF(AP31&lt;kkmmpk!$F$8,"Belum Kompeten","Kompeten")</f>
        <v>Belum Kompeten</v>
      </c>
      <c r="AR31" s="241"/>
      <c r="AS31" s="241" t="str">
        <f>IF(AR31&lt;kkmmpp!$F$8,"Belum Kompeten","Kompeten")</f>
        <v>Belum Kompeten</v>
      </c>
      <c r="AT31" s="241"/>
      <c r="AU31" s="241" t="str">
        <f>IF(AT31&lt;kkmmpk!$F$8,"Belum Kompeten","Kompeten")</f>
        <v>Belum Kompeten</v>
      </c>
      <c r="AV31" s="241"/>
      <c r="AW31" s="241" t="str">
        <f>IF(AV31&lt;kkmmpp!$F$8,"Belum Kompeten","Kompeten")</f>
        <v>Belum Kompeten</v>
      </c>
      <c r="AX31" s="241"/>
      <c r="AY31" s="241" t="str">
        <f>IF(AX31&lt;kkmmpk!$F$8,"Belum Kompeten","Kompeten")</f>
        <v>Belum Kompeten</v>
      </c>
      <c r="AZ31" s="241"/>
      <c r="BA31" s="241" t="str">
        <f>IF(AZ31&lt;kkmmpp!$F$8,"Belum Kompeten","Kompeten")</f>
        <v>Belum Kompeten</v>
      </c>
      <c r="BB31" s="241"/>
      <c r="BC31" s="241" t="str">
        <f>IF(BB31&lt;kkmmpk!$F$8,"Belum Kompeten","Kompeten")</f>
        <v>Belum Kompeten</v>
      </c>
      <c r="BD31" s="241"/>
      <c r="BE31" s="241" t="str">
        <f>IF(BD31&lt;kkmmpp!$F$8,"Belum Kompeten","Kompeten")</f>
        <v>Belum Kompeten</v>
      </c>
      <c r="BF31" s="241"/>
      <c r="BG31" s="241" t="str">
        <f>IF(BF31&lt;kkmmpk!$F$8,"Belum Kompeten","Kompeten")</f>
        <v>Belum Kompeten</v>
      </c>
      <c r="BH31" s="241"/>
      <c r="BI31" s="241" t="str">
        <f>IF(BH31&lt;kkmmpp!$F$8,"Belum Kompeten","Kompeten")</f>
        <v>Belum Kompeten</v>
      </c>
      <c r="BJ31" s="241"/>
      <c r="BK31" s="241" t="str">
        <f>IF(BJ31&lt;kkmmpk!$F$8,"Belum Kompeten","Kompeten")</f>
        <v>Belum Kompeten</v>
      </c>
    </row>
    <row r="32" spans="1:63">
      <c r="A32" s="150">
        <v>19</v>
      </c>
      <c r="B32" s="8">
        <f>pd!B24</f>
        <v>5487</v>
      </c>
      <c r="C32" s="8" t="str">
        <f>pd!C24</f>
        <v>MUHAMMAD IQBAL FIRDAUS</v>
      </c>
      <c r="D32" s="250"/>
      <c r="E32" s="241" t="str">
        <f>IF(D32&lt;kkmmpp!$F$8,"Belum Kompeten","Kompeten")</f>
        <v>Belum Kompeten</v>
      </c>
      <c r="F32" s="150"/>
      <c r="G32" s="241" t="str">
        <f>IF(F32&lt;kkmmpk!$F$8,"Belum Kompeten","Kompeten")</f>
        <v>Belum Kompeten</v>
      </c>
      <c r="H32" s="241"/>
      <c r="I32" s="241" t="str">
        <f>IF(H32&lt;kkmmpp!$F$8,"Belum Kompeten","Kompeten")</f>
        <v>Belum Kompeten</v>
      </c>
      <c r="J32" s="241"/>
      <c r="K32" s="241" t="str">
        <f>IF(J32&lt;kkmmpk!$F$8,"Belum Kompeten","Kompeten")</f>
        <v>Belum Kompeten</v>
      </c>
      <c r="L32" s="241"/>
      <c r="M32" s="241" t="str">
        <f>IF(L32&lt;kkmmpp!$F$8,"Belum Kompeten","Kompeten")</f>
        <v>Belum Kompeten</v>
      </c>
      <c r="N32" s="241"/>
      <c r="O32" s="241" t="str">
        <f>IF(N32&lt;kkmmpk!$F$8,"Belum Kompeten","Kompeten")</f>
        <v>Belum Kompeten</v>
      </c>
      <c r="P32" s="241"/>
      <c r="Q32" s="241" t="str">
        <f>IF(P32&lt;kkmmpp!$F$8,"Belum Kompeten","Kompeten")</f>
        <v>Belum Kompeten</v>
      </c>
      <c r="R32" s="241"/>
      <c r="S32" s="241" t="str">
        <f>IF(R32&lt;kkmmpk!$F$8,"Belum Kompeten","Kompeten")</f>
        <v>Belum Kompeten</v>
      </c>
      <c r="T32" s="241"/>
      <c r="U32" s="241" t="str">
        <f>IF(T32&lt;kkmmpp!$F$8,"Belum Kompeten","Kompeten")</f>
        <v>Belum Kompeten</v>
      </c>
      <c r="V32" s="241"/>
      <c r="W32" s="241" t="str">
        <f>IF(V32&lt;kkmmpk!$F$8,"Belum Kompeten","Kompeten")</f>
        <v>Belum Kompeten</v>
      </c>
      <c r="X32" s="241"/>
      <c r="Y32" s="241" t="str">
        <f>IF(X32&lt;kkmmpp!$F$8,"Belum Kompeten","Kompeten")</f>
        <v>Belum Kompeten</v>
      </c>
      <c r="Z32" s="241"/>
      <c r="AA32" s="241" t="str">
        <f>IF(Z32&lt;kkmmpk!$F$8,"Belum Kompeten","Kompeten")</f>
        <v>Belum Kompeten</v>
      </c>
      <c r="AB32" s="241"/>
      <c r="AC32" s="241" t="str">
        <f>IF(AB32&lt;kkmmpp!$F$8,"Belum Kompeten","Kompeten")</f>
        <v>Belum Kompeten</v>
      </c>
      <c r="AD32" s="241"/>
      <c r="AE32" s="241" t="str">
        <f>IF(AD32&lt;kkmmpk!$F$8,"Belum Kompeten","Kompeten")</f>
        <v>Belum Kompeten</v>
      </c>
      <c r="AF32" s="241"/>
      <c r="AG32" s="241" t="str">
        <f>IF(AF32&lt;kkmmpp!$F$8,"Belum Kompeten","Kompeten")</f>
        <v>Belum Kompeten</v>
      </c>
      <c r="AH32" s="241"/>
      <c r="AI32" s="241" t="str">
        <f>IF(AH32&lt;kkmmpk!$F$8,"Belum Kompeten","Kompeten")</f>
        <v>Belum Kompeten</v>
      </c>
      <c r="AJ32" s="241"/>
      <c r="AK32" s="241" t="str">
        <f>IF(AJ32&lt;kkmmpp!$F$8,"Belum Kompeten","Kompeten")</f>
        <v>Belum Kompeten</v>
      </c>
      <c r="AL32" s="241"/>
      <c r="AM32" s="241" t="str">
        <f>IF(AL32&lt;kkmmpk!$F$8,"Belum Kompeten","Kompeten")</f>
        <v>Belum Kompeten</v>
      </c>
      <c r="AN32" s="241"/>
      <c r="AO32" s="241" t="str">
        <f>IF(AN32&lt;kkmmpp!$F$8,"Belum Kompeten","Kompeten")</f>
        <v>Belum Kompeten</v>
      </c>
      <c r="AP32" s="241"/>
      <c r="AQ32" s="241" t="str">
        <f>IF(AP32&lt;kkmmpk!$F$8,"Belum Kompeten","Kompeten")</f>
        <v>Belum Kompeten</v>
      </c>
      <c r="AR32" s="241"/>
      <c r="AS32" s="241" t="str">
        <f>IF(AR32&lt;kkmmpp!$F$8,"Belum Kompeten","Kompeten")</f>
        <v>Belum Kompeten</v>
      </c>
      <c r="AT32" s="241"/>
      <c r="AU32" s="241" t="str">
        <f>IF(AT32&lt;kkmmpk!$F$8,"Belum Kompeten","Kompeten")</f>
        <v>Belum Kompeten</v>
      </c>
      <c r="AV32" s="241"/>
      <c r="AW32" s="241" t="str">
        <f>IF(AV32&lt;kkmmpp!$F$8,"Belum Kompeten","Kompeten")</f>
        <v>Belum Kompeten</v>
      </c>
      <c r="AX32" s="241"/>
      <c r="AY32" s="241" t="str">
        <f>IF(AX32&lt;kkmmpk!$F$8,"Belum Kompeten","Kompeten")</f>
        <v>Belum Kompeten</v>
      </c>
      <c r="AZ32" s="241"/>
      <c r="BA32" s="241" t="str">
        <f>IF(AZ32&lt;kkmmpp!$F$8,"Belum Kompeten","Kompeten")</f>
        <v>Belum Kompeten</v>
      </c>
      <c r="BB32" s="241"/>
      <c r="BC32" s="241" t="str">
        <f>IF(BB32&lt;kkmmpk!$F$8,"Belum Kompeten","Kompeten")</f>
        <v>Belum Kompeten</v>
      </c>
      <c r="BD32" s="241"/>
      <c r="BE32" s="241" t="str">
        <f>IF(BD32&lt;kkmmpp!$F$8,"Belum Kompeten","Kompeten")</f>
        <v>Belum Kompeten</v>
      </c>
      <c r="BF32" s="241"/>
      <c r="BG32" s="241" t="str">
        <f>IF(BF32&lt;kkmmpk!$F$8,"Belum Kompeten","Kompeten")</f>
        <v>Belum Kompeten</v>
      </c>
      <c r="BH32" s="241"/>
      <c r="BI32" s="241" t="str">
        <f>IF(BH32&lt;kkmmpp!$F$8,"Belum Kompeten","Kompeten")</f>
        <v>Belum Kompeten</v>
      </c>
      <c r="BJ32" s="241"/>
      <c r="BK32" s="241" t="str">
        <f>IF(BJ32&lt;kkmmpk!$F$8,"Belum Kompeten","Kompeten")</f>
        <v>Belum Kompeten</v>
      </c>
    </row>
    <row r="33" spans="1:63">
      <c r="A33" s="150">
        <v>20</v>
      </c>
      <c r="B33" s="8">
        <f>pd!B25</f>
        <v>5488</v>
      </c>
      <c r="C33" s="8" t="str">
        <f>pd!C25</f>
        <v>MUHAMMAD IZZA ARRAFI</v>
      </c>
      <c r="D33" s="250"/>
      <c r="E33" s="241" t="str">
        <f>IF(D33&lt;kkmmpp!$F$8,"Belum Kompeten","Kompeten")</f>
        <v>Belum Kompeten</v>
      </c>
      <c r="F33" s="150"/>
      <c r="G33" s="241" t="str">
        <f>IF(F33&lt;kkmmpk!$F$8,"Belum Kompeten","Kompeten")</f>
        <v>Belum Kompeten</v>
      </c>
      <c r="H33" s="241"/>
      <c r="I33" s="241" t="str">
        <f>IF(H33&lt;kkmmpp!$F$8,"Belum Kompeten","Kompeten")</f>
        <v>Belum Kompeten</v>
      </c>
      <c r="J33" s="241"/>
      <c r="K33" s="241" t="str">
        <f>IF(J33&lt;kkmmpk!$F$8,"Belum Kompeten","Kompeten")</f>
        <v>Belum Kompeten</v>
      </c>
      <c r="L33" s="241"/>
      <c r="M33" s="241" t="str">
        <f>IF(L33&lt;kkmmpp!$F$8,"Belum Kompeten","Kompeten")</f>
        <v>Belum Kompeten</v>
      </c>
      <c r="N33" s="241"/>
      <c r="O33" s="241" t="str">
        <f>IF(N33&lt;kkmmpk!$F$8,"Belum Kompeten","Kompeten")</f>
        <v>Belum Kompeten</v>
      </c>
      <c r="P33" s="241"/>
      <c r="Q33" s="241" t="str">
        <f>IF(P33&lt;kkmmpp!$F$8,"Belum Kompeten","Kompeten")</f>
        <v>Belum Kompeten</v>
      </c>
      <c r="R33" s="241"/>
      <c r="S33" s="241" t="str">
        <f>IF(R33&lt;kkmmpk!$F$8,"Belum Kompeten","Kompeten")</f>
        <v>Belum Kompeten</v>
      </c>
      <c r="T33" s="241"/>
      <c r="U33" s="241" t="str">
        <f>IF(T33&lt;kkmmpp!$F$8,"Belum Kompeten","Kompeten")</f>
        <v>Belum Kompeten</v>
      </c>
      <c r="V33" s="241"/>
      <c r="W33" s="241" t="str">
        <f>IF(V33&lt;kkmmpk!$F$8,"Belum Kompeten","Kompeten")</f>
        <v>Belum Kompeten</v>
      </c>
      <c r="X33" s="241"/>
      <c r="Y33" s="241" t="str">
        <f>IF(X33&lt;kkmmpp!$F$8,"Belum Kompeten","Kompeten")</f>
        <v>Belum Kompeten</v>
      </c>
      <c r="Z33" s="241"/>
      <c r="AA33" s="241" t="str">
        <f>IF(Z33&lt;kkmmpk!$F$8,"Belum Kompeten","Kompeten")</f>
        <v>Belum Kompeten</v>
      </c>
      <c r="AB33" s="241"/>
      <c r="AC33" s="241" t="str">
        <f>IF(AB33&lt;kkmmpp!$F$8,"Belum Kompeten","Kompeten")</f>
        <v>Belum Kompeten</v>
      </c>
      <c r="AD33" s="241"/>
      <c r="AE33" s="241" t="str">
        <f>IF(AD33&lt;kkmmpk!$F$8,"Belum Kompeten","Kompeten")</f>
        <v>Belum Kompeten</v>
      </c>
      <c r="AF33" s="241"/>
      <c r="AG33" s="241" t="str">
        <f>IF(AF33&lt;kkmmpp!$F$8,"Belum Kompeten","Kompeten")</f>
        <v>Belum Kompeten</v>
      </c>
      <c r="AH33" s="241"/>
      <c r="AI33" s="241" t="str">
        <f>IF(AH33&lt;kkmmpk!$F$8,"Belum Kompeten","Kompeten")</f>
        <v>Belum Kompeten</v>
      </c>
      <c r="AJ33" s="241"/>
      <c r="AK33" s="241" t="str">
        <f>IF(AJ33&lt;kkmmpp!$F$8,"Belum Kompeten","Kompeten")</f>
        <v>Belum Kompeten</v>
      </c>
      <c r="AL33" s="241"/>
      <c r="AM33" s="241" t="str">
        <f>IF(AL33&lt;kkmmpk!$F$8,"Belum Kompeten","Kompeten")</f>
        <v>Belum Kompeten</v>
      </c>
      <c r="AN33" s="241"/>
      <c r="AO33" s="241" t="str">
        <f>IF(AN33&lt;kkmmpp!$F$8,"Belum Kompeten","Kompeten")</f>
        <v>Belum Kompeten</v>
      </c>
      <c r="AP33" s="241"/>
      <c r="AQ33" s="241" t="str">
        <f>IF(AP33&lt;kkmmpk!$F$8,"Belum Kompeten","Kompeten")</f>
        <v>Belum Kompeten</v>
      </c>
      <c r="AR33" s="241"/>
      <c r="AS33" s="241" t="str">
        <f>IF(AR33&lt;kkmmpp!$F$8,"Belum Kompeten","Kompeten")</f>
        <v>Belum Kompeten</v>
      </c>
      <c r="AT33" s="241"/>
      <c r="AU33" s="241" t="str">
        <f>IF(AT33&lt;kkmmpk!$F$8,"Belum Kompeten","Kompeten")</f>
        <v>Belum Kompeten</v>
      </c>
      <c r="AV33" s="241"/>
      <c r="AW33" s="241" t="str">
        <f>IF(AV33&lt;kkmmpp!$F$8,"Belum Kompeten","Kompeten")</f>
        <v>Belum Kompeten</v>
      </c>
      <c r="AX33" s="241"/>
      <c r="AY33" s="241" t="str">
        <f>IF(AX33&lt;kkmmpk!$F$8,"Belum Kompeten","Kompeten")</f>
        <v>Belum Kompeten</v>
      </c>
      <c r="AZ33" s="241"/>
      <c r="BA33" s="241" t="str">
        <f>IF(AZ33&lt;kkmmpp!$F$8,"Belum Kompeten","Kompeten")</f>
        <v>Belum Kompeten</v>
      </c>
      <c r="BB33" s="241"/>
      <c r="BC33" s="241" t="str">
        <f>IF(BB33&lt;kkmmpk!$F$8,"Belum Kompeten","Kompeten")</f>
        <v>Belum Kompeten</v>
      </c>
      <c r="BD33" s="241"/>
      <c r="BE33" s="241" t="str">
        <f>IF(BD33&lt;kkmmpp!$F$8,"Belum Kompeten","Kompeten")</f>
        <v>Belum Kompeten</v>
      </c>
      <c r="BF33" s="241"/>
      <c r="BG33" s="241" t="str">
        <f>IF(BF33&lt;kkmmpk!$F$8,"Belum Kompeten","Kompeten")</f>
        <v>Belum Kompeten</v>
      </c>
      <c r="BH33" s="241"/>
      <c r="BI33" s="241" t="str">
        <f>IF(BH33&lt;kkmmpp!$F$8,"Belum Kompeten","Kompeten")</f>
        <v>Belum Kompeten</v>
      </c>
      <c r="BJ33" s="241"/>
      <c r="BK33" s="241" t="str">
        <f>IF(BJ33&lt;kkmmpk!$F$8,"Belum Kompeten","Kompeten")</f>
        <v>Belum Kompeten</v>
      </c>
    </row>
    <row r="34" spans="1:63">
      <c r="A34" s="150">
        <v>21</v>
      </c>
      <c r="B34" s="8">
        <f>pd!B26</f>
        <v>5489</v>
      </c>
      <c r="C34" s="8" t="str">
        <f>pd!C26</f>
        <v>MUHAMMAD MAHDI</v>
      </c>
      <c r="D34" s="250"/>
      <c r="E34" s="241" t="str">
        <f>IF(D34&lt;kkmmpp!$F$8,"Belum Kompeten","Kompeten")</f>
        <v>Belum Kompeten</v>
      </c>
      <c r="F34" s="150"/>
      <c r="G34" s="241" t="str">
        <f>IF(F34&lt;kkmmpk!$F$8,"Belum Kompeten","Kompeten")</f>
        <v>Belum Kompeten</v>
      </c>
      <c r="H34" s="241"/>
      <c r="I34" s="241" t="str">
        <f>IF(H34&lt;kkmmpp!$F$8,"Belum Kompeten","Kompeten")</f>
        <v>Belum Kompeten</v>
      </c>
      <c r="J34" s="241"/>
      <c r="K34" s="241" t="str">
        <f>IF(J34&lt;kkmmpk!$F$8,"Belum Kompeten","Kompeten")</f>
        <v>Belum Kompeten</v>
      </c>
      <c r="L34" s="241"/>
      <c r="M34" s="241" t="str">
        <f>IF(L34&lt;kkmmpp!$F$8,"Belum Kompeten","Kompeten")</f>
        <v>Belum Kompeten</v>
      </c>
      <c r="N34" s="241"/>
      <c r="O34" s="241" t="str">
        <f>IF(N34&lt;kkmmpk!$F$8,"Belum Kompeten","Kompeten")</f>
        <v>Belum Kompeten</v>
      </c>
      <c r="P34" s="241"/>
      <c r="Q34" s="241" t="str">
        <f>IF(P34&lt;kkmmpp!$F$8,"Belum Kompeten","Kompeten")</f>
        <v>Belum Kompeten</v>
      </c>
      <c r="R34" s="241"/>
      <c r="S34" s="241" t="str">
        <f>IF(R34&lt;kkmmpk!$F$8,"Belum Kompeten","Kompeten")</f>
        <v>Belum Kompeten</v>
      </c>
      <c r="T34" s="241"/>
      <c r="U34" s="241" t="str">
        <f>IF(T34&lt;kkmmpp!$F$8,"Belum Kompeten","Kompeten")</f>
        <v>Belum Kompeten</v>
      </c>
      <c r="V34" s="241"/>
      <c r="W34" s="241" t="str">
        <f>IF(V34&lt;kkmmpk!$F$8,"Belum Kompeten","Kompeten")</f>
        <v>Belum Kompeten</v>
      </c>
      <c r="X34" s="241"/>
      <c r="Y34" s="241" t="str">
        <f>IF(X34&lt;kkmmpp!$F$8,"Belum Kompeten","Kompeten")</f>
        <v>Belum Kompeten</v>
      </c>
      <c r="Z34" s="241"/>
      <c r="AA34" s="241" t="str">
        <f>IF(Z34&lt;kkmmpk!$F$8,"Belum Kompeten","Kompeten")</f>
        <v>Belum Kompeten</v>
      </c>
      <c r="AB34" s="241"/>
      <c r="AC34" s="241" t="str">
        <f>IF(AB34&lt;kkmmpp!$F$8,"Belum Kompeten","Kompeten")</f>
        <v>Belum Kompeten</v>
      </c>
      <c r="AD34" s="241"/>
      <c r="AE34" s="241" t="str">
        <f>IF(AD34&lt;kkmmpk!$F$8,"Belum Kompeten","Kompeten")</f>
        <v>Belum Kompeten</v>
      </c>
      <c r="AF34" s="241"/>
      <c r="AG34" s="241" t="str">
        <f>IF(AF34&lt;kkmmpp!$F$8,"Belum Kompeten","Kompeten")</f>
        <v>Belum Kompeten</v>
      </c>
      <c r="AH34" s="241"/>
      <c r="AI34" s="241" t="str">
        <f>IF(AH34&lt;kkmmpk!$F$8,"Belum Kompeten","Kompeten")</f>
        <v>Belum Kompeten</v>
      </c>
      <c r="AJ34" s="241"/>
      <c r="AK34" s="241" t="str">
        <f>IF(AJ34&lt;kkmmpp!$F$8,"Belum Kompeten","Kompeten")</f>
        <v>Belum Kompeten</v>
      </c>
      <c r="AL34" s="241"/>
      <c r="AM34" s="241" t="str">
        <f>IF(AL34&lt;kkmmpk!$F$8,"Belum Kompeten","Kompeten")</f>
        <v>Belum Kompeten</v>
      </c>
      <c r="AN34" s="241"/>
      <c r="AO34" s="241" t="str">
        <f>IF(AN34&lt;kkmmpp!$F$8,"Belum Kompeten","Kompeten")</f>
        <v>Belum Kompeten</v>
      </c>
      <c r="AP34" s="241"/>
      <c r="AQ34" s="241" t="str">
        <f>IF(AP34&lt;kkmmpk!$F$8,"Belum Kompeten","Kompeten")</f>
        <v>Belum Kompeten</v>
      </c>
      <c r="AR34" s="241"/>
      <c r="AS34" s="241" t="str">
        <f>IF(AR34&lt;kkmmpp!$F$8,"Belum Kompeten","Kompeten")</f>
        <v>Belum Kompeten</v>
      </c>
      <c r="AT34" s="241"/>
      <c r="AU34" s="241" t="str">
        <f>IF(AT34&lt;kkmmpk!$F$8,"Belum Kompeten","Kompeten")</f>
        <v>Belum Kompeten</v>
      </c>
      <c r="AV34" s="241"/>
      <c r="AW34" s="241" t="str">
        <f>IF(AV34&lt;kkmmpp!$F$8,"Belum Kompeten","Kompeten")</f>
        <v>Belum Kompeten</v>
      </c>
      <c r="AX34" s="241"/>
      <c r="AY34" s="241" t="str">
        <f>IF(AX34&lt;kkmmpk!$F$8,"Belum Kompeten","Kompeten")</f>
        <v>Belum Kompeten</v>
      </c>
      <c r="AZ34" s="241"/>
      <c r="BA34" s="241" t="str">
        <f>IF(AZ34&lt;kkmmpp!$F$8,"Belum Kompeten","Kompeten")</f>
        <v>Belum Kompeten</v>
      </c>
      <c r="BB34" s="241"/>
      <c r="BC34" s="241" t="str">
        <f>IF(BB34&lt;kkmmpk!$F$8,"Belum Kompeten","Kompeten")</f>
        <v>Belum Kompeten</v>
      </c>
      <c r="BD34" s="241"/>
      <c r="BE34" s="241" t="str">
        <f>IF(BD34&lt;kkmmpp!$F$8,"Belum Kompeten","Kompeten")</f>
        <v>Belum Kompeten</v>
      </c>
      <c r="BF34" s="241"/>
      <c r="BG34" s="241" t="str">
        <f>IF(BF34&lt;kkmmpk!$F$8,"Belum Kompeten","Kompeten")</f>
        <v>Belum Kompeten</v>
      </c>
      <c r="BH34" s="241"/>
      <c r="BI34" s="241" t="str">
        <f>IF(BH34&lt;kkmmpp!$F$8,"Belum Kompeten","Kompeten")</f>
        <v>Belum Kompeten</v>
      </c>
      <c r="BJ34" s="241"/>
      <c r="BK34" s="241" t="str">
        <f>IF(BJ34&lt;kkmmpk!$F$8,"Belum Kompeten","Kompeten")</f>
        <v>Belum Kompeten</v>
      </c>
    </row>
    <row r="35" spans="1:63">
      <c r="A35" s="150">
        <v>22</v>
      </c>
      <c r="B35" s="8">
        <f>pd!B27</f>
        <v>5490</v>
      </c>
      <c r="C35" s="8" t="str">
        <f>pd!C27</f>
        <v>MUHAMMAD NAHDY RAMADHAN</v>
      </c>
      <c r="D35" s="250"/>
      <c r="E35" s="241" t="str">
        <f>IF(D35&lt;kkmmpp!$F$8,"Belum Kompeten","Kompeten")</f>
        <v>Belum Kompeten</v>
      </c>
      <c r="F35" s="150"/>
      <c r="G35" s="241" t="str">
        <f>IF(F35&lt;kkmmpk!$F$8,"Belum Kompeten","Kompeten")</f>
        <v>Belum Kompeten</v>
      </c>
      <c r="H35" s="241"/>
      <c r="I35" s="241" t="str">
        <f>IF(H35&lt;kkmmpp!$F$8,"Belum Kompeten","Kompeten")</f>
        <v>Belum Kompeten</v>
      </c>
      <c r="J35" s="241"/>
      <c r="K35" s="241" t="str">
        <f>IF(J35&lt;kkmmpk!$F$8,"Belum Kompeten","Kompeten")</f>
        <v>Belum Kompeten</v>
      </c>
      <c r="L35" s="241"/>
      <c r="M35" s="241" t="str">
        <f>IF(L35&lt;kkmmpp!$F$8,"Belum Kompeten","Kompeten")</f>
        <v>Belum Kompeten</v>
      </c>
      <c r="N35" s="241"/>
      <c r="O35" s="241" t="str">
        <f>IF(N35&lt;kkmmpk!$F$8,"Belum Kompeten","Kompeten")</f>
        <v>Belum Kompeten</v>
      </c>
      <c r="P35" s="241"/>
      <c r="Q35" s="241" t="str">
        <f>IF(P35&lt;kkmmpp!$F$8,"Belum Kompeten","Kompeten")</f>
        <v>Belum Kompeten</v>
      </c>
      <c r="R35" s="241"/>
      <c r="S35" s="241" t="str">
        <f>IF(R35&lt;kkmmpk!$F$8,"Belum Kompeten","Kompeten")</f>
        <v>Belum Kompeten</v>
      </c>
      <c r="T35" s="241"/>
      <c r="U35" s="241" t="str">
        <f>IF(T35&lt;kkmmpp!$F$8,"Belum Kompeten","Kompeten")</f>
        <v>Belum Kompeten</v>
      </c>
      <c r="V35" s="241"/>
      <c r="W35" s="241" t="str">
        <f>IF(V35&lt;kkmmpk!$F$8,"Belum Kompeten","Kompeten")</f>
        <v>Belum Kompeten</v>
      </c>
      <c r="X35" s="241"/>
      <c r="Y35" s="241" t="str">
        <f>IF(X35&lt;kkmmpp!$F$8,"Belum Kompeten","Kompeten")</f>
        <v>Belum Kompeten</v>
      </c>
      <c r="Z35" s="241"/>
      <c r="AA35" s="241" t="str">
        <f>IF(Z35&lt;kkmmpk!$F$8,"Belum Kompeten","Kompeten")</f>
        <v>Belum Kompeten</v>
      </c>
      <c r="AB35" s="241"/>
      <c r="AC35" s="241" t="str">
        <f>IF(AB35&lt;kkmmpp!$F$8,"Belum Kompeten","Kompeten")</f>
        <v>Belum Kompeten</v>
      </c>
      <c r="AD35" s="241"/>
      <c r="AE35" s="241" t="str">
        <f>IF(AD35&lt;kkmmpk!$F$8,"Belum Kompeten","Kompeten")</f>
        <v>Belum Kompeten</v>
      </c>
      <c r="AF35" s="241"/>
      <c r="AG35" s="241" t="str">
        <f>IF(AF35&lt;kkmmpp!$F$8,"Belum Kompeten","Kompeten")</f>
        <v>Belum Kompeten</v>
      </c>
      <c r="AH35" s="241"/>
      <c r="AI35" s="241" t="str">
        <f>IF(AH35&lt;kkmmpk!$F$8,"Belum Kompeten","Kompeten")</f>
        <v>Belum Kompeten</v>
      </c>
      <c r="AJ35" s="241"/>
      <c r="AK35" s="241" t="str">
        <f>IF(AJ35&lt;kkmmpp!$F$8,"Belum Kompeten","Kompeten")</f>
        <v>Belum Kompeten</v>
      </c>
      <c r="AL35" s="241"/>
      <c r="AM35" s="241" t="str">
        <f>IF(AL35&lt;kkmmpk!$F$8,"Belum Kompeten","Kompeten")</f>
        <v>Belum Kompeten</v>
      </c>
      <c r="AN35" s="241"/>
      <c r="AO35" s="241" t="str">
        <f>IF(AN35&lt;kkmmpp!$F$8,"Belum Kompeten","Kompeten")</f>
        <v>Belum Kompeten</v>
      </c>
      <c r="AP35" s="241"/>
      <c r="AQ35" s="241" t="str">
        <f>IF(AP35&lt;kkmmpk!$F$8,"Belum Kompeten","Kompeten")</f>
        <v>Belum Kompeten</v>
      </c>
      <c r="AR35" s="241"/>
      <c r="AS35" s="241" t="str">
        <f>IF(AR35&lt;kkmmpp!$F$8,"Belum Kompeten","Kompeten")</f>
        <v>Belum Kompeten</v>
      </c>
      <c r="AT35" s="241"/>
      <c r="AU35" s="241" t="str">
        <f>IF(AT35&lt;kkmmpk!$F$8,"Belum Kompeten","Kompeten")</f>
        <v>Belum Kompeten</v>
      </c>
      <c r="AV35" s="241"/>
      <c r="AW35" s="241" t="str">
        <f>IF(AV35&lt;kkmmpp!$F$8,"Belum Kompeten","Kompeten")</f>
        <v>Belum Kompeten</v>
      </c>
      <c r="AX35" s="241"/>
      <c r="AY35" s="241" t="str">
        <f>IF(AX35&lt;kkmmpk!$F$8,"Belum Kompeten","Kompeten")</f>
        <v>Belum Kompeten</v>
      </c>
      <c r="AZ35" s="241"/>
      <c r="BA35" s="241" t="str">
        <f>IF(AZ35&lt;kkmmpp!$F$8,"Belum Kompeten","Kompeten")</f>
        <v>Belum Kompeten</v>
      </c>
      <c r="BB35" s="241"/>
      <c r="BC35" s="241" t="str">
        <f>IF(BB35&lt;kkmmpk!$F$8,"Belum Kompeten","Kompeten")</f>
        <v>Belum Kompeten</v>
      </c>
      <c r="BD35" s="241"/>
      <c r="BE35" s="241" t="str">
        <f>IF(BD35&lt;kkmmpp!$F$8,"Belum Kompeten","Kompeten")</f>
        <v>Belum Kompeten</v>
      </c>
      <c r="BF35" s="241"/>
      <c r="BG35" s="241" t="str">
        <f>IF(BF35&lt;kkmmpk!$F$8,"Belum Kompeten","Kompeten")</f>
        <v>Belum Kompeten</v>
      </c>
      <c r="BH35" s="241"/>
      <c r="BI35" s="241" t="str">
        <f>IF(BH35&lt;kkmmpp!$F$8,"Belum Kompeten","Kompeten")</f>
        <v>Belum Kompeten</v>
      </c>
      <c r="BJ35" s="241"/>
      <c r="BK35" s="241" t="str">
        <f>IF(BJ35&lt;kkmmpk!$F$8,"Belum Kompeten","Kompeten")</f>
        <v>Belum Kompeten</v>
      </c>
    </row>
    <row r="36" spans="1:63">
      <c r="A36" s="150">
        <v>23</v>
      </c>
      <c r="B36" s="8">
        <f>pd!B28</f>
        <v>5491</v>
      </c>
      <c r="C36" s="8" t="str">
        <f>pd!C28</f>
        <v>MUHAMMAD NUR FADHILAH</v>
      </c>
      <c r="D36" s="250"/>
      <c r="E36" s="241" t="str">
        <f>IF(D36&lt;kkmmpp!$F$8,"Belum Kompeten","Kompeten")</f>
        <v>Belum Kompeten</v>
      </c>
      <c r="F36" s="150"/>
      <c r="G36" s="241" t="str">
        <f>IF(F36&lt;kkmmpk!$F$8,"Belum Kompeten","Kompeten")</f>
        <v>Belum Kompeten</v>
      </c>
      <c r="H36" s="241"/>
      <c r="I36" s="241" t="str">
        <f>IF(H36&lt;kkmmpp!$F$8,"Belum Kompeten","Kompeten")</f>
        <v>Belum Kompeten</v>
      </c>
      <c r="J36" s="241"/>
      <c r="K36" s="241" t="str">
        <f>IF(J36&lt;kkmmpk!$F$8,"Belum Kompeten","Kompeten")</f>
        <v>Belum Kompeten</v>
      </c>
      <c r="L36" s="241"/>
      <c r="M36" s="241" t="str">
        <f>IF(L36&lt;kkmmpp!$F$8,"Belum Kompeten","Kompeten")</f>
        <v>Belum Kompeten</v>
      </c>
      <c r="N36" s="241"/>
      <c r="O36" s="241" t="str">
        <f>IF(N36&lt;kkmmpk!$F$8,"Belum Kompeten","Kompeten")</f>
        <v>Belum Kompeten</v>
      </c>
      <c r="P36" s="241"/>
      <c r="Q36" s="241" t="str">
        <f>IF(P36&lt;kkmmpp!$F$8,"Belum Kompeten","Kompeten")</f>
        <v>Belum Kompeten</v>
      </c>
      <c r="R36" s="241"/>
      <c r="S36" s="241" t="str">
        <f>IF(R36&lt;kkmmpk!$F$8,"Belum Kompeten","Kompeten")</f>
        <v>Belum Kompeten</v>
      </c>
      <c r="T36" s="241"/>
      <c r="U36" s="241" t="str">
        <f>IF(T36&lt;kkmmpp!$F$8,"Belum Kompeten","Kompeten")</f>
        <v>Belum Kompeten</v>
      </c>
      <c r="V36" s="241"/>
      <c r="W36" s="241" t="str">
        <f>IF(V36&lt;kkmmpk!$F$8,"Belum Kompeten","Kompeten")</f>
        <v>Belum Kompeten</v>
      </c>
      <c r="X36" s="241"/>
      <c r="Y36" s="241" t="str">
        <f>IF(X36&lt;kkmmpp!$F$8,"Belum Kompeten","Kompeten")</f>
        <v>Belum Kompeten</v>
      </c>
      <c r="Z36" s="241"/>
      <c r="AA36" s="241" t="str">
        <f>IF(Z36&lt;kkmmpk!$F$8,"Belum Kompeten","Kompeten")</f>
        <v>Belum Kompeten</v>
      </c>
      <c r="AB36" s="241"/>
      <c r="AC36" s="241" t="str">
        <f>IF(AB36&lt;kkmmpp!$F$8,"Belum Kompeten","Kompeten")</f>
        <v>Belum Kompeten</v>
      </c>
      <c r="AD36" s="241"/>
      <c r="AE36" s="241" t="str">
        <f>IF(AD36&lt;kkmmpk!$F$8,"Belum Kompeten","Kompeten")</f>
        <v>Belum Kompeten</v>
      </c>
      <c r="AF36" s="241"/>
      <c r="AG36" s="241" t="str">
        <f>IF(AF36&lt;kkmmpp!$F$8,"Belum Kompeten","Kompeten")</f>
        <v>Belum Kompeten</v>
      </c>
      <c r="AH36" s="241"/>
      <c r="AI36" s="241" t="str">
        <f>IF(AH36&lt;kkmmpk!$F$8,"Belum Kompeten","Kompeten")</f>
        <v>Belum Kompeten</v>
      </c>
      <c r="AJ36" s="241"/>
      <c r="AK36" s="241" t="str">
        <f>IF(AJ36&lt;kkmmpp!$F$8,"Belum Kompeten","Kompeten")</f>
        <v>Belum Kompeten</v>
      </c>
      <c r="AL36" s="241"/>
      <c r="AM36" s="241" t="str">
        <f>IF(AL36&lt;kkmmpk!$F$8,"Belum Kompeten","Kompeten")</f>
        <v>Belum Kompeten</v>
      </c>
      <c r="AN36" s="241"/>
      <c r="AO36" s="241" t="str">
        <f>IF(AN36&lt;kkmmpp!$F$8,"Belum Kompeten","Kompeten")</f>
        <v>Belum Kompeten</v>
      </c>
      <c r="AP36" s="241"/>
      <c r="AQ36" s="241" t="str">
        <f>IF(AP36&lt;kkmmpk!$F$8,"Belum Kompeten","Kompeten")</f>
        <v>Belum Kompeten</v>
      </c>
      <c r="AR36" s="241"/>
      <c r="AS36" s="241" t="str">
        <f>IF(AR36&lt;kkmmpp!$F$8,"Belum Kompeten","Kompeten")</f>
        <v>Belum Kompeten</v>
      </c>
      <c r="AT36" s="241"/>
      <c r="AU36" s="241" t="str">
        <f>IF(AT36&lt;kkmmpk!$F$8,"Belum Kompeten","Kompeten")</f>
        <v>Belum Kompeten</v>
      </c>
      <c r="AV36" s="241"/>
      <c r="AW36" s="241" t="str">
        <f>IF(AV36&lt;kkmmpp!$F$8,"Belum Kompeten","Kompeten")</f>
        <v>Belum Kompeten</v>
      </c>
      <c r="AX36" s="241"/>
      <c r="AY36" s="241" t="str">
        <f>IF(AX36&lt;kkmmpk!$F$8,"Belum Kompeten","Kompeten")</f>
        <v>Belum Kompeten</v>
      </c>
      <c r="AZ36" s="241"/>
      <c r="BA36" s="241" t="str">
        <f>IF(AZ36&lt;kkmmpp!$F$8,"Belum Kompeten","Kompeten")</f>
        <v>Belum Kompeten</v>
      </c>
      <c r="BB36" s="241"/>
      <c r="BC36" s="241" t="str">
        <f>IF(BB36&lt;kkmmpk!$F$8,"Belum Kompeten","Kompeten")</f>
        <v>Belum Kompeten</v>
      </c>
      <c r="BD36" s="241"/>
      <c r="BE36" s="241" t="str">
        <f>IF(BD36&lt;kkmmpp!$F$8,"Belum Kompeten","Kompeten")</f>
        <v>Belum Kompeten</v>
      </c>
      <c r="BF36" s="241"/>
      <c r="BG36" s="241" t="str">
        <f>IF(BF36&lt;kkmmpk!$F$8,"Belum Kompeten","Kompeten")</f>
        <v>Belum Kompeten</v>
      </c>
      <c r="BH36" s="241"/>
      <c r="BI36" s="241" t="str">
        <f>IF(BH36&lt;kkmmpp!$F$8,"Belum Kompeten","Kompeten")</f>
        <v>Belum Kompeten</v>
      </c>
      <c r="BJ36" s="241"/>
      <c r="BK36" s="241" t="str">
        <f>IF(BJ36&lt;kkmmpk!$F$8,"Belum Kompeten","Kompeten")</f>
        <v>Belum Kompeten</v>
      </c>
    </row>
    <row r="37" spans="1:63">
      <c r="A37" s="150">
        <v>24</v>
      </c>
      <c r="B37" s="8">
        <f>pd!B29</f>
        <v>5492</v>
      </c>
      <c r="C37" s="8" t="str">
        <f>pd!C29</f>
        <v>MUHAMMAD RAHMAN</v>
      </c>
      <c r="D37" s="250"/>
      <c r="E37" s="241" t="str">
        <f>IF(D37&lt;kkmmpp!$F$8,"Belum Kompeten","Kompeten")</f>
        <v>Belum Kompeten</v>
      </c>
      <c r="F37" s="150"/>
      <c r="G37" s="241" t="str">
        <f>IF(F37&lt;kkmmpk!$F$8,"Belum Kompeten","Kompeten")</f>
        <v>Belum Kompeten</v>
      </c>
      <c r="H37" s="241"/>
      <c r="I37" s="241" t="str">
        <f>IF(H37&lt;kkmmpp!$F$8,"Belum Kompeten","Kompeten")</f>
        <v>Belum Kompeten</v>
      </c>
      <c r="J37" s="241"/>
      <c r="K37" s="241" t="str">
        <f>IF(J37&lt;kkmmpk!$F$8,"Belum Kompeten","Kompeten")</f>
        <v>Belum Kompeten</v>
      </c>
      <c r="L37" s="241"/>
      <c r="M37" s="241" t="str">
        <f>IF(L37&lt;kkmmpp!$F$8,"Belum Kompeten","Kompeten")</f>
        <v>Belum Kompeten</v>
      </c>
      <c r="N37" s="241"/>
      <c r="O37" s="241" t="str">
        <f>IF(N37&lt;kkmmpk!$F$8,"Belum Kompeten","Kompeten")</f>
        <v>Belum Kompeten</v>
      </c>
      <c r="P37" s="241"/>
      <c r="Q37" s="241" t="str">
        <f>IF(P37&lt;kkmmpp!$F$8,"Belum Kompeten","Kompeten")</f>
        <v>Belum Kompeten</v>
      </c>
      <c r="R37" s="241"/>
      <c r="S37" s="241" t="str">
        <f>IF(R37&lt;kkmmpk!$F$8,"Belum Kompeten","Kompeten")</f>
        <v>Belum Kompeten</v>
      </c>
      <c r="T37" s="241"/>
      <c r="U37" s="241" t="str">
        <f>IF(T37&lt;kkmmpp!$F$8,"Belum Kompeten","Kompeten")</f>
        <v>Belum Kompeten</v>
      </c>
      <c r="V37" s="241"/>
      <c r="W37" s="241" t="str">
        <f>IF(V37&lt;kkmmpk!$F$8,"Belum Kompeten","Kompeten")</f>
        <v>Belum Kompeten</v>
      </c>
      <c r="X37" s="241"/>
      <c r="Y37" s="241" t="str">
        <f>IF(X37&lt;kkmmpp!$F$8,"Belum Kompeten","Kompeten")</f>
        <v>Belum Kompeten</v>
      </c>
      <c r="Z37" s="241"/>
      <c r="AA37" s="241" t="str">
        <f>IF(Z37&lt;kkmmpk!$F$8,"Belum Kompeten","Kompeten")</f>
        <v>Belum Kompeten</v>
      </c>
      <c r="AB37" s="241"/>
      <c r="AC37" s="241" t="str">
        <f>IF(AB37&lt;kkmmpp!$F$8,"Belum Kompeten","Kompeten")</f>
        <v>Belum Kompeten</v>
      </c>
      <c r="AD37" s="241"/>
      <c r="AE37" s="241" t="str">
        <f>IF(AD37&lt;kkmmpk!$F$8,"Belum Kompeten","Kompeten")</f>
        <v>Belum Kompeten</v>
      </c>
      <c r="AF37" s="241"/>
      <c r="AG37" s="241" t="str">
        <f>IF(AF37&lt;kkmmpp!$F$8,"Belum Kompeten","Kompeten")</f>
        <v>Belum Kompeten</v>
      </c>
      <c r="AH37" s="241"/>
      <c r="AI37" s="241" t="str">
        <f>IF(AH37&lt;kkmmpk!$F$8,"Belum Kompeten","Kompeten")</f>
        <v>Belum Kompeten</v>
      </c>
      <c r="AJ37" s="241"/>
      <c r="AK37" s="241" t="str">
        <f>IF(AJ37&lt;kkmmpp!$F$8,"Belum Kompeten","Kompeten")</f>
        <v>Belum Kompeten</v>
      </c>
      <c r="AL37" s="241"/>
      <c r="AM37" s="241" t="str">
        <f>IF(AL37&lt;kkmmpk!$F$8,"Belum Kompeten","Kompeten")</f>
        <v>Belum Kompeten</v>
      </c>
      <c r="AN37" s="241"/>
      <c r="AO37" s="241" t="str">
        <f>IF(AN37&lt;kkmmpp!$F$8,"Belum Kompeten","Kompeten")</f>
        <v>Belum Kompeten</v>
      </c>
      <c r="AP37" s="241"/>
      <c r="AQ37" s="241" t="str">
        <f>IF(AP37&lt;kkmmpk!$F$8,"Belum Kompeten","Kompeten")</f>
        <v>Belum Kompeten</v>
      </c>
      <c r="AR37" s="241"/>
      <c r="AS37" s="241" t="str">
        <f>IF(AR37&lt;kkmmpp!$F$8,"Belum Kompeten","Kompeten")</f>
        <v>Belum Kompeten</v>
      </c>
      <c r="AT37" s="241"/>
      <c r="AU37" s="241" t="str">
        <f>IF(AT37&lt;kkmmpk!$F$8,"Belum Kompeten","Kompeten")</f>
        <v>Belum Kompeten</v>
      </c>
      <c r="AV37" s="241"/>
      <c r="AW37" s="241" t="str">
        <f>IF(AV37&lt;kkmmpp!$F$8,"Belum Kompeten","Kompeten")</f>
        <v>Belum Kompeten</v>
      </c>
      <c r="AX37" s="241"/>
      <c r="AY37" s="241" t="str">
        <f>IF(AX37&lt;kkmmpk!$F$8,"Belum Kompeten","Kompeten")</f>
        <v>Belum Kompeten</v>
      </c>
      <c r="AZ37" s="241"/>
      <c r="BA37" s="241" t="str">
        <f>IF(AZ37&lt;kkmmpp!$F$8,"Belum Kompeten","Kompeten")</f>
        <v>Belum Kompeten</v>
      </c>
      <c r="BB37" s="241"/>
      <c r="BC37" s="241" t="str">
        <f>IF(BB37&lt;kkmmpk!$F$8,"Belum Kompeten","Kompeten")</f>
        <v>Belum Kompeten</v>
      </c>
      <c r="BD37" s="241"/>
      <c r="BE37" s="241" t="str">
        <f>IF(BD37&lt;kkmmpp!$F$8,"Belum Kompeten","Kompeten")</f>
        <v>Belum Kompeten</v>
      </c>
      <c r="BF37" s="241"/>
      <c r="BG37" s="241" t="str">
        <f>IF(BF37&lt;kkmmpk!$F$8,"Belum Kompeten","Kompeten")</f>
        <v>Belum Kompeten</v>
      </c>
      <c r="BH37" s="241"/>
      <c r="BI37" s="241" t="str">
        <f>IF(BH37&lt;kkmmpp!$F$8,"Belum Kompeten","Kompeten")</f>
        <v>Belum Kompeten</v>
      </c>
      <c r="BJ37" s="241"/>
      <c r="BK37" s="241" t="str">
        <f>IF(BJ37&lt;kkmmpk!$F$8,"Belum Kompeten","Kompeten")</f>
        <v>Belum Kompeten</v>
      </c>
    </row>
    <row r="38" spans="1:63">
      <c r="A38" s="150">
        <v>25</v>
      </c>
      <c r="B38" s="8">
        <f>pd!B30</f>
        <v>5493</v>
      </c>
      <c r="C38" s="8" t="str">
        <f>pd!C30</f>
        <v>MUHAMMAD RAIHAN</v>
      </c>
      <c r="D38" s="250"/>
      <c r="E38" s="241" t="str">
        <f>IF(D38&lt;kkmmpp!$F$8,"Belum Kompeten","Kompeten")</f>
        <v>Belum Kompeten</v>
      </c>
      <c r="F38" s="150"/>
      <c r="G38" s="241" t="str">
        <f>IF(F38&lt;kkmmpk!$F$8,"Belum Kompeten","Kompeten")</f>
        <v>Belum Kompeten</v>
      </c>
      <c r="H38" s="241"/>
      <c r="I38" s="241" t="str">
        <f>IF(H38&lt;kkmmpp!$F$8,"Belum Kompeten","Kompeten")</f>
        <v>Belum Kompeten</v>
      </c>
      <c r="J38" s="241"/>
      <c r="K38" s="241" t="str">
        <f>IF(J38&lt;kkmmpk!$F$8,"Belum Kompeten","Kompeten")</f>
        <v>Belum Kompeten</v>
      </c>
      <c r="L38" s="241"/>
      <c r="M38" s="241" t="str">
        <f>IF(L38&lt;kkmmpp!$F$8,"Belum Kompeten","Kompeten")</f>
        <v>Belum Kompeten</v>
      </c>
      <c r="N38" s="241"/>
      <c r="O38" s="241" t="str">
        <f>IF(N38&lt;kkmmpk!$F$8,"Belum Kompeten","Kompeten")</f>
        <v>Belum Kompeten</v>
      </c>
      <c r="P38" s="241"/>
      <c r="Q38" s="241" t="str">
        <f>IF(P38&lt;kkmmpp!$F$8,"Belum Kompeten","Kompeten")</f>
        <v>Belum Kompeten</v>
      </c>
      <c r="R38" s="241"/>
      <c r="S38" s="241" t="str">
        <f>IF(R38&lt;kkmmpk!$F$8,"Belum Kompeten","Kompeten")</f>
        <v>Belum Kompeten</v>
      </c>
      <c r="T38" s="241"/>
      <c r="U38" s="241" t="str">
        <f>IF(T38&lt;kkmmpp!$F$8,"Belum Kompeten","Kompeten")</f>
        <v>Belum Kompeten</v>
      </c>
      <c r="V38" s="241"/>
      <c r="W38" s="241" t="str">
        <f>IF(V38&lt;kkmmpk!$F$8,"Belum Kompeten","Kompeten")</f>
        <v>Belum Kompeten</v>
      </c>
      <c r="X38" s="241"/>
      <c r="Y38" s="241" t="str">
        <f>IF(X38&lt;kkmmpp!$F$8,"Belum Kompeten","Kompeten")</f>
        <v>Belum Kompeten</v>
      </c>
      <c r="Z38" s="241"/>
      <c r="AA38" s="241" t="str">
        <f>IF(Z38&lt;kkmmpk!$F$8,"Belum Kompeten","Kompeten")</f>
        <v>Belum Kompeten</v>
      </c>
      <c r="AB38" s="241"/>
      <c r="AC38" s="241" t="str">
        <f>IF(AB38&lt;kkmmpp!$F$8,"Belum Kompeten","Kompeten")</f>
        <v>Belum Kompeten</v>
      </c>
      <c r="AD38" s="241"/>
      <c r="AE38" s="241" t="str">
        <f>IF(AD38&lt;kkmmpk!$F$8,"Belum Kompeten","Kompeten")</f>
        <v>Belum Kompeten</v>
      </c>
      <c r="AF38" s="241"/>
      <c r="AG38" s="241" t="str">
        <f>IF(AF38&lt;kkmmpp!$F$8,"Belum Kompeten","Kompeten")</f>
        <v>Belum Kompeten</v>
      </c>
      <c r="AH38" s="241"/>
      <c r="AI38" s="241" t="str">
        <f>IF(AH38&lt;kkmmpk!$F$8,"Belum Kompeten","Kompeten")</f>
        <v>Belum Kompeten</v>
      </c>
      <c r="AJ38" s="241"/>
      <c r="AK38" s="241" t="str">
        <f>IF(AJ38&lt;kkmmpp!$F$8,"Belum Kompeten","Kompeten")</f>
        <v>Belum Kompeten</v>
      </c>
      <c r="AL38" s="241"/>
      <c r="AM38" s="241" t="str">
        <f>IF(AL38&lt;kkmmpk!$F$8,"Belum Kompeten","Kompeten")</f>
        <v>Belum Kompeten</v>
      </c>
      <c r="AN38" s="241"/>
      <c r="AO38" s="241" t="str">
        <f>IF(AN38&lt;kkmmpp!$F$8,"Belum Kompeten","Kompeten")</f>
        <v>Belum Kompeten</v>
      </c>
      <c r="AP38" s="241"/>
      <c r="AQ38" s="241" t="str">
        <f>IF(AP38&lt;kkmmpk!$F$8,"Belum Kompeten","Kompeten")</f>
        <v>Belum Kompeten</v>
      </c>
      <c r="AR38" s="241"/>
      <c r="AS38" s="241" t="str">
        <f>IF(AR38&lt;kkmmpp!$F$8,"Belum Kompeten","Kompeten")</f>
        <v>Belum Kompeten</v>
      </c>
      <c r="AT38" s="241"/>
      <c r="AU38" s="241" t="str">
        <f>IF(AT38&lt;kkmmpk!$F$8,"Belum Kompeten","Kompeten")</f>
        <v>Belum Kompeten</v>
      </c>
      <c r="AV38" s="241"/>
      <c r="AW38" s="241" t="str">
        <f>IF(AV38&lt;kkmmpp!$F$8,"Belum Kompeten","Kompeten")</f>
        <v>Belum Kompeten</v>
      </c>
      <c r="AX38" s="241"/>
      <c r="AY38" s="241" t="str">
        <f>IF(AX38&lt;kkmmpk!$F$8,"Belum Kompeten","Kompeten")</f>
        <v>Belum Kompeten</v>
      </c>
      <c r="AZ38" s="241"/>
      <c r="BA38" s="241" t="str">
        <f>IF(AZ38&lt;kkmmpp!$F$8,"Belum Kompeten","Kompeten")</f>
        <v>Belum Kompeten</v>
      </c>
      <c r="BB38" s="241"/>
      <c r="BC38" s="241" t="str">
        <f>IF(BB38&lt;kkmmpk!$F$8,"Belum Kompeten","Kompeten")</f>
        <v>Belum Kompeten</v>
      </c>
      <c r="BD38" s="241"/>
      <c r="BE38" s="241" t="str">
        <f>IF(BD38&lt;kkmmpp!$F$8,"Belum Kompeten","Kompeten")</f>
        <v>Belum Kompeten</v>
      </c>
      <c r="BF38" s="241"/>
      <c r="BG38" s="241" t="str">
        <f>IF(BF38&lt;kkmmpk!$F$8,"Belum Kompeten","Kompeten")</f>
        <v>Belum Kompeten</v>
      </c>
      <c r="BH38" s="241"/>
      <c r="BI38" s="241" t="str">
        <f>IF(BH38&lt;kkmmpp!$F$8,"Belum Kompeten","Kompeten")</f>
        <v>Belum Kompeten</v>
      </c>
      <c r="BJ38" s="241"/>
      <c r="BK38" s="241" t="str">
        <f>IF(BJ38&lt;kkmmpk!$F$8,"Belum Kompeten","Kompeten")</f>
        <v>Belum Kompeten</v>
      </c>
    </row>
    <row r="39" spans="1:63">
      <c r="A39" s="150">
        <v>26</v>
      </c>
      <c r="B39" s="8">
        <f>pd!B31</f>
        <v>5494</v>
      </c>
      <c r="C39" s="8" t="str">
        <f>pd!C31</f>
        <v>MUHAMMAD RAYHAN PARIZAN</v>
      </c>
      <c r="D39" s="250"/>
      <c r="E39" s="241" t="str">
        <f>IF(D39&lt;kkmmpp!$F$8,"Belum Kompeten","Kompeten")</f>
        <v>Belum Kompeten</v>
      </c>
      <c r="F39" s="150"/>
      <c r="G39" s="241" t="str">
        <f>IF(F39&lt;kkmmpk!$F$8,"Belum Kompeten","Kompeten")</f>
        <v>Belum Kompeten</v>
      </c>
      <c r="H39" s="241"/>
      <c r="I39" s="241" t="str">
        <f>IF(H39&lt;kkmmpp!$F$8,"Belum Kompeten","Kompeten")</f>
        <v>Belum Kompeten</v>
      </c>
      <c r="J39" s="241"/>
      <c r="K39" s="241" t="str">
        <f>IF(J39&lt;kkmmpk!$F$8,"Belum Kompeten","Kompeten")</f>
        <v>Belum Kompeten</v>
      </c>
      <c r="L39" s="241"/>
      <c r="M39" s="241" t="str">
        <f>IF(L39&lt;kkmmpp!$F$8,"Belum Kompeten","Kompeten")</f>
        <v>Belum Kompeten</v>
      </c>
      <c r="N39" s="241"/>
      <c r="O39" s="241" t="str">
        <f>IF(N39&lt;kkmmpk!$F$8,"Belum Kompeten","Kompeten")</f>
        <v>Belum Kompeten</v>
      </c>
      <c r="P39" s="241"/>
      <c r="Q39" s="241" t="str">
        <f>IF(P39&lt;kkmmpp!$F$8,"Belum Kompeten","Kompeten")</f>
        <v>Belum Kompeten</v>
      </c>
      <c r="R39" s="241"/>
      <c r="S39" s="241" t="str">
        <f>IF(R39&lt;kkmmpk!$F$8,"Belum Kompeten","Kompeten")</f>
        <v>Belum Kompeten</v>
      </c>
      <c r="T39" s="241"/>
      <c r="U39" s="241" t="str">
        <f>IF(T39&lt;kkmmpp!$F$8,"Belum Kompeten","Kompeten")</f>
        <v>Belum Kompeten</v>
      </c>
      <c r="V39" s="241"/>
      <c r="W39" s="241" t="str">
        <f>IF(V39&lt;kkmmpk!$F$8,"Belum Kompeten","Kompeten")</f>
        <v>Belum Kompeten</v>
      </c>
      <c r="X39" s="241"/>
      <c r="Y39" s="241" t="str">
        <f>IF(X39&lt;kkmmpp!$F$8,"Belum Kompeten","Kompeten")</f>
        <v>Belum Kompeten</v>
      </c>
      <c r="Z39" s="241"/>
      <c r="AA39" s="241" t="str">
        <f>IF(Z39&lt;kkmmpk!$F$8,"Belum Kompeten","Kompeten")</f>
        <v>Belum Kompeten</v>
      </c>
      <c r="AB39" s="241"/>
      <c r="AC39" s="241" t="str">
        <f>IF(AB39&lt;kkmmpp!$F$8,"Belum Kompeten","Kompeten")</f>
        <v>Belum Kompeten</v>
      </c>
      <c r="AD39" s="241"/>
      <c r="AE39" s="241" t="str">
        <f>IF(AD39&lt;kkmmpk!$F$8,"Belum Kompeten","Kompeten")</f>
        <v>Belum Kompeten</v>
      </c>
      <c r="AF39" s="241"/>
      <c r="AG39" s="241" t="str">
        <f>IF(AF39&lt;kkmmpp!$F$8,"Belum Kompeten","Kompeten")</f>
        <v>Belum Kompeten</v>
      </c>
      <c r="AH39" s="241"/>
      <c r="AI39" s="241" t="str">
        <f>IF(AH39&lt;kkmmpk!$F$8,"Belum Kompeten","Kompeten")</f>
        <v>Belum Kompeten</v>
      </c>
      <c r="AJ39" s="241"/>
      <c r="AK39" s="241" t="str">
        <f>IF(AJ39&lt;kkmmpp!$F$8,"Belum Kompeten","Kompeten")</f>
        <v>Belum Kompeten</v>
      </c>
      <c r="AL39" s="241"/>
      <c r="AM39" s="241" t="str">
        <f>IF(AL39&lt;kkmmpk!$F$8,"Belum Kompeten","Kompeten")</f>
        <v>Belum Kompeten</v>
      </c>
      <c r="AN39" s="241"/>
      <c r="AO39" s="241" t="str">
        <f>IF(AN39&lt;kkmmpp!$F$8,"Belum Kompeten","Kompeten")</f>
        <v>Belum Kompeten</v>
      </c>
      <c r="AP39" s="241"/>
      <c r="AQ39" s="241" t="str">
        <f>IF(AP39&lt;kkmmpk!$F$8,"Belum Kompeten","Kompeten")</f>
        <v>Belum Kompeten</v>
      </c>
      <c r="AR39" s="241"/>
      <c r="AS39" s="241" t="str">
        <f>IF(AR39&lt;kkmmpp!$F$8,"Belum Kompeten","Kompeten")</f>
        <v>Belum Kompeten</v>
      </c>
      <c r="AT39" s="241"/>
      <c r="AU39" s="241" t="str">
        <f>IF(AT39&lt;kkmmpk!$F$8,"Belum Kompeten","Kompeten")</f>
        <v>Belum Kompeten</v>
      </c>
      <c r="AV39" s="241"/>
      <c r="AW39" s="241" t="str">
        <f>IF(AV39&lt;kkmmpp!$F$8,"Belum Kompeten","Kompeten")</f>
        <v>Belum Kompeten</v>
      </c>
      <c r="AX39" s="241"/>
      <c r="AY39" s="241" t="str">
        <f>IF(AX39&lt;kkmmpk!$F$8,"Belum Kompeten","Kompeten")</f>
        <v>Belum Kompeten</v>
      </c>
      <c r="AZ39" s="241"/>
      <c r="BA39" s="241" t="str">
        <f>IF(AZ39&lt;kkmmpp!$F$8,"Belum Kompeten","Kompeten")</f>
        <v>Belum Kompeten</v>
      </c>
      <c r="BB39" s="241"/>
      <c r="BC39" s="241" t="str">
        <f>IF(BB39&lt;kkmmpk!$F$8,"Belum Kompeten","Kompeten")</f>
        <v>Belum Kompeten</v>
      </c>
      <c r="BD39" s="241"/>
      <c r="BE39" s="241" t="str">
        <f>IF(BD39&lt;kkmmpp!$F$8,"Belum Kompeten","Kompeten")</f>
        <v>Belum Kompeten</v>
      </c>
      <c r="BF39" s="241"/>
      <c r="BG39" s="241" t="str">
        <f>IF(BF39&lt;kkmmpk!$F$8,"Belum Kompeten","Kompeten")</f>
        <v>Belum Kompeten</v>
      </c>
      <c r="BH39" s="241"/>
      <c r="BI39" s="241" t="str">
        <f>IF(BH39&lt;kkmmpp!$F$8,"Belum Kompeten","Kompeten")</f>
        <v>Belum Kompeten</v>
      </c>
      <c r="BJ39" s="241"/>
      <c r="BK39" s="241" t="str">
        <f>IF(BJ39&lt;kkmmpk!$F$8,"Belum Kompeten","Kompeten")</f>
        <v>Belum Kompeten</v>
      </c>
    </row>
    <row r="40" spans="1:63">
      <c r="A40" s="150">
        <v>27</v>
      </c>
      <c r="B40" s="8">
        <f>pd!B32</f>
        <v>5495</v>
      </c>
      <c r="C40" s="8" t="str">
        <f>pd!C32</f>
        <v>MUHAMMAD RIFKI</v>
      </c>
      <c r="D40" s="250"/>
      <c r="E40" s="241" t="str">
        <f>IF(D40&lt;kkmmpp!$F$8,"Belum Kompeten","Kompeten")</f>
        <v>Belum Kompeten</v>
      </c>
      <c r="F40" s="150"/>
      <c r="G40" s="241" t="str">
        <f>IF(F40&lt;kkmmpk!$F$8,"Belum Kompeten","Kompeten")</f>
        <v>Belum Kompeten</v>
      </c>
      <c r="H40" s="241"/>
      <c r="I40" s="241" t="str">
        <f>IF(H40&lt;kkmmpp!$F$8,"Belum Kompeten","Kompeten")</f>
        <v>Belum Kompeten</v>
      </c>
      <c r="J40" s="241"/>
      <c r="K40" s="241" t="str">
        <f>IF(J40&lt;kkmmpk!$F$8,"Belum Kompeten","Kompeten")</f>
        <v>Belum Kompeten</v>
      </c>
      <c r="L40" s="241"/>
      <c r="M40" s="241" t="str">
        <f>IF(L40&lt;kkmmpp!$F$8,"Belum Kompeten","Kompeten")</f>
        <v>Belum Kompeten</v>
      </c>
      <c r="N40" s="241"/>
      <c r="O40" s="241" t="str">
        <f>IF(N40&lt;kkmmpk!$F$8,"Belum Kompeten","Kompeten")</f>
        <v>Belum Kompeten</v>
      </c>
      <c r="P40" s="241"/>
      <c r="Q40" s="241" t="str">
        <f>IF(P40&lt;kkmmpp!$F$8,"Belum Kompeten","Kompeten")</f>
        <v>Belum Kompeten</v>
      </c>
      <c r="R40" s="241"/>
      <c r="S40" s="241" t="str">
        <f>IF(R40&lt;kkmmpk!$F$8,"Belum Kompeten","Kompeten")</f>
        <v>Belum Kompeten</v>
      </c>
      <c r="T40" s="241"/>
      <c r="U40" s="241" t="str">
        <f>IF(T40&lt;kkmmpp!$F$8,"Belum Kompeten","Kompeten")</f>
        <v>Belum Kompeten</v>
      </c>
      <c r="V40" s="241"/>
      <c r="W40" s="241" t="str">
        <f>IF(V40&lt;kkmmpk!$F$8,"Belum Kompeten","Kompeten")</f>
        <v>Belum Kompeten</v>
      </c>
      <c r="X40" s="241"/>
      <c r="Y40" s="241" t="str">
        <f>IF(X40&lt;kkmmpp!$F$8,"Belum Kompeten","Kompeten")</f>
        <v>Belum Kompeten</v>
      </c>
      <c r="Z40" s="241"/>
      <c r="AA40" s="241" t="str">
        <f>IF(Z40&lt;kkmmpk!$F$8,"Belum Kompeten","Kompeten")</f>
        <v>Belum Kompeten</v>
      </c>
      <c r="AB40" s="241"/>
      <c r="AC40" s="241" t="str">
        <f>IF(AB40&lt;kkmmpp!$F$8,"Belum Kompeten","Kompeten")</f>
        <v>Belum Kompeten</v>
      </c>
      <c r="AD40" s="241"/>
      <c r="AE40" s="241" t="str">
        <f>IF(AD40&lt;kkmmpk!$F$8,"Belum Kompeten","Kompeten")</f>
        <v>Belum Kompeten</v>
      </c>
      <c r="AF40" s="241"/>
      <c r="AG40" s="241" t="str">
        <f>IF(AF40&lt;kkmmpp!$F$8,"Belum Kompeten","Kompeten")</f>
        <v>Belum Kompeten</v>
      </c>
      <c r="AH40" s="241"/>
      <c r="AI40" s="241" t="str">
        <f>IF(AH40&lt;kkmmpk!$F$8,"Belum Kompeten","Kompeten")</f>
        <v>Belum Kompeten</v>
      </c>
      <c r="AJ40" s="241"/>
      <c r="AK40" s="241" t="str">
        <f>IF(AJ40&lt;kkmmpp!$F$8,"Belum Kompeten","Kompeten")</f>
        <v>Belum Kompeten</v>
      </c>
      <c r="AL40" s="241"/>
      <c r="AM40" s="241" t="str">
        <f>IF(AL40&lt;kkmmpk!$F$8,"Belum Kompeten","Kompeten")</f>
        <v>Belum Kompeten</v>
      </c>
      <c r="AN40" s="241"/>
      <c r="AO40" s="241" t="str">
        <f>IF(AN40&lt;kkmmpp!$F$8,"Belum Kompeten","Kompeten")</f>
        <v>Belum Kompeten</v>
      </c>
      <c r="AP40" s="241"/>
      <c r="AQ40" s="241" t="str">
        <f>IF(AP40&lt;kkmmpk!$F$8,"Belum Kompeten","Kompeten")</f>
        <v>Belum Kompeten</v>
      </c>
      <c r="AR40" s="241"/>
      <c r="AS40" s="241" t="str">
        <f>IF(AR40&lt;kkmmpp!$F$8,"Belum Kompeten","Kompeten")</f>
        <v>Belum Kompeten</v>
      </c>
      <c r="AT40" s="241"/>
      <c r="AU40" s="241" t="str">
        <f>IF(AT40&lt;kkmmpk!$F$8,"Belum Kompeten","Kompeten")</f>
        <v>Belum Kompeten</v>
      </c>
      <c r="AV40" s="241"/>
      <c r="AW40" s="241" t="str">
        <f>IF(AV40&lt;kkmmpp!$F$8,"Belum Kompeten","Kompeten")</f>
        <v>Belum Kompeten</v>
      </c>
      <c r="AX40" s="241"/>
      <c r="AY40" s="241" t="str">
        <f>IF(AX40&lt;kkmmpk!$F$8,"Belum Kompeten","Kompeten")</f>
        <v>Belum Kompeten</v>
      </c>
      <c r="AZ40" s="241"/>
      <c r="BA40" s="241" t="str">
        <f>IF(AZ40&lt;kkmmpp!$F$8,"Belum Kompeten","Kompeten")</f>
        <v>Belum Kompeten</v>
      </c>
      <c r="BB40" s="241"/>
      <c r="BC40" s="241" t="str">
        <f>IF(BB40&lt;kkmmpk!$F$8,"Belum Kompeten","Kompeten")</f>
        <v>Belum Kompeten</v>
      </c>
      <c r="BD40" s="241"/>
      <c r="BE40" s="241" t="str">
        <f>IF(BD40&lt;kkmmpp!$F$8,"Belum Kompeten","Kompeten")</f>
        <v>Belum Kompeten</v>
      </c>
      <c r="BF40" s="241"/>
      <c r="BG40" s="241" t="str">
        <f>IF(BF40&lt;kkmmpk!$F$8,"Belum Kompeten","Kompeten")</f>
        <v>Belum Kompeten</v>
      </c>
      <c r="BH40" s="241"/>
      <c r="BI40" s="241" t="str">
        <f>IF(BH40&lt;kkmmpp!$F$8,"Belum Kompeten","Kompeten")</f>
        <v>Belum Kompeten</v>
      </c>
      <c r="BJ40" s="241"/>
      <c r="BK40" s="241" t="str">
        <f>IF(BJ40&lt;kkmmpk!$F$8,"Belum Kompeten","Kompeten")</f>
        <v>Belum Kompeten</v>
      </c>
    </row>
    <row r="41" spans="1:63">
      <c r="A41" s="150">
        <v>28</v>
      </c>
      <c r="B41" s="8">
        <f>pd!B33</f>
        <v>5496</v>
      </c>
      <c r="C41" s="8" t="str">
        <f>pd!C33</f>
        <v>MUHAMMAD RINALDI MAULANA</v>
      </c>
      <c r="D41" s="250"/>
      <c r="E41" s="241" t="str">
        <f>IF(D41&lt;kkmmpp!$F$8,"Belum Kompeten","Kompeten")</f>
        <v>Belum Kompeten</v>
      </c>
      <c r="F41" s="150"/>
      <c r="G41" s="241" t="str">
        <f>IF(F41&lt;kkmmpk!$F$8,"Belum Kompeten","Kompeten")</f>
        <v>Belum Kompeten</v>
      </c>
      <c r="H41" s="241"/>
      <c r="I41" s="241" t="str">
        <f>IF(H41&lt;kkmmpp!$F$8,"Belum Kompeten","Kompeten")</f>
        <v>Belum Kompeten</v>
      </c>
      <c r="J41" s="241"/>
      <c r="K41" s="241" t="str">
        <f>IF(J41&lt;kkmmpk!$F$8,"Belum Kompeten","Kompeten")</f>
        <v>Belum Kompeten</v>
      </c>
      <c r="L41" s="241"/>
      <c r="M41" s="241" t="str">
        <f>IF(L41&lt;kkmmpp!$F$8,"Belum Kompeten","Kompeten")</f>
        <v>Belum Kompeten</v>
      </c>
      <c r="N41" s="241"/>
      <c r="O41" s="241" t="str">
        <f>IF(N41&lt;kkmmpk!$F$8,"Belum Kompeten","Kompeten")</f>
        <v>Belum Kompeten</v>
      </c>
      <c r="P41" s="241"/>
      <c r="Q41" s="241" t="str">
        <f>IF(P41&lt;kkmmpp!$F$8,"Belum Kompeten","Kompeten")</f>
        <v>Belum Kompeten</v>
      </c>
      <c r="R41" s="241"/>
      <c r="S41" s="241" t="str">
        <f>IF(R41&lt;kkmmpk!$F$8,"Belum Kompeten","Kompeten")</f>
        <v>Belum Kompeten</v>
      </c>
      <c r="T41" s="241"/>
      <c r="U41" s="241" t="str">
        <f>IF(T41&lt;kkmmpp!$F$8,"Belum Kompeten","Kompeten")</f>
        <v>Belum Kompeten</v>
      </c>
      <c r="V41" s="241"/>
      <c r="W41" s="241" t="str">
        <f>IF(V41&lt;kkmmpk!$F$8,"Belum Kompeten","Kompeten")</f>
        <v>Belum Kompeten</v>
      </c>
      <c r="X41" s="241"/>
      <c r="Y41" s="241" t="str">
        <f>IF(X41&lt;kkmmpp!$F$8,"Belum Kompeten","Kompeten")</f>
        <v>Belum Kompeten</v>
      </c>
      <c r="Z41" s="241"/>
      <c r="AA41" s="241" t="str">
        <f>IF(Z41&lt;kkmmpk!$F$8,"Belum Kompeten","Kompeten")</f>
        <v>Belum Kompeten</v>
      </c>
      <c r="AB41" s="241"/>
      <c r="AC41" s="241" t="str">
        <f>IF(AB41&lt;kkmmpp!$F$8,"Belum Kompeten","Kompeten")</f>
        <v>Belum Kompeten</v>
      </c>
      <c r="AD41" s="241"/>
      <c r="AE41" s="241" t="str">
        <f>IF(AD41&lt;kkmmpk!$F$8,"Belum Kompeten","Kompeten")</f>
        <v>Belum Kompeten</v>
      </c>
      <c r="AF41" s="241"/>
      <c r="AG41" s="241" t="str">
        <f>IF(AF41&lt;kkmmpp!$F$8,"Belum Kompeten","Kompeten")</f>
        <v>Belum Kompeten</v>
      </c>
      <c r="AH41" s="241"/>
      <c r="AI41" s="241" t="str">
        <f>IF(AH41&lt;kkmmpk!$F$8,"Belum Kompeten","Kompeten")</f>
        <v>Belum Kompeten</v>
      </c>
      <c r="AJ41" s="241"/>
      <c r="AK41" s="241" t="str">
        <f>IF(AJ41&lt;kkmmpp!$F$8,"Belum Kompeten","Kompeten")</f>
        <v>Belum Kompeten</v>
      </c>
      <c r="AL41" s="241"/>
      <c r="AM41" s="241" t="str">
        <f>IF(AL41&lt;kkmmpk!$F$8,"Belum Kompeten","Kompeten")</f>
        <v>Belum Kompeten</v>
      </c>
      <c r="AN41" s="241"/>
      <c r="AO41" s="241" t="str">
        <f>IF(AN41&lt;kkmmpp!$F$8,"Belum Kompeten","Kompeten")</f>
        <v>Belum Kompeten</v>
      </c>
      <c r="AP41" s="241"/>
      <c r="AQ41" s="241" t="str">
        <f>IF(AP41&lt;kkmmpk!$F$8,"Belum Kompeten","Kompeten")</f>
        <v>Belum Kompeten</v>
      </c>
      <c r="AR41" s="241"/>
      <c r="AS41" s="241" t="str">
        <f>IF(AR41&lt;kkmmpp!$F$8,"Belum Kompeten","Kompeten")</f>
        <v>Belum Kompeten</v>
      </c>
      <c r="AT41" s="241"/>
      <c r="AU41" s="241" t="str">
        <f>IF(AT41&lt;kkmmpk!$F$8,"Belum Kompeten","Kompeten")</f>
        <v>Belum Kompeten</v>
      </c>
      <c r="AV41" s="241"/>
      <c r="AW41" s="241" t="str">
        <f>IF(AV41&lt;kkmmpp!$F$8,"Belum Kompeten","Kompeten")</f>
        <v>Belum Kompeten</v>
      </c>
      <c r="AX41" s="241"/>
      <c r="AY41" s="241" t="str">
        <f>IF(AX41&lt;kkmmpk!$F$8,"Belum Kompeten","Kompeten")</f>
        <v>Belum Kompeten</v>
      </c>
      <c r="AZ41" s="241"/>
      <c r="BA41" s="241" t="str">
        <f>IF(AZ41&lt;kkmmpp!$F$8,"Belum Kompeten","Kompeten")</f>
        <v>Belum Kompeten</v>
      </c>
      <c r="BB41" s="241"/>
      <c r="BC41" s="241" t="str">
        <f>IF(BB41&lt;kkmmpk!$F$8,"Belum Kompeten","Kompeten")</f>
        <v>Belum Kompeten</v>
      </c>
      <c r="BD41" s="241"/>
      <c r="BE41" s="241" t="str">
        <f>IF(BD41&lt;kkmmpp!$F$8,"Belum Kompeten","Kompeten")</f>
        <v>Belum Kompeten</v>
      </c>
      <c r="BF41" s="241"/>
      <c r="BG41" s="241" t="str">
        <f>IF(BF41&lt;kkmmpk!$F$8,"Belum Kompeten","Kompeten")</f>
        <v>Belum Kompeten</v>
      </c>
      <c r="BH41" s="241"/>
      <c r="BI41" s="241" t="str">
        <f>IF(BH41&lt;kkmmpp!$F$8,"Belum Kompeten","Kompeten")</f>
        <v>Belum Kompeten</v>
      </c>
      <c r="BJ41" s="241"/>
      <c r="BK41" s="241" t="str">
        <f>IF(BJ41&lt;kkmmpk!$F$8,"Belum Kompeten","Kompeten")</f>
        <v>Belum Kompeten</v>
      </c>
    </row>
    <row r="42" spans="1:63">
      <c r="A42" s="150">
        <v>29</v>
      </c>
      <c r="B42" s="8">
        <f>pd!B34</f>
        <v>5497</v>
      </c>
      <c r="C42" s="8" t="str">
        <f>pd!C34</f>
        <v>MUHAMMAD RIZAL</v>
      </c>
      <c r="D42" s="250"/>
      <c r="E42" s="241" t="str">
        <f>IF(D42&lt;kkmmpp!$F$8,"Belum Kompeten","Kompeten")</f>
        <v>Belum Kompeten</v>
      </c>
      <c r="F42" s="150"/>
      <c r="G42" s="241" t="str">
        <f>IF(F42&lt;kkmmpk!$F$8,"Belum Kompeten","Kompeten")</f>
        <v>Belum Kompeten</v>
      </c>
      <c r="H42" s="241"/>
      <c r="I42" s="241" t="str">
        <f>IF(H42&lt;kkmmpp!$F$8,"Belum Kompeten","Kompeten")</f>
        <v>Belum Kompeten</v>
      </c>
      <c r="J42" s="241"/>
      <c r="K42" s="241" t="str">
        <f>IF(J42&lt;kkmmpk!$F$8,"Belum Kompeten","Kompeten")</f>
        <v>Belum Kompeten</v>
      </c>
      <c r="L42" s="241"/>
      <c r="M42" s="241" t="str">
        <f>IF(L42&lt;kkmmpp!$F$8,"Belum Kompeten","Kompeten")</f>
        <v>Belum Kompeten</v>
      </c>
      <c r="N42" s="241"/>
      <c r="O42" s="241" t="str">
        <f>IF(N42&lt;kkmmpk!$F$8,"Belum Kompeten","Kompeten")</f>
        <v>Belum Kompeten</v>
      </c>
      <c r="P42" s="241"/>
      <c r="Q42" s="241" t="str">
        <f>IF(P42&lt;kkmmpp!$F$8,"Belum Kompeten","Kompeten")</f>
        <v>Belum Kompeten</v>
      </c>
      <c r="R42" s="241"/>
      <c r="S42" s="241" t="str">
        <f>IF(R42&lt;kkmmpk!$F$8,"Belum Kompeten","Kompeten")</f>
        <v>Belum Kompeten</v>
      </c>
      <c r="T42" s="241"/>
      <c r="U42" s="241" t="str">
        <f>IF(T42&lt;kkmmpp!$F$8,"Belum Kompeten","Kompeten")</f>
        <v>Belum Kompeten</v>
      </c>
      <c r="V42" s="241"/>
      <c r="W42" s="241" t="str">
        <f>IF(V42&lt;kkmmpk!$F$8,"Belum Kompeten","Kompeten")</f>
        <v>Belum Kompeten</v>
      </c>
      <c r="X42" s="241"/>
      <c r="Y42" s="241" t="str">
        <f>IF(X42&lt;kkmmpp!$F$8,"Belum Kompeten","Kompeten")</f>
        <v>Belum Kompeten</v>
      </c>
      <c r="Z42" s="241"/>
      <c r="AA42" s="241" t="str">
        <f>IF(Z42&lt;kkmmpk!$F$8,"Belum Kompeten","Kompeten")</f>
        <v>Belum Kompeten</v>
      </c>
      <c r="AB42" s="241"/>
      <c r="AC42" s="241" t="str">
        <f>IF(AB42&lt;kkmmpp!$F$8,"Belum Kompeten","Kompeten")</f>
        <v>Belum Kompeten</v>
      </c>
      <c r="AD42" s="241"/>
      <c r="AE42" s="241" t="str">
        <f>IF(AD42&lt;kkmmpk!$F$8,"Belum Kompeten","Kompeten")</f>
        <v>Belum Kompeten</v>
      </c>
      <c r="AF42" s="241"/>
      <c r="AG42" s="241" t="str">
        <f>IF(AF42&lt;kkmmpp!$F$8,"Belum Kompeten","Kompeten")</f>
        <v>Belum Kompeten</v>
      </c>
      <c r="AH42" s="241"/>
      <c r="AI42" s="241" t="str">
        <f>IF(AH42&lt;kkmmpk!$F$8,"Belum Kompeten","Kompeten")</f>
        <v>Belum Kompeten</v>
      </c>
      <c r="AJ42" s="241"/>
      <c r="AK42" s="241" t="str">
        <f>IF(AJ42&lt;kkmmpp!$F$8,"Belum Kompeten","Kompeten")</f>
        <v>Belum Kompeten</v>
      </c>
      <c r="AL42" s="241"/>
      <c r="AM42" s="241" t="str">
        <f>IF(AL42&lt;kkmmpk!$F$8,"Belum Kompeten","Kompeten")</f>
        <v>Belum Kompeten</v>
      </c>
      <c r="AN42" s="241"/>
      <c r="AO42" s="241" t="str">
        <f>IF(AN42&lt;kkmmpp!$F$8,"Belum Kompeten","Kompeten")</f>
        <v>Belum Kompeten</v>
      </c>
      <c r="AP42" s="241"/>
      <c r="AQ42" s="241" t="str">
        <f>IF(AP42&lt;kkmmpk!$F$8,"Belum Kompeten","Kompeten")</f>
        <v>Belum Kompeten</v>
      </c>
      <c r="AR42" s="241"/>
      <c r="AS42" s="241" t="str">
        <f>IF(AR42&lt;kkmmpp!$F$8,"Belum Kompeten","Kompeten")</f>
        <v>Belum Kompeten</v>
      </c>
      <c r="AT42" s="241"/>
      <c r="AU42" s="241" t="str">
        <f>IF(AT42&lt;kkmmpk!$F$8,"Belum Kompeten","Kompeten")</f>
        <v>Belum Kompeten</v>
      </c>
      <c r="AV42" s="241"/>
      <c r="AW42" s="241" t="str">
        <f>IF(AV42&lt;kkmmpp!$F$8,"Belum Kompeten","Kompeten")</f>
        <v>Belum Kompeten</v>
      </c>
      <c r="AX42" s="241"/>
      <c r="AY42" s="241" t="str">
        <f>IF(AX42&lt;kkmmpk!$F$8,"Belum Kompeten","Kompeten")</f>
        <v>Belum Kompeten</v>
      </c>
      <c r="AZ42" s="241"/>
      <c r="BA42" s="241" t="str">
        <f>IF(AZ42&lt;kkmmpp!$F$8,"Belum Kompeten","Kompeten")</f>
        <v>Belum Kompeten</v>
      </c>
      <c r="BB42" s="241"/>
      <c r="BC42" s="241" t="str">
        <f>IF(BB42&lt;kkmmpk!$F$8,"Belum Kompeten","Kompeten")</f>
        <v>Belum Kompeten</v>
      </c>
      <c r="BD42" s="241"/>
      <c r="BE42" s="241" t="str">
        <f>IF(BD42&lt;kkmmpp!$F$8,"Belum Kompeten","Kompeten")</f>
        <v>Belum Kompeten</v>
      </c>
      <c r="BF42" s="241"/>
      <c r="BG42" s="241" t="str">
        <f>IF(BF42&lt;kkmmpk!$F$8,"Belum Kompeten","Kompeten")</f>
        <v>Belum Kompeten</v>
      </c>
      <c r="BH42" s="241"/>
      <c r="BI42" s="241" t="str">
        <f>IF(BH42&lt;kkmmpp!$F$8,"Belum Kompeten","Kompeten")</f>
        <v>Belum Kompeten</v>
      </c>
      <c r="BJ42" s="241"/>
      <c r="BK42" s="241" t="str">
        <f>IF(BJ42&lt;kkmmpk!$F$8,"Belum Kompeten","Kompeten")</f>
        <v>Belum Kompeten</v>
      </c>
    </row>
    <row r="43" spans="1:63">
      <c r="A43" s="150">
        <v>30</v>
      </c>
      <c r="B43" s="8">
        <f>pd!B35</f>
        <v>5498</v>
      </c>
      <c r="C43" s="8" t="str">
        <f>pd!C35</f>
        <v>MUHAMMAD RUDI</v>
      </c>
      <c r="D43" s="250"/>
      <c r="E43" s="241" t="str">
        <f>IF(D43&lt;kkmmpp!$F$8,"Belum Kompeten","Kompeten")</f>
        <v>Belum Kompeten</v>
      </c>
      <c r="F43" s="150"/>
      <c r="G43" s="241" t="str">
        <f>IF(F43&lt;kkmmpk!$F$8,"Belum Kompeten","Kompeten")</f>
        <v>Belum Kompeten</v>
      </c>
      <c r="H43" s="241"/>
      <c r="I43" s="241" t="str">
        <f>IF(H43&lt;kkmmpp!$F$8,"Belum Kompeten","Kompeten")</f>
        <v>Belum Kompeten</v>
      </c>
      <c r="J43" s="241"/>
      <c r="K43" s="241" t="str">
        <f>IF(J43&lt;kkmmpk!$F$8,"Belum Kompeten","Kompeten")</f>
        <v>Belum Kompeten</v>
      </c>
      <c r="L43" s="241"/>
      <c r="M43" s="241" t="str">
        <f>IF(L43&lt;kkmmpp!$F$8,"Belum Kompeten","Kompeten")</f>
        <v>Belum Kompeten</v>
      </c>
      <c r="N43" s="241"/>
      <c r="O43" s="241" t="str">
        <f>IF(N43&lt;kkmmpk!$F$8,"Belum Kompeten","Kompeten")</f>
        <v>Belum Kompeten</v>
      </c>
      <c r="P43" s="241"/>
      <c r="Q43" s="241" t="str">
        <f>IF(P43&lt;kkmmpp!$F$8,"Belum Kompeten","Kompeten")</f>
        <v>Belum Kompeten</v>
      </c>
      <c r="R43" s="241"/>
      <c r="S43" s="241" t="str">
        <f>IF(R43&lt;kkmmpk!$F$8,"Belum Kompeten","Kompeten")</f>
        <v>Belum Kompeten</v>
      </c>
      <c r="T43" s="241"/>
      <c r="U43" s="241" t="str">
        <f>IF(T43&lt;kkmmpp!$F$8,"Belum Kompeten","Kompeten")</f>
        <v>Belum Kompeten</v>
      </c>
      <c r="V43" s="241"/>
      <c r="W43" s="241" t="str">
        <f>IF(V43&lt;kkmmpk!$F$8,"Belum Kompeten","Kompeten")</f>
        <v>Belum Kompeten</v>
      </c>
      <c r="X43" s="241"/>
      <c r="Y43" s="241" t="str">
        <f>IF(X43&lt;kkmmpp!$F$8,"Belum Kompeten","Kompeten")</f>
        <v>Belum Kompeten</v>
      </c>
      <c r="Z43" s="241"/>
      <c r="AA43" s="241" t="str">
        <f>IF(Z43&lt;kkmmpk!$F$8,"Belum Kompeten","Kompeten")</f>
        <v>Belum Kompeten</v>
      </c>
      <c r="AB43" s="241"/>
      <c r="AC43" s="241" t="str">
        <f>IF(AB43&lt;kkmmpp!$F$8,"Belum Kompeten","Kompeten")</f>
        <v>Belum Kompeten</v>
      </c>
      <c r="AD43" s="241"/>
      <c r="AE43" s="241" t="str">
        <f>IF(AD43&lt;kkmmpk!$F$8,"Belum Kompeten","Kompeten")</f>
        <v>Belum Kompeten</v>
      </c>
      <c r="AF43" s="241"/>
      <c r="AG43" s="241" t="str">
        <f>IF(AF43&lt;kkmmpp!$F$8,"Belum Kompeten","Kompeten")</f>
        <v>Belum Kompeten</v>
      </c>
      <c r="AH43" s="241"/>
      <c r="AI43" s="241" t="str">
        <f>IF(AH43&lt;kkmmpk!$F$8,"Belum Kompeten","Kompeten")</f>
        <v>Belum Kompeten</v>
      </c>
      <c r="AJ43" s="241"/>
      <c r="AK43" s="241" t="str">
        <f>IF(AJ43&lt;kkmmpp!$F$8,"Belum Kompeten","Kompeten")</f>
        <v>Belum Kompeten</v>
      </c>
      <c r="AL43" s="241"/>
      <c r="AM43" s="241" t="str">
        <f>IF(AL43&lt;kkmmpk!$F$8,"Belum Kompeten","Kompeten")</f>
        <v>Belum Kompeten</v>
      </c>
      <c r="AN43" s="241"/>
      <c r="AO43" s="241" t="str">
        <f>IF(AN43&lt;kkmmpp!$F$8,"Belum Kompeten","Kompeten")</f>
        <v>Belum Kompeten</v>
      </c>
      <c r="AP43" s="241"/>
      <c r="AQ43" s="241" t="str">
        <f>IF(AP43&lt;kkmmpk!$F$8,"Belum Kompeten","Kompeten")</f>
        <v>Belum Kompeten</v>
      </c>
      <c r="AR43" s="241"/>
      <c r="AS43" s="241" t="str">
        <f>IF(AR43&lt;kkmmpp!$F$8,"Belum Kompeten","Kompeten")</f>
        <v>Belum Kompeten</v>
      </c>
      <c r="AT43" s="241"/>
      <c r="AU43" s="241" t="str">
        <f>IF(AT43&lt;kkmmpk!$F$8,"Belum Kompeten","Kompeten")</f>
        <v>Belum Kompeten</v>
      </c>
      <c r="AV43" s="241"/>
      <c r="AW43" s="241" t="str">
        <f>IF(AV43&lt;kkmmpp!$F$8,"Belum Kompeten","Kompeten")</f>
        <v>Belum Kompeten</v>
      </c>
      <c r="AX43" s="241"/>
      <c r="AY43" s="241" t="str">
        <f>IF(AX43&lt;kkmmpk!$F$8,"Belum Kompeten","Kompeten")</f>
        <v>Belum Kompeten</v>
      </c>
      <c r="AZ43" s="241"/>
      <c r="BA43" s="241" t="str">
        <f>IF(AZ43&lt;kkmmpp!$F$8,"Belum Kompeten","Kompeten")</f>
        <v>Belum Kompeten</v>
      </c>
      <c r="BB43" s="241"/>
      <c r="BC43" s="241" t="str">
        <f>IF(BB43&lt;kkmmpk!$F$8,"Belum Kompeten","Kompeten")</f>
        <v>Belum Kompeten</v>
      </c>
      <c r="BD43" s="241"/>
      <c r="BE43" s="241" t="str">
        <f>IF(BD43&lt;kkmmpp!$F$8,"Belum Kompeten","Kompeten")</f>
        <v>Belum Kompeten</v>
      </c>
      <c r="BF43" s="241"/>
      <c r="BG43" s="241" t="str">
        <f>IF(BF43&lt;kkmmpk!$F$8,"Belum Kompeten","Kompeten")</f>
        <v>Belum Kompeten</v>
      </c>
      <c r="BH43" s="241"/>
      <c r="BI43" s="241" t="str">
        <f>IF(BH43&lt;kkmmpp!$F$8,"Belum Kompeten","Kompeten")</f>
        <v>Belum Kompeten</v>
      </c>
      <c r="BJ43" s="241"/>
      <c r="BK43" s="241" t="str">
        <f>IF(BJ43&lt;kkmmpk!$F$8,"Belum Kompeten","Kompeten")</f>
        <v>Belum Kompeten</v>
      </c>
    </row>
    <row r="44" spans="1:63">
      <c r="A44" s="150">
        <v>31</v>
      </c>
      <c r="B44" s="8">
        <f>pd!B36</f>
        <v>5499</v>
      </c>
      <c r="C44" s="8" t="str">
        <f>pd!C36</f>
        <v>MUHAMMAD SARBANI</v>
      </c>
      <c r="D44" s="250"/>
      <c r="E44" s="241" t="str">
        <f>IF(D44&lt;kkmmpp!$F$8,"Belum Kompeten","Kompeten")</f>
        <v>Belum Kompeten</v>
      </c>
      <c r="F44" s="150"/>
      <c r="G44" s="241" t="str">
        <f>IF(F44&lt;kkmmpk!$F$8,"Belum Kompeten","Kompeten")</f>
        <v>Belum Kompeten</v>
      </c>
      <c r="H44" s="241"/>
      <c r="I44" s="241" t="str">
        <f>IF(H44&lt;kkmmpp!$F$8,"Belum Kompeten","Kompeten")</f>
        <v>Belum Kompeten</v>
      </c>
      <c r="J44" s="241"/>
      <c r="K44" s="241" t="str">
        <f>IF(J44&lt;kkmmpk!$F$8,"Belum Kompeten","Kompeten")</f>
        <v>Belum Kompeten</v>
      </c>
      <c r="L44" s="241"/>
      <c r="M44" s="241" t="str">
        <f>IF(L44&lt;kkmmpp!$F$8,"Belum Kompeten","Kompeten")</f>
        <v>Belum Kompeten</v>
      </c>
      <c r="N44" s="241"/>
      <c r="O44" s="241" t="str">
        <f>IF(N44&lt;kkmmpk!$F$8,"Belum Kompeten","Kompeten")</f>
        <v>Belum Kompeten</v>
      </c>
      <c r="P44" s="241"/>
      <c r="Q44" s="241" t="str">
        <f>IF(P44&lt;kkmmpp!$F$8,"Belum Kompeten","Kompeten")</f>
        <v>Belum Kompeten</v>
      </c>
      <c r="R44" s="241"/>
      <c r="S44" s="241" t="str">
        <f>IF(R44&lt;kkmmpk!$F$8,"Belum Kompeten","Kompeten")</f>
        <v>Belum Kompeten</v>
      </c>
      <c r="T44" s="241"/>
      <c r="U44" s="241" t="str">
        <f>IF(T44&lt;kkmmpp!$F$8,"Belum Kompeten","Kompeten")</f>
        <v>Belum Kompeten</v>
      </c>
      <c r="V44" s="241"/>
      <c r="W44" s="241" t="str">
        <f>IF(V44&lt;kkmmpk!$F$8,"Belum Kompeten","Kompeten")</f>
        <v>Belum Kompeten</v>
      </c>
      <c r="X44" s="241"/>
      <c r="Y44" s="241" t="str">
        <f>IF(X44&lt;kkmmpp!$F$8,"Belum Kompeten","Kompeten")</f>
        <v>Belum Kompeten</v>
      </c>
      <c r="Z44" s="241"/>
      <c r="AA44" s="241" t="str">
        <f>IF(Z44&lt;kkmmpk!$F$8,"Belum Kompeten","Kompeten")</f>
        <v>Belum Kompeten</v>
      </c>
      <c r="AB44" s="241"/>
      <c r="AC44" s="241" t="str">
        <f>IF(AB44&lt;kkmmpp!$F$8,"Belum Kompeten","Kompeten")</f>
        <v>Belum Kompeten</v>
      </c>
      <c r="AD44" s="241"/>
      <c r="AE44" s="241" t="str">
        <f>IF(AD44&lt;kkmmpk!$F$8,"Belum Kompeten","Kompeten")</f>
        <v>Belum Kompeten</v>
      </c>
      <c r="AF44" s="241"/>
      <c r="AG44" s="241" t="str">
        <f>IF(AF44&lt;kkmmpp!$F$8,"Belum Kompeten","Kompeten")</f>
        <v>Belum Kompeten</v>
      </c>
      <c r="AH44" s="241"/>
      <c r="AI44" s="241" t="str">
        <f>IF(AH44&lt;kkmmpk!$F$8,"Belum Kompeten","Kompeten")</f>
        <v>Belum Kompeten</v>
      </c>
      <c r="AJ44" s="241"/>
      <c r="AK44" s="241" t="str">
        <f>IF(AJ44&lt;kkmmpp!$F$8,"Belum Kompeten","Kompeten")</f>
        <v>Belum Kompeten</v>
      </c>
      <c r="AL44" s="241"/>
      <c r="AM44" s="241" t="str">
        <f>IF(AL44&lt;kkmmpk!$F$8,"Belum Kompeten","Kompeten")</f>
        <v>Belum Kompeten</v>
      </c>
      <c r="AN44" s="241"/>
      <c r="AO44" s="241" t="str">
        <f>IF(AN44&lt;kkmmpp!$F$8,"Belum Kompeten","Kompeten")</f>
        <v>Belum Kompeten</v>
      </c>
      <c r="AP44" s="241"/>
      <c r="AQ44" s="241" t="str">
        <f>IF(AP44&lt;kkmmpk!$F$8,"Belum Kompeten","Kompeten")</f>
        <v>Belum Kompeten</v>
      </c>
      <c r="AR44" s="241"/>
      <c r="AS44" s="241" t="str">
        <f>IF(AR44&lt;kkmmpp!$F$8,"Belum Kompeten","Kompeten")</f>
        <v>Belum Kompeten</v>
      </c>
      <c r="AT44" s="241"/>
      <c r="AU44" s="241" t="str">
        <f>IF(AT44&lt;kkmmpk!$F$8,"Belum Kompeten","Kompeten")</f>
        <v>Belum Kompeten</v>
      </c>
      <c r="AV44" s="241"/>
      <c r="AW44" s="241" t="str">
        <f>IF(AV44&lt;kkmmpp!$F$8,"Belum Kompeten","Kompeten")</f>
        <v>Belum Kompeten</v>
      </c>
      <c r="AX44" s="241"/>
      <c r="AY44" s="241" t="str">
        <f>IF(AX44&lt;kkmmpk!$F$8,"Belum Kompeten","Kompeten")</f>
        <v>Belum Kompeten</v>
      </c>
      <c r="AZ44" s="241"/>
      <c r="BA44" s="241" t="str">
        <f>IF(AZ44&lt;kkmmpp!$F$8,"Belum Kompeten","Kompeten")</f>
        <v>Belum Kompeten</v>
      </c>
      <c r="BB44" s="241"/>
      <c r="BC44" s="241" t="str">
        <f>IF(BB44&lt;kkmmpk!$F$8,"Belum Kompeten","Kompeten")</f>
        <v>Belum Kompeten</v>
      </c>
      <c r="BD44" s="241"/>
      <c r="BE44" s="241" t="str">
        <f>IF(BD44&lt;kkmmpp!$F$8,"Belum Kompeten","Kompeten")</f>
        <v>Belum Kompeten</v>
      </c>
      <c r="BF44" s="241"/>
      <c r="BG44" s="241" t="str">
        <f>IF(BF44&lt;kkmmpk!$F$8,"Belum Kompeten","Kompeten")</f>
        <v>Belum Kompeten</v>
      </c>
      <c r="BH44" s="241"/>
      <c r="BI44" s="241" t="str">
        <f>IF(BH44&lt;kkmmpp!$F$8,"Belum Kompeten","Kompeten")</f>
        <v>Belum Kompeten</v>
      </c>
      <c r="BJ44" s="241"/>
      <c r="BK44" s="241" t="str">
        <f>IF(BJ44&lt;kkmmpk!$F$8,"Belum Kompeten","Kompeten")</f>
        <v>Belum Kompeten</v>
      </c>
    </row>
    <row r="45" spans="1:63">
      <c r="A45" s="150">
        <v>32</v>
      </c>
      <c r="B45" s="8">
        <f>pd!B37</f>
        <v>5500</v>
      </c>
      <c r="C45" s="8" t="str">
        <f>pd!C37</f>
        <v>MUHAMMAD SYIFA ALIF NUGRAHA</v>
      </c>
      <c r="D45" s="150"/>
      <c r="E45" s="241" t="str">
        <f>IF(D45&lt;kkmmpp!$F$8,"Belum Kompeten","Kompeten")</f>
        <v>Belum Kompeten</v>
      </c>
      <c r="F45" s="150"/>
      <c r="G45" s="241" t="str">
        <f>IF(F45&lt;kkmmpk!$F$8,"Belum Kompeten","Kompeten")</f>
        <v>Belum Kompeten</v>
      </c>
      <c r="H45" s="241"/>
      <c r="I45" s="241" t="str">
        <f>IF(H45&lt;kkmmpp!$F$8,"Belum Kompeten","Kompeten")</f>
        <v>Belum Kompeten</v>
      </c>
      <c r="J45" s="241"/>
      <c r="K45" s="241" t="str">
        <f>IF(J45&lt;kkmmpk!$F$8,"Belum Kompeten","Kompeten")</f>
        <v>Belum Kompeten</v>
      </c>
      <c r="L45" s="241"/>
      <c r="M45" s="241" t="str">
        <f>IF(L45&lt;kkmmpp!$F$8,"Belum Kompeten","Kompeten")</f>
        <v>Belum Kompeten</v>
      </c>
      <c r="N45" s="241"/>
      <c r="O45" s="241" t="str">
        <f>IF(N45&lt;kkmmpk!$F$8,"Belum Kompeten","Kompeten")</f>
        <v>Belum Kompeten</v>
      </c>
      <c r="P45" s="241"/>
      <c r="Q45" s="241" t="str">
        <f>IF(P45&lt;kkmmpp!$F$8,"Belum Kompeten","Kompeten")</f>
        <v>Belum Kompeten</v>
      </c>
      <c r="R45" s="241"/>
      <c r="S45" s="241" t="str">
        <f>IF(R45&lt;kkmmpk!$F$8,"Belum Kompeten","Kompeten")</f>
        <v>Belum Kompeten</v>
      </c>
      <c r="T45" s="241"/>
      <c r="U45" s="241" t="str">
        <f>IF(T45&lt;kkmmpp!$F$8,"Belum Kompeten","Kompeten")</f>
        <v>Belum Kompeten</v>
      </c>
      <c r="V45" s="241"/>
      <c r="W45" s="241" t="str">
        <f>IF(V45&lt;kkmmpk!$F$8,"Belum Kompeten","Kompeten")</f>
        <v>Belum Kompeten</v>
      </c>
      <c r="X45" s="241"/>
      <c r="Y45" s="241" t="str">
        <f>IF(X45&lt;kkmmpp!$F$8,"Belum Kompeten","Kompeten")</f>
        <v>Belum Kompeten</v>
      </c>
      <c r="Z45" s="241"/>
      <c r="AA45" s="241" t="str">
        <f>IF(Z45&lt;kkmmpk!$F$8,"Belum Kompeten","Kompeten")</f>
        <v>Belum Kompeten</v>
      </c>
      <c r="AB45" s="241"/>
      <c r="AC45" s="241" t="str">
        <f>IF(AB45&lt;kkmmpp!$F$8,"Belum Kompeten","Kompeten")</f>
        <v>Belum Kompeten</v>
      </c>
      <c r="AD45" s="241"/>
      <c r="AE45" s="241" t="str">
        <f>IF(AD45&lt;kkmmpk!$F$8,"Belum Kompeten","Kompeten")</f>
        <v>Belum Kompeten</v>
      </c>
      <c r="AF45" s="241"/>
      <c r="AG45" s="241" t="str">
        <f>IF(AF45&lt;kkmmpp!$F$8,"Belum Kompeten","Kompeten")</f>
        <v>Belum Kompeten</v>
      </c>
      <c r="AH45" s="241"/>
      <c r="AI45" s="241" t="str">
        <f>IF(AH45&lt;kkmmpk!$F$8,"Belum Kompeten","Kompeten")</f>
        <v>Belum Kompeten</v>
      </c>
      <c r="AJ45" s="241"/>
      <c r="AK45" s="241" t="str">
        <f>IF(AJ45&lt;kkmmpp!$F$8,"Belum Kompeten","Kompeten")</f>
        <v>Belum Kompeten</v>
      </c>
      <c r="AL45" s="241"/>
      <c r="AM45" s="241" t="str">
        <f>IF(AL45&lt;kkmmpk!$F$8,"Belum Kompeten","Kompeten")</f>
        <v>Belum Kompeten</v>
      </c>
      <c r="AN45" s="241"/>
      <c r="AO45" s="241" t="str">
        <f>IF(AN45&lt;kkmmpp!$F$8,"Belum Kompeten","Kompeten")</f>
        <v>Belum Kompeten</v>
      </c>
      <c r="AP45" s="241"/>
      <c r="AQ45" s="241" t="str">
        <f>IF(AP45&lt;kkmmpk!$F$8,"Belum Kompeten","Kompeten")</f>
        <v>Belum Kompeten</v>
      </c>
      <c r="AR45" s="241"/>
      <c r="AS45" s="241" t="str">
        <f>IF(AR45&lt;kkmmpp!$F$8,"Belum Kompeten","Kompeten")</f>
        <v>Belum Kompeten</v>
      </c>
      <c r="AT45" s="241"/>
      <c r="AU45" s="241" t="str">
        <f>IF(AT45&lt;kkmmpk!$F$8,"Belum Kompeten","Kompeten")</f>
        <v>Belum Kompeten</v>
      </c>
      <c r="AV45" s="241"/>
      <c r="AW45" s="241" t="str">
        <f>IF(AV45&lt;kkmmpp!$F$8,"Belum Kompeten","Kompeten")</f>
        <v>Belum Kompeten</v>
      </c>
      <c r="AX45" s="241"/>
      <c r="AY45" s="241" t="str">
        <f>IF(AX45&lt;kkmmpk!$F$8,"Belum Kompeten","Kompeten")</f>
        <v>Belum Kompeten</v>
      </c>
      <c r="AZ45" s="241"/>
      <c r="BA45" s="241" t="str">
        <f>IF(AZ45&lt;kkmmpp!$F$8,"Belum Kompeten","Kompeten")</f>
        <v>Belum Kompeten</v>
      </c>
      <c r="BB45" s="241"/>
      <c r="BC45" s="241" t="str">
        <f>IF(BB45&lt;kkmmpk!$F$8,"Belum Kompeten","Kompeten")</f>
        <v>Belum Kompeten</v>
      </c>
      <c r="BD45" s="241"/>
      <c r="BE45" s="241" t="str">
        <f>IF(BD45&lt;kkmmpp!$F$8,"Belum Kompeten","Kompeten")</f>
        <v>Belum Kompeten</v>
      </c>
      <c r="BF45" s="241"/>
      <c r="BG45" s="241" t="str">
        <f>IF(BF45&lt;kkmmpk!$F$8,"Belum Kompeten","Kompeten")</f>
        <v>Belum Kompeten</v>
      </c>
      <c r="BH45" s="241"/>
      <c r="BI45" s="241" t="str">
        <f>IF(BH45&lt;kkmmpp!$F$8,"Belum Kompeten","Kompeten")</f>
        <v>Belum Kompeten</v>
      </c>
      <c r="BJ45" s="241"/>
      <c r="BK45" s="241" t="str">
        <f>IF(BJ45&lt;kkmmpk!$F$8,"Belum Kompeten","Kompeten")</f>
        <v>Belum Kompeten</v>
      </c>
    </row>
    <row r="46" spans="1:63">
      <c r="A46" s="150">
        <v>33</v>
      </c>
      <c r="B46" s="8">
        <f>pd!B38</f>
        <v>5501</v>
      </c>
      <c r="C46" s="8" t="str">
        <f>pd!C38</f>
        <v>MUHAMMAD YUSUF</v>
      </c>
      <c r="D46" s="150"/>
      <c r="E46" s="241" t="str">
        <f>IF(D46&lt;kkmmpp!$F$8,"Belum Kompeten","Kompeten")</f>
        <v>Belum Kompeten</v>
      </c>
      <c r="F46" s="150"/>
      <c r="G46" s="241" t="str">
        <f>IF(F46&lt;kkmmpk!$F$8,"Belum Kompeten","Kompeten")</f>
        <v>Belum Kompeten</v>
      </c>
      <c r="H46" s="241"/>
      <c r="I46" s="241" t="str">
        <f>IF(H46&lt;kkmmpp!$F$8,"Belum Kompeten","Kompeten")</f>
        <v>Belum Kompeten</v>
      </c>
      <c r="J46" s="241"/>
      <c r="K46" s="241" t="str">
        <f>IF(J46&lt;kkmmpk!$F$8,"Belum Kompeten","Kompeten")</f>
        <v>Belum Kompeten</v>
      </c>
      <c r="L46" s="241"/>
      <c r="M46" s="241" t="str">
        <f>IF(L46&lt;kkmmpp!$F$8,"Belum Kompeten","Kompeten")</f>
        <v>Belum Kompeten</v>
      </c>
      <c r="N46" s="241"/>
      <c r="O46" s="241" t="str">
        <f>IF(N46&lt;kkmmpk!$F$8,"Belum Kompeten","Kompeten")</f>
        <v>Belum Kompeten</v>
      </c>
      <c r="P46" s="241"/>
      <c r="Q46" s="241" t="str">
        <f>IF(P46&lt;kkmmpp!$F$8,"Belum Kompeten","Kompeten")</f>
        <v>Belum Kompeten</v>
      </c>
      <c r="R46" s="241"/>
      <c r="S46" s="241" t="str">
        <f>IF(R46&lt;kkmmpk!$F$8,"Belum Kompeten","Kompeten")</f>
        <v>Belum Kompeten</v>
      </c>
      <c r="T46" s="241"/>
      <c r="U46" s="241" t="str">
        <f>IF(T46&lt;kkmmpp!$F$8,"Belum Kompeten","Kompeten")</f>
        <v>Belum Kompeten</v>
      </c>
      <c r="V46" s="241"/>
      <c r="W46" s="241" t="str">
        <f>IF(V46&lt;kkmmpk!$F$8,"Belum Kompeten","Kompeten")</f>
        <v>Belum Kompeten</v>
      </c>
      <c r="X46" s="241"/>
      <c r="Y46" s="241" t="str">
        <f>IF(X46&lt;kkmmpp!$F$8,"Belum Kompeten","Kompeten")</f>
        <v>Belum Kompeten</v>
      </c>
      <c r="Z46" s="241"/>
      <c r="AA46" s="241" t="str">
        <f>IF(Z46&lt;kkmmpk!$F$8,"Belum Kompeten","Kompeten")</f>
        <v>Belum Kompeten</v>
      </c>
      <c r="AB46" s="241"/>
      <c r="AC46" s="241" t="str">
        <f>IF(AB46&lt;kkmmpp!$F$8,"Belum Kompeten","Kompeten")</f>
        <v>Belum Kompeten</v>
      </c>
      <c r="AD46" s="241"/>
      <c r="AE46" s="241" t="str">
        <f>IF(AD46&lt;kkmmpk!$F$8,"Belum Kompeten","Kompeten")</f>
        <v>Belum Kompeten</v>
      </c>
      <c r="AF46" s="241"/>
      <c r="AG46" s="241" t="str">
        <f>IF(AF46&lt;kkmmpp!$F$8,"Belum Kompeten","Kompeten")</f>
        <v>Belum Kompeten</v>
      </c>
      <c r="AH46" s="241"/>
      <c r="AI46" s="241" t="str">
        <f>IF(AH46&lt;kkmmpk!$F$8,"Belum Kompeten","Kompeten")</f>
        <v>Belum Kompeten</v>
      </c>
      <c r="AJ46" s="241"/>
      <c r="AK46" s="241" t="str">
        <f>IF(AJ46&lt;kkmmpp!$F$8,"Belum Kompeten","Kompeten")</f>
        <v>Belum Kompeten</v>
      </c>
      <c r="AL46" s="241"/>
      <c r="AM46" s="241" t="str">
        <f>IF(AL46&lt;kkmmpk!$F$8,"Belum Kompeten","Kompeten")</f>
        <v>Belum Kompeten</v>
      </c>
      <c r="AN46" s="241"/>
      <c r="AO46" s="241" t="str">
        <f>IF(AN46&lt;kkmmpp!$F$8,"Belum Kompeten","Kompeten")</f>
        <v>Belum Kompeten</v>
      </c>
      <c r="AP46" s="241"/>
      <c r="AQ46" s="241" t="str">
        <f>IF(AP46&lt;kkmmpk!$F$8,"Belum Kompeten","Kompeten")</f>
        <v>Belum Kompeten</v>
      </c>
      <c r="AR46" s="241"/>
      <c r="AS46" s="241" t="str">
        <f>IF(AR46&lt;kkmmpp!$F$8,"Belum Kompeten","Kompeten")</f>
        <v>Belum Kompeten</v>
      </c>
      <c r="AT46" s="241"/>
      <c r="AU46" s="241" t="str">
        <f>IF(AT46&lt;kkmmpk!$F$8,"Belum Kompeten","Kompeten")</f>
        <v>Belum Kompeten</v>
      </c>
      <c r="AV46" s="241"/>
      <c r="AW46" s="241" t="str">
        <f>IF(AV46&lt;kkmmpp!$F$8,"Belum Kompeten","Kompeten")</f>
        <v>Belum Kompeten</v>
      </c>
      <c r="AX46" s="241"/>
      <c r="AY46" s="241" t="str">
        <f>IF(AX46&lt;kkmmpk!$F$8,"Belum Kompeten","Kompeten")</f>
        <v>Belum Kompeten</v>
      </c>
      <c r="AZ46" s="241"/>
      <c r="BA46" s="241" t="str">
        <f>IF(AZ46&lt;kkmmpp!$F$8,"Belum Kompeten","Kompeten")</f>
        <v>Belum Kompeten</v>
      </c>
      <c r="BB46" s="241"/>
      <c r="BC46" s="241" t="str">
        <f>IF(BB46&lt;kkmmpk!$F$8,"Belum Kompeten","Kompeten")</f>
        <v>Belum Kompeten</v>
      </c>
      <c r="BD46" s="241"/>
      <c r="BE46" s="241" t="str">
        <f>IF(BD46&lt;kkmmpp!$F$8,"Belum Kompeten","Kompeten")</f>
        <v>Belum Kompeten</v>
      </c>
      <c r="BF46" s="241"/>
      <c r="BG46" s="241" t="str">
        <f>IF(BF46&lt;kkmmpk!$F$8,"Belum Kompeten","Kompeten")</f>
        <v>Belum Kompeten</v>
      </c>
      <c r="BH46" s="241"/>
      <c r="BI46" s="241" t="str">
        <f>IF(BH46&lt;kkmmpp!$F$8,"Belum Kompeten","Kompeten")</f>
        <v>Belum Kompeten</v>
      </c>
      <c r="BJ46" s="241"/>
      <c r="BK46" s="241" t="str">
        <f>IF(BJ46&lt;kkmmpk!$F$8,"Belum Kompeten","Kompeten")</f>
        <v>Belum Kompeten</v>
      </c>
    </row>
    <row r="47" spans="1:63">
      <c r="A47" s="150">
        <v>34</v>
      </c>
      <c r="B47" s="8">
        <f>pd!B39</f>
        <v>5502</v>
      </c>
      <c r="C47" s="8" t="str">
        <f>pd!C39</f>
        <v>OSAMAH NASRULLAH</v>
      </c>
      <c r="D47" s="150"/>
      <c r="E47" s="241" t="str">
        <f>IF(D47&lt;kkmmpp!$F$8,"Belum Kompeten","Kompeten")</f>
        <v>Belum Kompeten</v>
      </c>
      <c r="F47" s="150"/>
      <c r="G47" s="241" t="str">
        <f>IF(F47&lt;kkmmpk!$F$8,"Belum Kompeten","Kompeten")</f>
        <v>Belum Kompeten</v>
      </c>
      <c r="H47" s="241"/>
      <c r="I47" s="241" t="str">
        <f>IF(H47&lt;kkmmpp!$F$8,"Belum Kompeten","Kompeten")</f>
        <v>Belum Kompeten</v>
      </c>
      <c r="J47" s="241"/>
      <c r="K47" s="241" t="str">
        <f>IF(J47&lt;kkmmpk!$F$8,"Belum Kompeten","Kompeten")</f>
        <v>Belum Kompeten</v>
      </c>
      <c r="L47" s="241"/>
      <c r="M47" s="241" t="str">
        <f>IF(L47&lt;kkmmpp!$F$8,"Belum Kompeten","Kompeten")</f>
        <v>Belum Kompeten</v>
      </c>
      <c r="N47" s="241"/>
      <c r="O47" s="241" t="str">
        <f>IF(N47&lt;kkmmpk!$F$8,"Belum Kompeten","Kompeten")</f>
        <v>Belum Kompeten</v>
      </c>
      <c r="P47" s="241"/>
      <c r="Q47" s="241" t="str">
        <f>IF(P47&lt;kkmmpp!$F$8,"Belum Kompeten","Kompeten")</f>
        <v>Belum Kompeten</v>
      </c>
      <c r="R47" s="241"/>
      <c r="S47" s="241" t="str">
        <f>IF(R47&lt;kkmmpk!$F$8,"Belum Kompeten","Kompeten")</f>
        <v>Belum Kompeten</v>
      </c>
      <c r="T47" s="241"/>
      <c r="U47" s="241" t="str">
        <f>IF(T47&lt;kkmmpp!$F$8,"Belum Kompeten","Kompeten")</f>
        <v>Belum Kompeten</v>
      </c>
      <c r="V47" s="241"/>
      <c r="W47" s="241" t="str">
        <f>IF(V47&lt;kkmmpk!$F$8,"Belum Kompeten","Kompeten")</f>
        <v>Belum Kompeten</v>
      </c>
      <c r="X47" s="241"/>
      <c r="Y47" s="241" t="str">
        <f>IF(X47&lt;kkmmpp!$F$8,"Belum Kompeten","Kompeten")</f>
        <v>Belum Kompeten</v>
      </c>
      <c r="Z47" s="241"/>
      <c r="AA47" s="241" t="str">
        <f>IF(Z47&lt;kkmmpk!$F$8,"Belum Kompeten","Kompeten")</f>
        <v>Belum Kompeten</v>
      </c>
      <c r="AB47" s="241"/>
      <c r="AC47" s="241" t="str">
        <f>IF(AB47&lt;kkmmpp!$F$8,"Belum Kompeten","Kompeten")</f>
        <v>Belum Kompeten</v>
      </c>
      <c r="AD47" s="241"/>
      <c r="AE47" s="241" t="str">
        <f>IF(AD47&lt;kkmmpk!$F$8,"Belum Kompeten","Kompeten")</f>
        <v>Belum Kompeten</v>
      </c>
      <c r="AF47" s="241"/>
      <c r="AG47" s="241" t="str">
        <f>IF(AF47&lt;kkmmpp!$F$8,"Belum Kompeten","Kompeten")</f>
        <v>Belum Kompeten</v>
      </c>
      <c r="AH47" s="241"/>
      <c r="AI47" s="241" t="str">
        <f>IF(AH47&lt;kkmmpk!$F$8,"Belum Kompeten","Kompeten")</f>
        <v>Belum Kompeten</v>
      </c>
      <c r="AJ47" s="241"/>
      <c r="AK47" s="241" t="str">
        <f>IF(AJ47&lt;kkmmpp!$F$8,"Belum Kompeten","Kompeten")</f>
        <v>Belum Kompeten</v>
      </c>
      <c r="AL47" s="241"/>
      <c r="AM47" s="241" t="str">
        <f>IF(AL47&lt;kkmmpk!$F$8,"Belum Kompeten","Kompeten")</f>
        <v>Belum Kompeten</v>
      </c>
      <c r="AN47" s="241"/>
      <c r="AO47" s="241" t="str">
        <f>IF(AN47&lt;kkmmpp!$F$8,"Belum Kompeten","Kompeten")</f>
        <v>Belum Kompeten</v>
      </c>
      <c r="AP47" s="241"/>
      <c r="AQ47" s="241" t="str">
        <f>IF(AP47&lt;kkmmpk!$F$8,"Belum Kompeten","Kompeten")</f>
        <v>Belum Kompeten</v>
      </c>
      <c r="AR47" s="241"/>
      <c r="AS47" s="241" t="str">
        <f>IF(AR47&lt;kkmmpp!$F$8,"Belum Kompeten","Kompeten")</f>
        <v>Belum Kompeten</v>
      </c>
      <c r="AT47" s="241"/>
      <c r="AU47" s="241" t="str">
        <f>IF(AT47&lt;kkmmpk!$F$8,"Belum Kompeten","Kompeten")</f>
        <v>Belum Kompeten</v>
      </c>
      <c r="AV47" s="241"/>
      <c r="AW47" s="241" t="str">
        <f>IF(AV47&lt;kkmmpp!$F$8,"Belum Kompeten","Kompeten")</f>
        <v>Belum Kompeten</v>
      </c>
      <c r="AX47" s="241"/>
      <c r="AY47" s="241" t="str">
        <f>IF(AX47&lt;kkmmpk!$F$8,"Belum Kompeten","Kompeten")</f>
        <v>Belum Kompeten</v>
      </c>
      <c r="AZ47" s="241"/>
      <c r="BA47" s="241" t="str">
        <f>IF(AZ47&lt;kkmmpp!$F$8,"Belum Kompeten","Kompeten")</f>
        <v>Belum Kompeten</v>
      </c>
      <c r="BB47" s="241"/>
      <c r="BC47" s="241" t="str">
        <f>IF(BB47&lt;kkmmpk!$F$8,"Belum Kompeten","Kompeten")</f>
        <v>Belum Kompeten</v>
      </c>
      <c r="BD47" s="241"/>
      <c r="BE47" s="241" t="str">
        <f>IF(BD47&lt;kkmmpp!$F$8,"Belum Kompeten","Kompeten")</f>
        <v>Belum Kompeten</v>
      </c>
      <c r="BF47" s="241"/>
      <c r="BG47" s="241" t="str">
        <f>IF(BF47&lt;kkmmpk!$F$8,"Belum Kompeten","Kompeten")</f>
        <v>Belum Kompeten</v>
      </c>
      <c r="BH47" s="241"/>
      <c r="BI47" s="241" t="str">
        <f>IF(BH47&lt;kkmmpp!$F$8,"Belum Kompeten","Kompeten")</f>
        <v>Belum Kompeten</v>
      </c>
      <c r="BJ47" s="241"/>
      <c r="BK47" s="241" t="str">
        <f>IF(BJ47&lt;kkmmpk!$F$8,"Belum Kompeten","Kompeten")</f>
        <v>Belum Kompeten</v>
      </c>
    </row>
    <row r="48" spans="1:63">
      <c r="A48" s="150">
        <v>35</v>
      </c>
      <c r="B48" s="8">
        <f>pd!B40</f>
        <v>5503</v>
      </c>
      <c r="C48" s="8" t="str">
        <f>pd!C40</f>
        <v>RUDISA</v>
      </c>
      <c r="D48" s="250"/>
      <c r="E48" s="241" t="str">
        <f>IF(D48&lt;kkmmpp!$F$8,"Belum Kompeten","Kompeten")</f>
        <v>Belum Kompeten</v>
      </c>
      <c r="F48" s="150"/>
      <c r="G48" s="241" t="str">
        <f>IF(F48&lt;kkmmpk!$F$8,"Belum Kompeten","Kompeten")</f>
        <v>Belum Kompeten</v>
      </c>
      <c r="H48" s="241"/>
      <c r="I48" s="241" t="str">
        <f>IF(H48&lt;kkmmpp!$F$8,"Belum Kompeten","Kompeten")</f>
        <v>Belum Kompeten</v>
      </c>
      <c r="J48" s="241"/>
      <c r="K48" s="241" t="str">
        <f>IF(J48&lt;kkmmpk!$F$8,"Belum Kompeten","Kompeten")</f>
        <v>Belum Kompeten</v>
      </c>
      <c r="L48" s="241"/>
      <c r="M48" s="241" t="str">
        <f>IF(L48&lt;kkmmpp!$F$8,"Belum Kompeten","Kompeten")</f>
        <v>Belum Kompeten</v>
      </c>
      <c r="N48" s="241"/>
      <c r="O48" s="241" t="str">
        <f>IF(N48&lt;kkmmpk!$F$8,"Belum Kompeten","Kompeten")</f>
        <v>Belum Kompeten</v>
      </c>
      <c r="P48" s="241"/>
      <c r="Q48" s="241" t="str">
        <f>IF(P48&lt;kkmmpp!$F$8,"Belum Kompeten","Kompeten")</f>
        <v>Belum Kompeten</v>
      </c>
      <c r="R48" s="241"/>
      <c r="S48" s="241" t="str">
        <f>IF(R48&lt;kkmmpk!$F$8,"Belum Kompeten","Kompeten")</f>
        <v>Belum Kompeten</v>
      </c>
      <c r="T48" s="241"/>
      <c r="U48" s="241" t="str">
        <f>IF(T48&lt;kkmmpp!$F$8,"Belum Kompeten","Kompeten")</f>
        <v>Belum Kompeten</v>
      </c>
      <c r="V48" s="241"/>
      <c r="W48" s="241" t="str">
        <f>IF(V48&lt;kkmmpk!$F$8,"Belum Kompeten","Kompeten")</f>
        <v>Belum Kompeten</v>
      </c>
      <c r="X48" s="241"/>
      <c r="Y48" s="241" t="str">
        <f>IF(X48&lt;kkmmpp!$F$8,"Belum Kompeten","Kompeten")</f>
        <v>Belum Kompeten</v>
      </c>
      <c r="Z48" s="241"/>
      <c r="AA48" s="241" t="str">
        <f>IF(Z48&lt;kkmmpk!$F$8,"Belum Kompeten","Kompeten")</f>
        <v>Belum Kompeten</v>
      </c>
      <c r="AB48" s="241"/>
      <c r="AC48" s="241" t="str">
        <f>IF(AB48&lt;kkmmpp!$F$8,"Belum Kompeten","Kompeten")</f>
        <v>Belum Kompeten</v>
      </c>
      <c r="AD48" s="241"/>
      <c r="AE48" s="241" t="str">
        <f>IF(AD48&lt;kkmmpk!$F$8,"Belum Kompeten","Kompeten")</f>
        <v>Belum Kompeten</v>
      </c>
      <c r="AF48" s="241"/>
      <c r="AG48" s="241" t="str">
        <f>IF(AF48&lt;kkmmpp!$F$8,"Belum Kompeten","Kompeten")</f>
        <v>Belum Kompeten</v>
      </c>
      <c r="AH48" s="241"/>
      <c r="AI48" s="241" t="str">
        <f>IF(AH48&lt;kkmmpk!$F$8,"Belum Kompeten","Kompeten")</f>
        <v>Belum Kompeten</v>
      </c>
      <c r="AJ48" s="241"/>
      <c r="AK48" s="241" t="str">
        <f>IF(AJ48&lt;kkmmpp!$F$8,"Belum Kompeten","Kompeten")</f>
        <v>Belum Kompeten</v>
      </c>
      <c r="AL48" s="241"/>
      <c r="AM48" s="241" t="str">
        <f>IF(AL48&lt;kkmmpk!$F$8,"Belum Kompeten","Kompeten")</f>
        <v>Belum Kompeten</v>
      </c>
      <c r="AN48" s="241"/>
      <c r="AO48" s="241" t="str">
        <f>IF(AN48&lt;kkmmpp!$F$8,"Belum Kompeten","Kompeten")</f>
        <v>Belum Kompeten</v>
      </c>
      <c r="AP48" s="241"/>
      <c r="AQ48" s="241" t="str">
        <f>IF(AP48&lt;kkmmpk!$F$8,"Belum Kompeten","Kompeten")</f>
        <v>Belum Kompeten</v>
      </c>
      <c r="AR48" s="241"/>
      <c r="AS48" s="241" t="str">
        <f>IF(AR48&lt;kkmmpp!$F$8,"Belum Kompeten","Kompeten")</f>
        <v>Belum Kompeten</v>
      </c>
      <c r="AT48" s="241"/>
      <c r="AU48" s="241" t="str">
        <f>IF(AT48&lt;kkmmpk!$F$8,"Belum Kompeten","Kompeten")</f>
        <v>Belum Kompeten</v>
      </c>
      <c r="AV48" s="241"/>
      <c r="AW48" s="241" t="str">
        <f>IF(AV48&lt;kkmmpp!$F$8,"Belum Kompeten","Kompeten")</f>
        <v>Belum Kompeten</v>
      </c>
      <c r="AX48" s="241"/>
      <c r="AY48" s="241" t="str">
        <f>IF(AX48&lt;kkmmpk!$F$8,"Belum Kompeten","Kompeten")</f>
        <v>Belum Kompeten</v>
      </c>
      <c r="AZ48" s="241"/>
      <c r="BA48" s="241" t="str">
        <f>IF(AZ48&lt;kkmmpp!$F$8,"Belum Kompeten","Kompeten")</f>
        <v>Belum Kompeten</v>
      </c>
      <c r="BB48" s="241"/>
      <c r="BC48" s="241" t="str">
        <f>IF(BB48&lt;kkmmpk!$F$8,"Belum Kompeten","Kompeten")</f>
        <v>Belum Kompeten</v>
      </c>
      <c r="BD48" s="241"/>
      <c r="BE48" s="241" t="str">
        <f>IF(BD48&lt;kkmmpp!$F$8,"Belum Kompeten","Kompeten")</f>
        <v>Belum Kompeten</v>
      </c>
      <c r="BF48" s="241"/>
      <c r="BG48" s="241" t="str">
        <f>IF(BF48&lt;kkmmpk!$F$8,"Belum Kompeten","Kompeten")</f>
        <v>Belum Kompeten</v>
      </c>
      <c r="BH48" s="241"/>
      <c r="BI48" s="241" t="str">
        <f>IF(BH48&lt;kkmmpp!$F$8,"Belum Kompeten","Kompeten")</f>
        <v>Belum Kompeten</v>
      </c>
      <c r="BJ48" s="241"/>
      <c r="BK48" s="241" t="str">
        <f>IF(BJ48&lt;kkmmpk!$F$8,"Belum Kompeten","Kompeten")</f>
        <v>Belum Kompeten</v>
      </c>
    </row>
    <row r="49" spans="1:63">
      <c r="A49" s="150">
        <v>36</v>
      </c>
      <c r="B49" s="8">
        <f>pd!B41</f>
        <v>5504</v>
      </c>
      <c r="C49" s="8" t="str">
        <f>pd!C41</f>
        <v>ZAINAL ILMI</v>
      </c>
      <c r="D49" s="250"/>
      <c r="E49" s="241" t="str">
        <f>IF(D49&lt;kkmmpp!$F$8,"Belum Kompeten","Kompeten")</f>
        <v>Belum Kompeten</v>
      </c>
      <c r="F49" s="150"/>
      <c r="G49" s="241" t="str">
        <f>IF(F49&lt;kkmmpk!$F$8,"Belum Kompeten","Kompeten")</f>
        <v>Belum Kompeten</v>
      </c>
      <c r="H49" s="241"/>
      <c r="I49" s="241" t="str">
        <f>IF(H49&lt;kkmmpp!$F$8,"Belum Kompeten","Kompeten")</f>
        <v>Belum Kompeten</v>
      </c>
      <c r="J49" s="241"/>
      <c r="K49" s="241" t="str">
        <f>IF(J49&lt;kkmmpk!$F$8,"Belum Kompeten","Kompeten")</f>
        <v>Belum Kompeten</v>
      </c>
      <c r="L49" s="241"/>
      <c r="M49" s="241" t="str">
        <f>IF(L49&lt;kkmmpp!$F$8,"Belum Kompeten","Kompeten")</f>
        <v>Belum Kompeten</v>
      </c>
      <c r="N49" s="241"/>
      <c r="O49" s="241" t="str">
        <f>IF(N49&lt;kkmmpk!$F$8,"Belum Kompeten","Kompeten")</f>
        <v>Belum Kompeten</v>
      </c>
      <c r="P49" s="241"/>
      <c r="Q49" s="241" t="str">
        <f>IF(P49&lt;kkmmpp!$F$8,"Belum Kompeten","Kompeten")</f>
        <v>Belum Kompeten</v>
      </c>
      <c r="R49" s="241"/>
      <c r="S49" s="241" t="str">
        <f>IF(R49&lt;kkmmpk!$F$8,"Belum Kompeten","Kompeten")</f>
        <v>Belum Kompeten</v>
      </c>
      <c r="T49" s="241"/>
      <c r="U49" s="241" t="str">
        <f>IF(T49&lt;kkmmpp!$F$8,"Belum Kompeten","Kompeten")</f>
        <v>Belum Kompeten</v>
      </c>
      <c r="V49" s="241"/>
      <c r="W49" s="241" t="str">
        <f>IF(V49&lt;kkmmpk!$F$8,"Belum Kompeten","Kompeten")</f>
        <v>Belum Kompeten</v>
      </c>
      <c r="X49" s="241"/>
      <c r="Y49" s="241" t="str">
        <f>IF(X49&lt;kkmmpp!$F$8,"Belum Kompeten","Kompeten")</f>
        <v>Belum Kompeten</v>
      </c>
      <c r="Z49" s="241"/>
      <c r="AA49" s="241" t="str">
        <f>IF(Z49&lt;kkmmpk!$F$8,"Belum Kompeten","Kompeten")</f>
        <v>Belum Kompeten</v>
      </c>
      <c r="AB49" s="241"/>
      <c r="AC49" s="241" t="str">
        <f>IF(AB49&lt;kkmmpp!$F$8,"Belum Kompeten","Kompeten")</f>
        <v>Belum Kompeten</v>
      </c>
      <c r="AD49" s="241"/>
      <c r="AE49" s="241" t="str">
        <f>IF(AD49&lt;kkmmpk!$F$8,"Belum Kompeten","Kompeten")</f>
        <v>Belum Kompeten</v>
      </c>
      <c r="AF49" s="241"/>
      <c r="AG49" s="241" t="str">
        <f>IF(AF49&lt;kkmmpp!$F$8,"Belum Kompeten","Kompeten")</f>
        <v>Belum Kompeten</v>
      </c>
      <c r="AH49" s="241"/>
      <c r="AI49" s="241" t="str">
        <f>IF(AH49&lt;kkmmpk!$F$8,"Belum Kompeten","Kompeten")</f>
        <v>Belum Kompeten</v>
      </c>
      <c r="AJ49" s="241"/>
      <c r="AK49" s="241" t="str">
        <f>IF(AJ49&lt;kkmmpp!$F$8,"Belum Kompeten","Kompeten")</f>
        <v>Belum Kompeten</v>
      </c>
      <c r="AL49" s="241"/>
      <c r="AM49" s="241" t="str">
        <f>IF(AL49&lt;kkmmpk!$F$8,"Belum Kompeten","Kompeten")</f>
        <v>Belum Kompeten</v>
      </c>
      <c r="AN49" s="241"/>
      <c r="AO49" s="241" t="str">
        <f>IF(AN49&lt;kkmmpp!$F$8,"Belum Kompeten","Kompeten")</f>
        <v>Belum Kompeten</v>
      </c>
      <c r="AP49" s="241"/>
      <c r="AQ49" s="241" t="str">
        <f>IF(AP49&lt;kkmmpk!$F$8,"Belum Kompeten","Kompeten")</f>
        <v>Belum Kompeten</v>
      </c>
      <c r="AR49" s="241"/>
      <c r="AS49" s="241" t="str">
        <f>IF(AR49&lt;kkmmpp!$F$8,"Belum Kompeten","Kompeten")</f>
        <v>Belum Kompeten</v>
      </c>
      <c r="AT49" s="241"/>
      <c r="AU49" s="241" t="str">
        <f>IF(AT49&lt;kkmmpk!$F$8,"Belum Kompeten","Kompeten")</f>
        <v>Belum Kompeten</v>
      </c>
      <c r="AV49" s="241"/>
      <c r="AW49" s="241" t="str">
        <f>IF(AV49&lt;kkmmpp!$F$8,"Belum Kompeten","Kompeten")</f>
        <v>Belum Kompeten</v>
      </c>
      <c r="AX49" s="241"/>
      <c r="AY49" s="241" t="str">
        <f>IF(AX49&lt;kkmmpk!$F$8,"Belum Kompeten","Kompeten")</f>
        <v>Belum Kompeten</v>
      </c>
      <c r="AZ49" s="241"/>
      <c r="BA49" s="241" t="str">
        <f>IF(AZ49&lt;kkmmpp!$F$8,"Belum Kompeten","Kompeten")</f>
        <v>Belum Kompeten</v>
      </c>
      <c r="BB49" s="241"/>
      <c r="BC49" s="241" t="str">
        <f>IF(BB49&lt;kkmmpk!$F$8,"Belum Kompeten","Kompeten")</f>
        <v>Belum Kompeten</v>
      </c>
      <c r="BD49" s="241"/>
      <c r="BE49" s="241" t="str">
        <f>IF(BD49&lt;kkmmpp!$F$8,"Belum Kompeten","Kompeten")</f>
        <v>Belum Kompeten</v>
      </c>
      <c r="BF49" s="241"/>
      <c r="BG49" s="241" t="str">
        <f>IF(BF49&lt;kkmmpk!$F$8,"Belum Kompeten","Kompeten")</f>
        <v>Belum Kompeten</v>
      </c>
      <c r="BH49" s="241"/>
      <c r="BI49" s="241" t="str">
        <f>IF(BH49&lt;kkmmpp!$F$8,"Belum Kompeten","Kompeten")</f>
        <v>Belum Kompeten</v>
      </c>
      <c r="BJ49" s="241"/>
      <c r="BK49" s="241" t="str">
        <f>IF(BJ49&lt;kkmmpk!$F$8,"Belum Kompeten","Kompeten")</f>
        <v>Belum Kompeten</v>
      </c>
    </row>
    <row r="50" spans="1:63">
      <c r="A50" s="150">
        <v>37</v>
      </c>
      <c r="B50" s="8">
        <f>pd!B42</f>
        <v>0</v>
      </c>
      <c r="C50" s="8">
        <f>pd!C42</f>
        <v>0</v>
      </c>
      <c r="D50" s="250"/>
      <c r="E50" s="241" t="str">
        <f>IF(D50&lt;kkmmpp!$F$8,"Belum Kompeten","Kompeten")</f>
        <v>Belum Kompeten</v>
      </c>
      <c r="F50" s="150"/>
      <c r="G50" s="241" t="str">
        <f>IF(F50&lt;kkmmpk!$F$8,"Belum Kompeten","Kompeten")</f>
        <v>Belum Kompeten</v>
      </c>
      <c r="H50" s="241"/>
      <c r="I50" s="241" t="str">
        <f>IF(H50&lt;kkmmpp!$F$8,"Belum Kompeten","Kompeten")</f>
        <v>Belum Kompeten</v>
      </c>
      <c r="J50" s="241"/>
      <c r="K50" s="241" t="str">
        <f>IF(J50&lt;kkmmpk!$F$8,"Belum Kompeten","Kompeten")</f>
        <v>Belum Kompeten</v>
      </c>
      <c r="L50" s="241"/>
      <c r="M50" s="241" t="str">
        <f>IF(L50&lt;kkmmpp!$F$8,"Belum Kompeten","Kompeten")</f>
        <v>Belum Kompeten</v>
      </c>
      <c r="N50" s="241"/>
      <c r="O50" s="241" t="str">
        <f>IF(N50&lt;kkmmpk!$F$8,"Belum Kompeten","Kompeten")</f>
        <v>Belum Kompeten</v>
      </c>
      <c r="P50" s="241"/>
      <c r="Q50" s="241" t="str">
        <f>IF(P50&lt;kkmmpp!$F$8,"Belum Kompeten","Kompeten")</f>
        <v>Belum Kompeten</v>
      </c>
      <c r="R50" s="241"/>
      <c r="S50" s="241" t="str">
        <f>IF(R50&lt;kkmmpk!$F$8,"Belum Kompeten","Kompeten")</f>
        <v>Belum Kompeten</v>
      </c>
      <c r="T50" s="241"/>
      <c r="U50" s="241" t="str">
        <f>IF(T50&lt;kkmmpp!$F$8,"Belum Kompeten","Kompeten")</f>
        <v>Belum Kompeten</v>
      </c>
      <c r="V50" s="241"/>
      <c r="W50" s="241" t="str">
        <f>IF(V50&lt;kkmmpk!$F$8,"Belum Kompeten","Kompeten")</f>
        <v>Belum Kompeten</v>
      </c>
      <c r="X50" s="241"/>
      <c r="Y50" s="241" t="str">
        <f>IF(X50&lt;kkmmpp!$F$8,"Belum Kompeten","Kompeten")</f>
        <v>Belum Kompeten</v>
      </c>
      <c r="Z50" s="241"/>
      <c r="AA50" s="241" t="str">
        <f>IF(Z50&lt;kkmmpk!$F$8,"Belum Kompeten","Kompeten")</f>
        <v>Belum Kompeten</v>
      </c>
      <c r="AB50" s="241"/>
      <c r="AC50" s="241" t="str">
        <f>IF(AB50&lt;kkmmpp!$F$8,"Belum Kompeten","Kompeten")</f>
        <v>Belum Kompeten</v>
      </c>
      <c r="AD50" s="241"/>
      <c r="AE50" s="241" t="str">
        <f>IF(AD50&lt;kkmmpk!$F$8,"Belum Kompeten","Kompeten")</f>
        <v>Belum Kompeten</v>
      </c>
      <c r="AF50" s="241"/>
      <c r="AG50" s="241" t="str">
        <f>IF(AF50&lt;kkmmpp!$F$8,"Belum Kompeten","Kompeten")</f>
        <v>Belum Kompeten</v>
      </c>
      <c r="AH50" s="241"/>
      <c r="AI50" s="241" t="str">
        <f>IF(AH50&lt;kkmmpk!$F$8,"Belum Kompeten","Kompeten")</f>
        <v>Belum Kompeten</v>
      </c>
      <c r="AJ50" s="241"/>
      <c r="AK50" s="241" t="str">
        <f>IF(AJ50&lt;kkmmpp!$F$8,"Belum Kompeten","Kompeten")</f>
        <v>Belum Kompeten</v>
      </c>
      <c r="AL50" s="241"/>
      <c r="AM50" s="241" t="str">
        <f>IF(AL50&lt;kkmmpk!$F$8,"Belum Kompeten","Kompeten")</f>
        <v>Belum Kompeten</v>
      </c>
      <c r="AN50" s="241"/>
      <c r="AO50" s="241" t="str">
        <f>IF(AN50&lt;kkmmpp!$F$8,"Belum Kompeten","Kompeten")</f>
        <v>Belum Kompeten</v>
      </c>
      <c r="AP50" s="241"/>
      <c r="AQ50" s="241" t="str">
        <f>IF(AP50&lt;kkmmpk!$F$8,"Belum Kompeten","Kompeten")</f>
        <v>Belum Kompeten</v>
      </c>
      <c r="AR50" s="241"/>
      <c r="AS50" s="241" t="str">
        <f>IF(AR50&lt;kkmmpp!$F$8,"Belum Kompeten","Kompeten")</f>
        <v>Belum Kompeten</v>
      </c>
      <c r="AT50" s="241"/>
      <c r="AU50" s="241" t="str">
        <f>IF(AT50&lt;kkmmpk!$F$8,"Belum Kompeten","Kompeten")</f>
        <v>Belum Kompeten</v>
      </c>
      <c r="AV50" s="241"/>
      <c r="AW50" s="241" t="str">
        <f>IF(AV50&lt;kkmmpp!$F$8,"Belum Kompeten","Kompeten")</f>
        <v>Belum Kompeten</v>
      </c>
      <c r="AX50" s="241"/>
      <c r="AY50" s="241" t="str">
        <f>IF(AX50&lt;kkmmpk!$F$8,"Belum Kompeten","Kompeten")</f>
        <v>Belum Kompeten</v>
      </c>
      <c r="AZ50" s="241"/>
      <c r="BA50" s="241" t="str">
        <f>IF(AZ50&lt;kkmmpp!$F$8,"Belum Kompeten","Kompeten")</f>
        <v>Belum Kompeten</v>
      </c>
      <c r="BB50" s="241"/>
      <c r="BC50" s="241" t="str">
        <f>IF(BB50&lt;kkmmpk!$F$8,"Belum Kompeten","Kompeten")</f>
        <v>Belum Kompeten</v>
      </c>
      <c r="BD50" s="241"/>
      <c r="BE50" s="241" t="str">
        <f>IF(BD50&lt;kkmmpp!$F$8,"Belum Kompeten","Kompeten")</f>
        <v>Belum Kompeten</v>
      </c>
      <c r="BF50" s="241"/>
      <c r="BG50" s="241" t="str">
        <f>IF(BF50&lt;kkmmpk!$F$8,"Belum Kompeten","Kompeten")</f>
        <v>Belum Kompeten</v>
      </c>
      <c r="BH50" s="241"/>
      <c r="BI50" s="241" t="str">
        <f>IF(BH50&lt;kkmmpp!$F$8,"Belum Kompeten","Kompeten")</f>
        <v>Belum Kompeten</v>
      </c>
      <c r="BJ50" s="241"/>
      <c r="BK50" s="241" t="str">
        <f>IF(BJ50&lt;kkmmpk!$F$8,"Belum Kompeten","Kompeten")</f>
        <v>Belum Kompeten</v>
      </c>
    </row>
    <row r="51" spans="1:63">
      <c r="A51" s="150">
        <v>38</v>
      </c>
      <c r="B51" s="8">
        <f>pd!B43</f>
        <v>0</v>
      </c>
      <c r="C51" s="8">
        <f>pd!C43</f>
        <v>0</v>
      </c>
      <c r="D51" s="250"/>
      <c r="E51" s="241" t="str">
        <f>IF(D51&lt;kkmmpp!$F$8,"Belum Kompeten","Kompeten")</f>
        <v>Belum Kompeten</v>
      </c>
      <c r="F51" s="150"/>
      <c r="G51" s="241" t="str">
        <f>IF(F51&lt;kkmmpk!$F$8,"Belum Kompeten","Kompeten")</f>
        <v>Belum Kompeten</v>
      </c>
      <c r="H51" s="241"/>
      <c r="I51" s="241" t="str">
        <f>IF(H51&lt;kkmmpp!$F$8,"Belum Kompeten","Kompeten")</f>
        <v>Belum Kompeten</v>
      </c>
      <c r="J51" s="241"/>
      <c r="K51" s="241" t="str">
        <f>IF(J51&lt;kkmmpk!$F$8,"Belum Kompeten","Kompeten")</f>
        <v>Belum Kompeten</v>
      </c>
      <c r="L51" s="241"/>
      <c r="M51" s="241" t="str">
        <f>IF(L51&lt;kkmmpp!$F$8,"Belum Kompeten","Kompeten")</f>
        <v>Belum Kompeten</v>
      </c>
      <c r="N51" s="241"/>
      <c r="O51" s="241" t="str">
        <f>IF(N51&lt;kkmmpk!$F$8,"Belum Kompeten","Kompeten")</f>
        <v>Belum Kompeten</v>
      </c>
      <c r="P51" s="241"/>
      <c r="Q51" s="241" t="str">
        <f>IF(P51&lt;kkmmpp!$F$8,"Belum Kompeten","Kompeten")</f>
        <v>Belum Kompeten</v>
      </c>
      <c r="R51" s="241"/>
      <c r="S51" s="241" t="str">
        <f>IF(R51&lt;kkmmpk!$F$8,"Belum Kompeten","Kompeten")</f>
        <v>Belum Kompeten</v>
      </c>
      <c r="T51" s="241"/>
      <c r="U51" s="241" t="str">
        <f>IF(T51&lt;kkmmpp!$F$8,"Belum Kompeten","Kompeten")</f>
        <v>Belum Kompeten</v>
      </c>
      <c r="V51" s="241"/>
      <c r="W51" s="241" t="str">
        <f>IF(V51&lt;kkmmpk!$F$8,"Belum Kompeten","Kompeten")</f>
        <v>Belum Kompeten</v>
      </c>
      <c r="X51" s="241"/>
      <c r="Y51" s="241" t="str">
        <f>IF(X51&lt;kkmmpp!$F$8,"Belum Kompeten","Kompeten")</f>
        <v>Belum Kompeten</v>
      </c>
      <c r="Z51" s="241"/>
      <c r="AA51" s="241" t="str">
        <f>IF(Z51&lt;kkmmpk!$F$8,"Belum Kompeten","Kompeten")</f>
        <v>Belum Kompeten</v>
      </c>
      <c r="AB51" s="241"/>
      <c r="AC51" s="241" t="str">
        <f>IF(AB51&lt;kkmmpp!$F$8,"Belum Kompeten","Kompeten")</f>
        <v>Belum Kompeten</v>
      </c>
      <c r="AD51" s="241"/>
      <c r="AE51" s="241" t="str">
        <f>IF(AD51&lt;kkmmpk!$F$8,"Belum Kompeten","Kompeten")</f>
        <v>Belum Kompeten</v>
      </c>
      <c r="AF51" s="241"/>
      <c r="AG51" s="241" t="str">
        <f>IF(AF51&lt;kkmmpp!$F$8,"Belum Kompeten","Kompeten")</f>
        <v>Belum Kompeten</v>
      </c>
      <c r="AH51" s="241"/>
      <c r="AI51" s="241" t="str">
        <f>IF(AH51&lt;kkmmpk!$F$8,"Belum Kompeten","Kompeten")</f>
        <v>Belum Kompeten</v>
      </c>
      <c r="AJ51" s="241"/>
      <c r="AK51" s="241" t="str">
        <f>IF(AJ51&lt;kkmmpp!$F$8,"Belum Kompeten","Kompeten")</f>
        <v>Belum Kompeten</v>
      </c>
      <c r="AL51" s="241"/>
      <c r="AM51" s="241" t="str">
        <f>IF(AL51&lt;kkmmpk!$F$8,"Belum Kompeten","Kompeten")</f>
        <v>Belum Kompeten</v>
      </c>
      <c r="AN51" s="241"/>
      <c r="AO51" s="241" t="str">
        <f>IF(AN51&lt;kkmmpp!$F$8,"Belum Kompeten","Kompeten")</f>
        <v>Belum Kompeten</v>
      </c>
      <c r="AP51" s="241"/>
      <c r="AQ51" s="241" t="str">
        <f>IF(AP51&lt;kkmmpk!$F$8,"Belum Kompeten","Kompeten")</f>
        <v>Belum Kompeten</v>
      </c>
      <c r="AR51" s="241"/>
      <c r="AS51" s="241" t="str">
        <f>IF(AR51&lt;kkmmpp!$F$8,"Belum Kompeten","Kompeten")</f>
        <v>Belum Kompeten</v>
      </c>
      <c r="AT51" s="241"/>
      <c r="AU51" s="241" t="str">
        <f>IF(AT51&lt;kkmmpk!$F$8,"Belum Kompeten","Kompeten")</f>
        <v>Belum Kompeten</v>
      </c>
      <c r="AV51" s="241"/>
      <c r="AW51" s="241" t="str">
        <f>IF(AV51&lt;kkmmpp!$F$8,"Belum Kompeten","Kompeten")</f>
        <v>Belum Kompeten</v>
      </c>
      <c r="AX51" s="241"/>
      <c r="AY51" s="241" t="str">
        <f>IF(AX51&lt;kkmmpk!$F$8,"Belum Kompeten","Kompeten")</f>
        <v>Belum Kompeten</v>
      </c>
      <c r="AZ51" s="241"/>
      <c r="BA51" s="241" t="str">
        <f>IF(AZ51&lt;kkmmpp!$F$8,"Belum Kompeten","Kompeten")</f>
        <v>Belum Kompeten</v>
      </c>
      <c r="BB51" s="241"/>
      <c r="BC51" s="241" t="str">
        <f>IF(BB51&lt;kkmmpk!$F$8,"Belum Kompeten","Kompeten")</f>
        <v>Belum Kompeten</v>
      </c>
      <c r="BD51" s="241"/>
      <c r="BE51" s="241" t="str">
        <f>IF(BD51&lt;kkmmpp!$F$8,"Belum Kompeten","Kompeten")</f>
        <v>Belum Kompeten</v>
      </c>
      <c r="BF51" s="241"/>
      <c r="BG51" s="241" t="str">
        <f>IF(BF51&lt;kkmmpk!$F$8,"Belum Kompeten","Kompeten")</f>
        <v>Belum Kompeten</v>
      </c>
      <c r="BH51" s="241"/>
      <c r="BI51" s="241" t="str">
        <f>IF(BH51&lt;kkmmpp!$F$8,"Belum Kompeten","Kompeten")</f>
        <v>Belum Kompeten</v>
      </c>
      <c r="BJ51" s="241"/>
      <c r="BK51" s="241" t="str">
        <f>IF(BJ51&lt;kkmmpk!$F$8,"Belum Kompeten","Kompeten")</f>
        <v>Belum Kompeten</v>
      </c>
    </row>
    <row r="52" spans="1:63">
      <c r="A52" s="150">
        <v>39</v>
      </c>
      <c r="B52" s="8">
        <f>pd!B44</f>
        <v>0</v>
      </c>
      <c r="C52" s="8">
        <f>pd!C44</f>
        <v>0</v>
      </c>
      <c r="D52" s="250"/>
      <c r="E52" s="241" t="str">
        <f>IF(D52&lt;kkmmpp!$F$8,"Belum Kompeten","Kompeten")</f>
        <v>Belum Kompeten</v>
      </c>
      <c r="F52" s="150"/>
      <c r="G52" s="241" t="str">
        <f>IF(F52&lt;kkmmpk!$F$8,"Belum Kompeten","Kompeten")</f>
        <v>Belum Kompeten</v>
      </c>
      <c r="H52" s="241"/>
      <c r="I52" s="241" t="str">
        <f>IF(H52&lt;kkmmpp!$F$8,"Belum Kompeten","Kompeten")</f>
        <v>Belum Kompeten</v>
      </c>
      <c r="J52" s="241"/>
      <c r="K52" s="241" t="str">
        <f>IF(J52&lt;kkmmpk!$F$8,"Belum Kompeten","Kompeten")</f>
        <v>Belum Kompeten</v>
      </c>
      <c r="L52" s="241"/>
      <c r="M52" s="241" t="str">
        <f>IF(L52&lt;kkmmpp!$F$8,"Belum Kompeten","Kompeten")</f>
        <v>Belum Kompeten</v>
      </c>
      <c r="N52" s="241"/>
      <c r="O52" s="241" t="str">
        <f>IF(N52&lt;kkmmpk!$F$8,"Belum Kompeten","Kompeten")</f>
        <v>Belum Kompeten</v>
      </c>
      <c r="P52" s="241"/>
      <c r="Q52" s="241" t="str">
        <f>IF(P52&lt;kkmmpp!$F$8,"Belum Kompeten","Kompeten")</f>
        <v>Belum Kompeten</v>
      </c>
      <c r="R52" s="241"/>
      <c r="S52" s="241" t="str">
        <f>IF(R52&lt;kkmmpk!$F$8,"Belum Kompeten","Kompeten")</f>
        <v>Belum Kompeten</v>
      </c>
      <c r="T52" s="241"/>
      <c r="U52" s="241" t="str">
        <f>IF(T52&lt;kkmmpp!$F$8,"Belum Kompeten","Kompeten")</f>
        <v>Belum Kompeten</v>
      </c>
      <c r="V52" s="241"/>
      <c r="W52" s="241" t="str">
        <f>IF(V52&lt;kkmmpk!$F$8,"Belum Kompeten","Kompeten")</f>
        <v>Belum Kompeten</v>
      </c>
      <c r="X52" s="241"/>
      <c r="Y52" s="241" t="str">
        <f>IF(X52&lt;kkmmpp!$F$8,"Belum Kompeten","Kompeten")</f>
        <v>Belum Kompeten</v>
      </c>
      <c r="Z52" s="241"/>
      <c r="AA52" s="241" t="str">
        <f>IF(Z52&lt;kkmmpk!$F$8,"Belum Kompeten","Kompeten")</f>
        <v>Belum Kompeten</v>
      </c>
      <c r="AB52" s="241"/>
      <c r="AC52" s="241" t="str">
        <f>IF(AB52&lt;kkmmpp!$F$8,"Belum Kompeten","Kompeten")</f>
        <v>Belum Kompeten</v>
      </c>
      <c r="AD52" s="241"/>
      <c r="AE52" s="241" t="str">
        <f>IF(AD52&lt;kkmmpk!$F$8,"Belum Kompeten","Kompeten")</f>
        <v>Belum Kompeten</v>
      </c>
      <c r="AF52" s="241"/>
      <c r="AG52" s="241" t="str">
        <f>IF(AF52&lt;kkmmpp!$F$8,"Belum Kompeten","Kompeten")</f>
        <v>Belum Kompeten</v>
      </c>
      <c r="AH52" s="241"/>
      <c r="AI52" s="241" t="str">
        <f>IF(AH52&lt;kkmmpk!$F$8,"Belum Kompeten","Kompeten")</f>
        <v>Belum Kompeten</v>
      </c>
      <c r="AJ52" s="241"/>
      <c r="AK52" s="241" t="str">
        <f>IF(AJ52&lt;kkmmpp!$F$8,"Belum Kompeten","Kompeten")</f>
        <v>Belum Kompeten</v>
      </c>
      <c r="AL52" s="241"/>
      <c r="AM52" s="241" t="str">
        <f>IF(AL52&lt;kkmmpk!$F$8,"Belum Kompeten","Kompeten")</f>
        <v>Belum Kompeten</v>
      </c>
      <c r="AN52" s="241"/>
      <c r="AO52" s="241" t="str">
        <f>IF(AN52&lt;kkmmpp!$F$8,"Belum Kompeten","Kompeten")</f>
        <v>Belum Kompeten</v>
      </c>
      <c r="AP52" s="241"/>
      <c r="AQ52" s="241" t="str">
        <f>IF(AP52&lt;kkmmpk!$F$8,"Belum Kompeten","Kompeten")</f>
        <v>Belum Kompeten</v>
      </c>
      <c r="AR52" s="241"/>
      <c r="AS52" s="241" t="str">
        <f>IF(AR52&lt;kkmmpp!$F$8,"Belum Kompeten","Kompeten")</f>
        <v>Belum Kompeten</v>
      </c>
      <c r="AT52" s="241"/>
      <c r="AU52" s="241" t="str">
        <f>IF(AT52&lt;kkmmpk!$F$8,"Belum Kompeten","Kompeten")</f>
        <v>Belum Kompeten</v>
      </c>
      <c r="AV52" s="241"/>
      <c r="AW52" s="241" t="str">
        <f>IF(AV52&lt;kkmmpp!$F$8,"Belum Kompeten","Kompeten")</f>
        <v>Belum Kompeten</v>
      </c>
      <c r="AX52" s="241"/>
      <c r="AY52" s="241" t="str">
        <f>IF(AX52&lt;kkmmpk!$F$8,"Belum Kompeten","Kompeten")</f>
        <v>Belum Kompeten</v>
      </c>
      <c r="AZ52" s="241"/>
      <c r="BA52" s="241" t="str">
        <f>IF(AZ52&lt;kkmmpp!$F$8,"Belum Kompeten","Kompeten")</f>
        <v>Belum Kompeten</v>
      </c>
      <c r="BB52" s="241"/>
      <c r="BC52" s="241" t="str">
        <f>IF(BB52&lt;kkmmpk!$F$8,"Belum Kompeten","Kompeten")</f>
        <v>Belum Kompeten</v>
      </c>
      <c r="BD52" s="241"/>
      <c r="BE52" s="241" t="str">
        <f>IF(BD52&lt;kkmmpp!$F$8,"Belum Kompeten","Kompeten")</f>
        <v>Belum Kompeten</v>
      </c>
      <c r="BF52" s="241"/>
      <c r="BG52" s="241" t="str">
        <f>IF(BF52&lt;kkmmpk!$F$8,"Belum Kompeten","Kompeten")</f>
        <v>Belum Kompeten</v>
      </c>
      <c r="BH52" s="241"/>
      <c r="BI52" s="241" t="str">
        <f>IF(BH52&lt;kkmmpp!$F$8,"Belum Kompeten","Kompeten")</f>
        <v>Belum Kompeten</v>
      </c>
      <c r="BJ52" s="241"/>
      <c r="BK52" s="241" t="str">
        <f>IF(BJ52&lt;kkmmpk!$F$8,"Belum Kompeten","Kompeten")</f>
        <v>Belum Kompeten</v>
      </c>
    </row>
    <row r="53" spans="1:63">
      <c r="A53" s="150">
        <v>40</v>
      </c>
      <c r="B53" s="8">
        <f>pd!B45</f>
        <v>0</v>
      </c>
      <c r="C53" s="8">
        <f>pd!C45</f>
        <v>0</v>
      </c>
      <c r="D53" s="250"/>
      <c r="E53" s="241" t="str">
        <f>IF(D53&lt;kkmmpp!$F$8,"Belum Kompeten","Kompeten")</f>
        <v>Belum Kompeten</v>
      </c>
      <c r="F53" s="150"/>
      <c r="G53" s="241" t="str">
        <f>IF(F53&lt;kkmmpk!$F$8,"Belum Kompeten","Kompeten")</f>
        <v>Belum Kompeten</v>
      </c>
      <c r="H53" s="241"/>
      <c r="I53" s="241" t="str">
        <f>IF(H53&lt;kkmmpp!$F$8,"Belum Kompeten","Kompeten")</f>
        <v>Belum Kompeten</v>
      </c>
      <c r="J53" s="241"/>
      <c r="K53" s="241" t="str">
        <f>IF(J53&lt;kkmmpk!$F$8,"Belum Kompeten","Kompeten")</f>
        <v>Belum Kompeten</v>
      </c>
      <c r="L53" s="241"/>
      <c r="M53" s="241" t="str">
        <f>IF(L53&lt;kkmmpp!$F$8,"Belum Kompeten","Kompeten")</f>
        <v>Belum Kompeten</v>
      </c>
      <c r="N53" s="241"/>
      <c r="O53" s="241" t="str">
        <f>IF(N53&lt;kkmmpk!$F$8,"Belum Kompeten","Kompeten")</f>
        <v>Belum Kompeten</v>
      </c>
      <c r="P53" s="241"/>
      <c r="Q53" s="241" t="str">
        <f>IF(P53&lt;kkmmpp!$F$8,"Belum Kompeten","Kompeten")</f>
        <v>Belum Kompeten</v>
      </c>
      <c r="R53" s="241"/>
      <c r="S53" s="241" t="str">
        <f>IF(R53&lt;kkmmpk!$F$8,"Belum Kompeten","Kompeten")</f>
        <v>Belum Kompeten</v>
      </c>
      <c r="T53" s="241"/>
      <c r="U53" s="241" t="str">
        <f>IF(T53&lt;kkmmpp!$F$8,"Belum Kompeten","Kompeten")</f>
        <v>Belum Kompeten</v>
      </c>
      <c r="V53" s="241"/>
      <c r="W53" s="241" t="str">
        <f>IF(V53&lt;kkmmpk!$F$8,"Belum Kompeten","Kompeten")</f>
        <v>Belum Kompeten</v>
      </c>
      <c r="X53" s="241"/>
      <c r="Y53" s="241" t="str">
        <f>IF(X53&lt;kkmmpp!$F$8,"Belum Kompeten","Kompeten")</f>
        <v>Belum Kompeten</v>
      </c>
      <c r="Z53" s="241"/>
      <c r="AA53" s="241" t="str">
        <f>IF(Z53&lt;kkmmpk!$F$8,"Belum Kompeten","Kompeten")</f>
        <v>Belum Kompeten</v>
      </c>
      <c r="AB53" s="241"/>
      <c r="AC53" s="241" t="str">
        <f>IF(AB53&lt;kkmmpp!$F$8,"Belum Kompeten","Kompeten")</f>
        <v>Belum Kompeten</v>
      </c>
      <c r="AD53" s="241"/>
      <c r="AE53" s="241" t="str">
        <f>IF(AD53&lt;kkmmpk!$F$8,"Belum Kompeten","Kompeten")</f>
        <v>Belum Kompeten</v>
      </c>
      <c r="AF53" s="241"/>
      <c r="AG53" s="241" t="str">
        <f>IF(AF53&lt;kkmmpp!$F$8,"Belum Kompeten","Kompeten")</f>
        <v>Belum Kompeten</v>
      </c>
      <c r="AH53" s="241"/>
      <c r="AI53" s="241" t="str">
        <f>IF(AH53&lt;kkmmpk!$F$8,"Belum Kompeten","Kompeten")</f>
        <v>Belum Kompeten</v>
      </c>
      <c r="AJ53" s="241"/>
      <c r="AK53" s="241" t="str">
        <f>IF(AJ53&lt;kkmmpp!$F$8,"Belum Kompeten","Kompeten")</f>
        <v>Belum Kompeten</v>
      </c>
      <c r="AL53" s="241"/>
      <c r="AM53" s="241" t="str">
        <f>IF(AL53&lt;kkmmpk!$F$8,"Belum Kompeten","Kompeten")</f>
        <v>Belum Kompeten</v>
      </c>
      <c r="AN53" s="241"/>
      <c r="AO53" s="241" t="str">
        <f>IF(AN53&lt;kkmmpp!$F$8,"Belum Kompeten","Kompeten")</f>
        <v>Belum Kompeten</v>
      </c>
      <c r="AP53" s="241"/>
      <c r="AQ53" s="241" t="str">
        <f>IF(AP53&lt;kkmmpk!$F$8,"Belum Kompeten","Kompeten")</f>
        <v>Belum Kompeten</v>
      </c>
      <c r="AR53" s="241"/>
      <c r="AS53" s="241" t="str">
        <f>IF(AR53&lt;kkmmpp!$F$8,"Belum Kompeten","Kompeten")</f>
        <v>Belum Kompeten</v>
      </c>
      <c r="AT53" s="241"/>
      <c r="AU53" s="241" t="str">
        <f>IF(AT53&lt;kkmmpk!$F$8,"Belum Kompeten","Kompeten")</f>
        <v>Belum Kompeten</v>
      </c>
      <c r="AV53" s="241"/>
      <c r="AW53" s="241" t="str">
        <f>IF(AV53&lt;kkmmpp!$F$8,"Belum Kompeten","Kompeten")</f>
        <v>Belum Kompeten</v>
      </c>
      <c r="AX53" s="241"/>
      <c r="AY53" s="241" t="str">
        <f>IF(AX53&lt;kkmmpk!$F$8,"Belum Kompeten","Kompeten")</f>
        <v>Belum Kompeten</v>
      </c>
      <c r="AZ53" s="241"/>
      <c r="BA53" s="241" t="str">
        <f>IF(AZ53&lt;kkmmpp!$F$8,"Belum Kompeten","Kompeten")</f>
        <v>Belum Kompeten</v>
      </c>
      <c r="BB53" s="241"/>
      <c r="BC53" s="241" t="str">
        <f>IF(BB53&lt;kkmmpk!$F$8,"Belum Kompeten","Kompeten")</f>
        <v>Belum Kompeten</v>
      </c>
      <c r="BD53" s="241"/>
      <c r="BE53" s="241" t="str">
        <f>IF(BD53&lt;kkmmpp!$F$8,"Belum Kompeten","Kompeten")</f>
        <v>Belum Kompeten</v>
      </c>
      <c r="BF53" s="241"/>
      <c r="BG53" s="241" t="str">
        <f>IF(BF53&lt;kkmmpk!$F$8,"Belum Kompeten","Kompeten")</f>
        <v>Belum Kompeten</v>
      </c>
      <c r="BH53" s="241"/>
      <c r="BI53" s="241" t="str">
        <f>IF(BH53&lt;kkmmpp!$F$8,"Belum Kompeten","Kompeten")</f>
        <v>Belum Kompeten</v>
      </c>
      <c r="BJ53" s="241"/>
      <c r="BK53" s="241" t="str">
        <f>IF(BJ53&lt;kkmmpk!$F$8,"Belum Kompeten","Kompeten")</f>
        <v>Belum Kompeten</v>
      </c>
    </row>
    <row r="54" spans="1:63">
      <c r="A54" s="463" t="s">
        <v>364</v>
      </c>
      <c r="B54" s="464"/>
      <c r="C54" s="465"/>
      <c r="D54" s="150">
        <f>MAX($D$14:$D$53)</f>
        <v>0</v>
      </c>
      <c r="E54" s="241"/>
      <c r="F54" s="150">
        <f>MAX($F$14:$F$53)</f>
        <v>0</v>
      </c>
      <c r="G54" s="8"/>
      <c r="H54" s="241">
        <f>MAX($D$14:$D$53)</f>
        <v>0</v>
      </c>
      <c r="I54" s="241"/>
      <c r="J54" s="241">
        <f>MAX($F$14:$F$53)</f>
        <v>0</v>
      </c>
      <c r="K54" s="8"/>
      <c r="L54" s="241">
        <f>MAX($D$14:$D$53)</f>
        <v>0</v>
      </c>
      <c r="M54" s="241"/>
      <c r="N54" s="241">
        <f>MAX($F$14:$F$53)</f>
        <v>0</v>
      </c>
      <c r="O54" s="8"/>
      <c r="P54" s="241">
        <f>MAX($D$14:$D$53)</f>
        <v>0</v>
      </c>
      <c r="Q54" s="241"/>
      <c r="R54" s="241">
        <f>MAX($F$14:$F$53)</f>
        <v>0</v>
      </c>
      <c r="S54" s="8"/>
      <c r="T54" s="241">
        <f>MAX($D$14:$D$53)</f>
        <v>0</v>
      </c>
      <c r="U54" s="241"/>
      <c r="V54" s="241">
        <f>MAX($F$14:$F$53)</f>
        <v>0</v>
      </c>
      <c r="W54" s="8"/>
      <c r="X54" s="241">
        <f>MAX($D$14:$D$53)</f>
        <v>0</v>
      </c>
      <c r="Y54" s="241"/>
      <c r="Z54" s="241">
        <f>MAX($F$14:$F$53)</f>
        <v>0</v>
      </c>
      <c r="AA54" s="8"/>
      <c r="AB54" s="241">
        <f>MAX($D$14:$D$53)</f>
        <v>0</v>
      </c>
      <c r="AC54" s="241"/>
      <c r="AD54" s="241">
        <f>MAX($F$14:$F$53)</f>
        <v>0</v>
      </c>
      <c r="AE54" s="8"/>
      <c r="AF54" s="241">
        <f>MAX($D$14:$D$53)</f>
        <v>0</v>
      </c>
      <c r="AG54" s="241"/>
      <c r="AH54" s="241">
        <f>MAX($F$14:$F$53)</f>
        <v>0</v>
      </c>
      <c r="AI54" s="8"/>
      <c r="AJ54" s="241">
        <f>MAX($D$14:$D$53)</f>
        <v>0</v>
      </c>
      <c r="AK54" s="241"/>
      <c r="AL54" s="241">
        <f>MAX($F$14:$F$53)</f>
        <v>0</v>
      </c>
      <c r="AM54" s="8"/>
      <c r="AN54" s="241">
        <f>MAX($D$14:$D$53)</f>
        <v>0</v>
      </c>
      <c r="AO54" s="241"/>
      <c r="AP54" s="241">
        <f>MAX($F$14:$F$53)</f>
        <v>0</v>
      </c>
      <c r="AQ54" s="8"/>
      <c r="AR54" s="241">
        <f>MAX($D$14:$D$53)</f>
        <v>0</v>
      </c>
      <c r="AS54" s="241"/>
      <c r="AT54" s="241">
        <f>MAX($F$14:$F$53)</f>
        <v>0</v>
      </c>
      <c r="AU54" s="8"/>
      <c r="AV54" s="241">
        <f>MAX($D$14:$D$53)</f>
        <v>0</v>
      </c>
      <c r="AW54" s="241"/>
      <c r="AX54" s="241">
        <f>MAX($F$14:$F$53)</f>
        <v>0</v>
      </c>
      <c r="AY54" s="8"/>
      <c r="AZ54" s="241">
        <f>MAX($D$14:$D$53)</f>
        <v>0</v>
      </c>
      <c r="BA54" s="241"/>
      <c r="BB54" s="241">
        <f>MAX($F$14:$F$53)</f>
        <v>0</v>
      </c>
      <c r="BC54" s="8"/>
      <c r="BD54" s="241">
        <f>MAX($D$14:$D$53)</f>
        <v>0</v>
      </c>
      <c r="BE54" s="241"/>
      <c r="BF54" s="241">
        <f>MAX($F$14:$F$53)</f>
        <v>0</v>
      </c>
      <c r="BG54" s="8"/>
      <c r="BH54" s="241">
        <f>MAX($D$14:$D$53)</f>
        <v>0</v>
      </c>
      <c r="BI54" s="241"/>
      <c r="BJ54" s="241">
        <f>MAX($F$14:$F$53)</f>
        <v>0</v>
      </c>
      <c r="BK54" s="8"/>
    </row>
    <row r="55" spans="1:63">
      <c r="A55" s="8" t="s">
        <v>365</v>
      </c>
      <c r="B55" s="8"/>
      <c r="C55" s="8"/>
      <c r="D55" s="150">
        <f>MIN($D$14:$D$53)</f>
        <v>0</v>
      </c>
      <c r="E55" s="241"/>
      <c r="F55" s="150">
        <f>MIN($F$14:$F$53)</f>
        <v>0</v>
      </c>
      <c r="G55" s="8"/>
      <c r="H55" s="241">
        <f>MIN($D$14:$D$53)</f>
        <v>0</v>
      </c>
      <c r="I55" s="241"/>
      <c r="J55" s="241">
        <f>MIN($F$14:$F$53)</f>
        <v>0</v>
      </c>
      <c r="K55" s="8"/>
      <c r="L55" s="241">
        <f>MIN($D$14:$D$53)</f>
        <v>0</v>
      </c>
      <c r="M55" s="241"/>
      <c r="N55" s="241">
        <f>MIN($F$14:$F$53)</f>
        <v>0</v>
      </c>
      <c r="O55" s="8"/>
      <c r="P55" s="241">
        <f>MIN($D$14:$D$53)</f>
        <v>0</v>
      </c>
      <c r="Q55" s="241"/>
      <c r="R55" s="241">
        <f>MIN($F$14:$F$53)</f>
        <v>0</v>
      </c>
      <c r="S55" s="8"/>
      <c r="T55" s="241">
        <f>MIN($D$14:$D$53)</f>
        <v>0</v>
      </c>
      <c r="U55" s="241"/>
      <c r="V55" s="241">
        <f>MIN($F$14:$F$53)</f>
        <v>0</v>
      </c>
      <c r="W55" s="8"/>
      <c r="X55" s="241">
        <f>MIN($D$14:$D$53)</f>
        <v>0</v>
      </c>
      <c r="Y55" s="241"/>
      <c r="Z55" s="241">
        <f>MIN($F$14:$F$53)</f>
        <v>0</v>
      </c>
      <c r="AA55" s="8"/>
      <c r="AB55" s="241">
        <f>MIN($D$14:$D$53)</f>
        <v>0</v>
      </c>
      <c r="AC55" s="241"/>
      <c r="AD55" s="241">
        <f>MIN($F$14:$F$53)</f>
        <v>0</v>
      </c>
      <c r="AE55" s="8"/>
      <c r="AF55" s="241">
        <f>MIN($D$14:$D$53)</f>
        <v>0</v>
      </c>
      <c r="AG55" s="241"/>
      <c r="AH55" s="241">
        <f>MIN($F$14:$F$53)</f>
        <v>0</v>
      </c>
      <c r="AI55" s="8"/>
      <c r="AJ55" s="241">
        <f>MIN($D$14:$D$53)</f>
        <v>0</v>
      </c>
      <c r="AK55" s="241"/>
      <c r="AL55" s="241">
        <f>MIN($F$14:$F$53)</f>
        <v>0</v>
      </c>
      <c r="AM55" s="8"/>
      <c r="AN55" s="241">
        <f>MIN($D$14:$D$53)</f>
        <v>0</v>
      </c>
      <c r="AO55" s="241"/>
      <c r="AP55" s="241">
        <f>MIN($F$14:$F$53)</f>
        <v>0</v>
      </c>
      <c r="AQ55" s="8"/>
      <c r="AR55" s="241">
        <f>MIN($D$14:$D$53)</f>
        <v>0</v>
      </c>
      <c r="AS55" s="241"/>
      <c r="AT55" s="241">
        <f>MIN($F$14:$F$53)</f>
        <v>0</v>
      </c>
      <c r="AU55" s="8"/>
      <c r="AV55" s="241">
        <f>MIN($D$14:$D$53)</f>
        <v>0</v>
      </c>
      <c r="AW55" s="241"/>
      <c r="AX55" s="241">
        <f>MIN($F$14:$F$53)</f>
        <v>0</v>
      </c>
      <c r="AY55" s="8"/>
      <c r="AZ55" s="241">
        <f>MIN($D$14:$D$53)</f>
        <v>0</v>
      </c>
      <c r="BA55" s="241"/>
      <c r="BB55" s="241">
        <f>MIN($F$14:$F$53)</f>
        <v>0</v>
      </c>
      <c r="BC55" s="8"/>
      <c r="BD55" s="241">
        <f>MIN($D$14:$D$53)</f>
        <v>0</v>
      </c>
      <c r="BE55" s="241"/>
      <c r="BF55" s="241">
        <f>MIN($F$14:$F$53)</f>
        <v>0</v>
      </c>
      <c r="BG55" s="8"/>
      <c r="BH55" s="241">
        <f>MIN($D$14:$D$53)</f>
        <v>0</v>
      </c>
      <c r="BI55" s="241"/>
      <c r="BJ55" s="241">
        <f>MIN($F$14:$F$53)</f>
        <v>0</v>
      </c>
      <c r="BK55" s="8"/>
    </row>
    <row r="56" spans="1:63">
      <c r="A56" s="8" t="s">
        <v>366</v>
      </c>
      <c r="B56" s="8"/>
      <c r="C56" s="8"/>
      <c r="D56" s="150" t="e">
        <f>AVERAGE(D14:D53)</f>
        <v>#DIV/0!</v>
      </c>
      <c r="E56" s="241"/>
      <c r="F56" s="150" t="e">
        <f>AVERAGE(F14:F53)</f>
        <v>#DIV/0!</v>
      </c>
      <c r="G56" s="8"/>
      <c r="H56" s="241" t="e">
        <f>AVERAGE(H14:H53)</f>
        <v>#DIV/0!</v>
      </c>
      <c r="I56" s="241"/>
      <c r="J56" s="241" t="e">
        <f>AVERAGE(J14:J53)</f>
        <v>#DIV/0!</v>
      </c>
      <c r="K56" s="8"/>
      <c r="L56" s="241" t="e">
        <f>AVERAGE(L14:L53)</f>
        <v>#DIV/0!</v>
      </c>
      <c r="M56" s="241"/>
      <c r="N56" s="241" t="e">
        <f>AVERAGE(N14:N53)</f>
        <v>#DIV/0!</v>
      </c>
      <c r="O56" s="8"/>
      <c r="P56" s="241" t="e">
        <f>AVERAGE(P14:P53)</f>
        <v>#DIV/0!</v>
      </c>
      <c r="Q56" s="241"/>
      <c r="R56" s="241" t="e">
        <f>AVERAGE(R14:R53)</f>
        <v>#DIV/0!</v>
      </c>
      <c r="S56" s="8"/>
      <c r="T56" s="241" t="e">
        <f>AVERAGE(T14:T53)</f>
        <v>#DIV/0!</v>
      </c>
      <c r="U56" s="241"/>
      <c r="V56" s="241" t="e">
        <f>AVERAGE(V14:V53)</f>
        <v>#DIV/0!</v>
      </c>
      <c r="W56" s="8"/>
      <c r="X56" s="241" t="e">
        <f>AVERAGE(X14:X53)</f>
        <v>#DIV/0!</v>
      </c>
      <c r="Y56" s="241"/>
      <c r="Z56" s="241" t="e">
        <f>AVERAGE(Z14:Z53)</f>
        <v>#DIV/0!</v>
      </c>
      <c r="AA56" s="8"/>
      <c r="AB56" s="241" t="e">
        <f>AVERAGE(AB14:AB53)</f>
        <v>#DIV/0!</v>
      </c>
      <c r="AC56" s="241"/>
      <c r="AD56" s="241" t="e">
        <f>AVERAGE(AD14:AD53)</f>
        <v>#DIV/0!</v>
      </c>
      <c r="AE56" s="8"/>
      <c r="AF56" s="241" t="e">
        <f>AVERAGE(AF14:AF53)</f>
        <v>#DIV/0!</v>
      </c>
      <c r="AG56" s="241"/>
      <c r="AH56" s="241" t="e">
        <f>AVERAGE(AH14:AH53)</f>
        <v>#DIV/0!</v>
      </c>
      <c r="AI56" s="8"/>
      <c r="AJ56" s="241" t="e">
        <f>AVERAGE(AJ14:AJ53)</f>
        <v>#DIV/0!</v>
      </c>
      <c r="AK56" s="241"/>
      <c r="AL56" s="241" t="e">
        <f>AVERAGE(AL14:AL53)</f>
        <v>#DIV/0!</v>
      </c>
      <c r="AM56" s="8"/>
      <c r="AN56" s="241" t="e">
        <f>AVERAGE(AN14:AN53)</f>
        <v>#DIV/0!</v>
      </c>
      <c r="AO56" s="241"/>
      <c r="AP56" s="241" t="e">
        <f>AVERAGE(AP14:AP53)</f>
        <v>#DIV/0!</v>
      </c>
      <c r="AQ56" s="8"/>
      <c r="AR56" s="241" t="e">
        <f>AVERAGE(AR14:AR53)</f>
        <v>#DIV/0!</v>
      </c>
      <c r="AS56" s="241"/>
      <c r="AT56" s="241" t="e">
        <f>AVERAGE(AT14:AT53)</f>
        <v>#DIV/0!</v>
      </c>
      <c r="AU56" s="8"/>
      <c r="AV56" s="241" t="e">
        <f>AVERAGE(AV14:AV53)</f>
        <v>#DIV/0!</v>
      </c>
      <c r="AW56" s="241"/>
      <c r="AX56" s="241" t="e">
        <f>AVERAGE(AX14:AX53)</f>
        <v>#DIV/0!</v>
      </c>
      <c r="AY56" s="8"/>
      <c r="AZ56" s="241" t="e">
        <f>AVERAGE(AZ14:AZ53)</f>
        <v>#DIV/0!</v>
      </c>
      <c r="BA56" s="241"/>
      <c r="BB56" s="241" t="e">
        <f>AVERAGE(BB14:BB53)</f>
        <v>#DIV/0!</v>
      </c>
      <c r="BC56" s="8"/>
      <c r="BD56" s="241" t="e">
        <f>AVERAGE(BD14:BD53)</f>
        <v>#DIV/0!</v>
      </c>
      <c r="BE56" s="241"/>
      <c r="BF56" s="241" t="e">
        <f>AVERAGE(BF14:BF53)</f>
        <v>#DIV/0!</v>
      </c>
      <c r="BG56" s="8"/>
      <c r="BH56" s="241" t="e">
        <f>AVERAGE(BH14:BH53)</f>
        <v>#DIV/0!</v>
      </c>
      <c r="BI56" s="241"/>
      <c r="BJ56" s="241" t="e">
        <f>AVERAGE(BJ14:BJ53)</f>
        <v>#DIV/0!</v>
      </c>
      <c r="BK56" s="8"/>
    </row>
    <row r="57" spans="1:63">
      <c r="A57" s="8" t="s">
        <v>367</v>
      </c>
      <c r="B57" s="8"/>
      <c r="C57" s="8"/>
      <c r="D57" s="258" t="e">
        <f>COUNTIF(E14:E53,"Kompeten")/COUNT(D14:D53)</f>
        <v>#DIV/0!</v>
      </c>
      <c r="E57" s="257"/>
      <c r="F57" s="258" t="e">
        <f>COUNTIF(G14:G53,"Kompeten")/COUNT(F14:F53)</f>
        <v>#DIV/0!</v>
      </c>
      <c r="G57" s="8"/>
      <c r="H57" s="258" t="e">
        <f>COUNTIF(I14:I53,"Kompeten")/COUNT(H14:H53)</f>
        <v>#DIV/0!</v>
      </c>
      <c r="I57" s="257"/>
      <c r="J57" s="258" t="e">
        <f>COUNTIF(K14:K53,"Kompeten")/COUNT(J14:J53)</f>
        <v>#DIV/0!</v>
      </c>
      <c r="K57" s="8"/>
      <c r="L57" s="258" t="e">
        <f>COUNTIF(M14:M53,"Kompeten")/COUNT(L14:L53)</f>
        <v>#DIV/0!</v>
      </c>
      <c r="M57" s="257"/>
      <c r="N57" s="258" t="e">
        <f>COUNTIF(O14:O53,"Kompeten")/COUNT(N14:N53)</f>
        <v>#DIV/0!</v>
      </c>
      <c r="O57" s="8"/>
      <c r="P57" s="258" t="e">
        <f>COUNTIF(Q14:Q53,"Kompeten")/COUNT(P14:P53)</f>
        <v>#DIV/0!</v>
      </c>
      <c r="Q57" s="257"/>
      <c r="R57" s="258" t="e">
        <f>COUNTIF(S14:S53,"Kompeten")/COUNT(R14:R53)</f>
        <v>#DIV/0!</v>
      </c>
      <c r="S57" s="8"/>
      <c r="T57" s="258" t="e">
        <f>COUNTIF(U14:U53,"Kompeten")/COUNT(T14:T53)</f>
        <v>#DIV/0!</v>
      </c>
      <c r="U57" s="257"/>
      <c r="V57" s="258" t="e">
        <f>COUNTIF(W14:W53,"Kompeten")/COUNT(V14:V53)</f>
        <v>#DIV/0!</v>
      </c>
      <c r="W57" s="8"/>
      <c r="X57" s="258" t="e">
        <f>COUNTIF(Y14:Y53,"Kompeten")/COUNT(X14:X53)</f>
        <v>#DIV/0!</v>
      </c>
      <c r="Y57" s="257"/>
      <c r="Z57" s="258" t="e">
        <f>COUNTIF(AA14:AA53,"Kompeten")/COUNT(Z14:Z53)</f>
        <v>#DIV/0!</v>
      </c>
      <c r="AA57" s="8"/>
      <c r="AB57" s="258" t="e">
        <f>COUNTIF(AC14:AC53,"Kompeten")/COUNT(AB14:AB53)</f>
        <v>#DIV/0!</v>
      </c>
      <c r="AC57" s="257"/>
      <c r="AD57" s="258" t="e">
        <f>COUNTIF(AE14:AE53,"Kompeten")/COUNT(AD14:AD53)</f>
        <v>#DIV/0!</v>
      </c>
      <c r="AE57" s="8"/>
      <c r="AF57" s="258" t="e">
        <f>COUNTIF(AG14:AG53,"Kompeten")/COUNT(AF14:AF53)</f>
        <v>#DIV/0!</v>
      </c>
      <c r="AG57" s="257"/>
      <c r="AH57" s="258" t="e">
        <f>COUNTIF(AI14:AI53,"Kompeten")/COUNT(AH14:AH53)</f>
        <v>#DIV/0!</v>
      </c>
      <c r="AI57" s="8"/>
      <c r="AJ57" s="258" t="e">
        <f>COUNTIF(AK14:AK53,"Kompeten")/COUNT(AJ14:AJ53)</f>
        <v>#DIV/0!</v>
      </c>
      <c r="AK57" s="257"/>
      <c r="AL57" s="258" t="e">
        <f>COUNTIF(AM14:AM53,"Kompeten")/COUNT(AL14:AL53)</f>
        <v>#DIV/0!</v>
      </c>
      <c r="AM57" s="8"/>
      <c r="AN57" s="258" t="e">
        <f>COUNTIF(AO14:AO53,"Kompeten")/COUNT(AN14:AN53)</f>
        <v>#DIV/0!</v>
      </c>
      <c r="AO57" s="257"/>
      <c r="AP57" s="258" t="e">
        <f>COUNTIF(AQ14:AQ53,"Kompeten")/COUNT(AP14:AP53)</f>
        <v>#DIV/0!</v>
      </c>
      <c r="AQ57" s="8"/>
      <c r="AR57" s="258" t="e">
        <f>COUNTIF(AS14:AS53,"Kompeten")/COUNT(AR14:AR53)</f>
        <v>#DIV/0!</v>
      </c>
      <c r="AS57" s="257"/>
      <c r="AT57" s="258" t="e">
        <f>COUNTIF(AU14:AU53,"Kompeten")/COUNT(AT14:AT53)</f>
        <v>#DIV/0!</v>
      </c>
      <c r="AU57" s="8"/>
      <c r="AV57" s="258" t="e">
        <f>COUNTIF(AW14:AW53,"Kompeten")/COUNT(AV14:AV53)</f>
        <v>#DIV/0!</v>
      </c>
      <c r="AW57" s="257"/>
      <c r="AX57" s="258" t="e">
        <f>COUNTIF(AY14:AY53,"Kompeten")/COUNT(AX14:AX53)</f>
        <v>#DIV/0!</v>
      </c>
      <c r="AY57" s="8"/>
      <c r="AZ57" s="258" t="e">
        <f>COUNTIF(BA14:BA53,"Kompeten")/COUNT(AZ14:AZ53)</f>
        <v>#DIV/0!</v>
      </c>
      <c r="BA57" s="257"/>
      <c r="BB57" s="258" t="e">
        <f>COUNTIF(BC14:BC53,"Kompeten")/COUNT(BB14:BB53)</f>
        <v>#DIV/0!</v>
      </c>
      <c r="BC57" s="8"/>
      <c r="BD57" s="258" t="e">
        <f>COUNTIF(BE14:BE53,"Kompeten")/COUNT(BD14:BD53)</f>
        <v>#DIV/0!</v>
      </c>
      <c r="BE57" s="257"/>
      <c r="BF57" s="258" t="e">
        <f>COUNTIF(BG14:BG53,"Kompeten")/COUNT(BF14:BF53)</f>
        <v>#DIV/0!</v>
      </c>
      <c r="BG57" s="8"/>
      <c r="BH57" s="258" t="e">
        <f>COUNTIF(BI14:BI53,"Kompeten")/COUNT(BH14:BH53)</f>
        <v>#DIV/0!</v>
      </c>
      <c r="BI57" s="257"/>
      <c r="BJ57" s="258" t="e">
        <f>COUNTIF(BK14:BK53,"Kompeten")/COUNT(BJ14:BJ53)</f>
        <v>#DIV/0!</v>
      </c>
      <c r="BK57" s="8"/>
    </row>
    <row r="58" spans="1:63">
      <c r="A58" s="8" t="s">
        <v>368</v>
      </c>
      <c r="B58" s="8"/>
      <c r="C58" s="8"/>
      <c r="D58" s="259" t="e">
        <f>COUNTIF(E14:E53,"Belum Kompeten")/COUNT(D14:D53)</f>
        <v>#DIV/0!</v>
      </c>
      <c r="E58" s="256"/>
      <c r="F58" s="259" t="e">
        <f>COUNTIF(G14:G53,"Belum Kompeten")/COUNT(F14:F53)</f>
        <v>#DIV/0!</v>
      </c>
      <c r="G58" s="8"/>
      <c r="H58" s="259" t="e">
        <f>COUNTIF(I14:I53,"Belum Kompeten")/COUNT(H14:H53)</f>
        <v>#DIV/0!</v>
      </c>
      <c r="I58" s="256"/>
      <c r="J58" s="259" t="e">
        <f>COUNTIF(K14:K53,"Belum Kompeten")/COUNT(J14:J53)</f>
        <v>#DIV/0!</v>
      </c>
      <c r="K58" s="8"/>
      <c r="L58" s="259" t="e">
        <f>COUNTIF(M14:M53,"Belum Kompeten")/COUNT(L14:L53)</f>
        <v>#DIV/0!</v>
      </c>
      <c r="M58" s="256"/>
      <c r="N58" s="259" t="e">
        <f>COUNTIF(O14:O53,"Belum Kompeten")/COUNT(N14:N53)</f>
        <v>#DIV/0!</v>
      </c>
      <c r="O58" s="8"/>
      <c r="P58" s="259" t="e">
        <f>COUNTIF(Q14:Q53,"Belum Kompeten")/COUNT(P14:P53)</f>
        <v>#DIV/0!</v>
      </c>
      <c r="Q58" s="256"/>
      <c r="R58" s="259" t="e">
        <f>COUNTIF(S14:S53,"Belum Kompeten")/COUNT(R14:R53)</f>
        <v>#DIV/0!</v>
      </c>
      <c r="S58" s="8"/>
      <c r="T58" s="259" t="e">
        <f>COUNTIF(U14:U53,"Belum Kompeten")/COUNT(T14:T53)</f>
        <v>#DIV/0!</v>
      </c>
      <c r="U58" s="256"/>
      <c r="V58" s="259" t="e">
        <f>COUNTIF(W14:W53,"Belum Kompeten")/COUNT(V14:V53)</f>
        <v>#DIV/0!</v>
      </c>
      <c r="W58" s="8"/>
      <c r="X58" s="259" t="e">
        <f>COUNTIF(Y14:Y53,"Belum Kompeten")/COUNT(X14:X53)</f>
        <v>#DIV/0!</v>
      </c>
      <c r="Y58" s="256"/>
      <c r="Z58" s="259" t="e">
        <f>COUNTIF(AA14:AA53,"Belum Kompeten")/COUNT(Z14:Z53)</f>
        <v>#DIV/0!</v>
      </c>
      <c r="AA58" s="8"/>
      <c r="AB58" s="259" t="e">
        <f>COUNTIF(AC14:AC53,"Belum Kompeten")/COUNT(AB14:AB53)</f>
        <v>#DIV/0!</v>
      </c>
      <c r="AC58" s="256"/>
      <c r="AD58" s="259" t="e">
        <f>COUNTIF(AE14:AE53,"Belum Kompeten")/COUNT(AD14:AD53)</f>
        <v>#DIV/0!</v>
      </c>
      <c r="AE58" s="8"/>
      <c r="AF58" s="259" t="e">
        <f>COUNTIF(AG14:AG53,"Belum Kompeten")/COUNT(AF14:AF53)</f>
        <v>#DIV/0!</v>
      </c>
      <c r="AG58" s="256"/>
      <c r="AH58" s="259" t="e">
        <f>COUNTIF(AI14:AI53,"Belum Kompeten")/COUNT(AH14:AH53)</f>
        <v>#DIV/0!</v>
      </c>
      <c r="AI58" s="8"/>
      <c r="AJ58" s="259" t="e">
        <f>COUNTIF(AK14:AK53,"Belum Kompeten")/COUNT(AJ14:AJ53)</f>
        <v>#DIV/0!</v>
      </c>
      <c r="AK58" s="256"/>
      <c r="AL58" s="259" t="e">
        <f>COUNTIF(AM14:AM53,"Belum Kompeten")/COUNT(AL14:AL53)</f>
        <v>#DIV/0!</v>
      </c>
      <c r="AM58" s="8"/>
      <c r="AN58" s="259" t="e">
        <f>COUNTIF(AO14:AO53,"Belum Kompeten")/COUNT(AN14:AN53)</f>
        <v>#DIV/0!</v>
      </c>
      <c r="AO58" s="256"/>
      <c r="AP58" s="259" t="e">
        <f>COUNTIF(AQ14:AQ53,"Belum Kompeten")/COUNT(AP14:AP53)</f>
        <v>#DIV/0!</v>
      </c>
      <c r="AQ58" s="8"/>
      <c r="AR58" s="259" t="e">
        <f>COUNTIF(AS14:AS53,"Belum Kompeten")/COUNT(AR14:AR53)</f>
        <v>#DIV/0!</v>
      </c>
      <c r="AS58" s="256"/>
      <c r="AT58" s="259" t="e">
        <f>COUNTIF(AU14:AU53,"Belum Kompeten")/COUNT(AT14:AT53)</f>
        <v>#DIV/0!</v>
      </c>
      <c r="AU58" s="8"/>
      <c r="AV58" s="259" t="e">
        <f>COUNTIF(AW14:AW53,"Belum Kompeten")/COUNT(AV14:AV53)</f>
        <v>#DIV/0!</v>
      </c>
      <c r="AW58" s="256"/>
      <c r="AX58" s="259" t="e">
        <f>COUNTIF(AY14:AY53,"Belum Kompeten")/COUNT(AX14:AX53)</f>
        <v>#DIV/0!</v>
      </c>
      <c r="AY58" s="8"/>
      <c r="AZ58" s="259" t="e">
        <f>COUNTIF(BA14:BA53,"Belum Kompeten")/COUNT(AZ14:AZ53)</f>
        <v>#DIV/0!</v>
      </c>
      <c r="BA58" s="256"/>
      <c r="BB58" s="259" t="e">
        <f>COUNTIF(BC14:BC53,"Belum Kompeten")/COUNT(BB14:BB53)</f>
        <v>#DIV/0!</v>
      </c>
      <c r="BC58" s="8"/>
      <c r="BD58" s="259" t="e">
        <f>COUNTIF(BE14:BE53,"Belum Kompeten")/COUNT(BD14:BD53)</f>
        <v>#DIV/0!</v>
      </c>
      <c r="BE58" s="256"/>
      <c r="BF58" s="259" t="e">
        <f>COUNTIF(BG14:BG53,"Belum Kompeten")/COUNT(BF14:BF53)</f>
        <v>#DIV/0!</v>
      </c>
      <c r="BG58" s="8"/>
      <c r="BH58" s="259" t="e">
        <f>COUNTIF(BI14:BI53,"Belum Kompeten")/COUNT(BH14:BH53)</f>
        <v>#DIV/0!</v>
      </c>
      <c r="BI58" s="256"/>
      <c r="BJ58" s="259" t="e">
        <f>COUNTIF(BK14:BK53,"Belum Kompeten")/COUNT(BJ14:BJ53)</f>
        <v>#DIV/0!</v>
      </c>
      <c r="BK58" s="8"/>
    </row>
    <row r="60" spans="1:63">
      <c r="A60" s="1" t="s">
        <v>443</v>
      </c>
    </row>
    <row r="61" spans="1:63" ht="24.75" customHeight="1">
      <c r="A61" s="260"/>
      <c r="B61" s="260"/>
      <c r="C61" s="260"/>
      <c r="D61" s="260"/>
      <c r="E61" s="260"/>
    </row>
    <row r="63" spans="1:63">
      <c r="A63" s="1" t="s">
        <v>444</v>
      </c>
    </row>
    <row r="64" spans="1:63" ht="22.5" customHeight="1">
      <c r="A64" s="260"/>
      <c r="B64" s="260"/>
      <c r="C64" s="260"/>
      <c r="D64" s="260"/>
      <c r="E64" s="260"/>
    </row>
    <row r="66" spans="4:4">
      <c r="D66" s="1" t="str">
        <f>copy!J50</f>
        <v>Barabai, 16 April 2020</v>
      </c>
    </row>
    <row r="67" spans="4:4">
      <c r="D67" s="1" t="str">
        <f>copy!J51</f>
        <v>Guru Mata Pelajaran</v>
      </c>
    </row>
    <row r="71" spans="4:4">
      <c r="D71" s="1" t="str">
        <f>copy!J55</f>
        <v>Abdian Noor, S.Pd</v>
      </c>
    </row>
    <row r="72" spans="4:4">
      <c r="D72" s="1" t="str">
        <f>copy!J56</f>
        <v>NIP. 19680906 199412 1 005</v>
      </c>
    </row>
  </sheetData>
  <mergeCells count="35">
    <mergeCell ref="BH12:BI12"/>
    <mergeCell ref="BJ12:BK12"/>
    <mergeCell ref="AR12:AS12"/>
    <mergeCell ref="AT12:AU12"/>
    <mergeCell ref="AV12:AW12"/>
    <mergeCell ref="AX12:AY12"/>
    <mergeCell ref="AZ12:BA12"/>
    <mergeCell ref="BB12:BC12"/>
    <mergeCell ref="BD12:BE12"/>
    <mergeCell ref="BF12:BG12"/>
    <mergeCell ref="AH12:AI12"/>
    <mergeCell ref="AJ12:AK12"/>
    <mergeCell ref="AL12:AM12"/>
    <mergeCell ref="AN12:AO12"/>
    <mergeCell ref="AP12:AQ12"/>
    <mergeCell ref="AB12:AC12"/>
    <mergeCell ref="AD12:AE12"/>
    <mergeCell ref="AF12:AG12"/>
    <mergeCell ref="A54:C54"/>
    <mergeCell ref="R12:S12"/>
    <mergeCell ref="T12:U12"/>
    <mergeCell ref="V12:W12"/>
    <mergeCell ref="X12:Y12"/>
    <mergeCell ref="Z12:AA12"/>
    <mergeCell ref="H12:I12"/>
    <mergeCell ref="J12:K12"/>
    <mergeCell ref="L12:M12"/>
    <mergeCell ref="N12:O12"/>
    <mergeCell ref="P12:Q12"/>
    <mergeCell ref="A1:G1"/>
    <mergeCell ref="C8:F8"/>
    <mergeCell ref="C9:F9"/>
    <mergeCell ref="C10:F10"/>
    <mergeCell ref="D12:E12"/>
    <mergeCell ref="F12:G12"/>
  </mergeCells>
  <pageMargins left="0.7" right="0.7" top="0.75" bottom="0.75" header="0.3" footer="0.3"/>
  <pageSetup paperSize="9" orientation="portrait" horizontalDpi="4294967293" verticalDpi="0"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data!$C$20:$C$21</xm:f>
          </x14:formula1>
          <xm:sqref>C4</xm:sqref>
        </x14:dataValidation>
        <x14:dataValidation type="list" allowBlank="1" showInputMessage="1" showErrorMessage="1">
          <x14:formula1>
            <xm:f>silabus!$A$35:$A$48</xm:f>
          </x14:formula1>
          <xm:sqref>C10:F10</xm:sqref>
        </x14:dataValidation>
      </x14:dataValidations>
    </ext>
  </extLst>
</worksheet>
</file>

<file path=xl/worksheets/sheet30.xml><?xml version="1.0" encoding="utf-8"?>
<worksheet xmlns="http://schemas.openxmlformats.org/spreadsheetml/2006/main" xmlns:r="http://schemas.openxmlformats.org/officeDocument/2006/relationships">
  <dimension ref="A1:N399"/>
  <sheetViews>
    <sheetView view="pageBreakPreview" topLeftCell="A41" zoomScale="90" zoomScaleNormal="85" zoomScaleSheetLayoutView="90" workbookViewId="0">
      <selection activeCell="E51" sqref="E51:G51"/>
    </sheetView>
  </sheetViews>
  <sheetFormatPr defaultRowHeight="15.75"/>
  <cols>
    <col min="1" max="1" width="4.42578125" style="1" customWidth="1"/>
    <col min="2" max="2" width="15.140625" style="1" customWidth="1"/>
    <col min="3" max="6" width="11.85546875" style="1" customWidth="1"/>
    <col min="7" max="7" width="29.5703125" style="1" customWidth="1"/>
    <col min="8" max="8" width="10.7109375" style="1" customWidth="1"/>
    <col min="9" max="9" width="3.140625" style="1" customWidth="1"/>
    <col min="10" max="10" width="2.7109375" style="1" customWidth="1"/>
    <col min="11" max="13" width="8.28515625" style="1" customWidth="1"/>
    <col min="14" max="15" width="11.85546875" style="1" customWidth="1"/>
    <col min="16" max="16384" width="9.140625" style="1"/>
  </cols>
  <sheetData>
    <row r="1" spans="1:14">
      <c r="A1" s="352" t="str">
        <f>alokasi!A1</f>
        <v>PEMERINTAH KABUPATEN HULU SUNGAI SELATAN</v>
      </c>
      <c r="B1" s="352"/>
      <c r="C1" s="352"/>
      <c r="D1" s="352"/>
      <c r="E1" s="352"/>
      <c r="F1" s="352"/>
      <c r="G1" s="352"/>
      <c r="H1" s="352"/>
      <c r="I1" s="352"/>
      <c r="J1" s="352"/>
    </row>
    <row r="2" spans="1:14">
      <c r="A2" s="352" t="str">
        <f>alokasi!A2</f>
        <v>DINAS PENDIDIKAN</v>
      </c>
      <c r="B2" s="352"/>
      <c r="C2" s="352"/>
      <c r="D2" s="352"/>
      <c r="E2" s="352"/>
      <c r="F2" s="352"/>
      <c r="G2" s="352"/>
      <c r="H2" s="352"/>
      <c r="I2" s="352"/>
      <c r="J2" s="352"/>
    </row>
    <row r="3" spans="1:14">
      <c r="A3" s="349" t="str">
        <f>alokasi!A3</f>
        <v>SEKOLAH MENENGAH KEJURUAN NEGERI 2 KANDANGAN</v>
      </c>
      <c r="B3" s="349"/>
      <c r="C3" s="349"/>
      <c r="D3" s="349"/>
      <c r="E3" s="349"/>
      <c r="F3" s="349"/>
      <c r="G3" s="349"/>
      <c r="H3" s="349"/>
      <c r="I3" s="349"/>
      <c r="J3" s="349"/>
    </row>
    <row r="4" spans="1:14">
      <c r="A4" s="352" t="str">
        <f>alokasi!A4</f>
        <v>Jln .Gambah Dalam No 77 Telp. 22156 Kandangan 71215</v>
      </c>
      <c r="B4" s="352"/>
      <c r="C4" s="352"/>
      <c r="D4" s="352"/>
      <c r="E4" s="352"/>
      <c r="F4" s="352"/>
      <c r="G4" s="352"/>
      <c r="H4" s="352"/>
      <c r="I4" s="352"/>
      <c r="J4" s="352"/>
    </row>
    <row r="5" spans="1:14" ht="16.5" thickBot="1">
      <c r="A5" s="478" t="str">
        <f>alokasi!A5</f>
        <v>Website : www.smkn2kandangan.sch.id  Email  : smkn2kdg@yahoo.co.id</v>
      </c>
      <c r="B5" s="478"/>
      <c r="C5" s="478"/>
      <c r="D5" s="478"/>
      <c r="E5" s="478"/>
      <c r="F5" s="478"/>
      <c r="G5" s="478"/>
      <c r="H5" s="478"/>
      <c r="I5" s="478"/>
      <c r="J5" s="478"/>
    </row>
    <row r="6" spans="1:14" ht="16.5" thickTop="1"/>
    <row r="7" spans="1:14">
      <c r="A7" s="317" t="s">
        <v>58</v>
      </c>
      <c r="B7" s="317"/>
      <c r="C7" s="317"/>
      <c r="D7" s="317"/>
      <c r="E7" s="317"/>
      <c r="F7" s="317"/>
      <c r="G7" s="317"/>
      <c r="H7" s="317"/>
      <c r="I7" s="317"/>
      <c r="J7" s="317"/>
    </row>
    <row r="9" spans="1:14">
      <c r="A9" s="1" t="s">
        <v>373</v>
      </c>
      <c r="C9" s="1" t="str">
        <f>": "&amp;data!$C$3</f>
        <v>: SMKN 1 Barabai</v>
      </c>
    </row>
    <row r="10" spans="1:14">
      <c r="A10" s="1" t="s">
        <v>374</v>
      </c>
      <c r="C10" s="1" t="str">
        <f>": "&amp;data!$C$17</f>
        <v>: Bisnis dan Pemasaran</v>
      </c>
    </row>
    <row r="11" spans="1:14">
      <c r="A11" s="1" t="s">
        <v>200</v>
      </c>
      <c r="C11" s="1" t="str">
        <f>": "&amp;data!$C$18</f>
        <v>: Bisnis Daring dan Pemasaran</v>
      </c>
    </row>
    <row r="12" spans="1:14">
      <c r="A12" s="1" t="s">
        <v>0</v>
      </c>
      <c r="C12" s="1" t="str">
        <f>": "&amp;data!$C$5</f>
        <v>: Administrasi Transakssi</v>
      </c>
    </row>
    <row r="13" spans="1:14">
      <c r="A13" s="1" t="s">
        <v>1</v>
      </c>
      <c r="C13" s="1" t="str">
        <f>": "&amp;data!$C$6</f>
        <v>: XI  BDP</v>
      </c>
    </row>
    <row r="14" spans="1:14">
      <c r="A14" s="1" t="s">
        <v>38</v>
      </c>
      <c r="C14" s="1" t="str">
        <f>matrik!B4</f>
        <v>Genap</v>
      </c>
    </row>
    <row r="15" spans="1:14">
      <c r="A15" s="1" t="s">
        <v>378</v>
      </c>
      <c r="C15" s="96"/>
      <c r="D15" s="96"/>
      <c r="K15" s="1" t="s">
        <v>80</v>
      </c>
      <c r="L15" s="1" t="s">
        <v>385</v>
      </c>
      <c r="M15" s="1" t="s">
        <v>386</v>
      </c>
    </row>
    <row r="16" spans="1:14">
      <c r="A16" s="1" t="s">
        <v>379</v>
      </c>
      <c r="C16" s="96" t="str">
        <f>": "&amp;silabus!F35&amp;" JP"</f>
        <v>: 3 JP</v>
      </c>
      <c r="D16" s="96"/>
      <c r="K16" s="96">
        <f>silabus!F35</f>
        <v>3</v>
      </c>
      <c r="L16" s="1">
        <f>K16*45</f>
        <v>135</v>
      </c>
      <c r="M16" s="1">
        <f>L16-H49-H53</f>
        <v>105</v>
      </c>
      <c r="N16" s="1" t="s">
        <v>80</v>
      </c>
    </row>
    <row r="17" spans="1:14">
      <c r="A17" s="1" t="s">
        <v>380</v>
      </c>
      <c r="C17" s="96" t="str">
        <f>": "&amp;silabus!F36&amp;" JP"</f>
        <v>: 3 JP</v>
      </c>
      <c r="D17" s="96"/>
      <c r="K17" s="96">
        <f>silabus!F36</f>
        <v>3</v>
      </c>
      <c r="L17" s="1">
        <f>K17*45</f>
        <v>135</v>
      </c>
      <c r="M17" s="1">
        <f>L17</f>
        <v>135</v>
      </c>
      <c r="N17" s="1" t="s">
        <v>80</v>
      </c>
    </row>
    <row r="19" spans="1:14">
      <c r="A19" s="5" t="s">
        <v>59</v>
      </c>
    </row>
    <row r="20" spans="1:14">
      <c r="A20" s="327" t="str">
        <f>silabus!$A$14&amp;" "&amp;silabus!$B$14</f>
        <v>KI-1 : Menghayati dan mengamalkan ajaran agama yang dianutnya</v>
      </c>
      <c r="B20" s="327"/>
      <c r="C20" s="327"/>
      <c r="D20" s="327"/>
      <c r="E20" s="327"/>
      <c r="F20" s="327"/>
      <c r="G20" s="327"/>
      <c r="H20" s="327"/>
      <c r="I20" s="327"/>
      <c r="J20" s="327"/>
    </row>
    <row r="21" spans="1:14" ht="69.75" customHeight="1">
      <c r="A21" s="327" t="str">
        <f>silabus!$A$15&amp;" "&amp;silabus!$B$15</f>
        <v>KI-2 : Menghayati dan mengamalkan perilaku jujur, disiplin, santun, peduli (gotong royong, kerja sama, toleran, damai), bertanggung-jawab, responsif, dan proaktif melalui keteladanan, pemberian nasihat, penguatan, pembiasaan, dan pengkondisian secara berkesinambungan serta menunjukkan sikap sebagai bagian dari solusi atas berbagai permasalahan dalam berinteraksi secara efektif dengan lingkungan sosial dan alam serta dalam menempatkan diri sebagai cerminan bangsa dalam pergaulan dunia</v>
      </c>
      <c r="B21" s="327"/>
      <c r="C21" s="327"/>
      <c r="D21" s="327"/>
      <c r="E21" s="327"/>
      <c r="F21" s="327"/>
      <c r="G21" s="327"/>
      <c r="H21" s="327"/>
      <c r="I21" s="327"/>
      <c r="J21" s="327"/>
    </row>
    <row r="22" spans="1:14" ht="69.75" customHeight="1">
      <c r="A22" s="327" t="str">
        <f>silabus!$A$16&amp;" "&amp;silabus!$B$16</f>
        <v>KI-3 : Memahami, menerapkan, menganalisis, dan mengevaluasi tentang pengetahuan faktual, konseptual, operasional dasar, dan metakognitif sesuai dengan bidang dan lingkup kerja Bisnis Daring dan Pemasaran pada tingkat teknis, spesifik, detil, dan kompleks, berkenaan dengan ilmu pengetahuan, teknologi, seni, budaya, dan humaniora dalam konteks pengembangan potensi diri sebagai bagian dari keluarga, sekolah, dunia kerja, warga masyarakat nasional, regional, dan internasional.</v>
      </c>
      <c r="B22" s="327"/>
      <c r="C22" s="327"/>
      <c r="D22" s="327"/>
      <c r="E22" s="327"/>
      <c r="F22" s="327"/>
      <c r="G22" s="327"/>
      <c r="H22" s="327"/>
      <c r="I22" s="327"/>
      <c r="J22" s="327"/>
    </row>
    <row r="23" spans="1:14" ht="129" customHeight="1">
      <c r="A23" s="327" t="str">
        <f>silabus!$A$17&amp;" "&amp;silabus!$B$17</f>
        <v>KI-4 : Melaksanakan tugas spesifik dengan menggunakan alat, informasi, dan prosedur kerja yang lazim dilakukan serta memecahkan masalah sesuai dengan lingkup Administrasi Umum sebagai Dasar Bidang Bisnis dan Manajemen. Menampilkan kinerja di bawah bimbingan dengan mutu dan kuantitas yang terukur sesuai dengan standar kompetensi kerja. Menunjukkan keterampilan menalar, mengolah, dan menyaji secara efektif, kreatif, produktif, kritis, mandiri, kolaboratif, komunikatif, dan solutif dalam ranah abstrak terkait dengan pengembangan dari yang dipelajarinya di sekolah, serta mampu melaksanakan tugas spesifik di bawah pengawasan langsung. Menunjukkan keterampilan mempersepsi, kesiapan, meniru, membiasakan, gerak mahir, menjadikan gerak alami dalam ranah konkret terkait dengan pengembangan dari yang dipelajarinya di sekolah, serta mampu melaksanakan tugas spesifik di bawah pengawasan langsung.</v>
      </c>
      <c r="B23" s="327"/>
      <c r="C23" s="327"/>
      <c r="D23" s="327"/>
      <c r="E23" s="327"/>
      <c r="F23" s="327"/>
      <c r="G23" s="327"/>
      <c r="H23" s="327"/>
      <c r="I23" s="327"/>
      <c r="J23" s="327"/>
    </row>
    <row r="25" spans="1:14">
      <c r="A25" s="5" t="s">
        <v>60</v>
      </c>
    </row>
    <row r="26" spans="1:14">
      <c r="A26" s="327" t="str">
        <f>silabus!A35</f>
        <v>3.10 Menganalisis dokumenj transaksi penjualan</v>
      </c>
      <c r="B26" s="327"/>
      <c r="C26" s="327"/>
      <c r="D26" s="327"/>
      <c r="E26" s="327"/>
      <c r="F26" s="327"/>
      <c r="G26" s="327"/>
      <c r="H26" s="327"/>
      <c r="I26" s="327"/>
      <c r="J26" s="327"/>
    </row>
    <row r="27" spans="1:14">
      <c r="A27" s="327" t="str">
        <f>silabus!A36</f>
        <v>4.10 Membuat administrasi penjualan</v>
      </c>
      <c r="B27" s="327"/>
      <c r="C27" s="327"/>
      <c r="D27" s="327"/>
      <c r="E27" s="327"/>
      <c r="F27" s="327"/>
      <c r="G27" s="327"/>
      <c r="H27" s="327"/>
      <c r="I27" s="327"/>
      <c r="J27" s="327"/>
    </row>
    <row r="29" spans="1:14">
      <c r="A29" s="5" t="s">
        <v>92</v>
      </c>
    </row>
    <row r="30" spans="1:14">
      <c r="A30" s="327" t="str">
        <f>silabus!B35</f>
        <v xml:space="preserve">3.10.1 Menjelaskan Jenis dokumen administrasi penjualan
3.10.2 Memahami langkah pembuatan dokumen administrasi penjualan
</v>
      </c>
      <c r="B30" s="327"/>
      <c r="C30" s="327"/>
      <c r="D30" s="327"/>
      <c r="E30" s="327"/>
      <c r="F30" s="327"/>
      <c r="G30" s="327"/>
      <c r="H30" s="327"/>
      <c r="I30" s="327"/>
      <c r="J30" s="327"/>
    </row>
    <row r="31" spans="1:14">
      <c r="A31" s="327" t="str">
        <f>silabus!B36</f>
        <v>4.10.1 Membuat dokumen administrasi penjualan</v>
      </c>
      <c r="B31" s="327"/>
      <c r="C31" s="327"/>
      <c r="D31" s="327"/>
      <c r="E31" s="327"/>
      <c r="F31" s="327"/>
      <c r="G31" s="327"/>
      <c r="H31" s="327"/>
      <c r="I31" s="327"/>
      <c r="J31" s="327"/>
    </row>
    <row r="33" spans="1:10">
      <c r="A33" s="5" t="s">
        <v>93</v>
      </c>
    </row>
    <row r="34" spans="1:10" ht="31.5" customHeight="1">
      <c r="A34" s="327" t="str">
        <f>matrik!B13</f>
        <v>3.1.1.1 Setelah berdiskusi dan menggali informasi peserta didik dapat menjelaskan jenis dokumen administrasi penjualan, secara santun</v>
      </c>
      <c r="B34" s="327"/>
      <c r="C34" s="327"/>
      <c r="D34" s="327"/>
      <c r="E34" s="327"/>
      <c r="F34" s="327"/>
      <c r="G34" s="327"/>
      <c r="H34" s="327"/>
      <c r="I34" s="327"/>
      <c r="J34" s="327"/>
    </row>
    <row r="35" spans="1:10" ht="32.25" customHeight="1">
      <c r="A35" s="327" t="str">
        <f>matrik!B14</f>
        <v>4.1.1.1 Setelah praktik peserta didik dapat membuat dokumen admnistrasi penjualan, dengan baik dan benar</v>
      </c>
      <c r="B35" s="327"/>
      <c r="C35" s="327"/>
      <c r="D35" s="327"/>
      <c r="E35" s="327"/>
      <c r="F35" s="327"/>
      <c r="G35" s="327"/>
      <c r="H35" s="327"/>
      <c r="I35" s="327"/>
      <c r="J35" s="327"/>
    </row>
    <row r="37" spans="1:10">
      <c r="A37" s="5" t="s">
        <v>94</v>
      </c>
    </row>
    <row r="38" spans="1:10" ht="78" customHeight="1">
      <c r="A38" s="327" t="str">
        <f>silabus!C35</f>
        <v>Komunikasi Daring
- Jenis komunikasi daring
- Surat Elektronik (E-Mail)
- Chat Mobile device
- Kolaborasi data dengan google drive</v>
      </c>
      <c r="B38" s="327"/>
      <c r="C38" s="327"/>
      <c r="D38" s="327"/>
      <c r="E38" s="327"/>
      <c r="F38" s="327"/>
      <c r="G38" s="327"/>
      <c r="H38" s="327"/>
      <c r="I38" s="327"/>
      <c r="J38" s="327"/>
    </row>
    <row r="40" spans="1:10">
      <c r="A40" s="5" t="s">
        <v>95</v>
      </c>
    </row>
    <row r="41" spans="1:10">
      <c r="A41" s="1">
        <v>1</v>
      </c>
      <c r="B41" s="1" t="s">
        <v>370</v>
      </c>
      <c r="C41" s="1" t="str">
        <f>data!$C$13</f>
        <v>Saintifik</v>
      </c>
    </row>
    <row r="42" spans="1:10">
      <c r="A42" s="1">
        <v>2</v>
      </c>
      <c r="B42" s="1" t="s">
        <v>371</v>
      </c>
      <c r="C42" s="1" t="str">
        <f>data!$C$14</f>
        <v>Problem based learning</v>
      </c>
    </row>
    <row r="43" spans="1:10">
      <c r="A43" s="1">
        <v>3</v>
      </c>
      <c r="B43" s="1" t="s">
        <v>372</v>
      </c>
      <c r="C43" s="1" t="str">
        <f>data!$C$15</f>
        <v>Paparan, diskusi, tanya jawab, praktik dan eksperimen</v>
      </c>
    </row>
    <row r="45" spans="1:10">
      <c r="A45" s="5" t="s">
        <v>96</v>
      </c>
    </row>
    <row r="46" spans="1:10">
      <c r="A46" s="1">
        <v>1</v>
      </c>
      <c r="B46" s="1" t="str">
        <f>"Pertemuan ke "&amp;A46&amp;" = "&amp;data!$C$12&amp;" JP"</f>
        <v>Pertemuan ke 1 = 6 JP</v>
      </c>
    </row>
    <row r="47" spans="1:10" s="220" customFormat="1" ht="63">
      <c r="A47" s="467" t="s">
        <v>97</v>
      </c>
      <c r="B47" s="337"/>
      <c r="C47" s="467" t="s">
        <v>18</v>
      </c>
      <c r="D47" s="468"/>
      <c r="E47" s="467" t="str">
        <f>"Deskripsi Kegiatan / Pendekatan "&amp;C41</f>
        <v>Deskripsi Kegiatan / Pendekatan Saintifik</v>
      </c>
      <c r="F47" s="474"/>
      <c r="G47" s="468"/>
      <c r="H47" s="219" t="s">
        <v>384</v>
      </c>
    </row>
    <row r="48" spans="1:10">
      <c r="A48" s="463" t="s">
        <v>98</v>
      </c>
      <c r="B48" s="464"/>
      <c r="C48" s="464"/>
      <c r="D48" s="464"/>
      <c r="E48" s="464"/>
      <c r="F48" s="464"/>
      <c r="G48" s="464"/>
      <c r="H48" s="465"/>
    </row>
    <row r="49" spans="1:8" ht="152.25" customHeight="1">
      <c r="A49" s="463"/>
      <c r="B49" s="465"/>
      <c r="C49" s="461"/>
      <c r="D49" s="462"/>
      <c r="E49" s="475" t="str">
        <f>"1. Guru memberi salam, selanjutnya menanyakan kabar peserta didik, dengan menyampaikan ucapan “Bagaimana kabar kalian hari ini? Sudah siapkah belajar? Siapa yang tidak hadir dalam pembelajaran hari ini"&amp;"
2. Guru meminta peserta didik untuk mengecek kerapian seragam dan kebersihan kelas, minimal di sekitar meja dan kursi tempat duduknya"&amp;"
3. Guru meminta salah satu peserta didik untuk memimpin do’a"&amp;" 
4. Guru mengajukan pertanyaan tentang, materi pelajaran
5. Guru menyampaikan KD dan tujuan pembelajaran ranah pengetahuan yang akan dicapai"&amp;"
6. Guru menyampaikan manfaat pelajaran
7. Guru membagi kelas dalam kelompok yang masing-masing beranggotakan 3 peserta didik"</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pengetahuan yang akan dicapai
6. Guru menyampaikan manfaat pelajaran
7. Guru membagi kelas dalam kelompok yang masing-masing beranggotakan 3 peserta didik</v>
      </c>
      <c r="F49" s="476"/>
      <c r="G49" s="477"/>
      <c r="H49" s="218">
        <v>15</v>
      </c>
    </row>
    <row r="50" spans="1:8">
      <c r="A50" s="463" t="s">
        <v>99</v>
      </c>
      <c r="B50" s="464"/>
      <c r="C50" s="464"/>
      <c r="D50" s="464"/>
      <c r="E50" s="464"/>
      <c r="F50" s="464"/>
      <c r="G50" s="464"/>
      <c r="H50" s="465"/>
    </row>
    <row r="51" spans="1:8" ht="200.25" customHeight="1">
      <c r="A51" s="463"/>
      <c r="B51" s="465"/>
      <c r="C51" s="475" t="str">
        <f>matrik!C13</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51" s="477"/>
      <c r="E51" s="475" t="str">
        <f>silabus!D35</f>
        <v>Mengamati
Mengamati jenis dokumen administrasi yang sering dilakukan dalam penjualan
Menanya
Mengkondisikan situasi belajar untuk membiasakan mengajukan pertanyaan jenis dokumen administrasi
Mengumpulkan Informasi
Mengumpulkan data yang dipertanyakan dan menentukan sumber (melalui benda konkrit, dokumen, buku, eksperimen) untuk menjawab pertanyaan yang diajukan tentang jenis dokumen administrasi penjualan
Menalar
Mengkategorikan data dan menentukan hubungannya, selanjutnya disimpulkan  dengan urutan dari yang sederhana sampai pada yang lebih kompleks terkait dengan jenis komunikasi daring
Mengomunikasikan
Menyampaikan hasil konseptualisasi tentang Jenis dokumen administrasi penjualan melalui media lisan dan tulisan.</v>
      </c>
      <c r="F51" s="476"/>
      <c r="G51" s="477"/>
      <c r="H51" s="218">
        <f>M16</f>
        <v>105</v>
      </c>
    </row>
    <row r="52" spans="1:8">
      <c r="A52" s="463" t="s">
        <v>100</v>
      </c>
      <c r="B52" s="464"/>
      <c r="C52" s="464"/>
      <c r="D52" s="464"/>
      <c r="E52" s="464"/>
      <c r="F52" s="464"/>
      <c r="G52" s="464"/>
      <c r="H52" s="465"/>
    </row>
    <row r="53" spans="1:8" ht="76.5" customHeight="1">
      <c r="A53" s="463"/>
      <c r="B53" s="465"/>
      <c r="C53" s="463"/>
      <c r="D53" s="465"/>
      <c r="E53" s="475" t="s">
        <v>383</v>
      </c>
      <c r="F53" s="476"/>
      <c r="G53" s="477"/>
      <c r="H53" s="218">
        <v>15</v>
      </c>
    </row>
    <row r="55" spans="1:8">
      <c r="A55" s="1">
        <v>2</v>
      </c>
      <c r="B55" s="1" t="str">
        <f>"Pertemuan ke "&amp;A55&amp;" = "&amp;data!$C$12&amp;" JP"</f>
        <v>Pertemuan ke 2 = 6 JP</v>
      </c>
    </row>
    <row r="56" spans="1:8" ht="31.5">
      <c r="A56" s="467" t="s">
        <v>97</v>
      </c>
      <c r="B56" s="337"/>
      <c r="C56" s="467" t="s">
        <v>18</v>
      </c>
      <c r="D56" s="468"/>
      <c r="E56" s="467" t="str">
        <f>E47</f>
        <v>Deskripsi Kegiatan / Pendekatan Saintifik</v>
      </c>
      <c r="F56" s="474"/>
      <c r="G56" s="468"/>
      <c r="H56" s="219" t="s">
        <v>35</v>
      </c>
    </row>
    <row r="57" spans="1:8">
      <c r="A57" s="463" t="s">
        <v>98</v>
      </c>
      <c r="B57" s="464"/>
      <c r="C57" s="464"/>
      <c r="D57" s="464"/>
      <c r="E57" s="464"/>
      <c r="F57" s="464"/>
      <c r="G57" s="464"/>
      <c r="H57" s="465"/>
    </row>
    <row r="58" spans="1:8" ht="153.75" customHeight="1">
      <c r="A58" s="463"/>
      <c r="B58" s="465"/>
      <c r="C58" s="461"/>
      <c r="D58" s="462"/>
      <c r="E58" s="475" t="str">
        <f>"1. Guru memberi salam, selanjutnya menanyakan kabar peserta didik, dengan menyampaikan ucapan “Bagaimana kabar kalian hari ini? Sudah siapkah belajar? Siapa yang tidak hadir dalam pembelajaran hari ini"&amp;"
2. Guru meminta peserta didik untuk mengecek kerapian seragam dan kebersihan kelas, minimal di sekitar meja dan kursi tempat duduknya"&amp;"
3. Guru meminta salah satu peserta didik untuk memimpin do’a"&amp;" 
4. Guru mengajukan pertanyaan tentang, materi pelajaran
5. Guru menyampaikan KD dan tujuan pembelajaran ranah keterampilan yang akan dicapai"&amp;"
6. Guru menyampaikan manfaat pelajaran
7. Guru membagi kelas dalam kelompok yang masing-masing beranggotakan 3 peserta didik"</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58" s="476"/>
      <c r="G58" s="477"/>
      <c r="H58" s="218">
        <f>H49</f>
        <v>15</v>
      </c>
    </row>
    <row r="59" spans="1:8">
      <c r="A59" s="463" t="s">
        <v>99</v>
      </c>
      <c r="B59" s="464"/>
      <c r="C59" s="464"/>
      <c r="D59" s="464"/>
      <c r="E59" s="464"/>
      <c r="F59" s="464"/>
      <c r="G59" s="464"/>
      <c r="H59" s="465"/>
    </row>
    <row r="60" spans="1:8" ht="202.5" customHeight="1">
      <c r="A60" s="463"/>
      <c r="B60" s="465"/>
      <c r="C60" s="475" t="str">
        <f>C51</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60" s="477"/>
      <c r="E60" s="475" t="str">
        <f>E51</f>
        <v>Mengamati
Mengamati jenis dokumen administrasi yang sering dilakukan dalam penjualan
Menanya
Mengkondisikan situasi belajar untuk membiasakan mengajukan pertanyaan jenis dokumen administrasi
Mengumpulkan Informasi
Mengumpulkan data yang dipertanyakan dan menentukan sumber (melalui benda konkrit, dokumen, buku, eksperimen) untuk menjawab pertanyaan yang diajukan tentang jenis dokumen administrasi penjualan
Menalar
Mengkategorikan data dan menentukan hubungannya, selanjutnya disimpulkan  dengan urutan dari yang sederhana sampai pada yang lebih kompleks terkait dengan jenis komunikasi daring
Mengomunikasikan
Menyampaikan hasil konseptualisasi tentang Jenis dokumen administrasi penjualan melalui media lisan dan tulisan.</v>
      </c>
      <c r="F60" s="476"/>
      <c r="G60" s="477"/>
      <c r="H60" s="218">
        <f>H51</f>
        <v>105</v>
      </c>
    </row>
    <row r="61" spans="1:8">
      <c r="A61" s="463" t="s">
        <v>100</v>
      </c>
      <c r="B61" s="464"/>
      <c r="C61" s="464"/>
      <c r="D61" s="464"/>
      <c r="E61" s="464"/>
      <c r="F61" s="464"/>
      <c r="G61" s="464"/>
      <c r="H61" s="465"/>
    </row>
    <row r="62" spans="1:8" ht="77.25" customHeight="1">
      <c r="A62" s="463"/>
      <c r="B62" s="465"/>
      <c r="C62" s="336"/>
      <c r="D62" s="337"/>
      <c r="E62" s="475" t="str">
        <f>E53</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62" s="476"/>
      <c r="G62" s="477"/>
      <c r="H62" s="218">
        <f>H53</f>
        <v>15</v>
      </c>
    </row>
    <row r="63" spans="1:8" hidden="1"/>
    <row r="64" spans="1:8" hidden="1">
      <c r="A64" s="1">
        <v>3</v>
      </c>
      <c r="B64" s="1" t="str">
        <f>"Pertemuan ke "&amp;A64&amp;" = "&amp;data!$C$12&amp;" JP"</f>
        <v>Pertemuan ke 3 = 6 JP</v>
      </c>
    </row>
    <row r="65" spans="1:8" ht="31.5" hidden="1">
      <c r="A65" s="467" t="s">
        <v>97</v>
      </c>
      <c r="B65" s="337"/>
      <c r="C65" s="467" t="s">
        <v>18</v>
      </c>
      <c r="D65" s="468"/>
      <c r="E65" s="467" t="str">
        <f>E56</f>
        <v>Deskripsi Kegiatan / Pendekatan Saintifik</v>
      </c>
      <c r="F65" s="474"/>
      <c r="G65" s="468"/>
      <c r="H65" s="219" t="s">
        <v>35</v>
      </c>
    </row>
    <row r="66" spans="1:8" hidden="1">
      <c r="A66" s="463" t="s">
        <v>98</v>
      </c>
      <c r="B66" s="464"/>
      <c r="C66" s="464"/>
      <c r="D66" s="464"/>
      <c r="E66" s="464"/>
      <c r="F66" s="464"/>
      <c r="G66" s="464"/>
      <c r="H66" s="465"/>
    </row>
    <row r="67" spans="1:8" ht="152.25" hidden="1" customHeight="1">
      <c r="A67" s="463"/>
      <c r="B67" s="465"/>
      <c r="C67" s="461"/>
      <c r="D67" s="462"/>
      <c r="E67" s="475" t="str">
        <f>E58</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67" s="476"/>
      <c r="G67" s="477"/>
      <c r="H67" s="217">
        <f>H58</f>
        <v>15</v>
      </c>
    </row>
    <row r="68" spans="1:8" hidden="1">
      <c r="A68" s="463" t="s">
        <v>99</v>
      </c>
      <c r="B68" s="464"/>
      <c r="C68" s="464"/>
      <c r="D68" s="464"/>
      <c r="E68" s="464"/>
      <c r="F68" s="464"/>
      <c r="G68" s="464"/>
      <c r="H68" s="465"/>
    </row>
    <row r="69" spans="1:8" ht="226.5" hidden="1" customHeight="1">
      <c r="A69" s="463"/>
      <c r="B69" s="465"/>
      <c r="C69" s="475" t="str">
        <f>C60</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69" s="477"/>
      <c r="E69" s="475" t="str">
        <f>E60</f>
        <v>Mengamati
Mengamati jenis dokumen administrasi yang sering dilakukan dalam penjualan
Menanya
Mengkondisikan situasi belajar untuk membiasakan mengajukan pertanyaan jenis dokumen administrasi
Mengumpulkan Informasi
Mengumpulkan data yang dipertanyakan dan menentukan sumber (melalui benda konkrit, dokumen, buku, eksperimen) untuk menjawab pertanyaan yang diajukan tentang jenis dokumen administrasi penjualan
Menalar
Mengkategorikan data dan menentukan hubungannya, selanjutnya disimpulkan  dengan urutan dari yang sederhana sampai pada yang lebih kompleks terkait dengan jenis komunikasi daring
Mengomunikasikan
Menyampaikan hasil konseptualisasi tentang Jenis dokumen administrasi penjualan melalui media lisan dan tulisan.</v>
      </c>
      <c r="F69" s="476"/>
      <c r="G69" s="477"/>
      <c r="H69" s="218">
        <f>H60</f>
        <v>105</v>
      </c>
    </row>
    <row r="70" spans="1:8" hidden="1">
      <c r="A70" s="463" t="s">
        <v>100</v>
      </c>
      <c r="B70" s="464"/>
      <c r="C70" s="464"/>
      <c r="D70" s="464"/>
      <c r="E70" s="464"/>
      <c r="F70" s="464"/>
      <c r="G70" s="464"/>
      <c r="H70" s="465"/>
    </row>
    <row r="71" spans="1:8" ht="76.5" hidden="1" customHeight="1">
      <c r="A71" s="463"/>
      <c r="B71" s="465"/>
      <c r="C71" s="336"/>
      <c r="D71" s="337"/>
      <c r="E71" s="475" t="str">
        <f>E62</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71" s="476"/>
      <c r="G71" s="477"/>
      <c r="H71" s="218">
        <f>H62</f>
        <v>15</v>
      </c>
    </row>
    <row r="72" spans="1:8" hidden="1"/>
    <row r="73" spans="1:8" hidden="1">
      <c r="A73" s="1">
        <v>4</v>
      </c>
      <c r="B73" s="1" t="str">
        <f>"Pertemuan ke "&amp;A73&amp;" = "&amp;data!$C$12&amp;" JP"</f>
        <v>Pertemuan ke 4 = 6 JP</v>
      </c>
    </row>
    <row r="74" spans="1:8" ht="31.5" hidden="1">
      <c r="A74" s="467" t="s">
        <v>97</v>
      </c>
      <c r="B74" s="337"/>
      <c r="C74" s="467" t="s">
        <v>18</v>
      </c>
      <c r="D74" s="468"/>
      <c r="E74" s="467" t="str">
        <f>E65</f>
        <v>Deskripsi Kegiatan / Pendekatan Saintifik</v>
      </c>
      <c r="F74" s="474"/>
      <c r="G74" s="468"/>
      <c r="H74" s="219" t="s">
        <v>35</v>
      </c>
    </row>
    <row r="75" spans="1:8" hidden="1">
      <c r="A75" s="463" t="s">
        <v>98</v>
      </c>
      <c r="B75" s="464"/>
      <c r="C75" s="464"/>
      <c r="D75" s="464"/>
      <c r="E75" s="464"/>
      <c r="F75" s="464"/>
      <c r="G75" s="464"/>
      <c r="H75" s="465"/>
    </row>
    <row r="76" spans="1:8" hidden="1">
      <c r="A76" s="463"/>
      <c r="B76" s="465"/>
      <c r="C76" s="336"/>
      <c r="D76" s="337"/>
      <c r="E76" s="336" t="str">
        <f>E67</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76" s="473"/>
      <c r="G76" s="337"/>
      <c r="H76" s="218">
        <f>H67</f>
        <v>15</v>
      </c>
    </row>
    <row r="77" spans="1:8" hidden="1">
      <c r="A77" s="463" t="s">
        <v>99</v>
      </c>
      <c r="B77" s="464"/>
      <c r="C77" s="464"/>
      <c r="D77" s="464"/>
      <c r="E77" s="464"/>
      <c r="F77" s="464"/>
      <c r="G77" s="464"/>
      <c r="H77" s="465"/>
    </row>
    <row r="78" spans="1:8" hidden="1">
      <c r="A78" s="463"/>
      <c r="B78" s="465"/>
      <c r="C78" s="336" t="str">
        <f>C69</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78" s="337"/>
      <c r="E78" s="336" t="str">
        <f>E69</f>
        <v>Mengamati
Mengamati jenis dokumen administrasi yang sering dilakukan dalam penjualan
Menanya
Mengkondisikan situasi belajar untuk membiasakan mengajukan pertanyaan jenis dokumen administrasi
Mengumpulkan Informasi
Mengumpulkan data yang dipertanyakan dan menentukan sumber (melalui benda konkrit, dokumen, buku, eksperimen) untuk menjawab pertanyaan yang diajukan tentang jenis dokumen administrasi penjualan
Menalar
Mengkategorikan data dan menentukan hubungannya, selanjutnya disimpulkan  dengan urutan dari yang sederhana sampai pada yang lebih kompleks terkait dengan jenis komunikasi daring
Mengomunikasikan
Menyampaikan hasil konseptualisasi tentang Jenis dokumen administrasi penjualan melalui media lisan dan tulisan.</v>
      </c>
      <c r="F78" s="473"/>
      <c r="G78" s="337"/>
      <c r="H78" s="218">
        <f>H69</f>
        <v>105</v>
      </c>
    </row>
    <row r="79" spans="1:8" hidden="1">
      <c r="A79" s="463" t="s">
        <v>100</v>
      </c>
      <c r="B79" s="464"/>
      <c r="C79" s="464"/>
      <c r="D79" s="464"/>
      <c r="E79" s="464"/>
      <c r="F79" s="464"/>
      <c r="G79" s="464"/>
      <c r="H79" s="465"/>
    </row>
    <row r="80" spans="1:8" hidden="1">
      <c r="A80" s="463"/>
      <c r="B80" s="465"/>
      <c r="C80" s="336"/>
      <c r="D80" s="337"/>
      <c r="E80" s="336" t="str">
        <f>E71</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80" s="473"/>
      <c r="G80" s="337"/>
      <c r="H80" s="218">
        <f>H71</f>
        <v>15</v>
      </c>
    </row>
    <row r="81" spans="1:8" hidden="1"/>
    <row r="82" spans="1:8" hidden="1">
      <c r="A82" s="1">
        <v>5</v>
      </c>
      <c r="B82" s="1" t="str">
        <f>"Pertemuan ke "&amp;A82&amp;" = "&amp;data!$C$12&amp;" JP"</f>
        <v>Pertemuan ke 5 = 6 JP</v>
      </c>
    </row>
    <row r="83" spans="1:8" ht="31.5" hidden="1">
      <c r="A83" s="467" t="s">
        <v>97</v>
      </c>
      <c r="B83" s="337"/>
      <c r="C83" s="467" t="s">
        <v>18</v>
      </c>
      <c r="D83" s="468"/>
      <c r="E83" s="467" t="str">
        <f>E74</f>
        <v>Deskripsi Kegiatan / Pendekatan Saintifik</v>
      </c>
      <c r="F83" s="474"/>
      <c r="G83" s="468"/>
      <c r="H83" s="219" t="s">
        <v>35</v>
      </c>
    </row>
    <row r="84" spans="1:8" hidden="1">
      <c r="A84" s="463" t="s">
        <v>98</v>
      </c>
      <c r="B84" s="464"/>
      <c r="C84" s="464"/>
      <c r="D84" s="464"/>
      <c r="E84" s="464"/>
      <c r="F84" s="464"/>
      <c r="G84" s="464"/>
      <c r="H84" s="465"/>
    </row>
    <row r="85" spans="1:8" hidden="1">
      <c r="A85" s="463"/>
      <c r="B85" s="465"/>
      <c r="C85" s="336"/>
      <c r="D85" s="337"/>
      <c r="E85" s="336" t="str">
        <f>E76</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85" s="473"/>
      <c r="G85" s="337"/>
      <c r="H85" s="218">
        <f>H76</f>
        <v>15</v>
      </c>
    </row>
    <row r="86" spans="1:8" hidden="1">
      <c r="A86" s="463" t="s">
        <v>99</v>
      </c>
      <c r="B86" s="464"/>
      <c r="C86" s="464"/>
      <c r="D86" s="464"/>
      <c r="E86" s="464"/>
      <c r="F86" s="464"/>
      <c r="G86" s="464"/>
      <c r="H86" s="465"/>
    </row>
    <row r="87" spans="1:8" hidden="1">
      <c r="A87" s="463"/>
      <c r="B87" s="465"/>
      <c r="C87" s="336" t="str">
        <f>C78</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87" s="337"/>
      <c r="E87" s="336" t="str">
        <f>E78</f>
        <v>Mengamati
Mengamati jenis dokumen administrasi yang sering dilakukan dalam penjualan
Menanya
Mengkondisikan situasi belajar untuk membiasakan mengajukan pertanyaan jenis dokumen administrasi
Mengumpulkan Informasi
Mengumpulkan data yang dipertanyakan dan menentukan sumber (melalui benda konkrit, dokumen, buku, eksperimen) untuk menjawab pertanyaan yang diajukan tentang jenis dokumen administrasi penjualan
Menalar
Mengkategorikan data dan menentukan hubungannya, selanjutnya disimpulkan  dengan urutan dari yang sederhana sampai pada yang lebih kompleks terkait dengan jenis komunikasi daring
Mengomunikasikan
Menyampaikan hasil konseptualisasi tentang Jenis dokumen administrasi penjualan melalui media lisan dan tulisan.</v>
      </c>
      <c r="F87" s="473"/>
      <c r="G87" s="337"/>
      <c r="H87" s="218">
        <f>H78</f>
        <v>105</v>
      </c>
    </row>
    <row r="88" spans="1:8" hidden="1">
      <c r="A88" s="463" t="s">
        <v>100</v>
      </c>
      <c r="B88" s="464"/>
      <c r="C88" s="464"/>
      <c r="D88" s="464"/>
      <c r="E88" s="464"/>
      <c r="F88" s="464"/>
      <c r="G88" s="464"/>
      <c r="H88" s="465"/>
    </row>
    <row r="89" spans="1:8" hidden="1">
      <c r="A89" s="463"/>
      <c r="B89" s="465"/>
      <c r="C89" s="336"/>
      <c r="D89" s="337"/>
      <c r="E89" s="336" t="str">
        <f>E80</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89" s="473"/>
      <c r="G89" s="337"/>
      <c r="H89" s="218">
        <f>H80</f>
        <v>15</v>
      </c>
    </row>
    <row r="90" spans="1:8" hidden="1"/>
    <row r="91" spans="1:8" hidden="1">
      <c r="A91" s="1">
        <v>6</v>
      </c>
      <c r="B91" s="1" t="str">
        <f>"Pertemuan ke "&amp;A91&amp;" = "&amp;data!$C$12&amp;" JP"</f>
        <v>Pertemuan ke 6 = 6 JP</v>
      </c>
    </row>
    <row r="92" spans="1:8" ht="31.5" hidden="1">
      <c r="A92" s="467" t="s">
        <v>97</v>
      </c>
      <c r="B92" s="337"/>
      <c r="C92" s="467" t="s">
        <v>18</v>
      </c>
      <c r="D92" s="468"/>
      <c r="E92" s="467" t="str">
        <f>E83</f>
        <v>Deskripsi Kegiatan / Pendekatan Saintifik</v>
      </c>
      <c r="F92" s="474"/>
      <c r="G92" s="468"/>
      <c r="H92" s="219" t="s">
        <v>35</v>
      </c>
    </row>
    <row r="93" spans="1:8" hidden="1">
      <c r="A93" s="463" t="s">
        <v>98</v>
      </c>
      <c r="B93" s="464"/>
      <c r="C93" s="464"/>
      <c r="D93" s="464"/>
      <c r="E93" s="464"/>
      <c r="F93" s="464"/>
      <c r="G93" s="464"/>
      <c r="H93" s="465"/>
    </row>
    <row r="94" spans="1:8" hidden="1">
      <c r="A94" s="463"/>
      <c r="B94" s="465"/>
      <c r="C94" s="336"/>
      <c r="D94" s="337"/>
      <c r="E94" s="336" t="str">
        <f>E85</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94" s="473"/>
      <c r="G94" s="337"/>
      <c r="H94" s="218">
        <f>H85</f>
        <v>15</v>
      </c>
    </row>
    <row r="95" spans="1:8" hidden="1">
      <c r="A95" s="463" t="s">
        <v>99</v>
      </c>
      <c r="B95" s="464"/>
      <c r="C95" s="464"/>
      <c r="D95" s="464"/>
      <c r="E95" s="464"/>
      <c r="F95" s="464"/>
      <c r="G95" s="464"/>
      <c r="H95" s="465"/>
    </row>
    <row r="96" spans="1:8" hidden="1">
      <c r="A96" s="463"/>
      <c r="B96" s="465"/>
      <c r="C96" s="336" t="str">
        <f>C87</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96" s="337"/>
      <c r="E96" s="336" t="str">
        <f>E87</f>
        <v>Mengamati
Mengamati jenis dokumen administrasi yang sering dilakukan dalam penjualan
Menanya
Mengkondisikan situasi belajar untuk membiasakan mengajukan pertanyaan jenis dokumen administrasi
Mengumpulkan Informasi
Mengumpulkan data yang dipertanyakan dan menentukan sumber (melalui benda konkrit, dokumen, buku, eksperimen) untuk menjawab pertanyaan yang diajukan tentang jenis dokumen administrasi penjualan
Menalar
Mengkategorikan data dan menentukan hubungannya, selanjutnya disimpulkan  dengan urutan dari yang sederhana sampai pada yang lebih kompleks terkait dengan jenis komunikasi daring
Mengomunikasikan
Menyampaikan hasil konseptualisasi tentang Jenis dokumen administrasi penjualan melalui media lisan dan tulisan.</v>
      </c>
      <c r="F96" s="473"/>
      <c r="G96" s="337"/>
      <c r="H96" s="218">
        <f>H87</f>
        <v>105</v>
      </c>
    </row>
    <row r="97" spans="1:8" hidden="1">
      <c r="A97" s="463" t="s">
        <v>100</v>
      </c>
      <c r="B97" s="464"/>
      <c r="C97" s="464"/>
      <c r="D97" s="464"/>
      <c r="E97" s="464"/>
      <c r="F97" s="464"/>
      <c r="G97" s="464"/>
      <c r="H97" s="465"/>
    </row>
    <row r="98" spans="1:8" hidden="1">
      <c r="A98" s="463"/>
      <c r="B98" s="465"/>
      <c r="C98" s="336"/>
      <c r="D98" s="337"/>
      <c r="E98" s="336" t="str">
        <f>E89</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98" s="473"/>
      <c r="G98" s="337"/>
      <c r="H98" s="218">
        <f>H89</f>
        <v>15</v>
      </c>
    </row>
    <row r="99" spans="1:8" hidden="1"/>
    <row r="100" spans="1:8" hidden="1">
      <c r="A100" s="1">
        <v>7</v>
      </c>
      <c r="B100" s="1" t="str">
        <f>"Pertemuan ke "&amp;A100&amp;" = "&amp;data!$C$12&amp;" JP"</f>
        <v>Pertemuan ke 7 = 6 JP</v>
      </c>
    </row>
    <row r="101" spans="1:8" ht="31.5" hidden="1">
      <c r="A101" s="467" t="s">
        <v>97</v>
      </c>
      <c r="B101" s="337"/>
      <c r="C101" s="467" t="s">
        <v>18</v>
      </c>
      <c r="D101" s="468"/>
      <c r="E101" s="467" t="str">
        <f>E92</f>
        <v>Deskripsi Kegiatan / Pendekatan Saintifik</v>
      </c>
      <c r="F101" s="474"/>
      <c r="G101" s="468"/>
      <c r="H101" s="219" t="s">
        <v>35</v>
      </c>
    </row>
    <row r="102" spans="1:8" hidden="1">
      <c r="A102" s="463" t="s">
        <v>98</v>
      </c>
      <c r="B102" s="464"/>
      <c r="C102" s="464"/>
      <c r="D102" s="464"/>
      <c r="E102" s="464"/>
      <c r="F102" s="464"/>
      <c r="G102" s="464"/>
      <c r="H102" s="465"/>
    </row>
    <row r="103" spans="1:8" hidden="1">
      <c r="A103" s="463"/>
      <c r="B103" s="465"/>
      <c r="C103" s="336"/>
      <c r="D103" s="337"/>
      <c r="E103" s="336" t="str">
        <f>E94</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03" s="473"/>
      <c r="G103" s="337"/>
      <c r="H103" s="218">
        <f>H94</f>
        <v>15</v>
      </c>
    </row>
    <row r="104" spans="1:8" hidden="1">
      <c r="A104" s="463" t="s">
        <v>99</v>
      </c>
      <c r="B104" s="464"/>
      <c r="C104" s="464"/>
      <c r="D104" s="464"/>
      <c r="E104" s="464"/>
      <c r="F104" s="464"/>
      <c r="G104" s="464"/>
      <c r="H104" s="465"/>
    </row>
    <row r="105" spans="1:8" hidden="1">
      <c r="A105" s="463"/>
      <c r="B105" s="465"/>
      <c r="C105" s="336" t="str">
        <f>C96</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05" s="337"/>
      <c r="E105" s="336" t="str">
        <f>E96</f>
        <v>Mengamati
Mengamati jenis dokumen administrasi yang sering dilakukan dalam penjualan
Menanya
Mengkondisikan situasi belajar untuk membiasakan mengajukan pertanyaan jenis dokumen administrasi
Mengumpulkan Informasi
Mengumpulkan data yang dipertanyakan dan menentukan sumber (melalui benda konkrit, dokumen, buku, eksperimen) untuk menjawab pertanyaan yang diajukan tentang jenis dokumen administrasi penjualan
Menalar
Mengkategorikan data dan menentukan hubungannya, selanjutnya disimpulkan  dengan urutan dari yang sederhana sampai pada yang lebih kompleks terkait dengan jenis komunikasi daring
Mengomunikasikan
Menyampaikan hasil konseptualisasi tentang Jenis dokumen administrasi penjualan melalui media lisan dan tulisan.</v>
      </c>
      <c r="F105" s="473"/>
      <c r="G105" s="337"/>
      <c r="H105" s="218">
        <f>H96</f>
        <v>105</v>
      </c>
    </row>
    <row r="106" spans="1:8" hidden="1">
      <c r="A106" s="463" t="s">
        <v>100</v>
      </c>
      <c r="B106" s="464"/>
      <c r="C106" s="464"/>
      <c r="D106" s="464"/>
      <c r="E106" s="464"/>
      <c r="F106" s="464"/>
      <c r="G106" s="464"/>
      <c r="H106" s="465"/>
    </row>
    <row r="107" spans="1:8" hidden="1">
      <c r="A107" s="463"/>
      <c r="B107" s="465"/>
      <c r="C107" s="336"/>
      <c r="D107" s="337"/>
      <c r="E107" s="336" t="str">
        <f>E98</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07" s="473"/>
      <c r="G107" s="337"/>
      <c r="H107" s="218">
        <f>H98</f>
        <v>15</v>
      </c>
    </row>
    <row r="108" spans="1:8" hidden="1"/>
    <row r="109" spans="1:8" hidden="1">
      <c r="A109" s="1">
        <v>8</v>
      </c>
      <c r="B109" s="1" t="str">
        <f>"Pertemuan ke "&amp;A109&amp;" = "&amp;data!$C$12&amp;" JP"</f>
        <v>Pertemuan ke 8 = 6 JP</v>
      </c>
    </row>
    <row r="110" spans="1:8" ht="31.5" hidden="1">
      <c r="A110" s="467" t="s">
        <v>97</v>
      </c>
      <c r="B110" s="337"/>
      <c r="C110" s="467" t="s">
        <v>18</v>
      </c>
      <c r="D110" s="468"/>
      <c r="E110" s="467" t="str">
        <f>E101</f>
        <v>Deskripsi Kegiatan / Pendekatan Saintifik</v>
      </c>
      <c r="F110" s="474"/>
      <c r="G110" s="468"/>
      <c r="H110" s="219" t="s">
        <v>35</v>
      </c>
    </row>
    <row r="111" spans="1:8" hidden="1">
      <c r="A111" s="463" t="s">
        <v>98</v>
      </c>
      <c r="B111" s="464"/>
      <c r="C111" s="464"/>
      <c r="D111" s="464"/>
      <c r="E111" s="464"/>
      <c r="F111" s="464"/>
      <c r="G111" s="464"/>
      <c r="H111" s="465"/>
    </row>
    <row r="112" spans="1:8" hidden="1">
      <c r="A112" s="463"/>
      <c r="B112" s="465"/>
      <c r="C112" s="336"/>
      <c r="D112" s="337"/>
      <c r="E112" s="336" t="str">
        <f>E103</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12" s="473"/>
      <c r="G112" s="337"/>
      <c r="H112" s="218">
        <f>H103</f>
        <v>15</v>
      </c>
    </row>
    <row r="113" spans="1:8" hidden="1">
      <c r="A113" s="463" t="s">
        <v>99</v>
      </c>
      <c r="B113" s="464"/>
      <c r="C113" s="464"/>
      <c r="D113" s="464"/>
      <c r="E113" s="464"/>
      <c r="F113" s="464"/>
      <c r="G113" s="464"/>
      <c r="H113" s="465"/>
    </row>
    <row r="114" spans="1:8" hidden="1">
      <c r="A114" s="463"/>
      <c r="B114" s="465"/>
      <c r="C114" s="336" t="str">
        <f>C105</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14" s="337"/>
      <c r="E114" s="336" t="str">
        <f>E105</f>
        <v>Mengamati
Mengamati jenis dokumen administrasi yang sering dilakukan dalam penjualan
Menanya
Mengkondisikan situasi belajar untuk membiasakan mengajukan pertanyaan jenis dokumen administrasi
Mengumpulkan Informasi
Mengumpulkan data yang dipertanyakan dan menentukan sumber (melalui benda konkrit, dokumen, buku, eksperimen) untuk menjawab pertanyaan yang diajukan tentang jenis dokumen administrasi penjualan
Menalar
Mengkategorikan data dan menentukan hubungannya, selanjutnya disimpulkan  dengan urutan dari yang sederhana sampai pada yang lebih kompleks terkait dengan jenis komunikasi daring
Mengomunikasikan
Menyampaikan hasil konseptualisasi tentang Jenis dokumen administrasi penjualan melalui media lisan dan tulisan.</v>
      </c>
      <c r="F114" s="473"/>
      <c r="G114" s="337"/>
      <c r="H114" s="218">
        <f>H105</f>
        <v>105</v>
      </c>
    </row>
    <row r="115" spans="1:8" hidden="1">
      <c r="A115" s="463" t="s">
        <v>100</v>
      </c>
      <c r="B115" s="464"/>
      <c r="C115" s="464"/>
      <c r="D115" s="464"/>
      <c r="E115" s="464"/>
      <c r="F115" s="464"/>
      <c r="G115" s="464"/>
      <c r="H115" s="465"/>
    </row>
    <row r="116" spans="1:8" hidden="1">
      <c r="A116" s="463"/>
      <c r="B116" s="465"/>
      <c r="C116" s="336"/>
      <c r="D116" s="337"/>
      <c r="E116" s="336" t="str">
        <f>E107</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16" s="473"/>
      <c r="G116" s="337"/>
      <c r="H116" s="218">
        <f>H107</f>
        <v>15</v>
      </c>
    </row>
    <row r="117" spans="1:8" hidden="1"/>
    <row r="118" spans="1:8" hidden="1">
      <c r="A118" s="1">
        <v>9</v>
      </c>
      <c r="B118" s="1" t="str">
        <f>"Pertemuan ke "&amp;A118&amp;" = "&amp;data!$C$12&amp;" JP"</f>
        <v>Pertemuan ke 9 = 6 JP</v>
      </c>
    </row>
    <row r="119" spans="1:8" ht="31.5" hidden="1">
      <c r="A119" s="467" t="s">
        <v>97</v>
      </c>
      <c r="B119" s="337"/>
      <c r="C119" s="467" t="s">
        <v>18</v>
      </c>
      <c r="D119" s="468"/>
      <c r="E119" s="467" t="str">
        <f>E110</f>
        <v>Deskripsi Kegiatan / Pendekatan Saintifik</v>
      </c>
      <c r="F119" s="474"/>
      <c r="G119" s="468"/>
      <c r="H119" s="219" t="s">
        <v>35</v>
      </c>
    </row>
    <row r="120" spans="1:8" hidden="1">
      <c r="A120" s="463" t="s">
        <v>98</v>
      </c>
      <c r="B120" s="464"/>
      <c r="C120" s="464"/>
      <c r="D120" s="464"/>
      <c r="E120" s="464"/>
      <c r="F120" s="464"/>
      <c r="G120" s="464"/>
      <c r="H120" s="465"/>
    </row>
    <row r="121" spans="1:8" hidden="1">
      <c r="A121" s="463"/>
      <c r="B121" s="465"/>
      <c r="C121" s="336"/>
      <c r="D121" s="337"/>
      <c r="E121" s="336" t="str">
        <f>E112</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21" s="473"/>
      <c r="G121" s="337"/>
      <c r="H121" s="218">
        <f>H112</f>
        <v>15</v>
      </c>
    </row>
    <row r="122" spans="1:8" hidden="1">
      <c r="A122" s="463" t="s">
        <v>99</v>
      </c>
      <c r="B122" s="464"/>
      <c r="C122" s="464"/>
      <c r="D122" s="464"/>
      <c r="E122" s="464"/>
      <c r="F122" s="464"/>
      <c r="G122" s="464"/>
      <c r="H122" s="465"/>
    </row>
    <row r="123" spans="1:8" hidden="1">
      <c r="A123" s="463"/>
      <c r="B123" s="465"/>
      <c r="C123" s="336" t="str">
        <f>C114</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23" s="337"/>
      <c r="E123" s="336" t="str">
        <f>E114</f>
        <v>Mengamati
Mengamati jenis dokumen administrasi yang sering dilakukan dalam penjualan
Menanya
Mengkondisikan situasi belajar untuk membiasakan mengajukan pertanyaan jenis dokumen administrasi
Mengumpulkan Informasi
Mengumpulkan data yang dipertanyakan dan menentukan sumber (melalui benda konkrit, dokumen, buku, eksperimen) untuk menjawab pertanyaan yang diajukan tentang jenis dokumen administrasi penjualan
Menalar
Mengkategorikan data dan menentukan hubungannya, selanjutnya disimpulkan  dengan urutan dari yang sederhana sampai pada yang lebih kompleks terkait dengan jenis komunikasi daring
Mengomunikasikan
Menyampaikan hasil konseptualisasi tentang Jenis dokumen administrasi penjualan melalui media lisan dan tulisan.</v>
      </c>
      <c r="F123" s="473"/>
      <c r="G123" s="337"/>
      <c r="H123" s="218">
        <f>H114</f>
        <v>105</v>
      </c>
    </row>
    <row r="124" spans="1:8" hidden="1">
      <c r="A124" s="463" t="s">
        <v>100</v>
      </c>
      <c r="B124" s="464"/>
      <c r="C124" s="464"/>
      <c r="D124" s="464"/>
      <c r="E124" s="464"/>
      <c r="F124" s="464"/>
      <c r="G124" s="464"/>
      <c r="H124" s="465"/>
    </row>
    <row r="125" spans="1:8" hidden="1">
      <c r="A125" s="463"/>
      <c r="B125" s="465"/>
      <c r="C125" s="336"/>
      <c r="D125" s="337"/>
      <c r="E125" s="336" t="str">
        <f>E116</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25" s="473"/>
      <c r="G125" s="337"/>
      <c r="H125" s="218">
        <f>H116</f>
        <v>15</v>
      </c>
    </row>
    <row r="126" spans="1:8" hidden="1"/>
    <row r="127" spans="1:8" hidden="1">
      <c r="A127" s="1">
        <v>10</v>
      </c>
      <c r="B127" s="1" t="str">
        <f>"Pertemuan ke "&amp;A127&amp;" = "&amp;data!$C$12&amp;" JP"</f>
        <v>Pertemuan ke 10 = 6 JP</v>
      </c>
    </row>
    <row r="128" spans="1:8" ht="31.5" hidden="1">
      <c r="A128" s="467" t="s">
        <v>97</v>
      </c>
      <c r="B128" s="337"/>
      <c r="C128" s="467" t="s">
        <v>18</v>
      </c>
      <c r="D128" s="468"/>
      <c r="E128" s="467" t="str">
        <f>E119</f>
        <v>Deskripsi Kegiatan / Pendekatan Saintifik</v>
      </c>
      <c r="F128" s="474"/>
      <c r="G128" s="468"/>
      <c r="H128" s="219" t="s">
        <v>35</v>
      </c>
    </row>
    <row r="129" spans="1:8" hidden="1">
      <c r="A129" s="463" t="s">
        <v>98</v>
      </c>
      <c r="B129" s="464"/>
      <c r="C129" s="464"/>
      <c r="D129" s="464"/>
      <c r="E129" s="464"/>
      <c r="F129" s="464"/>
      <c r="G129" s="464"/>
      <c r="H129" s="465"/>
    </row>
    <row r="130" spans="1:8" hidden="1">
      <c r="A130" s="463"/>
      <c r="B130" s="465"/>
      <c r="C130" s="336"/>
      <c r="D130" s="337"/>
      <c r="E130" s="336" t="str">
        <f>E121</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30" s="473"/>
      <c r="G130" s="337"/>
      <c r="H130" s="218">
        <f>H121</f>
        <v>15</v>
      </c>
    </row>
    <row r="131" spans="1:8" hidden="1">
      <c r="A131" s="463" t="s">
        <v>99</v>
      </c>
      <c r="B131" s="464"/>
      <c r="C131" s="464"/>
      <c r="D131" s="464"/>
      <c r="E131" s="464"/>
      <c r="F131" s="464"/>
      <c r="G131" s="464"/>
      <c r="H131" s="465"/>
    </row>
    <row r="132" spans="1:8" hidden="1">
      <c r="A132" s="463"/>
      <c r="B132" s="465"/>
      <c r="C132" s="336" t="str">
        <f>C123</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32" s="337"/>
      <c r="E132" s="336" t="str">
        <f>E123</f>
        <v>Mengamati
Mengamati jenis dokumen administrasi yang sering dilakukan dalam penjualan
Menanya
Mengkondisikan situasi belajar untuk membiasakan mengajukan pertanyaan jenis dokumen administrasi
Mengumpulkan Informasi
Mengumpulkan data yang dipertanyakan dan menentukan sumber (melalui benda konkrit, dokumen, buku, eksperimen) untuk menjawab pertanyaan yang diajukan tentang jenis dokumen administrasi penjualan
Menalar
Mengkategorikan data dan menentukan hubungannya, selanjutnya disimpulkan  dengan urutan dari yang sederhana sampai pada yang lebih kompleks terkait dengan jenis komunikasi daring
Mengomunikasikan
Menyampaikan hasil konseptualisasi tentang Jenis dokumen administrasi penjualan melalui media lisan dan tulisan.</v>
      </c>
      <c r="F132" s="473"/>
      <c r="G132" s="337"/>
      <c r="H132" s="218">
        <f>H123</f>
        <v>105</v>
      </c>
    </row>
    <row r="133" spans="1:8" hidden="1">
      <c r="A133" s="463" t="s">
        <v>100</v>
      </c>
      <c r="B133" s="464"/>
      <c r="C133" s="464"/>
      <c r="D133" s="464"/>
      <c r="E133" s="464"/>
      <c r="F133" s="464"/>
      <c r="G133" s="464"/>
      <c r="H133" s="465"/>
    </row>
    <row r="134" spans="1:8" hidden="1">
      <c r="A134" s="463"/>
      <c r="B134" s="465"/>
      <c r="C134" s="336"/>
      <c r="D134" s="337"/>
      <c r="E134" s="336" t="str">
        <f>E125</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34" s="473"/>
      <c r="G134" s="337"/>
      <c r="H134" s="218">
        <f>H125</f>
        <v>15</v>
      </c>
    </row>
    <row r="136" spans="1:8">
      <c r="A136" s="5" t="s">
        <v>101</v>
      </c>
    </row>
    <row r="137" spans="1:8">
      <c r="A137" s="1">
        <v>1</v>
      </c>
      <c r="B137" s="1" t="s">
        <v>108</v>
      </c>
    </row>
    <row r="138" spans="1:8">
      <c r="A138" s="217" t="s">
        <v>52</v>
      </c>
      <c r="B138" s="217" t="s">
        <v>102</v>
      </c>
      <c r="C138" s="217" t="s">
        <v>103</v>
      </c>
      <c r="D138" s="461" t="s">
        <v>104</v>
      </c>
      <c r="E138" s="462"/>
      <c r="F138" s="223"/>
      <c r="G138" s="223"/>
    </row>
    <row r="139" spans="1:8">
      <c r="A139" s="8">
        <v>1</v>
      </c>
      <c r="B139" s="216" t="s">
        <v>105</v>
      </c>
      <c r="C139" s="216" t="s">
        <v>144</v>
      </c>
      <c r="D139" s="467" t="s">
        <v>145</v>
      </c>
      <c r="E139" s="468"/>
      <c r="F139" s="15"/>
      <c r="G139" s="15"/>
    </row>
    <row r="140" spans="1:8">
      <c r="A140" s="8">
        <v>2</v>
      </c>
      <c r="B140" s="216" t="s">
        <v>106</v>
      </c>
      <c r="C140" s="216"/>
      <c r="D140" s="467"/>
      <c r="E140" s="468"/>
      <c r="F140" s="15"/>
      <c r="G140" s="15"/>
    </row>
    <row r="141" spans="1:8" ht="96" customHeight="1">
      <c r="A141" s="8"/>
      <c r="B141" s="216" t="str">
        <f>A26</f>
        <v>3.10 Menganalisis dokumenj transaksi penjualan</v>
      </c>
      <c r="C141" s="216" t="s">
        <v>146</v>
      </c>
      <c r="D141" s="467" t="s">
        <v>147</v>
      </c>
      <c r="E141" s="468"/>
      <c r="F141" s="15"/>
      <c r="G141" s="15"/>
    </row>
    <row r="142" spans="1:8">
      <c r="A142" s="8">
        <v>3</v>
      </c>
      <c r="B142" s="216" t="s">
        <v>107</v>
      </c>
      <c r="C142" s="216"/>
      <c r="D142" s="467"/>
      <c r="E142" s="468"/>
      <c r="F142" s="15"/>
      <c r="G142" s="15"/>
    </row>
    <row r="143" spans="1:8" ht="96" customHeight="1">
      <c r="A143" s="8"/>
      <c r="B143" s="216" t="str">
        <f>A27</f>
        <v>4.10 Membuat administrasi penjualan</v>
      </c>
      <c r="C143" s="216" t="s">
        <v>453</v>
      </c>
      <c r="D143" s="467" t="s">
        <v>149</v>
      </c>
      <c r="E143" s="468"/>
      <c r="F143" s="15"/>
      <c r="G143" s="15"/>
    </row>
    <row r="145" spans="1:8">
      <c r="A145" s="1">
        <v>2</v>
      </c>
      <c r="B145" s="1" t="s">
        <v>179</v>
      </c>
    </row>
    <row r="146" spans="1:8">
      <c r="B146" s="1" t="s">
        <v>109</v>
      </c>
    </row>
    <row r="147" spans="1:8">
      <c r="B147" s="1" t="s">
        <v>150</v>
      </c>
    </row>
    <row r="148" spans="1:8" s="220" customFormat="1" ht="31.5">
      <c r="A148" s="219" t="s">
        <v>52</v>
      </c>
      <c r="B148" s="219" t="s">
        <v>110</v>
      </c>
      <c r="C148" s="219" t="s">
        <v>111</v>
      </c>
      <c r="D148" s="219" t="s">
        <v>112</v>
      </c>
      <c r="E148" s="219" t="s">
        <v>113</v>
      </c>
      <c r="F148" s="219" t="s">
        <v>114</v>
      </c>
      <c r="G148" s="219" t="s">
        <v>115</v>
      </c>
      <c r="H148" s="1"/>
    </row>
    <row r="149" spans="1:8">
      <c r="A149" s="217"/>
      <c r="B149" s="217"/>
      <c r="C149" s="217" t="s">
        <v>177</v>
      </c>
      <c r="D149" s="217" t="s">
        <v>177</v>
      </c>
      <c r="E149" s="217" t="s">
        <v>177</v>
      </c>
      <c r="F149" s="217" t="s">
        <v>177</v>
      </c>
      <c r="G149" s="217"/>
    </row>
    <row r="150" spans="1:8">
      <c r="A150" s="8">
        <v>1</v>
      </c>
      <c r="B150" s="8" t="str">
        <f>pd!C6</f>
        <v>AHMAD JUNAIDI</v>
      </c>
      <c r="C150" s="8"/>
      <c r="D150" s="8"/>
      <c r="E150" s="8"/>
      <c r="F150" s="8"/>
      <c r="G150" s="8" t="str">
        <f>IF(COUNT(C150:F150)=0,"",IF(_xlfn.MODE.SNGL(C150:F150)=1,"Kurang",IF(_xlfn.MODE.SNGL(C150:F150)=2,"Cukup",IF(_xlfn.MODE.SNGL(C150:F150)=3,"Baik",IF(_xlfn.MODE.SNGL(C150:F150)=4,"Sangat Baik","")))))</f>
        <v/>
      </c>
    </row>
    <row r="151" spans="1:8">
      <c r="A151" s="8">
        <v>2</v>
      </c>
      <c r="B151" s="8" t="str">
        <f>pd!C7</f>
        <v>AHMAD RIYUDHA</v>
      </c>
      <c r="C151" s="8"/>
      <c r="D151" s="8"/>
      <c r="E151" s="8"/>
      <c r="F151" s="8"/>
      <c r="G151" s="8" t="str">
        <f t="shared" ref="G151:G189" si="0">IF(COUNT(C151:F151)=0,"",IF(_xlfn.MODE.SNGL(C151:F151)=1,"Kurang",IF(_xlfn.MODE.SNGL(C151:F151)=2,"Cukup",IF(_xlfn.MODE.SNGL(C151:F151)=3,"Baik",IF(_xlfn.MODE.SNGL(C151:F151)=4,"Sangat Baik","")))))</f>
        <v/>
      </c>
    </row>
    <row r="152" spans="1:8">
      <c r="A152" s="8">
        <v>3</v>
      </c>
      <c r="B152" s="8" t="str">
        <f>pd!C8</f>
        <v>AHMAD SAYUDINOR</v>
      </c>
      <c r="C152" s="8"/>
      <c r="D152" s="8"/>
      <c r="E152" s="8"/>
      <c r="F152" s="8"/>
      <c r="G152" s="8" t="str">
        <f t="shared" si="0"/>
        <v/>
      </c>
    </row>
    <row r="153" spans="1:8" hidden="1">
      <c r="A153" s="8">
        <v>4</v>
      </c>
      <c r="B153" s="8" t="str">
        <f>pd!C9</f>
        <v>HILMAN SYA'FEI</v>
      </c>
      <c r="C153" s="8"/>
      <c r="D153" s="8"/>
      <c r="E153" s="8"/>
      <c r="F153" s="8"/>
      <c r="G153" s="8" t="str">
        <f t="shared" si="0"/>
        <v/>
      </c>
    </row>
    <row r="154" spans="1:8" hidden="1">
      <c r="A154" s="8">
        <v>5</v>
      </c>
      <c r="B154" s="8" t="str">
        <f>pd!C10</f>
        <v>JAMALUDDIN</v>
      </c>
      <c r="C154" s="8"/>
      <c r="D154" s="8"/>
      <c r="E154" s="8"/>
      <c r="F154" s="8"/>
      <c r="G154" s="8" t="str">
        <f t="shared" si="0"/>
        <v/>
      </c>
    </row>
    <row r="155" spans="1:8" hidden="1">
      <c r="A155" s="8">
        <v>6</v>
      </c>
      <c r="B155" s="8" t="str">
        <f>pd!C11</f>
        <v>M. ADITYA RYANDI</v>
      </c>
      <c r="C155" s="8"/>
      <c r="D155" s="8"/>
      <c r="E155" s="8"/>
      <c r="F155" s="8"/>
      <c r="G155" s="8" t="str">
        <f t="shared" si="0"/>
        <v/>
      </c>
    </row>
    <row r="156" spans="1:8" hidden="1">
      <c r="A156" s="8">
        <v>7</v>
      </c>
      <c r="B156" s="8" t="str">
        <f>pd!C12</f>
        <v>M. ZAINAL AKBAR</v>
      </c>
      <c r="C156" s="8"/>
      <c r="D156" s="8"/>
      <c r="E156" s="8"/>
      <c r="F156" s="8"/>
      <c r="G156" s="8" t="str">
        <f t="shared" si="0"/>
        <v/>
      </c>
    </row>
    <row r="157" spans="1:8" hidden="1">
      <c r="A157" s="8">
        <v>8</v>
      </c>
      <c r="B157" s="8" t="str">
        <f>pd!C13</f>
        <v>MAULIDI</v>
      </c>
      <c r="C157" s="8"/>
      <c r="D157" s="8"/>
      <c r="E157" s="8"/>
      <c r="F157" s="8"/>
      <c r="G157" s="8" t="str">
        <f t="shared" si="0"/>
        <v/>
      </c>
    </row>
    <row r="158" spans="1:8" hidden="1">
      <c r="A158" s="8">
        <v>9</v>
      </c>
      <c r="B158" s="8" t="str">
        <f>pd!C14</f>
        <v>MUHAMMAD AGUS RIFANI</v>
      </c>
      <c r="C158" s="8"/>
      <c r="D158" s="8"/>
      <c r="E158" s="8"/>
      <c r="F158" s="8"/>
      <c r="G158" s="8" t="str">
        <f t="shared" si="0"/>
        <v/>
      </c>
    </row>
    <row r="159" spans="1:8" hidden="1">
      <c r="A159" s="8">
        <v>10</v>
      </c>
      <c r="B159" s="8" t="str">
        <f>pd!C15</f>
        <v>MUHAMMAD AKBAR</v>
      </c>
      <c r="C159" s="8"/>
      <c r="D159" s="8"/>
      <c r="E159" s="8"/>
      <c r="F159" s="8"/>
      <c r="G159" s="8" t="str">
        <f t="shared" si="0"/>
        <v/>
      </c>
    </row>
    <row r="160" spans="1:8" hidden="1">
      <c r="A160" s="8">
        <v>11</v>
      </c>
      <c r="B160" s="8" t="str">
        <f>pd!C16</f>
        <v>MUHAMMAD ALPIANOR</v>
      </c>
      <c r="C160" s="8"/>
      <c r="D160" s="8"/>
      <c r="E160" s="8"/>
      <c r="F160" s="8"/>
      <c r="G160" s="8" t="str">
        <f t="shared" si="0"/>
        <v/>
      </c>
    </row>
    <row r="161" spans="1:7" hidden="1">
      <c r="A161" s="8">
        <v>12</v>
      </c>
      <c r="B161" s="8" t="str">
        <f>pd!C17</f>
        <v>MUHAMMAD ANDRIAN</v>
      </c>
      <c r="C161" s="8"/>
      <c r="D161" s="8"/>
      <c r="E161" s="8"/>
      <c r="F161" s="8"/>
      <c r="G161" s="8" t="str">
        <f t="shared" si="0"/>
        <v/>
      </c>
    </row>
    <row r="162" spans="1:7" hidden="1">
      <c r="A162" s="8">
        <v>13</v>
      </c>
      <c r="B162" s="8" t="str">
        <f>pd!C18</f>
        <v>MUHAMMAD AZIDAN</v>
      </c>
      <c r="C162" s="8"/>
      <c r="D162" s="8"/>
      <c r="E162" s="8"/>
      <c r="F162" s="8"/>
      <c r="G162" s="8" t="str">
        <f t="shared" si="0"/>
        <v/>
      </c>
    </row>
    <row r="163" spans="1:7" hidden="1">
      <c r="A163" s="8">
        <v>14</v>
      </c>
      <c r="B163" s="8" t="str">
        <f>pd!C19</f>
        <v>MUHAMMAD FAHRIANSYAH</v>
      </c>
      <c r="C163" s="8"/>
      <c r="D163" s="8"/>
      <c r="E163" s="8"/>
      <c r="F163" s="8"/>
      <c r="G163" s="8" t="str">
        <f t="shared" si="0"/>
        <v/>
      </c>
    </row>
    <row r="164" spans="1:7" hidden="1">
      <c r="A164" s="8">
        <v>15</v>
      </c>
      <c r="B164" s="8" t="str">
        <f>pd!C20</f>
        <v>MUHAMMAD FAUZAN</v>
      </c>
      <c r="C164" s="8"/>
      <c r="D164" s="8"/>
      <c r="E164" s="8"/>
      <c r="F164" s="8"/>
      <c r="G164" s="8" t="str">
        <f t="shared" si="0"/>
        <v/>
      </c>
    </row>
    <row r="165" spans="1:7" hidden="1">
      <c r="A165" s="8">
        <v>16</v>
      </c>
      <c r="B165" s="8" t="str">
        <f>pd!C21</f>
        <v>MUHAMMAD FAZAL HAFIZH</v>
      </c>
      <c r="C165" s="8"/>
      <c r="D165" s="8"/>
      <c r="E165" s="8"/>
      <c r="F165" s="8"/>
      <c r="G165" s="8" t="str">
        <f t="shared" si="0"/>
        <v/>
      </c>
    </row>
    <row r="166" spans="1:7" hidden="1">
      <c r="A166" s="8">
        <v>17</v>
      </c>
      <c r="B166" s="8" t="str">
        <f>pd!C22</f>
        <v>MUHAMMAD FIKRI</v>
      </c>
      <c r="C166" s="8"/>
      <c r="D166" s="8"/>
      <c r="E166" s="8"/>
      <c r="F166" s="8"/>
      <c r="G166" s="8" t="str">
        <f t="shared" si="0"/>
        <v/>
      </c>
    </row>
    <row r="167" spans="1:7" hidden="1">
      <c r="A167" s="8">
        <v>18</v>
      </c>
      <c r="B167" s="8" t="str">
        <f>pd!C23</f>
        <v>MUHAMMAD IHWAN</v>
      </c>
      <c r="C167" s="8"/>
      <c r="D167" s="8"/>
      <c r="E167" s="8"/>
      <c r="F167" s="8"/>
      <c r="G167" s="8" t="str">
        <f t="shared" si="0"/>
        <v/>
      </c>
    </row>
    <row r="168" spans="1:7" hidden="1">
      <c r="A168" s="8">
        <v>19</v>
      </c>
      <c r="B168" s="8" t="str">
        <f>pd!C24</f>
        <v>MUHAMMAD IQBAL FIRDAUS</v>
      </c>
      <c r="C168" s="8"/>
      <c r="D168" s="8"/>
      <c r="E168" s="8"/>
      <c r="F168" s="8"/>
      <c r="G168" s="8" t="str">
        <f t="shared" si="0"/>
        <v/>
      </c>
    </row>
    <row r="169" spans="1:7" hidden="1">
      <c r="A169" s="8">
        <v>20</v>
      </c>
      <c r="B169" s="8" t="str">
        <f>pd!C25</f>
        <v>MUHAMMAD IZZA ARRAFI</v>
      </c>
      <c r="C169" s="8"/>
      <c r="D169" s="8"/>
      <c r="E169" s="8"/>
      <c r="F169" s="8"/>
      <c r="G169" s="8" t="str">
        <f t="shared" si="0"/>
        <v/>
      </c>
    </row>
    <row r="170" spans="1:7" hidden="1">
      <c r="A170" s="8">
        <v>21</v>
      </c>
      <c r="B170" s="8" t="str">
        <f>pd!C26</f>
        <v>MUHAMMAD MAHDI</v>
      </c>
      <c r="C170" s="8"/>
      <c r="D170" s="8"/>
      <c r="E170" s="8"/>
      <c r="F170" s="8"/>
      <c r="G170" s="8" t="str">
        <f t="shared" si="0"/>
        <v/>
      </c>
    </row>
    <row r="171" spans="1:7" hidden="1">
      <c r="A171" s="8">
        <v>22</v>
      </c>
      <c r="B171" s="8" t="str">
        <f>pd!C27</f>
        <v>MUHAMMAD NAHDY RAMADHAN</v>
      </c>
      <c r="C171" s="8"/>
      <c r="D171" s="8"/>
      <c r="E171" s="8"/>
      <c r="F171" s="8"/>
      <c r="G171" s="8" t="str">
        <f t="shared" si="0"/>
        <v/>
      </c>
    </row>
    <row r="172" spans="1:7" hidden="1">
      <c r="A172" s="8">
        <v>23</v>
      </c>
      <c r="B172" s="8" t="str">
        <f>pd!C28</f>
        <v>MUHAMMAD NUR FADHILAH</v>
      </c>
      <c r="C172" s="8"/>
      <c r="D172" s="8"/>
      <c r="E172" s="8"/>
      <c r="F172" s="8"/>
      <c r="G172" s="8" t="str">
        <f t="shared" si="0"/>
        <v/>
      </c>
    </row>
    <row r="173" spans="1:7" hidden="1">
      <c r="A173" s="8">
        <v>24</v>
      </c>
      <c r="B173" s="8" t="str">
        <f>pd!C29</f>
        <v>MUHAMMAD RAHMAN</v>
      </c>
      <c r="C173" s="8"/>
      <c r="D173" s="8"/>
      <c r="E173" s="8"/>
      <c r="F173" s="8"/>
      <c r="G173" s="8" t="str">
        <f t="shared" si="0"/>
        <v/>
      </c>
    </row>
    <row r="174" spans="1:7" hidden="1">
      <c r="A174" s="8">
        <v>25</v>
      </c>
      <c r="B174" s="8" t="str">
        <f>pd!C30</f>
        <v>MUHAMMAD RAIHAN</v>
      </c>
      <c r="C174" s="8"/>
      <c r="D174" s="8"/>
      <c r="E174" s="8"/>
      <c r="F174" s="8"/>
      <c r="G174" s="8" t="str">
        <f t="shared" si="0"/>
        <v/>
      </c>
    </row>
    <row r="175" spans="1:7" hidden="1">
      <c r="A175" s="8">
        <v>26</v>
      </c>
      <c r="B175" s="8" t="str">
        <f>pd!C31</f>
        <v>MUHAMMAD RAYHAN PARIZAN</v>
      </c>
      <c r="C175" s="8"/>
      <c r="D175" s="8"/>
      <c r="E175" s="8"/>
      <c r="F175" s="8"/>
      <c r="G175" s="8" t="str">
        <f t="shared" si="0"/>
        <v/>
      </c>
    </row>
    <row r="176" spans="1:7" hidden="1">
      <c r="A176" s="8">
        <v>27</v>
      </c>
      <c r="B176" s="8" t="str">
        <f>pd!C32</f>
        <v>MUHAMMAD RIFKI</v>
      </c>
      <c r="C176" s="8"/>
      <c r="D176" s="8"/>
      <c r="E176" s="8"/>
      <c r="F176" s="8"/>
      <c r="G176" s="8" t="str">
        <f t="shared" si="0"/>
        <v/>
      </c>
    </row>
    <row r="177" spans="1:7" hidden="1">
      <c r="A177" s="8">
        <v>28</v>
      </c>
      <c r="B177" s="8" t="str">
        <f>pd!C33</f>
        <v>MUHAMMAD RINALDI MAULANA</v>
      </c>
      <c r="C177" s="8"/>
      <c r="D177" s="8"/>
      <c r="E177" s="8"/>
      <c r="F177" s="8"/>
      <c r="G177" s="8" t="str">
        <f t="shared" si="0"/>
        <v/>
      </c>
    </row>
    <row r="178" spans="1:7" hidden="1">
      <c r="A178" s="8">
        <v>29</v>
      </c>
      <c r="B178" s="8" t="str">
        <f>pd!C34</f>
        <v>MUHAMMAD RIZAL</v>
      </c>
      <c r="C178" s="8"/>
      <c r="D178" s="8"/>
      <c r="E178" s="8"/>
      <c r="F178" s="8"/>
      <c r="G178" s="8" t="str">
        <f t="shared" si="0"/>
        <v/>
      </c>
    </row>
    <row r="179" spans="1:7" hidden="1">
      <c r="A179" s="8">
        <v>30</v>
      </c>
      <c r="B179" s="8" t="str">
        <f>pd!C35</f>
        <v>MUHAMMAD RUDI</v>
      </c>
      <c r="C179" s="8"/>
      <c r="D179" s="8"/>
      <c r="E179" s="8"/>
      <c r="F179" s="8"/>
      <c r="G179" s="8" t="str">
        <f t="shared" si="0"/>
        <v/>
      </c>
    </row>
    <row r="180" spans="1:7" hidden="1">
      <c r="A180" s="8">
        <v>31</v>
      </c>
      <c r="B180" s="8" t="str">
        <f>pd!C36</f>
        <v>MUHAMMAD SARBANI</v>
      </c>
      <c r="C180" s="8"/>
      <c r="D180" s="8"/>
      <c r="E180" s="8"/>
      <c r="F180" s="8"/>
      <c r="G180" s="8" t="str">
        <f t="shared" si="0"/>
        <v/>
      </c>
    </row>
    <row r="181" spans="1:7" hidden="1">
      <c r="A181" s="8">
        <v>32</v>
      </c>
      <c r="B181" s="8" t="str">
        <f>pd!C37</f>
        <v>MUHAMMAD SYIFA ALIF NUGRAHA</v>
      </c>
      <c r="C181" s="8"/>
      <c r="D181" s="8"/>
      <c r="E181" s="8"/>
      <c r="F181" s="8"/>
      <c r="G181" s="8" t="str">
        <f t="shared" si="0"/>
        <v/>
      </c>
    </row>
    <row r="182" spans="1:7" hidden="1">
      <c r="A182" s="8">
        <v>33</v>
      </c>
      <c r="B182" s="8" t="str">
        <f>pd!C38</f>
        <v>MUHAMMAD YUSUF</v>
      </c>
      <c r="C182" s="8"/>
      <c r="D182" s="8"/>
      <c r="E182" s="8"/>
      <c r="F182" s="8"/>
      <c r="G182" s="8" t="str">
        <f t="shared" si="0"/>
        <v/>
      </c>
    </row>
    <row r="183" spans="1:7" hidden="1">
      <c r="A183" s="8">
        <v>34</v>
      </c>
      <c r="B183" s="8" t="str">
        <f>pd!C39</f>
        <v>OSAMAH NASRULLAH</v>
      </c>
      <c r="C183" s="8"/>
      <c r="D183" s="8"/>
      <c r="E183" s="8"/>
      <c r="F183" s="8"/>
      <c r="G183" s="8" t="str">
        <f t="shared" si="0"/>
        <v/>
      </c>
    </row>
    <row r="184" spans="1:7" hidden="1">
      <c r="A184" s="8">
        <v>35</v>
      </c>
      <c r="B184" s="8" t="str">
        <f>pd!C40</f>
        <v>RUDISA</v>
      </c>
      <c r="C184" s="8"/>
      <c r="D184" s="8"/>
      <c r="E184" s="8"/>
      <c r="F184" s="8"/>
      <c r="G184" s="8" t="str">
        <f t="shared" si="0"/>
        <v/>
      </c>
    </row>
    <row r="185" spans="1:7" hidden="1">
      <c r="A185" s="8">
        <v>36</v>
      </c>
      <c r="B185" s="8" t="str">
        <f>pd!C41</f>
        <v>ZAINAL ILMI</v>
      </c>
      <c r="C185" s="8"/>
      <c r="D185" s="8"/>
      <c r="E185" s="8"/>
      <c r="F185" s="8"/>
      <c r="G185" s="8" t="str">
        <f t="shared" si="0"/>
        <v/>
      </c>
    </row>
    <row r="186" spans="1:7" hidden="1">
      <c r="A186" s="8">
        <v>37</v>
      </c>
      <c r="B186" s="8">
        <f>pd!C42</f>
        <v>0</v>
      </c>
      <c r="C186" s="8"/>
      <c r="D186" s="8"/>
      <c r="E186" s="8"/>
      <c r="F186" s="8"/>
      <c r="G186" s="8" t="str">
        <f t="shared" si="0"/>
        <v/>
      </c>
    </row>
    <row r="187" spans="1:7" hidden="1">
      <c r="A187" s="8">
        <v>38</v>
      </c>
      <c r="B187" s="8">
        <f>pd!C43</f>
        <v>0</v>
      </c>
      <c r="C187" s="8"/>
      <c r="D187" s="8"/>
      <c r="E187" s="8"/>
      <c r="F187" s="8"/>
      <c r="G187" s="8" t="str">
        <f t="shared" si="0"/>
        <v/>
      </c>
    </row>
    <row r="188" spans="1:7" hidden="1">
      <c r="A188" s="8">
        <v>39</v>
      </c>
      <c r="B188" s="8">
        <f>pd!C44</f>
        <v>0</v>
      </c>
      <c r="C188" s="8"/>
      <c r="D188" s="8"/>
      <c r="E188" s="8"/>
      <c r="F188" s="8"/>
      <c r="G188" s="8" t="str">
        <f t="shared" si="0"/>
        <v/>
      </c>
    </row>
    <row r="189" spans="1:7" hidden="1">
      <c r="A189" s="8">
        <v>40</v>
      </c>
      <c r="B189" s="8">
        <f>pd!C45</f>
        <v>0</v>
      </c>
      <c r="C189" s="8"/>
      <c r="D189" s="8"/>
      <c r="E189" s="8"/>
      <c r="F189" s="8"/>
      <c r="G189" s="8" t="str">
        <f t="shared" si="0"/>
        <v/>
      </c>
    </row>
    <row r="191" spans="1:7">
      <c r="A191" s="1">
        <v>3</v>
      </c>
      <c r="B191" s="1" t="s">
        <v>178</v>
      </c>
    </row>
    <row r="192" spans="1:7">
      <c r="B192" s="1" t="s">
        <v>116</v>
      </c>
    </row>
    <row r="193" spans="1:2">
      <c r="B193" s="1" t="s">
        <v>117</v>
      </c>
    </row>
    <row r="194" spans="1:2">
      <c r="B194" s="1" t="s">
        <v>118</v>
      </c>
    </row>
    <row r="195" spans="1:2">
      <c r="B195" s="1" t="s">
        <v>119</v>
      </c>
    </row>
    <row r="197" spans="1:2">
      <c r="A197" s="1" t="s">
        <v>120</v>
      </c>
    </row>
    <row r="198" spans="1:2">
      <c r="B198" s="1" t="s">
        <v>111</v>
      </c>
    </row>
    <row r="199" spans="1:2">
      <c r="B199" s="12" t="s">
        <v>121</v>
      </c>
    </row>
    <row r="200" spans="1:2">
      <c r="B200" s="12" t="s">
        <v>122</v>
      </c>
    </row>
    <row r="201" spans="1:2">
      <c r="B201" s="12" t="s">
        <v>123</v>
      </c>
    </row>
    <row r="202" spans="1:2">
      <c r="B202" s="12" t="s">
        <v>124</v>
      </c>
    </row>
    <row r="204" spans="1:2">
      <c r="B204" s="1" t="s">
        <v>125</v>
      </c>
    </row>
    <row r="205" spans="1:2">
      <c r="B205" s="1" t="s">
        <v>126</v>
      </c>
    </row>
    <row r="206" spans="1:2">
      <c r="B206" s="1" t="s">
        <v>127</v>
      </c>
    </row>
    <row r="207" spans="1:2">
      <c r="B207" s="1" t="s">
        <v>128</v>
      </c>
    </row>
    <row r="208" spans="1:2">
      <c r="B208" s="1" t="s">
        <v>129</v>
      </c>
    </row>
    <row r="210" spans="1:2">
      <c r="B210" s="1" t="s">
        <v>130</v>
      </c>
    </row>
    <row r="211" spans="1:2">
      <c r="B211" s="1" t="s">
        <v>132</v>
      </c>
    </row>
    <row r="212" spans="1:2">
      <c r="B212" s="1" t="s">
        <v>133</v>
      </c>
    </row>
    <row r="213" spans="1:2">
      <c r="B213" s="1" t="s">
        <v>134</v>
      </c>
    </row>
    <row r="214" spans="1:2">
      <c r="B214" s="1" t="s">
        <v>135</v>
      </c>
    </row>
    <row r="216" spans="1:2">
      <c r="B216" s="1" t="s">
        <v>131</v>
      </c>
    </row>
    <row r="217" spans="1:2">
      <c r="B217" s="1" t="s">
        <v>136</v>
      </c>
    </row>
    <row r="218" spans="1:2">
      <c r="B218" s="1" t="s">
        <v>137</v>
      </c>
    </row>
    <row r="219" spans="1:2">
      <c r="B219" s="1" t="s">
        <v>138</v>
      </c>
    </row>
    <row r="220" spans="1:2">
      <c r="B220" s="1" t="s">
        <v>139</v>
      </c>
    </row>
    <row r="221" spans="1:2">
      <c r="B221" s="1" t="s">
        <v>43</v>
      </c>
    </row>
    <row r="222" spans="1:2">
      <c r="A222" s="1" t="s">
        <v>170</v>
      </c>
    </row>
    <row r="223" spans="1:2">
      <c r="B223" s="1" t="s">
        <v>43</v>
      </c>
    </row>
    <row r="224" spans="1:2">
      <c r="A224" s="1" t="s">
        <v>181</v>
      </c>
    </row>
    <row r="225" spans="1:8">
      <c r="B225" s="1" t="s">
        <v>140</v>
      </c>
    </row>
    <row r="226" spans="1:8">
      <c r="B226" s="1" t="s">
        <v>141</v>
      </c>
    </row>
    <row r="227" spans="1:8">
      <c r="B227" s="1" t="s">
        <v>142</v>
      </c>
    </row>
    <row r="228" spans="1:8">
      <c r="B228" s="1" t="s">
        <v>143</v>
      </c>
    </row>
    <row r="230" spans="1:8">
      <c r="B230" s="1" t="s">
        <v>151</v>
      </c>
    </row>
    <row r="231" spans="1:8">
      <c r="A231" s="334" t="s">
        <v>2</v>
      </c>
      <c r="B231" s="341"/>
      <c r="C231" s="470" t="s">
        <v>61</v>
      </c>
      <c r="D231" s="472"/>
      <c r="E231" s="470" t="s">
        <v>152</v>
      </c>
      <c r="F231" s="471"/>
      <c r="G231" s="472"/>
      <c r="H231" s="218" t="s">
        <v>153</v>
      </c>
    </row>
    <row r="232" spans="1:8" ht="97.5" customHeight="1">
      <c r="A232" s="333" t="str">
        <f>B141</f>
        <v>3.10 Menganalisis dokumenj transaksi penjualan</v>
      </c>
      <c r="B232" s="333"/>
      <c r="C232" s="336" t="str">
        <f>A30</f>
        <v xml:space="preserve">3.10.1 Menjelaskan Jenis dokumen administrasi penjualan
3.10.2 Memahami langkah pembuatan dokumen administrasi penjualan
</v>
      </c>
      <c r="D232" s="337"/>
      <c r="E232" s="336" t="s">
        <v>569</v>
      </c>
      <c r="F232" s="473"/>
      <c r="G232" s="337"/>
      <c r="H232" s="216" t="s">
        <v>146</v>
      </c>
    </row>
    <row r="233" spans="1:8">
      <c r="A233" s="336" t="s">
        <v>388</v>
      </c>
      <c r="B233" s="473"/>
      <c r="C233" s="473"/>
      <c r="D233" s="473"/>
      <c r="E233" s="473"/>
      <c r="F233" s="473"/>
      <c r="G233" s="473"/>
      <c r="H233" s="337"/>
    </row>
    <row r="234" spans="1:8">
      <c r="A234" s="219">
        <v>1</v>
      </c>
      <c r="B234" s="336" t="s">
        <v>570</v>
      </c>
      <c r="C234" s="473"/>
      <c r="D234" s="473"/>
      <c r="E234" s="473"/>
      <c r="F234" s="473"/>
      <c r="G234" s="473"/>
      <c r="H234" s="337"/>
    </row>
    <row r="235" spans="1:8">
      <c r="A235" s="219">
        <v>2</v>
      </c>
      <c r="B235" s="336" t="s">
        <v>572</v>
      </c>
      <c r="C235" s="473"/>
      <c r="D235" s="473"/>
      <c r="E235" s="473"/>
      <c r="F235" s="473"/>
      <c r="G235" s="473"/>
      <c r="H235" s="337"/>
    </row>
    <row r="236" spans="1:8" hidden="1">
      <c r="A236" s="219">
        <v>3</v>
      </c>
      <c r="B236" s="336"/>
      <c r="C236" s="473"/>
      <c r="D236" s="473"/>
      <c r="E236" s="473"/>
      <c r="F236" s="473"/>
      <c r="G236" s="473"/>
      <c r="H236" s="337"/>
    </row>
    <row r="237" spans="1:8" hidden="1">
      <c r="A237" s="219">
        <v>4</v>
      </c>
      <c r="B237" s="336"/>
      <c r="C237" s="473"/>
      <c r="D237" s="473"/>
      <c r="E237" s="473"/>
      <c r="F237" s="473"/>
      <c r="G237" s="473"/>
      <c r="H237" s="337"/>
    </row>
    <row r="238" spans="1:8" hidden="1">
      <c r="A238" s="219">
        <v>5</v>
      </c>
      <c r="B238" s="336"/>
      <c r="C238" s="473"/>
      <c r="D238" s="473"/>
      <c r="E238" s="473"/>
      <c r="F238" s="473"/>
      <c r="G238" s="473"/>
      <c r="H238" s="337"/>
    </row>
    <row r="239" spans="1:8" hidden="1">
      <c r="A239" s="219">
        <v>6</v>
      </c>
      <c r="B239" s="336"/>
      <c r="C239" s="473"/>
      <c r="D239" s="473"/>
      <c r="E239" s="473"/>
      <c r="F239" s="473"/>
      <c r="G239" s="473"/>
      <c r="H239" s="337"/>
    </row>
    <row r="240" spans="1:8" hidden="1">
      <c r="A240" s="219">
        <v>7</v>
      </c>
      <c r="B240" s="336"/>
      <c r="C240" s="473"/>
      <c r="D240" s="473"/>
      <c r="E240" s="473"/>
      <c r="F240" s="473"/>
      <c r="G240" s="473"/>
      <c r="H240" s="337"/>
    </row>
    <row r="241" spans="1:10" hidden="1">
      <c r="A241" s="219">
        <v>8</v>
      </c>
      <c r="B241" s="336"/>
      <c r="C241" s="473"/>
      <c r="D241" s="473"/>
      <c r="E241" s="473"/>
      <c r="F241" s="473"/>
      <c r="G241" s="473"/>
      <c r="H241" s="337"/>
    </row>
    <row r="242" spans="1:10" hidden="1">
      <c r="A242" s="219">
        <v>9</v>
      </c>
      <c r="B242" s="336"/>
      <c r="C242" s="473"/>
      <c r="D242" s="473"/>
      <c r="E242" s="473"/>
      <c r="F242" s="473"/>
      <c r="G242" s="473"/>
      <c r="H242" s="337"/>
    </row>
    <row r="243" spans="1:10" hidden="1">
      <c r="A243" s="219">
        <v>10</v>
      </c>
      <c r="B243" s="336"/>
      <c r="C243" s="473"/>
      <c r="D243" s="473"/>
      <c r="E243" s="473"/>
      <c r="F243" s="473"/>
      <c r="G243" s="473"/>
      <c r="H243" s="337"/>
    </row>
    <row r="244" spans="1:10">
      <c r="A244" s="463" t="s">
        <v>154</v>
      </c>
      <c r="B244" s="464"/>
      <c r="C244" s="464"/>
      <c r="D244" s="464"/>
      <c r="E244" s="464"/>
      <c r="F244" s="464"/>
      <c r="G244" s="464"/>
      <c r="H244" s="465"/>
    </row>
    <row r="245" spans="1:10" ht="78.75" customHeight="1">
      <c r="A245" s="219">
        <v>1</v>
      </c>
      <c r="B245" s="336" t="s">
        <v>571</v>
      </c>
      <c r="C245" s="473"/>
      <c r="D245" s="473"/>
      <c r="E245" s="473"/>
      <c r="F245" s="473"/>
      <c r="G245" s="473"/>
      <c r="H245" s="337"/>
    </row>
    <row r="246" spans="1:10" ht="223.5" customHeight="1">
      <c r="A246" s="219">
        <v>2</v>
      </c>
      <c r="B246" s="336" t="s">
        <v>573</v>
      </c>
      <c r="C246" s="473"/>
      <c r="D246" s="473"/>
      <c r="E246" s="473"/>
      <c r="F246" s="473"/>
      <c r="G246" s="473"/>
      <c r="H246" s="337"/>
      <c r="I246" s="211"/>
      <c r="J246" s="211"/>
    </row>
    <row r="247" spans="1:10" ht="64.5" hidden="1" customHeight="1">
      <c r="A247" s="219">
        <v>3</v>
      </c>
      <c r="B247" s="336"/>
      <c r="C247" s="473"/>
      <c r="D247" s="473"/>
      <c r="E247" s="473"/>
      <c r="F247" s="473"/>
      <c r="G247" s="473"/>
      <c r="H247" s="337"/>
      <c r="I247" s="211"/>
      <c r="J247" s="211"/>
    </row>
    <row r="248" spans="1:10" hidden="1">
      <c r="A248" s="219">
        <v>4</v>
      </c>
      <c r="B248" s="336"/>
      <c r="C248" s="473"/>
      <c r="D248" s="473"/>
      <c r="E248" s="473"/>
      <c r="F248" s="473"/>
      <c r="G248" s="473"/>
      <c r="H248" s="337"/>
      <c r="I248" s="211"/>
      <c r="J248" s="211"/>
    </row>
    <row r="249" spans="1:10" hidden="1">
      <c r="A249" s="219">
        <v>5</v>
      </c>
      <c r="B249" s="336"/>
      <c r="C249" s="473"/>
      <c r="D249" s="473"/>
      <c r="E249" s="473"/>
      <c r="F249" s="473"/>
      <c r="G249" s="473"/>
      <c r="H249" s="337"/>
      <c r="I249" s="211"/>
      <c r="J249" s="211"/>
    </row>
    <row r="250" spans="1:10" hidden="1">
      <c r="A250" s="219">
        <v>6</v>
      </c>
      <c r="B250" s="336"/>
      <c r="C250" s="473"/>
      <c r="D250" s="473"/>
      <c r="E250" s="473"/>
      <c r="F250" s="473"/>
      <c r="G250" s="473"/>
      <c r="H250" s="337"/>
      <c r="I250" s="211"/>
      <c r="J250" s="211"/>
    </row>
    <row r="251" spans="1:10" hidden="1">
      <c r="A251" s="219">
        <v>7</v>
      </c>
      <c r="B251" s="336"/>
      <c r="C251" s="473"/>
      <c r="D251" s="473"/>
      <c r="E251" s="473"/>
      <c r="F251" s="473"/>
      <c r="G251" s="473"/>
      <c r="H251" s="337"/>
      <c r="I251" s="211"/>
      <c r="J251" s="211"/>
    </row>
    <row r="252" spans="1:10" hidden="1">
      <c r="A252" s="219">
        <v>8</v>
      </c>
      <c r="B252" s="336"/>
      <c r="C252" s="473"/>
      <c r="D252" s="473"/>
      <c r="E252" s="473"/>
      <c r="F252" s="473"/>
      <c r="G252" s="473"/>
      <c r="H252" s="337"/>
      <c r="I252" s="211"/>
      <c r="J252" s="211"/>
    </row>
    <row r="253" spans="1:10" hidden="1">
      <c r="A253" s="219">
        <v>9</v>
      </c>
      <c r="B253" s="336"/>
      <c r="C253" s="473"/>
      <c r="D253" s="473"/>
      <c r="E253" s="473"/>
      <c r="F253" s="473"/>
      <c r="G253" s="473"/>
      <c r="H253" s="337"/>
      <c r="I253" s="211"/>
      <c r="J253" s="211"/>
    </row>
    <row r="254" spans="1:10" hidden="1">
      <c r="A254" s="219">
        <v>10</v>
      </c>
      <c r="B254" s="336"/>
      <c r="C254" s="473"/>
      <c r="D254" s="473"/>
      <c r="E254" s="473"/>
      <c r="F254" s="473"/>
      <c r="G254" s="473"/>
      <c r="H254" s="337"/>
      <c r="I254" s="211"/>
      <c r="J254" s="211"/>
    </row>
    <row r="255" spans="1:10">
      <c r="A255" s="211"/>
      <c r="B255" s="211"/>
      <c r="C255" s="211"/>
      <c r="D255" s="211"/>
      <c r="E255" s="211"/>
      <c r="F255" s="211"/>
      <c r="G255" s="211"/>
      <c r="H255" s="211"/>
      <c r="I255" s="211"/>
      <c r="J255" s="211"/>
    </row>
    <row r="256" spans="1:10">
      <c r="A256" s="157">
        <v>4</v>
      </c>
      <c r="B256" s="1" t="s">
        <v>155</v>
      </c>
    </row>
    <row r="257" spans="1:14" s="220" customFormat="1">
      <c r="A257" s="319" t="s">
        <v>52</v>
      </c>
      <c r="B257" s="319" t="s">
        <v>110</v>
      </c>
      <c r="C257" s="318" t="s">
        <v>156</v>
      </c>
      <c r="D257" s="318"/>
      <c r="E257" s="318"/>
      <c r="F257" s="318"/>
      <c r="G257" s="318"/>
      <c r="H257" s="318"/>
      <c r="I257" s="318"/>
      <c r="J257" s="318"/>
      <c r="K257" s="318"/>
      <c r="L257" s="318"/>
      <c r="M257" s="319" t="s">
        <v>157</v>
      </c>
      <c r="N257" s="1" t="s">
        <v>407</v>
      </c>
    </row>
    <row r="258" spans="1:14" s="220" customFormat="1">
      <c r="A258" s="320"/>
      <c r="B258" s="320"/>
      <c r="C258" s="219">
        <v>1</v>
      </c>
      <c r="D258" s="219">
        <v>2</v>
      </c>
      <c r="E258" s="219">
        <v>3</v>
      </c>
      <c r="F258" s="219">
        <v>4</v>
      </c>
      <c r="G258" s="219">
        <v>5</v>
      </c>
      <c r="H258" s="219">
        <v>6</v>
      </c>
      <c r="I258" s="219">
        <v>7</v>
      </c>
      <c r="J258" s="219">
        <v>8</v>
      </c>
      <c r="K258" s="219">
        <v>9</v>
      </c>
      <c r="L258" s="219">
        <v>10</v>
      </c>
      <c r="M258" s="320"/>
      <c r="N258" s="1">
        <v>25</v>
      </c>
    </row>
    <row r="259" spans="1:14">
      <c r="A259" s="217">
        <v>1</v>
      </c>
      <c r="B259" s="8" t="str">
        <f>B150</f>
        <v>AHMAD JUNAIDI</v>
      </c>
      <c r="C259" s="217"/>
      <c r="D259" s="217"/>
      <c r="E259" s="217"/>
      <c r="F259" s="217"/>
      <c r="G259" s="217"/>
      <c r="H259" s="217"/>
      <c r="I259" s="217"/>
      <c r="J259" s="217"/>
      <c r="K259" s="217"/>
      <c r="L259" s="217"/>
      <c r="M259" s="217" t="str">
        <f>IF(COUNT(C259:L259)=0,"",((SUM(C259:L259)/(COUNTA($B$234:$H$243)*4))*4)*$N$258)</f>
        <v/>
      </c>
    </row>
    <row r="260" spans="1:14">
      <c r="A260" s="217">
        <v>2</v>
      </c>
      <c r="B260" s="8" t="str">
        <f t="shared" ref="B260:B298" si="1">B151</f>
        <v>AHMAD RIYUDHA</v>
      </c>
      <c r="C260" s="217"/>
      <c r="D260" s="217"/>
      <c r="E260" s="217"/>
      <c r="F260" s="217"/>
      <c r="G260" s="217"/>
      <c r="H260" s="217"/>
      <c r="I260" s="217"/>
      <c r="J260" s="217"/>
      <c r="K260" s="217"/>
      <c r="L260" s="217"/>
      <c r="M260" s="221" t="str">
        <f>IF(COUNT(C260:L260)=0,"",((SUM(C260:L260)/(COUNTA($B$234:$H$243)*4))*4)*$N$258)</f>
        <v/>
      </c>
    </row>
    <row r="261" spans="1:14">
      <c r="A261" s="217">
        <v>3</v>
      </c>
      <c r="B261" s="8" t="str">
        <f t="shared" si="1"/>
        <v>AHMAD SAYUDINOR</v>
      </c>
      <c r="C261" s="217"/>
      <c r="D261" s="217"/>
      <c r="E261" s="217"/>
      <c r="F261" s="217"/>
      <c r="G261" s="217"/>
      <c r="H261" s="217"/>
      <c r="I261" s="217"/>
      <c r="J261" s="217"/>
      <c r="K261" s="217"/>
      <c r="L261" s="217"/>
      <c r="M261" s="221" t="str">
        <f t="shared" ref="M261:M298" si="2">IF(COUNT(C261:L261)=0,"",((SUM(C261:L261)/(COUNTA($B$234:$H$243)*4))*4)*$N$258)</f>
        <v/>
      </c>
    </row>
    <row r="262" spans="1:14" hidden="1">
      <c r="A262" s="217">
        <v>4</v>
      </c>
      <c r="B262" s="8" t="str">
        <f t="shared" si="1"/>
        <v>HILMAN SYA'FEI</v>
      </c>
      <c r="C262" s="217"/>
      <c r="D262" s="217"/>
      <c r="E262" s="217"/>
      <c r="F262" s="217"/>
      <c r="G262" s="217"/>
      <c r="H262" s="217"/>
      <c r="I262" s="217"/>
      <c r="J262" s="217"/>
      <c r="K262" s="217"/>
      <c r="L262" s="217"/>
      <c r="M262" s="221" t="str">
        <f t="shared" si="2"/>
        <v/>
      </c>
    </row>
    <row r="263" spans="1:14" hidden="1">
      <c r="A263" s="217">
        <v>5</v>
      </c>
      <c r="B263" s="8" t="str">
        <f t="shared" si="1"/>
        <v>JAMALUDDIN</v>
      </c>
      <c r="C263" s="217"/>
      <c r="D263" s="217"/>
      <c r="E263" s="217"/>
      <c r="F263" s="217"/>
      <c r="G263" s="217"/>
      <c r="H263" s="217"/>
      <c r="I263" s="217"/>
      <c r="J263" s="217"/>
      <c r="K263" s="217"/>
      <c r="L263" s="217"/>
      <c r="M263" s="221" t="str">
        <f t="shared" si="2"/>
        <v/>
      </c>
    </row>
    <row r="264" spans="1:14" hidden="1">
      <c r="A264" s="217">
        <v>6</v>
      </c>
      <c r="B264" s="8" t="str">
        <f t="shared" si="1"/>
        <v>M. ADITYA RYANDI</v>
      </c>
      <c r="C264" s="217"/>
      <c r="D264" s="217"/>
      <c r="E264" s="217"/>
      <c r="F264" s="217"/>
      <c r="G264" s="217"/>
      <c r="H264" s="217"/>
      <c r="I264" s="217"/>
      <c r="J264" s="217"/>
      <c r="K264" s="217"/>
      <c r="L264" s="217"/>
      <c r="M264" s="221" t="str">
        <f t="shared" si="2"/>
        <v/>
      </c>
    </row>
    <row r="265" spans="1:14" hidden="1">
      <c r="A265" s="217">
        <v>7</v>
      </c>
      <c r="B265" s="8" t="str">
        <f t="shared" si="1"/>
        <v>M. ZAINAL AKBAR</v>
      </c>
      <c r="C265" s="217"/>
      <c r="D265" s="217"/>
      <c r="E265" s="217"/>
      <c r="F265" s="217"/>
      <c r="G265" s="217"/>
      <c r="H265" s="217"/>
      <c r="I265" s="217"/>
      <c r="J265" s="217"/>
      <c r="K265" s="217"/>
      <c r="L265" s="217"/>
      <c r="M265" s="221" t="str">
        <f t="shared" si="2"/>
        <v/>
      </c>
    </row>
    <row r="266" spans="1:14" hidden="1">
      <c r="A266" s="217">
        <v>8</v>
      </c>
      <c r="B266" s="8" t="str">
        <f t="shared" si="1"/>
        <v>MAULIDI</v>
      </c>
      <c r="C266" s="217"/>
      <c r="D266" s="217"/>
      <c r="E266" s="217"/>
      <c r="F266" s="217"/>
      <c r="G266" s="217"/>
      <c r="H266" s="217"/>
      <c r="I266" s="217"/>
      <c r="J266" s="217"/>
      <c r="K266" s="217"/>
      <c r="L266" s="217"/>
      <c r="M266" s="221" t="str">
        <f t="shared" si="2"/>
        <v/>
      </c>
    </row>
    <row r="267" spans="1:14" hidden="1">
      <c r="A267" s="217">
        <v>9</v>
      </c>
      <c r="B267" s="8" t="str">
        <f t="shared" si="1"/>
        <v>MUHAMMAD AGUS RIFANI</v>
      </c>
      <c r="C267" s="217"/>
      <c r="D267" s="217"/>
      <c r="E267" s="217"/>
      <c r="F267" s="217"/>
      <c r="G267" s="217"/>
      <c r="H267" s="217"/>
      <c r="I267" s="217"/>
      <c r="J267" s="217"/>
      <c r="K267" s="217"/>
      <c r="L267" s="217"/>
      <c r="M267" s="221" t="str">
        <f t="shared" si="2"/>
        <v/>
      </c>
    </row>
    <row r="268" spans="1:14" hidden="1">
      <c r="A268" s="217">
        <v>10</v>
      </c>
      <c r="B268" s="8" t="str">
        <f t="shared" si="1"/>
        <v>MUHAMMAD AKBAR</v>
      </c>
      <c r="C268" s="217"/>
      <c r="D268" s="217"/>
      <c r="E268" s="217"/>
      <c r="F268" s="217"/>
      <c r="G268" s="217"/>
      <c r="H268" s="217"/>
      <c r="I268" s="217"/>
      <c r="J268" s="217"/>
      <c r="K268" s="217"/>
      <c r="L268" s="217"/>
      <c r="M268" s="221" t="str">
        <f t="shared" si="2"/>
        <v/>
      </c>
    </row>
    <row r="269" spans="1:14" hidden="1">
      <c r="A269" s="217">
        <v>11</v>
      </c>
      <c r="B269" s="8" t="str">
        <f t="shared" si="1"/>
        <v>MUHAMMAD ALPIANOR</v>
      </c>
      <c r="C269" s="217"/>
      <c r="D269" s="217"/>
      <c r="E269" s="217"/>
      <c r="F269" s="217"/>
      <c r="G269" s="217"/>
      <c r="H269" s="217"/>
      <c r="I269" s="217"/>
      <c r="J269" s="217"/>
      <c r="K269" s="217"/>
      <c r="L269" s="217"/>
      <c r="M269" s="221" t="str">
        <f t="shared" si="2"/>
        <v/>
      </c>
    </row>
    <row r="270" spans="1:14" hidden="1">
      <c r="A270" s="217">
        <v>12</v>
      </c>
      <c r="B270" s="8" t="str">
        <f t="shared" si="1"/>
        <v>MUHAMMAD ANDRIAN</v>
      </c>
      <c r="C270" s="217"/>
      <c r="D270" s="217"/>
      <c r="E270" s="217"/>
      <c r="F270" s="217"/>
      <c r="G270" s="217"/>
      <c r="H270" s="217"/>
      <c r="I270" s="217"/>
      <c r="J270" s="217"/>
      <c r="K270" s="217"/>
      <c r="L270" s="217"/>
      <c r="M270" s="221" t="str">
        <f t="shared" si="2"/>
        <v/>
      </c>
    </row>
    <row r="271" spans="1:14" hidden="1">
      <c r="A271" s="217">
        <v>13</v>
      </c>
      <c r="B271" s="8" t="str">
        <f t="shared" si="1"/>
        <v>MUHAMMAD AZIDAN</v>
      </c>
      <c r="C271" s="217"/>
      <c r="D271" s="217"/>
      <c r="E271" s="217"/>
      <c r="F271" s="217"/>
      <c r="G271" s="217"/>
      <c r="H271" s="217"/>
      <c r="I271" s="217"/>
      <c r="J271" s="217"/>
      <c r="K271" s="217"/>
      <c r="L271" s="217"/>
      <c r="M271" s="221" t="str">
        <f t="shared" si="2"/>
        <v/>
      </c>
    </row>
    <row r="272" spans="1:14" hidden="1">
      <c r="A272" s="217">
        <v>14</v>
      </c>
      <c r="B272" s="8" t="str">
        <f t="shared" si="1"/>
        <v>MUHAMMAD FAHRIANSYAH</v>
      </c>
      <c r="C272" s="217"/>
      <c r="D272" s="217"/>
      <c r="E272" s="217"/>
      <c r="F272" s="217"/>
      <c r="G272" s="217"/>
      <c r="H272" s="217"/>
      <c r="I272" s="217"/>
      <c r="J272" s="217"/>
      <c r="K272" s="217"/>
      <c r="L272" s="217"/>
      <c r="M272" s="221" t="str">
        <f t="shared" si="2"/>
        <v/>
      </c>
    </row>
    <row r="273" spans="1:13" hidden="1">
      <c r="A273" s="217">
        <v>15</v>
      </c>
      <c r="B273" s="8" t="str">
        <f t="shared" si="1"/>
        <v>MUHAMMAD FAUZAN</v>
      </c>
      <c r="C273" s="217"/>
      <c r="D273" s="217"/>
      <c r="E273" s="217"/>
      <c r="F273" s="217"/>
      <c r="G273" s="217"/>
      <c r="H273" s="217"/>
      <c r="I273" s="217"/>
      <c r="J273" s="217"/>
      <c r="K273" s="217"/>
      <c r="L273" s="217"/>
      <c r="M273" s="221" t="str">
        <f t="shared" si="2"/>
        <v/>
      </c>
    </row>
    <row r="274" spans="1:13" hidden="1">
      <c r="A274" s="217">
        <v>16</v>
      </c>
      <c r="B274" s="8" t="str">
        <f t="shared" si="1"/>
        <v>MUHAMMAD FAZAL HAFIZH</v>
      </c>
      <c r="C274" s="217"/>
      <c r="D274" s="217"/>
      <c r="E274" s="217"/>
      <c r="F274" s="217"/>
      <c r="G274" s="217"/>
      <c r="H274" s="217"/>
      <c r="I274" s="217"/>
      <c r="J274" s="217"/>
      <c r="K274" s="217"/>
      <c r="L274" s="217"/>
      <c r="M274" s="221" t="str">
        <f t="shared" si="2"/>
        <v/>
      </c>
    </row>
    <row r="275" spans="1:13" hidden="1">
      <c r="A275" s="217">
        <v>17</v>
      </c>
      <c r="B275" s="8" t="str">
        <f t="shared" si="1"/>
        <v>MUHAMMAD FIKRI</v>
      </c>
      <c r="C275" s="217"/>
      <c r="D275" s="217"/>
      <c r="E275" s="217"/>
      <c r="F275" s="217"/>
      <c r="G275" s="217"/>
      <c r="H275" s="217"/>
      <c r="I275" s="217"/>
      <c r="J275" s="217"/>
      <c r="K275" s="217"/>
      <c r="L275" s="217"/>
      <c r="M275" s="221" t="str">
        <f t="shared" si="2"/>
        <v/>
      </c>
    </row>
    <row r="276" spans="1:13" hidden="1">
      <c r="A276" s="217">
        <v>18</v>
      </c>
      <c r="B276" s="8" t="str">
        <f t="shared" si="1"/>
        <v>MUHAMMAD IHWAN</v>
      </c>
      <c r="C276" s="217"/>
      <c r="D276" s="217"/>
      <c r="E276" s="217"/>
      <c r="F276" s="217"/>
      <c r="G276" s="217"/>
      <c r="H276" s="217"/>
      <c r="I276" s="217"/>
      <c r="J276" s="217"/>
      <c r="K276" s="217"/>
      <c r="L276" s="217"/>
      <c r="M276" s="221" t="str">
        <f t="shared" si="2"/>
        <v/>
      </c>
    </row>
    <row r="277" spans="1:13" hidden="1">
      <c r="A277" s="217">
        <v>19</v>
      </c>
      <c r="B277" s="8" t="str">
        <f t="shared" si="1"/>
        <v>MUHAMMAD IQBAL FIRDAUS</v>
      </c>
      <c r="C277" s="217"/>
      <c r="D277" s="217"/>
      <c r="E277" s="217"/>
      <c r="F277" s="217"/>
      <c r="G277" s="217"/>
      <c r="H277" s="217"/>
      <c r="I277" s="217"/>
      <c r="J277" s="217"/>
      <c r="K277" s="217"/>
      <c r="L277" s="217"/>
      <c r="M277" s="221" t="str">
        <f t="shared" si="2"/>
        <v/>
      </c>
    </row>
    <row r="278" spans="1:13" hidden="1">
      <c r="A278" s="217">
        <v>20</v>
      </c>
      <c r="B278" s="8" t="str">
        <f t="shared" si="1"/>
        <v>MUHAMMAD IZZA ARRAFI</v>
      </c>
      <c r="C278" s="217"/>
      <c r="D278" s="217"/>
      <c r="E278" s="217"/>
      <c r="F278" s="217"/>
      <c r="G278" s="217"/>
      <c r="H278" s="217"/>
      <c r="I278" s="217"/>
      <c r="J278" s="217"/>
      <c r="K278" s="217"/>
      <c r="L278" s="217"/>
      <c r="M278" s="221" t="str">
        <f t="shared" si="2"/>
        <v/>
      </c>
    </row>
    <row r="279" spans="1:13" hidden="1">
      <c r="A279" s="217">
        <v>21</v>
      </c>
      <c r="B279" s="8" t="str">
        <f t="shared" si="1"/>
        <v>MUHAMMAD MAHDI</v>
      </c>
      <c r="C279" s="217"/>
      <c r="D279" s="217"/>
      <c r="E279" s="217"/>
      <c r="F279" s="217"/>
      <c r="G279" s="217"/>
      <c r="H279" s="217"/>
      <c r="I279" s="217"/>
      <c r="J279" s="217"/>
      <c r="K279" s="217"/>
      <c r="L279" s="217"/>
      <c r="M279" s="221" t="str">
        <f t="shared" si="2"/>
        <v/>
      </c>
    </row>
    <row r="280" spans="1:13" hidden="1">
      <c r="A280" s="217">
        <v>22</v>
      </c>
      <c r="B280" s="8" t="str">
        <f t="shared" si="1"/>
        <v>MUHAMMAD NAHDY RAMADHAN</v>
      </c>
      <c r="C280" s="217"/>
      <c r="D280" s="217"/>
      <c r="E280" s="217"/>
      <c r="F280" s="217"/>
      <c r="G280" s="217"/>
      <c r="H280" s="217"/>
      <c r="I280" s="217"/>
      <c r="J280" s="217"/>
      <c r="K280" s="217"/>
      <c r="L280" s="217"/>
      <c r="M280" s="221" t="str">
        <f t="shared" si="2"/>
        <v/>
      </c>
    </row>
    <row r="281" spans="1:13" hidden="1">
      <c r="A281" s="217">
        <v>23</v>
      </c>
      <c r="B281" s="8" t="str">
        <f t="shared" si="1"/>
        <v>MUHAMMAD NUR FADHILAH</v>
      </c>
      <c r="C281" s="217"/>
      <c r="D281" s="217"/>
      <c r="E281" s="217"/>
      <c r="F281" s="217"/>
      <c r="G281" s="217"/>
      <c r="H281" s="217"/>
      <c r="I281" s="217"/>
      <c r="J281" s="217"/>
      <c r="K281" s="217"/>
      <c r="L281" s="217"/>
      <c r="M281" s="221" t="str">
        <f t="shared" si="2"/>
        <v/>
      </c>
    </row>
    <row r="282" spans="1:13" hidden="1">
      <c r="A282" s="217">
        <v>24</v>
      </c>
      <c r="B282" s="8" t="str">
        <f t="shared" si="1"/>
        <v>MUHAMMAD RAHMAN</v>
      </c>
      <c r="C282" s="217"/>
      <c r="D282" s="217"/>
      <c r="E282" s="217"/>
      <c r="F282" s="217"/>
      <c r="G282" s="217"/>
      <c r="H282" s="217"/>
      <c r="I282" s="217"/>
      <c r="J282" s="217"/>
      <c r="K282" s="217"/>
      <c r="L282" s="217"/>
      <c r="M282" s="221" t="str">
        <f t="shared" si="2"/>
        <v/>
      </c>
    </row>
    <row r="283" spans="1:13" hidden="1">
      <c r="A283" s="217">
        <v>25</v>
      </c>
      <c r="B283" s="8" t="str">
        <f t="shared" si="1"/>
        <v>MUHAMMAD RAIHAN</v>
      </c>
      <c r="C283" s="217"/>
      <c r="D283" s="217"/>
      <c r="E283" s="217"/>
      <c r="F283" s="217"/>
      <c r="G283" s="217"/>
      <c r="H283" s="217"/>
      <c r="I283" s="217"/>
      <c r="J283" s="217"/>
      <c r="K283" s="217"/>
      <c r="L283" s="217"/>
      <c r="M283" s="221" t="str">
        <f t="shared" si="2"/>
        <v/>
      </c>
    </row>
    <row r="284" spans="1:13" hidden="1">
      <c r="A284" s="217">
        <v>26</v>
      </c>
      <c r="B284" s="8" t="str">
        <f t="shared" si="1"/>
        <v>MUHAMMAD RAYHAN PARIZAN</v>
      </c>
      <c r="C284" s="217"/>
      <c r="D284" s="217"/>
      <c r="E284" s="217"/>
      <c r="F284" s="217"/>
      <c r="G284" s="217"/>
      <c r="H284" s="217"/>
      <c r="I284" s="217"/>
      <c r="J284" s="217"/>
      <c r="K284" s="217"/>
      <c r="L284" s="217"/>
      <c r="M284" s="221" t="str">
        <f t="shared" si="2"/>
        <v/>
      </c>
    </row>
    <row r="285" spans="1:13" hidden="1">
      <c r="A285" s="217">
        <v>27</v>
      </c>
      <c r="B285" s="8" t="str">
        <f t="shared" si="1"/>
        <v>MUHAMMAD RIFKI</v>
      </c>
      <c r="C285" s="217"/>
      <c r="D285" s="217"/>
      <c r="E285" s="217"/>
      <c r="F285" s="217"/>
      <c r="G285" s="217"/>
      <c r="H285" s="217"/>
      <c r="I285" s="217"/>
      <c r="J285" s="217"/>
      <c r="K285" s="217"/>
      <c r="L285" s="217"/>
      <c r="M285" s="221" t="str">
        <f t="shared" si="2"/>
        <v/>
      </c>
    </row>
    <row r="286" spans="1:13" hidden="1">
      <c r="A286" s="217">
        <v>28</v>
      </c>
      <c r="B286" s="8" t="str">
        <f t="shared" si="1"/>
        <v>MUHAMMAD RINALDI MAULANA</v>
      </c>
      <c r="C286" s="217"/>
      <c r="D286" s="217"/>
      <c r="E286" s="217"/>
      <c r="F286" s="217"/>
      <c r="G286" s="217"/>
      <c r="H286" s="217"/>
      <c r="I286" s="217"/>
      <c r="J286" s="217"/>
      <c r="K286" s="217"/>
      <c r="L286" s="217"/>
      <c r="M286" s="221" t="str">
        <f t="shared" si="2"/>
        <v/>
      </c>
    </row>
    <row r="287" spans="1:13" hidden="1">
      <c r="A287" s="217">
        <v>29</v>
      </c>
      <c r="B287" s="8" t="str">
        <f t="shared" si="1"/>
        <v>MUHAMMAD RIZAL</v>
      </c>
      <c r="C287" s="217"/>
      <c r="D287" s="217"/>
      <c r="E287" s="217"/>
      <c r="F287" s="217"/>
      <c r="G287" s="217"/>
      <c r="H287" s="217"/>
      <c r="I287" s="217"/>
      <c r="J287" s="217"/>
      <c r="K287" s="217"/>
      <c r="L287" s="217"/>
      <c r="M287" s="221" t="str">
        <f t="shared" si="2"/>
        <v/>
      </c>
    </row>
    <row r="288" spans="1:13" hidden="1">
      <c r="A288" s="217">
        <v>30</v>
      </c>
      <c r="B288" s="8" t="str">
        <f t="shared" si="1"/>
        <v>MUHAMMAD RUDI</v>
      </c>
      <c r="C288" s="217"/>
      <c r="D288" s="217"/>
      <c r="E288" s="217"/>
      <c r="F288" s="217"/>
      <c r="G288" s="217"/>
      <c r="H288" s="217"/>
      <c r="I288" s="217"/>
      <c r="J288" s="217"/>
      <c r="K288" s="217"/>
      <c r="L288" s="217"/>
      <c r="M288" s="221" t="str">
        <f t="shared" si="2"/>
        <v/>
      </c>
    </row>
    <row r="289" spans="1:13" hidden="1">
      <c r="A289" s="217">
        <v>31</v>
      </c>
      <c r="B289" s="8" t="str">
        <f t="shared" si="1"/>
        <v>MUHAMMAD SARBANI</v>
      </c>
      <c r="C289" s="217"/>
      <c r="D289" s="217"/>
      <c r="E289" s="217"/>
      <c r="F289" s="217"/>
      <c r="G289" s="217"/>
      <c r="H289" s="217"/>
      <c r="I289" s="217"/>
      <c r="J289" s="217"/>
      <c r="K289" s="217"/>
      <c r="L289" s="217"/>
      <c r="M289" s="221" t="str">
        <f t="shared" si="2"/>
        <v/>
      </c>
    </row>
    <row r="290" spans="1:13" hidden="1">
      <c r="A290" s="217">
        <v>32</v>
      </c>
      <c r="B290" s="8" t="str">
        <f t="shared" si="1"/>
        <v>MUHAMMAD SYIFA ALIF NUGRAHA</v>
      </c>
      <c r="C290" s="217"/>
      <c r="D290" s="217"/>
      <c r="E290" s="217"/>
      <c r="F290" s="217"/>
      <c r="G290" s="217"/>
      <c r="H290" s="217"/>
      <c r="I290" s="217"/>
      <c r="J290" s="217"/>
      <c r="K290" s="217"/>
      <c r="L290" s="217"/>
      <c r="M290" s="221" t="str">
        <f t="shared" si="2"/>
        <v/>
      </c>
    </row>
    <row r="291" spans="1:13" hidden="1">
      <c r="A291" s="217">
        <v>33</v>
      </c>
      <c r="B291" s="8" t="str">
        <f t="shared" si="1"/>
        <v>MUHAMMAD YUSUF</v>
      </c>
      <c r="C291" s="217"/>
      <c r="D291" s="217"/>
      <c r="E291" s="217"/>
      <c r="F291" s="217"/>
      <c r="G291" s="217"/>
      <c r="H291" s="217"/>
      <c r="I291" s="217"/>
      <c r="J291" s="217"/>
      <c r="K291" s="217"/>
      <c r="L291" s="217"/>
      <c r="M291" s="221" t="str">
        <f t="shared" si="2"/>
        <v/>
      </c>
    </row>
    <row r="292" spans="1:13" hidden="1">
      <c r="A292" s="217">
        <v>34</v>
      </c>
      <c r="B292" s="8" t="str">
        <f t="shared" si="1"/>
        <v>OSAMAH NASRULLAH</v>
      </c>
      <c r="C292" s="217"/>
      <c r="D292" s="217"/>
      <c r="E292" s="217"/>
      <c r="F292" s="217"/>
      <c r="G292" s="217"/>
      <c r="H292" s="217"/>
      <c r="I292" s="217"/>
      <c r="J292" s="217"/>
      <c r="K292" s="217"/>
      <c r="L292" s="217"/>
      <c r="M292" s="221" t="str">
        <f t="shared" si="2"/>
        <v/>
      </c>
    </row>
    <row r="293" spans="1:13" hidden="1">
      <c r="A293" s="217">
        <v>35</v>
      </c>
      <c r="B293" s="8" t="str">
        <f t="shared" si="1"/>
        <v>RUDISA</v>
      </c>
      <c r="C293" s="217"/>
      <c r="D293" s="217"/>
      <c r="E293" s="217"/>
      <c r="F293" s="217"/>
      <c r="G293" s="217"/>
      <c r="H293" s="217"/>
      <c r="I293" s="217"/>
      <c r="J293" s="217"/>
      <c r="K293" s="217"/>
      <c r="L293" s="217"/>
      <c r="M293" s="221" t="str">
        <f t="shared" si="2"/>
        <v/>
      </c>
    </row>
    <row r="294" spans="1:13" hidden="1">
      <c r="A294" s="217">
        <v>36</v>
      </c>
      <c r="B294" s="8" t="str">
        <f t="shared" si="1"/>
        <v>ZAINAL ILMI</v>
      </c>
      <c r="C294" s="217"/>
      <c r="D294" s="217"/>
      <c r="E294" s="217"/>
      <c r="F294" s="217"/>
      <c r="G294" s="217"/>
      <c r="H294" s="217"/>
      <c r="I294" s="217"/>
      <c r="J294" s="217"/>
      <c r="K294" s="217"/>
      <c r="L294" s="217"/>
      <c r="M294" s="221" t="str">
        <f t="shared" si="2"/>
        <v/>
      </c>
    </row>
    <row r="295" spans="1:13" hidden="1">
      <c r="A295" s="217">
        <v>37</v>
      </c>
      <c r="B295" s="8">
        <f t="shared" si="1"/>
        <v>0</v>
      </c>
      <c r="C295" s="217"/>
      <c r="D295" s="217"/>
      <c r="E295" s="217"/>
      <c r="F295" s="217"/>
      <c r="G295" s="217"/>
      <c r="H295" s="217"/>
      <c r="I295" s="217"/>
      <c r="J295" s="217"/>
      <c r="K295" s="217"/>
      <c r="L295" s="217"/>
      <c r="M295" s="221" t="str">
        <f t="shared" si="2"/>
        <v/>
      </c>
    </row>
    <row r="296" spans="1:13" hidden="1">
      <c r="A296" s="217">
        <v>38</v>
      </c>
      <c r="B296" s="8">
        <f t="shared" si="1"/>
        <v>0</v>
      </c>
      <c r="C296" s="217"/>
      <c r="D296" s="217"/>
      <c r="E296" s="217"/>
      <c r="F296" s="217"/>
      <c r="G296" s="217"/>
      <c r="H296" s="217"/>
      <c r="I296" s="217"/>
      <c r="J296" s="217"/>
      <c r="K296" s="217"/>
      <c r="L296" s="217"/>
      <c r="M296" s="221" t="str">
        <f t="shared" si="2"/>
        <v/>
      </c>
    </row>
    <row r="297" spans="1:13" hidden="1">
      <c r="A297" s="217">
        <v>39</v>
      </c>
      <c r="B297" s="8">
        <f t="shared" si="1"/>
        <v>0</v>
      </c>
      <c r="C297" s="217"/>
      <c r="D297" s="217"/>
      <c r="E297" s="217"/>
      <c r="F297" s="217"/>
      <c r="G297" s="217"/>
      <c r="H297" s="217"/>
      <c r="I297" s="217"/>
      <c r="J297" s="217"/>
      <c r="K297" s="217"/>
      <c r="L297" s="217"/>
      <c r="M297" s="221" t="str">
        <f t="shared" si="2"/>
        <v/>
      </c>
    </row>
    <row r="298" spans="1:13" hidden="1">
      <c r="A298" s="217">
        <v>40</v>
      </c>
      <c r="B298" s="8">
        <f t="shared" si="1"/>
        <v>0</v>
      </c>
      <c r="C298" s="217"/>
      <c r="D298" s="217"/>
      <c r="E298" s="217"/>
      <c r="F298" s="217"/>
      <c r="G298" s="217"/>
      <c r="H298" s="217"/>
      <c r="I298" s="217"/>
      <c r="J298" s="217"/>
      <c r="K298" s="217"/>
      <c r="L298" s="217"/>
      <c r="M298" s="221" t="str">
        <f t="shared" si="2"/>
        <v/>
      </c>
    </row>
    <row r="300" spans="1:13">
      <c r="A300" s="1" t="s">
        <v>158</v>
      </c>
    </row>
    <row r="301" spans="1:13" s="7" customFormat="1" ht="64.5" customHeight="1">
      <c r="A301" s="14">
        <v>1</v>
      </c>
      <c r="B301" s="327" t="s">
        <v>574</v>
      </c>
      <c r="C301" s="327"/>
      <c r="D301" s="327"/>
      <c r="E301" s="327"/>
      <c r="F301" s="327"/>
      <c r="G301" s="327"/>
      <c r="H301" s="327"/>
    </row>
    <row r="302" spans="1:13" s="7" customFormat="1" ht="66.75" customHeight="1">
      <c r="A302" s="14">
        <v>2</v>
      </c>
      <c r="B302" s="327" t="s">
        <v>575</v>
      </c>
      <c r="C302" s="327"/>
      <c r="D302" s="327"/>
      <c r="E302" s="327"/>
      <c r="F302" s="327"/>
      <c r="G302" s="327"/>
      <c r="H302" s="327"/>
    </row>
    <row r="303" spans="1:13" s="7" customFormat="1" ht="66" hidden="1" customHeight="1">
      <c r="A303" s="14"/>
      <c r="B303" s="327"/>
      <c r="C303" s="327"/>
      <c r="D303" s="327"/>
      <c r="E303" s="327"/>
      <c r="F303" s="327"/>
      <c r="G303" s="327"/>
      <c r="H303" s="327"/>
    </row>
    <row r="304" spans="1:13" s="7" customFormat="1" hidden="1">
      <c r="A304" s="14">
        <v>4</v>
      </c>
      <c r="B304" s="327"/>
      <c r="C304" s="327"/>
      <c r="D304" s="327"/>
      <c r="E304" s="327"/>
      <c r="F304" s="327"/>
      <c r="G304" s="327"/>
      <c r="H304" s="327"/>
    </row>
    <row r="305" spans="1:14" s="7" customFormat="1" hidden="1">
      <c r="A305" s="14">
        <v>5</v>
      </c>
      <c r="B305" s="327"/>
      <c r="C305" s="327"/>
      <c r="D305" s="327"/>
      <c r="E305" s="327"/>
      <c r="F305" s="327"/>
      <c r="G305" s="327"/>
      <c r="H305" s="327"/>
    </row>
    <row r="306" spans="1:14" s="7" customFormat="1" hidden="1">
      <c r="A306" s="14">
        <v>6</v>
      </c>
      <c r="B306" s="327"/>
      <c r="C306" s="327"/>
      <c r="D306" s="327"/>
      <c r="E306" s="327"/>
      <c r="F306" s="327"/>
      <c r="G306" s="327"/>
      <c r="H306" s="327"/>
    </row>
    <row r="307" spans="1:14" s="7" customFormat="1" hidden="1">
      <c r="A307" s="14">
        <v>7</v>
      </c>
      <c r="B307" s="327"/>
      <c r="C307" s="327"/>
      <c r="D307" s="327"/>
      <c r="E307" s="327"/>
      <c r="F307" s="327"/>
      <c r="G307" s="327"/>
      <c r="H307" s="327"/>
    </row>
    <row r="308" spans="1:14" s="7" customFormat="1" hidden="1">
      <c r="A308" s="14">
        <v>8</v>
      </c>
      <c r="B308" s="327"/>
      <c r="C308" s="327"/>
      <c r="D308" s="327"/>
      <c r="E308" s="327"/>
      <c r="F308" s="327"/>
      <c r="G308" s="327"/>
      <c r="H308" s="327"/>
    </row>
    <row r="309" spans="1:14" s="7" customFormat="1" hidden="1">
      <c r="A309" s="14">
        <v>9</v>
      </c>
      <c r="B309" s="327"/>
      <c r="C309" s="327"/>
      <c r="D309" s="327"/>
      <c r="E309" s="327"/>
      <c r="F309" s="327"/>
      <c r="G309" s="327"/>
      <c r="H309" s="327"/>
    </row>
    <row r="310" spans="1:14" s="7" customFormat="1" hidden="1">
      <c r="A310" s="14">
        <v>10</v>
      </c>
      <c r="B310" s="327"/>
      <c r="C310" s="327"/>
      <c r="D310" s="327"/>
      <c r="E310" s="327"/>
      <c r="F310" s="327"/>
      <c r="G310" s="327"/>
      <c r="H310" s="327"/>
    </row>
    <row r="312" spans="1:14">
      <c r="B312" s="1" t="s">
        <v>180</v>
      </c>
    </row>
    <row r="314" spans="1:14" ht="66.75" customHeight="1">
      <c r="A314" s="215" t="s">
        <v>52</v>
      </c>
      <c r="B314" s="215" t="s">
        <v>110</v>
      </c>
      <c r="C314" s="333" t="str">
        <f>A31</f>
        <v>4.10.1 Membuat dokumen administrasi penjualan</v>
      </c>
      <c r="D314" s="333"/>
      <c r="E314" s="333"/>
      <c r="F314" s="333"/>
      <c r="G314" s="333"/>
      <c r="H314" s="333"/>
      <c r="I314" s="333"/>
      <c r="J314" s="333"/>
      <c r="K314" s="333"/>
      <c r="L314" s="333"/>
      <c r="M314" s="219" t="s">
        <v>157</v>
      </c>
      <c r="N314" s="1" t="s">
        <v>407</v>
      </c>
    </row>
    <row r="315" spans="1:14" ht="47.25">
      <c r="A315" s="214"/>
      <c r="B315" s="214"/>
      <c r="C315" s="224" t="s">
        <v>395</v>
      </c>
      <c r="D315" s="224" t="s">
        <v>396</v>
      </c>
      <c r="E315" s="224" t="s">
        <v>397</v>
      </c>
      <c r="F315" s="224" t="s">
        <v>398</v>
      </c>
      <c r="G315" s="224" t="s">
        <v>399</v>
      </c>
      <c r="H315" s="224" t="s">
        <v>400</v>
      </c>
      <c r="I315" s="224" t="s">
        <v>401</v>
      </c>
      <c r="J315" s="224" t="s">
        <v>402</v>
      </c>
      <c r="K315" s="224" t="s">
        <v>403</v>
      </c>
      <c r="L315" s="224" t="s">
        <v>404</v>
      </c>
      <c r="M315" s="222"/>
      <c r="N315" s="1">
        <v>25</v>
      </c>
    </row>
    <row r="316" spans="1:14">
      <c r="A316" s="217">
        <v>1</v>
      </c>
      <c r="B316" s="8" t="str">
        <f>B259</f>
        <v>AHMAD JUNAIDI</v>
      </c>
      <c r="C316" s="8"/>
      <c r="D316" s="8"/>
      <c r="E316" s="8"/>
      <c r="F316" s="8"/>
      <c r="G316" s="8"/>
      <c r="H316" s="8"/>
      <c r="I316" s="8"/>
      <c r="J316" s="8"/>
      <c r="K316" s="8"/>
      <c r="L316" s="8"/>
      <c r="M316" s="8" t="str">
        <f>IF(MAX(C316:L316)&gt;0,MAX(C316:L316)*$N$315,"")</f>
        <v/>
      </c>
    </row>
    <row r="317" spans="1:14">
      <c r="A317" s="217">
        <v>2</v>
      </c>
      <c r="B317" s="8" t="str">
        <f t="shared" ref="B317:B355" si="3">B260</f>
        <v>AHMAD RIYUDHA</v>
      </c>
      <c r="C317" s="8"/>
      <c r="D317" s="8"/>
      <c r="E317" s="8"/>
      <c r="F317" s="8"/>
      <c r="G317" s="8"/>
      <c r="H317" s="8"/>
      <c r="I317" s="8"/>
      <c r="J317" s="8"/>
      <c r="K317" s="8"/>
      <c r="L317" s="8"/>
      <c r="M317" s="8" t="str">
        <f t="shared" ref="M317:M355" si="4">IF(MAX(C317:L317)&gt;0,MAX(C317:L317)*$N$315,"")</f>
        <v/>
      </c>
    </row>
    <row r="318" spans="1:14">
      <c r="A318" s="217">
        <v>3</v>
      </c>
      <c r="B318" s="8" t="str">
        <f t="shared" si="3"/>
        <v>AHMAD SAYUDINOR</v>
      </c>
      <c r="C318" s="8"/>
      <c r="D318" s="8"/>
      <c r="E318" s="8"/>
      <c r="F318" s="8"/>
      <c r="G318" s="8"/>
      <c r="H318" s="8"/>
      <c r="I318" s="8"/>
      <c r="J318" s="8"/>
      <c r="K318" s="8"/>
      <c r="L318" s="8"/>
      <c r="M318" s="8" t="str">
        <f t="shared" si="4"/>
        <v/>
      </c>
    </row>
    <row r="319" spans="1:14" hidden="1">
      <c r="A319" s="217">
        <v>4</v>
      </c>
      <c r="B319" s="8" t="str">
        <f t="shared" si="3"/>
        <v>HILMAN SYA'FEI</v>
      </c>
      <c r="C319" s="8"/>
      <c r="D319" s="8"/>
      <c r="E319" s="8"/>
      <c r="F319" s="8"/>
      <c r="G319" s="8"/>
      <c r="H319" s="8"/>
      <c r="I319" s="8"/>
      <c r="J319" s="8"/>
      <c r="K319" s="8"/>
      <c r="L319" s="8"/>
      <c r="M319" s="8" t="str">
        <f t="shared" si="4"/>
        <v/>
      </c>
    </row>
    <row r="320" spans="1:14" hidden="1">
      <c r="A320" s="217">
        <v>5</v>
      </c>
      <c r="B320" s="8" t="str">
        <f t="shared" si="3"/>
        <v>JAMALUDDIN</v>
      </c>
      <c r="C320" s="8"/>
      <c r="D320" s="8"/>
      <c r="E320" s="8"/>
      <c r="F320" s="8"/>
      <c r="G320" s="8"/>
      <c r="H320" s="8"/>
      <c r="I320" s="8"/>
      <c r="J320" s="8"/>
      <c r="K320" s="8"/>
      <c r="L320" s="8"/>
      <c r="M320" s="8" t="str">
        <f t="shared" si="4"/>
        <v/>
      </c>
    </row>
    <row r="321" spans="1:13" hidden="1">
      <c r="A321" s="217">
        <v>6</v>
      </c>
      <c r="B321" s="8" t="str">
        <f t="shared" si="3"/>
        <v>M. ADITYA RYANDI</v>
      </c>
      <c r="C321" s="8"/>
      <c r="D321" s="8"/>
      <c r="E321" s="8"/>
      <c r="F321" s="8"/>
      <c r="G321" s="8"/>
      <c r="H321" s="8"/>
      <c r="I321" s="8"/>
      <c r="J321" s="8"/>
      <c r="K321" s="8"/>
      <c r="L321" s="8"/>
      <c r="M321" s="8" t="str">
        <f t="shared" si="4"/>
        <v/>
      </c>
    </row>
    <row r="322" spans="1:13" hidden="1">
      <c r="A322" s="217">
        <v>7</v>
      </c>
      <c r="B322" s="8" t="str">
        <f t="shared" si="3"/>
        <v>M. ZAINAL AKBAR</v>
      </c>
      <c r="C322" s="8"/>
      <c r="D322" s="8"/>
      <c r="E322" s="8"/>
      <c r="F322" s="8"/>
      <c r="G322" s="8"/>
      <c r="H322" s="8"/>
      <c r="I322" s="8"/>
      <c r="J322" s="8"/>
      <c r="K322" s="8"/>
      <c r="L322" s="8"/>
      <c r="M322" s="8" t="str">
        <f t="shared" si="4"/>
        <v/>
      </c>
    </row>
    <row r="323" spans="1:13" hidden="1">
      <c r="A323" s="217">
        <v>8</v>
      </c>
      <c r="B323" s="8" t="str">
        <f t="shared" si="3"/>
        <v>MAULIDI</v>
      </c>
      <c r="C323" s="8"/>
      <c r="D323" s="8"/>
      <c r="E323" s="8"/>
      <c r="F323" s="8"/>
      <c r="G323" s="8"/>
      <c r="H323" s="8"/>
      <c r="I323" s="8"/>
      <c r="J323" s="8"/>
      <c r="K323" s="8"/>
      <c r="L323" s="8"/>
      <c r="M323" s="8" t="str">
        <f t="shared" si="4"/>
        <v/>
      </c>
    </row>
    <row r="324" spans="1:13" hidden="1">
      <c r="A324" s="217">
        <v>9</v>
      </c>
      <c r="B324" s="8" t="str">
        <f t="shared" si="3"/>
        <v>MUHAMMAD AGUS RIFANI</v>
      </c>
      <c r="C324" s="8"/>
      <c r="D324" s="8"/>
      <c r="E324" s="8"/>
      <c r="F324" s="8"/>
      <c r="G324" s="8"/>
      <c r="H324" s="8"/>
      <c r="I324" s="8"/>
      <c r="J324" s="8"/>
      <c r="K324" s="8"/>
      <c r="L324" s="8"/>
      <c r="M324" s="8" t="str">
        <f t="shared" si="4"/>
        <v/>
      </c>
    </row>
    <row r="325" spans="1:13" hidden="1">
      <c r="A325" s="217">
        <v>10</v>
      </c>
      <c r="B325" s="8" t="str">
        <f t="shared" si="3"/>
        <v>MUHAMMAD AKBAR</v>
      </c>
      <c r="C325" s="8"/>
      <c r="D325" s="8"/>
      <c r="E325" s="8"/>
      <c r="F325" s="8"/>
      <c r="G325" s="8"/>
      <c r="H325" s="8"/>
      <c r="I325" s="8"/>
      <c r="J325" s="8"/>
      <c r="K325" s="8"/>
      <c r="L325" s="8"/>
      <c r="M325" s="8" t="str">
        <f t="shared" si="4"/>
        <v/>
      </c>
    </row>
    <row r="326" spans="1:13" hidden="1">
      <c r="A326" s="217">
        <v>11</v>
      </c>
      <c r="B326" s="8" t="str">
        <f t="shared" si="3"/>
        <v>MUHAMMAD ALPIANOR</v>
      </c>
      <c r="C326" s="8"/>
      <c r="D326" s="8"/>
      <c r="E326" s="8"/>
      <c r="F326" s="8"/>
      <c r="G326" s="8"/>
      <c r="H326" s="8"/>
      <c r="I326" s="8"/>
      <c r="J326" s="8"/>
      <c r="K326" s="8"/>
      <c r="L326" s="8"/>
      <c r="M326" s="8" t="str">
        <f t="shared" si="4"/>
        <v/>
      </c>
    </row>
    <row r="327" spans="1:13" hidden="1">
      <c r="A327" s="217">
        <v>12</v>
      </c>
      <c r="B327" s="8" t="str">
        <f t="shared" si="3"/>
        <v>MUHAMMAD ANDRIAN</v>
      </c>
      <c r="C327" s="8"/>
      <c r="D327" s="8"/>
      <c r="E327" s="8"/>
      <c r="F327" s="8"/>
      <c r="G327" s="8"/>
      <c r="H327" s="8"/>
      <c r="I327" s="8"/>
      <c r="J327" s="8"/>
      <c r="K327" s="8"/>
      <c r="L327" s="8"/>
      <c r="M327" s="8" t="str">
        <f t="shared" si="4"/>
        <v/>
      </c>
    </row>
    <row r="328" spans="1:13" hidden="1">
      <c r="A328" s="217">
        <v>13</v>
      </c>
      <c r="B328" s="8" t="str">
        <f t="shared" si="3"/>
        <v>MUHAMMAD AZIDAN</v>
      </c>
      <c r="C328" s="8"/>
      <c r="D328" s="8"/>
      <c r="E328" s="8"/>
      <c r="F328" s="8"/>
      <c r="G328" s="8"/>
      <c r="H328" s="8"/>
      <c r="I328" s="8"/>
      <c r="J328" s="8"/>
      <c r="K328" s="8"/>
      <c r="L328" s="8"/>
      <c r="M328" s="8" t="str">
        <f t="shared" si="4"/>
        <v/>
      </c>
    </row>
    <row r="329" spans="1:13" hidden="1">
      <c r="A329" s="217">
        <v>14</v>
      </c>
      <c r="B329" s="8" t="str">
        <f t="shared" si="3"/>
        <v>MUHAMMAD FAHRIANSYAH</v>
      </c>
      <c r="C329" s="8"/>
      <c r="D329" s="8"/>
      <c r="E329" s="8"/>
      <c r="F329" s="8"/>
      <c r="G329" s="8"/>
      <c r="H329" s="8"/>
      <c r="I329" s="8"/>
      <c r="J329" s="8"/>
      <c r="K329" s="8"/>
      <c r="L329" s="8"/>
      <c r="M329" s="8" t="str">
        <f t="shared" si="4"/>
        <v/>
      </c>
    </row>
    <row r="330" spans="1:13" hidden="1">
      <c r="A330" s="217">
        <v>15</v>
      </c>
      <c r="B330" s="8" t="str">
        <f t="shared" si="3"/>
        <v>MUHAMMAD FAUZAN</v>
      </c>
      <c r="C330" s="8"/>
      <c r="D330" s="8"/>
      <c r="E330" s="8"/>
      <c r="F330" s="8"/>
      <c r="G330" s="8"/>
      <c r="H330" s="8"/>
      <c r="I330" s="8"/>
      <c r="J330" s="8"/>
      <c r="K330" s="8"/>
      <c r="L330" s="8"/>
      <c r="M330" s="8" t="str">
        <f t="shared" si="4"/>
        <v/>
      </c>
    </row>
    <row r="331" spans="1:13" hidden="1">
      <c r="A331" s="217">
        <v>16</v>
      </c>
      <c r="B331" s="8" t="str">
        <f t="shared" si="3"/>
        <v>MUHAMMAD FAZAL HAFIZH</v>
      </c>
      <c r="C331" s="8"/>
      <c r="D331" s="8"/>
      <c r="E331" s="8"/>
      <c r="F331" s="8"/>
      <c r="G331" s="8"/>
      <c r="H331" s="8"/>
      <c r="I331" s="8"/>
      <c r="J331" s="8"/>
      <c r="K331" s="8"/>
      <c r="L331" s="8"/>
      <c r="M331" s="8" t="str">
        <f t="shared" si="4"/>
        <v/>
      </c>
    </row>
    <row r="332" spans="1:13" hidden="1">
      <c r="A332" s="217">
        <v>17</v>
      </c>
      <c r="B332" s="8" t="str">
        <f t="shared" si="3"/>
        <v>MUHAMMAD FIKRI</v>
      </c>
      <c r="C332" s="8"/>
      <c r="D332" s="8"/>
      <c r="E332" s="8"/>
      <c r="F332" s="8"/>
      <c r="G332" s="8"/>
      <c r="H332" s="8"/>
      <c r="I332" s="8"/>
      <c r="J332" s="8"/>
      <c r="K332" s="8"/>
      <c r="L332" s="8"/>
      <c r="M332" s="8" t="str">
        <f t="shared" si="4"/>
        <v/>
      </c>
    </row>
    <row r="333" spans="1:13" hidden="1">
      <c r="A333" s="217">
        <v>18</v>
      </c>
      <c r="B333" s="8" t="str">
        <f t="shared" si="3"/>
        <v>MUHAMMAD IHWAN</v>
      </c>
      <c r="C333" s="8"/>
      <c r="D333" s="8"/>
      <c r="E333" s="8"/>
      <c r="F333" s="8"/>
      <c r="G333" s="8"/>
      <c r="H333" s="8"/>
      <c r="I333" s="8"/>
      <c r="J333" s="8"/>
      <c r="K333" s="8"/>
      <c r="L333" s="8"/>
      <c r="M333" s="8" t="str">
        <f t="shared" si="4"/>
        <v/>
      </c>
    </row>
    <row r="334" spans="1:13" hidden="1">
      <c r="A334" s="217">
        <v>19</v>
      </c>
      <c r="B334" s="8" t="str">
        <f t="shared" si="3"/>
        <v>MUHAMMAD IQBAL FIRDAUS</v>
      </c>
      <c r="C334" s="8"/>
      <c r="D334" s="8"/>
      <c r="E334" s="8"/>
      <c r="F334" s="8"/>
      <c r="G334" s="8"/>
      <c r="H334" s="8"/>
      <c r="I334" s="8"/>
      <c r="J334" s="8"/>
      <c r="K334" s="8"/>
      <c r="L334" s="8"/>
      <c r="M334" s="8" t="str">
        <f t="shared" si="4"/>
        <v/>
      </c>
    </row>
    <row r="335" spans="1:13" hidden="1">
      <c r="A335" s="217">
        <v>20</v>
      </c>
      <c r="B335" s="8" t="str">
        <f t="shared" si="3"/>
        <v>MUHAMMAD IZZA ARRAFI</v>
      </c>
      <c r="C335" s="8"/>
      <c r="D335" s="8"/>
      <c r="E335" s="8"/>
      <c r="F335" s="8"/>
      <c r="G335" s="8"/>
      <c r="H335" s="8"/>
      <c r="I335" s="8"/>
      <c r="J335" s="8"/>
      <c r="K335" s="8"/>
      <c r="L335" s="8"/>
      <c r="M335" s="8" t="str">
        <f t="shared" si="4"/>
        <v/>
      </c>
    </row>
    <row r="336" spans="1:13" hidden="1">
      <c r="A336" s="217">
        <v>21</v>
      </c>
      <c r="B336" s="8" t="str">
        <f t="shared" si="3"/>
        <v>MUHAMMAD MAHDI</v>
      </c>
      <c r="C336" s="8"/>
      <c r="D336" s="8"/>
      <c r="E336" s="8"/>
      <c r="F336" s="8"/>
      <c r="G336" s="8"/>
      <c r="H336" s="8"/>
      <c r="I336" s="8"/>
      <c r="J336" s="8"/>
      <c r="K336" s="8"/>
      <c r="L336" s="8"/>
      <c r="M336" s="8" t="str">
        <f t="shared" si="4"/>
        <v/>
      </c>
    </row>
    <row r="337" spans="1:13" hidden="1">
      <c r="A337" s="217">
        <v>22</v>
      </c>
      <c r="B337" s="8" t="str">
        <f t="shared" si="3"/>
        <v>MUHAMMAD NAHDY RAMADHAN</v>
      </c>
      <c r="C337" s="8"/>
      <c r="D337" s="8"/>
      <c r="E337" s="8"/>
      <c r="F337" s="8"/>
      <c r="G337" s="8"/>
      <c r="H337" s="8"/>
      <c r="I337" s="8"/>
      <c r="J337" s="8"/>
      <c r="K337" s="8"/>
      <c r="L337" s="8"/>
      <c r="M337" s="8" t="str">
        <f t="shared" si="4"/>
        <v/>
      </c>
    </row>
    <row r="338" spans="1:13" hidden="1">
      <c r="A338" s="217">
        <v>23</v>
      </c>
      <c r="B338" s="8" t="str">
        <f t="shared" si="3"/>
        <v>MUHAMMAD NUR FADHILAH</v>
      </c>
      <c r="C338" s="8"/>
      <c r="D338" s="8"/>
      <c r="E338" s="8"/>
      <c r="F338" s="8"/>
      <c r="G338" s="8"/>
      <c r="H338" s="8"/>
      <c r="I338" s="8"/>
      <c r="J338" s="8"/>
      <c r="K338" s="8"/>
      <c r="L338" s="8"/>
      <c r="M338" s="8" t="str">
        <f t="shared" si="4"/>
        <v/>
      </c>
    </row>
    <row r="339" spans="1:13" hidden="1">
      <c r="A339" s="217">
        <v>24</v>
      </c>
      <c r="B339" s="8" t="str">
        <f t="shared" si="3"/>
        <v>MUHAMMAD RAHMAN</v>
      </c>
      <c r="C339" s="8"/>
      <c r="D339" s="8"/>
      <c r="E339" s="8"/>
      <c r="F339" s="8"/>
      <c r="G339" s="8"/>
      <c r="H339" s="8"/>
      <c r="I339" s="8"/>
      <c r="J339" s="8"/>
      <c r="K339" s="8"/>
      <c r="L339" s="8"/>
      <c r="M339" s="8" t="str">
        <f t="shared" si="4"/>
        <v/>
      </c>
    </row>
    <row r="340" spans="1:13" hidden="1">
      <c r="A340" s="217">
        <v>25</v>
      </c>
      <c r="B340" s="8" t="str">
        <f t="shared" si="3"/>
        <v>MUHAMMAD RAIHAN</v>
      </c>
      <c r="C340" s="8"/>
      <c r="D340" s="8"/>
      <c r="E340" s="8"/>
      <c r="F340" s="8"/>
      <c r="G340" s="8"/>
      <c r="H340" s="8"/>
      <c r="I340" s="8"/>
      <c r="J340" s="8"/>
      <c r="K340" s="8"/>
      <c r="L340" s="8"/>
      <c r="M340" s="8" t="str">
        <f t="shared" si="4"/>
        <v/>
      </c>
    </row>
    <row r="341" spans="1:13" hidden="1">
      <c r="A341" s="217">
        <v>26</v>
      </c>
      <c r="B341" s="8" t="str">
        <f t="shared" si="3"/>
        <v>MUHAMMAD RAYHAN PARIZAN</v>
      </c>
      <c r="C341" s="8"/>
      <c r="D341" s="8"/>
      <c r="E341" s="8"/>
      <c r="F341" s="8"/>
      <c r="G341" s="8"/>
      <c r="H341" s="8"/>
      <c r="I341" s="8"/>
      <c r="J341" s="8"/>
      <c r="K341" s="8"/>
      <c r="L341" s="8"/>
      <c r="M341" s="8" t="str">
        <f t="shared" si="4"/>
        <v/>
      </c>
    </row>
    <row r="342" spans="1:13" hidden="1">
      <c r="A342" s="217">
        <v>27</v>
      </c>
      <c r="B342" s="8" t="str">
        <f t="shared" si="3"/>
        <v>MUHAMMAD RIFKI</v>
      </c>
      <c r="C342" s="8"/>
      <c r="D342" s="8"/>
      <c r="E342" s="8"/>
      <c r="F342" s="8"/>
      <c r="G342" s="8"/>
      <c r="H342" s="8"/>
      <c r="I342" s="8"/>
      <c r="J342" s="8"/>
      <c r="K342" s="8"/>
      <c r="L342" s="8"/>
      <c r="M342" s="8" t="str">
        <f t="shared" si="4"/>
        <v/>
      </c>
    </row>
    <row r="343" spans="1:13" hidden="1">
      <c r="A343" s="217">
        <v>28</v>
      </c>
      <c r="B343" s="8" t="str">
        <f t="shared" si="3"/>
        <v>MUHAMMAD RINALDI MAULANA</v>
      </c>
      <c r="C343" s="8"/>
      <c r="D343" s="8"/>
      <c r="E343" s="8"/>
      <c r="F343" s="8"/>
      <c r="G343" s="8"/>
      <c r="H343" s="8"/>
      <c r="I343" s="8"/>
      <c r="J343" s="8"/>
      <c r="K343" s="8"/>
      <c r="L343" s="8"/>
      <c r="M343" s="8" t="str">
        <f t="shared" si="4"/>
        <v/>
      </c>
    </row>
    <row r="344" spans="1:13" hidden="1">
      <c r="A344" s="217">
        <v>29</v>
      </c>
      <c r="B344" s="8" t="str">
        <f t="shared" si="3"/>
        <v>MUHAMMAD RIZAL</v>
      </c>
      <c r="C344" s="8"/>
      <c r="D344" s="8"/>
      <c r="E344" s="8"/>
      <c r="F344" s="8"/>
      <c r="G344" s="8"/>
      <c r="H344" s="8"/>
      <c r="I344" s="8"/>
      <c r="J344" s="8"/>
      <c r="K344" s="8"/>
      <c r="L344" s="8"/>
      <c r="M344" s="8" t="str">
        <f t="shared" si="4"/>
        <v/>
      </c>
    </row>
    <row r="345" spans="1:13" hidden="1">
      <c r="A345" s="217">
        <v>30</v>
      </c>
      <c r="B345" s="8" t="str">
        <f t="shared" si="3"/>
        <v>MUHAMMAD RUDI</v>
      </c>
      <c r="C345" s="8"/>
      <c r="D345" s="8"/>
      <c r="E345" s="8"/>
      <c r="F345" s="8"/>
      <c r="G345" s="8"/>
      <c r="H345" s="8"/>
      <c r="I345" s="8"/>
      <c r="J345" s="8"/>
      <c r="K345" s="8"/>
      <c r="L345" s="8"/>
      <c r="M345" s="8" t="str">
        <f t="shared" si="4"/>
        <v/>
      </c>
    </row>
    <row r="346" spans="1:13" hidden="1">
      <c r="A346" s="217">
        <v>31</v>
      </c>
      <c r="B346" s="8" t="str">
        <f t="shared" si="3"/>
        <v>MUHAMMAD SARBANI</v>
      </c>
      <c r="C346" s="8"/>
      <c r="D346" s="8"/>
      <c r="E346" s="8"/>
      <c r="F346" s="8"/>
      <c r="G346" s="8"/>
      <c r="H346" s="8"/>
      <c r="I346" s="8"/>
      <c r="J346" s="8"/>
      <c r="K346" s="8"/>
      <c r="L346" s="8"/>
      <c r="M346" s="8" t="str">
        <f t="shared" si="4"/>
        <v/>
      </c>
    </row>
    <row r="347" spans="1:13" hidden="1">
      <c r="A347" s="217">
        <v>32</v>
      </c>
      <c r="B347" s="8" t="str">
        <f t="shared" si="3"/>
        <v>MUHAMMAD SYIFA ALIF NUGRAHA</v>
      </c>
      <c r="C347" s="8"/>
      <c r="D347" s="8"/>
      <c r="E347" s="8"/>
      <c r="F347" s="8"/>
      <c r="G347" s="8"/>
      <c r="H347" s="8"/>
      <c r="I347" s="8"/>
      <c r="J347" s="8"/>
      <c r="K347" s="8"/>
      <c r="L347" s="8"/>
      <c r="M347" s="8" t="str">
        <f t="shared" si="4"/>
        <v/>
      </c>
    </row>
    <row r="348" spans="1:13" hidden="1">
      <c r="A348" s="217">
        <v>33</v>
      </c>
      <c r="B348" s="8" t="str">
        <f t="shared" si="3"/>
        <v>MUHAMMAD YUSUF</v>
      </c>
      <c r="C348" s="8"/>
      <c r="D348" s="8"/>
      <c r="E348" s="8"/>
      <c r="F348" s="8"/>
      <c r="G348" s="8"/>
      <c r="H348" s="8"/>
      <c r="I348" s="8"/>
      <c r="J348" s="8"/>
      <c r="K348" s="8"/>
      <c r="L348" s="8"/>
      <c r="M348" s="8" t="str">
        <f t="shared" si="4"/>
        <v/>
      </c>
    </row>
    <row r="349" spans="1:13" hidden="1">
      <c r="A349" s="217">
        <v>34</v>
      </c>
      <c r="B349" s="8" t="str">
        <f t="shared" si="3"/>
        <v>OSAMAH NASRULLAH</v>
      </c>
      <c r="C349" s="8"/>
      <c r="D349" s="8"/>
      <c r="E349" s="8"/>
      <c r="F349" s="8"/>
      <c r="G349" s="8"/>
      <c r="H349" s="8"/>
      <c r="I349" s="8"/>
      <c r="J349" s="8"/>
      <c r="K349" s="8"/>
      <c r="L349" s="8"/>
      <c r="M349" s="8" t="str">
        <f t="shared" si="4"/>
        <v/>
      </c>
    </row>
    <row r="350" spans="1:13" hidden="1">
      <c r="A350" s="217">
        <v>35</v>
      </c>
      <c r="B350" s="8" t="str">
        <f t="shared" si="3"/>
        <v>RUDISA</v>
      </c>
      <c r="C350" s="8"/>
      <c r="D350" s="8"/>
      <c r="E350" s="8"/>
      <c r="F350" s="8"/>
      <c r="G350" s="8"/>
      <c r="H350" s="8"/>
      <c r="I350" s="8"/>
      <c r="J350" s="8"/>
      <c r="K350" s="8"/>
      <c r="L350" s="8"/>
      <c r="M350" s="8" t="str">
        <f t="shared" si="4"/>
        <v/>
      </c>
    </row>
    <row r="351" spans="1:13" hidden="1">
      <c r="A351" s="217">
        <v>36</v>
      </c>
      <c r="B351" s="8" t="str">
        <f t="shared" si="3"/>
        <v>ZAINAL ILMI</v>
      </c>
      <c r="C351" s="8"/>
      <c r="D351" s="8"/>
      <c r="E351" s="8"/>
      <c r="F351" s="8"/>
      <c r="G351" s="8"/>
      <c r="H351" s="8"/>
      <c r="I351" s="8"/>
      <c r="J351" s="8"/>
      <c r="K351" s="8"/>
      <c r="L351" s="8"/>
      <c r="M351" s="8" t="str">
        <f t="shared" si="4"/>
        <v/>
      </c>
    </row>
    <row r="352" spans="1:13" hidden="1">
      <c r="A352" s="217">
        <v>37</v>
      </c>
      <c r="B352" s="8">
        <f t="shared" si="3"/>
        <v>0</v>
      </c>
      <c r="C352" s="8"/>
      <c r="D352" s="8"/>
      <c r="E352" s="8"/>
      <c r="F352" s="8"/>
      <c r="G352" s="8"/>
      <c r="H352" s="8"/>
      <c r="I352" s="8"/>
      <c r="J352" s="8"/>
      <c r="K352" s="8"/>
      <c r="L352" s="8"/>
      <c r="M352" s="8" t="str">
        <f t="shared" si="4"/>
        <v/>
      </c>
    </row>
    <row r="353" spans="1:13" hidden="1">
      <c r="A353" s="217">
        <v>38</v>
      </c>
      <c r="B353" s="8">
        <f t="shared" si="3"/>
        <v>0</v>
      </c>
      <c r="C353" s="8"/>
      <c r="D353" s="8"/>
      <c r="E353" s="8"/>
      <c r="F353" s="8"/>
      <c r="G353" s="8"/>
      <c r="H353" s="8"/>
      <c r="I353" s="8"/>
      <c r="J353" s="8"/>
      <c r="K353" s="8"/>
      <c r="L353" s="8"/>
      <c r="M353" s="8" t="str">
        <f t="shared" si="4"/>
        <v/>
      </c>
    </row>
    <row r="354" spans="1:13" hidden="1">
      <c r="A354" s="217">
        <v>39</v>
      </c>
      <c r="B354" s="8">
        <f t="shared" si="3"/>
        <v>0</v>
      </c>
      <c r="C354" s="8"/>
      <c r="D354" s="8"/>
      <c r="E354" s="8"/>
      <c r="F354" s="8"/>
      <c r="G354" s="8"/>
      <c r="H354" s="8"/>
      <c r="I354" s="8"/>
      <c r="J354" s="8"/>
      <c r="K354" s="8"/>
      <c r="L354" s="8"/>
      <c r="M354" s="8" t="str">
        <f t="shared" si="4"/>
        <v/>
      </c>
    </row>
    <row r="355" spans="1:13" hidden="1">
      <c r="A355" s="217">
        <v>40</v>
      </c>
      <c r="B355" s="8">
        <f t="shared" si="3"/>
        <v>0</v>
      </c>
      <c r="C355" s="8"/>
      <c r="D355" s="8"/>
      <c r="E355" s="8"/>
      <c r="F355" s="8"/>
      <c r="G355" s="8"/>
      <c r="H355" s="8"/>
      <c r="I355" s="8"/>
      <c r="J355" s="8"/>
      <c r="K355" s="8"/>
      <c r="L355" s="8"/>
      <c r="M355" s="8" t="str">
        <f t="shared" si="4"/>
        <v/>
      </c>
    </row>
    <row r="357" spans="1:13">
      <c r="A357" s="1" t="s">
        <v>182</v>
      </c>
    </row>
    <row r="358" spans="1:13">
      <c r="B358" s="1" t="s">
        <v>159</v>
      </c>
    </row>
    <row r="359" spans="1:13">
      <c r="B359" s="1" t="s">
        <v>160</v>
      </c>
    </row>
    <row r="360" spans="1:13">
      <c r="B360" s="1" t="s">
        <v>161</v>
      </c>
    </row>
    <row r="361" spans="1:13">
      <c r="B361" s="1" t="s">
        <v>162</v>
      </c>
    </row>
    <row r="363" spans="1:13">
      <c r="A363" s="1" t="s">
        <v>163</v>
      </c>
    </row>
    <row r="364" spans="1:13">
      <c r="A364" s="14">
        <v>1</v>
      </c>
      <c r="B364" s="327" t="s">
        <v>602</v>
      </c>
      <c r="C364" s="327"/>
      <c r="D364" s="327"/>
      <c r="E364" s="327"/>
      <c r="F364" s="327"/>
      <c r="G364" s="327"/>
      <c r="H364" s="327"/>
    </row>
    <row r="365" spans="1:13" hidden="1">
      <c r="A365" s="14">
        <v>2</v>
      </c>
      <c r="B365" s="327"/>
      <c r="C365" s="327"/>
      <c r="D365" s="327"/>
      <c r="E365" s="327"/>
      <c r="F365" s="327"/>
      <c r="G365" s="327"/>
      <c r="H365" s="327"/>
    </row>
    <row r="366" spans="1:13" hidden="1">
      <c r="A366" s="14">
        <v>3</v>
      </c>
      <c r="B366" s="327"/>
      <c r="C366" s="327"/>
      <c r="D366" s="327"/>
      <c r="E366" s="327"/>
      <c r="F366" s="327"/>
      <c r="G366" s="327"/>
      <c r="H366" s="327"/>
    </row>
    <row r="367" spans="1:13" hidden="1">
      <c r="A367" s="14">
        <v>4</v>
      </c>
      <c r="B367" s="327"/>
      <c r="C367" s="327"/>
      <c r="D367" s="327"/>
      <c r="E367" s="327"/>
      <c r="F367" s="327"/>
      <c r="G367" s="327"/>
      <c r="H367" s="327"/>
    </row>
    <row r="368" spans="1:13" hidden="1">
      <c r="A368" s="14">
        <v>5</v>
      </c>
      <c r="B368" s="327"/>
      <c r="C368" s="327"/>
      <c r="D368" s="327"/>
      <c r="E368" s="327"/>
      <c r="F368" s="327"/>
      <c r="G368" s="327"/>
      <c r="H368" s="327"/>
    </row>
    <row r="369" spans="1:10" hidden="1">
      <c r="A369" s="14">
        <v>6</v>
      </c>
      <c r="B369" s="327"/>
      <c r="C369" s="327"/>
      <c r="D369" s="327"/>
      <c r="E369" s="327"/>
      <c r="F369" s="327"/>
      <c r="G369" s="327"/>
      <c r="H369" s="327"/>
    </row>
    <row r="370" spans="1:10" hidden="1">
      <c r="A370" s="14">
        <v>7</v>
      </c>
      <c r="B370" s="327"/>
      <c r="C370" s="327"/>
      <c r="D370" s="327"/>
      <c r="E370" s="327"/>
      <c r="F370" s="327"/>
      <c r="G370" s="327"/>
      <c r="H370" s="327"/>
    </row>
    <row r="371" spans="1:10" hidden="1">
      <c r="A371" s="14">
        <v>8</v>
      </c>
      <c r="B371" s="327"/>
      <c r="C371" s="327"/>
      <c r="D371" s="327"/>
      <c r="E371" s="327"/>
      <c r="F371" s="327"/>
      <c r="G371" s="327"/>
      <c r="H371" s="327"/>
    </row>
    <row r="372" spans="1:10" hidden="1">
      <c r="A372" s="14">
        <v>9</v>
      </c>
      <c r="B372" s="327"/>
      <c r="C372" s="327"/>
      <c r="D372" s="327"/>
      <c r="E372" s="327"/>
      <c r="F372" s="327"/>
      <c r="G372" s="327"/>
      <c r="H372" s="327"/>
    </row>
    <row r="373" spans="1:10" hidden="1">
      <c r="A373" s="14">
        <v>10</v>
      </c>
      <c r="B373" s="327"/>
      <c r="C373" s="327"/>
      <c r="D373" s="327"/>
      <c r="E373" s="327"/>
      <c r="F373" s="327"/>
      <c r="G373" s="327"/>
      <c r="H373" s="327"/>
    </row>
    <row r="375" spans="1:10">
      <c r="B375" s="1" t="s">
        <v>164</v>
      </c>
    </row>
    <row r="376" spans="1:10">
      <c r="A376" s="479" t="s">
        <v>165</v>
      </c>
      <c r="B376" s="480"/>
      <c r="C376" s="480"/>
      <c r="D376" s="480"/>
      <c r="E376" s="480"/>
      <c r="F376" s="480"/>
      <c r="G376" s="480"/>
      <c r="H376" s="481"/>
    </row>
    <row r="377" spans="1:10" ht="33.75" customHeight="1">
      <c r="A377" s="336" t="str">
        <f>C314</f>
        <v>4.10.1 Membuat dokumen administrasi penjualan</v>
      </c>
      <c r="B377" s="473"/>
      <c r="C377" s="473"/>
      <c r="D377" s="473"/>
      <c r="E377" s="473"/>
      <c r="F377" s="473"/>
      <c r="G377" s="473"/>
      <c r="H377" s="337"/>
    </row>
    <row r="378" spans="1:10" ht="33.75" customHeight="1">
      <c r="A378" s="336" t="s">
        <v>169</v>
      </c>
      <c r="B378" s="473"/>
      <c r="C378" s="473"/>
      <c r="D378" s="473"/>
      <c r="E378" s="473"/>
      <c r="F378" s="473"/>
      <c r="G378" s="473"/>
      <c r="H378" s="337"/>
    </row>
    <row r="380" spans="1:10">
      <c r="A380" s="1" t="s">
        <v>171</v>
      </c>
    </row>
    <row r="381" spans="1:10" ht="48.75" customHeight="1">
      <c r="B381" s="469" t="str">
        <f>"Pembelajaran Remedial dilaksanakan segera setelah diadakan penilaian bagi peserta didik yang mendapat nilai di bawah "&amp;kkmmpp!F8 &amp;" .Strategi pembelajaran remedial dilaksanakan dengan mengadakan tes ulang berdasarkan indikator pembelajaran yang belum dicapai oleh masing-masing peserta didik"</f>
        <v>Pembelajaran Remedial dilaksanakan segera setelah diadakan penilaian bagi peserta didik yang mendapat nilai di bawah 75 .Strategi pembelajaran remedial dilaksanakan dengan mengadakan tes ulang berdasarkan indikator pembelajaran yang belum dicapai oleh masing-masing peserta didik</v>
      </c>
      <c r="C381" s="327"/>
      <c r="D381" s="327"/>
      <c r="E381" s="327"/>
      <c r="F381" s="327"/>
      <c r="G381" s="327"/>
      <c r="H381" s="327"/>
      <c r="I381" s="327"/>
      <c r="J381" s="327"/>
    </row>
    <row r="382" spans="1:10" hidden="1"/>
    <row r="383" spans="1:10" hidden="1">
      <c r="A383" s="1" t="s">
        <v>172</v>
      </c>
    </row>
    <row r="384" spans="1:10" hidden="1">
      <c r="B384" s="469" t="str">
        <f>"Pengayaan diberikan kepada peserta didik yang mendapat nilai di atas "&amp;kkmmpp!F8 &amp;" . dengan cara pemberian soal dengan tingkat yang lebih tinggi"</f>
        <v>Pengayaan diberikan kepada peserta didik yang mendapat nilai di atas 75 . dengan cara pemberian soal dengan tingkat yang lebih tinggi</v>
      </c>
      <c r="C384" s="327"/>
      <c r="D384" s="327"/>
      <c r="E384" s="327"/>
      <c r="F384" s="327"/>
      <c r="G384" s="327"/>
      <c r="H384" s="327"/>
      <c r="I384" s="327"/>
      <c r="J384" s="327"/>
    </row>
    <row r="386" spans="1:10">
      <c r="A386" s="5" t="s">
        <v>173</v>
      </c>
    </row>
    <row r="387" spans="1:10">
      <c r="A387" s="1">
        <v>1</v>
      </c>
      <c r="B387" s="1" t="s">
        <v>174</v>
      </c>
      <c r="C387" s="466" t="s">
        <v>405</v>
      </c>
      <c r="D387" s="466"/>
      <c r="E387" s="466"/>
      <c r="F387" s="466"/>
      <c r="G387" s="466"/>
      <c r="H387" s="466"/>
      <c r="I387" s="466"/>
      <c r="J387" s="466"/>
    </row>
    <row r="389" spans="1:10">
      <c r="A389" s="1">
        <v>2</v>
      </c>
      <c r="B389" s="1" t="s">
        <v>175</v>
      </c>
      <c r="C389" s="466" t="s">
        <v>580</v>
      </c>
      <c r="D389" s="466"/>
      <c r="E389" s="466"/>
      <c r="F389" s="466"/>
      <c r="G389" s="466"/>
      <c r="H389" s="466"/>
      <c r="I389" s="466"/>
      <c r="J389" s="466"/>
    </row>
    <row r="391" spans="1:10" s="7" customFormat="1" ht="32.25" customHeight="1">
      <c r="A391" s="7">
        <v>3</v>
      </c>
      <c r="B391" s="7" t="s">
        <v>51</v>
      </c>
      <c r="C391" s="327" t="str">
        <f>": "&amp;silabus!G35</f>
        <v>: - Buku Pengetahuan Bahan
- Tempat Usaha/Toko/MM</v>
      </c>
      <c r="D391" s="327"/>
      <c r="E391" s="327"/>
      <c r="F391" s="327"/>
      <c r="G391" s="327"/>
      <c r="H391" s="327"/>
      <c r="I391" s="327"/>
      <c r="J391" s="327"/>
    </row>
    <row r="393" spans="1:10">
      <c r="B393" s="1" t="s">
        <v>176</v>
      </c>
      <c r="G393" s="1" t="str">
        <f>ki!C11</f>
        <v>Barabai, 16 April 2020</v>
      </c>
    </row>
    <row r="394" spans="1:10">
      <c r="B394" s="1" t="str">
        <f>ki!A12</f>
        <v>Kepala SMKN 1 Barabai</v>
      </c>
      <c r="G394" s="1" t="str">
        <f>ki!C12</f>
        <v>Guru Mata Pelajaran</v>
      </c>
    </row>
    <row r="398" spans="1:10">
      <c r="B398" s="1" t="str">
        <f>ki!A16</f>
        <v>Norta Dewi Yuniati, S.P, M.Pd</v>
      </c>
      <c r="G398" s="1" t="str">
        <f>ki!C16</f>
        <v>Abdian Noor, S.Pd</v>
      </c>
    </row>
    <row r="399" spans="1:10">
      <c r="B399" s="1" t="str">
        <f>ki!A17</f>
        <v>NIP. 19710623 200604 2 021</v>
      </c>
      <c r="G399" s="1" t="str">
        <f>ki!C17</f>
        <v>NIP. 19680906 199412 1 005</v>
      </c>
    </row>
  </sheetData>
  <mergeCells count="234">
    <mergeCell ref="A376:H376"/>
    <mergeCell ref="A377:H377"/>
    <mergeCell ref="A378:H378"/>
    <mergeCell ref="M257:M258"/>
    <mergeCell ref="B301:H301"/>
    <mergeCell ref="B302:H302"/>
    <mergeCell ref="B303:H303"/>
    <mergeCell ref="B304:H304"/>
    <mergeCell ref="B372:H372"/>
    <mergeCell ref="B373:H373"/>
    <mergeCell ref="B367:H367"/>
    <mergeCell ref="B368:H368"/>
    <mergeCell ref="B369:H369"/>
    <mergeCell ref="B370:H370"/>
    <mergeCell ref="B371:H371"/>
    <mergeCell ref="B310:H310"/>
    <mergeCell ref="C314:L314"/>
    <mergeCell ref="B364:H364"/>
    <mergeCell ref="B365:H365"/>
    <mergeCell ref="B366:H366"/>
    <mergeCell ref="B254:H254"/>
    <mergeCell ref="A244:H244"/>
    <mergeCell ref="B305:H305"/>
    <mergeCell ref="B306:H306"/>
    <mergeCell ref="A134:B134"/>
    <mergeCell ref="B253:H253"/>
    <mergeCell ref="B243:H243"/>
    <mergeCell ref="B245:H245"/>
    <mergeCell ref="B246:H246"/>
    <mergeCell ref="B247:H247"/>
    <mergeCell ref="B248:H248"/>
    <mergeCell ref="B238:H238"/>
    <mergeCell ref="B239:H239"/>
    <mergeCell ref="B240:H240"/>
    <mergeCell ref="B241:H241"/>
    <mergeCell ref="B242:H242"/>
    <mergeCell ref="B251:H251"/>
    <mergeCell ref="B237:H237"/>
    <mergeCell ref="B249:H249"/>
    <mergeCell ref="B250:H250"/>
    <mergeCell ref="A94:B94"/>
    <mergeCell ref="C114:D114"/>
    <mergeCell ref="E114:G114"/>
    <mergeCell ref="C116:D116"/>
    <mergeCell ref="E116:G116"/>
    <mergeCell ref="C105:D105"/>
    <mergeCell ref="E105:G105"/>
    <mergeCell ref="C107:D107"/>
    <mergeCell ref="E107:G107"/>
    <mergeCell ref="C110:D110"/>
    <mergeCell ref="E110:G110"/>
    <mergeCell ref="A115:H115"/>
    <mergeCell ref="A116:B116"/>
    <mergeCell ref="C96:D96"/>
    <mergeCell ref="E96:G96"/>
    <mergeCell ref="A97:H97"/>
    <mergeCell ref="A102:H102"/>
    <mergeCell ref="A96:B96"/>
    <mergeCell ref="A98:B98"/>
    <mergeCell ref="A101:B101"/>
    <mergeCell ref="C112:D112"/>
    <mergeCell ref="E112:G112"/>
    <mergeCell ref="A103:B103"/>
    <mergeCell ref="A105:B105"/>
    <mergeCell ref="C94:D94"/>
    <mergeCell ref="E65:G65"/>
    <mergeCell ref="C74:D74"/>
    <mergeCell ref="E74:G74"/>
    <mergeCell ref="C83:D83"/>
    <mergeCell ref="E83:G83"/>
    <mergeCell ref="C85:D85"/>
    <mergeCell ref="E85:G85"/>
    <mergeCell ref="C80:D80"/>
    <mergeCell ref="E80:G80"/>
    <mergeCell ref="C78:D78"/>
    <mergeCell ref="E78:G78"/>
    <mergeCell ref="C76:D76"/>
    <mergeCell ref="E76:G76"/>
    <mergeCell ref="E94:G94"/>
    <mergeCell ref="A92:B92"/>
    <mergeCell ref="A130:B130"/>
    <mergeCell ref="A132:B132"/>
    <mergeCell ref="A111:H111"/>
    <mergeCell ref="A123:B123"/>
    <mergeCell ref="C67:D67"/>
    <mergeCell ref="E67:G67"/>
    <mergeCell ref="C69:D69"/>
    <mergeCell ref="E69:G69"/>
    <mergeCell ref="C71:D71"/>
    <mergeCell ref="E71:G71"/>
    <mergeCell ref="C98:D98"/>
    <mergeCell ref="E98:G98"/>
    <mergeCell ref="C101:D101"/>
    <mergeCell ref="E101:G101"/>
    <mergeCell ref="C103:D103"/>
    <mergeCell ref="E103:G103"/>
    <mergeCell ref="C87:D87"/>
    <mergeCell ref="E87:G87"/>
    <mergeCell ref="C89:D89"/>
    <mergeCell ref="E89:G89"/>
    <mergeCell ref="C92:D92"/>
    <mergeCell ref="E92:G92"/>
    <mergeCell ref="A107:B107"/>
    <mergeCell ref="E128:G128"/>
    <mergeCell ref="C130:D130"/>
    <mergeCell ref="E130:G130"/>
    <mergeCell ref="C119:D119"/>
    <mergeCell ref="E119:G119"/>
    <mergeCell ref="C121:D121"/>
    <mergeCell ref="E121:G121"/>
    <mergeCell ref="C123:D123"/>
    <mergeCell ref="E123:G123"/>
    <mergeCell ref="A120:H120"/>
    <mergeCell ref="A125:B125"/>
    <mergeCell ref="A128:B128"/>
    <mergeCell ref="A104:H104"/>
    <mergeCell ref="A106:H106"/>
    <mergeCell ref="A122:H122"/>
    <mergeCell ref="A124:H124"/>
    <mergeCell ref="A129:H129"/>
    <mergeCell ref="A131:H131"/>
    <mergeCell ref="A133:H133"/>
    <mergeCell ref="A233:H233"/>
    <mergeCell ref="B234:H234"/>
    <mergeCell ref="A119:B119"/>
    <mergeCell ref="A121:B121"/>
    <mergeCell ref="C132:D132"/>
    <mergeCell ref="E132:G132"/>
    <mergeCell ref="C134:D134"/>
    <mergeCell ref="E134:G134"/>
    <mergeCell ref="C231:D231"/>
    <mergeCell ref="A110:B110"/>
    <mergeCell ref="A231:B231"/>
    <mergeCell ref="A112:B112"/>
    <mergeCell ref="A114:B114"/>
    <mergeCell ref="A113:H113"/>
    <mergeCell ref="C125:D125"/>
    <mergeCell ref="E125:G125"/>
    <mergeCell ref="C128:D128"/>
    <mergeCell ref="A85:B85"/>
    <mergeCell ref="A88:H88"/>
    <mergeCell ref="A93:H93"/>
    <mergeCell ref="A95:H95"/>
    <mergeCell ref="C49:D49"/>
    <mergeCell ref="E49:G49"/>
    <mergeCell ref="C51:D51"/>
    <mergeCell ref="E51:G51"/>
    <mergeCell ref="C53:D53"/>
    <mergeCell ref="E53:G53"/>
    <mergeCell ref="C56:D56"/>
    <mergeCell ref="A87:B87"/>
    <mergeCell ref="A70:H70"/>
    <mergeCell ref="A75:H75"/>
    <mergeCell ref="A77:H77"/>
    <mergeCell ref="A79:H79"/>
    <mergeCell ref="A84:H84"/>
    <mergeCell ref="A86:H86"/>
    <mergeCell ref="A78:B78"/>
    <mergeCell ref="E58:G58"/>
    <mergeCell ref="C58:D58"/>
    <mergeCell ref="C60:D60"/>
    <mergeCell ref="A89:B89"/>
    <mergeCell ref="A80:B80"/>
    <mergeCell ref="A1:J1"/>
    <mergeCell ref="A2:J2"/>
    <mergeCell ref="A3:J3"/>
    <mergeCell ref="A4:J4"/>
    <mergeCell ref="A5:J5"/>
    <mergeCell ref="A59:H59"/>
    <mergeCell ref="A61:H61"/>
    <mergeCell ref="A66:H66"/>
    <mergeCell ref="A68:H68"/>
    <mergeCell ref="A7:J7"/>
    <mergeCell ref="A20:J20"/>
    <mergeCell ref="A21:J21"/>
    <mergeCell ref="A22:J22"/>
    <mergeCell ref="A23:J23"/>
    <mergeCell ref="A26:J26"/>
    <mergeCell ref="A27:J27"/>
    <mergeCell ref="A30:J30"/>
    <mergeCell ref="A31:J31"/>
    <mergeCell ref="A34:J34"/>
    <mergeCell ref="A48:H48"/>
    <mergeCell ref="A50:H50"/>
    <mergeCell ref="A52:H52"/>
    <mergeCell ref="A57:H57"/>
    <mergeCell ref="E60:G60"/>
    <mergeCell ref="A83:B83"/>
    <mergeCell ref="A35:J35"/>
    <mergeCell ref="A38:J38"/>
    <mergeCell ref="C47:D47"/>
    <mergeCell ref="E47:G47"/>
    <mergeCell ref="E56:G56"/>
    <mergeCell ref="A71:B71"/>
    <mergeCell ref="A74:B74"/>
    <mergeCell ref="A76:B76"/>
    <mergeCell ref="A65:B65"/>
    <mergeCell ref="A67:B67"/>
    <mergeCell ref="A69:B69"/>
    <mergeCell ref="A62:B62"/>
    <mergeCell ref="A58:B58"/>
    <mergeCell ref="A60:B60"/>
    <mergeCell ref="A56:B56"/>
    <mergeCell ref="A53:B53"/>
    <mergeCell ref="A49:B49"/>
    <mergeCell ref="A51:B51"/>
    <mergeCell ref="A47:B47"/>
    <mergeCell ref="C62:D62"/>
    <mergeCell ref="E62:G62"/>
    <mergeCell ref="C65:D65"/>
    <mergeCell ref="C389:J389"/>
    <mergeCell ref="C387:J387"/>
    <mergeCell ref="C391:J391"/>
    <mergeCell ref="D138:E138"/>
    <mergeCell ref="D139:E139"/>
    <mergeCell ref="D140:E140"/>
    <mergeCell ref="D141:E141"/>
    <mergeCell ref="D142:E142"/>
    <mergeCell ref="D143:E143"/>
    <mergeCell ref="B384:J384"/>
    <mergeCell ref="A232:B232"/>
    <mergeCell ref="C232:D232"/>
    <mergeCell ref="E231:G231"/>
    <mergeCell ref="E232:G232"/>
    <mergeCell ref="C257:L257"/>
    <mergeCell ref="A257:A258"/>
    <mergeCell ref="B257:B258"/>
    <mergeCell ref="B307:H307"/>
    <mergeCell ref="B308:H308"/>
    <mergeCell ref="B309:H309"/>
    <mergeCell ref="B252:H252"/>
    <mergeCell ref="B381:J381"/>
    <mergeCell ref="B235:H235"/>
    <mergeCell ref="B236:H236"/>
  </mergeCells>
  <pageMargins left="0.7" right="0.7" top="0.5" bottom="0.75" header="0.3" footer="0.3"/>
  <pageSetup paperSize="9" scale="76" orientation="portrait" horizontalDpi="4294967293" r:id="rId1"/>
  <rowBreaks count="3" manualBreakCount="3">
    <brk id="36" max="9" man="1"/>
    <brk id="69" max="9" man="1"/>
    <brk id="392" max="9" man="1"/>
  </rowBreaks>
  <drawing r:id="rId2"/>
</worksheet>
</file>

<file path=xl/worksheets/sheet31.xml><?xml version="1.0" encoding="utf-8"?>
<worksheet xmlns="http://schemas.openxmlformats.org/spreadsheetml/2006/main" xmlns:r="http://schemas.openxmlformats.org/officeDocument/2006/relationships">
  <sheetPr>
    <pageSetUpPr fitToPage="1"/>
  </sheetPr>
  <dimension ref="A1:N399"/>
  <sheetViews>
    <sheetView view="pageBreakPreview" topLeftCell="A361" zoomScale="90" zoomScaleNormal="85" zoomScaleSheetLayoutView="90" workbookViewId="0">
      <selection activeCell="B373" sqref="B373:H373"/>
    </sheetView>
  </sheetViews>
  <sheetFormatPr defaultRowHeight="17.25" customHeight="1"/>
  <cols>
    <col min="1" max="1" width="4.42578125" style="1" customWidth="1"/>
    <col min="2" max="2" width="17.7109375" style="1" customWidth="1"/>
    <col min="3" max="3" width="11.85546875" style="1" customWidth="1"/>
    <col min="4" max="4" width="6.28515625" style="1" customWidth="1"/>
    <col min="5" max="6" width="11.85546875" style="1" customWidth="1"/>
    <col min="7" max="7" width="22.7109375" style="1" customWidth="1"/>
    <col min="8" max="8" width="10.42578125" style="1" customWidth="1"/>
    <col min="9" max="10" width="2.28515625" style="1" customWidth="1"/>
    <col min="11" max="13" width="8.28515625" style="1" customWidth="1"/>
    <col min="14" max="15" width="11.85546875" style="1" customWidth="1"/>
    <col min="16" max="16384" width="9.140625" style="1"/>
  </cols>
  <sheetData>
    <row r="1" spans="1:14" ht="17.25" customHeight="1">
      <c r="A1" s="352" t="str">
        <f>alokasi!A1</f>
        <v>PEMERINTAH KABUPATEN HULU SUNGAI SELATAN</v>
      </c>
      <c r="B1" s="352"/>
      <c r="C1" s="352"/>
      <c r="D1" s="352"/>
      <c r="E1" s="352"/>
      <c r="F1" s="352"/>
      <c r="G1" s="352"/>
      <c r="H1" s="352"/>
      <c r="I1" s="352"/>
      <c r="J1" s="352"/>
    </row>
    <row r="2" spans="1:14" ht="17.25" customHeight="1">
      <c r="A2" s="352" t="str">
        <f>alokasi!A2</f>
        <v>DINAS PENDIDIKAN</v>
      </c>
      <c r="B2" s="352"/>
      <c r="C2" s="352"/>
      <c r="D2" s="352"/>
      <c r="E2" s="352"/>
      <c r="F2" s="352"/>
      <c r="G2" s="352"/>
      <c r="H2" s="352"/>
      <c r="I2" s="352"/>
      <c r="J2" s="352"/>
    </row>
    <row r="3" spans="1:14" ht="17.25" customHeight="1">
      <c r="A3" s="349" t="str">
        <f>alokasi!A3</f>
        <v>SEKOLAH MENENGAH KEJURUAN NEGERI 2 KANDANGAN</v>
      </c>
      <c r="B3" s="349"/>
      <c r="C3" s="349"/>
      <c r="D3" s="349"/>
      <c r="E3" s="349"/>
      <c r="F3" s="349"/>
      <c r="G3" s="349"/>
      <c r="H3" s="349"/>
      <c r="I3" s="349"/>
      <c r="J3" s="349"/>
    </row>
    <row r="4" spans="1:14" ht="17.25" customHeight="1">
      <c r="A4" s="352" t="str">
        <f>alokasi!A4</f>
        <v>Jln .Gambah Dalam No 77 Telp. 22156 Kandangan 71215</v>
      </c>
      <c r="B4" s="352"/>
      <c r="C4" s="352"/>
      <c r="D4" s="352"/>
      <c r="E4" s="352"/>
      <c r="F4" s="352"/>
      <c r="G4" s="352"/>
      <c r="H4" s="352"/>
      <c r="I4" s="352"/>
      <c r="J4" s="352"/>
    </row>
    <row r="5" spans="1:14" ht="17.25" customHeight="1" thickBot="1">
      <c r="A5" s="478" t="str">
        <f>alokasi!A5</f>
        <v>Website : www.smkn2kandangan.sch.id  Email  : smkn2kdg@yahoo.co.id</v>
      </c>
      <c r="B5" s="478"/>
      <c r="C5" s="478"/>
      <c r="D5" s="478"/>
      <c r="E5" s="478"/>
      <c r="F5" s="478"/>
      <c r="G5" s="478"/>
      <c r="H5" s="478"/>
      <c r="I5" s="478"/>
      <c r="J5" s="478"/>
    </row>
    <row r="6" spans="1:14" ht="17.25" customHeight="1" thickTop="1"/>
    <row r="7" spans="1:14" ht="17.25" customHeight="1">
      <c r="A7" s="317" t="s">
        <v>58</v>
      </c>
      <c r="B7" s="317"/>
      <c r="C7" s="317"/>
      <c r="D7" s="317"/>
      <c r="E7" s="317"/>
      <c r="F7" s="317"/>
      <c r="G7" s="317"/>
      <c r="H7" s="317"/>
      <c r="I7" s="317"/>
      <c r="J7" s="317"/>
    </row>
    <row r="9" spans="1:14" ht="17.25" customHeight="1">
      <c r="A9" s="1" t="s">
        <v>373</v>
      </c>
      <c r="C9" s="1" t="str">
        <f>": "&amp;data!$C$3</f>
        <v>: SMKN 1 Barabai</v>
      </c>
    </row>
    <row r="10" spans="1:14" ht="17.25" customHeight="1">
      <c r="A10" s="1" t="s">
        <v>374</v>
      </c>
      <c r="C10" s="1" t="str">
        <f>": "&amp;data!$C$17</f>
        <v>: Bisnis dan Pemasaran</v>
      </c>
    </row>
    <row r="11" spans="1:14" ht="17.25" customHeight="1">
      <c r="A11" s="1" t="s">
        <v>200</v>
      </c>
      <c r="C11" s="1" t="str">
        <f>": "&amp;data!$C$18</f>
        <v>: Bisnis Daring dan Pemasaran</v>
      </c>
    </row>
    <row r="12" spans="1:14" ht="17.25" customHeight="1">
      <c r="A12" s="1" t="s">
        <v>0</v>
      </c>
      <c r="C12" s="1" t="str">
        <f>": "&amp;data!$C$5</f>
        <v>: Administrasi Transakssi</v>
      </c>
    </row>
    <row r="13" spans="1:14" ht="17.25" customHeight="1">
      <c r="A13" s="1" t="s">
        <v>1</v>
      </c>
      <c r="C13" s="1" t="str">
        <f>": "&amp;data!$C$6</f>
        <v>: XI  BDP</v>
      </c>
    </row>
    <row r="14" spans="1:14" ht="17.25" customHeight="1">
      <c r="A14" s="1" t="s">
        <v>38</v>
      </c>
      <c r="C14" s="1" t="str">
        <f>matrik!B4</f>
        <v>Genap</v>
      </c>
    </row>
    <row r="15" spans="1:14" ht="17.25" customHeight="1">
      <c r="A15" s="1" t="s">
        <v>378</v>
      </c>
      <c r="C15" s="96"/>
      <c r="D15" s="96"/>
      <c r="K15" s="1" t="s">
        <v>80</v>
      </c>
      <c r="L15" s="1" t="s">
        <v>385</v>
      </c>
      <c r="M15" s="1" t="s">
        <v>386</v>
      </c>
    </row>
    <row r="16" spans="1:14" ht="17.25" customHeight="1">
      <c r="A16" s="1" t="s">
        <v>379</v>
      </c>
      <c r="C16" s="96" t="e">
        <f>": "&amp;silabus!#REF!&amp;" JP"</f>
        <v>#REF!</v>
      </c>
      <c r="D16" s="96"/>
      <c r="K16" s="96" t="e">
        <f>silabus!#REF!</f>
        <v>#REF!</v>
      </c>
      <c r="L16" s="1" t="e">
        <f>K16*45</f>
        <v>#REF!</v>
      </c>
      <c r="M16" s="1" t="e">
        <f>L16-H49-H53</f>
        <v>#REF!</v>
      </c>
      <c r="N16" s="1" t="s">
        <v>80</v>
      </c>
    </row>
    <row r="17" spans="1:14" ht="17.25" customHeight="1">
      <c r="A17" s="1" t="s">
        <v>380</v>
      </c>
      <c r="C17" s="96" t="e">
        <f>": "&amp;silabus!#REF!&amp;" JP"</f>
        <v>#REF!</v>
      </c>
      <c r="D17" s="96"/>
      <c r="K17" s="96" t="e">
        <f>silabus!#REF!</f>
        <v>#REF!</v>
      </c>
      <c r="L17" s="1" t="e">
        <f>K17*45</f>
        <v>#REF!</v>
      </c>
      <c r="M17" s="1" t="e">
        <f>L17</f>
        <v>#REF!</v>
      </c>
      <c r="N17" s="1" t="s">
        <v>80</v>
      </c>
    </row>
    <row r="19" spans="1:14" ht="17.25" customHeight="1">
      <c r="A19" s="5" t="s">
        <v>59</v>
      </c>
    </row>
    <row r="20" spans="1:14" ht="17.25" customHeight="1">
      <c r="A20" s="327" t="str">
        <f>silabus!$A$14&amp;" "&amp;silabus!$B$14</f>
        <v>KI-1 : Menghayati dan mengamalkan ajaran agama yang dianutnya</v>
      </c>
      <c r="B20" s="327"/>
      <c r="C20" s="327"/>
      <c r="D20" s="327"/>
      <c r="E20" s="327"/>
      <c r="F20" s="327"/>
      <c r="G20" s="327"/>
      <c r="H20" s="327"/>
      <c r="I20" s="327"/>
      <c r="J20" s="327"/>
    </row>
    <row r="21" spans="1:14" ht="67.5" customHeight="1">
      <c r="A21" s="327" t="str">
        <f>silabus!$A$15&amp;" "&amp;silabus!$B$15</f>
        <v>KI-2 : Menghayati dan mengamalkan perilaku jujur, disiplin, santun, peduli (gotong royong, kerja sama, toleran, damai), bertanggung-jawab, responsif, dan proaktif melalui keteladanan, pemberian nasihat, penguatan, pembiasaan, dan pengkondisian secara berkesinambungan serta menunjukkan sikap sebagai bagian dari solusi atas berbagai permasalahan dalam berinteraksi secara efektif dengan lingkungan sosial dan alam serta dalam menempatkan diri sebagai cerminan bangsa dalam pergaulan dunia</v>
      </c>
      <c r="B21" s="327"/>
      <c r="C21" s="327"/>
      <c r="D21" s="327"/>
      <c r="E21" s="327"/>
      <c r="F21" s="327"/>
      <c r="G21" s="327"/>
      <c r="H21" s="327"/>
      <c r="I21" s="327"/>
      <c r="J21" s="327"/>
    </row>
    <row r="22" spans="1:14" ht="66" customHeight="1">
      <c r="A22" s="327" t="str">
        <f>silabus!$A$16&amp;" "&amp;silabus!$B$16</f>
        <v>KI-3 : Memahami, menerapkan, menganalisis, dan mengevaluasi tentang pengetahuan faktual, konseptual, operasional dasar, dan metakognitif sesuai dengan bidang dan lingkup kerja Bisnis Daring dan Pemasaran pada tingkat teknis, spesifik, detil, dan kompleks, berkenaan dengan ilmu pengetahuan, teknologi, seni, budaya, dan humaniora dalam konteks pengembangan potensi diri sebagai bagian dari keluarga, sekolah, dunia kerja, warga masyarakat nasional, regional, dan internasional.</v>
      </c>
      <c r="B22" s="327"/>
      <c r="C22" s="327"/>
      <c r="D22" s="327"/>
      <c r="E22" s="327"/>
      <c r="F22" s="327"/>
      <c r="G22" s="327"/>
      <c r="H22" s="327"/>
      <c r="I22" s="327"/>
      <c r="J22" s="327"/>
    </row>
    <row r="23" spans="1:14" ht="143.25" customHeight="1">
      <c r="A23" s="327" t="str">
        <f>silabus!$A$17&amp;" "&amp;silabus!$B$17</f>
        <v>KI-4 : Melaksanakan tugas spesifik dengan menggunakan alat, informasi, dan prosedur kerja yang lazim dilakukan serta memecahkan masalah sesuai dengan lingkup Administrasi Umum sebagai Dasar Bidang Bisnis dan Manajemen. Menampilkan kinerja di bawah bimbingan dengan mutu dan kuantitas yang terukur sesuai dengan standar kompetensi kerja. Menunjukkan keterampilan menalar, mengolah, dan menyaji secara efektif, kreatif, produktif, kritis, mandiri, kolaboratif, komunikatif, dan solutif dalam ranah abstrak terkait dengan pengembangan dari yang dipelajarinya di sekolah, serta mampu melaksanakan tugas spesifik di bawah pengawasan langsung. Menunjukkan keterampilan mempersepsi, kesiapan, meniru, membiasakan, gerak mahir, menjadikan gerak alami dalam ranah konkret terkait dengan pengembangan dari yang dipelajarinya di sekolah, serta mampu melaksanakan tugas spesifik di bawah pengawasan langsung.</v>
      </c>
      <c r="B23" s="327"/>
      <c r="C23" s="327"/>
      <c r="D23" s="327"/>
      <c r="E23" s="327"/>
      <c r="F23" s="327"/>
      <c r="G23" s="327"/>
      <c r="H23" s="327"/>
      <c r="I23" s="327"/>
      <c r="J23" s="327"/>
    </row>
    <row r="25" spans="1:14" ht="17.25" customHeight="1">
      <c r="A25" s="5" t="s">
        <v>60</v>
      </c>
    </row>
    <row r="26" spans="1:14" ht="17.25" customHeight="1">
      <c r="A26" s="327" t="e">
        <f>silabus!#REF!</f>
        <v>#REF!</v>
      </c>
      <c r="B26" s="327"/>
      <c r="C26" s="327"/>
      <c r="D26" s="327"/>
      <c r="E26" s="327"/>
      <c r="F26" s="327"/>
      <c r="G26" s="327"/>
      <c r="H26" s="327"/>
      <c r="I26" s="327"/>
      <c r="J26" s="327"/>
    </row>
    <row r="27" spans="1:14" ht="17.25" customHeight="1">
      <c r="A27" s="327" t="e">
        <f>silabus!#REF!</f>
        <v>#REF!</v>
      </c>
      <c r="B27" s="327"/>
      <c r="C27" s="327"/>
      <c r="D27" s="327"/>
      <c r="E27" s="327"/>
      <c r="F27" s="327"/>
      <c r="G27" s="327"/>
      <c r="H27" s="327"/>
      <c r="I27" s="327"/>
      <c r="J27" s="327"/>
    </row>
    <row r="29" spans="1:14" ht="17.25" customHeight="1">
      <c r="A29" s="5" t="s">
        <v>92</v>
      </c>
    </row>
    <row r="30" spans="1:14" ht="34.5" customHeight="1">
      <c r="A30" s="327" t="e">
        <f>silabus!#REF!</f>
        <v>#REF!</v>
      </c>
      <c r="B30" s="327"/>
      <c r="C30" s="327"/>
      <c r="D30" s="327"/>
      <c r="E30" s="327"/>
      <c r="F30" s="327"/>
      <c r="G30" s="327"/>
      <c r="H30" s="327"/>
      <c r="I30" s="327"/>
      <c r="J30" s="327"/>
    </row>
    <row r="31" spans="1:14" ht="33" customHeight="1">
      <c r="A31" s="327" t="e">
        <f>silabus!#REF!</f>
        <v>#REF!</v>
      </c>
      <c r="B31" s="327"/>
      <c r="C31" s="327"/>
      <c r="D31" s="327"/>
      <c r="E31" s="327"/>
      <c r="F31" s="327"/>
      <c r="G31" s="327"/>
      <c r="H31" s="327"/>
      <c r="I31" s="327"/>
      <c r="J31" s="327"/>
    </row>
    <row r="33" spans="1:10" ht="17.25" customHeight="1">
      <c r="A33" s="5" t="s">
        <v>93</v>
      </c>
    </row>
    <row r="34" spans="1:10" ht="34.5" customHeight="1">
      <c r="A34" s="327" t="e">
        <f>matrik!#REF!</f>
        <v>#REF!</v>
      </c>
      <c r="B34" s="327"/>
      <c r="C34" s="327"/>
      <c r="D34" s="327"/>
      <c r="E34" s="327"/>
      <c r="F34" s="327"/>
      <c r="G34" s="327"/>
      <c r="H34" s="327"/>
      <c r="I34" s="327"/>
      <c r="J34" s="327"/>
    </row>
    <row r="35" spans="1:10" ht="32.25" customHeight="1">
      <c r="A35" s="327" t="e">
        <f>matrik!#REF!</f>
        <v>#REF!</v>
      </c>
      <c r="B35" s="327"/>
      <c r="C35" s="327"/>
      <c r="D35" s="327"/>
      <c r="E35" s="327"/>
      <c r="F35" s="327"/>
      <c r="G35" s="327"/>
      <c r="H35" s="327"/>
      <c r="I35" s="327"/>
      <c r="J35" s="327"/>
    </row>
    <row r="37" spans="1:10" ht="17.25" customHeight="1">
      <c r="A37" s="5" t="s">
        <v>94</v>
      </c>
    </row>
    <row r="38" spans="1:10" ht="48" customHeight="1">
      <c r="A38" s="327" t="e">
        <f>silabus!#REF!</f>
        <v>#REF!</v>
      </c>
      <c r="B38" s="327"/>
      <c r="C38" s="327"/>
      <c r="D38" s="327"/>
      <c r="E38" s="327"/>
      <c r="F38" s="327"/>
      <c r="G38" s="327"/>
      <c r="H38" s="327"/>
      <c r="I38" s="327"/>
      <c r="J38" s="327"/>
    </row>
    <row r="40" spans="1:10" ht="17.25" customHeight="1">
      <c r="A40" s="5" t="s">
        <v>95</v>
      </c>
    </row>
    <row r="41" spans="1:10" ht="17.25" customHeight="1">
      <c r="A41" s="1">
        <v>1</v>
      </c>
      <c r="B41" s="1" t="s">
        <v>370</v>
      </c>
      <c r="C41" s="1" t="str">
        <f>data!$C$13</f>
        <v>Saintifik</v>
      </c>
    </row>
    <row r="42" spans="1:10" ht="17.25" customHeight="1">
      <c r="A42" s="1">
        <v>2</v>
      </c>
      <c r="B42" s="1" t="s">
        <v>371</v>
      </c>
      <c r="C42" s="1" t="str">
        <f>data!$C$14</f>
        <v>Problem based learning</v>
      </c>
    </row>
    <row r="43" spans="1:10" ht="17.25" customHeight="1">
      <c r="A43" s="1">
        <v>3</v>
      </c>
      <c r="B43" s="1" t="s">
        <v>372</v>
      </c>
      <c r="C43" s="1" t="str">
        <f>data!$C$15</f>
        <v>Paparan, diskusi, tanya jawab, praktik dan eksperimen</v>
      </c>
    </row>
    <row r="45" spans="1:10" ht="17.25" customHeight="1">
      <c r="A45" s="5" t="s">
        <v>96</v>
      </c>
    </row>
    <row r="46" spans="1:10" ht="17.25" customHeight="1">
      <c r="A46" s="1">
        <v>1</v>
      </c>
      <c r="B46" s="1" t="str">
        <f>"Pertemuan ke "&amp;A46&amp;" = "&amp;data!$C$12&amp;" JP"</f>
        <v>Pertemuan ke 1 = 6 JP</v>
      </c>
    </row>
    <row r="47" spans="1:10" s="270" customFormat="1" ht="63">
      <c r="A47" s="467" t="s">
        <v>97</v>
      </c>
      <c r="B47" s="337"/>
      <c r="C47" s="467" t="s">
        <v>18</v>
      </c>
      <c r="D47" s="468"/>
      <c r="E47" s="467" t="str">
        <f>"Deskripsi Kegiatan / Pendekatan "&amp;C41</f>
        <v>Deskripsi Kegiatan / Pendekatan Saintifik</v>
      </c>
      <c r="F47" s="474"/>
      <c r="G47" s="468"/>
      <c r="H47" s="268" t="s">
        <v>384</v>
      </c>
    </row>
    <row r="48" spans="1:10" ht="17.25" customHeight="1">
      <c r="A48" s="463" t="s">
        <v>98</v>
      </c>
      <c r="B48" s="464"/>
      <c r="C48" s="464"/>
      <c r="D48" s="464"/>
      <c r="E48" s="464"/>
      <c r="F48" s="464"/>
      <c r="G48" s="464"/>
      <c r="H48" s="465"/>
    </row>
    <row r="49" spans="1:8" ht="177" customHeight="1">
      <c r="A49" s="463"/>
      <c r="B49" s="465"/>
      <c r="C49" s="461"/>
      <c r="D49" s="462"/>
      <c r="E49" s="475" t="str">
        <f>"1. Guru memberi salam, selanjutnya menanyakan kabar peserta didik, dengan menyampaikan ucapan “Bagaimana kabar kalian hari ini? Sudah siapkah belajar? Siapa yang tidak hadir dalam pembelajaran hari ini"&amp;"
2. Guru meminta peserta didik untuk mengecek kerapian seragam dan kebersihan kelas, minimal di sekitar meja dan kursi tempat duduknya"&amp;"
3. Guru meminta salah satu peserta didik untuk memimpin do’a"&amp;" 
4. Guru mengajukan pertanyaan tentang, materi pelajaran
5. Guru menyampaikan KD dan tujuan pembelajaran ranah pengetahuan yang akan dicapai"&amp;"
6. Guru menyampaikan manfaat pelajaran
7. Guru membagi kelas dalam kelompok yang masing-masing beranggotakan 3 peserta didik"</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pengetahuan yang akan dicapai
6. Guru menyampaikan manfaat pelajaran
7. Guru membagi kelas dalam kelompok yang masing-masing beranggotakan 3 peserta didik</v>
      </c>
      <c r="F49" s="476"/>
      <c r="G49" s="477"/>
      <c r="H49" s="229">
        <v>15</v>
      </c>
    </row>
    <row r="50" spans="1:8" ht="17.25" customHeight="1">
      <c r="A50" s="463" t="s">
        <v>99</v>
      </c>
      <c r="B50" s="464"/>
      <c r="C50" s="464"/>
      <c r="D50" s="464"/>
      <c r="E50" s="464"/>
      <c r="F50" s="464"/>
      <c r="G50" s="464"/>
      <c r="H50" s="465"/>
    </row>
    <row r="51" spans="1:8" ht="277.5" customHeight="1">
      <c r="A51" s="463"/>
      <c r="B51" s="465"/>
      <c r="C51" s="475" t="str">
        <f>matrik!C13</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51" s="477"/>
      <c r="E51" s="475" t="e">
        <f>silabus!#REF!</f>
        <v>#REF!</v>
      </c>
      <c r="F51" s="476"/>
      <c r="G51" s="477"/>
      <c r="H51" s="229" t="e">
        <f>M16</f>
        <v>#REF!</v>
      </c>
    </row>
    <row r="52" spans="1:8" ht="17.25" customHeight="1">
      <c r="A52" s="463" t="s">
        <v>100</v>
      </c>
      <c r="B52" s="464"/>
      <c r="C52" s="464"/>
      <c r="D52" s="464"/>
      <c r="E52" s="464"/>
      <c r="F52" s="464"/>
      <c r="G52" s="464"/>
      <c r="H52" s="465"/>
    </row>
    <row r="53" spans="1:8" ht="88.5" customHeight="1">
      <c r="A53" s="463"/>
      <c r="B53" s="465"/>
      <c r="C53" s="463"/>
      <c r="D53" s="465"/>
      <c r="E53" s="475" t="s">
        <v>383</v>
      </c>
      <c r="F53" s="476"/>
      <c r="G53" s="477"/>
      <c r="H53" s="229">
        <v>15</v>
      </c>
    </row>
    <row r="55" spans="1:8" ht="17.25" customHeight="1">
      <c r="A55" s="1">
        <v>2</v>
      </c>
      <c r="B55" s="1" t="str">
        <f>"Pertemuan ke "&amp;A55&amp;" = "&amp;data!$C$12&amp;" JP"</f>
        <v>Pertemuan ke 2 = 6 JP</v>
      </c>
    </row>
    <row r="56" spans="1:8" s="267" customFormat="1" ht="31.5">
      <c r="A56" s="467" t="s">
        <v>97</v>
      </c>
      <c r="B56" s="337"/>
      <c r="C56" s="467" t="s">
        <v>18</v>
      </c>
      <c r="D56" s="468"/>
      <c r="E56" s="467" t="str">
        <f>E47</f>
        <v>Deskripsi Kegiatan / Pendekatan Saintifik</v>
      </c>
      <c r="F56" s="474"/>
      <c r="G56" s="468"/>
      <c r="H56" s="268" t="s">
        <v>35</v>
      </c>
    </row>
    <row r="57" spans="1:8" ht="17.25" customHeight="1">
      <c r="A57" s="463" t="s">
        <v>98</v>
      </c>
      <c r="B57" s="464"/>
      <c r="C57" s="464"/>
      <c r="D57" s="464"/>
      <c r="E57" s="464"/>
      <c r="F57" s="464"/>
      <c r="G57" s="464"/>
      <c r="H57" s="465"/>
    </row>
    <row r="58" spans="1:8" ht="177" customHeight="1">
      <c r="A58" s="463"/>
      <c r="B58" s="465"/>
      <c r="C58" s="461"/>
      <c r="D58" s="462"/>
      <c r="E58" s="475" t="str">
        <f>"1. Guru memberi salam, selanjutnya menanyakan kabar peserta didik, dengan menyampaikan ucapan “Bagaimana kabar kalian hari ini? Sudah siapkah belajar? Siapa yang tidak hadir dalam pembelajaran hari ini"&amp;"
2. Guru meminta peserta didik untuk mengecek kerapian seragam dan kebersihan kelas, minimal di sekitar meja dan kursi tempat duduknya"&amp;"
3. Guru meminta salah satu peserta didik untuk memimpin do’a"&amp;" 
4. Guru mengajukan pertanyaan tentang, materi pelajaran
5. Guru menyampaikan KD dan tujuan pembelajaran ranah keterampilan yang akan dicapai"&amp;"
6. Guru menyampaikan manfaat pelajaran
7. Guru membagi kelas dalam kelompok yang masing-masing beranggotakan 3 peserta didik"</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58" s="476"/>
      <c r="G58" s="477"/>
      <c r="H58" s="229">
        <f>H49</f>
        <v>15</v>
      </c>
    </row>
    <row r="59" spans="1:8" ht="17.25" customHeight="1">
      <c r="A59" s="463" t="s">
        <v>99</v>
      </c>
      <c r="B59" s="464"/>
      <c r="C59" s="464"/>
      <c r="D59" s="464"/>
      <c r="E59" s="464"/>
      <c r="F59" s="464"/>
      <c r="G59" s="464"/>
      <c r="H59" s="465"/>
    </row>
    <row r="60" spans="1:8" ht="215.25" customHeight="1">
      <c r="A60" s="463"/>
      <c r="B60" s="465"/>
      <c r="C60" s="475" t="str">
        <f>C51</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60" s="477"/>
      <c r="E60" s="475" t="e">
        <f>E51</f>
        <v>#REF!</v>
      </c>
      <c r="F60" s="476"/>
      <c r="G60" s="477"/>
      <c r="H60" s="229" t="e">
        <f>H51</f>
        <v>#REF!</v>
      </c>
    </row>
    <row r="61" spans="1:8" ht="17.25" customHeight="1">
      <c r="A61" s="463" t="s">
        <v>100</v>
      </c>
      <c r="B61" s="464"/>
      <c r="C61" s="464"/>
      <c r="D61" s="464"/>
      <c r="E61" s="464"/>
      <c r="F61" s="464"/>
      <c r="G61" s="464"/>
      <c r="H61" s="465"/>
    </row>
    <row r="62" spans="1:8" ht="88.5" customHeight="1">
      <c r="A62" s="463"/>
      <c r="B62" s="465"/>
      <c r="C62" s="336"/>
      <c r="D62" s="337"/>
      <c r="E62" s="475" t="str">
        <f>E53</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62" s="476"/>
      <c r="G62" s="477"/>
      <c r="H62" s="229">
        <f>H53</f>
        <v>15</v>
      </c>
    </row>
    <row r="64" spans="1:8" ht="17.25" hidden="1" customHeight="1">
      <c r="A64" s="1">
        <v>3</v>
      </c>
      <c r="B64" s="1" t="str">
        <f>"Pertemuan ke "&amp;A64&amp;" = "&amp;data!$C$12&amp;" JP"</f>
        <v>Pertemuan ke 3 = 6 JP</v>
      </c>
    </row>
    <row r="65" spans="1:8" s="267" customFormat="1" ht="31.5" hidden="1">
      <c r="A65" s="467" t="s">
        <v>97</v>
      </c>
      <c r="B65" s="337"/>
      <c r="C65" s="467" t="s">
        <v>18</v>
      </c>
      <c r="D65" s="468"/>
      <c r="E65" s="467" t="str">
        <f>E56</f>
        <v>Deskripsi Kegiatan / Pendekatan Saintifik</v>
      </c>
      <c r="F65" s="474"/>
      <c r="G65" s="468"/>
      <c r="H65" s="268" t="s">
        <v>35</v>
      </c>
    </row>
    <row r="66" spans="1:8" ht="17.25" hidden="1" customHeight="1">
      <c r="A66" s="463" t="s">
        <v>98</v>
      </c>
      <c r="B66" s="464"/>
      <c r="C66" s="464"/>
      <c r="D66" s="464"/>
      <c r="E66" s="464"/>
      <c r="F66" s="464"/>
      <c r="G66" s="464"/>
      <c r="H66" s="465"/>
    </row>
    <row r="67" spans="1:8" ht="174.75" hidden="1" customHeight="1">
      <c r="A67" s="463"/>
      <c r="B67" s="465"/>
      <c r="C67" s="461"/>
      <c r="D67" s="462"/>
      <c r="E67" s="475" t="str">
        <f>E58</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67" s="476"/>
      <c r="G67" s="477"/>
      <c r="H67" s="228">
        <f>H58</f>
        <v>15</v>
      </c>
    </row>
    <row r="68" spans="1:8" ht="17.25" hidden="1" customHeight="1">
      <c r="A68" s="463" t="s">
        <v>99</v>
      </c>
      <c r="B68" s="464"/>
      <c r="C68" s="464"/>
      <c r="D68" s="464"/>
      <c r="E68" s="464"/>
      <c r="F68" s="464"/>
      <c r="G68" s="464"/>
      <c r="H68" s="465"/>
    </row>
    <row r="69" spans="1:8" ht="277.5" hidden="1" customHeight="1">
      <c r="A69" s="463"/>
      <c r="B69" s="465"/>
      <c r="C69" s="475" t="str">
        <f>C60</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69" s="477"/>
      <c r="E69" s="475" t="e">
        <f>E60</f>
        <v>#REF!</v>
      </c>
      <c r="F69" s="476"/>
      <c r="G69" s="477"/>
      <c r="H69" s="229" t="e">
        <f>H60</f>
        <v>#REF!</v>
      </c>
    </row>
    <row r="70" spans="1:8" ht="17.25" hidden="1" customHeight="1">
      <c r="A70" s="463" t="s">
        <v>100</v>
      </c>
      <c r="B70" s="464"/>
      <c r="C70" s="464"/>
      <c r="D70" s="464"/>
      <c r="E70" s="464"/>
      <c r="F70" s="464"/>
      <c r="G70" s="464"/>
      <c r="H70" s="465"/>
    </row>
    <row r="71" spans="1:8" ht="89.25" hidden="1" customHeight="1">
      <c r="A71" s="463"/>
      <c r="B71" s="465"/>
      <c r="C71" s="336"/>
      <c r="D71" s="337"/>
      <c r="E71" s="475" t="str">
        <f>E62</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71" s="476"/>
      <c r="G71" s="477"/>
      <c r="H71" s="229">
        <f>H62</f>
        <v>15</v>
      </c>
    </row>
    <row r="72" spans="1:8" ht="17.25" hidden="1" customHeight="1"/>
    <row r="73" spans="1:8" ht="17.25" hidden="1" customHeight="1">
      <c r="A73" s="1">
        <v>4</v>
      </c>
      <c r="B73" s="1" t="str">
        <f>"Pertemuan ke "&amp;A73&amp;" = "&amp;data!$C$12&amp;" JP"</f>
        <v>Pertemuan ke 4 = 6 JP</v>
      </c>
    </row>
    <row r="74" spans="1:8" ht="17.25" hidden="1" customHeight="1">
      <c r="A74" s="467" t="s">
        <v>97</v>
      </c>
      <c r="B74" s="337"/>
      <c r="C74" s="467" t="s">
        <v>18</v>
      </c>
      <c r="D74" s="468"/>
      <c r="E74" s="467" t="str">
        <f>E65</f>
        <v>Deskripsi Kegiatan / Pendekatan Saintifik</v>
      </c>
      <c r="F74" s="474"/>
      <c r="G74" s="468"/>
      <c r="H74" s="230" t="s">
        <v>35</v>
      </c>
    </row>
    <row r="75" spans="1:8" ht="17.25" hidden="1" customHeight="1">
      <c r="A75" s="463" t="s">
        <v>98</v>
      </c>
      <c r="B75" s="464"/>
      <c r="C75" s="464"/>
      <c r="D75" s="464"/>
      <c r="E75" s="464"/>
      <c r="F75" s="464"/>
      <c r="G75" s="464"/>
      <c r="H75" s="465"/>
    </row>
    <row r="76" spans="1:8" ht="17.25" hidden="1" customHeight="1">
      <c r="A76" s="463"/>
      <c r="B76" s="465"/>
      <c r="C76" s="336"/>
      <c r="D76" s="337"/>
      <c r="E76" s="475" t="str">
        <f>E67</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76" s="476"/>
      <c r="G76" s="477"/>
      <c r="H76" s="229">
        <f>H67</f>
        <v>15</v>
      </c>
    </row>
    <row r="77" spans="1:8" ht="17.25" hidden="1" customHeight="1">
      <c r="A77" s="463" t="s">
        <v>99</v>
      </c>
      <c r="B77" s="464"/>
      <c r="C77" s="464"/>
      <c r="D77" s="464"/>
      <c r="E77" s="464"/>
      <c r="F77" s="464"/>
      <c r="G77" s="464"/>
      <c r="H77" s="465"/>
    </row>
    <row r="78" spans="1:8" ht="17.25" hidden="1" customHeight="1">
      <c r="A78" s="463"/>
      <c r="B78" s="465"/>
      <c r="C78" s="475" t="str">
        <f>C69</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78" s="477"/>
      <c r="E78" s="475" t="e">
        <f>E69</f>
        <v>#REF!</v>
      </c>
      <c r="F78" s="476"/>
      <c r="G78" s="477"/>
      <c r="H78" s="229" t="e">
        <f>H69</f>
        <v>#REF!</v>
      </c>
    </row>
    <row r="79" spans="1:8" ht="17.25" hidden="1" customHeight="1">
      <c r="A79" s="463" t="s">
        <v>100</v>
      </c>
      <c r="B79" s="464"/>
      <c r="C79" s="464"/>
      <c r="D79" s="464"/>
      <c r="E79" s="464"/>
      <c r="F79" s="464"/>
      <c r="G79" s="464"/>
      <c r="H79" s="465"/>
    </row>
    <row r="80" spans="1:8" ht="17.25" hidden="1" customHeight="1">
      <c r="A80" s="463"/>
      <c r="B80" s="465"/>
      <c r="C80" s="336"/>
      <c r="D80" s="337"/>
      <c r="E80" s="475" t="str">
        <f>E71</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80" s="476"/>
      <c r="G80" s="477"/>
      <c r="H80" s="229">
        <f>H71</f>
        <v>15</v>
      </c>
    </row>
    <row r="81" spans="1:8" ht="17.25" hidden="1" customHeight="1"/>
    <row r="82" spans="1:8" ht="17.25" hidden="1" customHeight="1">
      <c r="A82" s="1">
        <v>5</v>
      </c>
      <c r="B82" s="1" t="str">
        <f>"Pertemuan ke "&amp;A82&amp;" = "&amp;data!$C$12&amp;" JP"</f>
        <v>Pertemuan ke 5 = 6 JP</v>
      </c>
    </row>
    <row r="83" spans="1:8" ht="17.25" hidden="1" customHeight="1">
      <c r="A83" s="467" t="s">
        <v>97</v>
      </c>
      <c r="B83" s="337"/>
      <c r="C83" s="467" t="s">
        <v>18</v>
      </c>
      <c r="D83" s="468"/>
      <c r="E83" s="467" t="str">
        <f>E74</f>
        <v>Deskripsi Kegiatan / Pendekatan Saintifik</v>
      </c>
      <c r="F83" s="474"/>
      <c r="G83" s="468"/>
      <c r="H83" s="230" t="s">
        <v>35</v>
      </c>
    </row>
    <row r="84" spans="1:8" ht="17.25" hidden="1" customHeight="1">
      <c r="A84" s="463" t="s">
        <v>98</v>
      </c>
      <c r="B84" s="464"/>
      <c r="C84" s="464"/>
      <c r="D84" s="464"/>
      <c r="E84" s="464"/>
      <c r="F84" s="464"/>
      <c r="G84" s="464"/>
      <c r="H84" s="465"/>
    </row>
    <row r="85" spans="1:8" ht="17.25" hidden="1" customHeight="1">
      <c r="A85" s="463"/>
      <c r="B85" s="465"/>
      <c r="C85" s="336"/>
      <c r="D85" s="337"/>
      <c r="E85" s="336" t="str">
        <f>E76</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85" s="473"/>
      <c r="G85" s="337"/>
      <c r="H85" s="229">
        <f>H76</f>
        <v>15</v>
      </c>
    </row>
    <row r="86" spans="1:8" ht="17.25" hidden="1" customHeight="1">
      <c r="A86" s="463" t="s">
        <v>99</v>
      </c>
      <c r="B86" s="464"/>
      <c r="C86" s="464"/>
      <c r="D86" s="464"/>
      <c r="E86" s="464"/>
      <c r="F86" s="464"/>
      <c r="G86" s="464"/>
      <c r="H86" s="465"/>
    </row>
    <row r="87" spans="1:8" ht="17.25" hidden="1" customHeight="1">
      <c r="A87" s="463"/>
      <c r="B87" s="465"/>
      <c r="C87" s="336" t="str">
        <f>C78</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87" s="337"/>
      <c r="E87" s="336" t="e">
        <f>E78</f>
        <v>#REF!</v>
      </c>
      <c r="F87" s="473"/>
      <c r="G87" s="337"/>
      <c r="H87" s="229" t="e">
        <f>H78</f>
        <v>#REF!</v>
      </c>
    </row>
    <row r="88" spans="1:8" ht="17.25" hidden="1" customHeight="1">
      <c r="A88" s="463" t="s">
        <v>100</v>
      </c>
      <c r="B88" s="464"/>
      <c r="C88" s="464"/>
      <c r="D88" s="464"/>
      <c r="E88" s="464"/>
      <c r="F88" s="464"/>
      <c r="G88" s="464"/>
      <c r="H88" s="465"/>
    </row>
    <row r="89" spans="1:8" ht="17.25" hidden="1" customHeight="1">
      <c r="A89" s="463"/>
      <c r="B89" s="465"/>
      <c r="C89" s="336"/>
      <c r="D89" s="337"/>
      <c r="E89" s="336" t="str">
        <f>E80</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89" s="473"/>
      <c r="G89" s="337"/>
      <c r="H89" s="229">
        <f>H80</f>
        <v>15</v>
      </c>
    </row>
    <row r="90" spans="1:8" ht="17.25" hidden="1" customHeight="1"/>
    <row r="91" spans="1:8" ht="17.25" hidden="1" customHeight="1">
      <c r="A91" s="1">
        <v>6</v>
      </c>
      <c r="B91" s="1" t="str">
        <f>"Pertemuan ke "&amp;A91&amp;" = "&amp;data!$C$12&amp;" JP"</f>
        <v>Pertemuan ke 6 = 6 JP</v>
      </c>
    </row>
    <row r="92" spans="1:8" ht="17.25" hidden="1" customHeight="1">
      <c r="A92" s="467" t="s">
        <v>97</v>
      </c>
      <c r="B92" s="337"/>
      <c r="C92" s="467" t="s">
        <v>18</v>
      </c>
      <c r="D92" s="468"/>
      <c r="E92" s="467" t="str">
        <f>E83</f>
        <v>Deskripsi Kegiatan / Pendekatan Saintifik</v>
      </c>
      <c r="F92" s="474"/>
      <c r="G92" s="468"/>
      <c r="H92" s="230" t="s">
        <v>35</v>
      </c>
    </row>
    <row r="93" spans="1:8" ht="17.25" hidden="1" customHeight="1">
      <c r="A93" s="463" t="s">
        <v>98</v>
      </c>
      <c r="B93" s="464"/>
      <c r="C93" s="464"/>
      <c r="D93" s="464"/>
      <c r="E93" s="464"/>
      <c r="F93" s="464"/>
      <c r="G93" s="464"/>
      <c r="H93" s="465"/>
    </row>
    <row r="94" spans="1:8" ht="17.25" hidden="1" customHeight="1">
      <c r="A94" s="463"/>
      <c r="B94" s="465"/>
      <c r="C94" s="336"/>
      <c r="D94" s="337"/>
      <c r="E94" s="336" t="str">
        <f>E85</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94" s="473"/>
      <c r="G94" s="337"/>
      <c r="H94" s="229">
        <f>H85</f>
        <v>15</v>
      </c>
    </row>
    <row r="95" spans="1:8" ht="17.25" hidden="1" customHeight="1">
      <c r="A95" s="463" t="s">
        <v>99</v>
      </c>
      <c r="B95" s="464"/>
      <c r="C95" s="464"/>
      <c r="D95" s="464"/>
      <c r="E95" s="464"/>
      <c r="F95" s="464"/>
      <c r="G95" s="464"/>
      <c r="H95" s="465"/>
    </row>
    <row r="96" spans="1:8" ht="17.25" hidden="1" customHeight="1">
      <c r="A96" s="463"/>
      <c r="B96" s="465"/>
      <c r="C96" s="336" t="str">
        <f>C87</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96" s="337"/>
      <c r="E96" s="336" t="e">
        <f>E87</f>
        <v>#REF!</v>
      </c>
      <c r="F96" s="473"/>
      <c r="G96" s="337"/>
      <c r="H96" s="229" t="e">
        <f>H87</f>
        <v>#REF!</v>
      </c>
    </row>
    <row r="97" spans="1:8" ht="17.25" hidden="1" customHeight="1">
      <c r="A97" s="463" t="s">
        <v>100</v>
      </c>
      <c r="B97" s="464"/>
      <c r="C97" s="464"/>
      <c r="D97" s="464"/>
      <c r="E97" s="464"/>
      <c r="F97" s="464"/>
      <c r="G97" s="464"/>
      <c r="H97" s="465"/>
    </row>
    <row r="98" spans="1:8" ht="17.25" hidden="1" customHeight="1">
      <c r="A98" s="463"/>
      <c r="B98" s="465"/>
      <c r="C98" s="336"/>
      <c r="D98" s="337"/>
      <c r="E98" s="336" t="str">
        <f>E89</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98" s="473"/>
      <c r="G98" s="337"/>
      <c r="H98" s="229">
        <f>H89</f>
        <v>15</v>
      </c>
    </row>
    <row r="99" spans="1:8" ht="17.25" hidden="1" customHeight="1"/>
    <row r="100" spans="1:8" ht="17.25" hidden="1" customHeight="1">
      <c r="A100" s="1">
        <v>7</v>
      </c>
      <c r="B100" s="1" t="str">
        <f>"Pertemuan ke "&amp;A100&amp;" = "&amp;data!$C$12&amp;" JP"</f>
        <v>Pertemuan ke 7 = 6 JP</v>
      </c>
    </row>
    <row r="101" spans="1:8" ht="17.25" hidden="1" customHeight="1">
      <c r="A101" s="467" t="s">
        <v>97</v>
      </c>
      <c r="B101" s="337"/>
      <c r="C101" s="467" t="s">
        <v>18</v>
      </c>
      <c r="D101" s="468"/>
      <c r="E101" s="467" t="str">
        <f>E92</f>
        <v>Deskripsi Kegiatan / Pendekatan Saintifik</v>
      </c>
      <c r="F101" s="474"/>
      <c r="G101" s="468"/>
      <c r="H101" s="230" t="s">
        <v>35</v>
      </c>
    </row>
    <row r="102" spans="1:8" ht="17.25" hidden="1" customHeight="1">
      <c r="A102" s="463" t="s">
        <v>98</v>
      </c>
      <c r="B102" s="464"/>
      <c r="C102" s="464"/>
      <c r="D102" s="464"/>
      <c r="E102" s="464"/>
      <c r="F102" s="464"/>
      <c r="G102" s="464"/>
      <c r="H102" s="465"/>
    </row>
    <row r="103" spans="1:8" ht="17.25" hidden="1" customHeight="1">
      <c r="A103" s="463"/>
      <c r="B103" s="465"/>
      <c r="C103" s="336"/>
      <c r="D103" s="337"/>
      <c r="E103" s="336" t="str">
        <f>E94</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03" s="473"/>
      <c r="G103" s="337"/>
      <c r="H103" s="229">
        <f>H94</f>
        <v>15</v>
      </c>
    </row>
    <row r="104" spans="1:8" ht="17.25" hidden="1" customHeight="1">
      <c r="A104" s="463" t="s">
        <v>99</v>
      </c>
      <c r="B104" s="464"/>
      <c r="C104" s="464"/>
      <c r="D104" s="464"/>
      <c r="E104" s="464"/>
      <c r="F104" s="464"/>
      <c r="G104" s="464"/>
      <c r="H104" s="465"/>
    </row>
    <row r="105" spans="1:8" ht="17.25" hidden="1" customHeight="1">
      <c r="A105" s="463"/>
      <c r="B105" s="465"/>
      <c r="C105" s="336" t="str">
        <f>C96</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05" s="337"/>
      <c r="E105" s="336" t="e">
        <f>E96</f>
        <v>#REF!</v>
      </c>
      <c r="F105" s="473"/>
      <c r="G105" s="337"/>
      <c r="H105" s="229" t="e">
        <f>H96</f>
        <v>#REF!</v>
      </c>
    </row>
    <row r="106" spans="1:8" ht="17.25" hidden="1" customHeight="1">
      <c r="A106" s="463" t="s">
        <v>100</v>
      </c>
      <c r="B106" s="464"/>
      <c r="C106" s="464"/>
      <c r="D106" s="464"/>
      <c r="E106" s="464"/>
      <c r="F106" s="464"/>
      <c r="G106" s="464"/>
      <c r="H106" s="465"/>
    </row>
    <row r="107" spans="1:8" ht="17.25" hidden="1" customHeight="1">
      <c r="A107" s="463"/>
      <c r="B107" s="465"/>
      <c r="C107" s="336"/>
      <c r="D107" s="337"/>
      <c r="E107" s="336" t="str">
        <f>E98</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07" s="473"/>
      <c r="G107" s="337"/>
      <c r="H107" s="229">
        <f>H98</f>
        <v>15</v>
      </c>
    </row>
    <row r="108" spans="1:8" ht="17.25" hidden="1" customHeight="1"/>
    <row r="109" spans="1:8" ht="17.25" hidden="1" customHeight="1">
      <c r="A109" s="1">
        <v>8</v>
      </c>
      <c r="B109" s="1" t="str">
        <f>"Pertemuan ke "&amp;A109&amp;" = "&amp;data!$C$12&amp;" JP"</f>
        <v>Pertemuan ke 8 = 6 JP</v>
      </c>
    </row>
    <row r="110" spans="1:8" ht="17.25" hidden="1" customHeight="1">
      <c r="A110" s="467" t="s">
        <v>97</v>
      </c>
      <c r="B110" s="337"/>
      <c r="C110" s="467" t="s">
        <v>18</v>
      </c>
      <c r="D110" s="468"/>
      <c r="E110" s="467" t="str">
        <f>E101</f>
        <v>Deskripsi Kegiatan / Pendekatan Saintifik</v>
      </c>
      <c r="F110" s="474"/>
      <c r="G110" s="468"/>
      <c r="H110" s="230" t="s">
        <v>35</v>
      </c>
    </row>
    <row r="111" spans="1:8" ht="17.25" hidden="1" customHeight="1">
      <c r="A111" s="463" t="s">
        <v>98</v>
      </c>
      <c r="B111" s="464"/>
      <c r="C111" s="464"/>
      <c r="D111" s="464"/>
      <c r="E111" s="464"/>
      <c r="F111" s="464"/>
      <c r="G111" s="464"/>
      <c r="H111" s="465"/>
    </row>
    <row r="112" spans="1:8" ht="17.25" hidden="1" customHeight="1">
      <c r="A112" s="463"/>
      <c r="B112" s="465"/>
      <c r="C112" s="336"/>
      <c r="D112" s="337"/>
      <c r="E112" s="336" t="str">
        <f>E103</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12" s="473"/>
      <c r="G112" s="337"/>
      <c r="H112" s="229">
        <f>H103</f>
        <v>15</v>
      </c>
    </row>
    <row r="113" spans="1:8" ht="17.25" hidden="1" customHeight="1">
      <c r="A113" s="463" t="s">
        <v>99</v>
      </c>
      <c r="B113" s="464"/>
      <c r="C113" s="464"/>
      <c r="D113" s="464"/>
      <c r="E113" s="464"/>
      <c r="F113" s="464"/>
      <c r="G113" s="464"/>
      <c r="H113" s="465"/>
    </row>
    <row r="114" spans="1:8" ht="17.25" hidden="1" customHeight="1">
      <c r="A114" s="463"/>
      <c r="B114" s="465"/>
      <c r="C114" s="336" t="str">
        <f>C105</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14" s="337"/>
      <c r="E114" s="336" t="e">
        <f>E105</f>
        <v>#REF!</v>
      </c>
      <c r="F114" s="473"/>
      <c r="G114" s="337"/>
      <c r="H114" s="229" t="e">
        <f>H105</f>
        <v>#REF!</v>
      </c>
    </row>
    <row r="115" spans="1:8" ht="17.25" hidden="1" customHeight="1">
      <c r="A115" s="463" t="s">
        <v>100</v>
      </c>
      <c r="B115" s="464"/>
      <c r="C115" s="464"/>
      <c r="D115" s="464"/>
      <c r="E115" s="464"/>
      <c r="F115" s="464"/>
      <c r="G115" s="464"/>
      <c r="H115" s="465"/>
    </row>
    <row r="116" spans="1:8" ht="17.25" hidden="1" customHeight="1">
      <c r="A116" s="463"/>
      <c r="B116" s="465"/>
      <c r="C116" s="336"/>
      <c r="D116" s="337"/>
      <c r="E116" s="336" t="str">
        <f>E107</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16" s="473"/>
      <c r="G116" s="337"/>
      <c r="H116" s="229">
        <f>H107</f>
        <v>15</v>
      </c>
    </row>
    <row r="117" spans="1:8" ht="17.25" hidden="1" customHeight="1"/>
    <row r="118" spans="1:8" ht="17.25" hidden="1" customHeight="1">
      <c r="A118" s="1">
        <v>9</v>
      </c>
      <c r="B118" s="1" t="str">
        <f>"Pertemuan ke "&amp;A118&amp;" = "&amp;data!$C$12&amp;" JP"</f>
        <v>Pertemuan ke 9 = 6 JP</v>
      </c>
    </row>
    <row r="119" spans="1:8" ht="17.25" hidden="1" customHeight="1">
      <c r="A119" s="467" t="s">
        <v>97</v>
      </c>
      <c r="B119" s="337"/>
      <c r="C119" s="467" t="s">
        <v>18</v>
      </c>
      <c r="D119" s="468"/>
      <c r="E119" s="467" t="str">
        <f>E110</f>
        <v>Deskripsi Kegiatan / Pendekatan Saintifik</v>
      </c>
      <c r="F119" s="474"/>
      <c r="G119" s="468"/>
      <c r="H119" s="230" t="s">
        <v>35</v>
      </c>
    </row>
    <row r="120" spans="1:8" ht="17.25" hidden="1" customHeight="1">
      <c r="A120" s="463" t="s">
        <v>98</v>
      </c>
      <c r="B120" s="464"/>
      <c r="C120" s="464"/>
      <c r="D120" s="464"/>
      <c r="E120" s="464"/>
      <c r="F120" s="464"/>
      <c r="G120" s="464"/>
      <c r="H120" s="465"/>
    </row>
    <row r="121" spans="1:8" ht="17.25" hidden="1" customHeight="1">
      <c r="A121" s="463"/>
      <c r="B121" s="465"/>
      <c r="C121" s="336"/>
      <c r="D121" s="337"/>
      <c r="E121" s="336" t="str">
        <f>E112</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21" s="473"/>
      <c r="G121" s="337"/>
      <c r="H121" s="229">
        <f>H112</f>
        <v>15</v>
      </c>
    </row>
    <row r="122" spans="1:8" ht="17.25" hidden="1" customHeight="1">
      <c r="A122" s="463" t="s">
        <v>99</v>
      </c>
      <c r="B122" s="464"/>
      <c r="C122" s="464"/>
      <c r="D122" s="464"/>
      <c r="E122" s="464"/>
      <c r="F122" s="464"/>
      <c r="G122" s="464"/>
      <c r="H122" s="465"/>
    </row>
    <row r="123" spans="1:8" ht="17.25" hidden="1" customHeight="1">
      <c r="A123" s="463"/>
      <c r="B123" s="465"/>
      <c r="C123" s="336" t="str">
        <f>C114</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23" s="337"/>
      <c r="E123" s="336" t="e">
        <f>E114</f>
        <v>#REF!</v>
      </c>
      <c r="F123" s="473"/>
      <c r="G123" s="337"/>
      <c r="H123" s="229" t="e">
        <f>H114</f>
        <v>#REF!</v>
      </c>
    </row>
    <row r="124" spans="1:8" ht="17.25" hidden="1" customHeight="1">
      <c r="A124" s="463" t="s">
        <v>100</v>
      </c>
      <c r="B124" s="464"/>
      <c r="C124" s="464"/>
      <c r="D124" s="464"/>
      <c r="E124" s="464"/>
      <c r="F124" s="464"/>
      <c r="G124" s="464"/>
      <c r="H124" s="465"/>
    </row>
    <row r="125" spans="1:8" ht="17.25" hidden="1" customHeight="1">
      <c r="A125" s="463"/>
      <c r="B125" s="465"/>
      <c r="C125" s="336"/>
      <c r="D125" s="337"/>
      <c r="E125" s="336" t="str">
        <f>E116</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25" s="473"/>
      <c r="G125" s="337"/>
      <c r="H125" s="229">
        <f>H116</f>
        <v>15</v>
      </c>
    </row>
    <row r="126" spans="1:8" ht="17.25" hidden="1" customHeight="1"/>
    <row r="127" spans="1:8" ht="17.25" hidden="1" customHeight="1">
      <c r="A127" s="1">
        <v>10</v>
      </c>
      <c r="B127" s="1" t="str">
        <f>"Pertemuan ke "&amp;A127&amp;" = "&amp;data!$C$12&amp;" JP"</f>
        <v>Pertemuan ke 10 = 6 JP</v>
      </c>
    </row>
    <row r="128" spans="1:8" ht="17.25" hidden="1" customHeight="1">
      <c r="A128" s="467" t="s">
        <v>97</v>
      </c>
      <c r="B128" s="337"/>
      <c r="C128" s="467" t="s">
        <v>18</v>
      </c>
      <c r="D128" s="468"/>
      <c r="E128" s="467" t="str">
        <f>E119</f>
        <v>Deskripsi Kegiatan / Pendekatan Saintifik</v>
      </c>
      <c r="F128" s="474"/>
      <c r="G128" s="468"/>
      <c r="H128" s="230" t="s">
        <v>35</v>
      </c>
    </row>
    <row r="129" spans="1:8" ht="17.25" hidden="1" customHeight="1">
      <c r="A129" s="463" t="s">
        <v>98</v>
      </c>
      <c r="B129" s="464"/>
      <c r="C129" s="464"/>
      <c r="D129" s="464"/>
      <c r="E129" s="464"/>
      <c r="F129" s="464"/>
      <c r="G129" s="464"/>
      <c r="H129" s="465"/>
    </row>
    <row r="130" spans="1:8" ht="17.25" hidden="1" customHeight="1">
      <c r="A130" s="463"/>
      <c r="B130" s="465"/>
      <c r="C130" s="336"/>
      <c r="D130" s="337"/>
      <c r="E130" s="336" t="str">
        <f>E121</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30" s="473"/>
      <c r="G130" s="337"/>
      <c r="H130" s="229">
        <f>H121</f>
        <v>15</v>
      </c>
    </row>
    <row r="131" spans="1:8" ht="17.25" hidden="1" customHeight="1">
      <c r="A131" s="463" t="s">
        <v>99</v>
      </c>
      <c r="B131" s="464"/>
      <c r="C131" s="464"/>
      <c r="D131" s="464"/>
      <c r="E131" s="464"/>
      <c r="F131" s="464"/>
      <c r="G131" s="464"/>
      <c r="H131" s="465"/>
    </row>
    <row r="132" spans="1:8" ht="17.25" hidden="1" customHeight="1">
      <c r="A132" s="463"/>
      <c r="B132" s="465"/>
      <c r="C132" s="336" t="str">
        <f>C123</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32" s="337"/>
      <c r="E132" s="336" t="e">
        <f>E123</f>
        <v>#REF!</v>
      </c>
      <c r="F132" s="473"/>
      <c r="G132" s="337"/>
      <c r="H132" s="229" t="e">
        <f>H123</f>
        <v>#REF!</v>
      </c>
    </row>
    <row r="133" spans="1:8" ht="17.25" hidden="1" customHeight="1">
      <c r="A133" s="463" t="s">
        <v>100</v>
      </c>
      <c r="B133" s="464"/>
      <c r="C133" s="464"/>
      <c r="D133" s="464"/>
      <c r="E133" s="464"/>
      <c r="F133" s="464"/>
      <c r="G133" s="464"/>
      <c r="H133" s="465"/>
    </row>
    <row r="134" spans="1:8" ht="17.25" hidden="1" customHeight="1">
      <c r="A134" s="463"/>
      <c r="B134" s="465"/>
      <c r="C134" s="336"/>
      <c r="D134" s="337"/>
      <c r="E134" s="336" t="str">
        <f>E125</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34" s="473"/>
      <c r="G134" s="337"/>
      <c r="H134" s="229">
        <f>H125</f>
        <v>15</v>
      </c>
    </row>
    <row r="135" spans="1:8" ht="17.25" hidden="1" customHeight="1"/>
    <row r="136" spans="1:8" ht="17.25" customHeight="1">
      <c r="A136" s="5" t="s">
        <v>101</v>
      </c>
    </row>
    <row r="137" spans="1:8" ht="17.25" customHeight="1">
      <c r="A137" s="1">
        <v>1</v>
      </c>
      <c r="B137" s="1" t="s">
        <v>108</v>
      </c>
    </row>
    <row r="138" spans="1:8" ht="17.25" customHeight="1">
      <c r="A138" s="228" t="s">
        <v>52</v>
      </c>
      <c r="B138" s="228" t="s">
        <v>102</v>
      </c>
      <c r="C138" s="228" t="s">
        <v>103</v>
      </c>
      <c r="D138" s="461" t="s">
        <v>104</v>
      </c>
      <c r="E138" s="462"/>
      <c r="F138" s="223"/>
      <c r="G138" s="223"/>
    </row>
    <row r="139" spans="1:8" ht="17.25" customHeight="1">
      <c r="A139" s="8">
        <v>1</v>
      </c>
      <c r="B139" s="227" t="s">
        <v>105</v>
      </c>
      <c r="C139" s="227" t="s">
        <v>144</v>
      </c>
      <c r="D139" s="467" t="s">
        <v>145</v>
      </c>
      <c r="E139" s="468"/>
      <c r="F139" s="15"/>
      <c r="G139" s="15"/>
    </row>
    <row r="140" spans="1:8" ht="17.25" customHeight="1">
      <c r="A140" s="8">
        <v>2</v>
      </c>
      <c r="B140" s="227" t="s">
        <v>106</v>
      </c>
      <c r="C140" s="227"/>
      <c r="D140" s="467"/>
      <c r="E140" s="468"/>
      <c r="F140" s="15"/>
      <c r="G140" s="15"/>
    </row>
    <row r="141" spans="1:8" ht="15.75">
      <c r="A141" s="8"/>
      <c r="B141" s="227" t="e">
        <f>A26</f>
        <v>#REF!</v>
      </c>
      <c r="C141" s="227" t="s">
        <v>146</v>
      </c>
      <c r="D141" s="467" t="s">
        <v>147</v>
      </c>
      <c r="E141" s="468"/>
      <c r="F141" s="15"/>
      <c r="G141" s="15"/>
    </row>
    <row r="142" spans="1:8" ht="17.25" customHeight="1">
      <c r="A142" s="8">
        <v>3</v>
      </c>
      <c r="B142" s="227" t="s">
        <v>107</v>
      </c>
      <c r="C142" s="227"/>
      <c r="D142" s="467"/>
      <c r="E142" s="468"/>
      <c r="F142" s="15"/>
      <c r="G142" s="15"/>
    </row>
    <row r="143" spans="1:8" ht="15.75">
      <c r="A143" s="8"/>
      <c r="B143" s="227" t="e">
        <f>A27</f>
        <v>#REF!</v>
      </c>
      <c r="C143" s="227" t="s">
        <v>453</v>
      </c>
      <c r="D143" s="467" t="s">
        <v>149</v>
      </c>
      <c r="E143" s="468"/>
      <c r="F143" s="15"/>
      <c r="G143" s="15"/>
    </row>
    <row r="145" spans="1:8" ht="17.25" customHeight="1">
      <c r="A145" s="1">
        <v>2</v>
      </c>
      <c r="B145" s="1" t="s">
        <v>179</v>
      </c>
    </row>
    <row r="146" spans="1:8" ht="17.25" customHeight="1">
      <c r="B146" s="1" t="s">
        <v>109</v>
      </c>
    </row>
    <row r="147" spans="1:8" ht="17.25" customHeight="1">
      <c r="B147" s="1" t="s">
        <v>150</v>
      </c>
    </row>
    <row r="148" spans="1:8" s="231" customFormat="1" ht="17.25" customHeight="1">
      <c r="A148" s="230" t="s">
        <v>52</v>
      </c>
      <c r="B148" s="230" t="s">
        <v>110</v>
      </c>
      <c r="C148" s="230" t="s">
        <v>111</v>
      </c>
      <c r="D148" s="230" t="s">
        <v>112</v>
      </c>
      <c r="E148" s="230" t="s">
        <v>113</v>
      </c>
      <c r="F148" s="230" t="s">
        <v>114</v>
      </c>
      <c r="G148" s="230" t="s">
        <v>115</v>
      </c>
      <c r="H148" s="1"/>
    </row>
    <row r="149" spans="1:8" ht="17.25" customHeight="1">
      <c r="A149" s="228"/>
      <c r="B149" s="228"/>
      <c r="C149" s="228" t="s">
        <v>177</v>
      </c>
      <c r="D149" s="228" t="s">
        <v>177</v>
      </c>
      <c r="E149" s="228" t="s">
        <v>177</v>
      </c>
      <c r="F149" s="228" t="s">
        <v>177</v>
      </c>
      <c r="G149" s="228"/>
    </row>
    <row r="150" spans="1:8" ht="17.25" customHeight="1">
      <c r="A150" s="8">
        <v>1</v>
      </c>
      <c r="B150" s="8" t="str">
        <f>pd!C6</f>
        <v>AHMAD JUNAIDI</v>
      </c>
      <c r="C150" s="8"/>
      <c r="D150" s="8"/>
      <c r="E150" s="8"/>
      <c r="F150" s="8"/>
      <c r="G150" s="8" t="str">
        <f>IF(COUNT(C150:F150)=0,"",IF(_xlfn.MODE.SNGL(C150:F150)=1,"Kurang",IF(_xlfn.MODE.SNGL(C150:F150)=2,"Cukup",IF(_xlfn.MODE.SNGL(C150:F150)=3,"Baik",IF(_xlfn.MODE.SNGL(C150:F150)=4,"Sangat Baik","")))))</f>
        <v/>
      </c>
    </row>
    <row r="151" spans="1:8" ht="17.25" customHeight="1">
      <c r="A151" s="8">
        <v>2</v>
      </c>
      <c r="B151" s="8" t="str">
        <f>pd!C7</f>
        <v>AHMAD RIYUDHA</v>
      </c>
      <c r="C151" s="8"/>
      <c r="D151" s="8"/>
      <c r="E151" s="8"/>
      <c r="F151" s="8"/>
      <c r="G151" s="8" t="str">
        <f t="shared" ref="G151:G189" si="0">IF(COUNT(C151:F151)=0,"",IF(_xlfn.MODE.SNGL(C151:F151)=1,"Kurang",IF(_xlfn.MODE.SNGL(C151:F151)=2,"Cukup",IF(_xlfn.MODE.SNGL(C151:F151)=3,"Baik",IF(_xlfn.MODE.SNGL(C151:F151)=4,"Sangat Baik","")))))</f>
        <v/>
      </c>
    </row>
    <row r="152" spans="1:8" ht="17.25" customHeight="1">
      <c r="A152" s="8">
        <v>3</v>
      </c>
      <c r="B152" s="8" t="str">
        <f>pd!C8</f>
        <v>AHMAD SAYUDINOR</v>
      </c>
      <c r="C152" s="8"/>
      <c r="D152" s="8"/>
      <c r="E152" s="8"/>
      <c r="F152" s="8"/>
      <c r="G152" s="8" t="str">
        <f t="shared" si="0"/>
        <v/>
      </c>
    </row>
    <row r="153" spans="1:8" ht="17.25" hidden="1" customHeight="1">
      <c r="A153" s="8">
        <v>4</v>
      </c>
      <c r="B153" s="8" t="str">
        <f>pd!C9</f>
        <v>HILMAN SYA'FEI</v>
      </c>
      <c r="C153" s="8"/>
      <c r="D153" s="8"/>
      <c r="E153" s="8"/>
      <c r="F153" s="8"/>
      <c r="G153" s="8" t="str">
        <f t="shared" si="0"/>
        <v/>
      </c>
    </row>
    <row r="154" spans="1:8" ht="17.25" hidden="1" customHeight="1">
      <c r="A154" s="8">
        <v>5</v>
      </c>
      <c r="B154" s="8" t="str">
        <f>pd!C10</f>
        <v>JAMALUDDIN</v>
      </c>
      <c r="C154" s="8"/>
      <c r="D154" s="8"/>
      <c r="E154" s="8"/>
      <c r="F154" s="8"/>
      <c r="G154" s="8" t="str">
        <f t="shared" si="0"/>
        <v/>
      </c>
    </row>
    <row r="155" spans="1:8" ht="17.25" hidden="1" customHeight="1">
      <c r="A155" s="8">
        <v>6</v>
      </c>
      <c r="B155" s="8" t="str">
        <f>pd!C11</f>
        <v>M. ADITYA RYANDI</v>
      </c>
      <c r="C155" s="8"/>
      <c r="D155" s="8"/>
      <c r="E155" s="8"/>
      <c r="F155" s="8"/>
      <c r="G155" s="8" t="str">
        <f t="shared" si="0"/>
        <v/>
      </c>
    </row>
    <row r="156" spans="1:8" ht="17.25" hidden="1" customHeight="1">
      <c r="A156" s="8">
        <v>7</v>
      </c>
      <c r="B156" s="8" t="str">
        <f>pd!C12</f>
        <v>M. ZAINAL AKBAR</v>
      </c>
      <c r="C156" s="8"/>
      <c r="D156" s="8"/>
      <c r="E156" s="8"/>
      <c r="F156" s="8"/>
      <c r="G156" s="8" t="str">
        <f t="shared" si="0"/>
        <v/>
      </c>
    </row>
    <row r="157" spans="1:8" ht="17.25" hidden="1" customHeight="1">
      <c r="A157" s="8">
        <v>8</v>
      </c>
      <c r="B157" s="8" t="str">
        <f>pd!C13</f>
        <v>MAULIDI</v>
      </c>
      <c r="C157" s="8"/>
      <c r="D157" s="8"/>
      <c r="E157" s="8"/>
      <c r="F157" s="8"/>
      <c r="G157" s="8" t="str">
        <f t="shared" si="0"/>
        <v/>
      </c>
    </row>
    <row r="158" spans="1:8" ht="17.25" hidden="1" customHeight="1">
      <c r="A158" s="8">
        <v>9</v>
      </c>
      <c r="B158" s="8" t="str">
        <f>pd!C14</f>
        <v>MUHAMMAD AGUS RIFANI</v>
      </c>
      <c r="C158" s="8"/>
      <c r="D158" s="8"/>
      <c r="E158" s="8"/>
      <c r="F158" s="8"/>
      <c r="G158" s="8" t="str">
        <f t="shared" si="0"/>
        <v/>
      </c>
    </row>
    <row r="159" spans="1:8" ht="17.25" hidden="1" customHeight="1">
      <c r="A159" s="8">
        <v>10</v>
      </c>
      <c r="B159" s="8" t="str">
        <f>pd!C15</f>
        <v>MUHAMMAD AKBAR</v>
      </c>
      <c r="C159" s="8"/>
      <c r="D159" s="8"/>
      <c r="E159" s="8"/>
      <c r="F159" s="8"/>
      <c r="G159" s="8" t="str">
        <f t="shared" si="0"/>
        <v/>
      </c>
    </row>
    <row r="160" spans="1:8" ht="17.25" hidden="1" customHeight="1">
      <c r="A160" s="8">
        <v>11</v>
      </c>
      <c r="B160" s="8" t="str">
        <f>pd!C16</f>
        <v>MUHAMMAD ALPIANOR</v>
      </c>
      <c r="C160" s="8"/>
      <c r="D160" s="8"/>
      <c r="E160" s="8"/>
      <c r="F160" s="8"/>
      <c r="G160" s="8" t="str">
        <f t="shared" si="0"/>
        <v/>
      </c>
    </row>
    <row r="161" spans="1:7" ht="17.25" hidden="1" customHeight="1">
      <c r="A161" s="8">
        <v>12</v>
      </c>
      <c r="B161" s="8" t="str">
        <f>pd!C17</f>
        <v>MUHAMMAD ANDRIAN</v>
      </c>
      <c r="C161" s="8"/>
      <c r="D161" s="8"/>
      <c r="E161" s="8"/>
      <c r="F161" s="8"/>
      <c r="G161" s="8" t="str">
        <f t="shared" si="0"/>
        <v/>
      </c>
    </row>
    <row r="162" spans="1:7" ht="17.25" hidden="1" customHeight="1">
      <c r="A162" s="8">
        <v>13</v>
      </c>
      <c r="B162" s="8" t="str">
        <f>pd!C18</f>
        <v>MUHAMMAD AZIDAN</v>
      </c>
      <c r="C162" s="8"/>
      <c r="D162" s="8"/>
      <c r="E162" s="8"/>
      <c r="F162" s="8"/>
      <c r="G162" s="8" t="str">
        <f t="shared" si="0"/>
        <v/>
      </c>
    </row>
    <row r="163" spans="1:7" ht="17.25" hidden="1" customHeight="1">
      <c r="A163" s="8">
        <v>14</v>
      </c>
      <c r="B163" s="8" t="str">
        <f>pd!C19</f>
        <v>MUHAMMAD FAHRIANSYAH</v>
      </c>
      <c r="C163" s="8"/>
      <c r="D163" s="8"/>
      <c r="E163" s="8"/>
      <c r="F163" s="8"/>
      <c r="G163" s="8" t="str">
        <f t="shared" si="0"/>
        <v/>
      </c>
    </row>
    <row r="164" spans="1:7" ht="17.25" hidden="1" customHeight="1">
      <c r="A164" s="8">
        <v>15</v>
      </c>
      <c r="B164" s="8" t="str">
        <f>pd!C20</f>
        <v>MUHAMMAD FAUZAN</v>
      </c>
      <c r="C164" s="8"/>
      <c r="D164" s="8"/>
      <c r="E164" s="8"/>
      <c r="F164" s="8"/>
      <c r="G164" s="8" t="str">
        <f t="shared" si="0"/>
        <v/>
      </c>
    </row>
    <row r="165" spans="1:7" ht="17.25" hidden="1" customHeight="1">
      <c r="A165" s="8">
        <v>16</v>
      </c>
      <c r="B165" s="8" t="str">
        <f>pd!C21</f>
        <v>MUHAMMAD FAZAL HAFIZH</v>
      </c>
      <c r="C165" s="8"/>
      <c r="D165" s="8"/>
      <c r="E165" s="8"/>
      <c r="F165" s="8"/>
      <c r="G165" s="8" t="str">
        <f t="shared" si="0"/>
        <v/>
      </c>
    </row>
    <row r="166" spans="1:7" ht="17.25" hidden="1" customHeight="1">
      <c r="A166" s="8">
        <v>17</v>
      </c>
      <c r="B166" s="8" t="str">
        <f>pd!C22</f>
        <v>MUHAMMAD FIKRI</v>
      </c>
      <c r="C166" s="8"/>
      <c r="D166" s="8"/>
      <c r="E166" s="8"/>
      <c r="F166" s="8"/>
      <c r="G166" s="8" t="str">
        <f t="shared" si="0"/>
        <v/>
      </c>
    </row>
    <row r="167" spans="1:7" ht="17.25" hidden="1" customHeight="1">
      <c r="A167" s="8">
        <v>18</v>
      </c>
      <c r="B167" s="8" t="str">
        <f>pd!C23</f>
        <v>MUHAMMAD IHWAN</v>
      </c>
      <c r="C167" s="8"/>
      <c r="D167" s="8"/>
      <c r="E167" s="8"/>
      <c r="F167" s="8"/>
      <c r="G167" s="8" t="str">
        <f t="shared" si="0"/>
        <v/>
      </c>
    </row>
    <row r="168" spans="1:7" ht="17.25" hidden="1" customHeight="1">
      <c r="A168" s="8">
        <v>19</v>
      </c>
      <c r="B168" s="8" t="str">
        <f>pd!C24</f>
        <v>MUHAMMAD IQBAL FIRDAUS</v>
      </c>
      <c r="C168" s="8"/>
      <c r="D168" s="8"/>
      <c r="E168" s="8"/>
      <c r="F168" s="8"/>
      <c r="G168" s="8" t="str">
        <f t="shared" si="0"/>
        <v/>
      </c>
    </row>
    <row r="169" spans="1:7" ht="17.25" hidden="1" customHeight="1">
      <c r="A169" s="8">
        <v>20</v>
      </c>
      <c r="B169" s="8" t="str">
        <f>pd!C25</f>
        <v>MUHAMMAD IZZA ARRAFI</v>
      </c>
      <c r="C169" s="8"/>
      <c r="D169" s="8"/>
      <c r="E169" s="8"/>
      <c r="F169" s="8"/>
      <c r="G169" s="8" t="str">
        <f t="shared" si="0"/>
        <v/>
      </c>
    </row>
    <row r="170" spans="1:7" ht="17.25" hidden="1" customHeight="1">
      <c r="A170" s="8">
        <v>21</v>
      </c>
      <c r="B170" s="8" t="str">
        <f>pd!C26</f>
        <v>MUHAMMAD MAHDI</v>
      </c>
      <c r="C170" s="8"/>
      <c r="D170" s="8"/>
      <c r="E170" s="8"/>
      <c r="F170" s="8"/>
      <c r="G170" s="8" t="str">
        <f t="shared" si="0"/>
        <v/>
      </c>
    </row>
    <row r="171" spans="1:7" ht="17.25" hidden="1" customHeight="1">
      <c r="A171" s="8">
        <v>22</v>
      </c>
      <c r="B171" s="8" t="str">
        <f>pd!C27</f>
        <v>MUHAMMAD NAHDY RAMADHAN</v>
      </c>
      <c r="C171" s="8"/>
      <c r="D171" s="8"/>
      <c r="E171" s="8"/>
      <c r="F171" s="8"/>
      <c r="G171" s="8" t="str">
        <f t="shared" si="0"/>
        <v/>
      </c>
    </row>
    <row r="172" spans="1:7" ht="17.25" hidden="1" customHeight="1">
      <c r="A172" s="8">
        <v>23</v>
      </c>
      <c r="B172" s="8" t="str">
        <f>pd!C28</f>
        <v>MUHAMMAD NUR FADHILAH</v>
      </c>
      <c r="C172" s="8"/>
      <c r="D172" s="8"/>
      <c r="E172" s="8"/>
      <c r="F172" s="8"/>
      <c r="G172" s="8" t="str">
        <f t="shared" si="0"/>
        <v/>
      </c>
    </row>
    <row r="173" spans="1:7" ht="17.25" hidden="1" customHeight="1">
      <c r="A173" s="8">
        <v>24</v>
      </c>
      <c r="B173" s="8" t="str">
        <f>pd!C29</f>
        <v>MUHAMMAD RAHMAN</v>
      </c>
      <c r="C173" s="8"/>
      <c r="D173" s="8"/>
      <c r="E173" s="8"/>
      <c r="F173" s="8"/>
      <c r="G173" s="8" t="str">
        <f t="shared" si="0"/>
        <v/>
      </c>
    </row>
    <row r="174" spans="1:7" ht="17.25" hidden="1" customHeight="1">
      <c r="A174" s="8">
        <v>25</v>
      </c>
      <c r="B174" s="8" t="str">
        <f>pd!C30</f>
        <v>MUHAMMAD RAIHAN</v>
      </c>
      <c r="C174" s="8"/>
      <c r="D174" s="8"/>
      <c r="E174" s="8"/>
      <c r="F174" s="8"/>
      <c r="G174" s="8" t="str">
        <f t="shared" si="0"/>
        <v/>
      </c>
    </row>
    <row r="175" spans="1:7" ht="17.25" hidden="1" customHeight="1">
      <c r="A175" s="8">
        <v>26</v>
      </c>
      <c r="B175" s="8" t="str">
        <f>pd!C31</f>
        <v>MUHAMMAD RAYHAN PARIZAN</v>
      </c>
      <c r="C175" s="8"/>
      <c r="D175" s="8"/>
      <c r="E175" s="8"/>
      <c r="F175" s="8"/>
      <c r="G175" s="8" t="str">
        <f t="shared" si="0"/>
        <v/>
      </c>
    </row>
    <row r="176" spans="1:7" ht="17.25" hidden="1" customHeight="1">
      <c r="A176" s="8">
        <v>27</v>
      </c>
      <c r="B176" s="8" t="str">
        <f>pd!C32</f>
        <v>MUHAMMAD RIFKI</v>
      </c>
      <c r="C176" s="8"/>
      <c r="D176" s="8"/>
      <c r="E176" s="8"/>
      <c r="F176" s="8"/>
      <c r="G176" s="8" t="str">
        <f t="shared" si="0"/>
        <v/>
      </c>
    </row>
    <row r="177" spans="1:7" ht="17.25" hidden="1" customHeight="1">
      <c r="A177" s="8">
        <v>28</v>
      </c>
      <c r="B177" s="8" t="str">
        <f>pd!C33</f>
        <v>MUHAMMAD RINALDI MAULANA</v>
      </c>
      <c r="C177" s="8"/>
      <c r="D177" s="8"/>
      <c r="E177" s="8"/>
      <c r="F177" s="8"/>
      <c r="G177" s="8" t="str">
        <f t="shared" si="0"/>
        <v/>
      </c>
    </row>
    <row r="178" spans="1:7" ht="17.25" hidden="1" customHeight="1">
      <c r="A178" s="8">
        <v>29</v>
      </c>
      <c r="B178" s="8" t="str">
        <f>pd!C34</f>
        <v>MUHAMMAD RIZAL</v>
      </c>
      <c r="C178" s="8"/>
      <c r="D178" s="8"/>
      <c r="E178" s="8"/>
      <c r="F178" s="8"/>
      <c r="G178" s="8" t="str">
        <f t="shared" si="0"/>
        <v/>
      </c>
    </row>
    <row r="179" spans="1:7" ht="17.25" hidden="1" customHeight="1">
      <c r="A179" s="8">
        <v>30</v>
      </c>
      <c r="B179" s="8" t="str">
        <f>pd!C35</f>
        <v>MUHAMMAD RUDI</v>
      </c>
      <c r="C179" s="8"/>
      <c r="D179" s="8"/>
      <c r="E179" s="8"/>
      <c r="F179" s="8"/>
      <c r="G179" s="8" t="str">
        <f t="shared" si="0"/>
        <v/>
      </c>
    </row>
    <row r="180" spans="1:7" ht="17.25" hidden="1" customHeight="1">
      <c r="A180" s="8">
        <v>31</v>
      </c>
      <c r="B180" s="8" t="str">
        <f>pd!C36</f>
        <v>MUHAMMAD SARBANI</v>
      </c>
      <c r="C180" s="8"/>
      <c r="D180" s="8"/>
      <c r="E180" s="8"/>
      <c r="F180" s="8"/>
      <c r="G180" s="8" t="str">
        <f t="shared" si="0"/>
        <v/>
      </c>
    </row>
    <row r="181" spans="1:7" ht="17.25" hidden="1" customHeight="1">
      <c r="A181" s="8">
        <v>32</v>
      </c>
      <c r="B181" s="8" t="str">
        <f>pd!C37</f>
        <v>MUHAMMAD SYIFA ALIF NUGRAHA</v>
      </c>
      <c r="C181" s="8"/>
      <c r="D181" s="8"/>
      <c r="E181" s="8"/>
      <c r="F181" s="8"/>
      <c r="G181" s="8" t="str">
        <f t="shared" si="0"/>
        <v/>
      </c>
    </row>
    <row r="182" spans="1:7" ht="17.25" hidden="1" customHeight="1">
      <c r="A182" s="8">
        <v>33</v>
      </c>
      <c r="B182" s="8" t="str">
        <f>pd!C38</f>
        <v>MUHAMMAD YUSUF</v>
      </c>
      <c r="C182" s="8"/>
      <c r="D182" s="8"/>
      <c r="E182" s="8"/>
      <c r="F182" s="8"/>
      <c r="G182" s="8" t="str">
        <f t="shared" si="0"/>
        <v/>
      </c>
    </row>
    <row r="183" spans="1:7" ht="17.25" hidden="1" customHeight="1">
      <c r="A183" s="8">
        <v>34</v>
      </c>
      <c r="B183" s="8" t="str">
        <f>pd!C39</f>
        <v>OSAMAH NASRULLAH</v>
      </c>
      <c r="C183" s="8"/>
      <c r="D183" s="8"/>
      <c r="E183" s="8"/>
      <c r="F183" s="8"/>
      <c r="G183" s="8" t="str">
        <f t="shared" si="0"/>
        <v/>
      </c>
    </row>
    <row r="184" spans="1:7" ht="17.25" hidden="1" customHeight="1">
      <c r="A184" s="8">
        <v>35</v>
      </c>
      <c r="B184" s="8" t="str">
        <f>pd!C40</f>
        <v>RUDISA</v>
      </c>
      <c r="C184" s="8"/>
      <c r="D184" s="8"/>
      <c r="E184" s="8"/>
      <c r="F184" s="8"/>
      <c r="G184" s="8" t="str">
        <f t="shared" si="0"/>
        <v/>
      </c>
    </row>
    <row r="185" spans="1:7" ht="17.25" hidden="1" customHeight="1">
      <c r="A185" s="8">
        <v>36</v>
      </c>
      <c r="B185" s="8" t="str">
        <f>pd!C41</f>
        <v>ZAINAL ILMI</v>
      </c>
      <c r="C185" s="8"/>
      <c r="D185" s="8"/>
      <c r="E185" s="8"/>
      <c r="F185" s="8"/>
      <c r="G185" s="8" t="str">
        <f t="shared" si="0"/>
        <v/>
      </c>
    </row>
    <row r="186" spans="1:7" ht="17.25" hidden="1" customHeight="1">
      <c r="A186" s="8">
        <v>37</v>
      </c>
      <c r="B186" s="8">
        <f>pd!C42</f>
        <v>0</v>
      </c>
      <c r="C186" s="8"/>
      <c r="D186" s="8"/>
      <c r="E186" s="8"/>
      <c r="F186" s="8"/>
      <c r="G186" s="8" t="str">
        <f t="shared" si="0"/>
        <v/>
      </c>
    </row>
    <row r="187" spans="1:7" ht="17.25" hidden="1" customHeight="1">
      <c r="A187" s="8">
        <v>38</v>
      </c>
      <c r="B187" s="8">
        <f>pd!C43</f>
        <v>0</v>
      </c>
      <c r="C187" s="8"/>
      <c r="D187" s="8"/>
      <c r="E187" s="8"/>
      <c r="F187" s="8"/>
      <c r="G187" s="8" t="str">
        <f t="shared" si="0"/>
        <v/>
      </c>
    </row>
    <row r="188" spans="1:7" ht="17.25" hidden="1" customHeight="1">
      <c r="A188" s="8">
        <v>39</v>
      </c>
      <c r="B188" s="8">
        <f>pd!C44</f>
        <v>0</v>
      </c>
      <c r="C188" s="8"/>
      <c r="D188" s="8"/>
      <c r="E188" s="8"/>
      <c r="F188" s="8"/>
      <c r="G188" s="8" t="str">
        <f t="shared" si="0"/>
        <v/>
      </c>
    </row>
    <row r="189" spans="1:7" ht="17.25" hidden="1" customHeight="1">
      <c r="A189" s="8">
        <v>40</v>
      </c>
      <c r="B189" s="8">
        <f>pd!C45</f>
        <v>0</v>
      </c>
      <c r="C189" s="8"/>
      <c r="D189" s="8"/>
      <c r="E189" s="8"/>
      <c r="F189" s="8"/>
      <c r="G189" s="8" t="str">
        <f t="shared" si="0"/>
        <v/>
      </c>
    </row>
    <row r="191" spans="1:7" ht="17.25" customHeight="1">
      <c r="A191" s="1">
        <v>3</v>
      </c>
      <c r="B191" s="1" t="s">
        <v>178</v>
      </c>
    </row>
    <row r="192" spans="1:7" ht="17.25" customHeight="1">
      <c r="B192" s="1" t="s">
        <v>116</v>
      </c>
    </row>
    <row r="193" spans="1:2" ht="17.25" customHeight="1">
      <c r="B193" s="1" t="s">
        <v>117</v>
      </c>
    </row>
    <row r="194" spans="1:2" ht="17.25" customHeight="1">
      <c r="B194" s="1" t="s">
        <v>118</v>
      </c>
    </row>
    <row r="195" spans="1:2" ht="17.25" customHeight="1">
      <c r="B195" s="1" t="s">
        <v>119</v>
      </c>
    </row>
    <row r="197" spans="1:2" ht="17.25" customHeight="1">
      <c r="A197" s="1" t="s">
        <v>120</v>
      </c>
    </row>
    <row r="198" spans="1:2" ht="17.25" customHeight="1">
      <c r="B198" s="1" t="s">
        <v>111</v>
      </c>
    </row>
    <row r="199" spans="1:2" ht="17.25" customHeight="1">
      <c r="B199" s="233" t="s">
        <v>121</v>
      </c>
    </row>
    <row r="200" spans="1:2" ht="17.25" customHeight="1">
      <c r="B200" s="233" t="s">
        <v>122</v>
      </c>
    </row>
    <row r="201" spans="1:2" ht="17.25" customHeight="1">
      <c r="B201" s="233" t="s">
        <v>123</v>
      </c>
    </row>
    <row r="202" spans="1:2" ht="17.25" customHeight="1">
      <c r="B202" s="233" t="s">
        <v>124</v>
      </c>
    </row>
    <row r="204" spans="1:2" ht="17.25" customHeight="1">
      <c r="B204" s="1" t="s">
        <v>125</v>
      </c>
    </row>
    <row r="205" spans="1:2" ht="17.25" customHeight="1">
      <c r="B205" s="1" t="s">
        <v>126</v>
      </c>
    </row>
    <row r="206" spans="1:2" ht="17.25" customHeight="1">
      <c r="B206" s="1" t="s">
        <v>127</v>
      </c>
    </row>
    <row r="207" spans="1:2" ht="17.25" customHeight="1">
      <c r="B207" s="1" t="s">
        <v>128</v>
      </c>
    </row>
    <row r="208" spans="1:2" ht="17.25" customHeight="1">
      <c r="B208" s="1" t="s">
        <v>129</v>
      </c>
    </row>
    <row r="210" spans="1:2" ht="17.25" customHeight="1">
      <c r="B210" s="1" t="s">
        <v>130</v>
      </c>
    </row>
    <row r="211" spans="1:2" ht="17.25" customHeight="1">
      <c r="B211" s="1" t="s">
        <v>132</v>
      </c>
    </row>
    <row r="212" spans="1:2" ht="17.25" customHeight="1">
      <c r="B212" s="1" t="s">
        <v>133</v>
      </c>
    </row>
    <row r="213" spans="1:2" ht="17.25" customHeight="1">
      <c r="B213" s="1" t="s">
        <v>134</v>
      </c>
    </row>
    <row r="214" spans="1:2" ht="17.25" customHeight="1">
      <c r="B214" s="1" t="s">
        <v>135</v>
      </c>
    </row>
    <row r="216" spans="1:2" ht="17.25" customHeight="1">
      <c r="B216" s="1" t="s">
        <v>131</v>
      </c>
    </row>
    <row r="217" spans="1:2" ht="17.25" customHeight="1">
      <c r="B217" s="1" t="s">
        <v>136</v>
      </c>
    </row>
    <row r="218" spans="1:2" ht="17.25" customHeight="1">
      <c r="B218" s="1" t="s">
        <v>137</v>
      </c>
    </row>
    <row r="219" spans="1:2" ht="17.25" customHeight="1">
      <c r="B219" s="1" t="s">
        <v>138</v>
      </c>
    </row>
    <row r="220" spans="1:2" ht="17.25" customHeight="1">
      <c r="B220" s="1" t="s">
        <v>139</v>
      </c>
    </row>
    <row r="221" spans="1:2" ht="17.25" customHeight="1">
      <c r="B221" s="1" t="s">
        <v>43</v>
      </c>
    </row>
    <row r="222" spans="1:2" ht="17.25" customHeight="1">
      <c r="A222" s="1" t="s">
        <v>170</v>
      </c>
    </row>
    <row r="223" spans="1:2" ht="17.25" customHeight="1">
      <c r="B223" s="1" t="s">
        <v>43</v>
      </c>
    </row>
    <row r="224" spans="1:2" ht="17.25" customHeight="1">
      <c r="A224" s="1" t="s">
        <v>181</v>
      </c>
    </row>
    <row r="225" spans="1:8" ht="17.25" customHeight="1">
      <c r="B225" s="1" t="s">
        <v>140</v>
      </c>
    </row>
    <row r="226" spans="1:8" ht="17.25" customHeight="1">
      <c r="B226" s="1" t="s">
        <v>141</v>
      </c>
    </row>
    <row r="227" spans="1:8" ht="17.25" customHeight="1">
      <c r="B227" s="1" t="s">
        <v>142</v>
      </c>
    </row>
    <row r="228" spans="1:8" ht="17.25" customHeight="1">
      <c r="B228" s="1" t="s">
        <v>143</v>
      </c>
    </row>
    <row r="230" spans="1:8" ht="17.25" customHeight="1">
      <c r="B230" s="1" t="s">
        <v>151</v>
      </c>
    </row>
    <row r="231" spans="1:8" ht="17.25" customHeight="1">
      <c r="A231" s="334" t="s">
        <v>2</v>
      </c>
      <c r="B231" s="341"/>
      <c r="C231" s="470" t="s">
        <v>61</v>
      </c>
      <c r="D231" s="472"/>
      <c r="E231" s="470" t="s">
        <v>152</v>
      </c>
      <c r="F231" s="471"/>
      <c r="G231" s="472"/>
      <c r="H231" s="229" t="s">
        <v>153</v>
      </c>
    </row>
    <row r="232" spans="1:8" ht="115.5" customHeight="1">
      <c r="A232" s="333" t="e">
        <f>B141</f>
        <v>#REF!</v>
      </c>
      <c r="B232" s="333"/>
      <c r="C232" s="336" t="e">
        <f>A30</f>
        <v>#REF!</v>
      </c>
      <c r="D232" s="337"/>
      <c r="E232" s="336" t="s">
        <v>576</v>
      </c>
      <c r="F232" s="473"/>
      <c r="G232" s="337"/>
      <c r="H232" s="227" t="s">
        <v>146</v>
      </c>
    </row>
    <row r="233" spans="1:8" ht="17.25" customHeight="1">
      <c r="A233" s="336" t="s">
        <v>388</v>
      </c>
      <c r="B233" s="473"/>
      <c r="C233" s="473"/>
      <c r="D233" s="473"/>
      <c r="E233" s="473"/>
      <c r="F233" s="473"/>
      <c r="G233" s="473"/>
      <c r="H233" s="337"/>
    </row>
    <row r="234" spans="1:8" ht="17.25" customHeight="1">
      <c r="A234" s="230">
        <v>1</v>
      </c>
      <c r="B234" s="336" t="s">
        <v>577</v>
      </c>
      <c r="C234" s="473"/>
      <c r="D234" s="473"/>
      <c r="E234" s="473"/>
      <c r="F234" s="473"/>
      <c r="G234" s="473"/>
      <c r="H234" s="337"/>
    </row>
    <row r="235" spans="1:8" ht="17.25" hidden="1" customHeight="1">
      <c r="A235" s="230">
        <v>2</v>
      </c>
      <c r="B235" s="336"/>
      <c r="C235" s="473"/>
      <c r="D235" s="473"/>
      <c r="E235" s="473"/>
      <c r="F235" s="473"/>
      <c r="G235" s="473"/>
      <c r="H235" s="337"/>
    </row>
    <row r="236" spans="1:8" ht="17.25" hidden="1" customHeight="1">
      <c r="A236" s="230">
        <v>3</v>
      </c>
      <c r="B236" s="336"/>
      <c r="C236" s="473"/>
      <c r="D236" s="473"/>
      <c r="E236" s="473"/>
      <c r="F236" s="473"/>
      <c r="G236" s="473"/>
      <c r="H236" s="337"/>
    </row>
    <row r="237" spans="1:8" ht="17.25" hidden="1" customHeight="1">
      <c r="A237" s="230">
        <v>4</v>
      </c>
      <c r="B237" s="336"/>
      <c r="C237" s="473"/>
      <c r="D237" s="473"/>
      <c r="E237" s="473"/>
      <c r="F237" s="473"/>
      <c r="G237" s="473"/>
      <c r="H237" s="337"/>
    </row>
    <row r="238" spans="1:8" ht="17.25" hidden="1" customHeight="1">
      <c r="A238" s="230">
        <v>5</v>
      </c>
      <c r="B238" s="336"/>
      <c r="C238" s="473"/>
      <c r="D238" s="473"/>
      <c r="E238" s="473"/>
      <c r="F238" s="473"/>
      <c r="G238" s="473"/>
      <c r="H238" s="337"/>
    </row>
    <row r="239" spans="1:8" ht="17.25" hidden="1" customHeight="1">
      <c r="A239" s="230">
        <v>6</v>
      </c>
      <c r="B239" s="336"/>
      <c r="C239" s="473"/>
      <c r="D239" s="473"/>
      <c r="E239" s="473"/>
      <c r="F239" s="473"/>
      <c r="G239" s="473"/>
      <c r="H239" s="337"/>
    </row>
    <row r="240" spans="1:8" ht="17.25" hidden="1" customHeight="1">
      <c r="A240" s="230">
        <v>7</v>
      </c>
      <c r="B240" s="336"/>
      <c r="C240" s="473"/>
      <c r="D240" s="473"/>
      <c r="E240" s="473"/>
      <c r="F240" s="473"/>
      <c r="G240" s="473"/>
      <c r="H240" s="337"/>
    </row>
    <row r="241" spans="1:10" ht="17.25" hidden="1" customHeight="1">
      <c r="A241" s="230">
        <v>8</v>
      </c>
      <c r="B241" s="336"/>
      <c r="C241" s="473"/>
      <c r="D241" s="473"/>
      <c r="E241" s="473"/>
      <c r="F241" s="473"/>
      <c r="G241" s="473"/>
      <c r="H241" s="337"/>
    </row>
    <row r="242" spans="1:10" ht="17.25" hidden="1" customHeight="1">
      <c r="A242" s="230">
        <v>9</v>
      </c>
      <c r="B242" s="336"/>
      <c r="C242" s="473"/>
      <c r="D242" s="473"/>
      <c r="E242" s="473"/>
      <c r="F242" s="473"/>
      <c r="G242" s="473"/>
      <c r="H242" s="337"/>
    </row>
    <row r="243" spans="1:10" ht="17.25" hidden="1" customHeight="1">
      <c r="A243" s="230">
        <v>10</v>
      </c>
      <c r="B243" s="336"/>
      <c r="C243" s="473"/>
      <c r="D243" s="473"/>
      <c r="E243" s="473"/>
      <c r="F243" s="473"/>
      <c r="G243" s="473"/>
      <c r="H243" s="337"/>
    </row>
    <row r="244" spans="1:10" ht="17.25" customHeight="1">
      <c r="A244" s="463" t="s">
        <v>154</v>
      </c>
      <c r="B244" s="464"/>
      <c r="C244" s="464"/>
      <c r="D244" s="464"/>
      <c r="E244" s="464"/>
      <c r="F244" s="464"/>
      <c r="G244" s="464"/>
      <c r="H244" s="465"/>
    </row>
    <row r="245" spans="1:10" ht="207" customHeight="1">
      <c r="A245" s="230">
        <v>1</v>
      </c>
      <c r="B245" s="336" t="s">
        <v>578</v>
      </c>
      <c r="C245" s="473"/>
      <c r="D245" s="473"/>
      <c r="E245" s="473"/>
      <c r="F245" s="473"/>
      <c r="G245" s="473"/>
      <c r="H245" s="337"/>
    </row>
    <row r="246" spans="1:10" ht="17.25" hidden="1" customHeight="1">
      <c r="A246" s="230">
        <v>2</v>
      </c>
      <c r="B246" s="336"/>
      <c r="C246" s="473"/>
      <c r="D246" s="473"/>
      <c r="E246" s="473"/>
      <c r="F246" s="473"/>
      <c r="G246" s="473"/>
      <c r="H246" s="337"/>
      <c r="I246" s="211"/>
      <c r="J246" s="211"/>
    </row>
    <row r="247" spans="1:10" ht="17.25" hidden="1" customHeight="1">
      <c r="A247" s="230">
        <v>3</v>
      </c>
      <c r="B247" s="336"/>
      <c r="C247" s="473"/>
      <c r="D247" s="473"/>
      <c r="E247" s="473"/>
      <c r="F247" s="473"/>
      <c r="G247" s="473"/>
      <c r="H247" s="337"/>
      <c r="I247" s="211"/>
      <c r="J247" s="211"/>
    </row>
    <row r="248" spans="1:10" ht="17.25" hidden="1" customHeight="1">
      <c r="A248" s="230">
        <v>4</v>
      </c>
      <c r="B248" s="336"/>
      <c r="C248" s="473"/>
      <c r="D248" s="473"/>
      <c r="E248" s="473"/>
      <c r="F248" s="473"/>
      <c r="G248" s="473"/>
      <c r="H248" s="337"/>
      <c r="I248" s="211"/>
      <c r="J248" s="211"/>
    </row>
    <row r="249" spans="1:10" ht="17.25" hidden="1" customHeight="1">
      <c r="A249" s="230">
        <v>5</v>
      </c>
      <c r="B249" s="336"/>
      <c r="C249" s="473"/>
      <c r="D249" s="473"/>
      <c r="E249" s="473"/>
      <c r="F249" s="473"/>
      <c r="G249" s="473"/>
      <c r="H249" s="337"/>
      <c r="I249" s="211"/>
      <c r="J249" s="211"/>
    </row>
    <row r="250" spans="1:10" ht="17.25" hidden="1" customHeight="1">
      <c r="A250" s="230">
        <v>6</v>
      </c>
      <c r="B250" s="336"/>
      <c r="C250" s="473"/>
      <c r="D250" s="473"/>
      <c r="E250" s="473"/>
      <c r="F250" s="473"/>
      <c r="G250" s="473"/>
      <c r="H250" s="337"/>
      <c r="I250" s="211"/>
      <c r="J250" s="211"/>
    </row>
    <row r="251" spans="1:10" ht="17.25" hidden="1" customHeight="1">
      <c r="A251" s="230">
        <v>7</v>
      </c>
      <c r="B251" s="336"/>
      <c r="C251" s="473"/>
      <c r="D251" s="473"/>
      <c r="E251" s="473"/>
      <c r="F251" s="473"/>
      <c r="G251" s="473"/>
      <c r="H251" s="337"/>
      <c r="I251" s="211"/>
      <c r="J251" s="211"/>
    </row>
    <row r="252" spans="1:10" ht="17.25" hidden="1" customHeight="1">
      <c r="A252" s="230">
        <v>8</v>
      </c>
      <c r="B252" s="336"/>
      <c r="C252" s="473"/>
      <c r="D252" s="473"/>
      <c r="E252" s="473"/>
      <c r="F252" s="473"/>
      <c r="G252" s="473"/>
      <c r="H252" s="337"/>
      <c r="I252" s="211"/>
      <c r="J252" s="211"/>
    </row>
    <row r="253" spans="1:10" ht="17.25" hidden="1" customHeight="1">
      <c r="A253" s="230">
        <v>9</v>
      </c>
      <c r="B253" s="336"/>
      <c r="C253" s="473"/>
      <c r="D253" s="473"/>
      <c r="E253" s="473"/>
      <c r="F253" s="473"/>
      <c r="G253" s="473"/>
      <c r="H253" s="337"/>
      <c r="I253" s="211"/>
      <c r="J253" s="211"/>
    </row>
    <row r="254" spans="1:10" ht="17.25" hidden="1" customHeight="1">
      <c r="A254" s="230">
        <v>10</v>
      </c>
      <c r="B254" s="336"/>
      <c r="C254" s="473"/>
      <c r="D254" s="473"/>
      <c r="E254" s="473"/>
      <c r="F254" s="473"/>
      <c r="G254" s="473"/>
      <c r="H254" s="337"/>
      <c r="I254" s="211"/>
      <c r="J254" s="211"/>
    </row>
    <row r="255" spans="1:10" ht="17.25" customHeight="1">
      <c r="A255" s="211"/>
      <c r="B255" s="211"/>
      <c r="C255" s="211"/>
      <c r="D255" s="211"/>
      <c r="E255" s="211"/>
      <c r="F255" s="211"/>
      <c r="G255" s="211"/>
      <c r="H255" s="211"/>
      <c r="I255" s="211"/>
      <c r="J255" s="211"/>
    </row>
    <row r="256" spans="1:10" ht="17.25" customHeight="1">
      <c r="A256" s="157">
        <v>4</v>
      </c>
      <c r="B256" s="1" t="s">
        <v>155</v>
      </c>
    </row>
    <row r="257" spans="1:14" s="231" customFormat="1" ht="17.25" customHeight="1">
      <c r="A257" s="319" t="s">
        <v>52</v>
      </c>
      <c r="B257" s="319" t="s">
        <v>110</v>
      </c>
      <c r="C257" s="318" t="s">
        <v>156</v>
      </c>
      <c r="D257" s="318"/>
      <c r="E257" s="318"/>
      <c r="F257" s="318"/>
      <c r="G257" s="318"/>
      <c r="H257" s="318"/>
      <c r="I257" s="318"/>
      <c r="J257" s="318"/>
      <c r="K257" s="318"/>
      <c r="L257" s="318"/>
      <c r="M257" s="319" t="s">
        <v>157</v>
      </c>
      <c r="N257" s="1" t="s">
        <v>407</v>
      </c>
    </row>
    <row r="258" spans="1:14" s="231" customFormat="1" ht="17.25" customHeight="1">
      <c r="A258" s="320"/>
      <c r="B258" s="320"/>
      <c r="C258" s="230">
        <v>1</v>
      </c>
      <c r="D258" s="230">
        <v>2</v>
      </c>
      <c r="E258" s="230">
        <v>3</v>
      </c>
      <c r="F258" s="230">
        <v>4</v>
      </c>
      <c r="G258" s="230">
        <v>5</v>
      </c>
      <c r="H258" s="230">
        <v>6</v>
      </c>
      <c r="I258" s="230">
        <v>7</v>
      </c>
      <c r="J258" s="230">
        <v>8</v>
      </c>
      <c r="K258" s="230">
        <v>9</v>
      </c>
      <c r="L258" s="230">
        <v>10</v>
      </c>
      <c r="M258" s="320"/>
      <c r="N258" s="1">
        <v>25</v>
      </c>
    </row>
    <row r="259" spans="1:14" ht="17.25" customHeight="1">
      <c r="A259" s="228">
        <v>1</v>
      </c>
      <c r="B259" s="8" t="str">
        <f>B150</f>
        <v>AHMAD JUNAIDI</v>
      </c>
      <c r="C259" s="228"/>
      <c r="D259" s="228"/>
      <c r="E259" s="228"/>
      <c r="F259" s="228"/>
      <c r="G259" s="228"/>
      <c r="H259" s="228"/>
      <c r="I259" s="228"/>
      <c r="J259" s="228"/>
      <c r="K259" s="228"/>
      <c r="L259" s="228"/>
      <c r="M259" s="228" t="str">
        <f>IF(COUNT(C259:L259)=0,"",((SUM(C259:L259)/(COUNTA($B$234:$H$243)*4))*4)*$N$258)</f>
        <v/>
      </c>
    </row>
    <row r="260" spans="1:14" ht="17.25" customHeight="1">
      <c r="A260" s="228">
        <v>2</v>
      </c>
      <c r="B260" s="8" t="str">
        <f t="shared" ref="B260:B298" si="1">B151</f>
        <v>AHMAD RIYUDHA</v>
      </c>
      <c r="C260" s="228"/>
      <c r="D260" s="228"/>
      <c r="E260" s="228"/>
      <c r="F260" s="228"/>
      <c r="G260" s="228"/>
      <c r="H260" s="228"/>
      <c r="I260" s="228"/>
      <c r="J260" s="228"/>
      <c r="K260" s="228"/>
      <c r="L260" s="228"/>
      <c r="M260" s="228" t="str">
        <f>IF(COUNT(C260:L260)=0,"",((SUM(C260:L260)/(COUNTA($B$234:$H$243)*4))*4)*$N$258)</f>
        <v/>
      </c>
    </row>
    <row r="261" spans="1:14" ht="17.25" customHeight="1">
      <c r="A261" s="228">
        <v>3</v>
      </c>
      <c r="B261" s="8" t="str">
        <f t="shared" si="1"/>
        <v>AHMAD SAYUDINOR</v>
      </c>
      <c r="C261" s="228"/>
      <c r="D261" s="228"/>
      <c r="E261" s="228"/>
      <c r="F261" s="228"/>
      <c r="G261" s="228"/>
      <c r="H261" s="228"/>
      <c r="I261" s="228"/>
      <c r="J261" s="228"/>
      <c r="K261" s="228"/>
      <c r="L261" s="228"/>
      <c r="M261" s="228" t="str">
        <f t="shared" ref="M261:M298" si="2">IF(COUNT(C261:L261)=0,"",((SUM(C261:L261)/(COUNTA($B$234:$H$243)*4))*4)*$N$258)</f>
        <v/>
      </c>
    </row>
    <row r="262" spans="1:14" ht="17.25" hidden="1" customHeight="1">
      <c r="A262" s="228">
        <v>4</v>
      </c>
      <c r="B262" s="8" t="str">
        <f t="shared" si="1"/>
        <v>HILMAN SYA'FEI</v>
      </c>
      <c r="C262" s="228"/>
      <c r="D262" s="228"/>
      <c r="E262" s="228"/>
      <c r="F262" s="228"/>
      <c r="G262" s="228"/>
      <c r="H262" s="228"/>
      <c r="I262" s="228"/>
      <c r="J262" s="228"/>
      <c r="K262" s="228"/>
      <c r="L262" s="228"/>
      <c r="M262" s="228" t="str">
        <f t="shared" si="2"/>
        <v/>
      </c>
    </row>
    <row r="263" spans="1:14" ht="17.25" hidden="1" customHeight="1">
      <c r="A263" s="228">
        <v>5</v>
      </c>
      <c r="B263" s="8" t="str">
        <f t="shared" si="1"/>
        <v>JAMALUDDIN</v>
      </c>
      <c r="C263" s="228"/>
      <c r="D263" s="228"/>
      <c r="E263" s="228"/>
      <c r="F263" s="228"/>
      <c r="G263" s="228"/>
      <c r="H263" s="228"/>
      <c r="I263" s="228"/>
      <c r="J263" s="228"/>
      <c r="K263" s="228"/>
      <c r="L263" s="228"/>
      <c r="M263" s="228" t="str">
        <f t="shared" si="2"/>
        <v/>
      </c>
    </row>
    <row r="264" spans="1:14" ht="17.25" hidden="1" customHeight="1">
      <c r="A264" s="228">
        <v>6</v>
      </c>
      <c r="B264" s="8" t="str">
        <f t="shared" si="1"/>
        <v>M. ADITYA RYANDI</v>
      </c>
      <c r="C264" s="228"/>
      <c r="D264" s="228"/>
      <c r="E264" s="228"/>
      <c r="F264" s="228"/>
      <c r="G264" s="228"/>
      <c r="H264" s="228"/>
      <c r="I264" s="228"/>
      <c r="J264" s="228"/>
      <c r="K264" s="228"/>
      <c r="L264" s="228"/>
      <c r="M264" s="228" t="str">
        <f t="shared" si="2"/>
        <v/>
      </c>
    </row>
    <row r="265" spans="1:14" ht="17.25" hidden="1" customHeight="1">
      <c r="A265" s="228">
        <v>7</v>
      </c>
      <c r="B265" s="8" t="str">
        <f t="shared" si="1"/>
        <v>M. ZAINAL AKBAR</v>
      </c>
      <c r="C265" s="228"/>
      <c r="D265" s="228"/>
      <c r="E265" s="228"/>
      <c r="F265" s="228"/>
      <c r="G265" s="228"/>
      <c r="H265" s="228"/>
      <c r="I265" s="228"/>
      <c r="J265" s="228"/>
      <c r="K265" s="228"/>
      <c r="L265" s="228"/>
      <c r="M265" s="228" t="str">
        <f t="shared" si="2"/>
        <v/>
      </c>
    </row>
    <row r="266" spans="1:14" ht="17.25" hidden="1" customHeight="1">
      <c r="A266" s="228">
        <v>8</v>
      </c>
      <c r="B266" s="8" t="str">
        <f t="shared" si="1"/>
        <v>MAULIDI</v>
      </c>
      <c r="C266" s="228"/>
      <c r="D266" s="228"/>
      <c r="E266" s="228"/>
      <c r="F266" s="228"/>
      <c r="G266" s="228"/>
      <c r="H266" s="228"/>
      <c r="I266" s="228"/>
      <c r="J266" s="228"/>
      <c r="K266" s="228"/>
      <c r="L266" s="228"/>
      <c r="M266" s="228" t="str">
        <f t="shared" si="2"/>
        <v/>
      </c>
    </row>
    <row r="267" spans="1:14" ht="17.25" hidden="1" customHeight="1">
      <c r="A267" s="228">
        <v>9</v>
      </c>
      <c r="B267" s="8" t="str">
        <f t="shared" si="1"/>
        <v>MUHAMMAD AGUS RIFANI</v>
      </c>
      <c r="C267" s="228"/>
      <c r="D267" s="228"/>
      <c r="E267" s="228"/>
      <c r="F267" s="228"/>
      <c r="G267" s="228"/>
      <c r="H267" s="228"/>
      <c r="I267" s="228"/>
      <c r="J267" s="228"/>
      <c r="K267" s="228"/>
      <c r="L267" s="228"/>
      <c r="M267" s="228" t="str">
        <f t="shared" si="2"/>
        <v/>
      </c>
    </row>
    <row r="268" spans="1:14" ht="17.25" hidden="1" customHeight="1">
      <c r="A268" s="228">
        <v>10</v>
      </c>
      <c r="B268" s="8" t="str">
        <f t="shared" si="1"/>
        <v>MUHAMMAD AKBAR</v>
      </c>
      <c r="C268" s="228"/>
      <c r="D268" s="228"/>
      <c r="E268" s="228"/>
      <c r="F268" s="228"/>
      <c r="G268" s="228"/>
      <c r="H268" s="228"/>
      <c r="I268" s="228"/>
      <c r="J268" s="228"/>
      <c r="K268" s="228"/>
      <c r="L268" s="228"/>
      <c r="M268" s="228" t="str">
        <f t="shared" si="2"/>
        <v/>
      </c>
    </row>
    <row r="269" spans="1:14" ht="17.25" hidden="1" customHeight="1">
      <c r="A269" s="228">
        <v>11</v>
      </c>
      <c r="B269" s="8" t="str">
        <f t="shared" si="1"/>
        <v>MUHAMMAD ALPIANOR</v>
      </c>
      <c r="C269" s="228"/>
      <c r="D269" s="228"/>
      <c r="E269" s="228"/>
      <c r="F269" s="228"/>
      <c r="G269" s="228"/>
      <c r="H269" s="228"/>
      <c r="I269" s="228"/>
      <c r="J269" s="228"/>
      <c r="K269" s="228"/>
      <c r="L269" s="228"/>
      <c r="M269" s="228" t="str">
        <f t="shared" si="2"/>
        <v/>
      </c>
    </row>
    <row r="270" spans="1:14" ht="17.25" hidden="1" customHeight="1">
      <c r="A270" s="228">
        <v>12</v>
      </c>
      <c r="B270" s="8" t="str">
        <f t="shared" si="1"/>
        <v>MUHAMMAD ANDRIAN</v>
      </c>
      <c r="C270" s="228"/>
      <c r="D270" s="228"/>
      <c r="E270" s="228"/>
      <c r="F270" s="228"/>
      <c r="G270" s="228"/>
      <c r="H270" s="228"/>
      <c r="I270" s="228"/>
      <c r="J270" s="228"/>
      <c r="K270" s="228"/>
      <c r="L270" s="228"/>
      <c r="M270" s="228" t="str">
        <f t="shared" si="2"/>
        <v/>
      </c>
    </row>
    <row r="271" spans="1:14" ht="17.25" hidden="1" customHeight="1">
      <c r="A271" s="228">
        <v>13</v>
      </c>
      <c r="B271" s="8" t="str">
        <f t="shared" si="1"/>
        <v>MUHAMMAD AZIDAN</v>
      </c>
      <c r="C271" s="228"/>
      <c r="D271" s="228"/>
      <c r="E271" s="228"/>
      <c r="F271" s="228"/>
      <c r="G271" s="228"/>
      <c r="H271" s="228"/>
      <c r="I271" s="228"/>
      <c r="J271" s="228"/>
      <c r="K271" s="228"/>
      <c r="L271" s="228"/>
      <c r="M271" s="228" t="str">
        <f t="shared" si="2"/>
        <v/>
      </c>
    </row>
    <row r="272" spans="1:14" ht="17.25" hidden="1" customHeight="1">
      <c r="A272" s="228">
        <v>14</v>
      </c>
      <c r="B272" s="8" t="str">
        <f t="shared" si="1"/>
        <v>MUHAMMAD FAHRIANSYAH</v>
      </c>
      <c r="C272" s="228"/>
      <c r="D272" s="228"/>
      <c r="E272" s="228"/>
      <c r="F272" s="228"/>
      <c r="G272" s="228"/>
      <c r="H272" s="228"/>
      <c r="I272" s="228"/>
      <c r="J272" s="228"/>
      <c r="K272" s="228"/>
      <c r="L272" s="228"/>
      <c r="M272" s="228" t="str">
        <f t="shared" si="2"/>
        <v/>
      </c>
    </row>
    <row r="273" spans="1:13" ht="17.25" hidden="1" customHeight="1">
      <c r="A273" s="228">
        <v>15</v>
      </c>
      <c r="B273" s="8" t="str">
        <f t="shared" si="1"/>
        <v>MUHAMMAD FAUZAN</v>
      </c>
      <c r="C273" s="228"/>
      <c r="D273" s="228"/>
      <c r="E273" s="228"/>
      <c r="F273" s="228"/>
      <c r="G273" s="228"/>
      <c r="H273" s="228"/>
      <c r="I273" s="228"/>
      <c r="J273" s="228"/>
      <c r="K273" s="228"/>
      <c r="L273" s="228"/>
      <c r="M273" s="228" t="str">
        <f t="shared" si="2"/>
        <v/>
      </c>
    </row>
    <row r="274" spans="1:13" ht="17.25" hidden="1" customHeight="1">
      <c r="A274" s="228">
        <v>16</v>
      </c>
      <c r="B274" s="8" t="str">
        <f t="shared" si="1"/>
        <v>MUHAMMAD FAZAL HAFIZH</v>
      </c>
      <c r="C274" s="228"/>
      <c r="D274" s="228"/>
      <c r="E274" s="228"/>
      <c r="F274" s="228"/>
      <c r="G274" s="228"/>
      <c r="H274" s="228"/>
      <c r="I274" s="228"/>
      <c r="J274" s="228"/>
      <c r="K274" s="228"/>
      <c r="L274" s="228"/>
      <c r="M274" s="228" t="str">
        <f t="shared" si="2"/>
        <v/>
      </c>
    </row>
    <row r="275" spans="1:13" ht="17.25" hidden="1" customHeight="1">
      <c r="A275" s="228">
        <v>17</v>
      </c>
      <c r="B275" s="8" t="str">
        <f t="shared" si="1"/>
        <v>MUHAMMAD FIKRI</v>
      </c>
      <c r="C275" s="228"/>
      <c r="D275" s="228"/>
      <c r="E275" s="228"/>
      <c r="F275" s="228"/>
      <c r="G275" s="228"/>
      <c r="H275" s="228"/>
      <c r="I275" s="228"/>
      <c r="J275" s="228"/>
      <c r="K275" s="228"/>
      <c r="L275" s="228"/>
      <c r="M275" s="228" t="str">
        <f t="shared" si="2"/>
        <v/>
      </c>
    </row>
    <row r="276" spans="1:13" ht="17.25" hidden="1" customHeight="1">
      <c r="A276" s="228">
        <v>18</v>
      </c>
      <c r="B276" s="8" t="str">
        <f t="shared" si="1"/>
        <v>MUHAMMAD IHWAN</v>
      </c>
      <c r="C276" s="228"/>
      <c r="D276" s="228"/>
      <c r="E276" s="228"/>
      <c r="F276" s="228"/>
      <c r="G276" s="228"/>
      <c r="H276" s="228"/>
      <c r="I276" s="228"/>
      <c r="J276" s="228"/>
      <c r="K276" s="228"/>
      <c r="L276" s="228"/>
      <c r="M276" s="228" t="str">
        <f t="shared" si="2"/>
        <v/>
      </c>
    </row>
    <row r="277" spans="1:13" ht="17.25" hidden="1" customHeight="1">
      <c r="A277" s="228">
        <v>19</v>
      </c>
      <c r="B277" s="8" t="str">
        <f t="shared" si="1"/>
        <v>MUHAMMAD IQBAL FIRDAUS</v>
      </c>
      <c r="C277" s="228"/>
      <c r="D277" s="228"/>
      <c r="E277" s="228"/>
      <c r="F277" s="228"/>
      <c r="G277" s="228"/>
      <c r="H277" s="228"/>
      <c r="I277" s="228"/>
      <c r="J277" s="228"/>
      <c r="K277" s="228"/>
      <c r="L277" s="228"/>
      <c r="M277" s="228" t="str">
        <f t="shared" si="2"/>
        <v/>
      </c>
    </row>
    <row r="278" spans="1:13" ht="17.25" hidden="1" customHeight="1">
      <c r="A278" s="228">
        <v>20</v>
      </c>
      <c r="B278" s="8" t="str">
        <f t="shared" si="1"/>
        <v>MUHAMMAD IZZA ARRAFI</v>
      </c>
      <c r="C278" s="228"/>
      <c r="D278" s="228"/>
      <c r="E278" s="228"/>
      <c r="F278" s="228"/>
      <c r="G278" s="228"/>
      <c r="H278" s="228"/>
      <c r="I278" s="228"/>
      <c r="J278" s="228"/>
      <c r="K278" s="228"/>
      <c r="L278" s="228"/>
      <c r="M278" s="228" t="str">
        <f t="shared" si="2"/>
        <v/>
      </c>
    </row>
    <row r="279" spans="1:13" ht="17.25" hidden="1" customHeight="1">
      <c r="A279" s="228">
        <v>21</v>
      </c>
      <c r="B279" s="8" t="str">
        <f t="shared" si="1"/>
        <v>MUHAMMAD MAHDI</v>
      </c>
      <c r="C279" s="228"/>
      <c r="D279" s="228"/>
      <c r="E279" s="228"/>
      <c r="F279" s="228"/>
      <c r="G279" s="228"/>
      <c r="H279" s="228"/>
      <c r="I279" s="228"/>
      <c r="J279" s="228"/>
      <c r="K279" s="228"/>
      <c r="L279" s="228"/>
      <c r="M279" s="228" t="str">
        <f t="shared" si="2"/>
        <v/>
      </c>
    </row>
    <row r="280" spans="1:13" ht="17.25" hidden="1" customHeight="1">
      <c r="A280" s="228">
        <v>22</v>
      </c>
      <c r="B280" s="8" t="str">
        <f t="shared" si="1"/>
        <v>MUHAMMAD NAHDY RAMADHAN</v>
      </c>
      <c r="C280" s="228"/>
      <c r="D280" s="228"/>
      <c r="E280" s="228"/>
      <c r="F280" s="228"/>
      <c r="G280" s="228"/>
      <c r="H280" s="228"/>
      <c r="I280" s="228"/>
      <c r="J280" s="228"/>
      <c r="K280" s="228"/>
      <c r="L280" s="228"/>
      <c r="M280" s="228" t="str">
        <f t="shared" si="2"/>
        <v/>
      </c>
    </row>
    <row r="281" spans="1:13" ht="17.25" hidden="1" customHeight="1">
      <c r="A281" s="228">
        <v>23</v>
      </c>
      <c r="B281" s="8" t="str">
        <f t="shared" si="1"/>
        <v>MUHAMMAD NUR FADHILAH</v>
      </c>
      <c r="C281" s="228"/>
      <c r="D281" s="228"/>
      <c r="E281" s="228"/>
      <c r="F281" s="228"/>
      <c r="G281" s="228"/>
      <c r="H281" s="228"/>
      <c r="I281" s="228"/>
      <c r="J281" s="228"/>
      <c r="K281" s="228"/>
      <c r="L281" s="228"/>
      <c r="M281" s="228" t="str">
        <f t="shared" si="2"/>
        <v/>
      </c>
    </row>
    <row r="282" spans="1:13" ht="17.25" hidden="1" customHeight="1">
      <c r="A282" s="228">
        <v>24</v>
      </c>
      <c r="B282" s="8" t="str">
        <f t="shared" si="1"/>
        <v>MUHAMMAD RAHMAN</v>
      </c>
      <c r="C282" s="228"/>
      <c r="D282" s="228"/>
      <c r="E282" s="228"/>
      <c r="F282" s="228"/>
      <c r="G282" s="228"/>
      <c r="H282" s="228"/>
      <c r="I282" s="228"/>
      <c r="J282" s="228"/>
      <c r="K282" s="228"/>
      <c r="L282" s="228"/>
      <c r="M282" s="228" t="str">
        <f t="shared" si="2"/>
        <v/>
      </c>
    </row>
    <row r="283" spans="1:13" ht="17.25" hidden="1" customHeight="1">
      <c r="A283" s="228">
        <v>25</v>
      </c>
      <c r="B283" s="8" t="str">
        <f t="shared" si="1"/>
        <v>MUHAMMAD RAIHAN</v>
      </c>
      <c r="C283" s="228"/>
      <c r="D283" s="228"/>
      <c r="E283" s="228"/>
      <c r="F283" s="228"/>
      <c r="G283" s="228"/>
      <c r="H283" s="228"/>
      <c r="I283" s="228"/>
      <c r="J283" s="228"/>
      <c r="K283" s="228"/>
      <c r="L283" s="228"/>
      <c r="M283" s="228" t="str">
        <f t="shared" si="2"/>
        <v/>
      </c>
    </row>
    <row r="284" spans="1:13" ht="17.25" hidden="1" customHeight="1">
      <c r="A284" s="228">
        <v>26</v>
      </c>
      <c r="B284" s="8" t="str">
        <f t="shared" si="1"/>
        <v>MUHAMMAD RAYHAN PARIZAN</v>
      </c>
      <c r="C284" s="228"/>
      <c r="D284" s="228"/>
      <c r="E284" s="228"/>
      <c r="F284" s="228"/>
      <c r="G284" s="228"/>
      <c r="H284" s="228"/>
      <c r="I284" s="228"/>
      <c r="J284" s="228"/>
      <c r="K284" s="228"/>
      <c r="L284" s="228"/>
      <c r="M284" s="228" t="str">
        <f t="shared" si="2"/>
        <v/>
      </c>
    </row>
    <row r="285" spans="1:13" ht="17.25" hidden="1" customHeight="1">
      <c r="A285" s="228">
        <v>27</v>
      </c>
      <c r="B285" s="8" t="str">
        <f t="shared" si="1"/>
        <v>MUHAMMAD RIFKI</v>
      </c>
      <c r="C285" s="228"/>
      <c r="D285" s="228"/>
      <c r="E285" s="228"/>
      <c r="F285" s="228"/>
      <c r="G285" s="228"/>
      <c r="H285" s="228"/>
      <c r="I285" s="228"/>
      <c r="J285" s="228"/>
      <c r="K285" s="228"/>
      <c r="L285" s="228"/>
      <c r="M285" s="228" t="str">
        <f t="shared" si="2"/>
        <v/>
      </c>
    </row>
    <row r="286" spans="1:13" ht="17.25" hidden="1" customHeight="1">
      <c r="A286" s="228">
        <v>28</v>
      </c>
      <c r="B286" s="8" t="str">
        <f t="shared" si="1"/>
        <v>MUHAMMAD RINALDI MAULANA</v>
      </c>
      <c r="C286" s="228"/>
      <c r="D286" s="228"/>
      <c r="E286" s="228"/>
      <c r="F286" s="228"/>
      <c r="G286" s="228"/>
      <c r="H286" s="228"/>
      <c r="I286" s="228"/>
      <c r="J286" s="228"/>
      <c r="K286" s="228"/>
      <c r="L286" s="228"/>
      <c r="M286" s="228" t="str">
        <f t="shared" si="2"/>
        <v/>
      </c>
    </row>
    <row r="287" spans="1:13" ht="17.25" hidden="1" customHeight="1">
      <c r="A287" s="228">
        <v>29</v>
      </c>
      <c r="B287" s="8" t="str">
        <f t="shared" si="1"/>
        <v>MUHAMMAD RIZAL</v>
      </c>
      <c r="C287" s="228"/>
      <c r="D287" s="228"/>
      <c r="E287" s="228"/>
      <c r="F287" s="228"/>
      <c r="G287" s="228"/>
      <c r="H287" s="228"/>
      <c r="I287" s="228"/>
      <c r="J287" s="228"/>
      <c r="K287" s="228"/>
      <c r="L287" s="228"/>
      <c r="M287" s="228" t="str">
        <f t="shared" si="2"/>
        <v/>
      </c>
    </row>
    <row r="288" spans="1:13" ht="17.25" hidden="1" customHeight="1">
      <c r="A288" s="228">
        <v>30</v>
      </c>
      <c r="B288" s="8" t="str">
        <f t="shared" si="1"/>
        <v>MUHAMMAD RUDI</v>
      </c>
      <c r="C288" s="228"/>
      <c r="D288" s="228"/>
      <c r="E288" s="228"/>
      <c r="F288" s="228"/>
      <c r="G288" s="228"/>
      <c r="H288" s="228"/>
      <c r="I288" s="228"/>
      <c r="J288" s="228"/>
      <c r="K288" s="228"/>
      <c r="L288" s="228"/>
      <c r="M288" s="228" t="str">
        <f t="shared" si="2"/>
        <v/>
      </c>
    </row>
    <row r="289" spans="1:13" ht="17.25" hidden="1" customHeight="1">
      <c r="A289" s="228">
        <v>31</v>
      </c>
      <c r="B289" s="8" t="str">
        <f t="shared" si="1"/>
        <v>MUHAMMAD SARBANI</v>
      </c>
      <c r="C289" s="228"/>
      <c r="D289" s="228"/>
      <c r="E289" s="228"/>
      <c r="F289" s="228"/>
      <c r="G289" s="228"/>
      <c r="H289" s="228"/>
      <c r="I289" s="228"/>
      <c r="J289" s="228"/>
      <c r="K289" s="228"/>
      <c r="L289" s="228"/>
      <c r="M289" s="228" t="str">
        <f t="shared" si="2"/>
        <v/>
      </c>
    </row>
    <row r="290" spans="1:13" ht="17.25" hidden="1" customHeight="1">
      <c r="A290" s="228">
        <v>32</v>
      </c>
      <c r="B290" s="8" t="str">
        <f t="shared" si="1"/>
        <v>MUHAMMAD SYIFA ALIF NUGRAHA</v>
      </c>
      <c r="C290" s="228"/>
      <c r="D290" s="228"/>
      <c r="E290" s="228"/>
      <c r="F290" s="228"/>
      <c r="G290" s="228"/>
      <c r="H290" s="228"/>
      <c r="I290" s="228"/>
      <c r="J290" s="228"/>
      <c r="K290" s="228"/>
      <c r="L290" s="228"/>
      <c r="M290" s="228" t="str">
        <f t="shared" si="2"/>
        <v/>
      </c>
    </row>
    <row r="291" spans="1:13" ht="17.25" hidden="1" customHeight="1">
      <c r="A291" s="228">
        <v>33</v>
      </c>
      <c r="B291" s="8" t="str">
        <f t="shared" si="1"/>
        <v>MUHAMMAD YUSUF</v>
      </c>
      <c r="C291" s="228"/>
      <c r="D291" s="228"/>
      <c r="E291" s="228"/>
      <c r="F291" s="228"/>
      <c r="G291" s="228"/>
      <c r="H291" s="228"/>
      <c r="I291" s="228"/>
      <c r="J291" s="228"/>
      <c r="K291" s="228"/>
      <c r="L291" s="228"/>
      <c r="M291" s="228" t="str">
        <f t="shared" si="2"/>
        <v/>
      </c>
    </row>
    <row r="292" spans="1:13" ht="17.25" hidden="1" customHeight="1">
      <c r="A292" s="228">
        <v>34</v>
      </c>
      <c r="B292" s="8" t="str">
        <f t="shared" si="1"/>
        <v>OSAMAH NASRULLAH</v>
      </c>
      <c r="C292" s="228"/>
      <c r="D292" s="228"/>
      <c r="E292" s="228"/>
      <c r="F292" s="228"/>
      <c r="G292" s="228"/>
      <c r="H292" s="228"/>
      <c r="I292" s="228"/>
      <c r="J292" s="228"/>
      <c r="K292" s="228"/>
      <c r="L292" s="228"/>
      <c r="M292" s="228" t="str">
        <f t="shared" si="2"/>
        <v/>
      </c>
    </row>
    <row r="293" spans="1:13" ht="17.25" hidden="1" customHeight="1">
      <c r="A293" s="228">
        <v>35</v>
      </c>
      <c r="B293" s="8" t="str">
        <f t="shared" si="1"/>
        <v>RUDISA</v>
      </c>
      <c r="C293" s="228"/>
      <c r="D293" s="228"/>
      <c r="E293" s="228"/>
      <c r="F293" s="228"/>
      <c r="G293" s="228"/>
      <c r="H293" s="228"/>
      <c r="I293" s="228"/>
      <c r="J293" s="228"/>
      <c r="K293" s="228"/>
      <c r="L293" s="228"/>
      <c r="M293" s="228" t="str">
        <f t="shared" si="2"/>
        <v/>
      </c>
    </row>
    <row r="294" spans="1:13" ht="17.25" hidden="1" customHeight="1">
      <c r="A294" s="228">
        <v>36</v>
      </c>
      <c r="B294" s="8" t="str">
        <f t="shared" si="1"/>
        <v>ZAINAL ILMI</v>
      </c>
      <c r="C294" s="228"/>
      <c r="D294" s="228"/>
      <c r="E294" s="228"/>
      <c r="F294" s="228"/>
      <c r="G294" s="228"/>
      <c r="H294" s="228"/>
      <c r="I294" s="228"/>
      <c r="J294" s="228"/>
      <c r="K294" s="228"/>
      <c r="L294" s="228"/>
      <c r="M294" s="228" t="str">
        <f t="shared" si="2"/>
        <v/>
      </c>
    </row>
    <row r="295" spans="1:13" ht="17.25" hidden="1" customHeight="1">
      <c r="A295" s="228">
        <v>37</v>
      </c>
      <c r="B295" s="8">
        <f t="shared" si="1"/>
        <v>0</v>
      </c>
      <c r="C295" s="228"/>
      <c r="D295" s="228"/>
      <c r="E295" s="228"/>
      <c r="F295" s="228"/>
      <c r="G295" s="228"/>
      <c r="H295" s="228"/>
      <c r="I295" s="228"/>
      <c r="J295" s="228"/>
      <c r="K295" s="228"/>
      <c r="L295" s="228"/>
      <c r="M295" s="228" t="str">
        <f t="shared" si="2"/>
        <v/>
      </c>
    </row>
    <row r="296" spans="1:13" ht="17.25" hidden="1" customHeight="1">
      <c r="A296" s="228">
        <v>38</v>
      </c>
      <c r="B296" s="8">
        <f t="shared" si="1"/>
        <v>0</v>
      </c>
      <c r="C296" s="228"/>
      <c r="D296" s="228"/>
      <c r="E296" s="228"/>
      <c r="F296" s="228"/>
      <c r="G296" s="228"/>
      <c r="H296" s="228"/>
      <c r="I296" s="228"/>
      <c r="J296" s="228"/>
      <c r="K296" s="228"/>
      <c r="L296" s="228"/>
      <c r="M296" s="228" t="str">
        <f t="shared" si="2"/>
        <v/>
      </c>
    </row>
    <row r="297" spans="1:13" ht="17.25" hidden="1" customHeight="1">
      <c r="A297" s="228">
        <v>39</v>
      </c>
      <c r="B297" s="8">
        <f t="shared" si="1"/>
        <v>0</v>
      </c>
      <c r="C297" s="228"/>
      <c r="D297" s="228"/>
      <c r="E297" s="228"/>
      <c r="F297" s="228"/>
      <c r="G297" s="228"/>
      <c r="H297" s="228"/>
      <c r="I297" s="228"/>
      <c r="J297" s="228"/>
      <c r="K297" s="228"/>
      <c r="L297" s="228"/>
      <c r="M297" s="228" t="str">
        <f t="shared" si="2"/>
        <v/>
      </c>
    </row>
    <row r="298" spans="1:13" ht="17.25" hidden="1" customHeight="1">
      <c r="A298" s="228">
        <v>40</v>
      </c>
      <c r="B298" s="8">
        <f t="shared" si="1"/>
        <v>0</v>
      </c>
      <c r="C298" s="228"/>
      <c r="D298" s="228"/>
      <c r="E298" s="228"/>
      <c r="F298" s="228"/>
      <c r="G298" s="228"/>
      <c r="H298" s="228"/>
      <c r="I298" s="228"/>
      <c r="J298" s="228"/>
      <c r="K298" s="228"/>
      <c r="L298" s="228"/>
      <c r="M298" s="228" t="str">
        <f t="shared" si="2"/>
        <v/>
      </c>
    </row>
    <row r="300" spans="1:13" ht="17.25" customHeight="1">
      <c r="A300" s="1" t="s">
        <v>158</v>
      </c>
    </row>
    <row r="301" spans="1:13" s="7" customFormat="1" ht="66" customHeight="1">
      <c r="A301" s="14">
        <v>1</v>
      </c>
      <c r="B301" s="327" t="s">
        <v>579</v>
      </c>
      <c r="C301" s="327"/>
      <c r="D301" s="327"/>
      <c r="E301" s="327"/>
      <c r="F301" s="327"/>
      <c r="G301" s="327"/>
      <c r="H301" s="327"/>
    </row>
    <row r="302" spans="1:13" s="7" customFormat="1" ht="15.75" hidden="1">
      <c r="A302" s="14">
        <v>2</v>
      </c>
      <c r="B302" s="327"/>
      <c r="C302" s="327"/>
      <c r="D302" s="327"/>
      <c r="E302" s="327"/>
      <c r="F302" s="327"/>
      <c r="G302" s="327"/>
      <c r="H302" s="327"/>
    </row>
    <row r="303" spans="1:13" s="7" customFormat="1" ht="15.75" hidden="1">
      <c r="A303" s="14">
        <v>3</v>
      </c>
      <c r="B303" s="327"/>
      <c r="C303" s="327"/>
      <c r="D303" s="327"/>
      <c r="E303" s="327"/>
      <c r="F303" s="327"/>
      <c r="G303" s="327"/>
      <c r="H303" s="327"/>
    </row>
    <row r="304" spans="1:13" s="7" customFormat="1" ht="17.25" hidden="1" customHeight="1">
      <c r="A304" s="14">
        <v>4</v>
      </c>
      <c r="B304" s="327"/>
      <c r="C304" s="327"/>
      <c r="D304" s="327"/>
      <c r="E304" s="327"/>
      <c r="F304" s="327"/>
      <c r="G304" s="327"/>
      <c r="H304" s="327"/>
    </row>
    <row r="305" spans="1:14" s="7" customFormat="1" ht="17.25" hidden="1" customHeight="1">
      <c r="A305" s="14">
        <v>5</v>
      </c>
      <c r="B305" s="327"/>
      <c r="C305" s="327"/>
      <c r="D305" s="327"/>
      <c r="E305" s="327"/>
      <c r="F305" s="327"/>
      <c r="G305" s="327"/>
      <c r="H305" s="327"/>
    </row>
    <row r="306" spans="1:14" s="7" customFormat="1" ht="17.25" hidden="1" customHeight="1">
      <c r="A306" s="14">
        <v>6</v>
      </c>
      <c r="B306" s="327"/>
      <c r="C306" s="327"/>
      <c r="D306" s="327"/>
      <c r="E306" s="327"/>
      <c r="F306" s="327"/>
      <c r="G306" s="327"/>
      <c r="H306" s="327"/>
    </row>
    <row r="307" spans="1:14" s="7" customFormat="1" ht="17.25" hidden="1" customHeight="1">
      <c r="A307" s="14">
        <v>7</v>
      </c>
      <c r="B307" s="327"/>
      <c r="C307" s="327"/>
      <c r="D307" s="327"/>
      <c r="E307" s="327"/>
      <c r="F307" s="327"/>
      <c r="G307" s="327"/>
      <c r="H307" s="327"/>
    </row>
    <row r="308" spans="1:14" s="7" customFormat="1" ht="17.25" hidden="1" customHeight="1">
      <c r="A308" s="14">
        <v>8</v>
      </c>
      <c r="B308" s="327"/>
      <c r="C308" s="327"/>
      <c r="D308" s="327"/>
      <c r="E308" s="327"/>
      <c r="F308" s="327"/>
      <c r="G308" s="327"/>
      <c r="H308" s="327"/>
    </row>
    <row r="309" spans="1:14" s="7" customFormat="1" ht="17.25" hidden="1" customHeight="1">
      <c r="A309" s="14">
        <v>9</v>
      </c>
      <c r="B309" s="327"/>
      <c r="C309" s="327"/>
      <c r="D309" s="327"/>
      <c r="E309" s="327"/>
      <c r="F309" s="327"/>
      <c r="G309" s="327"/>
      <c r="H309" s="327"/>
    </row>
    <row r="310" spans="1:14" s="7" customFormat="1" ht="17.25" hidden="1" customHeight="1">
      <c r="A310" s="14">
        <v>10</v>
      </c>
      <c r="B310" s="327"/>
      <c r="C310" s="327"/>
      <c r="D310" s="327"/>
      <c r="E310" s="327"/>
      <c r="F310" s="327"/>
      <c r="G310" s="327"/>
      <c r="H310" s="327"/>
    </row>
    <row r="312" spans="1:14" ht="17.25" customHeight="1">
      <c r="B312" s="1" t="s">
        <v>180</v>
      </c>
    </row>
    <row r="314" spans="1:14" ht="48.75" customHeight="1">
      <c r="A314" s="225" t="s">
        <v>52</v>
      </c>
      <c r="B314" s="225" t="s">
        <v>110</v>
      </c>
      <c r="C314" s="333" t="e">
        <f>A31</f>
        <v>#REF!</v>
      </c>
      <c r="D314" s="333"/>
      <c r="E314" s="333"/>
      <c r="F314" s="333"/>
      <c r="G314" s="333"/>
      <c r="H314" s="333"/>
      <c r="I314" s="333"/>
      <c r="J314" s="333"/>
      <c r="K314" s="333"/>
      <c r="L314" s="333"/>
      <c r="M314" s="230" t="s">
        <v>157</v>
      </c>
      <c r="N314" s="1" t="s">
        <v>407</v>
      </c>
    </row>
    <row r="315" spans="1:14" ht="17.25" customHeight="1">
      <c r="A315" s="226"/>
      <c r="B315" s="226"/>
      <c r="C315" s="224" t="s">
        <v>395</v>
      </c>
      <c r="D315" s="224" t="s">
        <v>396</v>
      </c>
      <c r="E315" s="224" t="s">
        <v>397</v>
      </c>
      <c r="F315" s="224" t="s">
        <v>398</v>
      </c>
      <c r="G315" s="224" t="s">
        <v>399</v>
      </c>
      <c r="H315" s="224" t="s">
        <v>400</v>
      </c>
      <c r="I315" s="224" t="s">
        <v>401</v>
      </c>
      <c r="J315" s="224" t="s">
        <v>402</v>
      </c>
      <c r="K315" s="224" t="s">
        <v>403</v>
      </c>
      <c r="L315" s="224" t="s">
        <v>404</v>
      </c>
      <c r="M315" s="222"/>
      <c r="N315" s="1">
        <v>25</v>
      </c>
    </row>
    <row r="316" spans="1:14" ht="17.25" customHeight="1">
      <c r="A316" s="228">
        <v>1</v>
      </c>
      <c r="B316" s="8" t="str">
        <f>B259</f>
        <v>AHMAD JUNAIDI</v>
      </c>
      <c r="C316" s="8"/>
      <c r="D316" s="8"/>
      <c r="E316" s="8"/>
      <c r="F316" s="8"/>
      <c r="G316" s="8"/>
      <c r="H316" s="8"/>
      <c r="I316" s="8"/>
      <c r="J316" s="8"/>
      <c r="K316" s="8"/>
      <c r="L316" s="8"/>
      <c r="M316" s="8" t="str">
        <f>IF(MAX(C316:L316)&gt;0,MAX(C316:L316)*$N$315,"")</f>
        <v/>
      </c>
    </row>
    <row r="317" spans="1:14" ht="17.25" customHeight="1">
      <c r="A317" s="228">
        <v>2</v>
      </c>
      <c r="B317" s="8" t="str">
        <f t="shared" ref="B317:B355" si="3">B260</f>
        <v>AHMAD RIYUDHA</v>
      </c>
      <c r="C317" s="8"/>
      <c r="D317" s="8"/>
      <c r="E317" s="8"/>
      <c r="F317" s="8"/>
      <c r="G317" s="8"/>
      <c r="H317" s="8"/>
      <c r="I317" s="8"/>
      <c r="J317" s="8"/>
      <c r="K317" s="8"/>
      <c r="L317" s="8"/>
      <c r="M317" s="8" t="str">
        <f t="shared" ref="M317:M355" si="4">IF(MAX(C317:L317)&gt;0,MAX(C317:L317)*$N$315,"")</f>
        <v/>
      </c>
    </row>
    <row r="318" spans="1:14" ht="17.25" customHeight="1">
      <c r="A318" s="228">
        <v>3</v>
      </c>
      <c r="B318" s="8" t="str">
        <f t="shared" si="3"/>
        <v>AHMAD SAYUDINOR</v>
      </c>
      <c r="C318" s="8"/>
      <c r="D318" s="8"/>
      <c r="E318" s="8"/>
      <c r="F318" s="8"/>
      <c r="G318" s="8"/>
      <c r="H318" s="8"/>
      <c r="I318" s="8"/>
      <c r="J318" s="8"/>
      <c r="K318" s="8"/>
      <c r="L318" s="8"/>
      <c r="M318" s="8" t="str">
        <f t="shared" si="4"/>
        <v/>
      </c>
    </row>
    <row r="319" spans="1:14" ht="17.25" hidden="1" customHeight="1">
      <c r="A319" s="228">
        <v>4</v>
      </c>
      <c r="B319" s="8" t="str">
        <f t="shared" si="3"/>
        <v>HILMAN SYA'FEI</v>
      </c>
      <c r="C319" s="8"/>
      <c r="D319" s="8"/>
      <c r="E319" s="8"/>
      <c r="F319" s="8"/>
      <c r="G319" s="8"/>
      <c r="H319" s="8"/>
      <c r="I319" s="8"/>
      <c r="J319" s="8"/>
      <c r="K319" s="8"/>
      <c r="L319" s="8"/>
      <c r="M319" s="8" t="str">
        <f t="shared" si="4"/>
        <v/>
      </c>
    </row>
    <row r="320" spans="1:14" ht="17.25" hidden="1" customHeight="1">
      <c r="A320" s="228">
        <v>5</v>
      </c>
      <c r="B320" s="8" t="str">
        <f t="shared" si="3"/>
        <v>JAMALUDDIN</v>
      </c>
      <c r="C320" s="8"/>
      <c r="D320" s="8"/>
      <c r="E320" s="8"/>
      <c r="F320" s="8"/>
      <c r="G320" s="8"/>
      <c r="H320" s="8"/>
      <c r="I320" s="8"/>
      <c r="J320" s="8"/>
      <c r="K320" s="8"/>
      <c r="L320" s="8"/>
      <c r="M320" s="8" t="str">
        <f t="shared" si="4"/>
        <v/>
      </c>
    </row>
    <row r="321" spans="1:13" ht="17.25" hidden="1" customHeight="1">
      <c r="A321" s="228">
        <v>6</v>
      </c>
      <c r="B321" s="8" t="str">
        <f t="shared" si="3"/>
        <v>M. ADITYA RYANDI</v>
      </c>
      <c r="C321" s="8"/>
      <c r="D321" s="8"/>
      <c r="E321" s="8"/>
      <c r="F321" s="8"/>
      <c r="G321" s="8"/>
      <c r="H321" s="8"/>
      <c r="I321" s="8"/>
      <c r="J321" s="8"/>
      <c r="K321" s="8"/>
      <c r="L321" s="8"/>
      <c r="M321" s="8" t="str">
        <f t="shared" si="4"/>
        <v/>
      </c>
    </row>
    <row r="322" spans="1:13" ht="17.25" hidden="1" customHeight="1">
      <c r="A322" s="228">
        <v>7</v>
      </c>
      <c r="B322" s="8" t="str">
        <f t="shared" si="3"/>
        <v>M. ZAINAL AKBAR</v>
      </c>
      <c r="C322" s="8"/>
      <c r="D322" s="8"/>
      <c r="E322" s="8"/>
      <c r="F322" s="8"/>
      <c r="G322" s="8"/>
      <c r="H322" s="8"/>
      <c r="I322" s="8"/>
      <c r="J322" s="8"/>
      <c r="K322" s="8"/>
      <c r="L322" s="8"/>
      <c r="M322" s="8" t="str">
        <f t="shared" si="4"/>
        <v/>
      </c>
    </row>
    <row r="323" spans="1:13" ht="17.25" hidden="1" customHeight="1">
      <c r="A323" s="228">
        <v>8</v>
      </c>
      <c r="B323" s="8" t="str">
        <f t="shared" si="3"/>
        <v>MAULIDI</v>
      </c>
      <c r="C323" s="8"/>
      <c r="D323" s="8"/>
      <c r="E323" s="8"/>
      <c r="F323" s="8"/>
      <c r="G323" s="8"/>
      <c r="H323" s="8"/>
      <c r="I323" s="8"/>
      <c r="J323" s="8"/>
      <c r="K323" s="8"/>
      <c r="L323" s="8"/>
      <c r="M323" s="8" t="str">
        <f t="shared" si="4"/>
        <v/>
      </c>
    </row>
    <row r="324" spans="1:13" ht="17.25" hidden="1" customHeight="1">
      <c r="A324" s="228">
        <v>9</v>
      </c>
      <c r="B324" s="8" t="str">
        <f t="shared" si="3"/>
        <v>MUHAMMAD AGUS RIFANI</v>
      </c>
      <c r="C324" s="8"/>
      <c r="D324" s="8"/>
      <c r="E324" s="8"/>
      <c r="F324" s="8"/>
      <c r="G324" s="8"/>
      <c r="H324" s="8"/>
      <c r="I324" s="8"/>
      <c r="J324" s="8"/>
      <c r="K324" s="8"/>
      <c r="L324" s="8"/>
      <c r="M324" s="8" t="str">
        <f t="shared" si="4"/>
        <v/>
      </c>
    </row>
    <row r="325" spans="1:13" ht="17.25" hidden="1" customHeight="1">
      <c r="A325" s="228">
        <v>10</v>
      </c>
      <c r="B325" s="8" t="str">
        <f t="shared" si="3"/>
        <v>MUHAMMAD AKBAR</v>
      </c>
      <c r="C325" s="8"/>
      <c r="D325" s="8"/>
      <c r="E325" s="8"/>
      <c r="F325" s="8"/>
      <c r="G325" s="8"/>
      <c r="H325" s="8"/>
      <c r="I325" s="8"/>
      <c r="J325" s="8"/>
      <c r="K325" s="8"/>
      <c r="L325" s="8"/>
      <c r="M325" s="8" t="str">
        <f t="shared" si="4"/>
        <v/>
      </c>
    </row>
    <row r="326" spans="1:13" ht="17.25" hidden="1" customHeight="1">
      <c r="A326" s="228">
        <v>11</v>
      </c>
      <c r="B326" s="8" t="str">
        <f t="shared" si="3"/>
        <v>MUHAMMAD ALPIANOR</v>
      </c>
      <c r="C326" s="8"/>
      <c r="D326" s="8"/>
      <c r="E326" s="8"/>
      <c r="F326" s="8"/>
      <c r="G326" s="8"/>
      <c r="H326" s="8"/>
      <c r="I326" s="8"/>
      <c r="J326" s="8"/>
      <c r="K326" s="8"/>
      <c r="L326" s="8"/>
      <c r="M326" s="8" t="str">
        <f t="shared" si="4"/>
        <v/>
      </c>
    </row>
    <row r="327" spans="1:13" ht="17.25" hidden="1" customHeight="1">
      <c r="A327" s="228">
        <v>12</v>
      </c>
      <c r="B327" s="8" t="str">
        <f t="shared" si="3"/>
        <v>MUHAMMAD ANDRIAN</v>
      </c>
      <c r="C327" s="8"/>
      <c r="D327" s="8"/>
      <c r="E327" s="8"/>
      <c r="F327" s="8"/>
      <c r="G327" s="8"/>
      <c r="H327" s="8"/>
      <c r="I327" s="8"/>
      <c r="J327" s="8"/>
      <c r="K327" s="8"/>
      <c r="L327" s="8"/>
      <c r="M327" s="8" t="str">
        <f t="shared" si="4"/>
        <v/>
      </c>
    </row>
    <row r="328" spans="1:13" ht="17.25" hidden="1" customHeight="1">
      <c r="A328" s="228">
        <v>13</v>
      </c>
      <c r="B328" s="8" t="str">
        <f t="shared" si="3"/>
        <v>MUHAMMAD AZIDAN</v>
      </c>
      <c r="C328" s="8"/>
      <c r="D328" s="8"/>
      <c r="E328" s="8"/>
      <c r="F328" s="8"/>
      <c r="G328" s="8"/>
      <c r="H328" s="8"/>
      <c r="I328" s="8"/>
      <c r="J328" s="8"/>
      <c r="K328" s="8"/>
      <c r="L328" s="8"/>
      <c r="M328" s="8" t="str">
        <f t="shared" si="4"/>
        <v/>
      </c>
    </row>
    <row r="329" spans="1:13" ht="17.25" hidden="1" customHeight="1">
      <c r="A329" s="228">
        <v>14</v>
      </c>
      <c r="B329" s="8" t="str">
        <f t="shared" si="3"/>
        <v>MUHAMMAD FAHRIANSYAH</v>
      </c>
      <c r="C329" s="8"/>
      <c r="D329" s="8"/>
      <c r="E329" s="8"/>
      <c r="F329" s="8"/>
      <c r="G329" s="8"/>
      <c r="H329" s="8"/>
      <c r="I329" s="8"/>
      <c r="J329" s="8"/>
      <c r="K329" s="8"/>
      <c r="L329" s="8"/>
      <c r="M329" s="8" t="str">
        <f t="shared" si="4"/>
        <v/>
      </c>
    </row>
    <row r="330" spans="1:13" ht="17.25" hidden="1" customHeight="1">
      <c r="A330" s="228">
        <v>15</v>
      </c>
      <c r="B330" s="8" t="str">
        <f t="shared" si="3"/>
        <v>MUHAMMAD FAUZAN</v>
      </c>
      <c r="C330" s="8"/>
      <c r="D330" s="8"/>
      <c r="E330" s="8"/>
      <c r="F330" s="8"/>
      <c r="G330" s="8"/>
      <c r="H330" s="8"/>
      <c r="I330" s="8"/>
      <c r="J330" s="8"/>
      <c r="K330" s="8"/>
      <c r="L330" s="8"/>
      <c r="M330" s="8" t="str">
        <f t="shared" si="4"/>
        <v/>
      </c>
    </row>
    <row r="331" spans="1:13" ht="17.25" hidden="1" customHeight="1">
      <c r="A331" s="228">
        <v>16</v>
      </c>
      <c r="B331" s="8" t="str">
        <f t="shared" si="3"/>
        <v>MUHAMMAD FAZAL HAFIZH</v>
      </c>
      <c r="C331" s="8"/>
      <c r="D331" s="8"/>
      <c r="E331" s="8"/>
      <c r="F331" s="8"/>
      <c r="G331" s="8"/>
      <c r="H331" s="8"/>
      <c r="I331" s="8"/>
      <c r="J331" s="8"/>
      <c r="K331" s="8"/>
      <c r="L331" s="8"/>
      <c r="M331" s="8" t="str">
        <f t="shared" si="4"/>
        <v/>
      </c>
    </row>
    <row r="332" spans="1:13" ht="17.25" hidden="1" customHeight="1">
      <c r="A332" s="228">
        <v>17</v>
      </c>
      <c r="B332" s="8" t="str">
        <f t="shared" si="3"/>
        <v>MUHAMMAD FIKRI</v>
      </c>
      <c r="C332" s="8"/>
      <c r="D332" s="8"/>
      <c r="E332" s="8"/>
      <c r="F332" s="8"/>
      <c r="G332" s="8"/>
      <c r="H332" s="8"/>
      <c r="I332" s="8"/>
      <c r="J332" s="8"/>
      <c r="K332" s="8"/>
      <c r="L332" s="8"/>
      <c r="M332" s="8" t="str">
        <f t="shared" si="4"/>
        <v/>
      </c>
    </row>
    <row r="333" spans="1:13" ht="17.25" hidden="1" customHeight="1">
      <c r="A333" s="228">
        <v>18</v>
      </c>
      <c r="B333" s="8" t="str">
        <f t="shared" si="3"/>
        <v>MUHAMMAD IHWAN</v>
      </c>
      <c r="C333" s="8"/>
      <c r="D333" s="8"/>
      <c r="E333" s="8"/>
      <c r="F333" s="8"/>
      <c r="G333" s="8"/>
      <c r="H333" s="8"/>
      <c r="I333" s="8"/>
      <c r="J333" s="8"/>
      <c r="K333" s="8"/>
      <c r="L333" s="8"/>
      <c r="M333" s="8" t="str">
        <f t="shared" si="4"/>
        <v/>
      </c>
    </row>
    <row r="334" spans="1:13" ht="17.25" hidden="1" customHeight="1">
      <c r="A334" s="228">
        <v>19</v>
      </c>
      <c r="B334" s="8" t="str">
        <f t="shared" si="3"/>
        <v>MUHAMMAD IQBAL FIRDAUS</v>
      </c>
      <c r="C334" s="8"/>
      <c r="D334" s="8"/>
      <c r="E334" s="8"/>
      <c r="F334" s="8"/>
      <c r="G334" s="8"/>
      <c r="H334" s="8"/>
      <c r="I334" s="8"/>
      <c r="J334" s="8"/>
      <c r="K334" s="8"/>
      <c r="L334" s="8"/>
      <c r="M334" s="8" t="str">
        <f t="shared" si="4"/>
        <v/>
      </c>
    </row>
    <row r="335" spans="1:13" ht="17.25" hidden="1" customHeight="1">
      <c r="A335" s="228">
        <v>20</v>
      </c>
      <c r="B335" s="8" t="str">
        <f t="shared" si="3"/>
        <v>MUHAMMAD IZZA ARRAFI</v>
      </c>
      <c r="C335" s="8"/>
      <c r="D335" s="8"/>
      <c r="E335" s="8"/>
      <c r="F335" s="8"/>
      <c r="G335" s="8"/>
      <c r="H335" s="8"/>
      <c r="I335" s="8"/>
      <c r="J335" s="8"/>
      <c r="K335" s="8"/>
      <c r="L335" s="8"/>
      <c r="M335" s="8" t="str">
        <f t="shared" si="4"/>
        <v/>
      </c>
    </row>
    <row r="336" spans="1:13" ht="17.25" hidden="1" customHeight="1">
      <c r="A336" s="228">
        <v>21</v>
      </c>
      <c r="B336" s="8" t="str">
        <f t="shared" si="3"/>
        <v>MUHAMMAD MAHDI</v>
      </c>
      <c r="C336" s="8"/>
      <c r="D336" s="8"/>
      <c r="E336" s="8"/>
      <c r="F336" s="8"/>
      <c r="G336" s="8"/>
      <c r="H336" s="8"/>
      <c r="I336" s="8"/>
      <c r="J336" s="8"/>
      <c r="K336" s="8"/>
      <c r="L336" s="8"/>
      <c r="M336" s="8" t="str">
        <f t="shared" si="4"/>
        <v/>
      </c>
    </row>
    <row r="337" spans="1:13" ht="17.25" hidden="1" customHeight="1">
      <c r="A337" s="228">
        <v>22</v>
      </c>
      <c r="B337" s="8" t="str">
        <f t="shared" si="3"/>
        <v>MUHAMMAD NAHDY RAMADHAN</v>
      </c>
      <c r="C337" s="8"/>
      <c r="D337" s="8"/>
      <c r="E337" s="8"/>
      <c r="F337" s="8"/>
      <c r="G337" s="8"/>
      <c r="H337" s="8"/>
      <c r="I337" s="8"/>
      <c r="J337" s="8"/>
      <c r="K337" s="8"/>
      <c r="L337" s="8"/>
      <c r="M337" s="8" t="str">
        <f t="shared" si="4"/>
        <v/>
      </c>
    </row>
    <row r="338" spans="1:13" ht="17.25" hidden="1" customHeight="1">
      <c r="A338" s="228">
        <v>23</v>
      </c>
      <c r="B338" s="8" t="str">
        <f t="shared" si="3"/>
        <v>MUHAMMAD NUR FADHILAH</v>
      </c>
      <c r="C338" s="8"/>
      <c r="D338" s="8"/>
      <c r="E338" s="8"/>
      <c r="F338" s="8"/>
      <c r="G338" s="8"/>
      <c r="H338" s="8"/>
      <c r="I338" s="8"/>
      <c r="J338" s="8"/>
      <c r="K338" s="8"/>
      <c r="L338" s="8"/>
      <c r="M338" s="8" t="str">
        <f t="shared" si="4"/>
        <v/>
      </c>
    </row>
    <row r="339" spans="1:13" ht="17.25" hidden="1" customHeight="1">
      <c r="A339" s="228">
        <v>24</v>
      </c>
      <c r="B339" s="8" t="str">
        <f t="shared" si="3"/>
        <v>MUHAMMAD RAHMAN</v>
      </c>
      <c r="C339" s="8"/>
      <c r="D339" s="8"/>
      <c r="E339" s="8"/>
      <c r="F339" s="8"/>
      <c r="G339" s="8"/>
      <c r="H339" s="8"/>
      <c r="I339" s="8"/>
      <c r="J339" s="8"/>
      <c r="K339" s="8"/>
      <c r="L339" s="8"/>
      <c r="M339" s="8" t="str">
        <f t="shared" si="4"/>
        <v/>
      </c>
    </row>
    <row r="340" spans="1:13" ht="17.25" hidden="1" customHeight="1">
      <c r="A340" s="228">
        <v>25</v>
      </c>
      <c r="B340" s="8" t="str">
        <f t="shared" si="3"/>
        <v>MUHAMMAD RAIHAN</v>
      </c>
      <c r="C340" s="8"/>
      <c r="D340" s="8"/>
      <c r="E340" s="8"/>
      <c r="F340" s="8"/>
      <c r="G340" s="8"/>
      <c r="H340" s="8"/>
      <c r="I340" s="8"/>
      <c r="J340" s="8"/>
      <c r="K340" s="8"/>
      <c r="L340" s="8"/>
      <c r="M340" s="8" t="str">
        <f t="shared" si="4"/>
        <v/>
      </c>
    </row>
    <row r="341" spans="1:13" ht="17.25" hidden="1" customHeight="1">
      <c r="A341" s="228">
        <v>26</v>
      </c>
      <c r="B341" s="8" t="str">
        <f t="shared" si="3"/>
        <v>MUHAMMAD RAYHAN PARIZAN</v>
      </c>
      <c r="C341" s="8"/>
      <c r="D341" s="8"/>
      <c r="E341" s="8"/>
      <c r="F341" s="8"/>
      <c r="G341" s="8"/>
      <c r="H341" s="8"/>
      <c r="I341" s="8"/>
      <c r="J341" s="8"/>
      <c r="K341" s="8"/>
      <c r="L341" s="8"/>
      <c r="M341" s="8" t="str">
        <f t="shared" si="4"/>
        <v/>
      </c>
    </row>
    <row r="342" spans="1:13" ht="17.25" hidden="1" customHeight="1">
      <c r="A342" s="228">
        <v>27</v>
      </c>
      <c r="B342" s="8" t="str">
        <f t="shared" si="3"/>
        <v>MUHAMMAD RIFKI</v>
      </c>
      <c r="C342" s="8"/>
      <c r="D342" s="8"/>
      <c r="E342" s="8"/>
      <c r="F342" s="8"/>
      <c r="G342" s="8"/>
      <c r="H342" s="8"/>
      <c r="I342" s="8"/>
      <c r="J342" s="8"/>
      <c r="K342" s="8"/>
      <c r="L342" s="8"/>
      <c r="M342" s="8" t="str">
        <f t="shared" si="4"/>
        <v/>
      </c>
    </row>
    <row r="343" spans="1:13" ht="17.25" hidden="1" customHeight="1">
      <c r="A343" s="228">
        <v>28</v>
      </c>
      <c r="B343" s="8" t="str">
        <f t="shared" si="3"/>
        <v>MUHAMMAD RINALDI MAULANA</v>
      </c>
      <c r="C343" s="8"/>
      <c r="D343" s="8"/>
      <c r="E343" s="8"/>
      <c r="F343" s="8"/>
      <c r="G343" s="8"/>
      <c r="H343" s="8"/>
      <c r="I343" s="8"/>
      <c r="J343" s="8"/>
      <c r="K343" s="8"/>
      <c r="L343" s="8"/>
      <c r="M343" s="8" t="str">
        <f t="shared" si="4"/>
        <v/>
      </c>
    </row>
    <row r="344" spans="1:13" ht="17.25" hidden="1" customHeight="1">
      <c r="A344" s="228">
        <v>29</v>
      </c>
      <c r="B344" s="8" t="str">
        <f t="shared" si="3"/>
        <v>MUHAMMAD RIZAL</v>
      </c>
      <c r="C344" s="8"/>
      <c r="D344" s="8"/>
      <c r="E344" s="8"/>
      <c r="F344" s="8"/>
      <c r="G344" s="8"/>
      <c r="H344" s="8"/>
      <c r="I344" s="8"/>
      <c r="J344" s="8"/>
      <c r="K344" s="8"/>
      <c r="L344" s="8"/>
      <c r="M344" s="8" t="str">
        <f t="shared" si="4"/>
        <v/>
      </c>
    </row>
    <row r="345" spans="1:13" ht="17.25" hidden="1" customHeight="1">
      <c r="A345" s="228">
        <v>30</v>
      </c>
      <c r="B345" s="8" t="str">
        <f t="shared" si="3"/>
        <v>MUHAMMAD RUDI</v>
      </c>
      <c r="C345" s="8"/>
      <c r="D345" s="8"/>
      <c r="E345" s="8"/>
      <c r="F345" s="8"/>
      <c r="G345" s="8"/>
      <c r="H345" s="8"/>
      <c r="I345" s="8"/>
      <c r="J345" s="8"/>
      <c r="K345" s="8"/>
      <c r="L345" s="8"/>
      <c r="M345" s="8" t="str">
        <f t="shared" si="4"/>
        <v/>
      </c>
    </row>
    <row r="346" spans="1:13" ht="17.25" hidden="1" customHeight="1">
      <c r="A346" s="228">
        <v>31</v>
      </c>
      <c r="B346" s="8" t="str">
        <f t="shared" si="3"/>
        <v>MUHAMMAD SARBANI</v>
      </c>
      <c r="C346" s="8"/>
      <c r="D346" s="8"/>
      <c r="E346" s="8"/>
      <c r="F346" s="8"/>
      <c r="G346" s="8"/>
      <c r="H346" s="8"/>
      <c r="I346" s="8"/>
      <c r="J346" s="8"/>
      <c r="K346" s="8"/>
      <c r="L346" s="8"/>
      <c r="M346" s="8" t="str">
        <f t="shared" si="4"/>
        <v/>
      </c>
    </row>
    <row r="347" spans="1:13" ht="17.25" hidden="1" customHeight="1">
      <c r="A347" s="228">
        <v>32</v>
      </c>
      <c r="B347" s="8" t="str">
        <f t="shared" si="3"/>
        <v>MUHAMMAD SYIFA ALIF NUGRAHA</v>
      </c>
      <c r="C347" s="8"/>
      <c r="D347" s="8"/>
      <c r="E347" s="8"/>
      <c r="F347" s="8"/>
      <c r="G347" s="8"/>
      <c r="H347" s="8"/>
      <c r="I347" s="8"/>
      <c r="J347" s="8"/>
      <c r="K347" s="8"/>
      <c r="L347" s="8"/>
      <c r="M347" s="8" t="str">
        <f t="shared" si="4"/>
        <v/>
      </c>
    </row>
    <row r="348" spans="1:13" ht="17.25" hidden="1" customHeight="1">
      <c r="A348" s="228">
        <v>33</v>
      </c>
      <c r="B348" s="8" t="str">
        <f t="shared" si="3"/>
        <v>MUHAMMAD YUSUF</v>
      </c>
      <c r="C348" s="8"/>
      <c r="D348" s="8"/>
      <c r="E348" s="8"/>
      <c r="F348" s="8"/>
      <c r="G348" s="8"/>
      <c r="H348" s="8"/>
      <c r="I348" s="8"/>
      <c r="J348" s="8"/>
      <c r="K348" s="8"/>
      <c r="L348" s="8"/>
      <c r="M348" s="8" t="str">
        <f t="shared" si="4"/>
        <v/>
      </c>
    </row>
    <row r="349" spans="1:13" ht="17.25" hidden="1" customHeight="1">
      <c r="A349" s="228">
        <v>34</v>
      </c>
      <c r="B349" s="8" t="str">
        <f t="shared" si="3"/>
        <v>OSAMAH NASRULLAH</v>
      </c>
      <c r="C349" s="8"/>
      <c r="D349" s="8"/>
      <c r="E349" s="8"/>
      <c r="F349" s="8"/>
      <c r="G349" s="8"/>
      <c r="H349" s="8"/>
      <c r="I349" s="8"/>
      <c r="J349" s="8"/>
      <c r="K349" s="8"/>
      <c r="L349" s="8"/>
      <c r="M349" s="8" t="str">
        <f t="shared" si="4"/>
        <v/>
      </c>
    </row>
    <row r="350" spans="1:13" ht="17.25" hidden="1" customHeight="1">
      <c r="A350" s="228">
        <v>35</v>
      </c>
      <c r="B350" s="8" t="str">
        <f t="shared" si="3"/>
        <v>RUDISA</v>
      </c>
      <c r="C350" s="8"/>
      <c r="D350" s="8"/>
      <c r="E350" s="8"/>
      <c r="F350" s="8"/>
      <c r="G350" s="8"/>
      <c r="H350" s="8"/>
      <c r="I350" s="8"/>
      <c r="J350" s="8"/>
      <c r="K350" s="8"/>
      <c r="L350" s="8"/>
      <c r="M350" s="8" t="str">
        <f t="shared" si="4"/>
        <v/>
      </c>
    </row>
    <row r="351" spans="1:13" ht="17.25" hidden="1" customHeight="1">
      <c r="A351" s="228">
        <v>36</v>
      </c>
      <c r="B351" s="8" t="str">
        <f t="shared" si="3"/>
        <v>ZAINAL ILMI</v>
      </c>
      <c r="C351" s="8"/>
      <c r="D351" s="8"/>
      <c r="E351" s="8"/>
      <c r="F351" s="8"/>
      <c r="G351" s="8"/>
      <c r="H351" s="8"/>
      <c r="I351" s="8"/>
      <c r="J351" s="8"/>
      <c r="K351" s="8"/>
      <c r="L351" s="8"/>
      <c r="M351" s="8" t="str">
        <f t="shared" si="4"/>
        <v/>
      </c>
    </row>
    <row r="352" spans="1:13" ht="17.25" hidden="1" customHeight="1">
      <c r="A352" s="228">
        <v>37</v>
      </c>
      <c r="B352" s="8">
        <f t="shared" si="3"/>
        <v>0</v>
      </c>
      <c r="C352" s="8"/>
      <c r="D352" s="8"/>
      <c r="E352" s="8"/>
      <c r="F352" s="8"/>
      <c r="G352" s="8"/>
      <c r="H352" s="8"/>
      <c r="I352" s="8"/>
      <c r="J352" s="8"/>
      <c r="K352" s="8"/>
      <c r="L352" s="8"/>
      <c r="M352" s="8" t="str">
        <f t="shared" si="4"/>
        <v/>
      </c>
    </row>
    <row r="353" spans="1:13" ht="17.25" hidden="1" customHeight="1">
      <c r="A353" s="228">
        <v>38</v>
      </c>
      <c r="B353" s="8">
        <f t="shared" si="3"/>
        <v>0</v>
      </c>
      <c r="C353" s="8"/>
      <c r="D353" s="8"/>
      <c r="E353" s="8"/>
      <c r="F353" s="8"/>
      <c r="G353" s="8"/>
      <c r="H353" s="8"/>
      <c r="I353" s="8"/>
      <c r="J353" s="8"/>
      <c r="K353" s="8"/>
      <c r="L353" s="8"/>
      <c r="M353" s="8" t="str">
        <f t="shared" si="4"/>
        <v/>
      </c>
    </row>
    <row r="354" spans="1:13" ht="17.25" hidden="1" customHeight="1">
      <c r="A354" s="228">
        <v>39</v>
      </c>
      <c r="B354" s="8">
        <f t="shared" si="3"/>
        <v>0</v>
      </c>
      <c r="C354" s="8"/>
      <c r="D354" s="8"/>
      <c r="E354" s="8"/>
      <c r="F354" s="8"/>
      <c r="G354" s="8"/>
      <c r="H354" s="8"/>
      <c r="I354" s="8"/>
      <c r="J354" s="8"/>
      <c r="K354" s="8"/>
      <c r="L354" s="8"/>
      <c r="M354" s="8" t="str">
        <f t="shared" si="4"/>
        <v/>
      </c>
    </row>
    <row r="355" spans="1:13" ht="17.25" hidden="1" customHeight="1">
      <c r="A355" s="228">
        <v>40</v>
      </c>
      <c r="B355" s="8">
        <f t="shared" si="3"/>
        <v>0</v>
      </c>
      <c r="C355" s="8"/>
      <c r="D355" s="8"/>
      <c r="E355" s="8"/>
      <c r="F355" s="8"/>
      <c r="G355" s="8"/>
      <c r="H355" s="8"/>
      <c r="I355" s="8"/>
      <c r="J355" s="8"/>
      <c r="K355" s="8"/>
      <c r="L355" s="8"/>
      <c r="M355" s="8" t="str">
        <f t="shared" si="4"/>
        <v/>
      </c>
    </row>
    <row r="357" spans="1:13" ht="17.25" customHeight="1">
      <c r="A357" s="1" t="s">
        <v>182</v>
      </c>
    </row>
    <row r="358" spans="1:13" ht="17.25" customHeight="1">
      <c r="B358" s="1" t="s">
        <v>159</v>
      </c>
    </row>
    <row r="359" spans="1:13" ht="17.25" customHeight="1">
      <c r="B359" s="1" t="s">
        <v>160</v>
      </c>
    </row>
    <row r="360" spans="1:13" ht="17.25" customHeight="1">
      <c r="B360" s="1" t="s">
        <v>161</v>
      </c>
    </row>
    <row r="361" spans="1:13" ht="17.25" customHeight="1">
      <c r="B361" s="1" t="s">
        <v>162</v>
      </c>
    </row>
    <row r="363" spans="1:13" ht="17.25" customHeight="1">
      <c r="A363" s="1" t="s">
        <v>163</v>
      </c>
    </row>
    <row r="364" spans="1:13" ht="17.25" customHeight="1">
      <c r="A364" s="14">
        <v>1</v>
      </c>
      <c r="B364" s="327" t="s">
        <v>601</v>
      </c>
      <c r="C364" s="327"/>
      <c r="D364" s="327"/>
      <c r="E364" s="327"/>
      <c r="F364" s="327"/>
      <c r="G364" s="327"/>
      <c r="H364" s="327"/>
    </row>
    <row r="365" spans="1:13" ht="17.25" hidden="1" customHeight="1">
      <c r="A365" s="14">
        <v>2</v>
      </c>
      <c r="B365" s="327"/>
      <c r="C365" s="327"/>
      <c r="D365" s="327"/>
      <c r="E365" s="327"/>
      <c r="F365" s="327"/>
      <c r="G365" s="327"/>
      <c r="H365" s="327"/>
    </row>
    <row r="366" spans="1:13" ht="17.25" hidden="1" customHeight="1">
      <c r="A366" s="14">
        <v>3</v>
      </c>
      <c r="B366" s="327"/>
      <c r="C366" s="327"/>
      <c r="D366" s="327"/>
      <c r="E366" s="327"/>
      <c r="F366" s="327"/>
      <c r="G366" s="327"/>
      <c r="H366" s="327"/>
    </row>
    <row r="367" spans="1:13" ht="17.25" hidden="1" customHeight="1">
      <c r="A367" s="14">
        <v>4</v>
      </c>
      <c r="B367" s="327"/>
      <c r="C367" s="327"/>
      <c r="D367" s="327"/>
      <c r="E367" s="327"/>
      <c r="F367" s="327"/>
      <c r="G367" s="327"/>
      <c r="H367" s="327"/>
    </row>
    <row r="368" spans="1:13" ht="17.25" hidden="1" customHeight="1">
      <c r="A368" s="14">
        <v>5</v>
      </c>
      <c r="B368" s="327"/>
      <c r="C368" s="327"/>
      <c r="D368" s="327"/>
      <c r="E368" s="327"/>
      <c r="F368" s="327"/>
      <c r="G368" s="327"/>
      <c r="H368" s="327"/>
    </row>
    <row r="369" spans="1:10" ht="17.25" hidden="1" customHeight="1">
      <c r="A369" s="14">
        <v>6</v>
      </c>
      <c r="B369" s="327"/>
      <c r="C369" s="327"/>
      <c r="D369" s="327"/>
      <c r="E369" s="327"/>
      <c r="F369" s="327"/>
      <c r="G369" s="327"/>
      <c r="H369" s="327"/>
    </row>
    <row r="370" spans="1:10" ht="17.25" hidden="1" customHeight="1">
      <c r="A370" s="14">
        <v>7</v>
      </c>
      <c r="B370" s="327"/>
      <c r="C370" s="327"/>
      <c r="D370" s="327"/>
      <c r="E370" s="327"/>
      <c r="F370" s="327"/>
      <c r="G370" s="327"/>
      <c r="H370" s="327"/>
    </row>
    <row r="371" spans="1:10" ht="17.25" hidden="1" customHeight="1">
      <c r="A371" s="14">
        <v>8</v>
      </c>
      <c r="B371" s="327"/>
      <c r="C371" s="327"/>
      <c r="D371" s="327"/>
      <c r="E371" s="327"/>
      <c r="F371" s="327"/>
      <c r="G371" s="327"/>
      <c r="H371" s="327"/>
    </row>
    <row r="372" spans="1:10" ht="17.25" hidden="1" customHeight="1">
      <c r="A372" s="14">
        <v>9</v>
      </c>
      <c r="B372" s="327"/>
      <c r="C372" s="327"/>
      <c r="D372" s="327"/>
      <c r="E372" s="327"/>
      <c r="F372" s="327"/>
      <c r="G372" s="327"/>
      <c r="H372" s="327"/>
    </row>
    <row r="373" spans="1:10" ht="17.25" hidden="1" customHeight="1">
      <c r="A373" s="14">
        <v>10</v>
      </c>
      <c r="B373" s="327"/>
      <c r="C373" s="327"/>
      <c r="D373" s="327"/>
      <c r="E373" s="327"/>
      <c r="F373" s="327"/>
      <c r="G373" s="327"/>
      <c r="H373" s="327"/>
    </row>
    <row r="375" spans="1:10" ht="17.25" customHeight="1">
      <c r="B375" s="1" t="s">
        <v>164</v>
      </c>
    </row>
    <row r="376" spans="1:10" ht="17.25" customHeight="1">
      <c r="A376" s="479" t="s">
        <v>165</v>
      </c>
      <c r="B376" s="480"/>
      <c r="C376" s="480"/>
      <c r="D376" s="480"/>
      <c r="E376" s="480"/>
      <c r="F376" s="480"/>
      <c r="G376" s="480"/>
      <c r="H376" s="481"/>
    </row>
    <row r="377" spans="1:10" ht="33" customHeight="1">
      <c r="A377" s="336" t="e">
        <f>C314</f>
        <v>#REF!</v>
      </c>
      <c r="B377" s="473"/>
      <c r="C377" s="473"/>
      <c r="D377" s="473"/>
      <c r="E377" s="473"/>
      <c r="F377" s="473"/>
      <c r="G377" s="473"/>
      <c r="H377" s="337"/>
    </row>
    <row r="378" spans="1:10" ht="35.25" customHeight="1">
      <c r="A378" s="336" t="s">
        <v>169</v>
      </c>
      <c r="B378" s="473"/>
      <c r="C378" s="473"/>
      <c r="D378" s="473"/>
      <c r="E378" s="473"/>
      <c r="F378" s="473"/>
      <c r="G378" s="473"/>
      <c r="H378" s="337"/>
    </row>
    <row r="380" spans="1:10" ht="17.25" customHeight="1">
      <c r="A380" s="1" t="s">
        <v>171</v>
      </c>
    </row>
    <row r="381" spans="1:10" ht="48.75" customHeight="1">
      <c r="B381" s="469" t="str">
        <f>"Pembelajaran Remedial dilaksanakan segera setelah diadakan penilaian bagi peserta didik yang mendapat nilai di bawah "&amp;kkmmpp!$F$8 &amp;" .Strategi pembelajaran remedial dilaksanakan dengan mengadakan tes ulangberdasarkan indikator pembelajaran yang belum dicapai oleh masing-masing peserta didik"</f>
        <v>Pembelajaran Remedial dilaksanakan segera setelah diadakan penilaian bagi peserta didik yang mendapat nilai di bawah 75 .Strategi pembelajaran remedial dilaksanakan dengan mengadakan tes ulangberdasarkan indikator pembelajaran yang belum dicapai oleh masing-masing peserta didik</v>
      </c>
      <c r="C381" s="327"/>
      <c r="D381" s="327"/>
      <c r="E381" s="327"/>
      <c r="F381" s="327"/>
      <c r="G381" s="327"/>
      <c r="H381" s="327"/>
      <c r="I381" s="327"/>
      <c r="J381" s="327"/>
    </row>
    <row r="383" spans="1:10" ht="17.25" customHeight="1">
      <c r="A383" s="1" t="s">
        <v>172</v>
      </c>
    </row>
    <row r="384" spans="1:10" ht="31.5" customHeight="1">
      <c r="B384" s="469" t="str">
        <f>"Pengayaan diberikan kepada peserta didik yang mendapat nilai di atas "&amp;kkmmpp!$F$8 &amp;" . dengan cara pemberian soal dengan tingkat yang lebih tinggi"</f>
        <v>Pengayaan diberikan kepada peserta didik yang mendapat nilai di atas 75 . dengan cara pemberian soal dengan tingkat yang lebih tinggi</v>
      </c>
      <c r="C384" s="327"/>
      <c r="D384" s="327"/>
      <c r="E384" s="327"/>
      <c r="F384" s="327"/>
      <c r="G384" s="327"/>
      <c r="H384" s="327"/>
      <c r="I384" s="327"/>
      <c r="J384" s="327"/>
    </row>
    <row r="386" spans="1:10" ht="17.25" customHeight="1">
      <c r="A386" s="5" t="s">
        <v>173</v>
      </c>
    </row>
    <row r="387" spans="1:10" ht="17.25" customHeight="1">
      <c r="A387" s="1">
        <v>1</v>
      </c>
      <c r="B387" s="1" t="s">
        <v>174</v>
      </c>
      <c r="C387" s="466" t="s">
        <v>405</v>
      </c>
      <c r="D387" s="466"/>
      <c r="E387" s="466"/>
      <c r="F387" s="466"/>
      <c r="G387" s="466"/>
      <c r="H387" s="466"/>
      <c r="I387" s="466"/>
      <c r="J387" s="466"/>
    </row>
    <row r="389" spans="1:10" ht="17.25" customHeight="1">
      <c r="A389" s="1">
        <v>2</v>
      </c>
      <c r="B389" s="1" t="s">
        <v>175</v>
      </c>
      <c r="C389" s="466" t="s">
        <v>581</v>
      </c>
      <c r="D389" s="466"/>
      <c r="E389" s="466"/>
      <c r="F389" s="466"/>
      <c r="G389" s="466"/>
      <c r="H389" s="466"/>
      <c r="I389" s="466"/>
      <c r="J389" s="466"/>
    </row>
    <row r="391" spans="1:10" s="7" customFormat="1" ht="36" customHeight="1">
      <c r="A391" s="7">
        <v>3</v>
      </c>
      <c r="B391" s="7" t="s">
        <v>51</v>
      </c>
      <c r="C391" s="327" t="str">
        <f>": "&amp;silabus!G35</f>
        <v>: - Buku Pengetahuan Bahan
- Tempat Usaha/Toko/MM</v>
      </c>
      <c r="D391" s="327"/>
      <c r="E391" s="327"/>
      <c r="F391" s="327"/>
      <c r="G391" s="327"/>
      <c r="H391" s="327"/>
      <c r="I391" s="327"/>
      <c r="J391" s="327"/>
    </row>
    <row r="393" spans="1:10" ht="17.25" customHeight="1">
      <c r="B393" s="1" t="s">
        <v>176</v>
      </c>
      <c r="G393" s="1" t="str">
        <f>ki!C11</f>
        <v>Barabai, 16 April 2020</v>
      </c>
    </row>
    <row r="394" spans="1:10" ht="17.25" customHeight="1">
      <c r="B394" s="1" t="str">
        <f>ki!A12</f>
        <v>Kepala SMKN 1 Barabai</v>
      </c>
      <c r="G394" s="1" t="str">
        <f>ki!C12</f>
        <v>Guru Mata Pelajaran</v>
      </c>
    </row>
    <row r="398" spans="1:10" ht="17.25" customHeight="1">
      <c r="B398" s="1" t="str">
        <f>ki!A16</f>
        <v>Norta Dewi Yuniati, S.P, M.Pd</v>
      </c>
      <c r="G398" s="1" t="str">
        <f>ki!C16</f>
        <v>Abdian Noor, S.Pd</v>
      </c>
    </row>
    <row r="399" spans="1:10" ht="17.25" customHeight="1">
      <c r="B399" s="1" t="str">
        <f>ki!A17</f>
        <v>NIP. 19710623 200604 2 021</v>
      </c>
      <c r="G399" s="1" t="str">
        <f>ki!C17</f>
        <v>NIP. 19680906 199412 1 005</v>
      </c>
    </row>
  </sheetData>
  <mergeCells count="234">
    <mergeCell ref="B384:J384"/>
    <mergeCell ref="C387:J387"/>
    <mergeCell ref="C389:J389"/>
    <mergeCell ref="C391:J391"/>
    <mergeCell ref="B372:H372"/>
    <mergeCell ref="B373:H373"/>
    <mergeCell ref="B381:J381"/>
    <mergeCell ref="A376:H376"/>
    <mergeCell ref="A377:H377"/>
    <mergeCell ref="A378:H378"/>
    <mergeCell ref="B366:H366"/>
    <mergeCell ref="B367:H367"/>
    <mergeCell ref="B368:H368"/>
    <mergeCell ref="B369:H369"/>
    <mergeCell ref="B370:H370"/>
    <mergeCell ref="B371:H371"/>
    <mergeCell ref="B308:H308"/>
    <mergeCell ref="B309:H309"/>
    <mergeCell ref="B310:H310"/>
    <mergeCell ref="C314:L314"/>
    <mergeCell ref="B364:H364"/>
    <mergeCell ref="B365:H365"/>
    <mergeCell ref="B302:H302"/>
    <mergeCell ref="B303:H303"/>
    <mergeCell ref="B304:H304"/>
    <mergeCell ref="B305:H305"/>
    <mergeCell ref="B306:H306"/>
    <mergeCell ref="B307:H307"/>
    <mergeCell ref="B254:H254"/>
    <mergeCell ref="A257:A258"/>
    <mergeCell ref="B257:B258"/>
    <mergeCell ref="C257:L257"/>
    <mergeCell ref="M257:M258"/>
    <mergeCell ref="B301:H301"/>
    <mergeCell ref="B248:H248"/>
    <mergeCell ref="B249:H249"/>
    <mergeCell ref="B250:H250"/>
    <mergeCell ref="B251:H251"/>
    <mergeCell ref="B252:H252"/>
    <mergeCell ref="B253:H253"/>
    <mergeCell ref="B242:H242"/>
    <mergeCell ref="B243:H243"/>
    <mergeCell ref="A244:H244"/>
    <mergeCell ref="B245:H245"/>
    <mergeCell ref="B246:H246"/>
    <mergeCell ref="B247:H247"/>
    <mergeCell ref="B236:H236"/>
    <mergeCell ref="B237:H237"/>
    <mergeCell ref="B238:H238"/>
    <mergeCell ref="B239:H239"/>
    <mergeCell ref="B240:H240"/>
    <mergeCell ref="B241:H241"/>
    <mergeCell ref="A232:B232"/>
    <mergeCell ref="C232:D232"/>
    <mergeCell ref="E232:G232"/>
    <mergeCell ref="A233:H233"/>
    <mergeCell ref="B234:H234"/>
    <mergeCell ref="B235:H235"/>
    <mergeCell ref="D140:E140"/>
    <mergeCell ref="D141:E141"/>
    <mergeCell ref="D142:E142"/>
    <mergeCell ref="D143:E143"/>
    <mergeCell ref="A231:B231"/>
    <mergeCell ref="C231:D231"/>
    <mergeCell ref="E231:G231"/>
    <mergeCell ref="A133:H133"/>
    <mergeCell ref="A134:B134"/>
    <mergeCell ref="C134:D134"/>
    <mergeCell ref="E134:G134"/>
    <mergeCell ref="D138:E138"/>
    <mergeCell ref="D139:E139"/>
    <mergeCell ref="A129:H129"/>
    <mergeCell ref="A130:B130"/>
    <mergeCell ref="C130:D130"/>
    <mergeCell ref="E130:G130"/>
    <mergeCell ref="A131:H131"/>
    <mergeCell ref="A132:B132"/>
    <mergeCell ref="C132:D132"/>
    <mergeCell ref="E132:G132"/>
    <mergeCell ref="A124:H124"/>
    <mergeCell ref="A125:B125"/>
    <mergeCell ref="C125:D125"/>
    <mergeCell ref="E125:G125"/>
    <mergeCell ref="A128:B128"/>
    <mergeCell ref="C128:D128"/>
    <mergeCell ref="E128:G128"/>
    <mergeCell ref="A120:H120"/>
    <mergeCell ref="A121:B121"/>
    <mergeCell ref="C121:D121"/>
    <mergeCell ref="E121:G121"/>
    <mergeCell ref="A122:H122"/>
    <mergeCell ref="A123:B123"/>
    <mergeCell ref="C123:D123"/>
    <mergeCell ref="E123:G123"/>
    <mergeCell ref="A115:H115"/>
    <mergeCell ref="A116:B116"/>
    <mergeCell ref="C116:D116"/>
    <mergeCell ref="E116:G116"/>
    <mergeCell ref="A119:B119"/>
    <mergeCell ref="C119:D119"/>
    <mergeCell ref="E119:G119"/>
    <mergeCell ref="A111:H111"/>
    <mergeCell ref="A112:B112"/>
    <mergeCell ref="C112:D112"/>
    <mergeCell ref="E112:G112"/>
    <mergeCell ref="A113:H113"/>
    <mergeCell ref="A114:B114"/>
    <mergeCell ref="C114:D114"/>
    <mergeCell ref="E114:G114"/>
    <mergeCell ref="A106:H106"/>
    <mergeCell ref="A107:B107"/>
    <mergeCell ref="C107:D107"/>
    <mergeCell ref="E107:G107"/>
    <mergeCell ref="A110:B110"/>
    <mergeCell ref="C110:D110"/>
    <mergeCell ref="E110:G110"/>
    <mergeCell ref="A102:H102"/>
    <mergeCell ref="A103:B103"/>
    <mergeCell ref="C103:D103"/>
    <mergeCell ref="E103:G103"/>
    <mergeCell ref="A104:H104"/>
    <mergeCell ref="A105:B105"/>
    <mergeCell ref="C105:D105"/>
    <mergeCell ref="E105:G105"/>
    <mergeCell ref="A97:H97"/>
    <mergeCell ref="A98:B98"/>
    <mergeCell ref="C98:D98"/>
    <mergeCell ref="E98:G98"/>
    <mergeCell ref="A101:B101"/>
    <mergeCell ref="C101:D101"/>
    <mergeCell ref="E101:G101"/>
    <mergeCell ref="A93:H93"/>
    <mergeCell ref="A94:B94"/>
    <mergeCell ref="C94:D94"/>
    <mergeCell ref="E94:G94"/>
    <mergeCell ref="A95:H95"/>
    <mergeCell ref="A96:B96"/>
    <mergeCell ref="C96:D96"/>
    <mergeCell ref="E96:G96"/>
    <mergeCell ref="A88:H88"/>
    <mergeCell ref="A89:B89"/>
    <mergeCell ref="C89:D89"/>
    <mergeCell ref="E89:G89"/>
    <mergeCell ref="A92:B92"/>
    <mergeCell ref="C92:D92"/>
    <mergeCell ref="E92:G92"/>
    <mergeCell ref="A84:H84"/>
    <mergeCell ref="A85:B85"/>
    <mergeCell ref="C85:D85"/>
    <mergeCell ref="E85:G85"/>
    <mergeCell ref="A86:H86"/>
    <mergeCell ref="A87:B87"/>
    <mergeCell ref="C87:D87"/>
    <mergeCell ref="E87:G87"/>
    <mergeCell ref="A79:H79"/>
    <mergeCell ref="A80:B80"/>
    <mergeCell ref="C80:D80"/>
    <mergeCell ref="E80:G80"/>
    <mergeCell ref="A83:B83"/>
    <mergeCell ref="C83:D83"/>
    <mergeCell ref="E83:G83"/>
    <mergeCell ref="A75:H75"/>
    <mergeCell ref="A76:B76"/>
    <mergeCell ref="C76:D76"/>
    <mergeCell ref="E76:G76"/>
    <mergeCell ref="A77:H77"/>
    <mergeCell ref="A78:B78"/>
    <mergeCell ref="C78:D78"/>
    <mergeCell ref="E78:G78"/>
    <mergeCell ref="A70:H70"/>
    <mergeCell ref="A71:B71"/>
    <mergeCell ref="C71:D71"/>
    <mergeCell ref="E71:G71"/>
    <mergeCell ref="A74:B74"/>
    <mergeCell ref="C74:D74"/>
    <mergeCell ref="E74:G74"/>
    <mergeCell ref="A66:H66"/>
    <mergeCell ref="A67:B67"/>
    <mergeCell ref="C67:D67"/>
    <mergeCell ref="E67:G67"/>
    <mergeCell ref="A68:H68"/>
    <mergeCell ref="A69:B69"/>
    <mergeCell ref="C69:D69"/>
    <mergeCell ref="E69:G69"/>
    <mergeCell ref="A61:H61"/>
    <mergeCell ref="A62:B62"/>
    <mergeCell ref="C62:D62"/>
    <mergeCell ref="E62:G62"/>
    <mergeCell ref="A65:B65"/>
    <mergeCell ref="C65:D65"/>
    <mergeCell ref="E65:G65"/>
    <mergeCell ref="A57:H57"/>
    <mergeCell ref="A58:B58"/>
    <mergeCell ref="C58:D58"/>
    <mergeCell ref="E58:G58"/>
    <mergeCell ref="A59:H59"/>
    <mergeCell ref="A60:B60"/>
    <mergeCell ref="C60:D60"/>
    <mergeCell ref="E60:G60"/>
    <mergeCell ref="A52:H52"/>
    <mergeCell ref="A53:B53"/>
    <mergeCell ref="C53:D53"/>
    <mergeCell ref="E53:G53"/>
    <mergeCell ref="A56:B56"/>
    <mergeCell ref="C56:D56"/>
    <mergeCell ref="E56:G56"/>
    <mergeCell ref="A48:H48"/>
    <mergeCell ref="A49:B49"/>
    <mergeCell ref="C49:D49"/>
    <mergeCell ref="E49:G49"/>
    <mergeCell ref="A50:H50"/>
    <mergeCell ref="A51:B51"/>
    <mergeCell ref="C51:D51"/>
    <mergeCell ref="E51:G51"/>
    <mergeCell ref="A30:J30"/>
    <mergeCell ref="A31:J31"/>
    <mergeCell ref="A34:J34"/>
    <mergeCell ref="A35:J35"/>
    <mergeCell ref="A38:J38"/>
    <mergeCell ref="A47:B47"/>
    <mergeCell ref="C47:D47"/>
    <mergeCell ref="E47:G47"/>
    <mergeCell ref="A20:J20"/>
    <mergeCell ref="A21:J21"/>
    <mergeCell ref="A22:J22"/>
    <mergeCell ref="A23:J23"/>
    <mergeCell ref="A26:J26"/>
    <mergeCell ref="A27:J27"/>
    <mergeCell ref="A1:J1"/>
    <mergeCell ref="A2:J2"/>
    <mergeCell ref="A3:J3"/>
    <mergeCell ref="A4:J4"/>
    <mergeCell ref="A5:J5"/>
    <mergeCell ref="A7:J7"/>
  </mergeCells>
  <pageMargins left="0.70866141732283472" right="0.70866141732283472" top="0.74803149606299213" bottom="0.74803149606299213" header="0.31496062992125984" footer="0.31496062992125984"/>
  <pageSetup paperSize="9" scale="85" fitToHeight="8" orientation="portrait" horizontalDpi="4294967293" r:id="rId1"/>
  <rowBreaks count="1" manualBreakCount="1">
    <brk id="32" max="9" man="1"/>
  </rowBreaks>
  <drawing r:id="rId2"/>
</worksheet>
</file>

<file path=xl/worksheets/sheet32.xml><?xml version="1.0" encoding="utf-8"?>
<worksheet xmlns="http://schemas.openxmlformats.org/spreadsheetml/2006/main" xmlns:r="http://schemas.openxmlformats.org/officeDocument/2006/relationships">
  <dimension ref="A1:N399"/>
  <sheetViews>
    <sheetView view="pageBreakPreview" topLeftCell="A361" zoomScale="85" zoomScaleNormal="85" zoomScaleSheetLayoutView="85" workbookViewId="0">
      <selection activeCell="B373" sqref="B373:H373"/>
    </sheetView>
  </sheetViews>
  <sheetFormatPr defaultRowHeight="15.75"/>
  <cols>
    <col min="1" max="1" width="4.42578125" style="1" customWidth="1"/>
    <col min="2" max="2" width="16.28515625" style="1" customWidth="1"/>
    <col min="3" max="6" width="11.85546875" style="1" customWidth="1"/>
    <col min="7" max="7" width="27.140625" style="1" customWidth="1"/>
    <col min="8" max="8" width="11.85546875" style="1" customWidth="1"/>
    <col min="9" max="10" width="2.140625" style="1" customWidth="1"/>
    <col min="11" max="13" width="8.28515625" style="1" customWidth="1"/>
    <col min="14" max="15" width="11.85546875" style="1" customWidth="1"/>
    <col min="16" max="16384" width="9.140625" style="1"/>
  </cols>
  <sheetData>
    <row r="1" spans="1:14">
      <c r="A1" s="352" t="str">
        <f>alokasi!A1</f>
        <v>PEMERINTAH KABUPATEN HULU SUNGAI SELATAN</v>
      </c>
      <c r="B1" s="352"/>
      <c r="C1" s="352"/>
      <c r="D1" s="352"/>
      <c r="E1" s="352"/>
      <c r="F1" s="352"/>
      <c r="G1" s="352"/>
      <c r="H1" s="352"/>
      <c r="I1" s="352"/>
      <c r="J1" s="352"/>
    </row>
    <row r="2" spans="1:14">
      <c r="A2" s="352" t="str">
        <f>alokasi!A2</f>
        <v>DINAS PENDIDIKAN</v>
      </c>
      <c r="B2" s="352"/>
      <c r="C2" s="352"/>
      <c r="D2" s="352"/>
      <c r="E2" s="352"/>
      <c r="F2" s="352"/>
      <c r="G2" s="352"/>
      <c r="H2" s="352"/>
      <c r="I2" s="352"/>
      <c r="J2" s="352"/>
    </row>
    <row r="3" spans="1:14">
      <c r="A3" s="349" t="str">
        <f>alokasi!A3</f>
        <v>SEKOLAH MENENGAH KEJURUAN NEGERI 2 KANDANGAN</v>
      </c>
      <c r="B3" s="349"/>
      <c r="C3" s="349"/>
      <c r="D3" s="349"/>
      <c r="E3" s="349"/>
      <c r="F3" s="349"/>
      <c r="G3" s="349"/>
      <c r="H3" s="349"/>
      <c r="I3" s="349"/>
      <c r="J3" s="349"/>
    </row>
    <row r="4" spans="1:14">
      <c r="A4" s="352" t="str">
        <f>alokasi!A4</f>
        <v>Jln .Gambah Dalam No 77 Telp. 22156 Kandangan 71215</v>
      </c>
      <c r="B4" s="352"/>
      <c r="C4" s="352"/>
      <c r="D4" s="352"/>
      <c r="E4" s="352"/>
      <c r="F4" s="352"/>
      <c r="G4" s="352"/>
      <c r="H4" s="352"/>
      <c r="I4" s="352"/>
      <c r="J4" s="352"/>
    </row>
    <row r="5" spans="1:14" ht="16.5" thickBot="1">
      <c r="A5" s="478" t="str">
        <f>alokasi!A5</f>
        <v>Website : www.smkn2kandangan.sch.id  Email  : smkn2kdg@yahoo.co.id</v>
      </c>
      <c r="B5" s="478"/>
      <c r="C5" s="478"/>
      <c r="D5" s="478"/>
      <c r="E5" s="478"/>
      <c r="F5" s="478"/>
      <c r="G5" s="478"/>
      <c r="H5" s="478"/>
      <c r="I5" s="478"/>
      <c r="J5" s="478"/>
    </row>
    <row r="6" spans="1:14" ht="16.5" thickTop="1"/>
    <row r="7" spans="1:14">
      <c r="A7" s="317" t="s">
        <v>58</v>
      </c>
      <c r="B7" s="317"/>
      <c r="C7" s="317"/>
      <c r="D7" s="317"/>
      <c r="E7" s="317"/>
      <c r="F7" s="317"/>
      <c r="G7" s="317"/>
      <c r="H7" s="317"/>
      <c r="I7" s="317"/>
      <c r="J7" s="317"/>
    </row>
    <row r="9" spans="1:14">
      <c r="A9" s="1" t="s">
        <v>373</v>
      </c>
      <c r="C9" s="1" t="str">
        <f>": "&amp;data!$C$3</f>
        <v>: SMKN 1 Barabai</v>
      </c>
    </row>
    <row r="10" spans="1:14">
      <c r="A10" s="1" t="s">
        <v>374</v>
      </c>
      <c r="C10" s="1" t="str">
        <f>": "&amp;data!$C$17</f>
        <v>: Bisnis dan Pemasaran</v>
      </c>
    </row>
    <row r="11" spans="1:14">
      <c r="A11" s="1" t="s">
        <v>200</v>
      </c>
      <c r="C11" s="1" t="str">
        <f>": "&amp;data!$C$18</f>
        <v>: Bisnis Daring dan Pemasaran</v>
      </c>
    </row>
    <row r="12" spans="1:14">
      <c r="A12" s="1" t="s">
        <v>0</v>
      </c>
      <c r="C12" s="1" t="str">
        <f>": "&amp;data!$C$5</f>
        <v>: Administrasi Transakssi</v>
      </c>
    </row>
    <row r="13" spans="1:14">
      <c r="A13" s="1" t="s">
        <v>1</v>
      </c>
      <c r="C13" s="1" t="str">
        <f>": "&amp;data!$C$6</f>
        <v>: XI  BDP</v>
      </c>
    </row>
    <row r="14" spans="1:14">
      <c r="A14" s="1" t="s">
        <v>38</v>
      </c>
      <c r="C14" s="1" t="str">
        <f>matrik!B4</f>
        <v>Genap</v>
      </c>
    </row>
    <row r="15" spans="1:14">
      <c r="A15" s="1" t="s">
        <v>378</v>
      </c>
      <c r="C15" s="96"/>
      <c r="D15" s="96"/>
      <c r="K15" s="1" t="s">
        <v>80</v>
      </c>
      <c r="L15" s="1" t="s">
        <v>385</v>
      </c>
      <c r="M15" s="1" t="s">
        <v>386</v>
      </c>
    </row>
    <row r="16" spans="1:14">
      <c r="A16" s="1" t="s">
        <v>379</v>
      </c>
      <c r="C16" s="96" t="e">
        <f>": "&amp;silabus!#REF!&amp;" JP"</f>
        <v>#REF!</v>
      </c>
      <c r="D16" s="96"/>
      <c r="K16" s="96" t="e">
        <f>silabus!#REF!</f>
        <v>#REF!</v>
      </c>
      <c r="L16" s="1" t="e">
        <f>K16*45</f>
        <v>#REF!</v>
      </c>
      <c r="M16" s="1" t="e">
        <f>L16-H49-H53</f>
        <v>#REF!</v>
      </c>
      <c r="N16" s="1" t="s">
        <v>80</v>
      </c>
    </row>
    <row r="17" spans="1:14">
      <c r="A17" s="1" t="s">
        <v>380</v>
      </c>
      <c r="C17" s="96" t="e">
        <f>": "&amp;silabus!#REF!&amp;" JP"</f>
        <v>#REF!</v>
      </c>
      <c r="D17" s="96"/>
      <c r="K17" s="96" t="e">
        <f>silabus!#REF!</f>
        <v>#REF!</v>
      </c>
      <c r="L17" s="1" t="e">
        <f>K17*45</f>
        <v>#REF!</v>
      </c>
      <c r="M17" s="1" t="e">
        <f>L17</f>
        <v>#REF!</v>
      </c>
      <c r="N17" s="1" t="s">
        <v>80</v>
      </c>
    </row>
    <row r="19" spans="1:14">
      <c r="A19" s="5" t="s">
        <v>59</v>
      </c>
    </row>
    <row r="20" spans="1:14">
      <c r="A20" s="327" t="str">
        <f>silabus!$A$14&amp;" "&amp;silabus!$B$14</f>
        <v>KI-1 : Menghayati dan mengamalkan ajaran agama yang dianutnya</v>
      </c>
      <c r="B20" s="327"/>
      <c r="C20" s="327"/>
      <c r="D20" s="327"/>
      <c r="E20" s="327"/>
      <c r="F20" s="327"/>
      <c r="G20" s="327"/>
      <c r="H20" s="327"/>
      <c r="I20" s="327"/>
      <c r="J20" s="327"/>
    </row>
    <row r="21" spans="1:14" ht="66" customHeight="1">
      <c r="A21" s="327" t="str">
        <f>silabus!$A$15&amp;" "&amp;silabus!$B$15</f>
        <v>KI-2 : Menghayati dan mengamalkan perilaku jujur, disiplin, santun, peduli (gotong royong, kerja sama, toleran, damai), bertanggung-jawab, responsif, dan proaktif melalui keteladanan, pemberian nasihat, penguatan, pembiasaan, dan pengkondisian secara berkesinambungan serta menunjukkan sikap sebagai bagian dari solusi atas berbagai permasalahan dalam berinteraksi secara efektif dengan lingkungan sosial dan alam serta dalam menempatkan diri sebagai cerminan bangsa dalam pergaulan dunia</v>
      </c>
      <c r="B21" s="327"/>
      <c r="C21" s="327"/>
      <c r="D21" s="327"/>
      <c r="E21" s="327"/>
      <c r="F21" s="327"/>
      <c r="G21" s="327"/>
      <c r="H21" s="327"/>
      <c r="I21" s="327"/>
      <c r="J21" s="327"/>
    </row>
    <row r="22" spans="1:14" ht="64.5" customHeight="1">
      <c r="A22" s="327" t="str">
        <f>silabus!$A$16&amp;" "&amp;silabus!$B$16</f>
        <v>KI-3 : Memahami, menerapkan, menganalisis, dan mengevaluasi tentang pengetahuan faktual, konseptual, operasional dasar, dan metakognitif sesuai dengan bidang dan lingkup kerja Bisnis Daring dan Pemasaran pada tingkat teknis, spesifik, detil, dan kompleks, berkenaan dengan ilmu pengetahuan, teknologi, seni, budaya, dan humaniora dalam konteks pengembangan potensi diri sebagai bagian dari keluarga, sekolah, dunia kerja, warga masyarakat nasional, regional, dan internasional.</v>
      </c>
      <c r="B22" s="327"/>
      <c r="C22" s="327"/>
      <c r="D22" s="327"/>
      <c r="E22" s="327"/>
      <c r="F22" s="327"/>
      <c r="G22" s="327"/>
      <c r="H22" s="327"/>
      <c r="I22" s="327"/>
      <c r="J22" s="327"/>
    </row>
    <row r="23" spans="1:14" ht="146.25" customHeight="1">
      <c r="A23" s="327" t="str">
        <f>silabus!$A$17&amp;" "&amp;silabus!$B$17</f>
        <v>KI-4 : Melaksanakan tugas spesifik dengan menggunakan alat, informasi, dan prosedur kerja yang lazim dilakukan serta memecahkan masalah sesuai dengan lingkup Administrasi Umum sebagai Dasar Bidang Bisnis dan Manajemen. Menampilkan kinerja di bawah bimbingan dengan mutu dan kuantitas yang terukur sesuai dengan standar kompetensi kerja. Menunjukkan keterampilan menalar, mengolah, dan menyaji secara efektif, kreatif, produktif, kritis, mandiri, kolaboratif, komunikatif, dan solutif dalam ranah abstrak terkait dengan pengembangan dari yang dipelajarinya di sekolah, serta mampu melaksanakan tugas spesifik di bawah pengawasan langsung. Menunjukkan keterampilan mempersepsi, kesiapan, meniru, membiasakan, gerak mahir, menjadikan gerak alami dalam ranah konkret terkait dengan pengembangan dari yang dipelajarinya di sekolah, serta mampu melaksanakan tugas spesifik di bawah pengawasan langsung.</v>
      </c>
      <c r="B23" s="327"/>
      <c r="C23" s="327"/>
      <c r="D23" s="327"/>
      <c r="E23" s="327"/>
      <c r="F23" s="327"/>
      <c r="G23" s="327"/>
      <c r="H23" s="327"/>
      <c r="I23" s="327"/>
      <c r="J23" s="327"/>
    </row>
    <row r="25" spans="1:14">
      <c r="A25" s="5" t="s">
        <v>60</v>
      </c>
    </row>
    <row r="26" spans="1:14">
      <c r="A26" s="327" t="e">
        <f>silabus!#REF!</f>
        <v>#REF!</v>
      </c>
      <c r="B26" s="327"/>
      <c r="C26" s="327"/>
      <c r="D26" s="327"/>
      <c r="E26" s="327"/>
      <c r="F26" s="327"/>
      <c r="G26" s="327"/>
      <c r="H26" s="327"/>
      <c r="I26" s="327"/>
      <c r="J26" s="327"/>
    </row>
    <row r="27" spans="1:14" ht="15.75" customHeight="1">
      <c r="A27" s="327" t="e">
        <f>silabus!#REF!</f>
        <v>#REF!</v>
      </c>
      <c r="B27" s="327"/>
      <c r="C27" s="327"/>
      <c r="D27" s="327"/>
      <c r="E27" s="327"/>
      <c r="F27" s="327"/>
      <c r="G27" s="327"/>
      <c r="H27" s="327"/>
      <c r="I27" s="327"/>
      <c r="J27" s="327"/>
    </row>
    <row r="29" spans="1:14">
      <c r="A29" s="5" t="s">
        <v>92</v>
      </c>
    </row>
    <row r="30" spans="1:14" ht="34.5" customHeight="1">
      <c r="A30" s="327" t="e">
        <f>silabus!#REF!</f>
        <v>#REF!</v>
      </c>
      <c r="B30" s="327"/>
      <c r="C30" s="327"/>
      <c r="D30" s="327"/>
      <c r="E30" s="327"/>
      <c r="F30" s="327"/>
      <c r="G30" s="327"/>
      <c r="H30" s="327"/>
      <c r="I30" s="327"/>
      <c r="J30" s="327"/>
    </row>
    <row r="31" spans="1:14" ht="33.75" customHeight="1">
      <c r="A31" s="327" t="e">
        <f>silabus!#REF!</f>
        <v>#REF!</v>
      </c>
      <c r="B31" s="327"/>
      <c r="C31" s="327"/>
      <c r="D31" s="327"/>
      <c r="E31" s="327"/>
      <c r="F31" s="327"/>
      <c r="G31" s="327"/>
      <c r="H31" s="327"/>
      <c r="I31" s="327"/>
      <c r="J31" s="327"/>
    </row>
    <row r="33" spans="1:10">
      <c r="A33" s="5" t="s">
        <v>93</v>
      </c>
    </row>
    <row r="34" spans="1:10" ht="34.5" customHeight="1">
      <c r="A34" s="327" t="e">
        <f>matrik!#REF!</f>
        <v>#REF!</v>
      </c>
      <c r="B34" s="327"/>
      <c r="C34" s="327"/>
      <c r="D34" s="327"/>
      <c r="E34" s="327"/>
      <c r="F34" s="327"/>
      <c r="G34" s="327"/>
      <c r="H34" s="327"/>
      <c r="I34" s="327"/>
      <c r="J34" s="327"/>
    </row>
    <row r="35" spans="1:10" ht="34.5" customHeight="1">
      <c r="A35" s="327" t="e">
        <f>matrik!#REF!</f>
        <v>#REF!</v>
      </c>
      <c r="B35" s="327"/>
      <c r="C35" s="327"/>
      <c r="D35" s="327"/>
      <c r="E35" s="327"/>
      <c r="F35" s="327"/>
      <c r="G35" s="327"/>
      <c r="H35" s="327"/>
      <c r="I35" s="327"/>
      <c r="J35" s="327"/>
    </row>
    <row r="37" spans="1:10">
      <c r="A37" s="5" t="s">
        <v>94</v>
      </c>
    </row>
    <row r="38" spans="1:10" ht="48" customHeight="1">
      <c r="A38" s="327" t="e">
        <f>silabus!#REF!</f>
        <v>#REF!</v>
      </c>
      <c r="B38" s="327"/>
      <c r="C38" s="327"/>
      <c r="D38" s="327"/>
      <c r="E38" s="327"/>
      <c r="F38" s="327"/>
      <c r="G38" s="327"/>
      <c r="H38" s="327"/>
      <c r="I38" s="327"/>
      <c r="J38" s="327"/>
    </row>
    <row r="40" spans="1:10">
      <c r="A40" s="5" t="s">
        <v>95</v>
      </c>
    </row>
    <row r="41" spans="1:10">
      <c r="A41" s="1">
        <v>1</v>
      </c>
      <c r="B41" s="1" t="s">
        <v>370</v>
      </c>
      <c r="C41" s="1" t="str">
        <f>data!$C$13</f>
        <v>Saintifik</v>
      </c>
    </row>
    <row r="42" spans="1:10">
      <c r="A42" s="1">
        <v>2</v>
      </c>
      <c r="B42" s="1" t="s">
        <v>371</v>
      </c>
      <c r="C42" s="1" t="str">
        <f>data!$C$14</f>
        <v>Problem based learning</v>
      </c>
    </row>
    <row r="43" spans="1:10">
      <c r="A43" s="1">
        <v>3</v>
      </c>
      <c r="B43" s="1" t="s">
        <v>372</v>
      </c>
      <c r="C43" s="1" t="str">
        <f>data!$C$15</f>
        <v>Paparan, diskusi, tanya jawab, praktik dan eksperimen</v>
      </c>
    </row>
    <row r="45" spans="1:10">
      <c r="A45" s="5" t="s">
        <v>96</v>
      </c>
    </row>
    <row r="46" spans="1:10">
      <c r="A46" s="1">
        <v>1</v>
      </c>
      <c r="B46" s="1" t="str">
        <f>"Pertemuan ke "&amp;A46&amp;" = "&amp;data!$C$12&amp;" JP"</f>
        <v>Pertemuan ke 1 = 6 JP</v>
      </c>
    </row>
    <row r="47" spans="1:10" s="231" customFormat="1" ht="63">
      <c r="A47" s="467" t="s">
        <v>97</v>
      </c>
      <c r="B47" s="337"/>
      <c r="C47" s="467" t="s">
        <v>18</v>
      </c>
      <c r="D47" s="468"/>
      <c r="E47" s="467" t="str">
        <f>"Deskripsi Kegiatan / Pendekatan "&amp;C41</f>
        <v>Deskripsi Kegiatan / Pendekatan Saintifik</v>
      </c>
      <c r="F47" s="474"/>
      <c r="G47" s="468"/>
      <c r="H47" s="230" t="s">
        <v>384</v>
      </c>
    </row>
    <row r="48" spans="1:10">
      <c r="A48" s="463" t="s">
        <v>98</v>
      </c>
      <c r="B48" s="464"/>
      <c r="C48" s="464"/>
      <c r="D48" s="464"/>
      <c r="E48" s="464"/>
      <c r="F48" s="464"/>
      <c r="G48" s="464"/>
      <c r="H48" s="465"/>
    </row>
    <row r="49" spans="1:8" ht="162.75" customHeight="1">
      <c r="A49" s="463"/>
      <c r="B49" s="465"/>
      <c r="C49" s="461"/>
      <c r="D49" s="462"/>
      <c r="E49" s="475" t="str">
        <f>"1. Guru memberi salam, selanjutnya menanyakan kabar peserta didik, dengan menyampaikan ucapan “Bagaimana kabar kalian hari ini? Sudah siapkah belajar? Siapa yang tidak hadir dalam pembelajaran hari ini"&amp;"
2. Guru meminta peserta didik untuk mengecek kerapian seragam dan kebersihan kelas, minimal di sekitar meja dan kursi tempat duduknya"&amp;"
3. Guru meminta salah satu peserta didik untuk memimpin do’a"&amp;" 
4. Guru mengajukan pertanyaan tentang, materi pelajaran
5. Guru menyampaikan KD dan tujuan pembelajaran ranah pengetahuan yang akan dicapai"&amp;"
6. Guru menyampaikan manfaat pelajaran
7. Guru membagi kelas dalam kelompok yang masing-masing beranggotakan 3 peserta didik"</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pengetahuan yang akan dicapai
6. Guru menyampaikan manfaat pelajaran
7. Guru membagi kelas dalam kelompok yang masing-masing beranggotakan 3 peserta didik</v>
      </c>
      <c r="F49" s="476"/>
      <c r="G49" s="477"/>
      <c r="H49" s="229">
        <v>15</v>
      </c>
    </row>
    <row r="50" spans="1:8">
      <c r="A50" s="463" t="s">
        <v>99</v>
      </c>
      <c r="B50" s="464"/>
      <c r="C50" s="464"/>
      <c r="D50" s="464"/>
      <c r="E50" s="464"/>
      <c r="F50" s="464"/>
      <c r="G50" s="464"/>
      <c r="H50" s="465"/>
    </row>
    <row r="51" spans="1:8" ht="225" customHeight="1">
      <c r="A51" s="463"/>
      <c r="B51" s="465"/>
      <c r="C51" s="475" t="str">
        <f>matrik!C13</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51" s="477"/>
      <c r="E51" s="475" t="e">
        <f>silabus!#REF!</f>
        <v>#REF!</v>
      </c>
      <c r="F51" s="476"/>
      <c r="G51" s="477"/>
      <c r="H51" s="229" t="e">
        <f>M16</f>
        <v>#REF!</v>
      </c>
    </row>
    <row r="52" spans="1:8">
      <c r="A52" s="463" t="s">
        <v>100</v>
      </c>
      <c r="B52" s="464"/>
      <c r="C52" s="464"/>
      <c r="D52" s="464"/>
      <c r="E52" s="464"/>
      <c r="F52" s="464"/>
      <c r="G52" s="464"/>
      <c r="H52" s="465"/>
    </row>
    <row r="53" spans="1:8" ht="76.5" customHeight="1">
      <c r="A53" s="463"/>
      <c r="B53" s="465"/>
      <c r="C53" s="463"/>
      <c r="D53" s="465"/>
      <c r="E53" s="475" t="s">
        <v>383</v>
      </c>
      <c r="F53" s="476"/>
      <c r="G53" s="477"/>
      <c r="H53" s="229">
        <v>15</v>
      </c>
    </row>
    <row r="55" spans="1:8">
      <c r="A55" s="1">
        <v>2</v>
      </c>
      <c r="B55" s="1" t="str">
        <f>"Pertemuan ke "&amp;A55&amp;" = "&amp;data!$C$12&amp;" JP"</f>
        <v>Pertemuan ke 2 = 6 JP</v>
      </c>
    </row>
    <row r="56" spans="1:8" ht="31.5">
      <c r="A56" s="467" t="s">
        <v>97</v>
      </c>
      <c r="B56" s="337"/>
      <c r="C56" s="467" t="s">
        <v>18</v>
      </c>
      <c r="D56" s="468"/>
      <c r="E56" s="467" t="str">
        <f>E47</f>
        <v>Deskripsi Kegiatan / Pendekatan Saintifik</v>
      </c>
      <c r="F56" s="474"/>
      <c r="G56" s="468"/>
      <c r="H56" s="230" t="s">
        <v>35</v>
      </c>
    </row>
    <row r="57" spans="1:8">
      <c r="A57" s="463" t="s">
        <v>98</v>
      </c>
      <c r="B57" s="464"/>
      <c r="C57" s="464"/>
      <c r="D57" s="464"/>
      <c r="E57" s="464"/>
      <c r="F57" s="464"/>
      <c r="G57" s="464"/>
      <c r="H57" s="465"/>
    </row>
    <row r="58" spans="1:8" ht="162.75" customHeight="1">
      <c r="A58" s="463"/>
      <c r="B58" s="465"/>
      <c r="C58" s="461"/>
      <c r="D58" s="462"/>
      <c r="E58" s="475" t="str">
        <f>"1. Guru memberi salam, selanjutnya menanyakan kabar peserta didik, dengan menyampaikan ucapan “Bagaimana kabar kalian hari ini? Sudah siapkah belajar? Siapa yang tidak hadir dalam pembelajaran hari ini"&amp;"
2. Guru meminta peserta didik untuk mengecek kerapian seragam dan kebersihan kelas, minimal di sekitar meja dan kursi tempat duduknya"&amp;"
3. Guru meminta salah satu peserta didik untuk memimpin do’a"&amp;" 
4. Guru mengajukan pertanyaan tentang, materi pelajaran
5. Guru menyampaikan KD dan tujuan pembelajaran ranah keterampilan yang akan dicapai"&amp;"
6. Guru menyampaikan manfaat pelajaran
7. Guru membagi kelas dalam kelompok yang masing-masing beranggotakan 3 peserta didik"</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58" s="476"/>
      <c r="G58" s="477"/>
      <c r="H58" s="229">
        <f>H49</f>
        <v>15</v>
      </c>
    </row>
    <row r="59" spans="1:8">
      <c r="A59" s="463" t="s">
        <v>99</v>
      </c>
      <c r="B59" s="464"/>
      <c r="C59" s="464"/>
      <c r="D59" s="464"/>
      <c r="E59" s="464"/>
      <c r="F59" s="464"/>
      <c r="G59" s="464"/>
      <c r="H59" s="465"/>
    </row>
    <row r="60" spans="1:8" ht="224.25" customHeight="1">
      <c r="A60" s="463"/>
      <c r="B60" s="465"/>
      <c r="C60" s="475" t="str">
        <f>C51</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60" s="477"/>
      <c r="E60" s="475" t="e">
        <f>E51</f>
        <v>#REF!</v>
      </c>
      <c r="F60" s="476"/>
      <c r="G60" s="477"/>
      <c r="H60" s="229" t="e">
        <f>H51</f>
        <v>#REF!</v>
      </c>
    </row>
    <row r="61" spans="1:8">
      <c r="A61" s="463" t="s">
        <v>100</v>
      </c>
      <c r="B61" s="464"/>
      <c r="C61" s="464"/>
      <c r="D61" s="464"/>
      <c r="E61" s="464"/>
      <c r="F61" s="464"/>
      <c r="G61" s="464"/>
      <c r="H61" s="465"/>
    </row>
    <row r="62" spans="1:8" ht="75.75" customHeight="1">
      <c r="A62" s="463"/>
      <c r="B62" s="465"/>
      <c r="C62" s="336"/>
      <c r="D62" s="337"/>
      <c r="E62" s="475" t="str">
        <f>E53</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62" s="476"/>
      <c r="G62" s="477"/>
      <c r="H62" s="229">
        <f>H53</f>
        <v>15</v>
      </c>
    </row>
    <row r="64" spans="1:8" hidden="1">
      <c r="A64" s="1">
        <v>3</v>
      </c>
      <c r="B64" s="1" t="str">
        <f>"Pertemuan ke "&amp;A64&amp;" = "&amp;data!$C$12&amp;" JP"</f>
        <v>Pertemuan ke 3 = 6 JP</v>
      </c>
    </row>
    <row r="65" spans="1:8" ht="31.5" hidden="1">
      <c r="A65" s="467" t="s">
        <v>97</v>
      </c>
      <c r="B65" s="337"/>
      <c r="C65" s="467" t="s">
        <v>18</v>
      </c>
      <c r="D65" s="468"/>
      <c r="E65" s="467" t="str">
        <f>E56</f>
        <v>Deskripsi Kegiatan / Pendekatan Saintifik</v>
      </c>
      <c r="F65" s="474"/>
      <c r="G65" s="468"/>
      <c r="H65" s="230" t="s">
        <v>35</v>
      </c>
    </row>
    <row r="66" spans="1:8" hidden="1">
      <c r="A66" s="463" t="s">
        <v>98</v>
      </c>
      <c r="B66" s="464"/>
      <c r="C66" s="464"/>
      <c r="D66" s="464"/>
      <c r="E66" s="464"/>
      <c r="F66" s="464"/>
      <c r="G66" s="464"/>
      <c r="H66" s="465"/>
    </row>
    <row r="67" spans="1:8" ht="161.25" hidden="1" customHeight="1">
      <c r="A67" s="463"/>
      <c r="B67" s="465"/>
      <c r="C67" s="461"/>
      <c r="D67" s="462"/>
      <c r="E67" s="475" t="str">
        <f>E58</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67" s="476"/>
      <c r="G67" s="477"/>
      <c r="H67" s="228">
        <f>H58</f>
        <v>15</v>
      </c>
    </row>
    <row r="68" spans="1:8" hidden="1">
      <c r="A68" s="463" t="s">
        <v>99</v>
      </c>
      <c r="B68" s="464"/>
      <c r="C68" s="464"/>
      <c r="D68" s="464"/>
      <c r="E68" s="464"/>
      <c r="F68" s="464"/>
      <c r="G68" s="464"/>
      <c r="H68" s="465"/>
    </row>
    <row r="69" spans="1:8" ht="251.25" hidden="1" customHeight="1">
      <c r="A69" s="463"/>
      <c r="B69" s="465"/>
      <c r="C69" s="475" t="str">
        <f>C60</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69" s="477"/>
      <c r="E69" s="475" t="e">
        <f>E60</f>
        <v>#REF!</v>
      </c>
      <c r="F69" s="476"/>
      <c r="G69" s="477"/>
      <c r="H69" s="229" t="e">
        <f>H60</f>
        <v>#REF!</v>
      </c>
    </row>
    <row r="70" spans="1:8" hidden="1">
      <c r="A70" s="463" t="s">
        <v>100</v>
      </c>
      <c r="B70" s="464"/>
      <c r="C70" s="464"/>
      <c r="D70" s="464"/>
      <c r="E70" s="464"/>
      <c r="F70" s="464"/>
      <c r="G70" s="464"/>
      <c r="H70" s="465"/>
    </row>
    <row r="71" spans="1:8" ht="78" hidden="1" customHeight="1">
      <c r="A71" s="463"/>
      <c r="B71" s="465"/>
      <c r="C71" s="336"/>
      <c r="D71" s="337"/>
      <c r="E71" s="475" t="str">
        <f>E62</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71" s="476"/>
      <c r="G71" s="477"/>
      <c r="H71" s="229">
        <f>H62</f>
        <v>15</v>
      </c>
    </row>
    <row r="72" spans="1:8" hidden="1"/>
    <row r="73" spans="1:8" hidden="1">
      <c r="A73" s="1">
        <v>4</v>
      </c>
      <c r="B73" s="1" t="str">
        <f>"Pertemuan ke "&amp;A73&amp;" = "&amp;data!$C$12&amp;" JP"</f>
        <v>Pertemuan ke 4 = 6 JP</v>
      </c>
    </row>
    <row r="74" spans="1:8" ht="31.5" hidden="1">
      <c r="A74" s="467" t="s">
        <v>97</v>
      </c>
      <c r="B74" s="337"/>
      <c r="C74" s="467" t="s">
        <v>18</v>
      </c>
      <c r="D74" s="468"/>
      <c r="E74" s="467" t="str">
        <f>E65</f>
        <v>Deskripsi Kegiatan / Pendekatan Saintifik</v>
      </c>
      <c r="F74" s="474"/>
      <c r="G74" s="468"/>
      <c r="H74" s="230" t="s">
        <v>35</v>
      </c>
    </row>
    <row r="75" spans="1:8" hidden="1">
      <c r="A75" s="463" t="s">
        <v>98</v>
      </c>
      <c r="B75" s="464"/>
      <c r="C75" s="464"/>
      <c r="D75" s="464"/>
      <c r="E75" s="464"/>
      <c r="F75" s="464"/>
      <c r="G75" s="464"/>
      <c r="H75" s="465"/>
    </row>
    <row r="76" spans="1:8" hidden="1">
      <c r="A76" s="463"/>
      <c r="B76" s="465"/>
      <c r="C76" s="336"/>
      <c r="D76" s="337"/>
      <c r="E76" s="336" t="str">
        <f>E67</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76" s="473"/>
      <c r="G76" s="337"/>
      <c r="H76" s="229">
        <f>H67</f>
        <v>15</v>
      </c>
    </row>
    <row r="77" spans="1:8" hidden="1">
      <c r="A77" s="463" t="s">
        <v>99</v>
      </c>
      <c r="B77" s="464"/>
      <c r="C77" s="464"/>
      <c r="D77" s="464"/>
      <c r="E77" s="464"/>
      <c r="F77" s="464"/>
      <c r="G77" s="464"/>
      <c r="H77" s="465"/>
    </row>
    <row r="78" spans="1:8" hidden="1">
      <c r="A78" s="463"/>
      <c r="B78" s="465"/>
      <c r="C78" s="336" t="str">
        <f>C69</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78" s="337"/>
      <c r="E78" s="336" t="e">
        <f>E69</f>
        <v>#REF!</v>
      </c>
      <c r="F78" s="473"/>
      <c r="G78" s="337"/>
      <c r="H78" s="229" t="e">
        <f>H69</f>
        <v>#REF!</v>
      </c>
    </row>
    <row r="79" spans="1:8" hidden="1">
      <c r="A79" s="463" t="s">
        <v>100</v>
      </c>
      <c r="B79" s="464"/>
      <c r="C79" s="464"/>
      <c r="D79" s="464"/>
      <c r="E79" s="464"/>
      <c r="F79" s="464"/>
      <c r="G79" s="464"/>
      <c r="H79" s="465"/>
    </row>
    <row r="80" spans="1:8" hidden="1">
      <c r="A80" s="463"/>
      <c r="B80" s="465"/>
      <c r="C80" s="336"/>
      <c r="D80" s="337"/>
      <c r="E80" s="336" t="str">
        <f>E71</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80" s="473"/>
      <c r="G80" s="337"/>
      <c r="H80" s="229">
        <f>H71</f>
        <v>15</v>
      </c>
    </row>
    <row r="81" spans="1:8" hidden="1"/>
    <row r="82" spans="1:8" hidden="1">
      <c r="A82" s="1">
        <v>5</v>
      </c>
      <c r="B82" s="1" t="str">
        <f>"Pertemuan ke "&amp;A82&amp;" = "&amp;data!$C$12&amp;" JP"</f>
        <v>Pertemuan ke 5 = 6 JP</v>
      </c>
    </row>
    <row r="83" spans="1:8" ht="31.5" hidden="1">
      <c r="A83" s="467" t="s">
        <v>97</v>
      </c>
      <c r="B83" s="337"/>
      <c r="C83" s="467" t="s">
        <v>18</v>
      </c>
      <c r="D83" s="468"/>
      <c r="E83" s="467" t="str">
        <f>E74</f>
        <v>Deskripsi Kegiatan / Pendekatan Saintifik</v>
      </c>
      <c r="F83" s="474"/>
      <c r="G83" s="468"/>
      <c r="H83" s="230" t="s">
        <v>35</v>
      </c>
    </row>
    <row r="84" spans="1:8" hidden="1">
      <c r="A84" s="463" t="s">
        <v>98</v>
      </c>
      <c r="B84" s="464"/>
      <c r="C84" s="464"/>
      <c r="D84" s="464"/>
      <c r="E84" s="464"/>
      <c r="F84" s="464"/>
      <c r="G84" s="464"/>
      <c r="H84" s="465"/>
    </row>
    <row r="85" spans="1:8" hidden="1">
      <c r="A85" s="463"/>
      <c r="B85" s="465"/>
      <c r="C85" s="336"/>
      <c r="D85" s="337"/>
      <c r="E85" s="336" t="str">
        <f>E76</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85" s="473"/>
      <c r="G85" s="337"/>
      <c r="H85" s="229">
        <f>H76</f>
        <v>15</v>
      </c>
    </row>
    <row r="86" spans="1:8" hidden="1">
      <c r="A86" s="463" t="s">
        <v>99</v>
      </c>
      <c r="B86" s="464"/>
      <c r="C86" s="464"/>
      <c r="D86" s="464"/>
      <c r="E86" s="464"/>
      <c r="F86" s="464"/>
      <c r="G86" s="464"/>
      <c r="H86" s="465"/>
    </row>
    <row r="87" spans="1:8" hidden="1">
      <c r="A87" s="463"/>
      <c r="B87" s="465"/>
      <c r="C87" s="336" t="str">
        <f>C78</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87" s="337"/>
      <c r="E87" s="336" t="e">
        <f>E78</f>
        <v>#REF!</v>
      </c>
      <c r="F87" s="473"/>
      <c r="G87" s="337"/>
      <c r="H87" s="229" t="e">
        <f>H78</f>
        <v>#REF!</v>
      </c>
    </row>
    <row r="88" spans="1:8" hidden="1">
      <c r="A88" s="463" t="s">
        <v>100</v>
      </c>
      <c r="B88" s="464"/>
      <c r="C88" s="464"/>
      <c r="D88" s="464"/>
      <c r="E88" s="464"/>
      <c r="F88" s="464"/>
      <c r="G88" s="464"/>
      <c r="H88" s="465"/>
    </row>
    <row r="89" spans="1:8" hidden="1">
      <c r="A89" s="463"/>
      <c r="B89" s="465"/>
      <c r="C89" s="336"/>
      <c r="D89" s="337"/>
      <c r="E89" s="336" t="str">
        <f>E80</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89" s="473"/>
      <c r="G89" s="337"/>
      <c r="H89" s="229">
        <f>H80</f>
        <v>15</v>
      </c>
    </row>
    <row r="90" spans="1:8" hidden="1"/>
    <row r="91" spans="1:8" hidden="1">
      <c r="A91" s="1">
        <v>6</v>
      </c>
      <c r="B91" s="1" t="str">
        <f>"Pertemuan ke "&amp;A91&amp;" = "&amp;data!$C$12&amp;" JP"</f>
        <v>Pertemuan ke 6 = 6 JP</v>
      </c>
    </row>
    <row r="92" spans="1:8" ht="31.5" hidden="1">
      <c r="A92" s="467" t="s">
        <v>97</v>
      </c>
      <c r="B92" s="337"/>
      <c r="C92" s="467" t="s">
        <v>18</v>
      </c>
      <c r="D92" s="468"/>
      <c r="E92" s="467" t="str">
        <f>E83</f>
        <v>Deskripsi Kegiatan / Pendekatan Saintifik</v>
      </c>
      <c r="F92" s="474"/>
      <c r="G92" s="468"/>
      <c r="H92" s="230" t="s">
        <v>35</v>
      </c>
    </row>
    <row r="93" spans="1:8" hidden="1">
      <c r="A93" s="463" t="s">
        <v>98</v>
      </c>
      <c r="B93" s="464"/>
      <c r="C93" s="464"/>
      <c r="D93" s="464"/>
      <c r="E93" s="464"/>
      <c r="F93" s="464"/>
      <c r="G93" s="464"/>
      <c r="H93" s="465"/>
    </row>
    <row r="94" spans="1:8" hidden="1">
      <c r="A94" s="463"/>
      <c r="B94" s="465"/>
      <c r="C94" s="336"/>
      <c r="D94" s="337"/>
      <c r="E94" s="336" t="str">
        <f>E85</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94" s="473"/>
      <c r="G94" s="337"/>
      <c r="H94" s="229">
        <f>H85</f>
        <v>15</v>
      </c>
    </row>
    <row r="95" spans="1:8" hidden="1">
      <c r="A95" s="463" t="s">
        <v>99</v>
      </c>
      <c r="B95" s="464"/>
      <c r="C95" s="464"/>
      <c r="D95" s="464"/>
      <c r="E95" s="464"/>
      <c r="F95" s="464"/>
      <c r="G95" s="464"/>
      <c r="H95" s="465"/>
    </row>
    <row r="96" spans="1:8" hidden="1">
      <c r="A96" s="463"/>
      <c r="B96" s="465"/>
      <c r="C96" s="336" t="str">
        <f>C87</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96" s="337"/>
      <c r="E96" s="336" t="e">
        <f>E87</f>
        <v>#REF!</v>
      </c>
      <c r="F96" s="473"/>
      <c r="G96" s="337"/>
      <c r="H96" s="229" t="e">
        <f>H87</f>
        <v>#REF!</v>
      </c>
    </row>
    <row r="97" spans="1:8" hidden="1">
      <c r="A97" s="463" t="s">
        <v>100</v>
      </c>
      <c r="B97" s="464"/>
      <c r="C97" s="464"/>
      <c r="D97" s="464"/>
      <c r="E97" s="464"/>
      <c r="F97" s="464"/>
      <c r="G97" s="464"/>
      <c r="H97" s="465"/>
    </row>
    <row r="98" spans="1:8" hidden="1">
      <c r="A98" s="463"/>
      <c r="B98" s="465"/>
      <c r="C98" s="336"/>
      <c r="D98" s="337"/>
      <c r="E98" s="336" t="str">
        <f>E89</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98" s="473"/>
      <c r="G98" s="337"/>
      <c r="H98" s="229">
        <f>H89</f>
        <v>15</v>
      </c>
    </row>
    <row r="99" spans="1:8" hidden="1"/>
    <row r="100" spans="1:8" hidden="1">
      <c r="A100" s="1">
        <v>7</v>
      </c>
      <c r="B100" s="1" t="str">
        <f>"Pertemuan ke "&amp;A100&amp;" = "&amp;data!$C$12&amp;" JP"</f>
        <v>Pertemuan ke 7 = 6 JP</v>
      </c>
    </row>
    <row r="101" spans="1:8" ht="31.5" hidden="1">
      <c r="A101" s="467" t="s">
        <v>97</v>
      </c>
      <c r="B101" s="337"/>
      <c r="C101" s="467" t="s">
        <v>18</v>
      </c>
      <c r="D101" s="468"/>
      <c r="E101" s="467" t="str">
        <f>E92</f>
        <v>Deskripsi Kegiatan / Pendekatan Saintifik</v>
      </c>
      <c r="F101" s="474"/>
      <c r="G101" s="468"/>
      <c r="H101" s="230" t="s">
        <v>35</v>
      </c>
    </row>
    <row r="102" spans="1:8" hidden="1">
      <c r="A102" s="463" t="s">
        <v>98</v>
      </c>
      <c r="B102" s="464"/>
      <c r="C102" s="464"/>
      <c r="D102" s="464"/>
      <c r="E102" s="464"/>
      <c r="F102" s="464"/>
      <c r="G102" s="464"/>
      <c r="H102" s="465"/>
    </row>
    <row r="103" spans="1:8" hidden="1">
      <c r="A103" s="463"/>
      <c r="B103" s="465"/>
      <c r="C103" s="336"/>
      <c r="D103" s="337"/>
      <c r="E103" s="336" t="str">
        <f>E94</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03" s="473"/>
      <c r="G103" s="337"/>
      <c r="H103" s="229">
        <f>H94</f>
        <v>15</v>
      </c>
    </row>
    <row r="104" spans="1:8" hidden="1">
      <c r="A104" s="463" t="s">
        <v>99</v>
      </c>
      <c r="B104" s="464"/>
      <c r="C104" s="464"/>
      <c r="D104" s="464"/>
      <c r="E104" s="464"/>
      <c r="F104" s="464"/>
      <c r="G104" s="464"/>
      <c r="H104" s="465"/>
    </row>
    <row r="105" spans="1:8" hidden="1">
      <c r="A105" s="463"/>
      <c r="B105" s="465"/>
      <c r="C105" s="336" t="str">
        <f>C96</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05" s="337"/>
      <c r="E105" s="336" t="e">
        <f>E96</f>
        <v>#REF!</v>
      </c>
      <c r="F105" s="473"/>
      <c r="G105" s="337"/>
      <c r="H105" s="229" t="e">
        <f>H96</f>
        <v>#REF!</v>
      </c>
    </row>
    <row r="106" spans="1:8" hidden="1">
      <c r="A106" s="463" t="s">
        <v>100</v>
      </c>
      <c r="B106" s="464"/>
      <c r="C106" s="464"/>
      <c r="D106" s="464"/>
      <c r="E106" s="464"/>
      <c r="F106" s="464"/>
      <c r="G106" s="464"/>
      <c r="H106" s="465"/>
    </row>
    <row r="107" spans="1:8" hidden="1">
      <c r="A107" s="463"/>
      <c r="B107" s="465"/>
      <c r="C107" s="336"/>
      <c r="D107" s="337"/>
      <c r="E107" s="336" t="str">
        <f>E98</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07" s="473"/>
      <c r="G107" s="337"/>
      <c r="H107" s="229">
        <f>H98</f>
        <v>15</v>
      </c>
    </row>
    <row r="108" spans="1:8" hidden="1"/>
    <row r="109" spans="1:8" hidden="1">
      <c r="A109" s="1">
        <v>8</v>
      </c>
      <c r="B109" s="1" t="str">
        <f>"Pertemuan ke "&amp;A109&amp;" = "&amp;data!$C$12&amp;" JP"</f>
        <v>Pertemuan ke 8 = 6 JP</v>
      </c>
    </row>
    <row r="110" spans="1:8" ht="31.5" hidden="1">
      <c r="A110" s="467" t="s">
        <v>97</v>
      </c>
      <c r="B110" s="337"/>
      <c r="C110" s="467" t="s">
        <v>18</v>
      </c>
      <c r="D110" s="468"/>
      <c r="E110" s="467" t="str">
        <f>E101</f>
        <v>Deskripsi Kegiatan / Pendekatan Saintifik</v>
      </c>
      <c r="F110" s="474"/>
      <c r="G110" s="468"/>
      <c r="H110" s="230" t="s">
        <v>35</v>
      </c>
    </row>
    <row r="111" spans="1:8" hidden="1">
      <c r="A111" s="463" t="s">
        <v>98</v>
      </c>
      <c r="B111" s="464"/>
      <c r="C111" s="464"/>
      <c r="D111" s="464"/>
      <c r="E111" s="464"/>
      <c r="F111" s="464"/>
      <c r="G111" s="464"/>
      <c r="H111" s="465"/>
    </row>
    <row r="112" spans="1:8" hidden="1">
      <c r="A112" s="463"/>
      <c r="B112" s="465"/>
      <c r="C112" s="336"/>
      <c r="D112" s="337"/>
      <c r="E112" s="336" t="str">
        <f>E103</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12" s="473"/>
      <c r="G112" s="337"/>
      <c r="H112" s="229">
        <f>H103</f>
        <v>15</v>
      </c>
    </row>
    <row r="113" spans="1:8" hidden="1">
      <c r="A113" s="463" t="s">
        <v>99</v>
      </c>
      <c r="B113" s="464"/>
      <c r="C113" s="464"/>
      <c r="D113" s="464"/>
      <c r="E113" s="464"/>
      <c r="F113" s="464"/>
      <c r="G113" s="464"/>
      <c r="H113" s="465"/>
    </row>
    <row r="114" spans="1:8" hidden="1">
      <c r="A114" s="463"/>
      <c r="B114" s="465"/>
      <c r="C114" s="336" t="str">
        <f>C105</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14" s="337"/>
      <c r="E114" s="336" t="e">
        <f>E105</f>
        <v>#REF!</v>
      </c>
      <c r="F114" s="473"/>
      <c r="G114" s="337"/>
      <c r="H114" s="229" t="e">
        <f>H105</f>
        <v>#REF!</v>
      </c>
    </row>
    <row r="115" spans="1:8" hidden="1">
      <c r="A115" s="463" t="s">
        <v>100</v>
      </c>
      <c r="B115" s="464"/>
      <c r="C115" s="464"/>
      <c r="D115" s="464"/>
      <c r="E115" s="464"/>
      <c r="F115" s="464"/>
      <c r="G115" s="464"/>
      <c r="H115" s="465"/>
    </row>
    <row r="116" spans="1:8" hidden="1">
      <c r="A116" s="463"/>
      <c r="B116" s="465"/>
      <c r="C116" s="336"/>
      <c r="D116" s="337"/>
      <c r="E116" s="336" t="str">
        <f>E107</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16" s="473"/>
      <c r="G116" s="337"/>
      <c r="H116" s="229">
        <f>H107</f>
        <v>15</v>
      </c>
    </row>
    <row r="117" spans="1:8" hidden="1"/>
    <row r="118" spans="1:8" hidden="1">
      <c r="A118" s="1">
        <v>9</v>
      </c>
      <c r="B118" s="1" t="str">
        <f>"Pertemuan ke "&amp;A118&amp;" = "&amp;data!$C$12&amp;" JP"</f>
        <v>Pertemuan ke 9 = 6 JP</v>
      </c>
    </row>
    <row r="119" spans="1:8" ht="31.5" hidden="1">
      <c r="A119" s="467" t="s">
        <v>97</v>
      </c>
      <c r="B119" s="337"/>
      <c r="C119" s="467" t="s">
        <v>18</v>
      </c>
      <c r="D119" s="468"/>
      <c r="E119" s="467" t="str">
        <f>E110</f>
        <v>Deskripsi Kegiatan / Pendekatan Saintifik</v>
      </c>
      <c r="F119" s="474"/>
      <c r="G119" s="468"/>
      <c r="H119" s="230" t="s">
        <v>35</v>
      </c>
    </row>
    <row r="120" spans="1:8" hidden="1">
      <c r="A120" s="463" t="s">
        <v>98</v>
      </c>
      <c r="B120" s="464"/>
      <c r="C120" s="464"/>
      <c r="D120" s="464"/>
      <c r="E120" s="464"/>
      <c r="F120" s="464"/>
      <c r="G120" s="464"/>
      <c r="H120" s="465"/>
    </row>
    <row r="121" spans="1:8" hidden="1">
      <c r="A121" s="463"/>
      <c r="B121" s="465"/>
      <c r="C121" s="336"/>
      <c r="D121" s="337"/>
      <c r="E121" s="336" t="str">
        <f>E112</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21" s="473"/>
      <c r="G121" s="337"/>
      <c r="H121" s="229">
        <f>H112</f>
        <v>15</v>
      </c>
    </row>
    <row r="122" spans="1:8" hidden="1">
      <c r="A122" s="463" t="s">
        <v>99</v>
      </c>
      <c r="B122" s="464"/>
      <c r="C122" s="464"/>
      <c r="D122" s="464"/>
      <c r="E122" s="464"/>
      <c r="F122" s="464"/>
      <c r="G122" s="464"/>
      <c r="H122" s="465"/>
    </row>
    <row r="123" spans="1:8" hidden="1">
      <c r="A123" s="463"/>
      <c r="B123" s="465"/>
      <c r="C123" s="336" t="str">
        <f>C114</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23" s="337"/>
      <c r="E123" s="336" t="e">
        <f>E114</f>
        <v>#REF!</v>
      </c>
      <c r="F123" s="473"/>
      <c r="G123" s="337"/>
      <c r="H123" s="229" t="e">
        <f>H114</f>
        <v>#REF!</v>
      </c>
    </row>
    <row r="124" spans="1:8" hidden="1">
      <c r="A124" s="463" t="s">
        <v>100</v>
      </c>
      <c r="B124" s="464"/>
      <c r="C124" s="464"/>
      <c r="D124" s="464"/>
      <c r="E124" s="464"/>
      <c r="F124" s="464"/>
      <c r="G124" s="464"/>
      <c r="H124" s="465"/>
    </row>
    <row r="125" spans="1:8" hidden="1">
      <c r="A125" s="463"/>
      <c r="B125" s="465"/>
      <c r="C125" s="336"/>
      <c r="D125" s="337"/>
      <c r="E125" s="336" t="str">
        <f>E116</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25" s="473"/>
      <c r="G125" s="337"/>
      <c r="H125" s="229">
        <f>H116</f>
        <v>15</v>
      </c>
    </row>
    <row r="126" spans="1:8" hidden="1"/>
    <row r="127" spans="1:8" hidden="1">
      <c r="A127" s="1">
        <v>10</v>
      </c>
      <c r="B127" s="1" t="str">
        <f>"Pertemuan ke "&amp;A127&amp;" = "&amp;data!$C$12&amp;" JP"</f>
        <v>Pertemuan ke 10 = 6 JP</v>
      </c>
    </row>
    <row r="128" spans="1:8" ht="31.5" hidden="1">
      <c r="A128" s="467" t="s">
        <v>97</v>
      </c>
      <c r="B128" s="337"/>
      <c r="C128" s="467" t="s">
        <v>18</v>
      </c>
      <c r="D128" s="468"/>
      <c r="E128" s="467" t="str">
        <f>E119</f>
        <v>Deskripsi Kegiatan / Pendekatan Saintifik</v>
      </c>
      <c r="F128" s="474"/>
      <c r="G128" s="468"/>
      <c r="H128" s="230" t="s">
        <v>35</v>
      </c>
    </row>
    <row r="129" spans="1:8" hidden="1">
      <c r="A129" s="463" t="s">
        <v>98</v>
      </c>
      <c r="B129" s="464"/>
      <c r="C129" s="464"/>
      <c r="D129" s="464"/>
      <c r="E129" s="464"/>
      <c r="F129" s="464"/>
      <c r="G129" s="464"/>
      <c r="H129" s="465"/>
    </row>
    <row r="130" spans="1:8" hidden="1">
      <c r="A130" s="463"/>
      <c r="B130" s="465"/>
      <c r="C130" s="336"/>
      <c r="D130" s="337"/>
      <c r="E130" s="336" t="str">
        <f>E121</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30" s="473"/>
      <c r="G130" s="337"/>
      <c r="H130" s="229">
        <f>H121</f>
        <v>15</v>
      </c>
    </row>
    <row r="131" spans="1:8" hidden="1">
      <c r="A131" s="463" t="s">
        <v>99</v>
      </c>
      <c r="B131" s="464"/>
      <c r="C131" s="464"/>
      <c r="D131" s="464"/>
      <c r="E131" s="464"/>
      <c r="F131" s="464"/>
      <c r="G131" s="464"/>
      <c r="H131" s="465"/>
    </row>
    <row r="132" spans="1:8" hidden="1">
      <c r="A132" s="463"/>
      <c r="B132" s="465"/>
      <c r="C132" s="336" t="str">
        <f>C123</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32" s="337"/>
      <c r="E132" s="336" t="e">
        <f>E123</f>
        <v>#REF!</v>
      </c>
      <c r="F132" s="473"/>
      <c r="G132" s="337"/>
      <c r="H132" s="229" t="e">
        <f>H123</f>
        <v>#REF!</v>
      </c>
    </row>
    <row r="133" spans="1:8" hidden="1">
      <c r="A133" s="463" t="s">
        <v>100</v>
      </c>
      <c r="B133" s="464"/>
      <c r="C133" s="464"/>
      <c r="D133" s="464"/>
      <c r="E133" s="464"/>
      <c r="F133" s="464"/>
      <c r="G133" s="464"/>
      <c r="H133" s="465"/>
    </row>
    <row r="134" spans="1:8" hidden="1">
      <c r="A134" s="463"/>
      <c r="B134" s="465"/>
      <c r="C134" s="336"/>
      <c r="D134" s="337"/>
      <c r="E134" s="336" t="str">
        <f>E125</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34" s="473"/>
      <c r="G134" s="337"/>
      <c r="H134" s="229">
        <f>H125</f>
        <v>15</v>
      </c>
    </row>
    <row r="135" spans="1:8" hidden="1"/>
    <row r="136" spans="1:8">
      <c r="A136" s="5" t="s">
        <v>101</v>
      </c>
    </row>
    <row r="137" spans="1:8">
      <c r="A137" s="1">
        <v>1</v>
      </c>
      <c r="B137" s="1" t="s">
        <v>108</v>
      </c>
    </row>
    <row r="138" spans="1:8">
      <c r="A138" s="228" t="s">
        <v>52</v>
      </c>
      <c r="B138" s="228" t="s">
        <v>102</v>
      </c>
      <c r="C138" s="228" t="s">
        <v>103</v>
      </c>
      <c r="D138" s="461" t="s">
        <v>104</v>
      </c>
      <c r="E138" s="462"/>
      <c r="F138" s="223"/>
      <c r="G138" s="223"/>
    </row>
    <row r="139" spans="1:8">
      <c r="A139" s="8">
        <v>1</v>
      </c>
      <c r="B139" s="227" t="s">
        <v>105</v>
      </c>
      <c r="C139" s="227" t="s">
        <v>144</v>
      </c>
      <c r="D139" s="467" t="s">
        <v>145</v>
      </c>
      <c r="E139" s="468"/>
      <c r="F139" s="15"/>
      <c r="G139" s="15"/>
    </row>
    <row r="140" spans="1:8">
      <c r="A140" s="8">
        <v>2</v>
      </c>
      <c r="B140" s="227" t="s">
        <v>106</v>
      </c>
      <c r="C140" s="227"/>
      <c r="D140" s="467"/>
      <c r="E140" s="468"/>
      <c r="F140" s="15"/>
      <c r="G140" s="15"/>
    </row>
    <row r="141" spans="1:8">
      <c r="A141" s="8"/>
      <c r="B141" s="227" t="e">
        <f>A26</f>
        <v>#REF!</v>
      </c>
      <c r="C141" s="227" t="s">
        <v>146</v>
      </c>
      <c r="D141" s="467" t="s">
        <v>147</v>
      </c>
      <c r="E141" s="468"/>
      <c r="F141" s="15"/>
      <c r="G141" s="15"/>
    </row>
    <row r="142" spans="1:8">
      <c r="A142" s="8">
        <v>3</v>
      </c>
      <c r="B142" s="227" t="s">
        <v>107</v>
      </c>
      <c r="C142" s="227"/>
      <c r="D142" s="467"/>
      <c r="E142" s="468"/>
      <c r="F142" s="15"/>
      <c r="G142" s="15"/>
    </row>
    <row r="143" spans="1:8">
      <c r="A143" s="8"/>
      <c r="B143" s="227" t="e">
        <f>A27</f>
        <v>#REF!</v>
      </c>
      <c r="C143" s="227" t="s">
        <v>453</v>
      </c>
      <c r="D143" s="467" t="s">
        <v>149</v>
      </c>
      <c r="E143" s="468"/>
      <c r="F143" s="15"/>
      <c r="G143" s="15"/>
    </row>
    <row r="145" spans="1:8">
      <c r="A145" s="1">
        <v>2</v>
      </c>
      <c r="B145" s="1" t="s">
        <v>179</v>
      </c>
    </row>
    <row r="146" spans="1:8">
      <c r="B146" s="1" t="s">
        <v>109</v>
      </c>
    </row>
    <row r="147" spans="1:8">
      <c r="B147" s="1" t="s">
        <v>150</v>
      </c>
    </row>
    <row r="148" spans="1:8" s="231" customFormat="1" ht="31.5">
      <c r="A148" s="230" t="s">
        <v>52</v>
      </c>
      <c r="B148" s="230" t="s">
        <v>110</v>
      </c>
      <c r="C148" s="230" t="s">
        <v>111</v>
      </c>
      <c r="D148" s="230" t="s">
        <v>112</v>
      </c>
      <c r="E148" s="230" t="s">
        <v>113</v>
      </c>
      <c r="F148" s="230" t="s">
        <v>114</v>
      </c>
      <c r="G148" s="230" t="s">
        <v>115</v>
      </c>
      <c r="H148" s="1"/>
    </row>
    <row r="149" spans="1:8">
      <c r="A149" s="228"/>
      <c r="B149" s="228"/>
      <c r="C149" s="228" t="s">
        <v>177</v>
      </c>
      <c r="D149" s="228" t="s">
        <v>177</v>
      </c>
      <c r="E149" s="228" t="s">
        <v>177</v>
      </c>
      <c r="F149" s="228" t="s">
        <v>177</v>
      </c>
      <c r="G149" s="228"/>
    </row>
    <row r="150" spans="1:8">
      <c r="A150" s="8">
        <v>1</v>
      </c>
      <c r="B150" s="8" t="str">
        <f>pd!C6</f>
        <v>AHMAD JUNAIDI</v>
      </c>
      <c r="C150" s="8"/>
      <c r="D150" s="8"/>
      <c r="E150" s="8"/>
      <c r="F150" s="8"/>
      <c r="G150" s="8" t="str">
        <f>IF(COUNT(C150:F150)=0,"",IF(_xlfn.MODE.SNGL(C150:F150)=1,"Kurang",IF(_xlfn.MODE.SNGL(C150:F150)=2,"Cukup",IF(_xlfn.MODE.SNGL(C150:F150)=3,"Baik",IF(_xlfn.MODE.SNGL(C150:F150)=4,"Sangat Baik","")))))</f>
        <v/>
      </c>
    </row>
    <row r="151" spans="1:8">
      <c r="A151" s="8">
        <v>2</v>
      </c>
      <c r="B151" s="8" t="str">
        <f>pd!C7</f>
        <v>AHMAD RIYUDHA</v>
      </c>
      <c r="C151" s="8"/>
      <c r="D151" s="8"/>
      <c r="E151" s="8"/>
      <c r="F151" s="8"/>
      <c r="G151" s="8" t="str">
        <f t="shared" ref="G151:G189" si="0">IF(COUNT(C151:F151)=0,"",IF(_xlfn.MODE.SNGL(C151:F151)=1,"Kurang",IF(_xlfn.MODE.SNGL(C151:F151)=2,"Cukup",IF(_xlfn.MODE.SNGL(C151:F151)=3,"Baik",IF(_xlfn.MODE.SNGL(C151:F151)=4,"Sangat Baik","")))))</f>
        <v/>
      </c>
    </row>
    <row r="152" spans="1:8">
      <c r="A152" s="8">
        <v>3</v>
      </c>
      <c r="B152" s="8" t="str">
        <f>pd!C8</f>
        <v>AHMAD SAYUDINOR</v>
      </c>
      <c r="C152" s="8"/>
      <c r="D152" s="8"/>
      <c r="E152" s="8"/>
      <c r="F152" s="8"/>
      <c r="G152" s="8" t="str">
        <f t="shared" si="0"/>
        <v/>
      </c>
    </row>
    <row r="153" spans="1:8" hidden="1">
      <c r="A153" s="8">
        <v>4</v>
      </c>
      <c r="B153" s="8" t="str">
        <f>pd!C9</f>
        <v>HILMAN SYA'FEI</v>
      </c>
      <c r="C153" s="8"/>
      <c r="D153" s="8"/>
      <c r="E153" s="8"/>
      <c r="F153" s="8"/>
      <c r="G153" s="8" t="str">
        <f t="shared" si="0"/>
        <v/>
      </c>
    </row>
    <row r="154" spans="1:8" hidden="1">
      <c r="A154" s="8">
        <v>5</v>
      </c>
      <c r="B154" s="8" t="str">
        <f>pd!C10</f>
        <v>JAMALUDDIN</v>
      </c>
      <c r="C154" s="8"/>
      <c r="D154" s="8"/>
      <c r="E154" s="8"/>
      <c r="F154" s="8"/>
      <c r="G154" s="8" t="str">
        <f t="shared" si="0"/>
        <v/>
      </c>
    </row>
    <row r="155" spans="1:8" hidden="1">
      <c r="A155" s="8">
        <v>6</v>
      </c>
      <c r="B155" s="8" t="str">
        <f>pd!C11</f>
        <v>M. ADITYA RYANDI</v>
      </c>
      <c r="C155" s="8"/>
      <c r="D155" s="8"/>
      <c r="E155" s="8"/>
      <c r="F155" s="8"/>
      <c r="G155" s="8" t="str">
        <f t="shared" si="0"/>
        <v/>
      </c>
    </row>
    <row r="156" spans="1:8" hidden="1">
      <c r="A156" s="8">
        <v>7</v>
      </c>
      <c r="B156" s="8" t="str">
        <f>pd!C12</f>
        <v>M. ZAINAL AKBAR</v>
      </c>
      <c r="C156" s="8"/>
      <c r="D156" s="8"/>
      <c r="E156" s="8"/>
      <c r="F156" s="8"/>
      <c r="G156" s="8" t="str">
        <f t="shared" si="0"/>
        <v/>
      </c>
    </row>
    <row r="157" spans="1:8" hidden="1">
      <c r="A157" s="8">
        <v>8</v>
      </c>
      <c r="B157" s="8" t="str">
        <f>pd!C13</f>
        <v>MAULIDI</v>
      </c>
      <c r="C157" s="8"/>
      <c r="D157" s="8"/>
      <c r="E157" s="8"/>
      <c r="F157" s="8"/>
      <c r="G157" s="8" t="str">
        <f t="shared" si="0"/>
        <v/>
      </c>
    </row>
    <row r="158" spans="1:8" hidden="1">
      <c r="A158" s="8">
        <v>9</v>
      </c>
      <c r="B158" s="8" t="str">
        <f>pd!C14</f>
        <v>MUHAMMAD AGUS RIFANI</v>
      </c>
      <c r="C158" s="8"/>
      <c r="D158" s="8"/>
      <c r="E158" s="8"/>
      <c r="F158" s="8"/>
      <c r="G158" s="8" t="str">
        <f t="shared" si="0"/>
        <v/>
      </c>
    </row>
    <row r="159" spans="1:8" hidden="1">
      <c r="A159" s="8">
        <v>10</v>
      </c>
      <c r="B159" s="8" t="str">
        <f>pd!C15</f>
        <v>MUHAMMAD AKBAR</v>
      </c>
      <c r="C159" s="8"/>
      <c r="D159" s="8"/>
      <c r="E159" s="8"/>
      <c r="F159" s="8"/>
      <c r="G159" s="8" t="str">
        <f t="shared" si="0"/>
        <v/>
      </c>
    </row>
    <row r="160" spans="1:8" hidden="1">
      <c r="A160" s="8">
        <v>11</v>
      </c>
      <c r="B160" s="8" t="str">
        <f>pd!C16</f>
        <v>MUHAMMAD ALPIANOR</v>
      </c>
      <c r="C160" s="8"/>
      <c r="D160" s="8"/>
      <c r="E160" s="8"/>
      <c r="F160" s="8"/>
      <c r="G160" s="8" t="str">
        <f t="shared" si="0"/>
        <v/>
      </c>
    </row>
    <row r="161" spans="1:7" hidden="1">
      <c r="A161" s="8">
        <v>12</v>
      </c>
      <c r="B161" s="8" t="str">
        <f>pd!C17</f>
        <v>MUHAMMAD ANDRIAN</v>
      </c>
      <c r="C161" s="8"/>
      <c r="D161" s="8"/>
      <c r="E161" s="8"/>
      <c r="F161" s="8"/>
      <c r="G161" s="8" t="str">
        <f t="shared" si="0"/>
        <v/>
      </c>
    </row>
    <row r="162" spans="1:7" hidden="1">
      <c r="A162" s="8">
        <v>13</v>
      </c>
      <c r="B162" s="8" t="str">
        <f>pd!C18</f>
        <v>MUHAMMAD AZIDAN</v>
      </c>
      <c r="C162" s="8"/>
      <c r="D162" s="8"/>
      <c r="E162" s="8"/>
      <c r="F162" s="8"/>
      <c r="G162" s="8" t="str">
        <f t="shared" si="0"/>
        <v/>
      </c>
    </row>
    <row r="163" spans="1:7" hidden="1">
      <c r="A163" s="8">
        <v>14</v>
      </c>
      <c r="B163" s="8" t="str">
        <f>pd!C19</f>
        <v>MUHAMMAD FAHRIANSYAH</v>
      </c>
      <c r="C163" s="8"/>
      <c r="D163" s="8"/>
      <c r="E163" s="8"/>
      <c r="F163" s="8"/>
      <c r="G163" s="8" t="str">
        <f t="shared" si="0"/>
        <v/>
      </c>
    </row>
    <row r="164" spans="1:7" hidden="1">
      <c r="A164" s="8">
        <v>15</v>
      </c>
      <c r="B164" s="8" t="str">
        <f>pd!C20</f>
        <v>MUHAMMAD FAUZAN</v>
      </c>
      <c r="C164" s="8"/>
      <c r="D164" s="8"/>
      <c r="E164" s="8"/>
      <c r="F164" s="8"/>
      <c r="G164" s="8" t="str">
        <f t="shared" si="0"/>
        <v/>
      </c>
    </row>
    <row r="165" spans="1:7" hidden="1">
      <c r="A165" s="8">
        <v>16</v>
      </c>
      <c r="B165" s="8" t="str">
        <f>pd!C21</f>
        <v>MUHAMMAD FAZAL HAFIZH</v>
      </c>
      <c r="C165" s="8"/>
      <c r="D165" s="8"/>
      <c r="E165" s="8"/>
      <c r="F165" s="8"/>
      <c r="G165" s="8" t="str">
        <f t="shared" si="0"/>
        <v/>
      </c>
    </row>
    <row r="166" spans="1:7" hidden="1">
      <c r="A166" s="8">
        <v>17</v>
      </c>
      <c r="B166" s="8" t="str">
        <f>pd!C22</f>
        <v>MUHAMMAD FIKRI</v>
      </c>
      <c r="C166" s="8"/>
      <c r="D166" s="8"/>
      <c r="E166" s="8"/>
      <c r="F166" s="8"/>
      <c r="G166" s="8" t="str">
        <f t="shared" si="0"/>
        <v/>
      </c>
    </row>
    <row r="167" spans="1:7" hidden="1">
      <c r="A167" s="8">
        <v>18</v>
      </c>
      <c r="B167" s="8" t="str">
        <f>pd!C23</f>
        <v>MUHAMMAD IHWAN</v>
      </c>
      <c r="C167" s="8"/>
      <c r="D167" s="8"/>
      <c r="E167" s="8"/>
      <c r="F167" s="8"/>
      <c r="G167" s="8" t="str">
        <f t="shared" si="0"/>
        <v/>
      </c>
    </row>
    <row r="168" spans="1:7" hidden="1">
      <c r="A168" s="8">
        <v>19</v>
      </c>
      <c r="B168" s="8" t="str">
        <f>pd!C24</f>
        <v>MUHAMMAD IQBAL FIRDAUS</v>
      </c>
      <c r="C168" s="8"/>
      <c r="D168" s="8"/>
      <c r="E168" s="8"/>
      <c r="F168" s="8"/>
      <c r="G168" s="8" t="str">
        <f t="shared" si="0"/>
        <v/>
      </c>
    </row>
    <row r="169" spans="1:7" hidden="1">
      <c r="A169" s="8">
        <v>20</v>
      </c>
      <c r="B169" s="8" t="str">
        <f>pd!C25</f>
        <v>MUHAMMAD IZZA ARRAFI</v>
      </c>
      <c r="C169" s="8"/>
      <c r="D169" s="8"/>
      <c r="E169" s="8"/>
      <c r="F169" s="8"/>
      <c r="G169" s="8" t="str">
        <f t="shared" si="0"/>
        <v/>
      </c>
    </row>
    <row r="170" spans="1:7" hidden="1">
      <c r="A170" s="8">
        <v>21</v>
      </c>
      <c r="B170" s="8" t="str">
        <f>pd!C26</f>
        <v>MUHAMMAD MAHDI</v>
      </c>
      <c r="C170" s="8"/>
      <c r="D170" s="8"/>
      <c r="E170" s="8"/>
      <c r="F170" s="8"/>
      <c r="G170" s="8" t="str">
        <f t="shared" si="0"/>
        <v/>
      </c>
    </row>
    <row r="171" spans="1:7" hidden="1">
      <c r="A171" s="8">
        <v>22</v>
      </c>
      <c r="B171" s="8" t="str">
        <f>pd!C27</f>
        <v>MUHAMMAD NAHDY RAMADHAN</v>
      </c>
      <c r="C171" s="8"/>
      <c r="D171" s="8"/>
      <c r="E171" s="8"/>
      <c r="F171" s="8"/>
      <c r="G171" s="8" t="str">
        <f t="shared" si="0"/>
        <v/>
      </c>
    </row>
    <row r="172" spans="1:7" hidden="1">
      <c r="A172" s="8">
        <v>23</v>
      </c>
      <c r="B172" s="8" t="str">
        <f>pd!C28</f>
        <v>MUHAMMAD NUR FADHILAH</v>
      </c>
      <c r="C172" s="8"/>
      <c r="D172" s="8"/>
      <c r="E172" s="8"/>
      <c r="F172" s="8"/>
      <c r="G172" s="8" t="str">
        <f t="shared" si="0"/>
        <v/>
      </c>
    </row>
    <row r="173" spans="1:7" hidden="1">
      <c r="A173" s="8">
        <v>24</v>
      </c>
      <c r="B173" s="8" t="str">
        <f>pd!C29</f>
        <v>MUHAMMAD RAHMAN</v>
      </c>
      <c r="C173" s="8"/>
      <c r="D173" s="8"/>
      <c r="E173" s="8"/>
      <c r="F173" s="8"/>
      <c r="G173" s="8" t="str">
        <f t="shared" si="0"/>
        <v/>
      </c>
    </row>
    <row r="174" spans="1:7" hidden="1">
      <c r="A174" s="8">
        <v>25</v>
      </c>
      <c r="B174" s="8" t="str">
        <f>pd!C30</f>
        <v>MUHAMMAD RAIHAN</v>
      </c>
      <c r="C174" s="8"/>
      <c r="D174" s="8"/>
      <c r="E174" s="8"/>
      <c r="F174" s="8"/>
      <c r="G174" s="8" t="str">
        <f t="shared" si="0"/>
        <v/>
      </c>
    </row>
    <row r="175" spans="1:7" hidden="1">
      <c r="A175" s="8">
        <v>26</v>
      </c>
      <c r="B175" s="8" t="str">
        <f>pd!C31</f>
        <v>MUHAMMAD RAYHAN PARIZAN</v>
      </c>
      <c r="C175" s="8"/>
      <c r="D175" s="8"/>
      <c r="E175" s="8"/>
      <c r="F175" s="8"/>
      <c r="G175" s="8" t="str">
        <f t="shared" si="0"/>
        <v/>
      </c>
    </row>
    <row r="176" spans="1:7" hidden="1">
      <c r="A176" s="8">
        <v>27</v>
      </c>
      <c r="B176" s="8" t="str">
        <f>pd!C32</f>
        <v>MUHAMMAD RIFKI</v>
      </c>
      <c r="C176" s="8"/>
      <c r="D176" s="8"/>
      <c r="E176" s="8"/>
      <c r="F176" s="8"/>
      <c r="G176" s="8" t="str">
        <f t="shared" si="0"/>
        <v/>
      </c>
    </row>
    <row r="177" spans="1:7" hidden="1">
      <c r="A177" s="8">
        <v>28</v>
      </c>
      <c r="B177" s="8" t="str">
        <f>pd!C33</f>
        <v>MUHAMMAD RINALDI MAULANA</v>
      </c>
      <c r="C177" s="8"/>
      <c r="D177" s="8"/>
      <c r="E177" s="8"/>
      <c r="F177" s="8"/>
      <c r="G177" s="8" t="str">
        <f t="shared" si="0"/>
        <v/>
      </c>
    </row>
    <row r="178" spans="1:7" hidden="1">
      <c r="A178" s="8">
        <v>29</v>
      </c>
      <c r="B178" s="8" t="str">
        <f>pd!C34</f>
        <v>MUHAMMAD RIZAL</v>
      </c>
      <c r="C178" s="8"/>
      <c r="D178" s="8"/>
      <c r="E178" s="8"/>
      <c r="F178" s="8"/>
      <c r="G178" s="8" t="str">
        <f t="shared" si="0"/>
        <v/>
      </c>
    </row>
    <row r="179" spans="1:7" hidden="1">
      <c r="A179" s="8">
        <v>30</v>
      </c>
      <c r="B179" s="8" t="str">
        <f>pd!C35</f>
        <v>MUHAMMAD RUDI</v>
      </c>
      <c r="C179" s="8"/>
      <c r="D179" s="8"/>
      <c r="E179" s="8"/>
      <c r="F179" s="8"/>
      <c r="G179" s="8" t="str">
        <f t="shared" si="0"/>
        <v/>
      </c>
    </row>
    <row r="180" spans="1:7" hidden="1">
      <c r="A180" s="8">
        <v>31</v>
      </c>
      <c r="B180" s="8" t="str">
        <f>pd!C36</f>
        <v>MUHAMMAD SARBANI</v>
      </c>
      <c r="C180" s="8"/>
      <c r="D180" s="8"/>
      <c r="E180" s="8"/>
      <c r="F180" s="8"/>
      <c r="G180" s="8" t="str">
        <f t="shared" si="0"/>
        <v/>
      </c>
    </row>
    <row r="181" spans="1:7" hidden="1">
      <c r="A181" s="8">
        <v>32</v>
      </c>
      <c r="B181" s="8" t="str">
        <f>pd!C37</f>
        <v>MUHAMMAD SYIFA ALIF NUGRAHA</v>
      </c>
      <c r="C181" s="8"/>
      <c r="D181" s="8"/>
      <c r="E181" s="8"/>
      <c r="F181" s="8"/>
      <c r="G181" s="8" t="str">
        <f t="shared" si="0"/>
        <v/>
      </c>
    </row>
    <row r="182" spans="1:7" hidden="1">
      <c r="A182" s="8">
        <v>33</v>
      </c>
      <c r="B182" s="8" t="str">
        <f>pd!C38</f>
        <v>MUHAMMAD YUSUF</v>
      </c>
      <c r="C182" s="8"/>
      <c r="D182" s="8"/>
      <c r="E182" s="8"/>
      <c r="F182" s="8"/>
      <c r="G182" s="8" t="str">
        <f t="shared" si="0"/>
        <v/>
      </c>
    </row>
    <row r="183" spans="1:7" hidden="1">
      <c r="A183" s="8">
        <v>34</v>
      </c>
      <c r="B183" s="8" t="str">
        <f>pd!C39</f>
        <v>OSAMAH NASRULLAH</v>
      </c>
      <c r="C183" s="8"/>
      <c r="D183" s="8"/>
      <c r="E183" s="8"/>
      <c r="F183" s="8"/>
      <c r="G183" s="8" t="str">
        <f t="shared" si="0"/>
        <v/>
      </c>
    </row>
    <row r="184" spans="1:7" hidden="1">
      <c r="A184" s="8">
        <v>35</v>
      </c>
      <c r="B184" s="8" t="str">
        <f>pd!C40</f>
        <v>RUDISA</v>
      </c>
      <c r="C184" s="8"/>
      <c r="D184" s="8"/>
      <c r="E184" s="8"/>
      <c r="F184" s="8"/>
      <c r="G184" s="8" t="str">
        <f t="shared" si="0"/>
        <v/>
      </c>
    </row>
    <row r="185" spans="1:7" hidden="1">
      <c r="A185" s="8">
        <v>36</v>
      </c>
      <c r="B185" s="8" t="str">
        <f>pd!C41</f>
        <v>ZAINAL ILMI</v>
      </c>
      <c r="C185" s="8"/>
      <c r="D185" s="8"/>
      <c r="E185" s="8"/>
      <c r="F185" s="8"/>
      <c r="G185" s="8" t="str">
        <f t="shared" si="0"/>
        <v/>
      </c>
    </row>
    <row r="186" spans="1:7" hidden="1">
      <c r="A186" s="8">
        <v>37</v>
      </c>
      <c r="B186" s="8">
        <f>pd!C42</f>
        <v>0</v>
      </c>
      <c r="C186" s="8"/>
      <c r="D186" s="8"/>
      <c r="E186" s="8"/>
      <c r="F186" s="8"/>
      <c r="G186" s="8" t="str">
        <f t="shared" si="0"/>
        <v/>
      </c>
    </row>
    <row r="187" spans="1:7" hidden="1">
      <c r="A187" s="8">
        <v>38</v>
      </c>
      <c r="B187" s="8">
        <f>pd!C43</f>
        <v>0</v>
      </c>
      <c r="C187" s="8"/>
      <c r="D187" s="8"/>
      <c r="E187" s="8"/>
      <c r="F187" s="8"/>
      <c r="G187" s="8" t="str">
        <f t="shared" si="0"/>
        <v/>
      </c>
    </row>
    <row r="188" spans="1:7" hidden="1">
      <c r="A188" s="8">
        <v>39</v>
      </c>
      <c r="B188" s="8">
        <f>pd!C44</f>
        <v>0</v>
      </c>
      <c r="C188" s="8"/>
      <c r="D188" s="8"/>
      <c r="E188" s="8"/>
      <c r="F188" s="8"/>
      <c r="G188" s="8" t="str">
        <f t="shared" si="0"/>
        <v/>
      </c>
    </row>
    <row r="189" spans="1:7" hidden="1">
      <c r="A189" s="8">
        <v>40</v>
      </c>
      <c r="B189" s="8">
        <f>pd!C45</f>
        <v>0</v>
      </c>
      <c r="C189" s="8"/>
      <c r="D189" s="8"/>
      <c r="E189" s="8"/>
      <c r="F189" s="8"/>
      <c r="G189" s="8" t="str">
        <f t="shared" si="0"/>
        <v/>
      </c>
    </row>
    <row r="191" spans="1:7">
      <c r="A191" s="1">
        <v>3</v>
      </c>
      <c r="B191" s="1" t="s">
        <v>178</v>
      </c>
    </row>
    <row r="192" spans="1:7">
      <c r="B192" s="1" t="s">
        <v>116</v>
      </c>
    </row>
    <row r="193" spans="1:2">
      <c r="B193" s="1" t="s">
        <v>117</v>
      </c>
    </row>
    <row r="194" spans="1:2">
      <c r="B194" s="1" t="s">
        <v>118</v>
      </c>
    </row>
    <row r="195" spans="1:2">
      <c r="B195" s="1" t="s">
        <v>119</v>
      </c>
    </row>
    <row r="197" spans="1:2">
      <c r="A197" s="1" t="s">
        <v>120</v>
      </c>
    </row>
    <row r="198" spans="1:2">
      <c r="B198" s="1" t="s">
        <v>111</v>
      </c>
    </row>
    <row r="199" spans="1:2">
      <c r="B199" s="233" t="s">
        <v>121</v>
      </c>
    </row>
    <row r="200" spans="1:2">
      <c r="B200" s="233" t="s">
        <v>122</v>
      </c>
    </row>
    <row r="201" spans="1:2">
      <c r="B201" s="233" t="s">
        <v>123</v>
      </c>
    </row>
    <row r="202" spans="1:2">
      <c r="B202" s="233" t="s">
        <v>124</v>
      </c>
    </row>
    <row r="204" spans="1:2">
      <c r="B204" s="1" t="s">
        <v>125</v>
      </c>
    </row>
    <row r="205" spans="1:2">
      <c r="B205" s="1" t="s">
        <v>126</v>
      </c>
    </row>
    <row r="206" spans="1:2">
      <c r="B206" s="1" t="s">
        <v>127</v>
      </c>
    </row>
    <row r="207" spans="1:2">
      <c r="B207" s="1" t="s">
        <v>128</v>
      </c>
    </row>
    <row r="208" spans="1:2">
      <c r="B208" s="1" t="s">
        <v>129</v>
      </c>
    </row>
    <row r="210" spans="1:2">
      <c r="B210" s="1" t="s">
        <v>130</v>
      </c>
    </row>
    <row r="211" spans="1:2">
      <c r="B211" s="1" t="s">
        <v>132</v>
      </c>
    </row>
    <row r="212" spans="1:2">
      <c r="B212" s="1" t="s">
        <v>133</v>
      </c>
    </row>
    <row r="213" spans="1:2">
      <c r="B213" s="1" t="s">
        <v>134</v>
      </c>
    </row>
    <row r="214" spans="1:2">
      <c r="B214" s="1" t="s">
        <v>135</v>
      </c>
    </row>
    <row r="216" spans="1:2">
      <c r="B216" s="1" t="s">
        <v>131</v>
      </c>
    </row>
    <row r="217" spans="1:2">
      <c r="B217" s="1" t="s">
        <v>136</v>
      </c>
    </row>
    <row r="218" spans="1:2">
      <c r="B218" s="1" t="s">
        <v>137</v>
      </c>
    </row>
    <row r="219" spans="1:2">
      <c r="B219" s="1" t="s">
        <v>138</v>
      </c>
    </row>
    <row r="220" spans="1:2">
      <c r="B220" s="1" t="s">
        <v>139</v>
      </c>
    </row>
    <row r="221" spans="1:2">
      <c r="B221" s="1" t="s">
        <v>43</v>
      </c>
    </row>
    <row r="222" spans="1:2">
      <c r="A222" s="1" t="s">
        <v>170</v>
      </c>
    </row>
    <row r="223" spans="1:2">
      <c r="B223" s="1" t="s">
        <v>43</v>
      </c>
    </row>
    <row r="224" spans="1:2">
      <c r="A224" s="1" t="s">
        <v>181</v>
      </c>
    </row>
    <row r="225" spans="1:8">
      <c r="B225" s="1" t="s">
        <v>140</v>
      </c>
    </row>
    <row r="226" spans="1:8">
      <c r="B226" s="1" t="s">
        <v>141</v>
      </c>
    </row>
    <row r="227" spans="1:8">
      <c r="B227" s="1" t="s">
        <v>142</v>
      </c>
    </row>
    <row r="228" spans="1:8">
      <c r="B228" s="1" t="s">
        <v>143</v>
      </c>
    </row>
    <row r="230" spans="1:8">
      <c r="B230" s="1" t="s">
        <v>151</v>
      </c>
    </row>
    <row r="231" spans="1:8">
      <c r="A231" s="334" t="s">
        <v>2</v>
      </c>
      <c r="B231" s="341"/>
      <c r="C231" s="470" t="s">
        <v>61</v>
      </c>
      <c r="D231" s="472"/>
      <c r="E231" s="470" t="s">
        <v>152</v>
      </c>
      <c r="F231" s="471"/>
      <c r="G231" s="472"/>
      <c r="H231" s="229" t="s">
        <v>153</v>
      </c>
    </row>
    <row r="232" spans="1:8" ht="98.25" customHeight="1">
      <c r="A232" s="333" t="e">
        <f>B141</f>
        <v>#REF!</v>
      </c>
      <c r="B232" s="333"/>
      <c r="C232" s="336" t="e">
        <f>A30</f>
        <v>#REF!</v>
      </c>
      <c r="D232" s="337"/>
      <c r="E232" s="336" t="s">
        <v>582</v>
      </c>
      <c r="F232" s="473"/>
      <c r="G232" s="337"/>
      <c r="H232" s="227" t="s">
        <v>146</v>
      </c>
    </row>
    <row r="233" spans="1:8">
      <c r="A233" s="336" t="s">
        <v>388</v>
      </c>
      <c r="B233" s="473"/>
      <c r="C233" s="473"/>
      <c r="D233" s="473"/>
      <c r="E233" s="473"/>
      <c r="F233" s="473"/>
      <c r="G233" s="473"/>
      <c r="H233" s="337"/>
    </row>
    <row r="234" spans="1:8" ht="15.75" customHeight="1">
      <c r="A234" s="230">
        <v>1</v>
      </c>
      <c r="B234" s="336" t="s">
        <v>583</v>
      </c>
      <c r="C234" s="473"/>
      <c r="D234" s="473"/>
      <c r="E234" s="473"/>
      <c r="F234" s="473"/>
      <c r="G234" s="473"/>
      <c r="H234" s="337"/>
    </row>
    <row r="235" spans="1:8" hidden="1">
      <c r="A235" s="230">
        <v>2</v>
      </c>
      <c r="B235" s="336"/>
      <c r="C235" s="473"/>
      <c r="D235" s="473"/>
      <c r="E235" s="473"/>
      <c r="F235" s="473"/>
      <c r="G235" s="473"/>
      <c r="H235" s="337"/>
    </row>
    <row r="236" spans="1:8" hidden="1">
      <c r="A236" s="230">
        <v>3</v>
      </c>
      <c r="B236" s="336"/>
      <c r="C236" s="473"/>
      <c r="D236" s="473"/>
      <c r="E236" s="473"/>
      <c r="F236" s="473"/>
      <c r="G236" s="473"/>
      <c r="H236" s="337"/>
    </row>
    <row r="237" spans="1:8" hidden="1">
      <c r="A237" s="230">
        <v>4</v>
      </c>
      <c r="B237" s="336"/>
      <c r="C237" s="473"/>
      <c r="D237" s="473"/>
      <c r="E237" s="473"/>
      <c r="F237" s="473"/>
      <c r="G237" s="473"/>
      <c r="H237" s="337"/>
    </row>
    <row r="238" spans="1:8" hidden="1">
      <c r="A238" s="230">
        <v>5</v>
      </c>
      <c r="B238" s="336"/>
      <c r="C238" s="473"/>
      <c r="D238" s="473"/>
      <c r="E238" s="473"/>
      <c r="F238" s="473"/>
      <c r="G238" s="473"/>
      <c r="H238" s="337"/>
    </row>
    <row r="239" spans="1:8" hidden="1">
      <c r="A239" s="230">
        <v>6</v>
      </c>
      <c r="B239" s="336"/>
      <c r="C239" s="473"/>
      <c r="D239" s="473"/>
      <c r="E239" s="473"/>
      <c r="F239" s="473"/>
      <c r="G239" s="473"/>
      <c r="H239" s="337"/>
    </row>
    <row r="240" spans="1:8" hidden="1">
      <c r="A240" s="230">
        <v>7</v>
      </c>
      <c r="B240" s="336"/>
      <c r="C240" s="473"/>
      <c r="D240" s="473"/>
      <c r="E240" s="473"/>
      <c r="F240" s="473"/>
      <c r="G240" s="473"/>
      <c r="H240" s="337"/>
    </row>
    <row r="241" spans="1:10" hidden="1">
      <c r="A241" s="230">
        <v>8</v>
      </c>
      <c r="B241" s="336"/>
      <c r="C241" s="473"/>
      <c r="D241" s="473"/>
      <c r="E241" s="473"/>
      <c r="F241" s="473"/>
      <c r="G241" s="473"/>
      <c r="H241" s="337"/>
    </row>
    <row r="242" spans="1:10" hidden="1">
      <c r="A242" s="230">
        <v>9</v>
      </c>
      <c r="B242" s="336"/>
      <c r="C242" s="473"/>
      <c r="D242" s="473"/>
      <c r="E242" s="473"/>
      <c r="F242" s="473"/>
      <c r="G242" s="473"/>
      <c r="H242" s="337"/>
    </row>
    <row r="243" spans="1:10" hidden="1">
      <c r="A243" s="230">
        <v>10</v>
      </c>
      <c r="B243" s="336"/>
      <c r="C243" s="473"/>
      <c r="D243" s="473"/>
      <c r="E243" s="473"/>
      <c r="F243" s="473"/>
      <c r="G243" s="473"/>
      <c r="H243" s="337"/>
    </row>
    <row r="244" spans="1:10">
      <c r="A244" s="463" t="s">
        <v>154</v>
      </c>
      <c r="B244" s="464"/>
      <c r="C244" s="464"/>
      <c r="D244" s="464"/>
      <c r="E244" s="464"/>
      <c r="F244" s="464"/>
      <c r="G244" s="464"/>
      <c r="H244" s="465"/>
    </row>
    <row r="245" spans="1:10" ht="286.5" customHeight="1">
      <c r="A245" s="230">
        <v>1</v>
      </c>
      <c r="B245" s="336" t="s">
        <v>584</v>
      </c>
      <c r="C245" s="473"/>
      <c r="D245" s="473"/>
      <c r="E245" s="473"/>
      <c r="F245" s="473"/>
      <c r="G245" s="473"/>
      <c r="H245" s="337"/>
    </row>
    <row r="246" spans="1:10" hidden="1">
      <c r="A246" s="230">
        <v>2</v>
      </c>
      <c r="B246" s="336"/>
      <c r="C246" s="473"/>
      <c r="D246" s="473"/>
      <c r="E246" s="473"/>
      <c r="F246" s="473"/>
      <c r="G246" s="473"/>
      <c r="H246" s="337"/>
      <c r="I246" s="211"/>
      <c r="J246" s="211"/>
    </row>
    <row r="247" spans="1:10" hidden="1">
      <c r="A247" s="230">
        <v>3</v>
      </c>
      <c r="B247" s="336"/>
      <c r="C247" s="473"/>
      <c r="D247" s="473"/>
      <c r="E247" s="473"/>
      <c r="F247" s="473"/>
      <c r="G247" s="473"/>
      <c r="H247" s="337"/>
      <c r="I247" s="211"/>
      <c r="J247" s="211"/>
    </row>
    <row r="248" spans="1:10" hidden="1">
      <c r="A248" s="230">
        <v>4</v>
      </c>
      <c r="B248" s="336"/>
      <c r="C248" s="473"/>
      <c r="D248" s="473"/>
      <c r="E248" s="473"/>
      <c r="F248" s="473"/>
      <c r="G248" s="473"/>
      <c r="H248" s="337"/>
      <c r="I248" s="211"/>
      <c r="J248" s="211"/>
    </row>
    <row r="249" spans="1:10" hidden="1">
      <c r="A249" s="230">
        <v>5</v>
      </c>
      <c r="B249" s="336"/>
      <c r="C249" s="473"/>
      <c r="D249" s="473"/>
      <c r="E249" s="473"/>
      <c r="F249" s="473"/>
      <c r="G249" s="473"/>
      <c r="H249" s="337"/>
      <c r="I249" s="211"/>
      <c r="J249" s="211"/>
    </row>
    <row r="250" spans="1:10" hidden="1">
      <c r="A250" s="230">
        <v>6</v>
      </c>
      <c r="B250" s="336"/>
      <c r="C250" s="473"/>
      <c r="D250" s="473"/>
      <c r="E250" s="473"/>
      <c r="F250" s="473"/>
      <c r="G250" s="473"/>
      <c r="H250" s="337"/>
      <c r="I250" s="211"/>
      <c r="J250" s="211"/>
    </row>
    <row r="251" spans="1:10" hidden="1">
      <c r="A251" s="230">
        <v>7</v>
      </c>
      <c r="B251" s="336"/>
      <c r="C251" s="473"/>
      <c r="D251" s="473"/>
      <c r="E251" s="473"/>
      <c r="F251" s="473"/>
      <c r="G251" s="473"/>
      <c r="H251" s="337"/>
      <c r="I251" s="211"/>
      <c r="J251" s="211"/>
    </row>
    <row r="252" spans="1:10" hidden="1">
      <c r="A252" s="230">
        <v>8</v>
      </c>
      <c r="B252" s="336"/>
      <c r="C252" s="473"/>
      <c r="D252" s="473"/>
      <c r="E252" s="473"/>
      <c r="F252" s="473"/>
      <c r="G252" s="473"/>
      <c r="H252" s="337"/>
      <c r="I252" s="211"/>
      <c r="J252" s="211"/>
    </row>
    <row r="253" spans="1:10" hidden="1">
      <c r="A253" s="230">
        <v>9</v>
      </c>
      <c r="B253" s="336"/>
      <c r="C253" s="473"/>
      <c r="D253" s="473"/>
      <c r="E253" s="473"/>
      <c r="F253" s="473"/>
      <c r="G253" s="473"/>
      <c r="H253" s="337"/>
      <c r="I253" s="211"/>
      <c r="J253" s="211"/>
    </row>
    <row r="254" spans="1:10" hidden="1">
      <c r="A254" s="230">
        <v>10</v>
      </c>
      <c r="B254" s="336"/>
      <c r="C254" s="473"/>
      <c r="D254" s="473"/>
      <c r="E254" s="473"/>
      <c r="F254" s="473"/>
      <c r="G254" s="473"/>
      <c r="H254" s="337"/>
      <c r="I254" s="211"/>
      <c r="J254" s="211"/>
    </row>
    <row r="255" spans="1:10">
      <c r="A255" s="211"/>
      <c r="B255" s="211"/>
      <c r="C255" s="211"/>
      <c r="D255" s="211"/>
      <c r="E255" s="211"/>
      <c r="F255" s="211"/>
      <c r="G255" s="211"/>
      <c r="H255" s="211"/>
      <c r="I255" s="211"/>
      <c r="J255" s="211"/>
    </row>
    <row r="256" spans="1:10">
      <c r="A256" s="157">
        <v>4</v>
      </c>
      <c r="B256" s="1" t="s">
        <v>155</v>
      </c>
    </row>
    <row r="257" spans="1:14" s="231" customFormat="1">
      <c r="A257" s="319" t="s">
        <v>52</v>
      </c>
      <c r="B257" s="319" t="s">
        <v>110</v>
      </c>
      <c r="C257" s="318" t="s">
        <v>156</v>
      </c>
      <c r="D257" s="318"/>
      <c r="E257" s="318"/>
      <c r="F257" s="318"/>
      <c r="G257" s="318"/>
      <c r="H257" s="318"/>
      <c r="I257" s="318"/>
      <c r="J257" s="318"/>
      <c r="K257" s="318"/>
      <c r="L257" s="318"/>
      <c r="M257" s="319" t="s">
        <v>157</v>
      </c>
      <c r="N257" s="1" t="s">
        <v>407</v>
      </c>
    </row>
    <row r="258" spans="1:14" s="231" customFormat="1">
      <c r="A258" s="320"/>
      <c r="B258" s="320"/>
      <c r="C258" s="230">
        <v>1</v>
      </c>
      <c r="D258" s="230">
        <v>2</v>
      </c>
      <c r="E258" s="230">
        <v>3</v>
      </c>
      <c r="F258" s="230">
        <v>4</v>
      </c>
      <c r="G258" s="230">
        <v>5</v>
      </c>
      <c r="H258" s="230">
        <v>6</v>
      </c>
      <c r="I258" s="230">
        <v>7</v>
      </c>
      <c r="J258" s="230">
        <v>8</v>
      </c>
      <c r="K258" s="230">
        <v>9</v>
      </c>
      <c r="L258" s="230">
        <v>10</v>
      </c>
      <c r="M258" s="320"/>
      <c r="N258" s="1">
        <v>25</v>
      </c>
    </row>
    <row r="259" spans="1:14">
      <c r="A259" s="228">
        <v>1</v>
      </c>
      <c r="B259" s="8" t="str">
        <f>B150</f>
        <v>AHMAD JUNAIDI</v>
      </c>
      <c r="C259" s="228"/>
      <c r="D259" s="228"/>
      <c r="E259" s="228"/>
      <c r="F259" s="228"/>
      <c r="G259" s="228"/>
      <c r="H259" s="228"/>
      <c r="I259" s="228"/>
      <c r="J259" s="228"/>
      <c r="K259" s="228"/>
      <c r="L259" s="228"/>
      <c r="M259" s="228" t="str">
        <f>IF(COUNT(C259:L259)=0,"",((SUM(C259:L259)/(COUNTA($B$234:$H$243)*4))*4)*$N$258)</f>
        <v/>
      </c>
    </row>
    <row r="260" spans="1:14">
      <c r="A260" s="228">
        <v>2</v>
      </c>
      <c r="B260" s="8" t="str">
        <f t="shared" ref="B260:B298" si="1">B151</f>
        <v>AHMAD RIYUDHA</v>
      </c>
      <c r="C260" s="228"/>
      <c r="D260" s="228"/>
      <c r="E260" s="228"/>
      <c r="F260" s="228"/>
      <c r="G260" s="228"/>
      <c r="H260" s="228"/>
      <c r="I260" s="228"/>
      <c r="J260" s="228"/>
      <c r="K260" s="228"/>
      <c r="L260" s="228"/>
      <c r="M260" s="228" t="str">
        <f>IF(COUNT(C260:L260)=0,"",((SUM(C260:L260)/(COUNTA($B$234:$H$243)*4))*4)*$N$258)</f>
        <v/>
      </c>
    </row>
    <row r="261" spans="1:14">
      <c r="A261" s="228">
        <v>3</v>
      </c>
      <c r="B261" s="8" t="str">
        <f t="shared" si="1"/>
        <v>AHMAD SAYUDINOR</v>
      </c>
      <c r="C261" s="228"/>
      <c r="D261" s="228"/>
      <c r="E261" s="228"/>
      <c r="F261" s="228"/>
      <c r="G261" s="228"/>
      <c r="H261" s="228"/>
      <c r="I261" s="228"/>
      <c r="J261" s="228"/>
      <c r="K261" s="228"/>
      <c r="L261" s="228"/>
      <c r="M261" s="228" t="str">
        <f t="shared" ref="M261:M298" si="2">IF(COUNT(C261:L261)=0,"",((SUM(C261:L261)/(COUNTA($B$234:$H$243)*4))*4)*$N$258)</f>
        <v/>
      </c>
    </row>
    <row r="262" spans="1:14" hidden="1">
      <c r="A262" s="228">
        <v>4</v>
      </c>
      <c r="B262" s="8" t="str">
        <f t="shared" si="1"/>
        <v>HILMAN SYA'FEI</v>
      </c>
      <c r="C262" s="228"/>
      <c r="D262" s="228"/>
      <c r="E262" s="228"/>
      <c r="F262" s="228"/>
      <c r="G262" s="228"/>
      <c r="H262" s="228"/>
      <c r="I262" s="228"/>
      <c r="J262" s="228"/>
      <c r="K262" s="228"/>
      <c r="L262" s="228"/>
      <c r="M262" s="228" t="str">
        <f t="shared" si="2"/>
        <v/>
      </c>
    </row>
    <row r="263" spans="1:14" hidden="1">
      <c r="A263" s="228">
        <v>5</v>
      </c>
      <c r="B263" s="8" t="str">
        <f t="shared" si="1"/>
        <v>JAMALUDDIN</v>
      </c>
      <c r="C263" s="228"/>
      <c r="D263" s="228"/>
      <c r="E263" s="228"/>
      <c r="F263" s="228"/>
      <c r="G263" s="228"/>
      <c r="H263" s="228"/>
      <c r="I263" s="228"/>
      <c r="J263" s="228"/>
      <c r="K263" s="228"/>
      <c r="L263" s="228"/>
      <c r="M263" s="228" t="str">
        <f t="shared" si="2"/>
        <v/>
      </c>
    </row>
    <row r="264" spans="1:14" hidden="1">
      <c r="A264" s="228">
        <v>6</v>
      </c>
      <c r="B264" s="8" t="str">
        <f t="shared" si="1"/>
        <v>M. ADITYA RYANDI</v>
      </c>
      <c r="C264" s="228"/>
      <c r="D264" s="228"/>
      <c r="E264" s="228"/>
      <c r="F264" s="228"/>
      <c r="G264" s="228"/>
      <c r="H264" s="228"/>
      <c r="I264" s="228"/>
      <c r="J264" s="228"/>
      <c r="K264" s="228"/>
      <c r="L264" s="228"/>
      <c r="M264" s="228" t="str">
        <f t="shared" si="2"/>
        <v/>
      </c>
    </row>
    <row r="265" spans="1:14" hidden="1">
      <c r="A265" s="228">
        <v>7</v>
      </c>
      <c r="B265" s="8" t="str">
        <f t="shared" si="1"/>
        <v>M. ZAINAL AKBAR</v>
      </c>
      <c r="C265" s="228"/>
      <c r="D265" s="228"/>
      <c r="E265" s="228"/>
      <c r="F265" s="228"/>
      <c r="G265" s="228"/>
      <c r="H265" s="228"/>
      <c r="I265" s="228"/>
      <c r="J265" s="228"/>
      <c r="K265" s="228"/>
      <c r="L265" s="228"/>
      <c r="M265" s="228" t="str">
        <f t="shared" si="2"/>
        <v/>
      </c>
    </row>
    <row r="266" spans="1:14" hidden="1">
      <c r="A266" s="228">
        <v>8</v>
      </c>
      <c r="B266" s="8" t="str">
        <f t="shared" si="1"/>
        <v>MAULIDI</v>
      </c>
      <c r="C266" s="228"/>
      <c r="D266" s="228"/>
      <c r="E266" s="228"/>
      <c r="F266" s="228"/>
      <c r="G266" s="228"/>
      <c r="H266" s="228"/>
      <c r="I266" s="228"/>
      <c r="J266" s="228"/>
      <c r="K266" s="228"/>
      <c r="L266" s="228"/>
      <c r="M266" s="228" t="str">
        <f t="shared" si="2"/>
        <v/>
      </c>
    </row>
    <row r="267" spans="1:14" hidden="1">
      <c r="A267" s="228">
        <v>9</v>
      </c>
      <c r="B267" s="8" t="str">
        <f t="shared" si="1"/>
        <v>MUHAMMAD AGUS RIFANI</v>
      </c>
      <c r="C267" s="228"/>
      <c r="D267" s="228"/>
      <c r="E267" s="228"/>
      <c r="F267" s="228"/>
      <c r="G267" s="228"/>
      <c r="H267" s="228"/>
      <c r="I267" s="228"/>
      <c r="J267" s="228"/>
      <c r="K267" s="228"/>
      <c r="L267" s="228"/>
      <c r="M267" s="228" t="str">
        <f t="shared" si="2"/>
        <v/>
      </c>
    </row>
    <row r="268" spans="1:14" hidden="1">
      <c r="A268" s="228">
        <v>10</v>
      </c>
      <c r="B268" s="8" t="str">
        <f t="shared" si="1"/>
        <v>MUHAMMAD AKBAR</v>
      </c>
      <c r="C268" s="228"/>
      <c r="D268" s="228"/>
      <c r="E268" s="228"/>
      <c r="F268" s="228"/>
      <c r="G268" s="228"/>
      <c r="H268" s="228"/>
      <c r="I268" s="228"/>
      <c r="J268" s="228"/>
      <c r="K268" s="228"/>
      <c r="L268" s="228"/>
      <c r="M268" s="228" t="str">
        <f t="shared" si="2"/>
        <v/>
      </c>
    </row>
    <row r="269" spans="1:14" hidden="1">
      <c r="A269" s="228">
        <v>11</v>
      </c>
      <c r="B269" s="8" t="str">
        <f t="shared" si="1"/>
        <v>MUHAMMAD ALPIANOR</v>
      </c>
      <c r="C269" s="228"/>
      <c r="D269" s="228"/>
      <c r="E269" s="228"/>
      <c r="F269" s="228"/>
      <c r="G269" s="228"/>
      <c r="H269" s="228"/>
      <c r="I269" s="228"/>
      <c r="J269" s="228"/>
      <c r="K269" s="228"/>
      <c r="L269" s="228"/>
      <c r="M269" s="228" t="str">
        <f t="shared" si="2"/>
        <v/>
      </c>
    </row>
    <row r="270" spans="1:14" hidden="1">
      <c r="A270" s="228">
        <v>12</v>
      </c>
      <c r="B270" s="8" t="str">
        <f t="shared" si="1"/>
        <v>MUHAMMAD ANDRIAN</v>
      </c>
      <c r="C270" s="228"/>
      <c r="D270" s="228"/>
      <c r="E270" s="228"/>
      <c r="F270" s="228"/>
      <c r="G270" s="228"/>
      <c r="H270" s="228"/>
      <c r="I270" s="228"/>
      <c r="J270" s="228"/>
      <c r="K270" s="228"/>
      <c r="L270" s="228"/>
      <c r="M270" s="228" t="str">
        <f t="shared" si="2"/>
        <v/>
      </c>
    </row>
    <row r="271" spans="1:14" hidden="1">
      <c r="A271" s="228">
        <v>13</v>
      </c>
      <c r="B271" s="8" t="str">
        <f t="shared" si="1"/>
        <v>MUHAMMAD AZIDAN</v>
      </c>
      <c r="C271" s="228"/>
      <c r="D271" s="228"/>
      <c r="E271" s="228"/>
      <c r="F271" s="228"/>
      <c r="G271" s="228"/>
      <c r="H271" s="228"/>
      <c r="I271" s="228"/>
      <c r="J271" s="228"/>
      <c r="K271" s="228"/>
      <c r="L271" s="228"/>
      <c r="M271" s="228" t="str">
        <f t="shared" si="2"/>
        <v/>
      </c>
    </row>
    <row r="272" spans="1:14" hidden="1">
      <c r="A272" s="228">
        <v>14</v>
      </c>
      <c r="B272" s="8" t="str">
        <f t="shared" si="1"/>
        <v>MUHAMMAD FAHRIANSYAH</v>
      </c>
      <c r="C272" s="228"/>
      <c r="D272" s="228"/>
      <c r="E272" s="228"/>
      <c r="F272" s="228"/>
      <c r="G272" s="228"/>
      <c r="H272" s="228"/>
      <c r="I272" s="228"/>
      <c r="J272" s="228"/>
      <c r="K272" s="228"/>
      <c r="L272" s="228"/>
      <c r="M272" s="228" t="str">
        <f t="shared" si="2"/>
        <v/>
      </c>
    </row>
    <row r="273" spans="1:13" hidden="1">
      <c r="A273" s="228">
        <v>15</v>
      </c>
      <c r="B273" s="8" t="str">
        <f t="shared" si="1"/>
        <v>MUHAMMAD FAUZAN</v>
      </c>
      <c r="C273" s="228"/>
      <c r="D273" s="228"/>
      <c r="E273" s="228"/>
      <c r="F273" s="228"/>
      <c r="G273" s="228"/>
      <c r="H273" s="228"/>
      <c r="I273" s="228"/>
      <c r="J273" s="228"/>
      <c r="K273" s="228"/>
      <c r="L273" s="228"/>
      <c r="M273" s="228" t="str">
        <f t="shared" si="2"/>
        <v/>
      </c>
    </row>
    <row r="274" spans="1:13" hidden="1">
      <c r="A274" s="228">
        <v>16</v>
      </c>
      <c r="B274" s="8" t="str">
        <f t="shared" si="1"/>
        <v>MUHAMMAD FAZAL HAFIZH</v>
      </c>
      <c r="C274" s="228"/>
      <c r="D274" s="228"/>
      <c r="E274" s="228"/>
      <c r="F274" s="228"/>
      <c r="G274" s="228"/>
      <c r="H274" s="228"/>
      <c r="I274" s="228"/>
      <c r="J274" s="228"/>
      <c r="K274" s="228"/>
      <c r="L274" s="228"/>
      <c r="M274" s="228" t="str">
        <f t="shared" si="2"/>
        <v/>
      </c>
    </row>
    <row r="275" spans="1:13" hidden="1">
      <c r="A275" s="228">
        <v>17</v>
      </c>
      <c r="B275" s="8" t="str">
        <f t="shared" si="1"/>
        <v>MUHAMMAD FIKRI</v>
      </c>
      <c r="C275" s="228"/>
      <c r="D275" s="228"/>
      <c r="E275" s="228"/>
      <c r="F275" s="228"/>
      <c r="G275" s="228"/>
      <c r="H275" s="228"/>
      <c r="I275" s="228"/>
      <c r="J275" s="228"/>
      <c r="K275" s="228"/>
      <c r="L275" s="228"/>
      <c r="M275" s="228" t="str">
        <f t="shared" si="2"/>
        <v/>
      </c>
    </row>
    <row r="276" spans="1:13" hidden="1">
      <c r="A276" s="228">
        <v>18</v>
      </c>
      <c r="B276" s="8" t="str">
        <f t="shared" si="1"/>
        <v>MUHAMMAD IHWAN</v>
      </c>
      <c r="C276" s="228"/>
      <c r="D276" s="228"/>
      <c r="E276" s="228"/>
      <c r="F276" s="228"/>
      <c r="G276" s="228"/>
      <c r="H276" s="228"/>
      <c r="I276" s="228"/>
      <c r="J276" s="228"/>
      <c r="K276" s="228"/>
      <c r="L276" s="228"/>
      <c r="M276" s="228" t="str">
        <f t="shared" si="2"/>
        <v/>
      </c>
    </row>
    <row r="277" spans="1:13" hidden="1">
      <c r="A277" s="228">
        <v>19</v>
      </c>
      <c r="B277" s="8" t="str">
        <f t="shared" si="1"/>
        <v>MUHAMMAD IQBAL FIRDAUS</v>
      </c>
      <c r="C277" s="228"/>
      <c r="D277" s="228"/>
      <c r="E277" s="228"/>
      <c r="F277" s="228"/>
      <c r="G277" s="228"/>
      <c r="H277" s="228"/>
      <c r="I277" s="228"/>
      <c r="J277" s="228"/>
      <c r="K277" s="228"/>
      <c r="L277" s="228"/>
      <c r="M277" s="228" t="str">
        <f t="shared" si="2"/>
        <v/>
      </c>
    </row>
    <row r="278" spans="1:13" hidden="1">
      <c r="A278" s="228">
        <v>20</v>
      </c>
      <c r="B278" s="8" t="str">
        <f t="shared" si="1"/>
        <v>MUHAMMAD IZZA ARRAFI</v>
      </c>
      <c r="C278" s="228"/>
      <c r="D278" s="228"/>
      <c r="E278" s="228"/>
      <c r="F278" s="228"/>
      <c r="G278" s="228"/>
      <c r="H278" s="228"/>
      <c r="I278" s="228"/>
      <c r="J278" s="228"/>
      <c r="K278" s="228"/>
      <c r="L278" s="228"/>
      <c r="M278" s="228" t="str">
        <f t="shared" si="2"/>
        <v/>
      </c>
    </row>
    <row r="279" spans="1:13" hidden="1">
      <c r="A279" s="228">
        <v>21</v>
      </c>
      <c r="B279" s="8" t="str">
        <f t="shared" si="1"/>
        <v>MUHAMMAD MAHDI</v>
      </c>
      <c r="C279" s="228"/>
      <c r="D279" s="228"/>
      <c r="E279" s="228"/>
      <c r="F279" s="228"/>
      <c r="G279" s="228"/>
      <c r="H279" s="228"/>
      <c r="I279" s="228"/>
      <c r="J279" s="228"/>
      <c r="K279" s="228"/>
      <c r="L279" s="228"/>
      <c r="M279" s="228" t="str">
        <f t="shared" si="2"/>
        <v/>
      </c>
    </row>
    <row r="280" spans="1:13" hidden="1">
      <c r="A280" s="228">
        <v>22</v>
      </c>
      <c r="B280" s="8" t="str">
        <f t="shared" si="1"/>
        <v>MUHAMMAD NAHDY RAMADHAN</v>
      </c>
      <c r="C280" s="228"/>
      <c r="D280" s="228"/>
      <c r="E280" s="228"/>
      <c r="F280" s="228"/>
      <c r="G280" s="228"/>
      <c r="H280" s="228"/>
      <c r="I280" s="228"/>
      <c r="J280" s="228"/>
      <c r="K280" s="228"/>
      <c r="L280" s="228"/>
      <c r="M280" s="228" t="str">
        <f t="shared" si="2"/>
        <v/>
      </c>
    </row>
    <row r="281" spans="1:13" hidden="1">
      <c r="A281" s="228">
        <v>23</v>
      </c>
      <c r="B281" s="8" t="str">
        <f t="shared" si="1"/>
        <v>MUHAMMAD NUR FADHILAH</v>
      </c>
      <c r="C281" s="228"/>
      <c r="D281" s="228"/>
      <c r="E281" s="228"/>
      <c r="F281" s="228"/>
      <c r="G281" s="228"/>
      <c r="H281" s="228"/>
      <c r="I281" s="228"/>
      <c r="J281" s="228"/>
      <c r="K281" s="228"/>
      <c r="L281" s="228"/>
      <c r="M281" s="228" t="str">
        <f t="shared" si="2"/>
        <v/>
      </c>
    </row>
    <row r="282" spans="1:13" hidden="1">
      <c r="A282" s="228">
        <v>24</v>
      </c>
      <c r="B282" s="8" t="str">
        <f t="shared" si="1"/>
        <v>MUHAMMAD RAHMAN</v>
      </c>
      <c r="C282" s="228"/>
      <c r="D282" s="228"/>
      <c r="E282" s="228"/>
      <c r="F282" s="228"/>
      <c r="G282" s="228"/>
      <c r="H282" s="228"/>
      <c r="I282" s="228"/>
      <c r="J282" s="228"/>
      <c r="K282" s="228"/>
      <c r="L282" s="228"/>
      <c r="M282" s="228" t="str">
        <f t="shared" si="2"/>
        <v/>
      </c>
    </row>
    <row r="283" spans="1:13" hidden="1">
      <c r="A283" s="228">
        <v>25</v>
      </c>
      <c r="B283" s="8" t="str">
        <f t="shared" si="1"/>
        <v>MUHAMMAD RAIHAN</v>
      </c>
      <c r="C283" s="228"/>
      <c r="D283" s="228"/>
      <c r="E283" s="228"/>
      <c r="F283" s="228"/>
      <c r="G283" s="228"/>
      <c r="H283" s="228"/>
      <c r="I283" s="228"/>
      <c r="J283" s="228"/>
      <c r="K283" s="228"/>
      <c r="L283" s="228"/>
      <c r="M283" s="228" t="str">
        <f t="shared" si="2"/>
        <v/>
      </c>
    </row>
    <row r="284" spans="1:13" hidden="1">
      <c r="A284" s="228">
        <v>26</v>
      </c>
      <c r="B284" s="8" t="str">
        <f t="shared" si="1"/>
        <v>MUHAMMAD RAYHAN PARIZAN</v>
      </c>
      <c r="C284" s="228"/>
      <c r="D284" s="228"/>
      <c r="E284" s="228"/>
      <c r="F284" s="228"/>
      <c r="G284" s="228"/>
      <c r="H284" s="228"/>
      <c r="I284" s="228"/>
      <c r="J284" s="228"/>
      <c r="K284" s="228"/>
      <c r="L284" s="228"/>
      <c r="M284" s="228" t="str">
        <f t="shared" si="2"/>
        <v/>
      </c>
    </row>
    <row r="285" spans="1:13" hidden="1">
      <c r="A285" s="228">
        <v>27</v>
      </c>
      <c r="B285" s="8" t="str">
        <f t="shared" si="1"/>
        <v>MUHAMMAD RIFKI</v>
      </c>
      <c r="C285" s="228"/>
      <c r="D285" s="228"/>
      <c r="E285" s="228"/>
      <c r="F285" s="228"/>
      <c r="G285" s="228"/>
      <c r="H285" s="228"/>
      <c r="I285" s="228"/>
      <c r="J285" s="228"/>
      <c r="K285" s="228"/>
      <c r="L285" s="228"/>
      <c r="M285" s="228" t="str">
        <f t="shared" si="2"/>
        <v/>
      </c>
    </row>
    <row r="286" spans="1:13" hidden="1">
      <c r="A286" s="228">
        <v>28</v>
      </c>
      <c r="B286" s="8" t="str">
        <f t="shared" si="1"/>
        <v>MUHAMMAD RINALDI MAULANA</v>
      </c>
      <c r="C286" s="228"/>
      <c r="D286" s="228"/>
      <c r="E286" s="228"/>
      <c r="F286" s="228"/>
      <c r="G286" s="228"/>
      <c r="H286" s="228"/>
      <c r="I286" s="228"/>
      <c r="J286" s="228"/>
      <c r="K286" s="228"/>
      <c r="L286" s="228"/>
      <c r="M286" s="228" t="str">
        <f t="shared" si="2"/>
        <v/>
      </c>
    </row>
    <row r="287" spans="1:13" hidden="1">
      <c r="A287" s="228">
        <v>29</v>
      </c>
      <c r="B287" s="8" t="str">
        <f t="shared" si="1"/>
        <v>MUHAMMAD RIZAL</v>
      </c>
      <c r="C287" s="228"/>
      <c r="D287" s="228"/>
      <c r="E287" s="228"/>
      <c r="F287" s="228"/>
      <c r="G287" s="228"/>
      <c r="H287" s="228"/>
      <c r="I287" s="228"/>
      <c r="J287" s="228"/>
      <c r="K287" s="228"/>
      <c r="L287" s="228"/>
      <c r="M287" s="228" t="str">
        <f t="shared" si="2"/>
        <v/>
      </c>
    </row>
    <row r="288" spans="1:13" hidden="1">
      <c r="A288" s="228">
        <v>30</v>
      </c>
      <c r="B288" s="8" t="str">
        <f t="shared" si="1"/>
        <v>MUHAMMAD RUDI</v>
      </c>
      <c r="C288" s="228"/>
      <c r="D288" s="228"/>
      <c r="E288" s="228"/>
      <c r="F288" s="228"/>
      <c r="G288" s="228"/>
      <c r="H288" s="228"/>
      <c r="I288" s="228"/>
      <c r="J288" s="228"/>
      <c r="K288" s="228"/>
      <c r="L288" s="228"/>
      <c r="M288" s="228" t="str">
        <f t="shared" si="2"/>
        <v/>
      </c>
    </row>
    <row r="289" spans="1:13" hidden="1">
      <c r="A289" s="228">
        <v>31</v>
      </c>
      <c r="B289" s="8" t="str">
        <f t="shared" si="1"/>
        <v>MUHAMMAD SARBANI</v>
      </c>
      <c r="C289" s="228"/>
      <c r="D289" s="228"/>
      <c r="E289" s="228"/>
      <c r="F289" s="228"/>
      <c r="G289" s="228"/>
      <c r="H289" s="228"/>
      <c r="I289" s="228"/>
      <c r="J289" s="228"/>
      <c r="K289" s="228"/>
      <c r="L289" s="228"/>
      <c r="M289" s="228" t="str">
        <f t="shared" si="2"/>
        <v/>
      </c>
    </row>
    <row r="290" spans="1:13" hidden="1">
      <c r="A290" s="228">
        <v>32</v>
      </c>
      <c r="B290" s="8" t="str">
        <f t="shared" si="1"/>
        <v>MUHAMMAD SYIFA ALIF NUGRAHA</v>
      </c>
      <c r="C290" s="228"/>
      <c r="D290" s="228"/>
      <c r="E290" s="228"/>
      <c r="F290" s="228"/>
      <c r="G290" s="228"/>
      <c r="H290" s="228"/>
      <c r="I290" s="228"/>
      <c r="J290" s="228"/>
      <c r="K290" s="228"/>
      <c r="L290" s="228"/>
      <c r="M290" s="228" t="str">
        <f t="shared" si="2"/>
        <v/>
      </c>
    </row>
    <row r="291" spans="1:13" hidden="1">
      <c r="A291" s="228">
        <v>33</v>
      </c>
      <c r="B291" s="8" t="str">
        <f t="shared" si="1"/>
        <v>MUHAMMAD YUSUF</v>
      </c>
      <c r="C291" s="228"/>
      <c r="D291" s="228"/>
      <c r="E291" s="228"/>
      <c r="F291" s="228"/>
      <c r="G291" s="228"/>
      <c r="H291" s="228"/>
      <c r="I291" s="228"/>
      <c r="J291" s="228"/>
      <c r="K291" s="228"/>
      <c r="L291" s="228"/>
      <c r="M291" s="228" t="str">
        <f t="shared" si="2"/>
        <v/>
      </c>
    </row>
    <row r="292" spans="1:13" hidden="1">
      <c r="A292" s="228">
        <v>34</v>
      </c>
      <c r="B292" s="8" t="str">
        <f t="shared" si="1"/>
        <v>OSAMAH NASRULLAH</v>
      </c>
      <c r="C292" s="228"/>
      <c r="D292" s="228"/>
      <c r="E292" s="228"/>
      <c r="F292" s="228"/>
      <c r="G292" s="228"/>
      <c r="H292" s="228"/>
      <c r="I292" s="228"/>
      <c r="J292" s="228"/>
      <c r="K292" s="228"/>
      <c r="L292" s="228"/>
      <c r="M292" s="228" t="str">
        <f t="shared" si="2"/>
        <v/>
      </c>
    </row>
    <row r="293" spans="1:13" hidden="1">
      <c r="A293" s="228">
        <v>35</v>
      </c>
      <c r="B293" s="8" t="str">
        <f t="shared" si="1"/>
        <v>RUDISA</v>
      </c>
      <c r="C293" s="228"/>
      <c r="D293" s="228"/>
      <c r="E293" s="228"/>
      <c r="F293" s="228"/>
      <c r="G293" s="228"/>
      <c r="H293" s="228"/>
      <c r="I293" s="228"/>
      <c r="J293" s="228"/>
      <c r="K293" s="228"/>
      <c r="L293" s="228"/>
      <c r="M293" s="228" t="str">
        <f t="shared" si="2"/>
        <v/>
      </c>
    </row>
    <row r="294" spans="1:13" hidden="1">
      <c r="A294" s="228">
        <v>36</v>
      </c>
      <c r="B294" s="8" t="str">
        <f t="shared" si="1"/>
        <v>ZAINAL ILMI</v>
      </c>
      <c r="C294" s="228"/>
      <c r="D294" s="228"/>
      <c r="E294" s="228"/>
      <c r="F294" s="228"/>
      <c r="G294" s="228"/>
      <c r="H294" s="228"/>
      <c r="I294" s="228"/>
      <c r="J294" s="228"/>
      <c r="K294" s="228"/>
      <c r="L294" s="228"/>
      <c r="M294" s="228" t="str">
        <f t="shared" si="2"/>
        <v/>
      </c>
    </row>
    <row r="295" spans="1:13" hidden="1">
      <c r="A295" s="228">
        <v>37</v>
      </c>
      <c r="B295" s="8">
        <f t="shared" si="1"/>
        <v>0</v>
      </c>
      <c r="C295" s="228"/>
      <c r="D295" s="228"/>
      <c r="E295" s="228"/>
      <c r="F295" s="228"/>
      <c r="G295" s="228"/>
      <c r="H295" s="228"/>
      <c r="I295" s="228"/>
      <c r="J295" s="228"/>
      <c r="K295" s="228"/>
      <c r="L295" s="228"/>
      <c r="M295" s="228" t="str">
        <f t="shared" si="2"/>
        <v/>
      </c>
    </row>
    <row r="296" spans="1:13" hidden="1">
      <c r="A296" s="228">
        <v>38</v>
      </c>
      <c r="B296" s="8">
        <f t="shared" si="1"/>
        <v>0</v>
      </c>
      <c r="C296" s="228"/>
      <c r="D296" s="228"/>
      <c r="E296" s="228"/>
      <c r="F296" s="228"/>
      <c r="G296" s="228"/>
      <c r="H296" s="228"/>
      <c r="I296" s="228"/>
      <c r="J296" s="228"/>
      <c r="K296" s="228"/>
      <c r="L296" s="228"/>
      <c r="M296" s="228" t="str">
        <f t="shared" si="2"/>
        <v/>
      </c>
    </row>
    <row r="297" spans="1:13" hidden="1">
      <c r="A297" s="228">
        <v>39</v>
      </c>
      <c r="B297" s="8">
        <f t="shared" si="1"/>
        <v>0</v>
      </c>
      <c r="C297" s="228"/>
      <c r="D297" s="228"/>
      <c r="E297" s="228"/>
      <c r="F297" s="228"/>
      <c r="G297" s="228"/>
      <c r="H297" s="228"/>
      <c r="I297" s="228"/>
      <c r="J297" s="228"/>
      <c r="K297" s="228"/>
      <c r="L297" s="228"/>
      <c r="M297" s="228" t="str">
        <f t="shared" si="2"/>
        <v/>
      </c>
    </row>
    <row r="298" spans="1:13" hidden="1">
      <c r="A298" s="228">
        <v>40</v>
      </c>
      <c r="B298" s="8">
        <f t="shared" si="1"/>
        <v>0</v>
      </c>
      <c r="C298" s="228"/>
      <c r="D298" s="228"/>
      <c r="E298" s="228"/>
      <c r="F298" s="228"/>
      <c r="G298" s="228"/>
      <c r="H298" s="228"/>
      <c r="I298" s="228"/>
      <c r="J298" s="228"/>
      <c r="K298" s="228"/>
      <c r="L298" s="228"/>
      <c r="M298" s="228" t="str">
        <f t="shared" si="2"/>
        <v/>
      </c>
    </row>
    <row r="300" spans="1:13">
      <c r="A300" s="1" t="s">
        <v>158</v>
      </c>
    </row>
    <row r="301" spans="1:13" s="7" customFormat="1" ht="66" customHeight="1">
      <c r="A301" s="14">
        <v>1</v>
      </c>
      <c r="B301" s="327" t="s">
        <v>592</v>
      </c>
      <c r="C301" s="327"/>
      <c r="D301" s="327"/>
      <c r="E301" s="327"/>
      <c r="F301" s="327"/>
      <c r="G301" s="327"/>
      <c r="H301" s="327"/>
    </row>
    <row r="302" spans="1:13" s="7" customFormat="1" hidden="1">
      <c r="A302" s="14">
        <v>2</v>
      </c>
      <c r="B302" s="327"/>
      <c r="C302" s="327"/>
      <c r="D302" s="327"/>
      <c r="E302" s="327"/>
      <c r="F302" s="327"/>
      <c r="G302" s="327"/>
      <c r="H302" s="327"/>
    </row>
    <row r="303" spans="1:13" s="7" customFormat="1" hidden="1">
      <c r="A303" s="14">
        <v>3</v>
      </c>
      <c r="B303" s="327"/>
      <c r="C303" s="327"/>
      <c r="D303" s="327"/>
      <c r="E303" s="327"/>
      <c r="F303" s="327"/>
      <c r="G303" s="327"/>
      <c r="H303" s="327"/>
    </row>
    <row r="304" spans="1:13" s="7" customFormat="1" hidden="1">
      <c r="A304" s="14">
        <v>4</v>
      </c>
      <c r="B304" s="327"/>
      <c r="C304" s="327"/>
      <c r="D304" s="327"/>
      <c r="E304" s="327"/>
      <c r="F304" s="327"/>
      <c r="G304" s="327"/>
      <c r="H304" s="327"/>
    </row>
    <row r="305" spans="1:14" s="7" customFormat="1" hidden="1">
      <c r="A305" s="14">
        <v>5</v>
      </c>
      <c r="B305" s="327"/>
      <c r="C305" s="327"/>
      <c r="D305" s="327"/>
      <c r="E305" s="327"/>
      <c r="F305" s="327"/>
      <c r="G305" s="327"/>
      <c r="H305" s="327"/>
    </row>
    <row r="306" spans="1:14" s="7" customFormat="1" hidden="1">
      <c r="A306" s="14">
        <v>6</v>
      </c>
      <c r="B306" s="327"/>
      <c r="C306" s="327"/>
      <c r="D306" s="327"/>
      <c r="E306" s="327"/>
      <c r="F306" s="327"/>
      <c r="G306" s="327"/>
      <c r="H306" s="327"/>
    </row>
    <row r="307" spans="1:14" s="7" customFormat="1" hidden="1">
      <c r="A307" s="14">
        <v>7</v>
      </c>
      <c r="B307" s="327"/>
      <c r="C307" s="327"/>
      <c r="D307" s="327"/>
      <c r="E307" s="327"/>
      <c r="F307" s="327"/>
      <c r="G307" s="327"/>
      <c r="H307" s="327"/>
    </row>
    <row r="308" spans="1:14" s="7" customFormat="1" hidden="1">
      <c r="A308" s="14">
        <v>8</v>
      </c>
      <c r="B308" s="327"/>
      <c r="C308" s="327"/>
      <c r="D308" s="327"/>
      <c r="E308" s="327"/>
      <c r="F308" s="327"/>
      <c r="G308" s="327"/>
      <c r="H308" s="327"/>
    </row>
    <row r="309" spans="1:14" s="7" customFormat="1" hidden="1">
      <c r="A309" s="14">
        <v>9</v>
      </c>
      <c r="B309" s="327"/>
      <c r="C309" s="327"/>
      <c r="D309" s="327"/>
      <c r="E309" s="327"/>
      <c r="F309" s="327"/>
      <c r="G309" s="327"/>
      <c r="H309" s="327"/>
    </row>
    <row r="310" spans="1:14" s="7" customFormat="1" hidden="1">
      <c r="A310" s="14">
        <v>10</v>
      </c>
      <c r="B310" s="327"/>
      <c r="C310" s="327"/>
      <c r="D310" s="327"/>
      <c r="E310" s="327"/>
      <c r="F310" s="327"/>
      <c r="G310" s="327"/>
      <c r="H310" s="327"/>
    </row>
    <row r="312" spans="1:14">
      <c r="B312" s="1" t="s">
        <v>180</v>
      </c>
    </row>
    <row r="314" spans="1:14" ht="36.75" customHeight="1">
      <c r="A314" s="225" t="s">
        <v>52</v>
      </c>
      <c r="B314" s="225" t="s">
        <v>110</v>
      </c>
      <c r="C314" s="333" t="e">
        <f>A31</f>
        <v>#REF!</v>
      </c>
      <c r="D314" s="333"/>
      <c r="E314" s="333"/>
      <c r="F314" s="333"/>
      <c r="G314" s="333"/>
      <c r="H314" s="333"/>
      <c r="I314" s="333"/>
      <c r="J314" s="333"/>
      <c r="K314" s="333"/>
      <c r="L314" s="333"/>
      <c r="M314" s="230" t="s">
        <v>157</v>
      </c>
      <c r="N314" s="1" t="s">
        <v>407</v>
      </c>
    </row>
    <row r="315" spans="1:14" ht="78.75">
      <c r="A315" s="226"/>
      <c r="B315" s="226"/>
      <c r="C315" s="224" t="s">
        <v>395</v>
      </c>
      <c r="D315" s="224" t="s">
        <v>396</v>
      </c>
      <c r="E315" s="224" t="s">
        <v>397</v>
      </c>
      <c r="F315" s="224" t="s">
        <v>398</v>
      </c>
      <c r="G315" s="224" t="s">
        <v>399</v>
      </c>
      <c r="H315" s="224" t="s">
        <v>400</v>
      </c>
      <c r="I315" s="224" t="s">
        <v>401</v>
      </c>
      <c r="J315" s="224" t="s">
        <v>402</v>
      </c>
      <c r="K315" s="224" t="s">
        <v>403</v>
      </c>
      <c r="L315" s="224" t="s">
        <v>404</v>
      </c>
      <c r="M315" s="222"/>
      <c r="N315" s="1">
        <v>25</v>
      </c>
    </row>
    <row r="316" spans="1:14">
      <c r="A316" s="228">
        <v>1</v>
      </c>
      <c r="B316" s="8" t="str">
        <f>B259</f>
        <v>AHMAD JUNAIDI</v>
      </c>
      <c r="C316" s="8"/>
      <c r="D316" s="8"/>
      <c r="E316" s="8"/>
      <c r="F316" s="8"/>
      <c r="G316" s="8"/>
      <c r="H316" s="8"/>
      <c r="I316" s="8"/>
      <c r="J316" s="8"/>
      <c r="K316" s="8"/>
      <c r="L316" s="8"/>
      <c r="M316" s="8" t="str">
        <f>IF(MAX(C316:L316)&gt;0,MAX(C316:L316)*$N$315,"")</f>
        <v/>
      </c>
    </row>
    <row r="317" spans="1:14">
      <c r="A317" s="228">
        <v>2</v>
      </c>
      <c r="B317" s="8" t="str">
        <f t="shared" ref="B317:B355" si="3">B260</f>
        <v>AHMAD RIYUDHA</v>
      </c>
      <c r="C317" s="8"/>
      <c r="D317" s="8"/>
      <c r="E317" s="8"/>
      <c r="F317" s="8"/>
      <c r="G317" s="8"/>
      <c r="H317" s="8"/>
      <c r="I317" s="8"/>
      <c r="J317" s="8"/>
      <c r="K317" s="8"/>
      <c r="L317" s="8"/>
      <c r="M317" s="8" t="str">
        <f t="shared" ref="M317:M355" si="4">IF(MAX(C317:L317)&gt;0,MAX(C317:L317)*$N$315,"")</f>
        <v/>
      </c>
    </row>
    <row r="318" spans="1:14">
      <c r="A318" s="228">
        <v>3</v>
      </c>
      <c r="B318" s="8" t="str">
        <f t="shared" si="3"/>
        <v>AHMAD SAYUDINOR</v>
      </c>
      <c r="C318" s="8"/>
      <c r="D318" s="8"/>
      <c r="E318" s="8"/>
      <c r="F318" s="8"/>
      <c r="G318" s="8"/>
      <c r="H318" s="8"/>
      <c r="I318" s="8"/>
      <c r="J318" s="8"/>
      <c r="K318" s="8"/>
      <c r="L318" s="8"/>
      <c r="M318" s="8" t="str">
        <f t="shared" si="4"/>
        <v/>
      </c>
    </row>
    <row r="319" spans="1:14" hidden="1">
      <c r="A319" s="228">
        <v>4</v>
      </c>
      <c r="B319" s="8" t="str">
        <f t="shared" si="3"/>
        <v>HILMAN SYA'FEI</v>
      </c>
      <c r="C319" s="8"/>
      <c r="D319" s="8"/>
      <c r="E319" s="8"/>
      <c r="F319" s="8"/>
      <c r="G319" s="8"/>
      <c r="H319" s="8"/>
      <c r="I319" s="8"/>
      <c r="J319" s="8"/>
      <c r="K319" s="8"/>
      <c r="L319" s="8"/>
      <c r="M319" s="8" t="str">
        <f t="shared" si="4"/>
        <v/>
      </c>
    </row>
    <row r="320" spans="1:14" hidden="1">
      <c r="A320" s="228">
        <v>5</v>
      </c>
      <c r="B320" s="8" t="str">
        <f t="shared" si="3"/>
        <v>JAMALUDDIN</v>
      </c>
      <c r="C320" s="8"/>
      <c r="D320" s="8"/>
      <c r="E320" s="8"/>
      <c r="F320" s="8"/>
      <c r="G320" s="8"/>
      <c r="H320" s="8"/>
      <c r="I320" s="8"/>
      <c r="J320" s="8"/>
      <c r="K320" s="8"/>
      <c r="L320" s="8"/>
      <c r="M320" s="8" t="str">
        <f t="shared" si="4"/>
        <v/>
      </c>
    </row>
    <row r="321" spans="1:13" hidden="1">
      <c r="A321" s="228">
        <v>6</v>
      </c>
      <c r="B321" s="8" t="str">
        <f t="shared" si="3"/>
        <v>M. ADITYA RYANDI</v>
      </c>
      <c r="C321" s="8"/>
      <c r="D321" s="8"/>
      <c r="E321" s="8"/>
      <c r="F321" s="8"/>
      <c r="G321" s="8"/>
      <c r="H321" s="8"/>
      <c r="I321" s="8"/>
      <c r="J321" s="8"/>
      <c r="K321" s="8"/>
      <c r="L321" s="8"/>
      <c r="M321" s="8" t="str">
        <f t="shared" si="4"/>
        <v/>
      </c>
    </row>
    <row r="322" spans="1:13" hidden="1">
      <c r="A322" s="228">
        <v>7</v>
      </c>
      <c r="B322" s="8" t="str">
        <f t="shared" si="3"/>
        <v>M. ZAINAL AKBAR</v>
      </c>
      <c r="C322" s="8"/>
      <c r="D322" s="8"/>
      <c r="E322" s="8"/>
      <c r="F322" s="8"/>
      <c r="G322" s="8"/>
      <c r="H322" s="8"/>
      <c r="I322" s="8"/>
      <c r="J322" s="8"/>
      <c r="K322" s="8"/>
      <c r="L322" s="8"/>
      <c r="M322" s="8" t="str">
        <f t="shared" si="4"/>
        <v/>
      </c>
    </row>
    <row r="323" spans="1:13" hidden="1">
      <c r="A323" s="228">
        <v>8</v>
      </c>
      <c r="B323" s="8" t="str">
        <f t="shared" si="3"/>
        <v>MAULIDI</v>
      </c>
      <c r="C323" s="8"/>
      <c r="D323" s="8"/>
      <c r="E323" s="8"/>
      <c r="F323" s="8"/>
      <c r="G323" s="8"/>
      <c r="H323" s="8"/>
      <c r="I323" s="8"/>
      <c r="J323" s="8"/>
      <c r="K323" s="8"/>
      <c r="L323" s="8"/>
      <c r="M323" s="8" t="str">
        <f t="shared" si="4"/>
        <v/>
      </c>
    </row>
    <row r="324" spans="1:13" hidden="1">
      <c r="A324" s="228">
        <v>9</v>
      </c>
      <c r="B324" s="8" t="str">
        <f t="shared" si="3"/>
        <v>MUHAMMAD AGUS RIFANI</v>
      </c>
      <c r="C324" s="8"/>
      <c r="D324" s="8"/>
      <c r="E324" s="8"/>
      <c r="F324" s="8"/>
      <c r="G324" s="8"/>
      <c r="H324" s="8"/>
      <c r="I324" s="8"/>
      <c r="J324" s="8"/>
      <c r="K324" s="8"/>
      <c r="L324" s="8"/>
      <c r="M324" s="8" t="str">
        <f t="shared" si="4"/>
        <v/>
      </c>
    </row>
    <row r="325" spans="1:13" hidden="1">
      <c r="A325" s="228">
        <v>10</v>
      </c>
      <c r="B325" s="8" t="str">
        <f t="shared" si="3"/>
        <v>MUHAMMAD AKBAR</v>
      </c>
      <c r="C325" s="8"/>
      <c r="D325" s="8"/>
      <c r="E325" s="8"/>
      <c r="F325" s="8"/>
      <c r="G325" s="8"/>
      <c r="H325" s="8"/>
      <c r="I325" s="8"/>
      <c r="J325" s="8"/>
      <c r="K325" s="8"/>
      <c r="L325" s="8"/>
      <c r="M325" s="8" t="str">
        <f t="shared" si="4"/>
        <v/>
      </c>
    </row>
    <row r="326" spans="1:13" hidden="1">
      <c r="A326" s="228">
        <v>11</v>
      </c>
      <c r="B326" s="8" t="str">
        <f t="shared" si="3"/>
        <v>MUHAMMAD ALPIANOR</v>
      </c>
      <c r="C326" s="8"/>
      <c r="D326" s="8"/>
      <c r="E326" s="8"/>
      <c r="F326" s="8"/>
      <c r="G326" s="8"/>
      <c r="H326" s="8"/>
      <c r="I326" s="8"/>
      <c r="J326" s="8"/>
      <c r="K326" s="8"/>
      <c r="L326" s="8"/>
      <c r="M326" s="8" t="str">
        <f t="shared" si="4"/>
        <v/>
      </c>
    </row>
    <row r="327" spans="1:13" hidden="1">
      <c r="A327" s="228">
        <v>12</v>
      </c>
      <c r="B327" s="8" t="str">
        <f t="shared" si="3"/>
        <v>MUHAMMAD ANDRIAN</v>
      </c>
      <c r="C327" s="8"/>
      <c r="D327" s="8"/>
      <c r="E327" s="8"/>
      <c r="F327" s="8"/>
      <c r="G327" s="8"/>
      <c r="H327" s="8"/>
      <c r="I327" s="8"/>
      <c r="J327" s="8"/>
      <c r="K327" s="8"/>
      <c r="L327" s="8"/>
      <c r="M327" s="8" t="str">
        <f t="shared" si="4"/>
        <v/>
      </c>
    </row>
    <row r="328" spans="1:13" hidden="1">
      <c r="A328" s="228">
        <v>13</v>
      </c>
      <c r="B328" s="8" t="str">
        <f t="shared" si="3"/>
        <v>MUHAMMAD AZIDAN</v>
      </c>
      <c r="C328" s="8"/>
      <c r="D328" s="8"/>
      <c r="E328" s="8"/>
      <c r="F328" s="8"/>
      <c r="G328" s="8"/>
      <c r="H328" s="8"/>
      <c r="I328" s="8"/>
      <c r="J328" s="8"/>
      <c r="K328" s="8"/>
      <c r="L328" s="8"/>
      <c r="M328" s="8" t="str">
        <f t="shared" si="4"/>
        <v/>
      </c>
    </row>
    <row r="329" spans="1:13" hidden="1">
      <c r="A329" s="228">
        <v>14</v>
      </c>
      <c r="B329" s="8" t="str">
        <f t="shared" si="3"/>
        <v>MUHAMMAD FAHRIANSYAH</v>
      </c>
      <c r="C329" s="8"/>
      <c r="D329" s="8"/>
      <c r="E329" s="8"/>
      <c r="F329" s="8"/>
      <c r="G329" s="8"/>
      <c r="H329" s="8"/>
      <c r="I329" s="8"/>
      <c r="J329" s="8"/>
      <c r="K329" s="8"/>
      <c r="L329" s="8"/>
      <c r="M329" s="8" t="str">
        <f t="shared" si="4"/>
        <v/>
      </c>
    </row>
    <row r="330" spans="1:13" hidden="1">
      <c r="A330" s="228">
        <v>15</v>
      </c>
      <c r="B330" s="8" t="str">
        <f t="shared" si="3"/>
        <v>MUHAMMAD FAUZAN</v>
      </c>
      <c r="C330" s="8"/>
      <c r="D330" s="8"/>
      <c r="E330" s="8"/>
      <c r="F330" s="8"/>
      <c r="G330" s="8"/>
      <c r="H330" s="8"/>
      <c r="I330" s="8"/>
      <c r="J330" s="8"/>
      <c r="K330" s="8"/>
      <c r="L330" s="8"/>
      <c r="M330" s="8" t="str">
        <f t="shared" si="4"/>
        <v/>
      </c>
    </row>
    <row r="331" spans="1:13" hidden="1">
      <c r="A331" s="228">
        <v>16</v>
      </c>
      <c r="B331" s="8" t="str">
        <f t="shared" si="3"/>
        <v>MUHAMMAD FAZAL HAFIZH</v>
      </c>
      <c r="C331" s="8"/>
      <c r="D331" s="8"/>
      <c r="E331" s="8"/>
      <c r="F331" s="8"/>
      <c r="G331" s="8"/>
      <c r="H331" s="8"/>
      <c r="I331" s="8"/>
      <c r="J331" s="8"/>
      <c r="K331" s="8"/>
      <c r="L331" s="8"/>
      <c r="M331" s="8" t="str">
        <f t="shared" si="4"/>
        <v/>
      </c>
    </row>
    <row r="332" spans="1:13" hidden="1">
      <c r="A332" s="228">
        <v>17</v>
      </c>
      <c r="B332" s="8" t="str">
        <f t="shared" si="3"/>
        <v>MUHAMMAD FIKRI</v>
      </c>
      <c r="C332" s="8"/>
      <c r="D332" s="8"/>
      <c r="E332" s="8"/>
      <c r="F332" s="8"/>
      <c r="G332" s="8"/>
      <c r="H332" s="8"/>
      <c r="I332" s="8"/>
      <c r="J332" s="8"/>
      <c r="K332" s="8"/>
      <c r="L332" s="8"/>
      <c r="M332" s="8" t="str">
        <f t="shared" si="4"/>
        <v/>
      </c>
    </row>
    <row r="333" spans="1:13" hidden="1">
      <c r="A333" s="228">
        <v>18</v>
      </c>
      <c r="B333" s="8" t="str">
        <f t="shared" si="3"/>
        <v>MUHAMMAD IHWAN</v>
      </c>
      <c r="C333" s="8"/>
      <c r="D333" s="8"/>
      <c r="E333" s="8"/>
      <c r="F333" s="8"/>
      <c r="G333" s="8"/>
      <c r="H333" s="8"/>
      <c r="I333" s="8"/>
      <c r="J333" s="8"/>
      <c r="K333" s="8"/>
      <c r="L333" s="8"/>
      <c r="M333" s="8" t="str">
        <f t="shared" si="4"/>
        <v/>
      </c>
    </row>
    <row r="334" spans="1:13" hidden="1">
      <c r="A334" s="228">
        <v>19</v>
      </c>
      <c r="B334" s="8" t="str">
        <f t="shared" si="3"/>
        <v>MUHAMMAD IQBAL FIRDAUS</v>
      </c>
      <c r="C334" s="8"/>
      <c r="D334" s="8"/>
      <c r="E334" s="8"/>
      <c r="F334" s="8"/>
      <c r="G334" s="8"/>
      <c r="H334" s="8"/>
      <c r="I334" s="8"/>
      <c r="J334" s="8"/>
      <c r="K334" s="8"/>
      <c r="L334" s="8"/>
      <c r="M334" s="8" t="str">
        <f t="shared" si="4"/>
        <v/>
      </c>
    </row>
    <row r="335" spans="1:13" hidden="1">
      <c r="A335" s="228">
        <v>20</v>
      </c>
      <c r="B335" s="8" t="str">
        <f t="shared" si="3"/>
        <v>MUHAMMAD IZZA ARRAFI</v>
      </c>
      <c r="C335" s="8"/>
      <c r="D335" s="8"/>
      <c r="E335" s="8"/>
      <c r="F335" s="8"/>
      <c r="G335" s="8"/>
      <c r="H335" s="8"/>
      <c r="I335" s="8"/>
      <c r="J335" s="8"/>
      <c r="K335" s="8"/>
      <c r="L335" s="8"/>
      <c r="M335" s="8" t="str">
        <f t="shared" si="4"/>
        <v/>
      </c>
    </row>
    <row r="336" spans="1:13" hidden="1">
      <c r="A336" s="228">
        <v>21</v>
      </c>
      <c r="B336" s="8" t="str">
        <f t="shared" si="3"/>
        <v>MUHAMMAD MAHDI</v>
      </c>
      <c r="C336" s="8"/>
      <c r="D336" s="8"/>
      <c r="E336" s="8"/>
      <c r="F336" s="8"/>
      <c r="G336" s="8"/>
      <c r="H336" s="8"/>
      <c r="I336" s="8"/>
      <c r="J336" s="8"/>
      <c r="K336" s="8"/>
      <c r="L336" s="8"/>
      <c r="M336" s="8" t="str">
        <f t="shared" si="4"/>
        <v/>
      </c>
    </row>
    <row r="337" spans="1:13" hidden="1">
      <c r="A337" s="228">
        <v>22</v>
      </c>
      <c r="B337" s="8" t="str">
        <f t="shared" si="3"/>
        <v>MUHAMMAD NAHDY RAMADHAN</v>
      </c>
      <c r="C337" s="8"/>
      <c r="D337" s="8"/>
      <c r="E337" s="8"/>
      <c r="F337" s="8"/>
      <c r="G337" s="8"/>
      <c r="H337" s="8"/>
      <c r="I337" s="8"/>
      <c r="J337" s="8"/>
      <c r="K337" s="8"/>
      <c r="L337" s="8"/>
      <c r="M337" s="8" t="str">
        <f t="shared" si="4"/>
        <v/>
      </c>
    </row>
    <row r="338" spans="1:13" hidden="1">
      <c r="A338" s="228">
        <v>23</v>
      </c>
      <c r="B338" s="8" t="str">
        <f t="shared" si="3"/>
        <v>MUHAMMAD NUR FADHILAH</v>
      </c>
      <c r="C338" s="8"/>
      <c r="D338" s="8"/>
      <c r="E338" s="8"/>
      <c r="F338" s="8"/>
      <c r="G338" s="8"/>
      <c r="H338" s="8"/>
      <c r="I338" s="8"/>
      <c r="J338" s="8"/>
      <c r="K338" s="8"/>
      <c r="L338" s="8"/>
      <c r="M338" s="8" t="str">
        <f t="shared" si="4"/>
        <v/>
      </c>
    </row>
    <row r="339" spans="1:13" hidden="1">
      <c r="A339" s="228">
        <v>24</v>
      </c>
      <c r="B339" s="8" t="str">
        <f t="shared" si="3"/>
        <v>MUHAMMAD RAHMAN</v>
      </c>
      <c r="C339" s="8"/>
      <c r="D339" s="8"/>
      <c r="E339" s="8"/>
      <c r="F339" s="8"/>
      <c r="G339" s="8"/>
      <c r="H339" s="8"/>
      <c r="I339" s="8"/>
      <c r="J339" s="8"/>
      <c r="K339" s="8"/>
      <c r="L339" s="8"/>
      <c r="M339" s="8" t="str">
        <f t="shared" si="4"/>
        <v/>
      </c>
    </row>
    <row r="340" spans="1:13" hidden="1">
      <c r="A340" s="228">
        <v>25</v>
      </c>
      <c r="B340" s="8" t="str">
        <f t="shared" si="3"/>
        <v>MUHAMMAD RAIHAN</v>
      </c>
      <c r="C340" s="8"/>
      <c r="D340" s="8"/>
      <c r="E340" s="8"/>
      <c r="F340" s="8"/>
      <c r="G340" s="8"/>
      <c r="H340" s="8"/>
      <c r="I340" s="8"/>
      <c r="J340" s="8"/>
      <c r="K340" s="8"/>
      <c r="L340" s="8"/>
      <c r="M340" s="8" t="str">
        <f t="shared" si="4"/>
        <v/>
      </c>
    </row>
    <row r="341" spans="1:13" hidden="1">
      <c r="A341" s="228">
        <v>26</v>
      </c>
      <c r="B341" s="8" t="str">
        <f t="shared" si="3"/>
        <v>MUHAMMAD RAYHAN PARIZAN</v>
      </c>
      <c r="C341" s="8"/>
      <c r="D341" s="8"/>
      <c r="E341" s="8"/>
      <c r="F341" s="8"/>
      <c r="G341" s="8"/>
      <c r="H341" s="8"/>
      <c r="I341" s="8"/>
      <c r="J341" s="8"/>
      <c r="K341" s="8"/>
      <c r="L341" s="8"/>
      <c r="M341" s="8" t="str">
        <f t="shared" si="4"/>
        <v/>
      </c>
    </row>
    <row r="342" spans="1:13" hidden="1">
      <c r="A342" s="228">
        <v>27</v>
      </c>
      <c r="B342" s="8" t="str">
        <f t="shared" si="3"/>
        <v>MUHAMMAD RIFKI</v>
      </c>
      <c r="C342" s="8"/>
      <c r="D342" s="8"/>
      <c r="E342" s="8"/>
      <c r="F342" s="8"/>
      <c r="G342" s="8"/>
      <c r="H342" s="8"/>
      <c r="I342" s="8"/>
      <c r="J342" s="8"/>
      <c r="K342" s="8"/>
      <c r="L342" s="8"/>
      <c r="M342" s="8" t="str">
        <f t="shared" si="4"/>
        <v/>
      </c>
    </row>
    <row r="343" spans="1:13" hidden="1">
      <c r="A343" s="228">
        <v>28</v>
      </c>
      <c r="B343" s="8" t="str">
        <f t="shared" si="3"/>
        <v>MUHAMMAD RINALDI MAULANA</v>
      </c>
      <c r="C343" s="8"/>
      <c r="D343" s="8"/>
      <c r="E343" s="8"/>
      <c r="F343" s="8"/>
      <c r="G343" s="8"/>
      <c r="H343" s="8"/>
      <c r="I343" s="8"/>
      <c r="J343" s="8"/>
      <c r="K343" s="8"/>
      <c r="L343" s="8"/>
      <c r="M343" s="8" t="str">
        <f t="shared" si="4"/>
        <v/>
      </c>
    </row>
    <row r="344" spans="1:13" hidden="1">
      <c r="A344" s="228">
        <v>29</v>
      </c>
      <c r="B344" s="8" t="str">
        <f t="shared" si="3"/>
        <v>MUHAMMAD RIZAL</v>
      </c>
      <c r="C344" s="8"/>
      <c r="D344" s="8"/>
      <c r="E344" s="8"/>
      <c r="F344" s="8"/>
      <c r="G344" s="8"/>
      <c r="H344" s="8"/>
      <c r="I344" s="8"/>
      <c r="J344" s="8"/>
      <c r="K344" s="8"/>
      <c r="L344" s="8"/>
      <c r="M344" s="8" t="str">
        <f t="shared" si="4"/>
        <v/>
      </c>
    </row>
    <row r="345" spans="1:13" hidden="1">
      <c r="A345" s="228">
        <v>30</v>
      </c>
      <c r="B345" s="8" t="str">
        <f t="shared" si="3"/>
        <v>MUHAMMAD RUDI</v>
      </c>
      <c r="C345" s="8"/>
      <c r="D345" s="8"/>
      <c r="E345" s="8"/>
      <c r="F345" s="8"/>
      <c r="G345" s="8"/>
      <c r="H345" s="8"/>
      <c r="I345" s="8"/>
      <c r="J345" s="8"/>
      <c r="K345" s="8"/>
      <c r="L345" s="8"/>
      <c r="M345" s="8" t="str">
        <f t="shared" si="4"/>
        <v/>
      </c>
    </row>
    <row r="346" spans="1:13" hidden="1">
      <c r="A346" s="228">
        <v>31</v>
      </c>
      <c r="B346" s="8" t="str">
        <f t="shared" si="3"/>
        <v>MUHAMMAD SARBANI</v>
      </c>
      <c r="C346" s="8"/>
      <c r="D346" s="8"/>
      <c r="E346" s="8"/>
      <c r="F346" s="8"/>
      <c r="G346" s="8"/>
      <c r="H346" s="8"/>
      <c r="I346" s="8"/>
      <c r="J346" s="8"/>
      <c r="K346" s="8"/>
      <c r="L346" s="8"/>
      <c r="M346" s="8" t="str">
        <f t="shared" si="4"/>
        <v/>
      </c>
    </row>
    <row r="347" spans="1:13" hidden="1">
      <c r="A347" s="228">
        <v>32</v>
      </c>
      <c r="B347" s="8" t="str">
        <f t="shared" si="3"/>
        <v>MUHAMMAD SYIFA ALIF NUGRAHA</v>
      </c>
      <c r="C347" s="8"/>
      <c r="D347" s="8"/>
      <c r="E347" s="8"/>
      <c r="F347" s="8"/>
      <c r="G347" s="8"/>
      <c r="H347" s="8"/>
      <c r="I347" s="8"/>
      <c r="J347" s="8"/>
      <c r="K347" s="8"/>
      <c r="L347" s="8"/>
      <c r="M347" s="8" t="str">
        <f t="shared" si="4"/>
        <v/>
      </c>
    </row>
    <row r="348" spans="1:13" hidden="1">
      <c r="A348" s="228">
        <v>33</v>
      </c>
      <c r="B348" s="8" t="str">
        <f t="shared" si="3"/>
        <v>MUHAMMAD YUSUF</v>
      </c>
      <c r="C348" s="8"/>
      <c r="D348" s="8"/>
      <c r="E348" s="8"/>
      <c r="F348" s="8"/>
      <c r="G348" s="8"/>
      <c r="H348" s="8"/>
      <c r="I348" s="8"/>
      <c r="J348" s="8"/>
      <c r="K348" s="8"/>
      <c r="L348" s="8"/>
      <c r="M348" s="8" t="str">
        <f t="shared" si="4"/>
        <v/>
      </c>
    </row>
    <row r="349" spans="1:13" hidden="1">
      <c r="A349" s="228">
        <v>34</v>
      </c>
      <c r="B349" s="8" t="str">
        <f t="shared" si="3"/>
        <v>OSAMAH NASRULLAH</v>
      </c>
      <c r="C349" s="8"/>
      <c r="D349" s="8"/>
      <c r="E349" s="8"/>
      <c r="F349" s="8"/>
      <c r="G349" s="8"/>
      <c r="H349" s="8"/>
      <c r="I349" s="8"/>
      <c r="J349" s="8"/>
      <c r="K349" s="8"/>
      <c r="L349" s="8"/>
      <c r="M349" s="8" t="str">
        <f t="shared" si="4"/>
        <v/>
      </c>
    </row>
    <row r="350" spans="1:13" hidden="1">
      <c r="A350" s="228">
        <v>35</v>
      </c>
      <c r="B350" s="8" t="str">
        <f t="shared" si="3"/>
        <v>RUDISA</v>
      </c>
      <c r="C350" s="8"/>
      <c r="D350" s="8"/>
      <c r="E350" s="8"/>
      <c r="F350" s="8"/>
      <c r="G350" s="8"/>
      <c r="H350" s="8"/>
      <c r="I350" s="8"/>
      <c r="J350" s="8"/>
      <c r="K350" s="8"/>
      <c r="L350" s="8"/>
      <c r="M350" s="8" t="str">
        <f t="shared" si="4"/>
        <v/>
      </c>
    </row>
    <row r="351" spans="1:13" hidden="1">
      <c r="A351" s="228">
        <v>36</v>
      </c>
      <c r="B351" s="8" t="str">
        <f t="shared" si="3"/>
        <v>ZAINAL ILMI</v>
      </c>
      <c r="C351" s="8"/>
      <c r="D351" s="8"/>
      <c r="E351" s="8"/>
      <c r="F351" s="8"/>
      <c r="G351" s="8"/>
      <c r="H351" s="8"/>
      <c r="I351" s="8"/>
      <c r="J351" s="8"/>
      <c r="K351" s="8"/>
      <c r="L351" s="8"/>
      <c r="M351" s="8" t="str">
        <f t="shared" si="4"/>
        <v/>
      </c>
    </row>
    <row r="352" spans="1:13" hidden="1">
      <c r="A352" s="228">
        <v>37</v>
      </c>
      <c r="B352" s="8">
        <f t="shared" si="3"/>
        <v>0</v>
      </c>
      <c r="C352" s="8"/>
      <c r="D352" s="8"/>
      <c r="E352" s="8"/>
      <c r="F352" s="8"/>
      <c r="G352" s="8"/>
      <c r="H352" s="8"/>
      <c r="I352" s="8"/>
      <c r="J352" s="8"/>
      <c r="K352" s="8"/>
      <c r="L352" s="8"/>
      <c r="M352" s="8" t="str">
        <f t="shared" si="4"/>
        <v/>
      </c>
    </row>
    <row r="353" spans="1:13" hidden="1">
      <c r="A353" s="228">
        <v>38</v>
      </c>
      <c r="B353" s="8">
        <f t="shared" si="3"/>
        <v>0</v>
      </c>
      <c r="C353" s="8"/>
      <c r="D353" s="8"/>
      <c r="E353" s="8"/>
      <c r="F353" s="8"/>
      <c r="G353" s="8"/>
      <c r="H353" s="8"/>
      <c r="I353" s="8"/>
      <c r="J353" s="8"/>
      <c r="K353" s="8"/>
      <c r="L353" s="8"/>
      <c r="M353" s="8" t="str">
        <f t="shared" si="4"/>
        <v/>
      </c>
    </row>
    <row r="354" spans="1:13" hidden="1">
      <c r="A354" s="228">
        <v>39</v>
      </c>
      <c r="B354" s="8">
        <f t="shared" si="3"/>
        <v>0</v>
      </c>
      <c r="C354" s="8"/>
      <c r="D354" s="8"/>
      <c r="E354" s="8"/>
      <c r="F354" s="8"/>
      <c r="G354" s="8"/>
      <c r="H354" s="8"/>
      <c r="I354" s="8"/>
      <c r="J354" s="8"/>
      <c r="K354" s="8"/>
      <c r="L354" s="8"/>
      <c r="M354" s="8" t="str">
        <f t="shared" si="4"/>
        <v/>
      </c>
    </row>
    <row r="355" spans="1:13" hidden="1">
      <c r="A355" s="228">
        <v>40</v>
      </c>
      <c r="B355" s="8">
        <f t="shared" si="3"/>
        <v>0</v>
      </c>
      <c r="C355" s="8"/>
      <c r="D355" s="8"/>
      <c r="E355" s="8"/>
      <c r="F355" s="8"/>
      <c r="G355" s="8"/>
      <c r="H355" s="8"/>
      <c r="I355" s="8"/>
      <c r="J355" s="8"/>
      <c r="K355" s="8"/>
      <c r="L355" s="8"/>
      <c r="M355" s="8" t="str">
        <f t="shared" si="4"/>
        <v/>
      </c>
    </row>
    <row r="357" spans="1:13">
      <c r="A357" s="1" t="s">
        <v>182</v>
      </c>
    </row>
    <row r="358" spans="1:13">
      <c r="B358" s="1" t="s">
        <v>159</v>
      </c>
    </row>
    <row r="359" spans="1:13">
      <c r="B359" s="1" t="s">
        <v>160</v>
      </c>
    </row>
    <row r="360" spans="1:13">
      <c r="B360" s="1" t="s">
        <v>161</v>
      </c>
    </row>
    <row r="361" spans="1:13">
      <c r="B361" s="1" t="s">
        <v>162</v>
      </c>
    </row>
    <row r="363" spans="1:13">
      <c r="A363" s="1" t="s">
        <v>163</v>
      </c>
    </row>
    <row r="364" spans="1:13" ht="15.75" customHeight="1">
      <c r="A364" s="14">
        <v>1</v>
      </c>
      <c r="B364" s="327" t="s">
        <v>600</v>
      </c>
      <c r="C364" s="327"/>
      <c r="D364" s="327"/>
      <c r="E364" s="327"/>
      <c r="F364" s="327"/>
      <c r="G364" s="327"/>
      <c r="H364" s="327"/>
    </row>
    <row r="365" spans="1:13" hidden="1">
      <c r="A365" s="14">
        <v>2</v>
      </c>
      <c r="B365" s="327"/>
      <c r="C365" s="327"/>
      <c r="D365" s="327"/>
      <c r="E365" s="327"/>
      <c r="F365" s="327"/>
      <c r="G365" s="327"/>
      <c r="H365" s="327"/>
    </row>
    <row r="366" spans="1:13" hidden="1">
      <c r="A366" s="14">
        <v>3</v>
      </c>
      <c r="B366" s="327"/>
      <c r="C366" s="327"/>
      <c r="D366" s="327"/>
      <c r="E366" s="327"/>
      <c r="F366" s="327"/>
      <c r="G366" s="327"/>
      <c r="H366" s="327"/>
    </row>
    <row r="367" spans="1:13" hidden="1">
      <c r="A367" s="14">
        <v>4</v>
      </c>
      <c r="B367" s="327"/>
      <c r="C367" s="327"/>
      <c r="D367" s="327"/>
      <c r="E367" s="327"/>
      <c r="F367" s="327"/>
      <c r="G367" s="327"/>
      <c r="H367" s="327"/>
    </row>
    <row r="368" spans="1:13" hidden="1">
      <c r="A368" s="14">
        <v>5</v>
      </c>
      <c r="B368" s="327"/>
      <c r="C368" s="327"/>
      <c r="D368" s="327"/>
      <c r="E368" s="327"/>
      <c r="F368" s="327"/>
      <c r="G368" s="327"/>
      <c r="H368" s="327"/>
    </row>
    <row r="369" spans="1:10" hidden="1">
      <c r="A369" s="14">
        <v>6</v>
      </c>
      <c r="B369" s="327"/>
      <c r="C369" s="327"/>
      <c r="D369" s="327"/>
      <c r="E369" s="327"/>
      <c r="F369" s="327"/>
      <c r="G369" s="327"/>
      <c r="H369" s="327"/>
    </row>
    <row r="370" spans="1:10" hidden="1">
      <c r="A370" s="14">
        <v>7</v>
      </c>
      <c r="B370" s="327"/>
      <c r="C370" s="327"/>
      <c r="D370" s="327"/>
      <c r="E370" s="327"/>
      <c r="F370" s="327"/>
      <c r="G370" s="327"/>
      <c r="H370" s="327"/>
    </row>
    <row r="371" spans="1:10" hidden="1">
      <c r="A371" s="14">
        <v>8</v>
      </c>
      <c r="B371" s="327"/>
      <c r="C371" s="327"/>
      <c r="D371" s="327"/>
      <c r="E371" s="327"/>
      <c r="F371" s="327"/>
      <c r="G371" s="327"/>
      <c r="H371" s="327"/>
    </row>
    <row r="372" spans="1:10" hidden="1">
      <c r="A372" s="14">
        <v>9</v>
      </c>
      <c r="B372" s="327"/>
      <c r="C372" s="327"/>
      <c r="D372" s="327"/>
      <c r="E372" s="327"/>
      <c r="F372" s="327"/>
      <c r="G372" s="327"/>
      <c r="H372" s="327"/>
    </row>
    <row r="373" spans="1:10" hidden="1">
      <c r="A373" s="14">
        <v>10</v>
      </c>
      <c r="B373" s="327"/>
      <c r="C373" s="327"/>
      <c r="D373" s="327"/>
      <c r="E373" s="327"/>
      <c r="F373" s="327"/>
      <c r="G373" s="327"/>
      <c r="H373" s="327"/>
    </row>
    <row r="375" spans="1:10">
      <c r="B375" s="1" t="s">
        <v>164</v>
      </c>
    </row>
    <row r="376" spans="1:10">
      <c r="A376" s="479" t="s">
        <v>165</v>
      </c>
      <c r="B376" s="480"/>
      <c r="C376" s="480"/>
      <c r="D376" s="480"/>
      <c r="E376" s="480"/>
      <c r="F376" s="480"/>
      <c r="G376" s="480"/>
      <c r="H376" s="481"/>
    </row>
    <row r="377" spans="1:10" ht="31.5" customHeight="1">
      <c r="A377" s="483" t="e">
        <f>C314</f>
        <v>#REF!</v>
      </c>
      <c r="B377" s="484"/>
      <c r="C377" s="484"/>
      <c r="D377" s="484"/>
      <c r="E377" s="484"/>
      <c r="F377" s="484"/>
      <c r="G377" s="484"/>
      <c r="H377" s="485"/>
    </row>
    <row r="378" spans="1:10" ht="33" customHeight="1">
      <c r="A378" s="483" t="s">
        <v>169</v>
      </c>
      <c r="B378" s="484"/>
      <c r="C378" s="484"/>
      <c r="D378" s="484"/>
      <c r="E378" s="484"/>
      <c r="F378" s="484"/>
      <c r="G378" s="484"/>
      <c r="H378" s="485"/>
    </row>
    <row r="380" spans="1:10">
      <c r="A380" s="1" t="s">
        <v>171</v>
      </c>
    </row>
    <row r="381" spans="1:10" ht="50.25" customHeight="1">
      <c r="B381" s="469" t="str">
        <f>"Pembelajaran Remedial dilaksanakan segera setelah diadakan penilaian bagi peserta didik yang mendapat nilai di bawah "&amp;kkmmpp!$F$8 &amp;" .Strategi pembelajaran remedial dilaksanakan dengan mengadakan tes ulangberdasarkan indikator pembelajaran yang belum dicapai oleh masing-masing peserta didik"</f>
        <v>Pembelajaran Remedial dilaksanakan segera setelah diadakan penilaian bagi peserta didik yang mendapat nilai di bawah 75 .Strategi pembelajaran remedial dilaksanakan dengan mengadakan tes ulangberdasarkan indikator pembelajaran yang belum dicapai oleh masing-masing peserta didik</v>
      </c>
      <c r="C381" s="327"/>
      <c r="D381" s="327"/>
      <c r="E381" s="327"/>
      <c r="F381" s="327"/>
      <c r="G381" s="327"/>
      <c r="H381" s="327"/>
      <c r="I381" s="327"/>
      <c r="J381" s="327"/>
    </row>
    <row r="383" spans="1:10">
      <c r="A383" s="1" t="s">
        <v>172</v>
      </c>
    </row>
    <row r="384" spans="1:10" ht="36" customHeight="1">
      <c r="B384" s="469" t="str">
        <f>"Pengayaan diberikan kepada peserta didik yang mendapat nilai di atas "&amp;kkmmpp!$F$8 &amp;" . dengan cara pemberian soal dengan tingkat yang lebih tinggi"</f>
        <v>Pengayaan diberikan kepada peserta didik yang mendapat nilai di atas 75 . dengan cara pemberian soal dengan tingkat yang lebih tinggi</v>
      </c>
      <c r="C384" s="327"/>
      <c r="D384" s="327"/>
      <c r="E384" s="327"/>
      <c r="F384" s="327"/>
      <c r="G384" s="327"/>
      <c r="H384" s="327"/>
      <c r="I384" s="327"/>
      <c r="J384" s="327"/>
    </row>
    <row r="386" spans="1:10">
      <c r="A386" s="5" t="s">
        <v>173</v>
      </c>
    </row>
    <row r="387" spans="1:10">
      <c r="A387" s="1">
        <v>1</v>
      </c>
      <c r="B387" s="1" t="s">
        <v>174</v>
      </c>
      <c r="C387" s="466" t="s">
        <v>405</v>
      </c>
      <c r="D387" s="466"/>
      <c r="E387" s="466"/>
      <c r="F387" s="466"/>
      <c r="G387" s="466"/>
      <c r="H387" s="466"/>
      <c r="I387" s="466"/>
      <c r="J387" s="466"/>
    </row>
    <row r="389" spans="1:10">
      <c r="A389" s="1">
        <v>2</v>
      </c>
      <c r="B389" s="1" t="s">
        <v>175</v>
      </c>
      <c r="C389" s="466" t="s">
        <v>585</v>
      </c>
      <c r="D389" s="466"/>
      <c r="E389" s="466"/>
      <c r="F389" s="466"/>
      <c r="G389" s="466"/>
      <c r="H389" s="466"/>
      <c r="I389" s="466"/>
      <c r="J389" s="466"/>
    </row>
    <row r="391" spans="1:10" s="7" customFormat="1" ht="32.25" customHeight="1">
      <c r="A391" s="7">
        <v>3</v>
      </c>
      <c r="B391" s="7" t="s">
        <v>51</v>
      </c>
      <c r="C391" s="482" t="e">
        <f>silabus!#REF!</f>
        <v>#REF!</v>
      </c>
      <c r="D391" s="327"/>
      <c r="E391" s="327"/>
      <c r="F391" s="327"/>
      <c r="G391" s="327"/>
      <c r="H391" s="327"/>
      <c r="I391" s="327"/>
      <c r="J391" s="327"/>
    </row>
    <row r="393" spans="1:10">
      <c r="B393" s="1" t="s">
        <v>176</v>
      </c>
      <c r="G393" s="1" t="str">
        <f>ki!C11</f>
        <v>Barabai, 16 April 2020</v>
      </c>
    </row>
    <row r="394" spans="1:10">
      <c r="B394" s="1" t="str">
        <f>ki!A12</f>
        <v>Kepala SMKN 1 Barabai</v>
      </c>
      <c r="G394" s="1" t="str">
        <f>ki!C12</f>
        <v>Guru Mata Pelajaran</v>
      </c>
    </row>
    <row r="398" spans="1:10">
      <c r="B398" s="1" t="str">
        <f>ki!A16</f>
        <v>Norta Dewi Yuniati, S.P, M.Pd</v>
      </c>
      <c r="G398" s="1" t="str">
        <f>ki!C16</f>
        <v>Abdian Noor, S.Pd</v>
      </c>
    </row>
    <row r="399" spans="1:10">
      <c r="B399" s="1" t="str">
        <f>ki!A17</f>
        <v>NIP. 19710623 200604 2 021</v>
      </c>
      <c r="G399" s="1" t="str">
        <f>ki!C17</f>
        <v>NIP. 19680906 199412 1 005</v>
      </c>
    </row>
  </sheetData>
  <mergeCells count="234">
    <mergeCell ref="B384:J384"/>
    <mergeCell ref="C387:J387"/>
    <mergeCell ref="C389:J389"/>
    <mergeCell ref="C391:J391"/>
    <mergeCell ref="B372:H372"/>
    <mergeCell ref="B373:H373"/>
    <mergeCell ref="B381:J381"/>
    <mergeCell ref="A376:H376"/>
    <mergeCell ref="A377:H377"/>
    <mergeCell ref="A378:H378"/>
    <mergeCell ref="B366:H366"/>
    <mergeCell ref="B367:H367"/>
    <mergeCell ref="B368:H368"/>
    <mergeCell ref="B369:H369"/>
    <mergeCell ref="B370:H370"/>
    <mergeCell ref="B371:H371"/>
    <mergeCell ref="B308:H308"/>
    <mergeCell ref="B309:H309"/>
    <mergeCell ref="B310:H310"/>
    <mergeCell ref="C314:L314"/>
    <mergeCell ref="B364:H364"/>
    <mergeCell ref="B365:H365"/>
    <mergeCell ref="B302:H302"/>
    <mergeCell ref="B303:H303"/>
    <mergeCell ref="B304:H304"/>
    <mergeCell ref="B305:H305"/>
    <mergeCell ref="B306:H306"/>
    <mergeCell ref="B307:H307"/>
    <mergeCell ref="B254:H254"/>
    <mergeCell ref="A257:A258"/>
    <mergeCell ref="B257:B258"/>
    <mergeCell ref="C257:L257"/>
    <mergeCell ref="M257:M258"/>
    <mergeCell ref="B301:H301"/>
    <mergeCell ref="B248:H248"/>
    <mergeCell ref="B249:H249"/>
    <mergeCell ref="B250:H250"/>
    <mergeCell ref="B251:H251"/>
    <mergeCell ref="B252:H252"/>
    <mergeCell ref="B253:H253"/>
    <mergeCell ref="B242:H242"/>
    <mergeCell ref="B243:H243"/>
    <mergeCell ref="A244:H244"/>
    <mergeCell ref="B245:H245"/>
    <mergeCell ref="B246:H246"/>
    <mergeCell ref="B247:H247"/>
    <mergeCell ref="B236:H236"/>
    <mergeCell ref="B237:H237"/>
    <mergeCell ref="B238:H238"/>
    <mergeCell ref="B239:H239"/>
    <mergeCell ref="B240:H240"/>
    <mergeCell ref="B241:H241"/>
    <mergeCell ref="A232:B232"/>
    <mergeCell ref="C232:D232"/>
    <mergeCell ref="E232:G232"/>
    <mergeCell ref="A233:H233"/>
    <mergeCell ref="B234:H234"/>
    <mergeCell ref="B235:H235"/>
    <mergeCell ref="D140:E140"/>
    <mergeCell ref="D141:E141"/>
    <mergeCell ref="D142:E142"/>
    <mergeCell ref="D143:E143"/>
    <mergeCell ref="A231:B231"/>
    <mergeCell ref="C231:D231"/>
    <mergeCell ref="E231:G231"/>
    <mergeCell ref="A133:H133"/>
    <mergeCell ref="A134:B134"/>
    <mergeCell ref="C134:D134"/>
    <mergeCell ref="E134:G134"/>
    <mergeCell ref="D138:E138"/>
    <mergeCell ref="D139:E139"/>
    <mergeCell ref="A129:H129"/>
    <mergeCell ref="A130:B130"/>
    <mergeCell ref="C130:D130"/>
    <mergeCell ref="E130:G130"/>
    <mergeCell ref="A131:H131"/>
    <mergeCell ref="A132:B132"/>
    <mergeCell ref="C132:D132"/>
    <mergeCell ref="E132:G132"/>
    <mergeCell ref="A124:H124"/>
    <mergeCell ref="A125:B125"/>
    <mergeCell ref="C125:D125"/>
    <mergeCell ref="E125:G125"/>
    <mergeCell ref="A128:B128"/>
    <mergeCell ref="C128:D128"/>
    <mergeCell ref="E128:G128"/>
    <mergeCell ref="A120:H120"/>
    <mergeCell ref="A121:B121"/>
    <mergeCell ref="C121:D121"/>
    <mergeCell ref="E121:G121"/>
    <mergeCell ref="A122:H122"/>
    <mergeCell ref="A123:B123"/>
    <mergeCell ref="C123:D123"/>
    <mergeCell ref="E123:G123"/>
    <mergeCell ref="A115:H115"/>
    <mergeCell ref="A116:B116"/>
    <mergeCell ref="C116:D116"/>
    <mergeCell ref="E116:G116"/>
    <mergeCell ref="A119:B119"/>
    <mergeCell ref="C119:D119"/>
    <mergeCell ref="E119:G119"/>
    <mergeCell ref="A111:H111"/>
    <mergeCell ref="A112:B112"/>
    <mergeCell ref="C112:D112"/>
    <mergeCell ref="E112:G112"/>
    <mergeCell ref="A113:H113"/>
    <mergeCell ref="A114:B114"/>
    <mergeCell ref="C114:D114"/>
    <mergeCell ref="E114:G114"/>
    <mergeCell ref="A106:H106"/>
    <mergeCell ref="A107:B107"/>
    <mergeCell ref="C107:D107"/>
    <mergeCell ref="E107:G107"/>
    <mergeCell ref="A110:B110"/>
    <mergeCell ref="C110:D110"/>
    <mergeCell ref="E110:G110"/>
    <mergeCell ref="A102:H102"/>
    <mergeCell ref="A103:B103"/>
    <mergeCell ref="C103:D103"/>
    <mergeCell ref="E103:G103"/>
    <mergeCell ref="A104:H104"/>
    <mergeCell ref="A105:B105"/>
    <mergeCell ref="C105:D105"/>
    <mergeCell ref="E105:G105"/>
    <mergeCell ref="A97:H97"/>
    <mergeCell ref="A98:B98"/>
    <mergeCell ref="C98:D98"/>
    <mergeCell ref="E98:G98"/>
    <mergeCell ref="A101:B101"/>
    <mergeCell ref="C101:D101"/>
    <mergeCell ref="E101:G101"/>
    <mergeCell ref="A93:H93"/>
    <mergeCell ref="A94:B94"/>
    <mergeCell ref="C94:D94"/>
    <mergeCell ref="E94:G94"/>
    <mergeCell ref="A95:H95"/>
    <mergeCell ref="A96:B96"/>
    <mergeCell ref="C96:D96"/>
    <mergeCell ref="E96:G96"/>
    <mergeCell ref="A88:H88"/>
    <mergeCell ref="A89:B89"/>
    <mergeCell ref="C89:D89"/>
    <mergeCell ref="E89:G89"/>
    <mergeCell ref="A92:B92"/>
    <mergeCell ref="C92:D92"/>
    <mergeCell ref="E92:G92"/>
    <mergeCell ref="A84:H84"/>
    <mergeCell ref="A85:B85"/>
    <mergeCell ref="C85:D85"/>
    <mergeCell ref="E85:G85"/>
    <mergeCell ref="A86:H86"/>
    <mergeCell ref="A87:B87"/>
    <mergeCell ref="C87:D87"/>
    <mergeCell ref="E87:G87"/>
    <mergeCell ref="A79:H79"/>
    <mergeCell ref="A80:B80"/>
    <mergeCell ref="C80:D80"/>
    <mergeCell ref="E80:G80"/>
    <mergeCell ref="A83:B83"/>
    <mergeCell ref="C83:D83"/>
    <mergeCell ref="E83:G83"/>
    <mergeCell ref="A75:H75"/>
    <mergeCell ref="A76:B76"/>
    <mergeCell ref="C76:D76"/>
    <mergeCell ref="E76:G76"/>
    <mergeCell ref="A77:H77"/>
    <mergeCell ref="A78:B78"/>
    <mergeCell ref="C78:D78"/>
    <mergeCell ref="E78:G78"/>
    <mergeCell ref="A70:H70"/>
    <mergeCell ref="A71:B71"/>
    <mergeCell ref="C71:D71"/>
    <mergeCell ref="E71:G71"/>
    <mergeCell ref="A74:B74"/>
    <mergeCell ref="C74:D74"/>
    <mergeCell ref="E74:G74"/>
    <mergeCell ref="A66:H66"/>
    <mergeCell ref="A67:B67"/>
    <mergeCell ref="C67:D67"/>
    <mergeCell ref="E67:G67"/>
    <mergeCell ref="A68:H68"/>
    <mergeCell ref="A69:B69"/>
    <mergeCell ref="C69:D69"/>
    <mergeCell ref="E69:G69"/>
    <mergeCell ref="A61:H61"/>
    <mergeCell ref="A62:B62"/>
    <mergeCell ref="C62:D62"/>
    <mergeCell ref="E62:G62"/>
    <mergeCell ref="A65:B65"/>
    <mergeCell ref="C65:D65"/>
    <mergeCell ref="E65:G65"/>
    <mergeCell ref="A57:H57"/>
    <mergeCell ref="A58:B58"/>
    <mergeCell ref="C58:D58"/>
    <mergeCell ref="E58:G58"/>
    <mergeCell ref="A59:H59"/>
    <mergeCell ref="A60:B60"/>
    <mergeCell ref="C60:D60"/>
    <mergeCell ref="E60:G60"/>
    <mergeCell ref="A52:H52"/>
    <mergeCell ref="A53:B53"/>
    <mergeCell ref="C53:D53"/>
    <mergeCell ref="E53:G53"/>
    <mergeCell ref="A56:B56"/>
    <mergeCell ref="C56:D56"/>
    <mergeCell ref="E56:G56"/>
    <mergeCell ref="A48:H48"/>
    <mergeCell ref="A49:B49"/>
    <mergeCell ref="C49:D49"/>
    <mergeCell ref="E49:G49"/>
    <mergeCell ref="A50:H50"/>
    <mergeCell ref="A51:B51"/>
    <mergeCell ref="C51:D51"/>
    <mergeCell ref="E51:G51"/>
    <mergeCell ref="A30:J30"/>
    <mergeCell ref="A31:J31"/>
    <mergeCell ref="A34:J34"/>
    <mergeCell ref="A35:J35"/>
    <mergeCell ref="A38:J38"/>
    <mergeCell ref="A47:B47"/>
    <mergeCell ref="C47:D47"/>
    <mergeCell ref="E47:G47"/>
    <mergeCell ref="A20:J20"/>
    <mergeCell ref="A21:J21"/>
    <mergeCell ref="A22:J22"/>
    <mergeCell ref="A23:J23"/>
    <mergeCell ref="A26:J26"/>
    <mergeCell ref="A27:J27"/>
    <mergeCell ref="A1:J1"/>
    <mergeCell ref="A2:J2"/>
    <mergeCell ref="A3:J3"/>
    <mergeCell ref="A4:J4"/>
    <mergeCell ref="A5:J5"/>
    <mergeCell ref="A7:J7"/>
  </mergeCells>
  <pageMargins left="0.7" right="0.7" top="0.75" bottom="0.75" header="0.3" footer="0.3"/>
  <pageSetup paperSize="9" scale="78" orientation="portrait" horizontalDpi="4294967293" r:id="rId1"/>
  <drawing r:id="rId2"/>
</worksheet>
</file>

<file path=xl/worksheets/sheet33.xml><?xml version="1.0" encoding="utf-8"?>
<worksheet xmlns="http://schemas.openxmlformats.org/spreadsheetml/2006/main" xmlns:r="http://schemas.openxmlformats.org/officeDocument/2006/relationships">
  <dimension ref="A1:N399"/>
  <sheetViews>
    <sheetView view="pageBreakPreview" topLeftCell="A361" zoomScale="85" zoomScaleNormal="85" zoomScaleSheetLayoutView="85" workbookViewId="0">
      <selection activeCell="B373" sqref="B373:H373"/>
    </sheetView>
  </sheetViews>
  <sheetFormatPr defaultRowHeight="17.25" customHeight="1"/>
  <cols>
    <col min="1" max="1" width="4.42578125" style="1" customWidth="1"/>
    <col min="2" max="2" width="18.5703125" style="1" customWidth="1"/>
    <col min="3" max="3" width="11.85546875" style="1" customWidth="1"/>
    <col min="4" max="4" width="9.140625" style="1" customWidth="1"/>
    <col min="5" max="6" width="11.85546875" style="1" customWidth="1"/>
    <col min="7" max="7" width="24" style="1" customWidth="1"/>
    <col min="8" max="8" width="11.85546875" style="1" customWidth="1"/>
    <col min="9" max="10" width="2.28515625" style="1" customWidth="1"/>
    <col min="11" max="13" width="8.28515625" style="1" customWidth="1"/>
    <col min="14" max="15" width="11.85546875" style="1" customWidth="1"/>
    <col min="16" max="16384" width="9.140625" style="1"/>
  </cols>
  <sheetData>
    <row r="1" spans="1:14" ht="17.25" customHeight="1">
      <c r="A1" s="352" t="str">
        <f>alokasi!A1</f>
        <v>PEMERINTAH KABUPATEN HULU SUNGAI SELATAN</v>
      </c>
      <c r="B1" s="352"/>
      <c r="C1" s="352"/>
      <c r="D1" s="352"/>
      <c r="E1" s="352"/>
      <c r="F1" s="352"/>
      <c r="G1" s="352"/>
      <c r="H1" s="352"/>
      <c r="I1" s="352"/>
      <c r="J1" s="352"/>
    </row>
    <row r="2" spans="1:14" ht="17.25" customHeight="1">
      <c r="A2" s="352" t="str">
        <f>alokasi!A2</f>
        <v>DINAS PENDIDIKAN</v>
      </c>
      <c r="B2" s="352"/>
      <c r="C2" s="352"/>
      <c r="D2" s="352"/>
      <c r="E2" s="352"/>
      <c r="F2" s="352"/>
      <c r="G2" s="352"/>
      <c r="H2" s="352"/>
      <c r="I2" s="352"/>
      <c r="J2" s="352"/>
    </row>
    <row r="3" spans="1:14" ht="17.25" customHeight="1">
      <c r="A3" s="349" t="str">
        <f>alokasi!A3</f>
        <v>SEKOLAH MENENGAH KEJURUAN NEGERI 2 KANDANGAN</v>
      </c>
      <c r="B3" s="349"/>
      <c r="C3" s="349"/>
      <c r="D3" s="349"/>
      <c r="E3" s="349"/>
      <c r="F3" s="349"/>
      <c r="G3" s="349"/>
      <c r="H3" s="349"/>
      <c r="I3" s="349"/>
      <c r="J3" s="349"/>
    </row>
    <row r="4" spans="1:14" ht="17.25" customHeight="1">
      <c r="A4" s="352" t="str">
        <f>alokasi!A4</f>
        <v>Jln .Gambah Dalam No 77 Telp. 22156 Kandangan 71215</v>
      </c>
      <c r="B4" s="352"/>
      <c r="C4" s="352"/>
      <c r="D4" s="352"/>
      <c r="E4" s="352"/>
      <c r="F4" s="352"/>
      <c r="G4" s="352"/>
      <c r="H4" s="352"/>
      <c r="I4" s="352"/>
      <c r="J4" s="352"/>
    </row>
    <row r="5" spans="1:14" ht="17.25" customHeight="1" thickBot="1">
      <c r="A5" s="478" t="str">
        <f>alokasi!A5</f>
        <v>Website : www.smkn2kandangan.sch.id  Email  : smkn2kdg@yahoo.co.id</v>
      </c>
      <c r="B5" s="478"/>
      <c r="C5" s="478"/>
      <c r="D5" s="478"/>
      <c r="E5" s="478"/>
      <c r="F5" s="478"/>
      <c r="G5" s="478"/>
      <c r="H5" s="478"/>
      <c r="I5" s="478"/>
      <c r="J5" s="478"/>
    </row>
    <row r="6" spans="1:14" ht="17.25" customHeight="1" thickTop="1"/>
    <row r="7" spans="1:14" ht="17.25" customHeight="1">
      <c r="A7" s="317" t="s">
        <v>58</v>
      </c>
      <c r="B7" s="317"/>
      <c r="C7" s="317"/>
      <c r="D7" s="317"/>
      <c r="E7" s="317"/>
      <c r="F7" s="317"/>
      <c r="G7" s="317"/>
      <c r="H7" s="317"/>
      <c r="I7" s="317"/>
      <c r="J7" s="317"/>
    </row>
    <row r="9" spans="1:14" ht="17.25" customHeight="1">
      <c r="A9" s="1" t="s">
        <v>373</v>
      </c>
      <c r="C9" s="1" t="str">
        <f>": "&amp;data!$C$3</f>
        <v>: SMKN 1 Barabai</v>
      </c>
    </row>
    <row r="10" spans="1:14" ht="17.25" customHeight="1">
      <c r="A10" s="1" t="s">
        <v>374</v>
      </c>
      <c r="C10" s="1" t="str">
        <f>": "&amp;data!$C$17</f>
        <v>: Bisnis dan Pemasaran</v>
      </c>
    </row>
    <row r="11" spans="1:14" ht="17.25" customHeight="1">
      <c r="A11" s="1" t="s">
        <v>200</v>
      </c>
      <c r="C11" s="1" t="str">
        <f>": "&amp;data!$C$18</f>
        <v>: Bisnis Daring dan Pemasaran</v>
      </c>
    </row>
    <row r="12" spans="1:14" ht="17.25" customHeight="1">
      <c r="A12" s="1" t="s">
        <v>0</v>
      </c>
      <c r="C12" s="1" t="str">
        <f>": "&amp;data!$C$5</f>
        <v>: Administrasi Transakssi</v>
      </c>
    </row>
    <row r="13" spans="1:14" ht="17.25" customHeight="1">
      <c r="A13" s="1" t="s">
        <v>1</v>
      </c>
      <c r="C13" s="1" t="str">
        <f>": "&amp;data!$C$6</f>
        <v>: XI  BDP</v>
      </c>
    </row>
    <row r="14" spans="1:14" ht="17.25" customHeight="1">
      <c r="A14" s="1" t="s">
        <v>38</v>
      </c>
      <c r="C14" s="1" t="str">
        <f>matrik!B4</f>
        <v>Genap</v>
      </c>
    </row>
    <row r="15" spans="1:14" ht="17.25" customHeight="1">
      <c r="A15" s="1" t="s">
        <v>378</v>
      </c>
      <c r="C15" s="96"/>
      <c r="D15" s="96"/>
      <c r="K15" s="1" t="s">
        <v>80</v>
      </c>
      <c r="L15" s="1" t="s">
        <v>385</v>
      </c>
      <c r="M15" s="1" t="s">
        <v>386</v>
      </c>
    </row>
    <row r="16" spans="1:14" ht="17.25" customHeight="1">
      <c r="A16" s="1" t="s">
        <v>379</v>
      </c>
      <c r="C16" s="96" t="e">
        <f>": "&amp;silabus!#REF!&amp;" JP"</f>
        <v>#REF!</v>
      </c>
      <c r="D16" s="96"/>
      <c r="K16" s="96" t="e">
        <f>silabus!#REF!</f>
        <v>#REF!</v>
      </c>
      <c r="L16" s="1" t="e">
        <f>K16*45</f>
        <v>#REF!</v>
      </c>
      <c r="M16" s="1" t="e">
        <f>L16-H49-H53</f>
        <v>#REF!</v>
      </c>
      <c r="N16" s="1" t="s">
        <v>80</v>
      </c>
    </row>
    <row r="17" spans="1:14" ht="17.25" customHeight="1">
      <c r="A17" s="1" t="s">
        <v>380</v>
      </c>
      <c r="C17" s="96" t="e">
        <f>": "&amp;silabus!#REF!&amp;" JP"</f>
        <v>#REF!</v>
      </c>
      <c r="D17" s="96"/>
      <c r="K17" s="96" t="e">
        <f>silabus!#REF!</f>
        <v>#REF!</v>
      </c>
      <c r="L17" s="1" t="e">
        <f>K17*45</f>
        <v>#REF!</v>
      </c>
      <c r="M17" s="1" t="e">
        <f>L17</f>
        <v>#REF!</v>
      </c>
      <c r="N17" s="1" t="s">
        <v>80</v>
      </c>
    </row>
    <row r="19" spans="1:14" ht="17.25" customHeight="1">
      <c r="A19" s="5" t="s">
        <v>59</v>
      </c>
    </row>
    <row r="20" spans="1:14" ht="17.25" customHeight="1">
      <c r="A20" s="327" t="str">
        <f>silabus!$A$14&amp;" "&amp;silabus!$B$14</f>
        <v>KI-1 : Menghayati dan mengamalkan ajaran agama yang dianutnya</v>
      </c>
      <c r="B20" s="327"/>
      <c r="C20" s="327"/>
      <c r="D20" s="327"/>
      <c r="E20" s="327"/>
      <c r="F20" s="327"/>
      <c r="G20" s="327"/>
      <c r="H20" s="327"/>
      <c r="I20" s="327"/>
      <c r="J20" s="327"/>
    </row>
    <row r="21" spans="1:14" ht="66" customHeight="1">
      <c r="A21" s="327" t="str">
        <f>silabus!$A$15&amp;" "&amp;silabus!$B$15</f>
        <v>KI-2 : Menghayati dan mengamalkan perilaku jujur, disiplin, santun, peduli (gotong royong, kerja sama, toleran, damai), bertanggung-jawab, responsif, dan proaktif melalui keteladanan, pemberian nasihat, penguatan, pembiasaan, dan pengkondisian secara berkesinambungan serta menunjukkan sikap sebagai bagian dari solusi atas berbagai permasalahan dalam berinteraksi secara efektif dengan lingkungan sosial dan alam serta dalam menempatkan diri sebagai cerminan bangsa dalam pergaulan dunia</v>
      </c>
      <c r="B21" s="327"/>
      <c r="C21" s="327"/>
      <c r="D21" s="327"/>
      <c r="E21" s="327"/>
      <c r="F21" s="327"/>
      <c r="G21" s="327"/>
      <c r="H21" s="327"/>
      <c r="I21" s="327"/>
      <c r="J21" s="327"/>
    </row>
    <row r="22" spans="1:14" ht="64.5" customHeight="1">
      <c r="A22" s="327" t="str">
        <f>silabus!$A$16&amp;" "&amp;silabus!$B$16</f>
        <v>KI-3 : Memahami, menerapkan, menganalisis, dan mengevaluasi tentang pengetahuan faktual, konseptual, operasional dasar, dan metakognitif sesuai dengan bidang dan lingkup kerja Bisnis Daring dan Pemasaran pada tingkat teknis, spesifik, detil, dan kompleks, berkenaan dengan ilmu pengetahuan, teknologi, seni, budaya, dan humaniora dalam konteks pengembangan potensi diri sebagai bagian dari keluarga, sekolah, dunia kerja, warga masyarakat nasional, regional, dan internasional.</v>
      </c>
      <c r="B22" s="327"/>
      <c r="C22" s="327"/>
      <c r="D22" s="327"/>
      <c r="E22" s="327"/>
      <c r="F22" s="327"/>
      <c r="G22" s="327"/>
      <c r="H22" s="327"/>
      <c r="I22" s="327"/>
      <c r="J22" s="327"/>
    </row>
    <row r="23" spans="1:14" ht="146.25" customHeight="1">
      <c r="A23" s="327" t="str">
        <f>silabus!$A$17&amp;" "&amp;silabus!$B$17</f>
        <v>KI-4 : Melaksanakan tugas spesifik dengan menggunakan alat, informasi, dan prosedur kerja yang lazim dilakukan serta memecahkan masalah sesuai dengan lingkup Administrasi Umum sebagai Dasar Bidang Bisnis dan Manajemen. Menampilkan kinerja di bawah bimbingan dengan mutu dan kuantitas yang terukur sesuai dengan standar kompetensi kerja. Menunjukkan keterampilan menalar, mengolah, dan menyaji secara efektif, kreatif, produktif, kritis, mandiri, kolaboratif, komunikatif, dan solutif dalam ranah abstrak terkait dengan pengembangan dari yang dipelajarinya di sekolah, serta mampu melaksanakan tugas spesifik di bawah pengawasan langsung. Menunjukkan keterampilan mempersepsi, kesiapan, meniru, membiasakan, gerak mahir, menjadikan gerak alami dalam ranah konkret terkait dengan pengembangan dari yang dipelajarinya di sekolah, serta mampu melaksanakan tugas spesifik di bawah pengawasan langsung.</v>
      </c>
      <c r="B23" s="327"/>
      <c r="C23" s="327"/>
      <c r="D23" s="327"/>
      <c r="E23" s="327"/>
      <c r="F23" s="327"/>
      <c r="G23" s="327"/>
      <c r="H23" s="327"/>
      <c r="I23" s="327"/>
      <c r="J23" s="327"/>
    </row>
    <row r="25" spans="1:14" ht="17.25" customHeight="1">
      <c r="A25" s="5" t="s">
        <v>60</v>
      </c>
    </row>
    <row r="26" spans="1:14" ht="17.25" customHeight="1">
      <c r="A26" s="327" t="e">
        <f>silabus!#REF!</f>
        <v>#REF!</v>
      </c>
      <c r="B26" s="327"/>
      <c r="C26" s="327"/>
      <c r="D26" s="327"/>
      <c r="E26" s="327"/>
      <c r="F26" s="327"/>
      <c r="G26" s="327"/>
      <c r="H26" s="327"/>
      <c r="I26" s="327"/>
      <c r="J26" s="327"/>
    </row>
    <row r="27" spans="1:14" ht="17.25" customHeight="1">
      <c r="A27" s="327" t="e">
        <f>silabus!#REF!</f>
        <v>#REF!</v>
      </c>
      <c r="B27" s="327"/>
      <c r="C27" s="327"/>
      <c r="D27" s="327"/>
      <c r="E27" s="327"/>
      <c r="F27" s="327"/>
      <c r="G27" s="327"/>
      <c r="H27" s="327"/>
      <c r="I27" s="327"/>
      <c r="J27" s="327"/>
    </row>
    <row r="29" spans="1:14" ht="17.25" customHeight="1">
      <c r="A29" s="5" t="s">
        <v>92</v>
      </c>
    </row>
    <row r="30" spans="1:14" ht="33.75" customHeight="1">
      <c r="A30" s="327" t="e">
        <f>silabus!#REF!</f>
        <v>#REF!</v>
      </c>
      <c r="B30" s="327"/>
      <c r="C30" s="327"/>
      <c r="D30" s="327"/>
      <c r="E30" s="327"/>
      <c r="F30" s="327"/>
      <c r="G30" s="327"/>
      <c r="H30" s="327"/>
      <c r="I30" s="327"/>
      <c r="J30" s="327"/>
    </row>
    <row r="31" spans="1:14" ht="35.25" customHeight="1">
      <c r="A31" s="327" t="e">
        <f>silabus!#REF!</f>
        <v>#REF!</v>
      </c>
      <c r="B31" s="327"/>
      <c r="C31" s="327"/>
      <c r="D31" s="327"/>
      <c r="E31" s="327"/>
      <c r="F31" s="327"/>
      <c r="G31" s="327"/>
      <c r="H31" s="327"/>
      <c r="I31" s="327"/>
      <c r="J31" s="327"/>
    </row>
    <row r="33" spans="1:10" ht="17.25" customHeight="1">
      <c r="A33" s="5" t="s">
        <v>93</v>
      </c>
    </row>
    <row r="34" spans="1:10" ht="48" customHeight="1">
      <c r="A34" s="327" t="e">
        <f>matrik!#REF!</f>
        <v>#REF!</v>
      </c>
      <c r="B34" s="327"/>
      <c r="C34" s="327"/>
      <c r="D34" s="327"/>
      <c r="E34" s="327"/>
      <c r="F34" s="327"/>
      <c r="G34" s="327"/>
      <c r="H34" s="327"/>
      <c r="I34" s="327"/>
      <c r="J34" s="327"/>
    </row>
    <row r="35" spans="1:10" ht="33.75" customHeight="1">
      <c r="A35" s="327" t="e">
        <f>matrik!#REF!</f>
        <v>#REF!</v>
      </c>
      <c r="B35" s="327"/>
      <c r="C35" s="327"/>
      <c r="D35" s="327"/>
      <c r="E35" s="327"/>
      <c r="F35" s="327"/>
      <c r="G35" s="327"/>
      <c r="H35" s="327"/>
      <c r="I35" s="327"/>
      <c r="J35" s="327"/>
    </row>
    <row r="37" spans="1:10" ht="17.25" customHeight="1">
      <c r="A37" s="5" t="s">
        <v>94</v>
      </c>
    </row>
    <row r="38" spans="1:10" ht="47.25" customHeight="1">
      <c r="A38" s="327" t="e">
        <f>silabus!#REF!</f>
        <v>#REF!</v>
      </c>
      <c r="B38" s="327"/>
      <c r="C38" s="327"/>
      <c r="D38" s="327"/>
      <c r="E38" s="327"/>
      <c r="F38" s="327"/>
      <c r="G38" s="327"/>
      <c r="H38" s="327"/>
      <c r="I38" s="327"/>
      <c r="J38" s="327"/>
    </row>
    <row r="40" spans="1:10" ht="17.25" customHeight="1">
      <c r="A40" s="5" t="s">
        <v>95</v>
      </c>
    </row>
    <row r="41" spans="1:10" ht="17.25" customHeight="1">
      <c r="A41" s="1">
        <v>1</v>
      </c>
      <c r="B41" s="1" t="s">
        <v>370</v>
      </c>
      <c r="C41" s="1" t="str">
        <f>data!$C$13</f>
        <v>Saintifik</v>
      </c>
    </row>
    <row r="42" spans="1:10" ht="17.25" customHeight="1">
      <c r="A42" s="1">
        <v>2</v>
      </c>
      <c r="B42" s="1" t="s">
        <v>371</v>
      </c>
      <c r="C42" s="1" t="str">
        <f>data!$C$14</f>
        <v>Problem based learning</v>
      </c>
    </row>
    <row r="43" spans="1:10" ht="17.25" customHeight="1">
      <c r="A43" s="1">
        <v>3</v>
      </c>
      <c r="B43" s="1" t="s">
        <v>372</v>
      </c>
      <c r="C43" s="1" t="str">
        <f>data!$C$15</f>
        <v>Paparan, diskusi, tanya jawab, praktik dan eksperimen</v>
      </c>
    </row>
    <row r="45" spans="1:10" ht="17.25" customHeight="1">
      <c r="A45" s="5" t="s">
        <v>96</v>
      </c>
    </row>
    <row r="46" spans="1:10" ht="17.25" customHeight="1">
      <c r="A46" s="1">
        <v>1</v>
      </c>
      <c r="B46" s="1" t="str">
        <f>"Pertemuan ke "&amp;A46&amp;" = "&amp;data!$C$12&amp;" JP"</f>
        <v>Pertemuan ke 1 = 6 JP</v>
      </c>
    </row>
    <row r="47" spans="1:10" s="231" customFormat="1" ht="63">
      <c r="A47" s="467" t="s">
        <v>97</v>
      </c>
      <c r="B47" s="337"/>
      <c r="C47" s="467" t="s">
        <v>18</v>
      </c>
      <c r="D47" s="468"/>
      <c r="E47" s="467" t="str">
        <f>"Deskripsi Kegiatan / Pendekatan "&amp;C41</f>
        <v>Deskripsi Kegiatan / Pendekatan Saintifik</v>
      </c>
      <c r="F47" s="474"/>
      <c r="G47" s="468"/>
      <c r="H47" s="230" t="s">
        <v>384</v>
      </c>
    </row>
    <row r="48" spans="1:10" ht="17.25" customHeight="1">
      <c r="A48" s="463" t="s">
        <v>98</v>
      </c>
      <c r="B48" s="464"/>
      <c r="C48" s="464"/>
      <c r="D48" s="464"/>
      <c r="E48" s="464"/>
      <c r="F48" s="464"/>
      <c r="G48" s="464"/>
      <c r="H48" s="465"/>
    </row>
    <row r="49" spans="1:8" ht="174" customHeight="1">
      <c r="A49" s="463"/>
      <c r="B49" s="465"/>
      <c r="C49" s="461"/>
      <c r="D49" s="462"/>
      <c r="E49" s="475" t="str">
        <f>"1. Guru memberi salam, selanjutnya menanyakan kabar peserta didik, dengan menyampaikan ucapan “Bagaimana kabar kalian hari ini? Sudah siapkah belajar? Siapa yang tidak hadir dalam pembelajaran hari ini"&amp;"
2. Guru meminta peserta didik untuk mengecek kerapian seragam dan kebersihan kelas, minimal di sekitar meja dan kursi tempat duduknya"&amp;"
3. Guru meminta salah satu peserta didik untuk memimpin do’a"&amp;" 
4. Guru mengajukan pertanyaan tentang, materi pelajaran
5. Guru menyampaikan KD dan tujuan pembelajaran ranah pengetahuan yang akan dicapai"&amp;"
6. Guru menyampaikan manfaat pelajaran
7. Guru membagi kelas dalam kelompok yang masing-masing beranggotakan 3 peserta didik"</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pengetahuan yang akan dicapai
6. Guru menyampaikan manfaat pelajaran
7. Guru membagi kelas dalam kelompok yang masing-masing beranggotakan 3 peserta didik</v>
      </c>
      <c r="F49" s="476"/>
      <c r="G49" s="477"/>
      <c r="H49" s="229">
        <v>15</v>
      </c>
    </row>
    <row r="50" spans="1:8" ht="17.25" customHeight="1">
      <c r="A50" s="463" t="s">
        <v>99</v>
      </c>
      <c r="B50" s="464"/>
      <c r="C50" s="464"/>
      <c r="D50" s="464"/>
      <c r="E50" s="464"/>
      <c r="F50" s="464"/>
      <c r="G50" s="464"/>
      <c r="H50" s="465"/>
    </row>
    <row r="51" spans="1:8" ht="212.25" customHeight="1">
      <c r="A51" s="463"/>
      <c r="B51" s="465"/>
      <c r="C51" s="475" t="str">
        <f>matrik!C13</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51" s="477"/>
      <c r="E51" s="475" t="e">
        <f>silabus!#REF!</f>
        <v>#REF!</v>
      </c>
      <c r="F51" s="476"/>
      <c r="G51" s="477"/>
      <c r="H51" s="229" t="e">
        <f>M16</f>
        <v>#REF!</v>
      </c>
    </row>
    <row r="52" spans="1:8" ht="17.25" customHeight="1">
      <c r="A52" s="463" t="s">
        <v>100</v>
      </c>
      <c r="B52" s="464"/>
      <c r="C52" s="464"/>
      <c r="D52" s="464"/>
      <c r="E52" s="464"/>
      <c r="F52" s="464"/>
      <c r="G52" s="464"/>
      <c r="H52" s="465"/>
    </row>
    <row r="53" spans="1:8" ht="88.5" customHeight="1">
      <c r="A53" s="463"/>
      <c r="B53" s="465"/>
      <c r="C53" s="463"/>
      <c r="D53" s="465"/>
      <c r="E53" s="475" t="s">
        <v>383</v>
      </c>
      <c r="F53" s="476"/>
      <c r="G53" s="477"/>
      <c r="H53" s="229">
        <v>15</v>
      </c>
    </row>
    <row r="55" spans="1:8" ht="17.25" customHeight="1">
      <c r="A55" s="1">
        <v>2</v>
      </c>
      <c r="B55" s="1" t="str">
        <f>"Pertemuan ke "&amp;A55&amp;" = "&amp;data!$C$12&amp;" JP"</f>
        <v>Pertemuan ke 2 = 6 JP</v>
      </c>
    </row>
    <row r="56" spans="1:8" ht="17.25" customHeight="1">
      <c r="A56" s="467" t="s">
        <v>97</v>
      </c>
      <c r="B56" s="337"/>
      <c r="C56" s="467" t="s">
        <v>18</v>
      </c>
      <c r="D56" s="468"/>
      <c r="E56" s="467" t="str">
        <f>E47</f>
        <v>Deskripsi Kegiatan / Pendekatan Saintifik</v>
      </c>
      <c r="F56" s="474"/>
      <c r="G56" s="468"/>
      <c r="H56" s="230" t="s">
        <v>35</v>
      </c>
    </row>
    <row r="57" spans="1:8" ht="17.25" customHeight="1">
      <c r="A57" s="463" t="s">
        <v>98</v>
      </c>
      <c r="B57" s="464"/>
      <c r="C57" s="464"/>
      <c r="D57" s="464"/>
      <c r="E57" s="464"/>
      <c r="F57" s="464"/>
      <c r="G57" s="464"/>
      <c r="H57" s="465"/>
    </row>
    <row r="58" spans="1:8" ht="175.5" customHeight="1">
      <c r="A58" s="463"/>
      <c r="B58" s="465"/>
      <c r="C58" s="461"/>
      <c r="D58" s="462"/>
      <c r="E58" s="475" t="str">
        <f>"1. Guru memberi salam, selanjutnya menanyakan kabar peserta didik, dengan menyampaikan ucapan “Bagaimana kabar kalian hari ini? Sudah siapkah belajar? Siapa yang tidak hadir dalam pembelajaran hari ini"&amp;"
2. Guru meminta peserta didik untuk mengecek kerapian seragam dan kebersihan kelas, minimal di sekitar meja dan kursi tempat duduknya"&amp;"
3. Guru meminta salah satu peserta didik untuk memimpin do’a"&amp;" 
4. Guru mengajukan pertanyaan tentang, materi pelajaran
5. Guru menyampaikan KD dan tujuan pembelajaran ranah keterampilan yang akan dicapai"&amp;"
6. Guru menyampaikan manfaat pelajaran
7. Guru membagi kelas dalam kelompok yang masing-masing beranggotakan 3 peserta didik"</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58" s="476"/>
      <c r="G58" s="477"/>
      <c r="H58" s="229">
        <f>H49</f>
        <v>15</v>
      </c>
    </row>
    <row r="59" spans="1:8" ht="17.25" customHeight="1">
      <c r="A59" s="463" t="s">
        <v>99</v>
      </c>
      <c r="B59" s="464"/>
      <c r="C59" s="464"/>
      <c r="D59" s="464"/>
      <c r="E59" s="464"/>
      <c r="F59" s="464"/>
      <c r="G59" s="464"/>
      <c r="H59" s="465"/>
    </row>
    <row r="60" spans="1:8" ht="210.75" customHeight="1">
      <c r="A60" s="463"/>
      <c r="B60" s="465"/>
      <c r="C60" s="475" t="str">
        <f>C51</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60" s="477"/>
      <c r="E60" s="475" t="e">
        <f>E51</f>
        <v>#REF!</v>
      </c>
      <c r="F60" s="476"/>
      <c r="G60" s="477"/>
      <c r="H60" s="229" t="e">
        <f>H51</f>
        <v>#REF!</v>
      </c>
    </row>
    <row r="61" spans="1:8" ht="17.25" customHeight="1">
      <c r="A61" s="463" t="s">
        <v>100</v>
      </c>
      <c r="B61" s="464"/>
      <c r="C61" s="464"/>
      <c r="D61" s="464"/>
      <c r="E61" s="464"/>
      <c r="F61" s="464"/>
      <c r="G61" s="464"/>
      <c r="H61" s="465"/>
    </row>
    <row r="62" spans="1:8" ht="87.75" customHeight="1">
      <c r="A62" s="463"/>
      <c r="B62" s="465"/>
      <c r="C62" s="336"/>
      <c r="D62" s="337"/>
      <c r="E62" s="475" t="str">
        <f>E53</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62" s="476"/>
      <c r="G62" s="477"/>
      <c r="H62" s="229">
        <f>H53</f>
        <v>15</v>
      </c>
    </row>
    <row r="63" spans="1:8" ht="17.25" hidden="1" customHeight="1"/>
    <row r="64" spans="1:8" ht="17.25" hidden="1" customHeight="1">
      <c r="A64" s="1">
        <v>3</v>
      </c>
      <c r="B64" s="1" t="str">
        <f>"Pertemuan ke "&amp;A64&amp;" = "&amp;data!$C$12&amp;" JP"</f>
        <v>Pertemuan ke 3 = 6 JP</v>
      </c>
    </row>
    <row r="65" spans="1:8" ht="17.25" hidden="1" customHeight="1">
      <c r="A65" s="467" t="s">
        <v>97</v>
      </c>
      <c r="B65" s="337"/>
      <c r="C65" s="467" t="s">
        <v>18</v>
      </c>
      <c r="D65" s="468"/>
      <c r="E65" s="467" t="str">
        <f>E56</f>
        <v>Deskripsi Kegiatan / Pendekatan Saintifik</v>
      </c>
      <c r="F65" s="474"/>
      <c r="G65" s="468"/>
      <c r="H65" s="230" t="s">
        <v>35</v>
      </c>
    </row>
    <row r="66" spans="1:8" ht="17.25" hidden="1" customHeight="1">
      <c r="A66" s="463" t="s">
        <v>98</v>
      </c>
      <c r="B66" s="464"/>
      <c r="C66" s="464"/>
      <c r="D66" s="464"/>
      <c r="E66" s="464"/>
      <c r="F66" s="464"/>
      <c r="G66" s="464"/>
      <c r="H66" s="465"/>
    </row>
    <row r="67" spans="1:8" ht="176.25" hidden="1" customHeight="1">
      <c r="A67" s="463"/>
      <c r="B67" s="465"/>
      <c r="C67" s="461"/>
      <c r="D67" s="462"/>
      <c r="E67" s="475" t="str">
        <f>E58</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67" s="476"/>
      <c r="G67" s="477"/>
      <c r="H67" s="228">
        <f>H58</f>
        <v>15</v>
      </c>
    </row>
    <row r="68" spans="1:8" ht="17.25" hidden="1" customHeight="1">
      <c r="A68" s="463" t="s">
        <v>99</v>
      </c>
      <c r="B68" s="464"/>
      <c r="C68" s="464"/>
      <c r="D68" s="464"/>
      <c r="E68" s="464"/>
      <c r="F68" s="464"/>
      <c r="G68" s="464"/>
      <c r="H68" s="465"/>
    </row>
    <row r="69" spans="1:8" ht="249" hidden="1" customHeight="1">
      <c r="A69" s="463"/>
      <c r="B69" s="465"/>
      <c r="C69" s="475" t="str">
        <f>C60</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69" s="477"/>
      <c r="E69" s="475" t="e">
        <f>E60</f>
        <v>#REF!</v>
      </c>
      <c r="F69" s="476"/>
      <c r="G69" s="477"/>
      <c r="H69" s="229" t="e">
        <f>H60</f>
        <v>#REF!</v>
      </c>
    </row>
    <row r="70" spans="1:8" ht="17.25" hidden="1" customHeight="1">
      <c r="A70" s="463" t="s">
        <v>100</v>
      </c>
      <c r="B70" s="464"/>
      <c r="C70" s="464"/>
      <c r="D70" s="464"/>
      <c r="E70" s="464"/>
      <c r="F70" s="464"/>
      <c r="G70" s="464"/>
      <c r="H70" s="465"/>
    </row>
    <row r="71" spans="1:8" ht="89.25" hidden="1" customHeight="1">
      <c r="A71" s="463"/>
      <c r="B71" s="465"/>
      <c r="C71" s="336"/>
      <c r="D71" s="337"/>
      <c r="E71" s="475" t="str">
        <f>E62</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71" s="476"/>
      <c r="G71" s="477"/>
      <c r="H71" s="229">
        <f>H62</f>
        <v>15</v>
      </c>
    </row>
    <row r="72" spans="1:8" ht="17.25" hidden="1" customHeight="1"/>
    <row r="73" spans="1:8" ht="17.25" hidden="1" customHeight="1">
      <c r="A73" s="1">
        <v>4</v>
      </c>
      <c r="B73" s="1" t="str">
        <f>"Pertemuan ke "&amp;A73&amp;" = "&amp;data!$C$12&amp;" JP"</f>
        <v>Pertemuan ke 4 = 6 JP</v>
      </c>
    </row>
    <row r="74" spans="1:8" ht="17.25" hidden="1" customHeight="1">
      <c r="A74" s="467" t="s">
        <v>97</v>
      </c>
      <c r="B74" s="337"/>
      <c r="C74" s="467" t="s">
        <v>18</v>
      </c>
      <c r="D74" s="468"/>
      <c r="E74" s="467" t="str">
        <f>E65</f>
        <v>Deskripsi Kegiatan / Pendekatan Saintifik</v>
      </c>
      <c r="F74" s="474"/>
      <c r="G74" s="468"/>
      <c r="H74" s="230" t="s">
        <v>35</v>
      </c>
    </row>
    <row r="75" spans="1:8" ht="17.25" hidden="1" customHeight="1">
      <c r="A75" s="463" t="s">
        <v>98</v>
      </c>
      <c r="B75" s="464"/>
      <c r="C75" s="464"/>
      <c r="D75" s="464"/>
      <c r="E75" s="464"/>
      <c r="F75" s="464"/>
      <c r="G75" s="464"/>
      <c r="H75" s="465"/>
    </row>
    <row r="76" spans="1:8" ht="175.5" hidden="1" customHeight="1">
      <c r="A76" s="463"/>
      <c r="B76" s="465"/>
      <c r="C76" s="336"/>
      <c r="D76" s="337"/>
      <c r="E76" s="475" t="str">
        <f>E67</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76" s="476"/>
      <c r="G76" s="477"/>
      <c r="H76" s="229">
        <f>H67</f>
        <v>15</v>
      </c>
    </row>
    <row r="77" spans="1:8" ht="17.25" hidden="1" customHeight="1">
      <c r="A77" s="463" t="s">
        <v>99</v>
      </c>
      <c r="B77" s="464"/>
      <c r="C77" s="464"/>
      <c r="D77" s="464"/>
      <c r="E77" s="464"/>
      <c r="F77" s="464"/>
      <c r="G77" s="464"/>
      <c r="H77" s="465"/>
    </row>
    <row r="78" spans="1:8" ht="273.75" hidden="1" customHeight="1">
      <c r="A78" s="463"/>
      <c r="B78" s="465"/>
      <c r="C78" s="475" t="str">
        <f>C69</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78" s="477"/>
      <c r="E78" s="475" t="e">
        <f>E69</f>
        <v>#REF!</v>
      </c>
      <c r="F78" s="476"/>
      <c r="G78" s="477"/>
      <c r="H78" s="229" t="e">
        <f>H69</f>
        <v>#REF!</v>
      </c>
    </row>
    <row r="79" spans="1:8" ht="17.25" hidden="1" customHeight="1">
      <c r="A79" s="463" t="s">
        <v>100</v>
      </c>
      <c r="B79" s="464"/>
      <c r="C79" s="464"/>
      <c r="D79" s="464"/>
      <c r="E79" s="464"/>
      <c r="F79" s="464"/>
      <c r="G79" s="464"/>
      <c r="H79" s="465"/>
    </row>
    <row r="80" spans="1:8" ht="89.25" hidden="1" customHeight="1">
      <c r="A80" s="463"/>
      <c r="B80" s="465"/>
      <c r="C80" s="336"/>
      <c r="D80" s="337"/>
      <c r="E80" s="475" t="str">
        <f>E71</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80" s="476"/>
      <c r="G80" s="477"/>
      <c r="H80" s="229">
        <f>H71</f>
        <v>15</v>
      </c>
    </row>
    <row r="81" spans="1:8" ht="17.25" hidden="1" customHeight="1"/>
    <row r="82" spans="1:8" ht="17.25" hidden="1" customHeight="1">
      <c r="A82" s="1">
        <v>5</v>
      </c>
      <c r="B82" s="1" t="str">
        <f>"Pertemuan ke "&amp;A82&amp;" = "&amp;data!$C$12&amp;" JP"</f>
        <v>Pertemuan ke 5 = 6 JP</v>
      </c>
    </row>
    <row r="83" spans="1:8" ht="17.25" hidden="1" customHeight="1">
      <c r="A83" s="467" t="s">
        <v>97</v>
      </c>
      <c r="B83" s="337"/>
      <c r="C83" s="467" t="s">
        <v>18</v>
      </c>
      <c r="D83" s="468"/>
      <c r="E83" s="467" t="str">
        <f>E74</f>
        <v>Deskripsi Kegiatan / Pendekatan Saintifik</v>
      </c>
      <c r="F83" s="474"/>
      <c r="G83" s="468"/>
      <c r="H83" s="230" t="s">
        <v>35</v>
      </c>
    </row>
    <row r="84" spans="1:8" ht="17.25" hidden="1" customHeight="1">
      <c r="A84" s="463" t="s">
        <v>98</v>
      </c>
      <c r="B84" s="464"/>
      <c r="C84" s="464"/>
      <c r="D84" s="464"/>
      <c r="E84" s="464"/>
      <c r="F84" s="464"/>
      <c r="G84" s="464"/>
      <c r="H84" s="465"/>
    </row>
    <row r="85" spans="1:8" ht="175.5" hidden="1" customHeight="1">
      <c r="A85" s="463"/>
      <c r="B85" s="465"/>
      <c r="C85" s="336"/>
      <c r="D85" s="337"/>
      <c r="E85" s="475" t="str">
        <f>E76</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85" s="476"/>
      <c r="G85" s="477"/>
      <c r="H85" s="229">
        <f>H76</f>
        <v>15</v>
      </c>
    </row>
    <row r="86" spans="1:8" ht="17.25" hidden="1" customHeight="1">
      <c r="A86" s="463" t="s">
        <v>99</v>
      </c>
      <c r="B86" s="464"/>
      <c r="C86" s="464"/>
      <c r="D86" s="464"/>
      <c r="E86" s="464"/>
      <c r="F86" s="464"/>
      <c r="G86" s="464"/>
      <c r="H86" s="465"/>
    </row>
    <row r="87" spans="1:8" ht="274.5" hidden="1" customHeight="1">
      <c r="A87" s="463"/>
      <c r="B87" s="465"/>
      <c r="C87" s="475" t="str">
        <f>C78</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87" s="477"/>
      <c r="E87" s="475" t="e">
        <f>E78</f>
        <v>#REF!</v>
      </c>
      <c r="F87" s="476"/>
      <c r="G87" s="477"/>
      <c r="H87" s="229" t="e">
        <f>H78</f>
        <v>#REF!</v>
      </c>
    </row>
    <row r="88" spans="1:8" ht="17.25" hidden="1" customHeight="1">
      <c r="A88" s="463" t="s">
        <v>100</v>
      </c>
      <c r="B88" s="464"/>
      <c r="C88" s="464"/>
      <c r="D88" s="464"/>
      <c r="E88" s="464"/>
      <c r="F88" s="464"/>
      <c r="G88" s="464"/>
      <c r="H88" s="465"/>
    </row>
    <row r="89" spans="1:8" ht="88.5" hidden="1" customHeight="1">
      <c r="A89" s="463"/>
      <c r="B89" s="465"/>
      <c r="C89" s="336"/>
      <c r="D89" s="337"/>
      <c r="E89" s="475" t="str">
        <f>E80</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89" s="476"/>
      <c r="G89" s="477"/>
      <c r="H89" s="229">
        <f>H80</f>
        <v>15</v>
      </c>
    </row>
    <row r="90" spans="1:8" ht="17.25" hidden="1" customHeight="1"/>
    <row r="91" spans="1:8" ht="17.25" hidden="1" customHeight="1">
      <c r="A91" s="1">
        <v>6</v>
      </c>
      <c r="B91" s="1" t="str">
        <f>"Pertemuan ke "&amp;A91&amp;" = "&amp;data!$C$12&amp;" JP"</f>
        <v>Pertemuan ke 6 = 6 JP</v>
      </c>
    </row>
    <row r="92" spans="1:8" ht="17.25" hidden="1" customHeight="1">
      <c r="A92" s="467" t="s">
        <v>97</v>
      </c>
      <c r="B92" s="337"/>
      <c r="C92" s="467" t="s">
        <v>18</v>
      </c>
      <c r="D92" s="468"/>
      <c r="E92" s="467" t="str">
        <f>E83</f>
        <v>Deskripsi Kegiatan / Pendekatan Saintifik</v>
      </c>
      <c r="F92" s="474"/>
      <c r="G92" s="468"/>
      <c r="H92" s="230" t="s">
        <v>35</v>
      </c>
    </row>
    <row r="93" spans="1:8" ht="17.25" hidden="1" customHeight="1">
      <c r="A93" s="463" t="s">
        <v>98</v>
      </c>
      <c r="B93" s="464"/>
      <c r="C93" s="464"/>
      <c r="D93" s="464"/>
      <c r="E93" s="464"/>
      <c r="F93" s="464"/>
      <c r="G93" s="464"/>
      <c r="H93" s="465"/>
    </row>
    <row r="94" spans="1:8" ht="17.25" hidden="1" customHeight="1">
      <c r="A94" s="463"/>
      <c r="B94" s="465"/>
      <c r="C94" s="336"/>
      <c r="D94" s="337"/>
      <c r="E94" s="475" t="str">
        <f>E85</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94" s="476"/>
      <c r="G94" s="477"/>
      <c r="H94" s="229">
        <f>H85</f>
        <v>15</v>
      </c>
    </row>
    <row r="95" spans="1:8" ht="17.25" hidden="1" customHeight="1">
      <c r="A95" s="463" t="s">
        <v>99</v>
      </c>
      <c r="B95" s="464"/>
      <c r="C95" s="464"/>
      <c r="D95" s="464"/>
      <c r="E95" s="464"/>
      <c r="F95" s="464"/>
      <c r="G95" s="464"/>
      <c r="H95" s="465"/>
    </row>
    <row r="96" spans="1:8" ht="17.25" hidden="1" customHeight="1">
      <c r="A96" s="463"/>
      <c r="B96" s="465"/>
      <c r="C96" s="475" t="str">
        <f>C87</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96" s="477"/>
      <c r="E96" s="475" t="e">
        <f>E87</f>
        <v>#REF!</v>
      </c>
      <c r="F96" s="476"/>
      <c r="G96" s="477"/>
      <c r="H96" s="229" t="e">
        <f>H87</f>
        <v>#REF!</v>
      </c>
    </row>
    <row r="97" spans="1:8" ht="17.25" hidden="1" customHeight="1">
      <c r="A97" s="463" t="s">
        <v>100</v>
      </c>
      <c r="B97" s="464"/>
      <c r="C97" s="464"/>
      <c r="D97" s="464"/>
      <c r="E97" s="464"/>
      <c r="F97" s="464"/>
      <c r="G97" s="464"/>
      <c r="H97" s="465"/>
    </row>
    <row r="98" spans="1:8" ht="17.25" hidden="1" customHeight="1">
      <c r="A98" s="463"/>
      <c r="B98" s="465"/>
      <c r="C98" s="336"/>
      <c r="D98" s="337"/>
      <c r="E98" s="475" t="str">
        <f>E89</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98" s="476"/>
      <c r="G98" s="477"/>
      <c r="H98" s="229">
        <f>H89</f>
        <v>15</v>
      </c>
    </row>
    <row r="99" spans="1:8" ht="17.25" hidden="1" customHeight="1"/>
    <row r="100" spans="1:8" ht="17.25" hidden="1" customHeight="1">
      <c r="A100" s="1">
        <v>7</v>
      </c>
      <c r="B100" s="1" t="str">
        <f>"Pertemuan ke "&amp;A100&amp;" = "&amp;data!$C$12&amp;" JP"</f>
        <v>Pertemuan ke 7 = 6 JP</v>
      </c>
    </row>
    <row r="101" spans="1:8" ht="17.25" hidden="1" customHeight="1">
      <c r="A101" s="467" t="s">
        <v>97</v>
      </c>
      <c r="B101" s="337"/>
      <c r="C101" s="467" t="s">
        <v>18</v>
      </c>
      <c r="D101" s="468"/>
      <c r="E101" s="467" t="str">
        <f>E92</f>
        <v>Deskripsi Kegiatan / Pendekatan Saintifik</v>
      </c>
      <c r="F101" s="474"/>
      <c r="G101" s="468"/>
      <c r="H101" s="230" t="s">
        <v>35</v>
      </c>
    </row>
    <row r="102" spans="1:8" ht="17.25" hidden="1" customHeight="1">
      <c r="A102" s="463" t="s">
        <v>98</v>
      </c>
      <c r="B102" s="464"/>
      <c r="C102" s="464"/>
      <c r="D102" s="464"/>
      <c r="E102" s="464"/>
      <c r="F102" s="464"/>
      <c r="G102" s="464"/>
      <c r="H102" s="465"/>
    </row>
    <row r="103" spans="1:8" ht="17.25" hidden="1" customHeight="1">
      <c r="A103" s="463"/>
      <c r="B103" s="465"/>
      <c r="C103" s="336"/>
      <c r="D103" s="337"/>
      <c r="E103" s="336" t="str">
        <f>E94</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03" s="473"/>
      <c r="G103" s="337"/>
      <c r="H103" s="229">
        <f>H94</f>
        <v>15</v>
      </c>
    </row>
    <row r="104" spans="1:8" ht="17.25" hidden="1" customHeight="1">
      <c r="A104" s="463" t="s">
        <v>99</v>
      </c>
      <c r="B104" s="464"/>
      <c r="C104" s="464"/>
      <c r="D104" s="464"/>
      <c r="E104" s="464"/>
      <c r="F104" s="464"/>
      <c r="G104" s="464"/>
      <c r="H104" s="465"/>
    </row>
    <row r="105" spans="1:8" ht="17.25" hidden="1" customHeight="1">
      <c r="A105" s="463"/>
      <c r="B105" s="465"/>
      <c r="C105" s="336" t="str">
        <f>C96</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05" s="337"/>
      <c r="E105" s="336" t="e">
        <f>E96</f>
        <v>#REF!</v>
      </c>
      <c r="F105" s="473"/>
      <c r="G105" s="337"/>
      <c r="H105" s="229" t="e">
        <f>H96</f>
        <v>#REF!</v>
      </c>
    </row>
    <row r="106" spans="1:8" ht="17.25" hidden="1" customHeight="1">
      <c r="A106" s="463" t="s">
        <v>100</v>
      </c>
      <c r="B106" s="464"/>
      <c r="C106" s="464"/>
      <c r="D106" s="464"/>
      <c r="E106" s="464"/>
      <c r="F106" s="464"/>
      <c r="G106" s="464"/>
      <c r="H106" s="465"/>
    </row>
    <row r="107" spans="1:8" ht="17.25" hidden="1" customHeight="1">
      <c r="A107" s="463"/>
      <c r="B107" s="465"/>
      <c r="C107" s="336"/>
      <c r="D107" s="337"/>
      <c r="E107" s="336" t="str">
        <f>E98</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07" s="473"/>
      <c r="G107" s="337"/>
      <c r="H107" s="229">
        <f>H98</f>
        <v>15</v>
      </c>
    </row>
    <row r="108" spans="1:8" ht="17.25" hidden="1" customHeight="1"/>
    <row r="109" spans="1:8" ht="17.25" hidden="1" customHeight="1">
      <c r="A109" s="1">
        <v>8</v>
      </c>
      <c r="B109" s="1" t="str">
        <f>"Pertemuan ke "&amp;A109&amp;" = "&amp;data!$C$12&amp;" JP"</f>
        <v>Pertemuan ke 8 = 6 JP</v>
      </c>
    </row>
    <row r="110" spans="1:8" ht="17.25" hidden="1" customHeight="1">
      <c r="A110" s="467" t="s">
        <v>97</v>
      </c>
      <c r="B110" s="337"/>
      <c r="C110" s="467" t="s">
        <v>18</v>
      </c>
      <c r="D110" s="468"/>
      <c r="E110" s="467" t="str">
        <f>E101</f>
        <v>Deskripsi Kegiatan / Pendekatan Saintifik</v>
      </c>
      <c r="F110" s="474"/>
      <c r="G110" s="468"/>
      <c r="H110" s="230" t="s">
        <v>35</v>
      </c>
    </row>
    <row r="111" spans="1:8" ht="17.25" hidden="1" customHeight="1">
      <c r="A111" s="463" t="s">
        <v>98</v>
      </c>
      <c r="B111" s="464"/>
      <c r="C111" s="464"/>
      <c r="D111" s="464"/>
      <c r="E111" s="464"/>
      <c r="F111" s="464"/>
      <c r="G111" s="464"/>
      <c r="H111" s="465"/>
    </row>
    <row r="112" spans="1:8" ht="17.25" hidden="1" customHeight="1">
      <c r="A112" s="463"/>
      <c r="B112" s="465"/>
      <c r="C112" s="336"/>
      <c r="D112" s="337"/>
      <c r="E112" s="336" t="str">
        <f>E103</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12" s="473"/>
      <c r="G112" s="337"/>
      <c r="H112" s="229">
        <f>H103</f>
        <v>15</v>
      </c>
    </row>
    <row r="113" spans="1:8" ht="17.25" hidden="1" customHeight="1">
      <c r="A113" s="463" t="s">
        <v>99</v>
      </c>
      <c r="B113" s="464"/>
      <c r="C113" s="464"/>
      <c r="D113" s="464"/>
      <c r="E113" s="464"/>
      <c r="F113" s="464"/>
      <c r="G113" s="464"/>
      <c r="H113" s="465"/>
    </row>
    <row r="114" spans="1:8" ht="17.25" hidden="1" customHeight="1">
      <c r="A114" s="463"/>
      <c r="B114" s="465"/>
      <c r="C114" s="336" t="str">
        <f>C105</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14" s="337"/>
      <c r="E114" s="336" t="e">
        <f>E105</f>
        <v>#REF!</v>
      </c>
      <c r="F114" s="473"/>
      <c r="G114" s="337"/>
      <c r="H114" s="229" t="e">
        <f>H105</f>
        <v>#REF!</v>
      </c>
    </row>
    <row r="115" spans="1:8" ht="17.25" hidden="1" customHeight="1">
      <c r="A115" s="463" t="s">
        <v>100</v>
      </c>
      <c r="B115" s="464"/>
      <c r="C115" s="464"/>
      <c r="D115" s="464"/>
      <c r="E115" s="464"/>
      <c r="F115" s="464"/>
      <c r="G115" s="464"/>
      <c r="H115" s="465"/>
    </row>
    <row r="116" spans="1:8" ht="17.25" hidden="1" customHeight="1">
      <c r="A116" s="463"/>
      <c r="B116" s="465"/>
      <c r="C116" s="336"/>
      <c r="D116" s="337"/>
      <c r="E116" s="336" t="str">
        <f>E107</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16" s="473"/>
      <c r="G116" s="337"/>
      <c r="H116" s="229">
        <f>H107</f>
        <v>15</v>
      </c>
    </row>
    <row r="117" spans="1:8" ht="17.25" hidden="1" customHeight="1"/>
    <row r="118" spans="1:8" ht="17.25" hidden="1" customHeight="1">
      <c r="A118" s="1">
        <v>9</v>
      </c>
      <c r="B118" s="1" t="str">
        <f>"Pertemuan ke "&amp;A118&amp;" = "&amp;data!$C$12&amp;" JP"</f>
        <v>Pertemuan ke 9 = 6 JP</v>
      </c>
    </row>
    <row r="119" spans="1:8" ht="17.25" hidden="1" customHeight="1">
      <c r="A119" s="467" t="s">
        <v>97</v>
      </c>
      <c r="B119" s="337"/>
      <c r="C119" s="467" t="s">
        <v>18</v>
      </c>
      <c r="D119" s="468"/>
      <c r="E119" s="467" t="str">
        <f>E110</f>
        <v>Deskripsi Kegiatan / Pendekatan Saintifik</v>
      </c>
      <c r="F119" s="474"/>
      <c r="G119" s="468"/>
      <c r="H119" s="230" t="s">
        <v>35</v>
      </c>
    </row>
    <row r="120" spans="1:8" ht="17.25" hidden="1" customHeight="1">
      <c r="A120" s="463" t="s">
        <v>98</v>
      </c>
      <c r="B120" s="464"/>
      <c r="C120" s="464"/>
      <c r="D120" s="464"/>
      <c r="E120" s="464"/>
      <c r="F120" s="464"/>
      <c r="G120" s="464"/>
      <c r="H120" s="465"/>
    </row>
    <row r="121" spans="1:8" ht="17.25" hidden="1" customHeight="1">
      <c r="A121" s="463"/>
      <c r="B121" s="465"/>
      <c r="C121" s="336"/>
      <c r="D121" s="337"/>
      <c r="E121" s="336" t="str">
        <f>E112</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21" s="473"/>
      <c r="G121" s="337"/>
      <c r="H121" s="229">
        <f>H112</f>
        <v>15</v>
      </c>
    </row>
    <row r="122" spans="1:8" ht="17.25" hidden="1" customHeight="1">
      <c r="A122" s="463" t="s">
        <v>99</v>
      </c>
      <c r="B122" s="464"/>
      <c r="C122" s="464"/>
      <c r="D122" s="464"/>
      <c r="E122" s="464"/>
      <c r="F122" s="464"/>
      <c r="G122" s="464"/>
      <c r="H122" s="465"/>
    </row>
    <row r="123" spans="1:8" ht="17.25" hidden="1" customHeight="1">
      <c r="A123" s="463"/>
      <c r="B123" s="465"/>
      <c r="C123" s="336" t="str">
        <f>C114</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23" s="337"/>
      <c r="E123" s="336" t="e">
        <f>E114</f>
        <v>#REF!</v>
      </c>
      <c r="F123" s="473"/>
      <c r="G123" s="337"/>
      <c r="H123" s="229" t="e">
        <f>H114</f>
        <v>#REF!</v>
      </c>
    </row>
    <row r="124" spans="1:8" ht="17.25" hidden="1" customHeight="1">
      <c r="A124" s="463" t="s">
        <v>100</v>
      </c>
      <c r="B124" s="464"/>
      <c r="C124" s="464"/>
      <c r="D124" s="464"/>
      <c r="E124" s="464"/>
      <c r="F124" s="464"/>
      <c r="G124" s="464"/>
      <c r="H124" s="465"/>
    </row>
    <row r="125" spans="1:8" ht="17.25" hidden="1" customHeight="1">
      <c r="A125" s="463"/>
      <c r="B125" s="465"/>
      <c r="C125" s="336"/>
      <c r="D125" s="337"/>
      <c r="E125" s="336" t="str">
        <f>E116</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25" s="473"/>
      <c r="G125" s="337"/>
      <c r="H125" s="229">
        <f>H116</f>
        <v>15</v>
      </c>
    </row>
    <row r="126" spans="1:8" ht="17.25" hidden="1" customHeight="1"/>
    <row r="127" spans="1:8" ht="17.25" hidden="1" customHeight="1">
      <c r="A127" s="1">
        <v>10</v>
      </c>
      <c r="B127" s="1" t="str">
        <f>"Pertemuan ke "&amp;A127&amp;" = "&amp;data!$C$12&amp;" JP"</f>
        <v>Pertemuan ke 10 = 6 JP</v>
      </c>
    </row>
    <row r="128" spans="1:8" ht="17.25" hidden="1" customHeight="1">
      <c r="A128" s="467" t="s">
        <v>97</v>
      </c>
      <c r="B128" s="337"/>
      <c r="C128" s="467" t="s">
        <v>18</v>
      </c>
      <c r="D128" s="468"/>
      <c r="E128" s="467" t="str">
        <f>E119</f>
        <v>Deskripsi Kegiatan / Pendekatan Saintifik</v>
      </c>
      <c r="F128" s="474"/>
      <c r="G128" s="468"/>
      <c r="H128" s="230" t="s">
        <v>35</v>
      </c>
    </row>
    <row r="129" spans="1:8" ht="17.25" hidden="1" customHeight="1">
      <c r="A129" s="463" t="s">
        <v>98</v>
      </c>
      <c r="B129" s="464"/>
      <c r="C129" s="464"/>
      <c r="D129" s="464"/>
      <c r="E129" s="464"/>
      <c r="F129" s="464"/>
      <c r="G129" s="464"/>
      <c r="H129" s="465"/>
    </row>
    <row r="130" spans="1:8" ht="17.25" hidden="1" customHeight="1">
      <c r="A130" s="463"/>
      <c r="B130" s="465"/>
      <c r="C130" s="336"/>
      <c r="D130" s="337"/>
      <c r="E130" s="336" t="str">
        <f>E121</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30" s="473"/>
      <c r="G130" s="337"/>
      <c r="H130" s="229">
        <f>H121</f>
        <v>15</v>
      </c>
    </row>
    <row r="131" spans="1:8" ht="17.25" hidden="1" customHeight="1">
      <c r="A131" s="463" t="s">
        <v>99</v>
      </c>
      <c r="B131" s="464"/>
      <c r="C131" s="464"/>
      <c r="D131" s="464"/>
      <c r="E131" s="464"/>
      <c r="F131" s="464"/>
      <c r="G131" s="464"/>
      <c r="H131" s="465"/>
    </row>
    <row r="132" spans="1:8" ht="17.25" hidden="1" customHeight="1">
      <c r="A132" s="463"/>
      <c r="B132" s="465"/>
      <c r="C132" s="336" t="str">
        <f>C123</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32" s="337"/>
      <c r="E132" s="336" t="e">
        <f>E123</f>
        <v>#REF!</v>
      </c>
      <c r="F132" s="473"/>
      <c r="G132" s="337"/>
      <c r="H132" s="229" t="e">
        <f>H123</f>
        <v>#REF!</v>
      </c>
    </row>
    <row r="133" spans="1:8" ht="17.25" hidden="1" customHeight="1">
      <c r="A133" s="463" t="s">
        <v>100</v>
      </c>
      <c r="B133" s="464"/>
      <c r="C133" s="464"/>
      <c r="D133" s="464"/>
      <c r="E133" s="464"/>
      <c r="F133" s="464"/>
      <c r="G133" s="464"/>
      <c r="H133" s="465"/>
    </row>
    <row r="134" spans="1:8" ht="17.25" hidden="1" customHeight="1">
      <c r="A134" s="463"/>
      <c r="B134" s="465"/>
      <c r="C134" s="336"/>
      <c r="D134" s="337"/>
      <c r="E134" s="336" t="str">
        <f>E125</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34" s="473"/>
      <c r="G134" s="337"/>
      <c r="H134" s="229">
        <f>H125</f>
        <v>15</v>
      </c>
    </row>
    <row r="136" spans="1:8" ht="17.25" customHeight="1">
      <c r="A136" s="5" t="s">
        <v>101</v>
      </c>
    </row>
    <row r="137" spans="1:8" ht="17.25" customHeight="1">
      <c r="A137" s="1">
        <v>1</v>
      </c>
      <c r="B137" s="1" t="s">
        <v>108</v>
      </c>
    </row>
    <row r="138" spans="1:8" ht="17.25" customHeight="1">
      <c r="A138" s="228" t="s">
        <v>52</v>
      </c>
      <c r="B138" s="228" t="s">
        <v>102</v>
      </c>
      <c r="C138" s="228" t="s">
        <v>103</v>
      </c>
      <c r="D138" s="461" t="s">
        <v>104</v>
      </c>
      <c r="E138" s="462"/>
      <c r="F138" s="223"/>
      <c r="G138" s="223"/>
    </row>
    <row r="139" spans="1:8" ht="17.25" customHeight="1">
      <c r="A139" s="8">
        <v>1</v>
      </c>
      <c r="B139" s="227" t="s">
        <v>105</v>
      </c>
      <c r="C139" s="227" t="s">
        <v>144</v>
      </c>
      <c r="D139" s="467" t="s">
        <v>145</v>
      </c>
      <c r="E139" s="468"/>
      <c r="F139" s="15"/>
      <c r="G139" s="15"/>
    </row>
    <row r="140" spans="1:8" ht="17.25" customHeight="1">
      <c r="A140" s="8">
        <v>2</v>
      </c>
      <c r="B140" s="227" t="s">
        <v>106</v>
      </c>
      <c r="C140" s="227"/>
      <c r="D140" s="467"/>
      <c r="E140" s="468"/>
      <c r="F140" s="15"/>
      <c r="G140" s="15"/>
    </row>
    <row r="141" spans="1:8" ht="15.75">
      <c r="A141" s="8"/>
      <c r="B141" s="227" t="e">
        <f>A26</f>
        <v>#REF!</v>
      </c>
      <c r="C141" s="227" t="s">
        <v>146</v>
      </c>
      <c r="D141" s="467" t="s">
        <v>147</v>
      </c>
      <c r="E141" s="468"/>
      <c r="F141" s="15"/>
      <c r="G141" s="15"/>
    </row>
    <row r="142" spans="1:8" ht="17.25" customHeight="1">
      <c r="A142" s="8">
        <v>3</v>
      </c>
      <c r="B142" s="227" t="s">
        <v>107</v>
      </c>
      <c r="C142" s="227"/>
      <c r="D142" s="467"/>
      <c r="E142" s="468"/>
      <c r="F142" s="15"/>
      <c r="G142" s="15"/>
    </row>
    <row r="143" spans="1:8" ht="15.75">
      <c r="A143" s="8"/>
      <c r="B143" s="227" t="e">
        <f>A27</f>
        <v>#REF!</v>
      </c>
      <c r="C143" s="227" t="s">
        <v>453</v>
      </c>
      <c r="D143" s="467" t="s">
        <v>149</v>
      </c>
      <c r="E143" s="468"/>
      <c r="F143" s="15"/>
      <c r="G143" s="15"/>
    </row>
    <row r="145" spans="1:8" ht="17.25" customHeight="1">
      <c r="A145" s="1">
        <v>2</v>
      </c>
      <c r="B145" s="1" t="s">
        <v>179</v>
      </c>
    </row>
    <row r="146" spans="1:8" ht="17.25" customHeight="1">
      <c r="B146" s="1" t="s">
        <v>109</v>
      </c>
    </row>
    <row r="147" spans="1:8" ht="17.25" customHeight="1">
      <c r="B147" s="1" t="s">
        <v>150</v>
      </c>
    </row>
    <row r="148" spans="1:8" s="231" customFormat="1" ht="17.25" customHeight="1">
      <c r="A148" s="230" t="s">
        <v>52</v>
      </c>
      <c r="B148" s="230" t="s">
        <v>110</v>
      </c>
      <c r="C148" s="230" t="s">
        <v>111</v>
      </c>
      <c r="D148" s="230" t="s">
        <v>112</v>
      </c>
      <c r="E148" s="230" t="s">
        <v>113</v>
      </c>
      <c r="F148" s="230" t="s">
        <v>114</v>
      </c>
      <c r="G148" s="230" t="s">
        <v>115</v>
      </c>
      <c r="H148" s="1"/>
    </row>
    <row r="149" spans="1:8" ht="17.25" customHeight="1">
      <c r="A149" s="228"/>
      <c r="B149" s="228"/>
      <c r="C149" s="228" t="s">
        <v>177</v>
      </c>
      <c r="D149" s="228" t="s">
        <v>177</v>
      </c>
      <c r="E149" s="228" t="s">
        <v>177</v>
      </c>
      <c r="F149" s="228" t="s">
        <v>177</v>
      </c>
      <c r="G149" s="228"/>
    </row>
    <row r="150" spans="1:8" ht="17.25" customHeight="1">
      <c r="A150" s="8">
        <v>1</v>
      </c>
      <c r="B150" s="8" t="str">
        <f>pd!C6</f>
        <v>AHMAD JUNAIDI</v>
      </c>
      <c r="C150" s="8"/>
      <c r="D150" s="8"/>
      <c r="E150" s="8"/>
      <c r="F150" s="8"/>
      <c r="G150" s="8" t="str">
        <f>IF(COUNT(C150:F150)=0,"",IF(_xlfn.MODE.SNGL(C150:F150)=1,"Kurang",IF(_xlfn.MODE.SNGL(C150:F150)=2,"Cukup",IF(_xlfn.MODE.SNGL(C150:F150)=3,"Baik",IF(_xlfn.MODE.SNGL(C150:F150)=4,"Sangat Baik","")))))</f>
        <v/>
      </c>
    </row>
    <row r="151" spans="1:8" ht="17.25" customHeight="1">
      <c r="A151" s="8">
        <v>2</v>
      </c>
      <c r="B151" s="8" t="str">
        <f>pd!C7</f>
        <v>AHMAD RIYUDHA</v>
      </c>
      <c r="C151" s="8"/>
      <c r="D151" s="8"/>
      <c r="E151" s="8"/>
      <c r="F151" s="8"/>
      <c r="G151" s="8" t="str">
        <f t="shared" ref="G151:G189" si="0">IF(COUNT(C151:F151)=0,"",IF(_xlfn.MODE.SNGL(C151:F151)=1,"Kurang",IF(_xlfn.MODE.SNGL(C151:F151)=2,"Cukup",IF(_xlfn.MODE.SNGL(C151:F151)=3,"Baik",IF(_xlfn.MODE.SNGL(C151:F151)=4,"Sangat Baik","")))))</f>
        <v/>
      </c>
    </row>
    <row r="152" spans="1:8" ht="17.25" customHeight="1">
      <c r="A152" s="8">
        <v>3</v>
      </c>
      <c r="B152" s="8" t="str">
        <f>pd!C8</f>
        <v>AHMAD SAYUDINOR</v>
      </c>
      <c r="C152" s="8"/>
      <c r="D152" s="8"/>
      <c r="E152" s="8"/>
      <c r="F152" s="8"/>
      <c r="G152" s="8" t="str">
        <f t="shared" si="0"/>
        <v/>
      </c>
    </row>
    <row r="153" spans="1:8" ht="17.25" hidden="1" customHeight="1">
      <c r="A153" s="8">
        <v>4</v>
      </c>
      <c r="B153" s="8" t="str">
        <f>pd!C9</f>
        <v>HILMAN SYA'FEI</v>
      </c>
      <c r="C153" s="8"/>
      <c r="D153" s="8"/>
      <c r="E153" s="8"/>
      <c r="F153" s="8"/>
      <c r="G153" s="8" t="str">
        <f t="shared" si="0"/>
        <v/>
      </c>
    </row>
    <row r="154" spans="1:8" ht="17.25" hidden="1" customHeight="1">
      <c r="A154" s="8">
        <v>5</v>
      </c>
      <c r="B154" s="8" t="str">
        <f>pd!C10</f>
        <v>JAMALUDDIN</v>
      </c>
      <c r="C154" s="8"/>
      <c r="D154" s="8"/>
      <c r="E154" s="8"/>
      <c r="F154" s="8"/>
      <c r="G154" s="8" t="str">
        <f t="shared" si="0"/>
        <v/>
      </c>
    </row>
    <row r="155" spans="1:8" ht="17.25" hidden="1" customHeight="1">
      <c r="A155" s="8">
        <v>6</v>
      </c>
      <c r="B155" s="8" t="str">
        <f>pd!C11</f>
        <v>M. ADITYA RYANDI</v>
      </c>
      <c r="C155" s="8"/>
      <c r="D155" s="8"/>
      <c r="E155" s="8"/>
      <c r="F155" s="8"/>
      <c r="G155" s="8" t="str">
        <f t="shared" si="0"/>
        <v/>
      </c>
    </row>
    <row r="156" spans="1:8" ht="17.25" hidden="1" customHeight="1">
      <c r="A156" s="8">
        <v>7</v>
      </c>
      <c r="B156" s="8" t="str">
        <f>pd!C12</f>
        <v>M. ZAINAL AKBAR</v>
      </c>
      <c r="C156" s="8"/>
      <c r="D156" s="8"/>
      <c r="E156" s="8"/>
      <c r="F156" s="8"/>
      <c r="G156" s="8" t="str">
        <f t="shared" si="0"/>
        <v/>
      </c>
    </row>
    <row r="157" spans="1:8" ht="17.25" hidden="1" customHeight="1">
      <c r="A157" s="8">
        <v>8</v>
      </c>
      <c r="B157" s="8" t="str">
        <f>pd!C13</f>
        <v>MAULIDI</v>
      </c>
      <c r="C157" s="8"/>
      <c r="D157" s="8"/>
      <c r="E157" s="8"/>
      <c r="F157" s="8"/>
      <c r="G157" s="8" t="str">
        <f t="shared" si="0"/>
        <v/>
      </c>
    </row>
    <row r="158" spans="1:8" ht="17.25" hidden="1" customHeight="1">
      <c r="A158" s="8">
        <v>9</v>
      </c>
      <c r="B158" s="8" t="str">
        <f>pd!C14</f>
        <v>MUHAMMAD AGUS RIFANI</v>
      </c>
      <c r="C158" s="8"/>
      <c r="D158" s="8"/>
      <c r="E158" s="8"/>
      <c r="F158" s="8"/>
      <c r="G158" s="8" t="str">
        <f t="shared" si="0"/>
        <v/>
      </c>
    </row>
    <row r="159" spans="1:8" ht="17.25" hidden="1" customHeight="1">
      <c r="A159" s="8">
        <v>10</v>
      </c>
      <c r="B159" s="8" t="str">
        <f>pd!C15</f>
        <v>MUHAMMAD AKBAR</v>
      </c>
      <c r="C159" s="8"/>
      <c r="D159" s="8"/>
      <c r="E159" s="8"/>
      <c r="F159" s="8"/>
      <c r="G159" s="8" t="str">
        <f t="shared" si="0"/>
        <v/>
      </c>
    </row>
    <row r="160" spans="1:8" ht="17.25" hidden="1" customHeight="1">
      <c r="A160" s="8">
        <v>11</v>
      </c>
      <c r="B160" s="8" t="str">
        <f>pd!C16</f>
        <v>MUHAMMAD ALPIANOR</v>
      </c>
      <c r="C160" s="8"/>
      <c r="D160" s="8"/>
      <c r="E160" s="8"/>
      <c r="F160" s="8"/>
      <c r="G160" s="8" t="str">
        <f t="shared" si="0"/>
        <v/>
      </c>
    </row>
    <row r="161" spans="1:7" ht="17.25" hidden="1" customHeight="1">
      <c r="A161" s="8">
        <v>12</v>
      </c>
      <c r="B161" s="8" t="str">
        <f>pd!C17</f>
        <v>MUHAMMAD ANDRIAN</v>
      </c>
      <c r="C161" s="8"/>
      <c r="D161" s="8"/>
      <c r="E161" s="8"/>
      <c r="F161" s="8"/>
      <c r="G161" s="8" t="str">
        <f t="shared" si="0"/>
        <v/>
      </c>
    </row>
    <row r="162" spans="1:7" ht="17.25" hidden="1" customHeight="1">
      <c r="A162" s="8">
        <v>13</v>
      </c>
      <c r="B162" s="8" t="str">
        <f>pd!C18</f>
        <v>MUHAMMAD AZIDAN</v>
      </c>
      <c r="C162" s="8"/>
      <c r="D162" s="8"/>
      <c r="E162" s="8"/>
      <c r="F162" s="8"/>
      <c r="G162" s="8" t="str">
        <f t="shared" si="0"/>
        <v/>
      </c>
    </row>
    <row r="163" spans="1:7" ht="17.25" hidden="1" customHeight="1">
      <c r="A163" s="8">
        <v>14</v>
      </c>
      <c r="B163" s="8" t="str">
        <f>pd!C19</f>
        <v>MUHAMMAD FAHRIANSYAH</v>
      </c>
      <c r="C163" s="8"/>
      <c r="D163" s="8"/>
      <c r="E163" s="8"/>
      <c r="F163" s="8"/>
      <c r="G163" s="8" t="str">
        <f t="shared" si="0"/>
        <v/>
      </c>
    </row>
    <row r="164" spans="1:7" ht="17.25" hidden="1" customHeight="1">
      <c r="A164" s="8">
        <v>15</v>
      </c>
      <c r="B164" s="8" t="str">
        <f>pd!C20</f>
        <v>MUHAMMAD FAUZAN</v>
      </c>
      <c r="C164" s="8"/>
      <c r="D164" s="8"/>
      <c r="E164" s="8"/>
      <c r="F164" s="8"/>
      <c r="G164" s="8" t="str">
        <f t="shared" si="0"/>
        <v/>
      </c>
    </row>
    <row r="165" spans="1:7" ht="17.25" hidden="1" customHeight="1">
      <c r="A165" s="8">
        <v>16</v>
      </c>
      <c r="B165" s="8" t="str">
        <f>pd!C21</f>
        <v>MUHAMMAD FAZAL HAFIZH</v>
      </c>
      <c r="C165" s="8"/>
      <c r="D165" s="8"/>
      <c r="E165" s="8"/>
      <c r="F165" s="8"/>
      <c r="G165" s="8" t="str">
        <f t="shared" si="0"/>
        <v/>
      </c>
    </row>
    <row r="166" spans="1:7" ht="17.25" hidden="1" customHeight="1">
      <c r="A166" s="8">
        <v>17</v>
      </c>
      <c r="B166" s="8" t="str">
        <f>pd!C22</f>
        <v>MUHAMMAD FIKRI</v>
      </c>
      <c r="C166" s="8"/>
      <c r="D166" s="8"/>
      <c r="E166" s="8"/>
      <c r="F166" s="8"/>
      <c r="G166" s="8" t="str">
        <f t="shared" si="0"/>
        <v/>
      </c>
    </row>
    <row r="167" spans="1:7" ht="17.25" hidden="1" customHeight="1">
      <c r="A167" s="8">
        <v>18</v>
      </c>
      <c r="B167" s="8" t="str">
        <f>pd!C23</f>
        <v>MUHAMMAD IHWAN</v>
      </c>
      <c r="C167" s="8"/>
      <c r="D167" s="8"/>
      <c r="E167" s="8"/>
      <c r="F167" s="8"/>
      <c r="G167" s="8" t="str">
        <f t="shared" si="0"/>
        <v/>
      </c>
    </row>
    <row r="168" spans="1:7" ht="17.25" hidden="1" customHeight="1">
      <c r="A168" s="8">
        <v>19</v>
      </c>
      <c r="B168" s="8" t="str">
        <f>pd!C24</f>
        <v>MUHAMMAD IQBAL FIRDAUS</v>
      </c>
      <c r="C168" s="8"/>
      <c r="D168" s="8"/>
      <c r="E168" s="8"/>
      <c r="F168" s="8"/>
      <c r="G168" s="8" t="str">
        <f t="shared" si="0"/>
        <v/>
      </c>
    </row>
    <row r="169" spans="1:7" ht="17.25" hidden="1" customHeight="1">
      <c r="A169" s="8">
        <v>20</v>
      </c>
      <c r="B169" s="8" t="str">
        <f>pd!C25</f>
        <v>MUHAMMAD IZZA ARRAFI</v>
      </c>
      <c r="C169" s="8"/>
      <c r="D169" s="8"/>
      <c r="E169" s="8"/>
      <c r="F169" s="8"/>
      <c r="G169" s="8" t="str">
        <f t="shared" si="0"/>
        <v/>
      </c>
    </row>
    <row r="170" spans="1:7" ht="17.25" hidden="1" customHeight="1">
      <c r="A170" s="8">
        <v>21</v>
      </c>
      <c r="B170" s="8" t="str">
        <f>pd!C26</f>
        <v>MUHAMMAD MAHDI</v>
      </c>
      <c r="C170" s="8"/>
      <c r="D170" s="8"/>
      <c r="E170" s="8"/>
      <c r="F170" s="8"/>
      <c r="G170" s="8" t="str">
        <f t="shared" si="0"/>
        <v/>
      </c>
    </row>
    <row r="171" spans="1:7" ht="17.25" hidden="1" customHeight="1">
      <c r="A171" s="8">
        <v>22</v>
      </c>
      <c r="B171" s="8" t="str">
        <f>pd!C27</f>
        <v>MUHAMMAD NAHDY RAMADHAN</v>
      </c>
      <c r="C171" s="8"/>
      <c r="D171" s="8"/>
      <c r="E171" s="8"/>
      <c r="F171" s="8"/>
      <c r="G171" s="8" t="str">
        <f t="shared" si="0"/>
        <v/>
      </c>
    </row>
    <row r="172" spans="1:7" ht="17.25" hidden="1" customHeight="1">
      <c r="A172" s="8">
        <v>23</v>
      </c>
      <c r="B172" s="8" t="str">
        <f>pd!C28</f>
        <v>MUHAMMAD NUR FADHILAH</v>
      </c>
      <c r="C172" s="8"/>
      <c r="D172" s="8"/>
      <c r="E172" s="8"/>
      <c r="F172" s="8"/>
      <c r="G172" s="8" t="str">
        <f t="shared" si="0"/>
        <v/>
      </c>
    </row>
    <row r="173" spans="1:7" ht="17.25" hidden="1" customHeight="1">
      <c r="A173" s="8">
        <v>24</v>
      </c>
      <c r="B173" s="8" t="str">
        <f>pd!C29</f>
        <v>MUHAMMAD RAHMAN</v>
      </c>
      <c r="C173" s="8"/>
      <c r="D173" s="8"/>
      <c r="E173" s="8"/>
      <c r="F173" s="8"/>
      <c r="G173" s="8" t="str">
        <f t="shared" si="0"/>
        <v/>
      </c>
    </row>
    <row r="174" spans="1:7" ht="17.25" hidden="1" customHeight="1">
      <c r="A174" s="8">
        <v>25</v>
      </c>
      <c r="B174" s="8" t="str">
        <f>pd!C30</f>
        <v>MUHAMMAD RAIHAN</v>
      </c>
      <c r="C174" s="8"/>
      <c r="D174" s="8"/>
      <c r="E174" s="8"/>
      <c r="F174" s="8"/>
      <c r="G174" s="8" t="str">
        <f t="shared" si="0"/>
        <v/>
      </c>
    </row>
    <row r="175" spans="1:7" ht="17.25" hidden="1" customHeight="1">
      <c r="A175" s="8">
        <v>26</v>
      </c>
      <c r="B175" s="8" t="str">
        <f>pd!C31</f>
        <v>MUHAMMAD RAYHAN PARIZAN</v>
      </c>
      <c r="C175" s="8"/>
      <c r="D175" s="8"/>
      <c r="E175" s="8"/>
      <c r="F175" s="8"/>
      <c r="G175" s="8" t="str">
        <f t="shared" si="0"/>
        <v/>
      </c>
    </row>
    <row r="176" spans="1:7" ht="17.25" hidden="1" customHeight="1">
      <c r="A176" s="8">
        <v>27</v>
      </c>
      <c r="B176" s="8" t="str">
        <f>pd!C32</f>
        <v>MUHAMMAD RIFKI</v>
      </c>
      <c r="C176" s="8"/>
      <c r="D176" s="8"/>
      <c r="E176" s="8"/>
      <c r="F176" s="8"/>
      <c r="G176" s="8" t="str">
        <f t="shared" si="0"/>
        <v/>
      </c>
    </row>
    <row r="177" spans="1:7" ht="17.25" hidden="1" customHeight="1">
      <c r="A177" s="8">
        <v>28</v>
      </c>
      <c r="B177" s="8" t="str">
        <f>pd!C33</f>
        <v>MUHAMMAD RINALDI MAULANA</v>
      </c>
      <c r="C177" s="8"/>
      <c r="D177" s="8"/>
      <c r="E177" s="8"/>
      <c r="F177" s="8"/>
      <c r="G177" s="8" t="str">
        <f t="shared" si="0"/>
        <v/>
      </c>
    </row>
    <row r="178" spans="1:7" ht="17.25" hidden="1" customHeight="1">
      <c r="A178" s="8">
        <v>29</v>
      </c>
      <c r="B178" s="8" t="str">
        <f>pd!C34</f>
        <v>MUHAMMAD RIZAL</v>
      </c>
      <c r="C178" s="8"/>
      <c r="D178" s="8"/>
      <c r="E178" s="8"/>
      <c r="F178" s="8"/>
      <c r="G178" s="8" t="str">
        <f t="shared" si="0"/>
        <v/>
      </c>
    </row>
    <row r="179" spans="1:7" ht="17.25" hidden="1" customHeight="1">
      <c r="A179" s="8">
        <v>30</v>
      </c>
      <c r="B179" s="8" t="str">
        <f>pd!C35</f>
        <v>MUHAMMAD RUDI</v>
      </c>
      <c r="C179" s="8"/>
      <c r="D179" s="8"/>
      <c r="E179" s="8"/>
      <c r="F179" s="8"/>
      <c r="G179" s="8" t="str">
        <f t="shared" si="0"/>
        <v/>
      </c>
    </row>
    <row r="180" spans="1:7" ht="17.25" hidden="1" customHeight="1">
      <c r="A180" s="8">
        <v>31</v>
      </c>
      <c r="B180" s="8" t="str">
        <f>pd!C36</f>
        <v>MUHAMMAD SARBANI</v>
      </c>
      <c r="C180" s="8"/>
      <c r="D180" s="8"/>
      <c r="E180" s="8"/>
      <c r="F180" s="8"/>
      <c r="G180" s="8" t="str">
        <f t="shared" si="0"/>
        <v/>
      </c>
    </row>
    <row r="181" spans="1:7" ht="17.25" hidden="1" customHeight="1">
      <c r="A181" s="8">
        <v>32</v>
      </c>
      <c r="B181" s="8" t="str">
        <f>pd!C37</f>
        <v>MUHAMMAD SYIFA ALIF NUGRAHA</v>
      </c>
      <c r="C181" s="8"/>
      <c r="D181" s="8"/>
      <c r="E181" s="8"/>
      <c r="F181" s="8"/>
      <c r="G181" s="8" t="str">
        <f t="shared" si="0"/>
        <v/>
      </c>
    </row>
    <row r="182" spans="1:7" ht="17.25" hidden="1" customHeight="1">
      <c r="A182" s="8">
        <v>33</v>
      </c>
      <c r="B182" s="8" t="str">
        <f>pd!C38</f>
        <v>MUHAMMAD YUSUF</v>
      </c>
      <c r="C182" s="8"/>
      <c r="D182" s="8"/>
      <c r="E182" s="8"/>
      <c r="F182" s="8"/>
      <c r="G182" s="8" t="str">
        <f t="shared" si="0"/>
        <v/>
      </c>
    </row>
    <row r="183" spans="1:7" ht="17.25" hidden="1" customHeight="1">
      <c r="A183" s="8">
        <v>34</v>
      </c>
      <c r="B183" s="8" t="str">
        <f>pd!C39</f>
        <v>OSAMAH NASRULLAH</v>
      </c>
      <c r="C183" s="8"/>
      <c r="D183" s="8"/>
      <c r="E183" s="8"/>
      <c r="F183" s="8"/>
      <c r="G183" s="8" t="str">
        <f t="shared" si="0"/>
        <v/>
      </c>
    </row>
    <row r="184" spans="1:7" ht="17.25" hidden="1" customHeight="1">
      <c r="A184" s="8">
        <v>35</v>
      </c>
      <c r="B184" s="8" t="str">
        <f>pd!C40</f>
        <v>RUDISA</v>
      </c>
      <c r="C184" s="8"/>
      <c r="D184" s="8"/>
      <c r="E184" s="8"/>
      <c r="F184" s="8"/>
      <c r="G184" s="8" t="str">
        <f t="shared" si="0"/>
        <v/>
      </c>
    </row>
    <row r="185" spans="1:7" ht="17.25" hidden="1" customHeight="1">
      <c r="A185" s="8">
        <v>36</v>
      </c>
      <c r="B185" s="8" t="str">
        <f>pd!C41</f>
        <v>ZAINAL ILMI</v>
      </c>
      <c r="C185" s="8"/>
      <c r="D185" s="8"/>
      <c r="E185" s="8"/>
      <c r="F185" s="8"/>
      <c r="G185" s="8" t="str">
        <f t="shared" si="0"/>
        <v/>
      </c>
    </row>
    <row r="186" spans="1:7" ht="17.25" hidden="1" customHeight="1">
      <c r="A186" s="8">
        <v>37</v>
      </c>
      <c r="B186" s="8">
        <f>pd!C42</f>
        <v>0</v>
      </c>
      <c r="C186" s="8"/>
      <c r="D186" s="8"/>
      <c r="E186" s="8"/>
      <c r="F186" s="8"/>
      <c r="G186" s="8" t="str">
        <f t="shared" si="0"/>
        <v/>
      </c>
    </row>
    <row r="187" spans="1:7" ht="17.25" hidden="1" customHeight="1">
      <c r="A187" s="8">
        <v>38</v>
      </c>
      <c r="B187" s="8">
        <f>pd!C43</f>
        <v>0</v>
      </c>
      <c r="C187" s="8"/>
      <c r="D187" s="8"/>
      <c r="E187" s="8"/>
      <c r="F187" s="8"/>
      <c r="G187" s="8" t="str">
        <f t="shared" si="0"/>
        <v/>
      </c>
    </row>
    <row r="188" spans="1:7" ht="17.25" hidden="1" customHeight="1">
      <c r="A188" s="8">
        <v>39</v>
      </c>
      <c r="B188" s="8">
        <f>pd!C44</f>
        <v>0</v>
      </c>
      <c r="C188" s="8"/>
      <c r="D188" s="8"/>
      <c r="E188" s="8"/>
      <c r="F188" s="8"/>
      <c r="G188" s="8" t="str">
        <f t="shared" si="0"/>
        <v/>
      </c>
    </row>
    <row r="189" spans="1:7" ht="17.25" hidden="1" customHeight="1">
      <c r="A189" s="8">
        <v>40</v>
      </c>
      <c r="B189" s="8">
        <f>pd!C45</f>
        <v>0</v>
      </c>
      <c r="C189" s="8"/>
      <c r="D189" s="8"/>
      <c r="E189" s="8"/>
      <c r="F189" s="8"/>
      <c r="G189" s="8" t="str">
        <f t="shared" si="0"/>
        <v/>
      </c>
    </row>
    <row r="191" spans="1:7" ht="17.25" customHeight="1">
      <c r="A191" s="1">
        <v>3</v>
      </c>
      <c r="B191" s="1" t="s">
        <v>178</v>
      </c>
    </row>
    <row r="192" spans="1:7" ht="17.25" customHeight="1">
      <c r="B192" s="1" t="s">
        <v>116</v>
      </c>
    </row>
    <row r="193" spans="1:2" ht="17.25" customHeight="1">
      <c r="B193" s="1" t="s">
        <v>117</v>
      </c>
    </row>
    <row r="194" spans="1:2" ht="17.25" customHeight="1">
      <c r="B194" s="1" t="s">
        <v>118</v>
      </c>
    </row>
    <row r="195" spans="1:2" ht="17.25" customHeight="1">
      <c r="B195" s="1" t="s">
        <v>119</v>
      </c>
    </row>
    <row r="197" spans="1:2" ht="17.25" customHeight="1">
      <c r="A197" s="1" t="s">
        <v>120</v>
      </c>
    </row>
    <row r="198" spans="1:2" ht="17.25" customHeight="1">
      <c r="B198" s="1" t="s">
        <v>111</v>
      </c>
    </row>
    <row r="199" spans="1:2" ht="17.25" customHeight="1">
      <c r="B199" s="233" t="s">
        <v>121</v>
      </c>
    </row>
    <row r="200" spans="1:2" ht="17.25" customHeight="1">
      <c r="B200" s="233" t="s">
        <v>122</v>
      </c>
    </row>
    <row r="201" spans="1:2" ht="17.25" customHeight="1">
      <c r="B201" s="233" t="s">
        <v>123</v>
      </c>
    </row>
    <row r="202" spans="1:2" ht="17.25" customHeight="1">
      <c r="B202" s="233" t="s">
        <v>124</v>
      </c>
    </row>
    <row r="204" spans="1:2" ht="17.25" customHeight="1">
      <c r="B204" s="1" t="s">
        <v>125</v>
      </c>
    </row>
    <row r="205" spans="1:2" ht="17.25" customHeight="1">
      <c r="B205" s="1" t="s">
        <v>126</v>
      </c>
    </row>
    <row r="206" spans="1:2" ht="17.25" customHeight="1">
      <c r="B206" s="1" t="s">
        <v>127</v>
      </c>
    </row>
    <row r="207" spans="1:2" ht="17.25" customHeight="1">
      <c r="B207" s="1" t="s">
        <v>128</v>
      </c>
    </row>
    <row r="208" spans="1:2" ht="17.25" customHeight="1">
      <c r="B208" s="1" t="s">
        <v>129</v>
      </c>
    </row>
    <row r="210" spans="1:2" ht="17.25" customHeight="1">
      <c r="B210" s="1" t="s">
        <v>130</v>
      </c>
    </row>
    <row r="211" spans="1:2" ht="17.25" customHeight="1">
      <c r="B211" s="1" t="s">
        <v>132</v>
      </c>
    </row>
    <row r="212" spans="1:2" ht="17.25" customHeight="1">
      <c r="B212" s="1" t="s">
        <v>133</v>
      </c>
    </row>
    <row r="213" spans="1:2" ht="17.25" customHeight="1">
      <c r="B213" s="1" t="s">
        <v>134</v>
      </c>
    </row>
    <row r="214" spans="1:2" ht="17.25" customHeight="1">
      <c r="B214" s="1" t="s">
        <v>135</v>
      </c>
    </row>
    <row r="216" spans="1:2" ht="17.25" customHeight="1">
      <c r="B216" s="1" t="s">
        <v>131</v>
      </c>
    </row>
    <row r="217" spans="1:2" ht="17.25" customHeight="1">
      <c r="B217" s="1" t="s">
        <v>136</v>
      </c>
    </row>
    <row r="218" spans="1:2" ht="17.25" customHeight="1">
      <c r="B218" s="1" t="s">
        <v>137</v>
      </c>
    </row>
    <row r="219" spans="1:2" ht="17.25" customHeight="1">
      <c r="B219" s="1" t="s">
        <v>138</v>
      </c>
    </row>
    <row r="220" spans="1:2" ht="17.25" customHeight="1">
      <c r="B220" s="1" t="s">
        <v>139</v>
      </c>
    </row>
    <row r="221" spans="1:2" ht="17.25" customHeight="1">
      <c r="B221" s="1" t="s">
        <v>43</v>
      </c>
    </row>
    <row r="222" spans="1:2" ht="17.25" customHeight="1">
      <c r="A222" s="1" t="s">
        <v>170</v>
      </c>
    </row>
    <row r="223" spans="1:2" ht="17.25" customHeight="1">
      <c r="B223" s="1" t="s">
        <v>43</v>
      </c>
    </row>
    <row r="224" spans="1:2" ht="17.25" customHeight="1">
      <c r="A224" s="1" t="s">
        <v>181</v>
      </c>
    </row>
    <row r="225" spans="1:8" ht="17.25" customHeight="1">
      <c r="B225" s="1" t="s">
        <v>140</v>
      </c>
    </row>
    <row r="226" spans="1:8" ht="17.25" customHeight="1">
      <c r="B226" s="1" t="s">
        <v>141</v>
      </c>
    </row>
    <row r="227" spans="1:8" ht="17.25" customHeight="1">
      <c r="B227" s="1" t="s">
        <v>142</v>
      </c>
    </row>
    <row r="228" spans="1:8" ht="17.25" customHeight="1">
      <c r="B228" s="1" t="s">
        <v>143</v>
      </c>
    </row>
    <row r="230" spans="1:8" ht="17.25" customHeight="1">
      <c r="B230" s="1" t="s">
        <v>151</v>
      </c>
    </row>
    <row r="231" spans="1:8" ht="17.25" customHeight="1">
      <c r="A231" s="334" t="s">
        <v>2</v>
      </c>
      <c r="B231" s="341"/>
      <c r="C231" s="470" t="s">
        <v>61</v>
      </c>
      <c r="D231" s="472"/>
      <c r="E231" s="470" t="s">
        <v>152</v>
      </c>
      <c r="F231" s="471"/>
      <c r="G231" s="472"/>
      <c r="H231" s="229" t="s">
        <v>153</v>
      </c>
    </row>
    <row r="232" spans="1:8" ht="98.25" customHeight="1">
      <c r="A232" s="333" t="e">
        <f>B141</f>
        <v>#REF!</v>
      </c>
      <c r="B232" s="333"/>
      <c r="C232" s="336" t="e">
        <f>A30</f>
        <v>#REF!</v>
      </c>
      <c r="D232" s="337"/>
      <c r="E232" s="336" t="s">
        <v>586</v>
      </c>
      <c r="F232" s="473"/>
      <c r="G232" s="337"/>
      <c r="H232" s="227" t="s">
        <v>146</v>
      </c>
    </row>
    <row r="233" spans="1:8" ht="17.25" customHeight="1">
      <c r="A233" s="336" t="s">
        <v>388</v>
      </c>
      <c r="B233" s="473"/>
      <c r="C233" s="473"/>
      <c r="D233" s="473"/>
      <c r="E233" s="473"/>
      <c r="F233" s="473"/>
      <c r="G233" s="473"/>
      <c r="H233" s="337"/>
    </row>
    <row r="234" spans="1:8" ht="17.25" customHeight="1">
      <c r="A234" s="230">
        <v>1</v>
      </c>
      <c r="B234" s="336" t="s">
        <v>587</v>
      </c>
      <c r="C234" s="473"/>
      <c r="D234" s="473"/>
      <c r="E234" s="473"/>
      <c r="F234" s="473"/>
      <c r="G234" s="473"/>
      <c r="H234" s="337"/>
    </row>
    <row r="235" spans="1:8" ht="17.25" hidden="1" customHeight="1">
      <c r="A235" s="230">
        <v>2</v>
      </c>
      <c r="B235" s="336"/>
      <c r="C235" s="473"/>
      <c r="D235" s="473"/>
      <c r="E235" s="473"/>
      <c r="F235" s="473"/>
      <c r="G235" s="473"/>
      <c r="H235" s="337"/>
    </row>
    <row r="236" spans="1:8" ht="17.25" hidden="1" customHeight="1">
      <c r="A236" s="230">
        <v>3</v>
      </c>
      <c r="B236" s="336"/>
      <c r="C236" s="473"/>
      <c r="D236" s="473"/>
      <c r="E236" s="473"/>
      <c r="F236" s="473"/>
      <c r="G236" s="473"/>
      <c r="H236" s="337"/>
    </row>
    <row r="237" spans="1:8" ht="17.25" hidden="1" customHeight="1">
      <c r="A237" s="230">
        <v>4</v>
      </c>
      <c r="B237" s="336"/>
      <c r="C237" s="473"/>
      <c r="D237" s="473"/>
      <c r="E237" s="473"/>
      <c r="F237" s="473"/>
      <c r="G237" s="473"/>
      <c r="H237" s="337"/>
    </row>
    <row r="238" spans="1:8" ht="17.25" hidden="1" customHeight="1">
      <c r="A238" s="230">
        <v>5</v>
      </c>
      <c r="B238" s="336"/>
      <c r="C238" s="473"/>
      <c r="D238" s="473"/>
      <c r="E238" s="473"/>
      <c r="F238" s="473"/>
      <c r="G238" s="473"/>
      <c r="H238" s="337"/>
    </row>
    <row r="239" spans="1:8" ht="17.25" hidden="1" customHeight="1">
      <c r="A239" s="230">
        <v>6</v>
      </c>
      <c r="B239" s="336"/>
      <c r="C239" s="473"/>
      <c r="D239" s="473"/>
      <c r="E239" s="473"/>
      <c r="F239" s="473"/>
      <c r="G239" s="473"/>
      <c r="H239" s="337"/>
    </row>
    <row r="240" spans="1:8" ht="17.25" hidden="1" customHeight="1">
      <c r="A240" s="230">
        <v>7</v>
      </c>
      <c r="B240" s="336"/>
      <c r="C240" s="473"/>
      <c r="D240" s="473"/>
      <c r="E240" s="473"/>
      <c r="F240" s="473"/>
      <c r="G240" s="473"/>
      <c r="H240" s="337"/>
    </row>
    <row r="241" spans="1:10" ht="17.25" hidden="1" customHeight="1">
      <c r="A241" s="230">
        <v>8</v>
      </c>
      <c r="B241" s="336"/>
      <c r="C241" s="473"/>
      <c r="D241" s="473"/>
      <c r="E241" s="473"/>
      <c r="F241" s="473"/>
      <c r="G241" s="473"/>
      <c r="H241" s="337"/>
    </row>
    <row r="242" spans="1:10" ht="17.25" hidden="1" customHeight="1">
      <c r="A242" s="230">
        <v>9</v>
      </c>
      <c r="B242" s="336"/>
      <c r="C242" s="473"/>
      <c r="D242" s="473"/>
      <c r="E242" s="473"/>
      <c r="F242" s="473"/>
      <c r="G242" s="473"/>
      <c r="H242" s="337"/>
    </row>
    <row r="243" spans="1:10" ht="17.25" hidden="1" customHeight="1">
      <c r="A243" s="230">
        <v>10</v>
      </c>
      <c r="B243" s="336"/>
      <c r="C243" s="473"/>
      <c r="D243" s="473"/>
      <c r="E243" s="473"/>
      <c r="F243" s="473"/>
      <c r="G243" s="473"/>
      <c r="H243" s="337"/>
    </row>
    <row r="244" spans="1:10" ht="17.25" customHeight="1">
      <c r="A244" s="463" t="s">
        <v>154</v>
      </c>
      <c r="B244" s="464"/>
      <c r="C244" s="464"/>
      <c r="D244" s="464"/>
      <c r="E244" s="464"/>
      <c r="F244" s="464"/>
      <c r="G244" s="464"/>
      <c r="H244" s="465"/>
    </row>
    <row r="245" spans="1:10" ht="258" customHeight="1">
      <c r="A245" s="230">
        <v>1</v>
      </c>
      <c r="B245" s="336" t="s">
        <v>588</v>
      </c>
      <c r="C245" s="473"/>
      <c r="D245" s="473"/>
      <c r="E245" s="473"/>
      <c r="F245" s="473"/>
      <c r="G245" s="473"/>
      <c r="H245" s="337"/>
    </row>
    <row r="246" spans="1:10" ht="17.25" hidden="1" customHeight="1">
      <c r="A246" s="230">
        <v>2</v>
      </c>
      <c r="B246" s="336"/>
      <c r="C246" s="473"/>
      <c r="D246" s="473"/>
      <c r="E246" s="473"/>
      <c r="F246" s="473"/>
      <c r="G246" s="473"/>
      <c r="H246" s="337"/>
      <c r="I246" s="211"/>
      <c r="J246" s="211"/>
    </row>
    <row r="247" spans="1:10" ht="17.25" hidden="1" customHeight="1">
      <c r="A247" s="230">
        <v>3</v>
      </c>
      <c r="B247" s="336"/>
      <c r="C247" s="473"/>
      <c r="D247" s="473"/>
      <c r="E247" s="473"/>
      <c r="F247" s="473"/>
      <c r="G247" s="473"/>
      <c r="H247" s="337"/>
      <c r="I247" s="211"/>
      <c r="J247" s="211"/>
    </row>
    <row r="248" spans="1:10" ht="17.25" hidden="1" customHeight="1">
      <c r="A248" s="230">
        <v>4</v>
      </c>
      <c r="B248" s="336"/>
      <c r="C248" s="473"/>
      <c r="D248" s="473"/>
      <c r="E248" s="473"/>
      <c r="F248" s="473"/>
      <c r="G248" s="473"/>
      <c r="H248" s="337"/>
      <c r="I248" s="211"/>
      <c r="J248" s="211"/>
    </row>
    <row r="249" spans="1:10" ht="17.25" hidden="1" customHeight="1">
      <c r="A249" s="230">
        <v>5</v>
      </c>
      <c r="B249" s="336"/>
      <c r="C249" s="473"/>
      <c r="D249" s="473"/>
      <c r="E249" s="473"/>
      <c r="F249" s="473"/>
      <c r="G249" s="473"/>
      <c r="H249" s="337"/>
      <c r="I249" s="211"/>
      <c r="J249" s="211"/>
    </row>
    <row r="250" spans="1:10" ht="17.25" hidden="1" customHeight="1">
      <c r="A250" s="230">
        <v>6</v>
      </c>
      <c r="B250" s="336"/>
      <c r="C250" s="473"/>
      <c r="D250" s="473"/>
      <c r="E250" s="473"/>
      <c r="F250" s="473"/>
      <c r="G250" s="473"/>
      <c r="H250" s="337"/>
      <c r="I250" s="211"/>
      <c r="J250" s="211"/>
    </row>
    <row r="251" spans="1:10" ht="17.25" hidden="1" customHeight="1">
      <c r="A251" s="230">
        <v>7</v>
      </c>
      <c r="B251" s="336"/>
      <c r="C251" s="473"/>
      <c r="D251" s="473"/>
      <c r="E251" s="473"/>
      <c r="F251" s="473"/>
      <c r="G251" s="473"/>
      <c r="H251" s="337"/>
      <c r="I251" s="211"/>
      <c r="J251" s="211"/>
    </row>
    <row r="252" spans="1:10" ht="17.25" hidden="1" customHeight="1">
      <c r="A252" s="230">
        <v>8</v>
      </c>
      <c r="B252" s="336"/>
      <c r="C252" s="473"/>
      <c r="D252" s="473"/>
      <c r="E252" s="473"/>
      <c r="F252" s="473"/>
      <c r="G252" s="473"/>
      <c r="H252" s="337"/>
      <c r="I252" s="211"/>
      <c r="J252" s="211"/>
    </row>
    <row r="253" spans="1:10" ht="17.25" hidden="1" customHeight="1">
      <c r="A253" s="230">
        <v>9</v>
      </c>
      <c r="B253" s="336"/>
      <c r="C253" s="473"/>
      <c r="D253" s="473"/>
      <c r="E253" s="473"/>
      <c r="F253" s="473"/>
      <c r="G253" s="473"/>
      <c r="H253" s="337"/>
      <c r="I253" s="211"/>
      <c r="J253" s="211"/>
    </row>
    <row r="254" spans="1:10" ht="17.25" hidden="1" customHeight="1">
      <c r="A254" s="230">
        <v>10</v>
      </c>
      <c r="B254" s="336"/>
      <c r="C254" s="473"/>
      <c r="D254" s="473"/>
      <c r="E254" s="473"/>
      <c r="F254" s="473"/>
      <c r="G254" s="473"/>
      <c r="H254" s="337"/>
      <c r="I254" s="211"/>
      <c r="J254" s="211"/>
    </row>
    <row r="255" spans="1:10" ht="17.25" customHeight="1">
      <c r="A255" s="211"/>
      <c r="B255" s="211"/>
      <c r="C255" s="211"/>
      <c r="D255" s="211"/>
      <c r="E255" s="211"/>
      <c r="F255" s="211"/>
      <c r="G255" s="211"/>
      <c r="H255" s="211"/>
      <c r="I255" s="211"/>
      <c r="J255" s="211"/>
    </row>
    <row r="256" spans="1:10" ht="17.25" customHeight="1">
      <c r="A256" s="157">
        <v>4</v>
      </c>
      <c r="B256" s="1" t="s">
        <v>155</v>
      </c>
    </row>
    <row r="257" spans="1:14" s="231" customFormat="1" ht="17.25" customHeight="1">
      <c r="A257" s="319" t="s">
        <v>52</v>
      </c>
      <c r="B257" s="319" t="s">
        <v>110</v>
      </c>
      <c r="C257" s="318" t="s">
        <v>156</v>
      </c>
      <c r="D257" s="318"/>
      <c r="E257" s="318"/>
      <c r="F257" s="318"/>
      <c r="G257" s="318"/>
      <c r="H257" s="318"/>
      <c r="I257" s="318"/>
      <c r="J257" s="318"/>
      <c r="K257" s="318"/>
      <c r="L257" s="318"/>
      <c r="M257" s="319" t="s">
        <v>157</v>
      </c>
      <c r="N257" s="1" t="s">
        <v>407</v>
      </c>
    </row>
    <row r="258" spans="1:14" s="231" customFormat="1" ht="17.25" customHeight="1">
      <c r="A258" s="320"/>
      <c r="B258" s="320"/>
      <c r="C258" s="230">
        <v>1</v>
      </c>
      <c r="D258" s="230">
        <v>2</v>
      </c>
      <c r="E258" s="230">
        <v>3</v>
      </c>
      <c r="F258" s="230">
        <v>4</v>
      </c>
      <c r="G258" s="230">
        <v>5</v>
      </c>
      <c r="H258" s="230">
        <v>6</v>
      </c>
      <c r="I258" s="230">
        <v>7</v>
      </c>
      <c r="J258" s="230">
        <v>8</v>
      </c>
      <c r="K258" s="230">
        <v>9</v>
      </c>
      <c r="L258" s="230">
        <v>10</v>
      </c>
      <c r="M258" s="320"/>
      <c r="N258" s="1">
        <v>25</v>
      </c>
    </row>
    <row r="259" spans="1:14" ht="17.25" customHeight="1">
      <c r="A259" s="228">
        <v>1</v>
      </c>
      <c r="B259" s="8" t="str">
        <f>B150</f>
        <v>AHMAD JUNAIDI</v>
      </c>
      <c r="C259" s="228"/>
      <c r="D259" s="228"/>
      <c r="E259" s="228"/>
      <c r="F259" s="228"/>
      <c r="G259" s="228"/>
      <c r="H259" s="228"/>
      <c r="I259" s="228"/>
      <c r="J259" s="228"/>
      <c r="K259" s="228"/>
      <c r="L259" s="228"/>
      <c r="M259" s="228" t="str">
        <f>IF(COUNT(C259:L259)=0,"",((SUM(C259:L259)/(COUNTA($B$234:$H$243)*4))*4)*$N$258)</f>
        <v/>
      </c>
    </row>
    <row r="260" spans="1:14" ht="17.25" customHeight="1">
      <c r="A260" s="228">
        <v>2</v>
      </c>
      <c r="B260" s="8" t="str">
        <f t="shared" ref="B260:B298" si="1">B151</f>
        <v>AHMAD RIYUDHA</v>
      </c>
      <c r="C260" s="228"/>
      <c r="D260" s="228"/>
      <c r="E260" s="228"/>
      <c r="F260" s="228"/>
      <c r="G260" s="228"/>
      <c r="H260" s="228"/>
      <c r="I260" s="228"/>
      <c r="J260" s="228"/>
      <c r="K260" s="228"/>
      <c r="L260" s="228"/>
      <c r="M260" s="228" t="str">
        <f>IF(COUNT(C260:L260)=0,"",((SUM(C260:L260)/(COUNTA($B$234:$H$243)*4))*4)*$N$258)</f>
        <v/>
      </c>
    </row>
    <row r="261" spans="1:14" ht="17.25" customHeight="1">
      <c r="A261" s="228">
        <v>3</v>
      </c>
      <c r="B261" s="8" t="str">
        <f t="shared" si="1"/>
        <v>AHMAD SAYUDINOR</v>
      </c>
      <c r="C261" s="228"/>
      <c r="D261" s="228"/>
      <c r="E261" s="228"/>
      <c r="F261" s="228"/>
      <c r="G261" s="228"/>
      <c r="H261" s="228"/>
      <c r="I261" s="228"/>
      <c r="J261" s="228"/>
      <c r="K261" s="228"/>
      <c r="L261" s="228"/>
      <c r="M261" s="228" t="str">
        <f t="shared" ref="M261:M298" si="2">IF(COUNT(C261:L261)=0,"",((SUM(C261:L261)/(COUNTA($B$234:$H$243)*4))*4)*$N$258)</f>
        <v/>
      </c>
    </row>
    <row r="262" spans="1:14" ht="17.25" hidden="1" customHeight="1">
      <c r="A262" s="228">
        <v>4</v>
      </c>
      <c r="B262" s="8" t="str">
        <f t="shared" si="1"/>
        <v>HILMAN SYA'FEI</v>
      </c>
      <c r="C262" s="228"/>
      <c r="D262" s="228"/>
      <c r="E262" s="228"/>
      <c r="F262" s="228"/>
      <c r="G262" s="228"/>
      <c r="H262" s="228"/>
      <c r="I262" s="228"/>
      <c r="J262" s="228"/>
      <c r="K262" s="228"/>
      <c r="L262" s="228"/>
      <c r="M262" s="228" t="str">
        <f t="shared" si="2"/>
        <v/>
      </c>
    </row>
    <row r="263" spans="1:14" ht="17.25" hidden="1" customHeight="1">
      <c r="A263" s="228">
        <v>5</v>
      </c>
      <c r="B263" s="8" t="str">
        <f t="shared" si="1"/>
        <v>JAMALUDDIN</v>
      </c>
      <c r="C263" s="228"/>
      <c r="D263" s="228"/>
      <c r="E263" s="228"/>
      <c r="F263" s="228"/>
      <c r="G263" s="228"/>
      <c r="H263" s="228"/>
      <c r="I263" s="228"/>
      <c r="J263" s="228"/>
      <c r="K263" s="228"/>
      <c r="L263" s="228"/>
      <c r="M263" s="228" t="str">
        <f t="shared" si="2"/>
        <v/>
      </c>
    </row>
    <row r="264" spans="1:14" ht="17.25" hidden="1" customHeight="1">
      <c r="A264" s="228">
        <v>6</v>
      </c>
      <c r="B264" s="8" t="str">
        <f t="shared" si="1"/>
        <v>M. ADITYA RYANDI</v>
      </c>
      <c r="C264" s="228"/>
      <c r="D264" s="228"/>
      <c r="E264" s="228"/>
      <c r="F264" s="228"/>
      <c r="G264" s="228"/>
      <c r="H264" s="228"/>
      <c r="I264" s="228"/>
      <c r="J264" s="228"/>
      <c r="K264" s="228"/>
      <c r="L264" s="228"/>
      <c r="M264" s="228" t="str">
        <f t="shared" si="2"/>
        <v/>
      </c>
    </row>
    <row r="265" spans="1:14" ht="17.25" hidden="1" customHeight="1">
      <c r="A265" s="228">
        <v>7</v>
      </c>
      <c r="B265" s="8" t="str">
        <f t="shared" si="1"/>
        <v>M. ZAINAL AKBAR</v>
      </c>
      <c r="C265" s="228"/>
      <c r="D265" s="228"/>
      <c r="E265" s="228"/>
      <c r="F265" s="228"/>
      <c r="G265" s="228"/>
      <c r="H265" s="228"/>
      <c r="I265" s="228"/>
      <c r="J265" s="228"/>
      <c r="K265" s="228"/>
      <c r="L265" s="228"/>
      <c r="M265" s="228" t="str">
        <f t="shared" si="2"/>
        <v/>
      </c>
    </row>
    <row r="266" spans="1:14" ht="17.25" hidden="1" customHeight="1">
      <c r="A266" s="228">
        <v>8</v>
      </c>
      <c r="B266" s="8" t="str">
        <f t="shared" si="1"/>
        <v>MAULIDI</v>
      </c>
      <c r="C266" s="228"/>
      <c r="D266" s="228"/>
      <c r="E266" s="228"/>
      <c r="F266" s="228"/>
      <c r="G266" s="228"/>
      <c r="H266" s="228"/>
      <c r="I266" s="228"/>
      <c r="J266" s="228"/>
      <c r="K266" s="228"/>
      <c r="L266" s="228"/>
      <c r="M266" s="228" t="str">
        <f t="shared" si="2"/>
        <v/>
      </c>
    </row>
    <row r="267" spans="1:14" ht="17.25" hidden="1" customHeight="1">
      <c r="A267" s="228">
        <v>9</v>
      </c>
      <c r="B267" s="8" t="str">
        <f t="shared" si="1"/>
        <v>MUHAMMAD AGUS RIFANI</v>
      </c>
      <c r="C267" s="228"/>
      <c r="D267" s="228"/>
      <c r="E267" s="228"/>
      <c r="F267" s="228"/>
      <c r="G267" s="228"/>
      <c r="H267" s="228"/>
      <c r="I267" s="228"/>
      <c r="J267" s="228"/>
      <c r="K267" s="228"/>
      <c r="L267" s="228"/>
      <c r="M267" s="228" t="str">
        <f t="shared" si="2"/>
        <v/>
      </c>
    </row>
    <row r="268" spans="1:14" ht="17.25" hidden="1" customHeight="1">
      <c r="A268" s="228">
        <v>10</v>
      </c>
      <c r="B268" s="8" t="str">
        <f t="shared" si="1"/>
        <v>MUHAMMAD AKBAR</v>
      </c>
      <c r="C268" s="228"/>
      <c r="D268" s="228"/>
      <c r="E268" s="228"/>
      <c r="F268" s="228"/>
      <c r="G268" s="228"/>
      <c r="H268" s="228"/>
      <c r="I268" s="228"/>
      <c r="J268" s="228"/>
      <c r="K268" s="228"/>
      <c r="L268" s="228"/>
      <c r="M268" s="228" t="str">
        <f t="shared" si="2"/>
        <v/>
      </c>
    </row>
    <row r="269" spans="1:14" ht="17.25" hidden="1" customHeight="1">
      <c r="A269" s="228">
        <v>11</v>
      </c>
      <c r="B269" s="8" t="str">
        <f t="shared" si="1"/>
        <v>MUHAMMAD ALPIANOR</v>
      </c>
      <c r="C269" s="228"/>
      <c r="D269" s="228"/>
      <c r="E269" s="228"/>
      <c r="F269" s="228"/>
      <c r="G269" s="228"/>
      <c r="H269" s="228"/>
      <c r="I269" s="228"/>
      <c r="J269" s="228"/>
      <c r="K269" s="228"/>
      <c r="L269" s="228"/>
      <c r="M269" s="228" t="str">
        <f t="shared" si="2"/>
        <v/>
      </c>
    </row>
    <row r="270" spans="1:14" ht="17.25" hidden="1" customHeight="1">
      <c r="A270" s="228">
        <v>12</v>
      </c>
      <c r="B270" s="8" t="str">
        <f t="shared" si="1"/>
        <v>MUHAMMAD ANDRIAN</v>
      </c>
      <c r="C270" s="228"/>
      <c r="D270" s="228"/>
      <c r="E270" s="228"/>
      <c r="F270" s="228"/>
      <c r="G270" s="228"/>
      <c r="H270" s="228"/>
      <c r="I270" s="228"/>
      <c r="J270" s="228"/>
      <c r="K270" s="228"/>
      <c r="L270" s="228"/>
      <c r="M270" s="228" t="str">
        <f t="shared" si="2"/>
        <v/>
      </c>
    </row>
    <row r="271" spans="1:14" ht="17.25" hidden="1" customHeight="1">
      <c r="A271" s="228">
        <v>13</v>
      </c>
      <c r="B271" s="8" t="str">
        <f t="shared" si="1"/>
        <v>MUHAMMAD AZIDAN</v>
      </c>
      <c r="C271" s="228"/>
      <c r="D271" s="228"/>
      <c r="E271" s="228"/>
      <c r="F271" s="228"/>
      <c r="G271" s="228"/>
      <c r="H271" s="228"/>
      <c r="I271" s="228"/>
      <c r="J271" s="228"/>
      <c r="K271" s="228"/>
      <c r="L271" s="228"/>
      <c r="M271" s="228" t="str">
        <f t="shared" si="2"/>
        <v/>
      </c>
    </row>
    <row r="272" spans="1:14" ht="17.25" hidden="1" customHeight="1">
      <c r="A272" s="228">
        <v>14</v>
      </c>
      <c r="B272" s="8" t="str">
        <f t="shared" si="1"/>
        <v>MUHAMMAD FAHRIANSYAH</v>
      </c>
      <c r="C272" s="228"/>
      <c r="D272" s="228"/>
      <c r="E272" s="228"/>
      <c r="F272" s="228"/>
      <c r="G272" s="228"/>
      <c r="H272" s="228"/>
      <c r="I272" s="228"/>
      <c r="J272" s="228"/>
      <c r="K272" s="228"/>
      <c r="L272" s="228"/>
      <c r="M272" s="228" t="str">
        <f t="shared" si="2"/>
        <v/>
      </c>
    </row>
    <row r="273" spans="1:13" ht="17.25" hidden="1" customHeight="1">
      <c r="A273" s="228">
        <v>15</v>
      </c>
      <c r="B273" s="8" t="str">
        <f t="shared" si="1"/>
        <v>MUHAMMAD FAUZAN</v>
      </c>
      <c r="C273" s="228"/>
      <c r="D273" s="228"/>
      <c r="E273" s="228"/>
      <c r="F273" s="228"/>
      <c r="G273" s="228"/>
      <c r="H273" s="228"/>
      <c r="I273" s="228"/>
      <c r="J273" s="228"/>
      <c r="K273" s="228"/>
      <c r="L273" s="228"/>
      <c r="M273" s="228" t="str">
        <f t="shared" si="2"/>
        <v/>
      </c>
    </row>
    <row r="274" spans="1:13" ht="17.25" hidden="1" customHeight="1">
      <c r="A274" s="228">
        <v>16</v>
      </c>
      <c r="B274" s="8" t="str">
        <f t="shared" si="1"/>
        <v>MUHAMMAD FAZAL HAFIZH</v>
      </c>
      <c r="C274" s="228"/>
      <c r="D274" s="228"/>
      <c r="E274" s="228"/>
      <c r="F274" s="228"/>
      <c r="G274" s="228"/>
      <c r="H274" s="228"/>
      <c r="I274" s="228"/>
      <c r="J274" s="228"/>
      <c r="K274" s="228"/>
      <c r="L274" s="228"/>
      <c r="M274" s="228" t="str">
        <f t="shared" si="2"/>
        <v/>
      </c>
    </row>
    <row r="275" spans="1:13" ht="17.25" hidden="1" customHeight="1">
      <c r="A275" s="228">
        <v>17</v>
      </c>
      <c r="B275" s="8" t="str">
        <f t="shared" si="1"/>
        <v>MUHAMMAD FIKRI</v>
      </c>
      <c r="C275" s="228"/>
      <c r="D275" s="228"/>
      <c r="E275" s="228"/>
      <c r="F275" s="228"/>
      <c r="G275" s="228"/>
      <c r="H275" s="228"/>
      <c r="I275" s="228"/>
      <c r="J275" s="228"/>
      <c r="K275" s="228"/>
      <c r="L275" s="228"/>
      <c r="M275" s="228" t="str">
        <f t="shared" si="2"/>
        <v/>
      </c>
    </row>
    <row r="276" spans="1:13" ht="17.25" hidden="1" customHeight="1">
      <c r="A276" s="228">
        <v>18</v>
      </c>
      <c r="B276" s="8" t="str">
        <f t="shared" si="1"/>
        <v>MUHAMMAD IHWAN</v>
      </c>
      <c r="C276" s="228"/>
      <c r="D276" s="228"/>
      <c r="E276" s="228"/>
      <c r="F276" s="228"/>
      <c r="G276" s="228"/>
      <c r="H276" s="228"/>
      <c r="I276" s="228"/>
      <c r="J276" s="228"/>
      <c r="K276" s="228"/>
      <c r="L276" s="228"/>
      <c r="M276" s="228" t="str">
        <f t="shared" si="2"/>
        <v/>
      </c>
    </row>
    <row r="277" spans="1:13" ht="17.25" hidden="1" customHeight="1">
      <c r="A277" s="228">
        <v>19</v>
      </c>
      <c r="B277" s="8" t="str">
        <f t="shared" si="1"/>
        <v>MUHAMMAD IQBAL FIRDAUS</v>
      </c>
      <c r="C277" s="228"/>
      <c r="D277" s="228"/>
      <c r="E277" s="228"/>
      <c r="F277" s="228"/>
      <c r="G277" s="228"/>
      <c r="H277" s="228"/>
      <c r="I277" s="228"/>
      <c r="J277" s="228"/>
      <c r="K277" s="228"/>
      <c r="L277" s="228"/>
      <c r="M277" s="228" t="str">
        <f t="shared" si="2"/>
        <v/>
      </c>
    </row>
    <row r="278" spans="1:13" ht="17.25" hidden="1" customHeight="1">
      <c r="A278" s="228">
        <v>20</v>
      </c>
      <c r="B278" s="8" t="str">
        <f t="shared" si="1"/>
        <v>MUHAMMAD IZZA ARRAFI</v>
      </c>
      <c r="C278" s="228"/>
      <c r="D278" s="228"/>
      <c r="E278" s="228"/>
      <c r="F278" s="228"/>
      <c r="G278" s="228"/>
      <c r="H278" s="228"/>
      <c r="I278" s="228"/>
      <c r="J278" s="228"/>
      <c r="K278" s="228"/>
      <c r="L278" s="228"/>
      <c r="M278" s="228" t="str">
        <f t="shared" si="2"/>
        <v/>
      </c>
    </row>
    <row r="279" spans="1:13" ht="17.25" hidden="1" customHeight="1">
      <c r="A279" s="228">
        <v>21</v>
      </c>
      <c r="B279" s="8" t="str">
        <f t="shared" si="1"/>
        <v>MUHAMMAD MAHDI</v>
      </c>
      <c r="C279" s="228"/>
      <c r="D279" s="228"/>
      <c r="E279" s="228"/>
      <c r="F279" s="228"/>
      <c r="G279" s="228"/>
      <c r="H279" s="228"/>
      <c r="I279" s="228"/>
      <c r="J279" s="228"/>
      <c r="K279" s="228"/>
      <c r="L279" s="228"/>
      <c r="M279" s="228" t="str">
        <f t="shared" si="2"/>
        <v/>
      </c>
    </row>
    <row r="280" spans="1:13" ht="17.25" hidden="1" customHeight="1">
      <c r="A280" s="228">
        <v>22</v>
      </c>
      <c r="B280" s="8" t="str">
        <f t="shared" si="1"/>
        <v>MUHAMMAD NAHDY RAMADHAN</v>
      </c>
      <c r="C280" s="228"/>
      <c r="D280" s="228"/>
      <c r="E280" s="228"/>
      <c r="F280" s="228"/>
      <c r="G280" s="228"/>
      <c r="H280" s="228"/>
      <c r="I280" s="228"/>
      <c r="J280" s="228"/>
      <c r="K280" s="228"/>
      <c r="L280" s="228"/>
      <c r="M280" s="228" t="str">
        <f t="shared" si="2"/>
        <v/>
      </c>
    </row>
    <row r="281" spans="1:13" ht="17.25" hidden="1" customHeight="1">
      <c r="A281" s="228">
        <v>23</v>
      </c>
      <c r="B281" s="8" t="str">
        <f t="shared" si="1"/>
        <v>MUHAMMAD NUR FADHILAH</v>
      </c>
      <c r="C281" s="228"/>
      <c r="D281" s="228"/>
      <c r="E281" s="228"/>
      <c r="F281" s="228"/>
      <c r="G281" s="228"/>
      <c r="H281" s="228"/>
      <c r="I281" s="228"/>
      <c r="J281" s="228"/>
      <c r="K281" s="228"/>
      <c r="L281" s="228"/>
      <c r="M281" s="228" t="str">
        <f t="shared" si="2"/>
        <v/>
      </c>
    </row>
    <row r="282" spans="1:13" ht="17.25" hidden="1" customHeight="1">
      <c r="A282" s="228">
        <v>24</v>
      </c>
      <c r="B282" s="8" t="str">
        <f t="shared" si="1"/>
        <v>MUHAMMAD RAHMAN</v>
      </c>
      <c r="C282" s="228"/>
      <c r="D282" s="228"/>
      <c r="E282" s="228"/>
      <c r="F282" s="228"/>
      <c r="G282" s="228"/>
      <c r="H282" s="228"/>
      <c r="I282" s="228"/>
      <c r="J282" s="228"/>
      <c r="K282" s="228"/>
      <c r="L282" s="228"/>
      <c r="M282" s="228" t="str">
        <f t="shared" si="2"/>
        <v/>
      </c>
    </row>
    <row r="283" spans="1:13" ht="17.25" hidden="1" customHeight="1">
      <c r="A283" s="228">
        <v>25</v>
      </c>
      <c r="B283" s="8" t="str">
        <f t="shared" si="1"/>
        <v>MUHAMMAD RAIHAN</v>
      </c>
      <c r="C283" s="228"/>
      <c r="D283" s="228"/>
      <c r="E283" s="228"/>
      <c r="F283" s="228"/>
      <c r="G283" s="228"/>
      <c r="H283" s="228"/>
      <c r="I283" s="228"/>
      <c r="J283" s="228"/>
      <c r="K283" s="228"/>
      <c r="L283" s="228"/>
      <c r="M283" s="228" t="str">
        <f t="shared" si="2"/>
        <v/>
      </c>
    </row>
    <row r="284" spans="1:13" ht="17.25" hidden="1" customHeight="1">
      <c r="A284" s="228">
        <v>26</v>
      </c>
      <c r="B284" s="8" t="str">
        <f t="shared" si="1"/>
        <v>MUHAMMAD RAYHAN PARIZAN</v>
      </c>
      <c r="C284" s="228"/>
      <c r="D284" s="228"/>
      <c r="E284" s="228"/>
      <c r="F284" s="228"/>
      <c r="G284" s="228"/>
      <c r="H284" s="228"/>
      <c r="I284" s="228"/>
      <c r="J284" s="228"/>
      <c r="K284" s="228"/>
      <c r="L284" s="228"/>
      <c r="M284" s="228" t="str">
        <f t="shared" si="2"/>
        <v/>
      </c>
    </row>
    <row r="285" spans="1:13" ht="17.25" hidden="1" customHeight="1">
      <c r="A285" s="228">
        <v>27</v>
      </c>
      <c r="B285" s="8" t="str">
        <f t="shared" si="1"/>
        <v>MUHAMMAD RIFKI</v>
      </c>
      <c r="C285" s="228"/>
      <c r="D285" s="228"/>
      <c r="E285" s="228"/>
      <c r="F285" s="228"/>
      <c r="G285" s="228"/>
      <c r="H285" s="228"/>
      <c r="I285" s="228"/>
      <c r="J285" s="228"/>
      <c r="K285" s="228"/>
      <c r="L285" s="228"/>
      <c r="M285" s="228" t="str">
        <f t="shared" si="2"/>
        <v/>
      </c>
    </row>
    <row r="286" spans="1:13" ht="17.25" hidden="1" customHeight="1">
      <c r="A286" s="228">
        <v>28</v>
      </c>
      <c r="B286" s="8" t="str">
        <f t="shared" si="1"/>
        <v>MUHAMMAD RINALDI MAULANA</v>
      </c>
      <c r="C286" s="228"/>
      <c r="D286" s="228"/>
      <c r="E286" s="228"/>
      <c r="F286" s="228"/>
      <c r="G286" s="228"/>
      <c r="H286" s="228"/>
      <c r="I286" s="228"/>
      <c r="J286" s="228"/>
      <c r="K286" s="228"/>
      <c r="L286" s="228"/>
      <c r="M286" s="228" t="str">
        <f t="shared" si="2"/>
        <v/>
      </c>
    </row>
    <row r="287" spans="1:13" ht="17.25" hidden="1" customHeight="1">
      <c r="A287" s="228">
        <v>29</v>
      </c>
      <c r="B287" s="8" t="str">
        <f t="shared" si="1"/>
        <v>MUHAMMAD RIZAL</v>
      </c>
      <c r="C287" s="228"/>
      <c r="D287" s="228"/>
      <c r="E287" s="228"/>
      <c r="F287" s="228"/>
      <c r="G287" s="228"/>
      <c r="H287" s="228"/>
      <c r="I287" s="228"/>
      <c r="J287" s="228"/>
      <c r="K287" s="228"/>
      <c r="L287" s="228"/>
      <c r="M287" s="228" t="str">
        <f t="shared" si="2"/>
        <v/>
      </c>
    </row>
    <row r="288" spans="1:13" ht="17.25" hidden="1" customHeight="1">
      <c r="A288" s="228">
        <v>30</v>
      </c>
      <c r="B288" s="8" t="str">
        <f t="shared" si="1"/>
        <v>MUHAMMAD RUDI</v>
      </c>
      <c r="C288" s="228"/>
      <c r="D288" s="228"/>
      <c r="E288" s="228"/>
      <c r="F288" s="228"/>
      <c r="G288" s="228"/>
      <c r="H288" s="228"/>
      <c r="I288" s="228"/>
      <c r="J288" s="228"/>
      <c r="K288" s="228"/>
      <c r="L288" s="228"/>
      <c r="M288" s="228" t="str">
        <f t="shared" si="2"/>
        <v/>
      </c>
    </row>
    <row r="289" spans="1:13" ht="17.25" hidden="1" customHeight="1">
      <c r="A289" s="228">
        <v>31</v>
      </c>
      <c r="B289" s="8" t="str">
        <f t="shared" si="1"/>
        <v>MUHAMMAD SARBANI</v>
      </c>
      <c r="C289" s="228"/>
      <c r="D289" s="228"/>
      <c r="E289" s="228"/>
      <c r="F289" s="228"/>
      <c r="G289" s="228"/>
      <c r="H289" s="228"/>
      <c r="I289" s="228"/>
      <c r="J289" s="228"/>
      <c r="K289" s="228"/>
      <c r="L289" s="228"/>
      <c r="M289" s="228" t="str">
        <f t="shared" si="2"/>
        <v/>
      </c>
    </row>
    <row r="290" spans="1:13" ht="17.25" hidden="1" customHeight="1">
      <c r="A290" s="228">
        <v>32</v>
      </c>
      <c r="B290" s="8" t="str">
        <f t="shared" si="1"/>
        <v>MUHAMMAD SYIFA ALIF NUGRAHA</v>
      </c>
      <c r="C290" s="228"/>
      <c r="D290" s="228"/>
      <c r="E290" s="228"/>
      <c r="F290" s="228"/>
      <c r="G290" s="228"/>
      <c r="H290" s="228"/>
      <c r="I290" s="228"/>
      <c r="J290" s="228"/>
      <c r="K290" s="228"/>
      <c r="L290" s="228"/>
      <c r="M290" s="228" t="str">
        <f t="shared" si="2"/>
        <v/>
      </c>
    </row>
    <row r="291" spans="1:13" ht="17.25" hidden="1" customHeight="1">
      <c r="A291" s="228">
        <v>33</v>
      </c>
      <c r="B291" s="8" t="str">
        <f t="shared" si="1"/>
        <v>MUHAMMAD YUSUF</v>
      </c>
      <c r="C291" s="228"/>
      <c r="D291" s="228"/>
      <c r="E291" s="228"/>
      <c r="F291" s="228"/>
      <c r="G291" s="228"/>
      <c r="H291" s="228"/>
      <c r="I291" s="228"/>
      <c r="J291" s="228"/>
      <c r="K291" s="228"/>
      <c r="L291" s="228"/>
      <c r="M291" s="228" t="str">
        <f t="shared" si="2"/>
        <v/>
      </c>
    </row>
    <row r="292" spans="1:13" ht="17.25" hidden="1" customHeight="1">
      <c r="A292" s="228">
        <v>34</v>
      </c>
      <c r="B292" s="8" t="str">
        <f t="shared" si="1"/>
        <v>OSAMAH NASRULLAH</v>
      </c>
      <c r="C292" s="228"/>
      <c r="D292" s="228"/>
      <c r="E292" s="228"/>
      <c r="F292" s="228"/>
      <c r="G292" s="228"/>
      <c r="H292" s="228"/>
      <c r="I292" s="228"/>
      <c r="J292" s="228"/>
      <c r="K292" s="228"/>
      <c r="L292" s="228"/>
      <c r="M292" s="228" t="str">
        <f t="shared" si="2"/>
        <v/>
      </c>
    </row>
    <row r="293" spans="1:13" ht="17.25" hidden="1" customHeight="1">
      <c r="A293" s="228">
        <v>35</v>
      </c>
      <c r="B293" s="8" t="str">
        <f t="shared" si="1"/>
        <v>RUDISA</v>
      </c>
      <c r="C293" s="228"/>
      <c r="D293" s="228"/>
      <c r="E293" s="228"/>
      <c r="F293" s="228"/>
      <c r="G293" s="228"/>
      <c r="H293" s="228"/>
      <c r="I293" s="228"/>
      <c r="J293" s="228"/>
      <c r="K293" s="228"/>
      <c r="L293" s="228"/>
      <c r="M293" s="228" t="str">
        <f t="shared" si="2"/>
        <v/>
      </c>
    </row>
    <row r="294" spans="1:13" ht="17.25" hidden="1" customHeight="1">
      <c r="A294" s="228">
        <v>36</v>
      </c>
      <c r="B294" s="8" t="str">
        <f t="shared" si="1"/>
        <v>ZAINAL ILMI</v>
      </c>
      <c r="C294" s="228"/>
      <c r="D294" s="228"/>
      <c r="E294" s="228"/>
      <c r="F294" s="228"/>
      <c r="G294" s="228"/>
      <c r="H294" s="228"/>
      <c r="I294" s="228"/>
      <c r="J294" s="228"/>
      <c r="K294" s="228"/>
      <c r="L294" s="228"/>
      <c r="M294" s="228" t="str">
        <f t="shared" si="2"/>
        <v/>
      </c>
    </row>
    <row r="295" spans="1:13" ht="17.25" hidden="1" customHeight="1">
      <c r="A295" s="228">
        <v>37</v>
      </c>
      <c r="B295" s="8">
        <f t="shared" si="1"/>
        <v>0</v>
      </c>
      <c r="C295" s="228"/>
      <c r="D295" s="228"/>
      <c r="E295" s="228"/>
      <c r="F295" s="228"/>
      <c r="G295" s="228"/>
      <c r="H295" s="228"/>
      <c r="I295" s="228"/>
      <c r="J295" s="228"/>
      <c r="K295" s="228"/>
      <c r="L295" s="228"/>
      <c r="M295" s="228" t="str">
        <f t="shared" si="2"/>
        <v/>
      </c>
    </row>
    <row r="296" spans="1:13" ht="17.25" hidden="1" customHeight="1">
      <c r="A296" s="228">
        <v>38</v>
      </c>
      <c r="B296" s="8">
        <f t="shared" si="1"/>
        <v>0</v>
      </c>
      <c r="C296" s="228"/>
      <c r="D296" s="228"/>
      <c r="E296" s="228"/>
      <c r="F296" s="228"/>
      <c r="G296" s="228"/>
      <c r="H296" s="228"/>
      <c r="I296" s="228"/>
      <c r="J296" s="228"/>
      <c r="K296" s="228"/>
      <c r="L296" s="228"/>
      <c r="M296" s="228" t="str">
        <f t="shared" si="2"/>
        <v/>
      </c>
    </row>
    <row r="297" spans="1:13" ht="17.25" hidden="1" customHeight="1">
      <c r="A297" s="228">
        <v>39</v>
      </c>
      <c r="B297" s="8">
        <f t="shared" si="1"/>
        <v>0</v>
      </c>
      <c r="C297" s="228"/>
      <c r="D297" s="228"/>
      <c r="E297" s="228"/>
      <c r="F297" s="228"/>
      <c r="G297" s="228"/>
      <c r="H297" s="228"/>
      <c r="I297" s="228"/>
      <c r="J297" s="228"/>
      <c r="K297" s="228"/>
      <c r="L297" s="228"/>
      <c r="M297" s="228" t="str">
        <f t="shared" si="2"/>
        <v/>
      </c>
    </row>
    <row r="298" spans="1:13" ht="17.25" hidden="1" customHeight="1">
      <c r="A298" s="228">
        <v>40</v>
      </c>
      <c r="B298" s="8">
        <f t="shared" si="1"/>
        <v>0</v>
      </c>
      <c r="C298" s="228"/>
      <c r="D298" s="228"/>
      <c r="E298" s="228"/>
      <c r="F298" s="228"/>
      <c r="G298" s="228"/>
      <c r="H298" s="228"/>
      <c r="I298" s="228"/>
      <c r="J298" s="228"/>
      <c r="K298" s="228"/>
      <c r="L298" s="228"/>
      <c r="M298" s="228" t="str">
        <f t="shared" si="2"/>
        <v/>
      </c>
    </row>
    <row r="300" spans="1:13" ht="17.25" customHeight="1">
      <c r="A300" s="1" t="s">
        <v>158</v>
      </c>
    </row>
    <row r="301" spans="1:13" s="7" customFormat="1" ht="65.25" customHeight="1">
      <c r="A301" s="14">
        <v>1</v>
      </c>
      <c r="B301" s="327" t="s">
        <v>589</v>
      </c>
      <c r="C301" s="327"/>
      <c r="D301" s="327"/>
      <c r="E301" s="327"/>
      <c r="F301" s="327"/>
      <c r="G301" s="327"/>
      <c r="H301" s="327"/>
    </row>
    <row r="302" spans="1:13" s="7" customFormat="1" ht="15.75" hidden="1">
      <c r="A302" s="14">
        <v>2</v>
      </c>
      <c r="B302" s="327"/>
      <c r="C302" s="327"/>
      <c r="D302" s="327"/>
      <c r="E302" s="327"/>
      <c r="F302" s="327"/>
      <c r="G302" s="327"/>
      <c r="H302" s="327"/>
    </row>
    <row r="303" spans="1:13" s="7" customFormat="1" ht="15.75" hidden="1">
      <c r="A303" s="14">
        <v>3</v>
      </c>
      <c r="B303" s="327"/>
      <c r="C303" s="327"/>
      <c r="D303" s="327"/>
      <c r="E303" s="327"/>
      <c r="F303" s="327"/>
      <c r="G303" s="327"/>
      <c r="H303" s="327"/>
    </row>
    <row r="304" spans="1:13" s="7" customFormat="1" ht="17.25" hidden="1" customHeight="1">
      <c r="A304" s="14">
        <v>4</v>
      </c>
      <c r="B304" s="327"/>
      <c r="C304" s="327"/>
      <c r="D304" s="327"/>
      <c r="E304" s="327"/>
      <c r="F304" s="327"/>
      <c r="G304" s="327"/>
      <c r="H304" s="327"/>
    </row>
    <row r="305" spans="1:14" s="7" customFormat="1" ht="17.25" hidden="1" customHeight="1">
      <c r="A305" s="14">
        <v>5</v>
      </c>
      <c r="B305" s="327"/>
      <c r="C305" s="327"/>
      <c r="D305" s="327"/>
      <c r="E305" s="327"/>
      <c r="F305" s="327"/>
      <c r="G305" s="327"/>
      <c r="H305" s="327"/>
    </row>
    <row r="306" spans="1:14" s="7" customFormat="1" ht="17.25" hidden="1" customHeight="1">
      <c r="A306" s="14">
        <v>6</v>
      </c>
      <c r="B306" s="327"/>
      <c r="C306" s="327"/>
      <c r="D306" s="327"/>
      <c r="E306" s="327"/>
      <c r="F306" s="327"/>
      <c r="G306" s="327"/>
      <c r="H306" s="327"/>
    </row>
    <row r="307" spans="1:14" s="7" customFormat="1" ht="17.25" hidden="1" customHeight="1">
      <c r="A307" s="14">
        <v>7</v>
      </c>
      <c r="B307" s="327"/>
      <c r="C307" s="327"/>
      <c r="D307" s="327"/>
      <c r="E307" s="327"/>
      <c r="F307" s="327"/>
      <c r="G307" s="327"/>
      <c r="H307" s="327"/>
    </row>
    <row r="308" spans="1:14" s="7" customFormat="1" ht="17.25" hidden="1" customHeight="1">
      <c r="A308" s="14">
        <v>8</v>
      </c>
      <c r="B308" s="327"/>
      <c r="C308" s="327"/>
      <c r="D308" s="327"/>
      <c r="E308" s="327"/>
      <c r="F308" s="327"/>
      <c r="G308" s="327"/>
      <c r="H308" s="327"/>
    </row>
    <row r="309" spans="1:14" s="7" customFormat="1" ht="17.25" hidden="1" customHeight="1">
      <c r="A309" s="14">
        <v>9</v>
      </c>
      <c r="B309" s="327"/>
      <c r="C309" s="327"/>
      <c r="D309" s="327"/>
      <c r="E309" s="327"/>
      <c r="F309" s="327"/>
      <c r="G309" s="327"/>
      <c r="H309" s="327"/>
    </row>
    <row r="310" spans="1:14" s="7" customFormat="1" ht="17.25" hidden="1" customHeight="1">
      <c r="A310" s="14">
        <v>10</v>
      </c>
      <c r="B310" s="327"/>
      <c r="C310" s="327"/>
      <c r="D310" s="327"/>
      <c r="E310" s="327"/>
      <c r="F310" s="327"/>
      <c r="G310" s="327"/>
      <c r="H310" s="327"/>
    </row>
    <row r="312" spans="1:14" ht="17.25" customHeight="1">
      <c r="B312" s="1" t="s">
        <v>180</v>
      </c>
    </row>
    <row r="314" spans="1:14" ht="52.5" customHeight="1">
      <c r="A314" s="225" t="s">
        <v>52</v>
      </c>
      <c r="B314" s="225" t="s">
        <v>110</v>
      </c>
      <c r="C314" s="333" t="e">
        <f>A31</f>
        <v>#REF!</v>
      </c>
      <c r="D314" s="333"/>
      <c r="E314" s="333"/>
      <c r="F314" s="333"/>
      <c r="G314" s="333"/>
      <c r="H314" s="333"/>
      <c r="I314" s="333"/>
      <c r="J314" s="333"/>
      <c r="K314" s="333"/>
      <c r="L314" s="333"/>
      <c r="M314" s="230" t="s">
        <v>157</v>
      </c>
      <c r="N314" s="1" t="s">
        <v>407</v>
      </c>
    </row>
    <row r="315" spans="1:14" ht="17.25" customHeight="1">
      <c r="A315" s="226"/>
      <c r="B315" s="226"/>
      <c r="C315" s="224" t="s">
        <v>395</v>
      </c>
      <c r="D315" s="224" t="s">
        <v>396</v>
      </c>
      <c r="E315" s="224" t="s">
        <v>397</v>
      </c>
      <c r="F315" s="224" t="s">
        <v>398</v>
      </c>
      <c r="G315" s="224" t="s">
        <v>399</v>
      </c>
      <c r="H315" s="224" t="s">
        <v>400</v>
      </c>
      <c r="I315" s="224" t="s">
        <v>401</v>
      </c>
      <c r="J315" s="224" t="s">
        <v>402</v>
      </c>
      <c r="K315" s="224" t="s">
        <v>403</v>
      </c>
      <c r="L315" s="224" t="s">
        <v>404</v>
      </c>
      <c r="M315" s="222"/>
      <c r="N315" s="1">
        <v>25</v>
      </c>
    </row>
    <row r="316" spans="1:14" ht="17.25" customHeight="1">
      <c r="A316" s="228">
        <v>1</v>
      </c>
      <c r="B316" s="8" t="str">
        <f>B259</f>
        <v>AHMAD JUNAIDI</v>
      </c>
      <c r="C316" s="8"/>
      <c r="D316" s="8"/>
      <c r="E316" s="8"/>
      <c r="F316" s="8"/>
      <c r="G316" s="8"/>
      <c r="H316" s="8"/>
      <c r="I316" s="8"/>
      <c r="J316" s="8"/>
      <c r="K316" s="8"/>
      <c r="L316" s="8"/>
      <c r="M316" s="8" t="str">
        <f>IF(MAX(C316:L316)&gt;0,MAX(C316:L316)*$N$315,"")</f>
        <v/>
      </c>
    </row>
    <row r="317" spans="1:14" ht="17.25" customHeight="1">
      <c r="A317" s="228">
        <v>2</v>
      </c>
      <c r="B317" s="8" t="str">
        <f t="shared" ref="B317:B355" si="3">B260</f>
        <v>AHMAD RIYUDHA</v>
      </c>
      <c r="C317" s="8"/>
      <c r="D317" s="8"/>
      <c r="E317" s="8"/>
      <c r="F317" s="8"/>
      <c r="G317" s="8"/>
      <c r="H317" s="8"/>
      <c r="I317" s="8"/>
      <c r="J317" s="8"/>
      <c r="K317" s="8"/>
      <c r="L317" s="8"/>
      <c r="M317" s="8" t="str">
        <f t="shared" ref="M317:M355" si="4">IF(MAX(C317:L317)&gt;0,MAX(C317:L317)*$N$315,"")</f>
        <v/>
      </c>
    </row>
    <row r="318" spans="1:14" ht="17.25" customHeight="1">
      <c r="A318" s="228">
        <v>3</v>
      </c>
      <c r="B318" s="8" t="str">
        <f t="shared" si="3"/>
        <v>AHMAD SAYUDINOR</v>
      </c>
      <c r="C318" s="8"/>
      <c r="D318" s="8"/>
      <c r="E318" s="8"/>
      <c r="F318" s="8"/>
      <c r="G318" s="8"/>
      <c r="H318" s="8"/>
      <c r="I318" s="8"/>
      <c r="J318" s="8"/>
      <c r="K318" s="8"/>
      <c r="L318" s="8"/>
      <c r="M318" s="8" t="str">
        <f t="shared" si="4"/>
        <v/>
      </c>
    </row>
    <row r="319" spans="1:14" ht="17.25" hidden="1" customHeight="1">
      <c r="A319" s="228">
        <v>4</v>
      </c>
      <c r="B319" s="8" t="str">
        <f t="shared" si="3"/>
        <v>HILMAN SYA'FEI</v>
      </c>
      <c r="C319" s="8"/>
      <c r="D319" s="8"/>
      <c r="E319" s="8"/>
      <c r="F319" s="8"/>
      <c r="G319" s="8"/>
      <c r="H319" s="8"/>
      <c r="I319" s="8"/>
      <c r="J319" s="8"/>
      <c r="K319" s="8"/>
      <c r="L319" s="8"/>
      <c r="M319" s="8" t="str">
        <f t="shared" si="4"/>
        <v/>
      </c>
    </row>
    <row r="320" spans="1:14" ht="17.25" hidden="1" customHeight="1">
      <c r="A320" s="228">
        <v>5</v>
      </c>
      <c r="B320" s="8" t="str">
        <f t="shared" si="3"/>
        <v>JAMALUDDIN</v>
      </c>
      <c r="C320" s="8"/>
      <c r="D320" s="8"/>
      <c r="E320" s="8"/>
      <c r="F320" s="8"/>
      <c r="G320" s="8"/>
      <c r="H320" s="8"/>
      <c r="I320" s="8"/>
      <c r="J320" s="8"/>
      <c r="K320" s="8"/>
      <c r="L320" s="8"/>
      <c r="M320" s="8" t="str">
        <f t="shared" si="4"/>
        <v/>
      </c>
    </row>
    <row r="321" spans="1:13" ht="17.25" hidden="1" customHeight="1">
      <c r="A321" s="228">
        <v>6</v>
      </c>
      <c r="B321" s="8" t="str">
        <f t="shared" si="3"/>
        <v>M. ADITYA RYANDI</v>
      </c>
      <c r="C321" s="8"/>
      <c r="D321" s="8"/>
      <c r="E321" s="8"/>
      <c r="F321" s="8"/>
      <c r="G321" s="8"/>
      <c r="H321" s="8"/>
      <c r="I321" s="8"/>
      <c r="J321" s="8"/>
      <c r="K321" s="8"/>
      <c r="L321" s="8"/>
      <c r="M321" s="8" t="str">
        <f t="shared" si="4"/>
        <v/>
      </c>
    </row>
    <row r="322" spans="1:13" ht="17.25" hidden="1" customHeight="1">
      <c r="A322" s="228">
        <v>7</v>
      </c>
      <c r="B322" s="8" t="str">
        <f t="shared" si="3"/>
        <v>M. ZAINAL AKBAR</v>
      </c>
      <c r="C322" s="8"/>
      <c r="D322" s="8"/>
      <c r="E322" s="8"/>
      <c r="F322" s="8"/>
      <c r="G322" s="8"/>
      <c r="H322" s="8"/>
      <c r="I322" s="8"/>
      <c r="J322" s="8"/>
      <c r="K322" s="8"/>
      <c r="L322" s="8"/>
      <c r="M322" s="8" t="str">
        <f t="shared" si="4"/>
        <v/>
      </c>
    </row>
    <row r="323" spans="1:13" ht="17.25" hidden="1" customHeight="1">
      <c r="A323" s="228">
        <v>8</v>
      </c>
      <c r="B323" s="8" t="str">
        <f t="shared" si="3"/>
        <v>MAULIDI</v>
      </c>
      <c r="C323" s="8"/>
      <c r="D323" s="8"/>
      <c r="E323" s="8"/>
      <c r="F323" s="8"/>
      <c r="G323" s="8"/>
      <c r="H323" s="8"/>
      <c r="I323" s="8"/>
      <c r="J323" s="8"/>
      <c r="K323" s="8"/>
      <c r="L323" s="8"/>
      <c r="M323" s="8" t="str">
        <f t="shared" si="4"/>
        <v/>
      </c>
    </row>
    <row r="324" spans="1:13" ht="17.25" hidden="1" customHeight="1">
      <c r="A324" s="228">
        <v>9</v>
      </c>
      <c r="B324" s="8" t="str">
        <f t="shared" si="3"/>
        <v>MUHAMMAD AGUS RIFANI</v>
      </c>
      <c r="C324" s="8"/>
      <c r="D324" s="8"/>
      <c r="E324" s="8"/>
      <c r="F324" s="8"/>
      <c r="G324" s="8"/>
      <c r="H324" s="8"/>
      <c r="I324" s="8"/>
      <c r="J324" s="8"/>
      <c r="K324" s="8"/>
      <c r="L324" s="8"/>
      <c r="M324" s="8" t="str">
        <f t="shared" si="4"/>
        <v/>
      </c>
    </row>
    <row r="325" spans="1:13" ht="17.25" hidden="1" customHeight="1">
      <c r="A325" s="228">
        <v>10</v>
      </c>
      <c r="B325" s="8" t="str">
        <f t="shared" si="3"/>
        <v>MUHAMMAD AKBAR</v>
      </c>
      <c r="C325" s="8"/>
      <c r="D325" s="8"/>
      <c r="E325" s="8"/>
      <c r="F325" s="8"/>
      <c r="G325" s="8"/>
      <c r="H325" s="8"/>
      <c r="I325" s="8"/>
      <c r="J325" s="8"/>
      <c r="K325" s="8"/>
      <c r="L325" s="8"/>
      <c r="M325" s="8" t="str">
        <f t="shared" si="4"/>
        <v/>
      </c>
    </row>
    <row r="326" spans="1:13" ht="17.25" hidden="1" customHeight="1">
      <c r="A326" s="228">
        <v>11</v>
      </c>
      <c r="B326" s="8" t="str">
        <f t="shared" si="3"/>
        <v>MUHAMMAD ALPIANOR</v>
      </c>
      <c r="C326" s="8"/>
      <c r="D326" s="8"/>
      <c r="E326" s="8"/>
      <c r="F326" s="8"/>
      <c r="G326" s="8"/>
      <c r="H326" s="8"/>
      <c r="I326" s="8"/>
      <c r="J326" s="8"/>
      <c r="K326" s="8"/>
      <c r="L326" s="8"/>
      <c r="M326" s="8" t="str">
        <f t="shared" si="4"/>
        <v/>
      </c>
    </row>
    <row r="327" spans="1:13" ht="17.25" hidden="1" customHeight="1">
      <c r="A327" s="228">
        <v>12</v>
      </c>
      <c r="B327" s="8" t="str">
        <f t="shared" si="3"/>
        <v>MUHAMMAD ANDRIAN</v>
      </c>
      <c r="C327" s="8"/>
      <c r="D327" s="8"/>
      <c r="E327" s="8"/>
      <c r="F327" s="8"/>
      <c r="G327" s="8"/>
      <c r="H327" s="8"/>
      <c r="I327" s="8"/>
      <c r="J327" s="8"/>
      <c r="K327" s="8"/>
      <c r="L327" s="8"/>
      <c r="M327" s="8" t="str">
        <f t="shared" si="4"/>
        <v/>
      </c>
    </row>
    <row r="328" spans="1:13" ht="17.25" hidden="1" customHeight="1">
      <c r="A328" s="228">
        <v>13</v>
      </c>
      <c r="B328" s="8" t="str">
        <f t="shared" si="3"/>
        <v>MUHAMMAD AZIDAN</v>
      </c>
      <c r="C328" s="8"/>
      <c r="D328" s="8"/>
      <c r="E328" s="8"/>
      <c r="F328" s="8"/>
      <c r="G328" s="8"/>
      <c r="H328" s="8"/>
      <c r="I328" s="8"/>
      <c r="J328" s="8"/>
      <c r="K328" s="8"/>
      <c r="L328" s="8"/>
      <c r="M328" s="8" t="str">
        <f t="shared" si="4"/>
        <v/>
      </c>
    </row>
    <row r="329" spans="1:13" ht="17.25" hidden="1" customHeight="1">
      <c r="A329" s="228">
        <v>14</v>
      </c>
      <c r="B329" s="8" t="str">
        <f t="shared" si="3"/>
        <v>MUHAMMAD FAHRIANSYAH</v>
      </c>
      <c r="C329" s="8"/>
      <c r="D329" s="8"/>
      <c r="E329" s="8"/>
      <c r="F329" s="8"/>
      <c r="G329" s="8"/>
      <c r="H329" s="8"/>
      <c r="I329" s="8"/>
      <c r="J329" s="8"/>
      <c r="K329" s="8"/>
      <c r="L329" s="8"/>
      <c r="M329" s="8" t="str">
        <f t="shared" si="4"/>
        <v/>
      </c>
    </row>
    <row r="330" spans="1:13" ht="17.25" hidden="1" customHeight="1">
      <c r="A330" s="228">
        <v>15</v>
      </c>
      <c r="B330" s="8" t="str">
        <f t="shared" si="3"/>
        <v>MUHAMMAD FAUZAN</v>
      </c>
      <c r="C330" s="8"/>
      <c r="D330" s="8"/>
      <c r="E330" s="8"/>
      <c r="F330" s="8"/>
      <c r="G330" s="8"/>
      <c r="H330" s="8"/>
      <c r="I330" s="8"/>
      <c r="J330" s="8"/>
      <c r="K330" s="8"/>
      <c r="L330" s="8"/>
      <c r="M330" s="8" t="str">
        <f t="shared" si="4"/>
        <v/>
      </c>
    </row>
    <row r="331" spans="1:13" ht="17.25" hidden="1" customHeight="1">
      <c r="A331" s="228">
        <v>16</v>
      </c>
      <c r="B331" s="8" t="str">
        <f t="shared" si="3"/>
        <v>MUHAMMAD FAZAL HAFIZH</v>
      </c>
      <c r="C331" s="8"/>
      <c r="D331" s="8"/>
      <c r="E331" s="8"/>
      <c r="F331" s="8"/>
      <c r="G331" s="8"/>
      <c r="H331" s="8"/>
      <c r="I331" s="8"/>
      <c r="J331" s="8"/>
      <c r="K331" s="8"/>
      <c r="L331" s="8"/>
      <c r="M331" s="8" t="str">
        <f t="shared" si="4"/>
        <v/>
      </c>
    </row>
    <row r="332" spans="1:13" ht="17.25" hidden="1" customHeight="1">
      <c r="A332" s="228">
        <v>17</v>
      </c>
      <c r="B332" s="8" t="str">
        <f t="shared" si="3"/>
        <v>MUHAMMAD FIKRI</v>
      </c>
      <c r="C332" s="8"/>
      <c r="D332" s="8"/>
      <c r="E332" s="8"/>
      <c r="F332" s="8"/>
      <c r="G332" s="8"/>
      <c r="H332" s="8"/>
      <c r="I332" s="8"/>
      <c r="J332" s="8"/>
      <c r="K332" s="8"/>
      <c r="L332" s="8"/>
      <c r="M332" s="8" t="str">
        <f t="shared" si="4"/>
        <v/>
      </c>
    </row>
    <row r="333" spans="1:13" ht="17.25" hidden="1" customHeight="1">
      <c r="A333" s="228">
        <v>18</v>
      </c>
      <c r="B333" s="8" t="str">
        <f t="shared" si="3"/>
        <v>MUHAMMAD IHWAN</v>
      </c>
      <c r="C333" s="8"/>
      <c r="D333" s="8"/>
      <c r="E333" s="8"/>
      <c r="F333" s="8"/>
      <c r="G333" s="8"/>
      <c r="H333" s="8"/>
      <c r="I333" s="8"/>
      <c r="J333" s="8"/>
      <c r="K333" s="8"/>
      <c r="L333" s="8"/>
      <c r="M333" s="8" t="str">
        <f t="shared" si="4"/>
        <v/>
      </c>
    </row>
    <row r="334" spans="1:13" ht="17.25" hidden="1" customHeight="1">
      <c r="A334" s="228">
        <v>19</v>
      </c>
      <c r="B334" s="8" t="str">
        <f t="shared" si="3"/>
        <v>MUHAMMAD IQBAL FIRDAUS</v>
      </c>
      <c r="C334" s="8"/>
      <c r="D334" s="8"/>
      <c r="E334" s="8"/>
      <c r="F334" s="8"/>
      <c r="G334" s="8"/>
      <c r="H334" s="8"/>
      <c r="I334" s="8"/>
      <c r="J334" s="8"/>
      <c r="K334" s="8"/>
      <c r="L334" s="8"/>
      <c r="M334" s="8" t="str">
        <f t="shared" si="4"/>
        <v/>
      </c>
    </row>
    <row r="335" spans="1:13" ht="17.25" hidden="1" customHeight="1">
      <c r="A335" s="228">
        <v>20</v>
      </c>
      <c r="B335" s="8" t="str">
        <f t="shared" si="3"/>
        <v>MUHAMMAD IZZA ARRAFI</v>
      </c>
      <c r="C335" s="8"/>
      <c r="D335" s="8"/>
      <c r="E335" s="8"/>
      <c r="F335" s="8"/>
      <c r="G335" s="8"/>
      <c r="H335" s="8"/>
      <c r="I335" s="8"/>
      <c r="J335" s="8"/>
      <c r="K335" s="8"/>
      <c r="L335" s="8"/>
      <c r="M335" s="8" t="str">
        <f t="shared" si="4"/>
        <v/>
      </c>
    </row>
    <row r="336" spans="1:13" ht="17.25" hidden="1" customHeight="1">
      <c r="A336" s="228">
        <v>21</v>
      </c>
      <c r="B336" s="8" t="str">
        <f t="shared" si="3"/>
        <v>MUHAMMAD MAHDI</v>
      </c>
      <c r="C336" s="8"/>
      <c r="D336" s="8"/>
      <c r="E336" s="8"/>
      <c r="F336" s="8"/>
      <c r="G336" s="8"/>
      <c r="H336" s="8"/>
      <c r="I336" s="8"/>
      <c r="J336" s="8"/>
      <c r="K336" s="8"/>
      <c r="L336" s="8"/>
      <c r="M336" s="8" t="str">
        <f t="shared" si="4"/>
        <v/>
      </c>
    </row>
    <row r="337" spans="1:13" ht="17.25" hidden="1" customHeight="1">
      <c r="A337" s="228">
        <v>22</v>
      </c>
      <c r="B337" s="8" t="str">
        <f t="shared" si="3"/>
        <v>MUHAMMAD NAHDY RAMADHAN</v>
      </c>
      <c r="C337" s="8"/>
      <c r="D337" s="8"/>
      <c r="E337" s="8"/>
      <c r="F337" s="8"/>
      <c r="G337" s="8"/>
      <c r="H337" s="8"/>
      <c r="I337" s="8"/>
      <c r="J337" s="8"/>
      <c r="K337" s="8"/>
      <c r="L337" s="8"/>
      <c r="M337" s="8" t="str">
        <f t="shared" si="4"/>
        <v/>
      </c>
    </row>
    <row r="338" spans="1:13" ht="17.25" hidden="1" customHeight="1">
      <c r="A338" s="228">
        <v>23</v>
      </c>
      <c r="B338" s="8" t="str">
        <f t="shared" si="3"/>
        <v>MUHAMMAD NUR FADHILAH</v>
      </c>
      <c r="C338" s="8"/>
      <c r="D338" s="8"/>
      <c r="E338" s="8"/>
      <c r="F338" s="8"/>
      <c r="G338" s="8"/>
      <c r="H338" s="8"/>
      <c r="I338" s="8"/>
      <c r="J338" s="8"/>
      <c r="K338" s="8"/>
      <c r="L338" s="8"/>
      <c r="M338" s="8" t="str">
        <f t="shared" si="4"/>
        <v/>
      </c>
    </row>
    <row r="339" spans="1:13" ht="17.25" hidden="1" customHeight="1">
      <c r="A339" s="228">
        <v>24</v>
      </c>
      <c r="B339" s="8" t="str">
        <f t="shared" si="3"/>
        <v>MUHAMMAD RAHMAN</v>
      </c>
      <c r="C339" s="8"/>
      <c r="D339" s="8"/>
      <c r="E339" s="8"/>
      <c r="F339" s="8"/>
      <c r="G339" s="8"/>
      <c r="H339" s="8"/>
      <c r="I339" s="8"/>
      <c r="J339" s="8"/>
      <c r="K339" s="8"/>
      <c r="L339" s="8"/>
      <c r="M339" s="8" t="str">
        <f t="shared" si="4"/>
        <v/>
      </c>
    </row>
    <row r="340" spans="1:13" ht="17.25" hidden="1" customHeight="1">
      <c r="A340" s="228">
        <v>25</v>
      </c>
      <c r="B340" s="8" t="str">
        <f t="shared" si="3"/>
        <v>MUHAMMAD RAIHAN</v>
      </c>
      <c r="C340" s="8"/>
      <c r="D340" s="8"/>
      <c r="E340" s="8"/>
      <c r="F340" s="8"/>
      <c r="G340" s="8"/>
      <c r="H340" s="8"/>
      <c r="I340" s="8"/>
      <c r="J340" s="8"/>
      <c r="K340" s="8"/>
      <c r="L340" s="8"/>
      <c r="M340" s="8" t="str">
        <f t="shared" si="4"/>
        <v/>
      </c>
    </row>
    <row r="341" spans="1:13" ht="17.25" hidden="1" customHeight="1">
      <c r="A341" s="228">
        <v>26</v>
      </c>
      <c r="B341" s="8" t="str">
        <f t="shared" si="3"/>
        <v>MUHAMMAD RAYHAN PARIZAN</v>
      </c>
      <c r="C341" s="8"/>
      <c r="D341" s="8"/>
      <c r="E341" s="8"/>
      <c r="F341" s="8"/>
      <c r="G341" s="8"/>
      <c r="H341" s="8"/>
      <c r="I341" s="8"/>
      <c r="J341" s="8"/>
      <c r="K341" s="8"/>
      <c r="L341" s="8"/>
      <c r="M341" s="8" t="str">
        <f t="shared" si="4"/>
        <v/>
      </c>
    </row>
    <row r="342" spans="1:13" ht="17.25" hidden="1" customHeight="1">
      <c r="A342" s="228">
        <v>27</v>
      </c>
      <c r="B342" s="8" t="str">
        <f t="shared" si="3"/>
        <v>MUHAMMAD RIFKI</v>
      </c>
      <c r="C342" s="8"/>
      <c r="D342" s="8"/>
      <c r="E342" s="8"/>
      <c r="F342" s="8"/>
      <c r="G342" s="8"/>
      <c r="H342" s="8"/>
      <c r="I342" s="8"/>
      <c r="J342" s="8"/>
      <c r="K342" s="8"/>
      <c r="L342" s="8"/>
      <c r="M342" s="8" t="str">
        <f t="shared" si="4"/>
        <v/>
      </c>
    </row>
    <row r="343" spans="1:13" ht="17.25" hidden="1" customHeight="1">
      <c r="A343" s="228">
        <v>28</v>
      </c>
      <c r="B343" s="8" t="str">
        <f t="shared" si="3"/>
        <v>MUHAMMAD RINALDI MAULANA</v>
      </c>
      <c r="C343" s="8"/>
      <c r="D343" s="8"/>
      <c r="E343" s="8"/>
      <c r="F343" s="8"/>
      <c r="G343" s="8"/>
      <c r="H343" s="8"/>
      <c r="I343" s="8"/>
      <c r="J343" s="8"/>
      <c r="K343" s="8"/>
      <c r="L343" s="8"/>
      <c r="M343" s="8" t="str">
        <f t="shared" si="4"/>
        <v/>
      </c>
    </row>
    <row r="344" spans="1:13" ht="17.25" hidden="1" customHeight="1">
      <c r="A344" s="228">
        <v>29</v>
      </c>
      <c r="B344" s="8" t="str">
        <f t="shared" si="3"/>
        <v>MUHAMMAD RIZAL</v>
      </c>
      <c r="C344" s="8"/>
      <c r="D344" s="8"/>
      <c r="E344" s="8"/>
      <c r="F344" s="8"/>
      <c r="G344" s="8"/>
      <c r="H344" s="8"/>
      <c r="I344" s="8"/>
      <c r="J344" s="8"/>
      <c r="K344" s="8"/>
      <c r="L344" s="8"/>
      <c r="M344" s="8" t="str">
        <f t="shared" si="4"/>
        <v/>
      </c>
    </row>
    <row r="345" spans="1:13" ht="17.25" hidden="1" customHeight="1">
      <c r="A345" s="228">
        <v>30</v>
      </c>
      <c r="B345" s="8" t="str">
        <f t="shared" si="3"/>
        <v>MUHAMMAD RUDI</v>
      </c>
      <c r="C345" s="8"/>
      <c r="D345" s="8"/>
      <c r="E345" s="8"/>
      <c r="F345" s="8"/>
      <c r="G345" s="8"/>
      <c r="H345" s="8"/>
      <c r="I345" s="8"/>
      <c r="J345" s="8"/>
      <c r="K345" s="8"/>
      <c r="L345" s="8"/>
      <c r="M345" s="8" t="str">
        <f t="shared" si="4"/>
        <v/>
      </c>
    </row>
    <row r="346" spans="1:13" ht="17.25" hidden="1" customHeight="1">
      <c r="A346" s="228">
        <v>31</v>
      </c>
      <c r="B346" s="8" t="str">
        <f t="shared" si="3"/>
        <v>MUHAMMAD SARBANI</v>
      </c>
      <c r="C346" s="8"/>
      <c r="D346" s="8"/>
      <c r="E346" s="8"/>
      <c r="F346" s="8"/>
      <c r="G346" s="8"/>
      <c r="H346" s="8"/>
      <c r="I346" s="8"/>
      <c r="J346" s="8"/>
      <c r="K346" s="8"/>
      <c r="L346" s="8"/>
      <c r="M346" s="8" t="str">
        <f t="shared" si="4"/>
        <v/>
      </c>
    </row>
    <row r="347" spans="1:13" ht="17.25" hidden="1" customHeight="1">
      <c r="A347" s="228">
        <v>32</v>
      </c>
      <c r="B347" s="8" t="str">
        <f t="shared" si="3"/>
        <v>MUHAMMAD SYIFA ALIF NUGRAHA</v>
      </c>
      <c r="C347" s="8"/>
      <c r="D347" s="8"/>
      <c r="E347" s="8"/>
      <c r="F347" s="8"/>
      <c r="G347" s="8"/>
      <c r="H347" s="8"/>
      <c r="I347" s="8"/>
      <c r="J347" s="8"/>
      <c r="K347" s="8"/>
      <c r="L347" s="8"/>
      <c r="M347" s="8" t="str">
        <f t="shared" si="4"/>
        <v/>
      </c>
    </row>
    <row r="348" spans="1:13" ht="17.25" hidden="1" customHeight="1">
      <c r="A348" s="228">
        <v>33</v>
      </c>
      <c r="B348" s="8" t="str">
        <f t="shared" si="3"/>
        <v>MUHAMMAD YUSUF</v>
      </c>
      <c r="C348" s="8"/>
      <c r="D348" s="8"/>
      <c r="E348" s="8"/>
      <c r="F348" s="8"/>
      <c r="G348" s="8"/>
      <c r="H348" s="8"/>
      <c r="I348" s="8"/>
      <c r="J348" s="8"/>
      <c r="K348" s="8"/>
      <c r="L348" s="8"/>
      <c r="M348" s="8" t="str">
        <f t="shared" si="4"/>
        <v/>
      </c>
    </row>
    <row r="349" spans="1:13" ht="17.25" hidden="1" customHeight="1">
      <c r="A349" s="228">
        <v>34</v>
      </c>
      <c r="B349" s="8" t="str">
        <f t="shared" si="3"/>
        <v>OSAMAH NASRULLAH</v>
      </c>
      <c r="C349" s="8"/>
      <c r="D349" s="8"/>
      <c r="E349" s="8"/>
      <c r="F349" s="8"/>
      <c r="G349" s="8"/>
      <c r="H349" s="8"/>
      <c r="I349" s="8"/>
      <c r="J349" s="8"/>
      <c r="K349" s="8"/>
      <c r="L349" s="8"/>
      <c r="M349" s="8" t="str">
        <f t="shared" si="4"/>
        <v/>
      </c>
    </row>
    <row r="350" spans="1:13" ht="17.25" hidden="1" customHeight="1">
      <c r="A350" s="228">
        <v>35</v>
      </c>
      <c r="B350" s="8" t="str">
        <f t="shared" si="3"/>
        <v>RUDISA</v>
      </c>
      <c r="C350" s="8"/>
      <c r="D350" s="8"/>
      <c r="E350" s="8"/>
      <c r="F350" s="8"/>
      <c r="G350" s="8"/>
      <c r="H350" s="8"/>
      <c r="I350" s="8"/>
      <c r="J350" s="8"/>
      <c r="K350" s="8"/>
      <c r="L350" s="8"/>
      <c r="M350" s="8" t="str">
        <f t="shared" si="4"/>
        <v/>
      </c>
    </row>
    <row r="351" spans="1:13" ht="17.25" hidden="1" customHeight="1">
      <c r="A351" s="228">
        <v>36</v>
      </c>
      <c r="B351" s="8" t="str">
        <f t="shared" si="3"/>
        <v>ZAINAL ILMI</v>
      </c>
      <c r="C351" s="8"/>
      <c r="D351" s="8"/>
      <c r="E351" s="8"/>
      <c r="F351" s="8"/>
      <c r="G351" s="8"/>
      <c r="H351" s="8"/>
      <c r="I351" s="8"/>
      <c r="J351" s="8"/>
      <c r="K351" s="8"/>
      <c r="L351" s="8"/>
      <c r="M351" s="8" t="str">
        <f t="shared" si="4"/>
        <v/>
      </c>
    </row>
    <row r="352" spans="1:13" ht="17.25" hidden="1" customHeight="1">
      <c r="A352" s="228">
        <v>37</v>
      </c>
      <c r="B352" s="8">
        <f t="shared" si="3"/>
        <v>0</v>
      </c>
      <c r="C352" s="8"/>
      <c r="D352" s="8"/>
      <c r="E352" s="8"/>
      <c r="F352" s="8"/>
      <c r="G352" s="8"/>
      <c r="H352" s="8"/>
      <c r="I352" s="8"/>
      <c r="J352" s="8"/>
      <c r="K352" s="8"/>
      <c r="L352" s="8"/>
      <c r="M352" s="8" t="str">
        <f t="shared" si="4"/>
        <v/>
      </c>
    </row>
    <row r="353" spans="1:13" ht="17.25" hidden="1" customHeight="1">
      <c r="A353" s="228">
        <v>38</v>
      </c>
      <c r="B353" s="8">
        <f t="shared" si="3"/>
        <v>0</v>
      </c>
      <c r="C353" s="8"/>
      <c r="D353" s="8"/>
      <c r="E353" s="8"/>
      <c r="F353" s="8"/>
      <c r="G353" s="8"/>
      <c r="H353" s="8"/>
      <c r="I353" s="8"/>
      <c r="J353" s="8"/>
      <c r="K353" s="8"/>
      <c r="L353" s="8"/>
      <c r="M353" s="8" t="str">
        <f t="shared" si="4"/>
        <v/>
      </c>
    </row>
    <row r="354" spans="1:13" ht="17.25" hidden="1" customHeight="1">
      <c r="A354" s="228">
        <v>39</v>
      </c>
      <c r="B354" s="8">
        <f t="shared" si="3"/>
        <v>0</v>
      </c>
      <c r="C354" s="8"/>
      <c r="D354" s="8"/>
      <c r="E354" s="8"/>
      <c r="F354" s="8"/>
      <c r="G354" s="8"/>
      <c r="H354" s="8"/>
      <c r="I354" s="8"/>
      <c r="J354" s="8"/>
      <c r="K354" s="8"/>
      <c r="L354" s="8"/>
      <c r="M354" s="8" t="str">
        <f t="shared" si="4"/>
        <v/>
      </c>
    </row>
    <row r="355" spans="1:13" ht="17.25" hidden="1" customHeight="1">
      <c r="A355" s="228">
        <v>40</v>
      </c>
      <c r="B355" s="8">
        <f t="shared" si="3"/>
        <v>0</v>
      </c>
      <c r="C355" s="8"/>
      <c r="D355" s="8"/>
      <c r="E355" s="8"/>
      <c r="F355" s="8"/>
      <c r="G355" s="8"/>
      <c r="H355" s="8"/>
      <c r="I355" s="8"/>
      <c r="J355" s="8"/>
      <c r="K355" s="8"/>
      <c r="L355" s="8"/>
      <c r="M355" s="8" t="str">
        <f t="shared" si="4"/>
        <v/>
      </c>
    </row>
    <row r="357" spans="1:13" ht="17.25" customHeight="1">
      <c r="A357" s="1" t="s">
        <v>182</v>
      </c>
    </row>
    <row r="358" spans="1:13" ht="17.25" customHeight="1">
      <c r="B358" s="1" t="s">
        <v>159</v>
      </c>
    </row>
    <row r="359" spans="1:13" ht="17.25" customHeight="1">
      <c r="B359" s="1" t="s">
        <v>160</v>
      </c>
    </row>
    <row r="360" spans="1:13" ht="17.25" customHeight="1">
      <c r="B360" s="1" t="s">
        <v>161</v>
      </c>
    </row>
    <row r="361" spans="1:13" ht="17.25" customHeight="1">
      <c r="B361" s="1" t="s">
        <v>162</v>
      </c>
    </row>
    <row r="363" spans="1:13" ht="17.25" customHeight="1">
      <c r="A363" s="1" t="s">
        <v>163</v>
      </c>
    </row>
    <row r="364" spans="1:13" ht="17.25" customHeight="1">
      <c r="A364" s="14">
        <v>1</v>
      </c>
      <c r="B364" s="327" t="s">
        <v>599</v>
      </c>
      <c r="C364" s="327"/>
      <c r="D364" s="327"/>
      <c r="E364" s="327"/>
      <c r="F364" s="327"/>
      <c r="G364" s="327"/>
      <c r="H364" s="327"/>
    </row>
    <row r="365" spans="1:13" ht="17.25" hidden="1" customHeight="1">
      <c r="A365" s="14">
        <v>2</v>
      </c>
      <c r="B365" s="327"/>
      <c r="C365" s="327"/>
      <c r="D365" s="327"/>
      <c r="E365" s="327"/>
      <c r="F365" s="327"/>
      <c r="G365" s="327"/>
      <c r="H365" s="327"/>
    </row>
    <row r="366" spans="1:13" ht="17.25" hidden="1" customHeight="1">
      <c r="A366" s="14">
        <v>3</v>
      </c>
      <c r="B366" s="327"/>
      <c r="C366" s="327"/>
      <c r="D366" s="327"/>
      <c r="E366" s="327"/>
      <c r="F366" s="327"/>
      <c r="G366" s="327"/>
      <c r="H366" s="327"/>
    </row>
    <row r="367" spans="1:13" ht="17.25" hidden="1" customHeight="1">
      <c r="A367" s="14">
        <v>4</v>
      </c>
      <c r="B367" s="327"/>
      <c r="C367" s="327"/>
      <c r="D367" s="327"/>
      <c r="E367" s="327"/>
      <c r="F367" s="327"/>
      <c r="G367" s="327"/>
      <c r="H367" s="327"/>
    </row>
    <row r="368" spans="1:13" ht="17.25" hidden="1" customHeight="1">
      <c r="A368" s="14">
        <v>5</v>
      </c>
      <c r="B368" s="327"/>
      <c r="C368" s="327"/>
      <c r="D368" s="327"/>
      <c r="E368" s="327"/>
      <c r="F368" s="327"/>
      <c r="G368" s="327"/>
      <c r="H368" s="327"/>
    </row>
    <row r="369" spans="1:10" ht="17.25" hidden="1" customHeight="1">
      <c r="A369" s="14">
        <v>6</v>
      </c>
      <c r="B369" s="327"/>
      <c r="C369" s="327"/>
      <c r="D369" s="327"/>
      <c r="E369" s="327"/>
      <c r="F369" s="327"/>
      <c r="G369" s="327"/>
      <c r="H369" s="327"/>
    </row>
    <row r="370" spans="1:10" ht="17.25" hidden="1" customHeight="1">
      <c r="A370" s="14">
        <v>7</v>
      </c>
      <c r="B370" s="327"/>
      <c r="C370" s="327"/>
      <c r="D370" s="327"/>
      <c r="E370" s="327"/>
      <c r="F370" s="327"/>
      <c r="G370" s="327"/>
      <c r="H370" s="327"/>
    </row>
    <row r="371" spans="1:10" ht="17.25" hidden="1" customHeight="1">
      <c r="A371" s="14">
        <v>8</v>
      </c>
      <c r="B371" s="327"/>
      <c r="C371" s="327"/>
      <c r="D371" s="327"/>
      <c r="E371" s="327"/>
      <c r="F371" s="327"/>
      <c r="G371" s="327"/>
      <c r="H371" s="327"/>
    </row>
    <row r="372" spans="1:10" ht="17.25" hidden="1" customHeight="1">
      <c r="A372" s="14">
        <v>9</v>
      </c>
      <c r="B372" s="327"/>
      <c r="C372" s="327"/>
      <c r="D372" s="327"/>
      <c r="E372" s="327"/>
      <c r="F372" s="327"/>
      <c r="G372" s="327"/>
      <c r="H372" s="327"/>
    </row>
    <row r="373" spans="1:10" ht="17.25" hidden="1" customHeight="1">
      <c r="A373" s="14">
        <v>10</v>
      </c>
      <c r="B373" s="327"/>
      <c r="C373" s="327"/>
      <c r="D373" s="327"/>
      <c r="E373" s="327"/>
      <c r="F373" s="327"/>
      <c r="G373" s="327"/>
      <c r="H373" s="327"/>
    </row>
    <row r="375" spans="1:10" ht="17.25" customHeight="1">
      <c r="B375" s="1" t="s">
        <v>164</v>
      </c>
    </row>
    <row r="376" spans="1:10" ht="17.25" customHeight="1">
      <c r="A376" s="479" t="s">
        <v>165</v>
      </c>
      <c r="B376" s="480"/>
      <c r="C376" s="480"/>
      <c r="D376" s="480"/>
      <c r="E376" s="480"/>
      <c r="F376" s="480"/>
      <c r="G376" s="480"/>
      <c r="H376" s="481"/>
    </row>
    <row r="377" spans="1:10" ht="35.25" customHeight="1">
      <c r="A377" s="336" t="e">
        <f>C314</f>
        <v>#REF!</v>
      </c>
      <c r="B377" s="473"/>
      <c r="C377" s="473"/>
      <c r="D377" s="473"/>
      <c r="E377" s="473"/>
      <c r="F377" s="473"/>
      <c r="G377" s="473"/>
      <c r="H377" s="337"/>
    </row>
    <row r="378" spans="1:10" ht="32.25" customHeight="1">
      <c r="A378" s="336" t="s">
        <v>169</v>
      </c>
      <c r="B378" s="473"/>
      <c r="C378" s="473"/>
      <c r="D378" s="473"/>
      <c r="E378" s="473"/>
      <c r="F378" s="473"/>
      <c r="G378" s="473"/>
      <c r="H378" s="337"/>
    </row>
    <row r="380" spans="1:10" ht="17.25" customHeight="1">
      <c r="A380" s="1" t="s">
        <v>171</v>
      </c>
    </row>
    <row r="381" spans="1:10" ht="48" customHeight="1">
      <c r="B381" s="469" t="str">
        <f>"Pembelajaran Remedial dilaksanakan segera setelah diadakan penilaian bagi peserta didik yang mendapat nilai di bawah "&amp;kkmmpp!$F$8 &amp;" .Strategi pembelajaran remedial dilaksanakan dengan mengadakan tes ulangberdasarkan indikator pembelajaran yang belum dicapai oleh masing-masing peserta didik"</f>
        <v>Pembelajaran Remedial dilaksanakan segera setelah diadakan penilaian bagi peserta didik yang mendapat nilai di bawah 75 .Strategi pembelajaran remedial dilaksanakan dengan mengadakan tes ulangberdasarkan indikator pembelajaran yang belum dicapai oleh masing-masing peserta didik</v>
      </c>
      <c r="C381" s="327"/>
      <c r="D381" s="327"/>
      <c r="E381" s="327"/>
      <c r="F381" s="327"/>
      <c r="G381" s="327"/>
      <c r="H381" s="327"/>
      <c r="I381" s="327"/>
      <c r="J381" s="327"/>
    </row>
    <row r="383" spans="1:10" ht="17.25" customHeight="1">
      <c r="A383" s="1" t="s">
        <v>172</v>
      </c>
    </row>
    <row r="384" spans="1:10" ht="33.75" customHeight="1">
      <c r="B384" s="469" t="str">
        <f>"Pengayaan diberikan kepada peserta didik yang mendapat nilai di atas "&amp;kkmmpp!$F$8 &amp;" . dengan cara pemberian soal dengan tingkat yang lebih tinggi"</f>
        <v>Pengayaan diberikan kepada peserta didik yang mendapat nilai di atas 75 . dengan cara pemberian soal dengan tingkat yang lebih tinggi</v>
      </c>
      <c r="C384" s="327"/>
      <c r="D384" s="327"/>
      <c r="E384" s="327"/>
      <c r="F384" s="327"/>
      <c r="G384" s="327"/>
      <c r="H384" s="327"/>
      <c r="I384" s="327"/>
      <c r="J384" s="327"/>
    </row>
    <row r="386" spans="1:10" ht="17.25" customHeight="1">
      <c r="A386" s="5" t="s">
        <v>173</v>
      </c>
    </row>
    <row r="387" spans="1:10" ht="17.25" customHeight="1">
      <c r="A387" s="1">
        <v>1</v>
      </c>
      <c r="B387" s="1" t="s">
        <v>174</v>
      </c>
      <c r="C387" s="466" t="s">
        <v>591</v>
      </c>
      <c r="D387" s="466"/>
      <c r="E387" s="466"/>
      <c r="F387" s="466"/>
      <c r="G387" s="466"/>
      <c r="H387" s="466"/>
      <c r="I387" s="466"/>
      <c r="J387" s="466"/>
    </row>
    <row r="389" spans="1:10" ht="17.25" customHeight="1">
      <c r="A389" s="1">
        <v>2</v>
      </c>
      <c r="B389" s="1" t="s">
        <v>175</v>
      </c>
      <c r="C389" s="466" t="s">
        <v>590</v>
      </c>
      <c r="D389" s="466"/>
      <c r="E389" s="466"/>
      <c r="F389" s="466"/>
      <c r="G389" s="466"/>
      <c r="H389" s="466"/>
      <c r="I389" s="466"/>
      <c r="J389" s="466"/>
    </row>
    <row r="391" spans="1:10" s="7" customFormat="1" ht="36" customHeight="1">
      <c r="A391" s="7">
        <v>3</v>
      </c>
      <c r="B391" s="7" t="s">
        <v>51</v>
      </c>
      <c r="C391" s="482" t="e">
        <f>silabus!#REF!</f>
        <v>#REF!</v>
      </c>
      <c r="D391" s="327"/>
      <c r="E391" s="327"/>
      <c r="F391" s="327"/>
      <c r="G391" s="327"/>
      <c r="H391" s="327"/>
      <c r="I391" s="327"/>
      <c r="J391" s="327"/>
    </row>
    <row r="393" spans="1:10" ht="17.25" customHeight="1">
      <c r="B393" s="1" t="s">
        <v>176</v>
      </c>
      <c r="G393" s="1" t="str">
        <f>ki!C11</f>
        <v>Barabai, 16 April 2020</v>
      </c>
    </row>
    <row r="394" spans="1:10" ht="17.25" customHeight="1">
      <c r="B394" s="1" t="str">
        <f>ki!A12</f>
        <v>Kepala SMKN 1 Barabai</v>
      </c>
      <c r="G394" s="1" t="str">
        <f>ki!C12</f>
        <v>Guru Mata Pelajaran</v>
      </c>
    </row>
    <row r="398" spans="1:10" ht="17.25" customHeight="1">
      <c r="B398" s="1" t="str">
        <f>ki!A16</f>
        <v>Norta Dewi Yuniati, S.P, M.Pd</v>
      </c>
      <c r="G398" s="1" t="str">
        <f>ki!C16</f>
        <v>Abdian Noor, S.Pd</v>
      </c>
    </row>
    <row r="399" spans="1:10" ht="17.25" customHeight="1">
      <c r="B399" s="1" t="str">
        <f>ki!A17</f>
        <v>NIP. 19710623 200604 2 021</v>
      </c>
      <c r="G399" s="1" t="str">
        <f>ki!C17</f>
        <v>NIP. 19680906 199412 1 005</v>
      </c>
    </row>
  </sheetData>
  <mergeCells count="234">
    <mergeCell ref="B384:J384"/>
    <mergeCell ref="C387:J387"/>
    <mergeCell ref="C389:J389"/>
    <mergeCell ref="C391:J391"/>
    <mergeCell ref="B372:H372"/>
    <mergeCell ref="B373:H373"/>
    <mergeCell ref="B381:J381"/>
    <mergeCell ref="A376:H376"/>
    <mergeCell ref="A377:H377"/>
    <mergeCell ref="A378:H378"/>
    <mergeCell ref="B366:H366"/>
    <mergeCell ref="B367:H367"/>
    <mergeCell ref="B368:H368"/>
    <mergeCell ref="B369:H369"/>
    <mergeCell ref="B370:H370"/>
    <mergeCell ref="B371:H371"/>
    <mergeCell ref="B308:H308"/>
    <mergeCell ref="B309:H309"/>
    <mergeCell ref="B310:H310"/>
    <mergeCell ref="C314:L314"/>
    <mergeCell ref="B364:H364"/>
    <mergeCell ref="B365:H365"/>
    <mergeCell ref="B302:H302"/>
    <mergeCell ref="B303:H303"/>
    <mergeCell ref="B304:H304"/>
    <mergeCell ref="B305:H305"/>
    <mergeCell ref="B306:H306"/>
    <mergeCell ref="B307:H307"/>
    <mergeCell ref="B254:H254"/>
    <mergeCell ref="A257:A258"/>
    <mergeCell ref="B257:B258"/>
    <mergeCell ref="C257:L257"/>
    <mergeCell ref="M257:M258"/>
    <mergeCell ref="B301:H301"/>
    <mergeCell ref="B248:H248"/>
    <mergeCell ref="B249:H249"/>
    <mergeCell ref="B250:H250"/>
    <mergeCell ref="B251:H251"/>
    <mergeCell ref="B252:H252"/>
    <mergeCell ref="B253:H253"/>
    <mergeCell ref="B242:H242"/>
    <mergeCell ref="B243:H243"/>
    <mergeCell ref="A244:H244"/>
    <mergeCell ref="B245:H245"/>
    <mergeCell ref="B246:H246"/>
    <mergeCell ref="B247:H247"/>
    <mergeCell ref="B236:H236"/>
    <mergeCell ref="B237:H237"/>
    <mergeCell ref="B238:H238"/>
    <mergeCell ref="B239:H239"/>
    <mergeCell ref="B240:H240"/>
    <mergeCell ref="B241:H241"/>
    <mergeCell ref="A232:B232"/>
    <mergeCell ref="C232:D232"/>
    <mergeCell ref="E232:G232"/>
    <mergeCell ref="A233:H233"/>
    <mergeCell ref="B234:H234"/>
    <mergeCell ref="B235:H235"/>
    <mergeCell ref="D140:E140"/>
    <mergeCell ref="D141:E141"/>
    <mergeCell ref="D142:E142"/>
    <mergeCell ref="D143:E143"/>
    <mergeCell ref="A231:B231"/>
    <mergeCell ref="C231:D231"/>
    <mergeCell ref="E231:G231"/>
    <mergeCell ref="A133:H133"/>
    <mergeCell ref="A134:B134"/>
    <mergeCell ref="C134:D134"/>
    <mergeCell ref="E134:G134"/>
    <mergeCell ref="D138:E138"/>
    <mergeCell ref="D139:E139"/>
    <mergeCell ref="A129:H129"/>
    <mergeCell ref="A130:B130"/>
    <mergeCell ref="C130:D130"/>
    <mergeCell ref="E130:G130"/>
    <mergeCell ref="A131:H131"/>
    <mergeCell ref="A132:B132"/>
    <mergeCell ref="C132:D132"/>
    <mergeCell ref="E132:G132"/>
    <mergeCell ref="A124:H124"/>
    <mergeCell ref="A125:B125"/>
    <mergeCell ref="C125:D125"/>
    <mergeCell ref="E125:G125"/>
    <mergeCell ref="A128:B128"/>
    <mergeCell ref="C128:D128"/>
    <mergeCell ref="E128:G128"/>
    <mergeCell ref="A120:H120"/>
    <mergeCell ref="A121:B121"/>
    <mergeCell ref="C121:D121"/>
    <mergeCell ref="E121:G121"/>
    <mergeCell ref="A122:H122"/>
    <mergeCell ref="A123:B123"/>
    <mergeCell ref="C123:D123"/>
    <mergeCell ref="E123:G123"/>
    <mergeCell ref="A115:H115"/>
    <mergeCell ref="A116:B116"/>
    <mergeCell ref="C116:D116"/>
    <mergeCell ref="E116:G116"/>
    <mergeCell ref="A119:B119"/>
    <mergeCell ref="C119:D119"/>
    <mergeCell ref="E119:G119"/>
    <mergeCell ref="A111:H111"/>
    <mergeCell ref="A112:B112"/>
    <mergeCell ref="C112:D112"/>
    <mergeCell ref="E112:G112"/>
    <mergeCell ref="A113:H113"/>
    <mergeCell ref="A114:B114"/>
    <mergeCell ref="C114:D114"/>
    <mergeCell ref="E114:G114"/>
    <mergeCell ref="A106:H106"/>
    <mergeCell ref="A107:B107"/>
    <mergeCell ref="C107:D107"/>
    <mergeCell ref="E107:G107"/>
    <mergeCell ref="A110:B110"/>
    <mergeCell ref="C110:D110"/>
    <mergeCell ref="E110:G110"/>
    <mergeCell ref="A102:H102"/>
    <mergeCell ref="A103:B103"/>
    <mergeCell ref="C103:D103"/>
    <mergeCell ref="E103:G103"/>
    <mergeCell ref="A104:H104"/>
    <mergeCell ref="A105:B105"/>
    <mergeCell ref="C105:D105"/>
    <mergeCell ref="E105:G105"/>
    <mergeCell ref="A97:H97"/>
    <mergeCell ref="A98:B98"/>
    <mergeCell ref="C98:D98"/>
    <mergeCell ref="E98:G98"/>
    <mergeCell ref="A101:B101"/>
    <mergeCell ref="C101:D101"/>
    <mergeCell ref="E101:G101"/>
    <mergeCell ref="A93:H93"/>
    <mergeCell ref="A94:B94"/>
    <mergeCell ref="C94:D94"/>
    <mergeCell ref="E94:G94"/>
    <mergeCell ref="A95:H95"/>
    <mergeCell ref="A96:B96"/>
    <mergeCell ref="C96:D96"/>
    <mergeCell ref="E96:G96"/>
    <mergeCell ref="A88:H88"/>
    <mergeCell ref="A89:B89"/>
    <mergeCell ref="C89:D89"/>
    <mergeCell ref="E89:G89"/>
    <mergeCell ref="A92:B92"/>
    <mergeCell ref="C92:D92"/>
    <mergeCell ref="E92:G92"/>
    <mergeCell ref="A84:H84"/>
    <mergeCell ref="A85:B85"/>
    <mergeCell ref="C85:D85"/>
    <mergeCell ref="E85:G85"/>
    <mergeCell ref="A86:H86"/>
    <mergeCell ref="A87:B87"/>
    <mergeCell ref="C87:D87"/>
    <mergeCell ref="E87:G87"/>
    <mergeCell ref="A79:H79"/>
    <mergeCell ref="A80:B80"/>
    <mergeCell ref="C80:D80"/>
    <mergeCell ref="E80:G80"/>
    <mergeCell ref="A83:B83"/>
    <mergeCell ref="C83:D83"/>
    <mergeCell ref="E83:G83"/>
    <mergeCell ref="A75:H75"/>
    <mergeCell ref="A76:B76"/>
    <mergeCell ref="C76:D76"/>
    <mergeCell ref="E76:G76"/>
    <mergeCell ref="A77:H77"/>
    <mergeCell ref="A78:B78"/>
    <mergeCell ref="C78:D78"/>
    <mergeCell ref="E78:G78"/>
    <mergeCell ref="A70:H70"/>
    <mergeCell ref="A71:B71"/>
    <mergeCell ref="C71:D71"/>
    <mergeCell ref="E71:G71"/>
    <mergeCell ref="A74:B74"/>
    <mergeCell ref="C74:D74"/>
    <mergeCell ref="E74:G74"/>
    <mergeCell ref="A66:H66"/>
    <mergeCell ref="A67:B67"/>
    <mergeCell ref="C67:D67"/>
    <mergeCell ref="E67:G67"/>
    <mergeCell ref="A68:H68"/>
    <mergeCell ref="A69:B69"/>
    <mergeCell ref="C69:D69"/>
    <mergeCell ref="E69:G69"/>
    <mergeCell ref="A61:H61"/>
    <mergeCell ref="A62:B62"/>
    <mergeCell ref="C62:D62"/>
    <mergeCell ref="E62:G62"/>
    <mergeCell ref="A65:B65"/>
    <mergeCell ref="C65:D65"/>
    <mergeCell ref="E65:G65"/>
    <mergeCell ref="A57:H57"/>
    <mergeCell ref="A58:B58"/>
    <mergeCell ref="C58:D58"/>
    <mergeCell ref="E58:G58"/>
    <mergeCell ref="A59:H59"/>
    <mergeCell ref="A60:B60"/>
    <mergeCell ref="C60:D60"/>
    <mergeCell ref="E60:G60"/>
    <mergeCell ref="A52:H52"/>
    <mergeCell ref="A53:B53"/>
    <mergeCell ref="C53:D53"/>
    <mergeCell ref="E53:G53"/>
    <mergeCell ref="A56:B56"/>
    <mergeCell ref="C56:D56"/>
    <mergeCell ref="E56:G56"/>
    <mergeCell ref="A48:H48"/>
    <mergeCell ref="A49:B49"/>
    <mergeCell ref="C49:D49"/>
    <mergeCell ref="E49:G49"/>
    <mergeCell ref="A50:H50"/>
    <mergeCell ref="A51:B51"/>
    <mergeCell ref="C51:D51"/>
    <mergeCell ref="E51:G51"/>
    <mergeCell ref="A30:J30"/>
    <mergeCell ref="A31:J31"/>
    <mergeCell ref="A34:J34"/>
    <mergeCell ref="A35:J35"/>
    <mergeCell ref="A38:J38"/>
    <mergeCell ref="A47:B47"/>
    <mergeCell ref="C47:D47"/>
    <mergeCell ref="E47:G47"/>
    <mergeCell ref="A20:J20"/>
    <mergeCell ref="A21:J21"/>
    <mergeCell ref="A22:J22"/>
    <mergeCell ref="A23:J23"/>
    <mergeCell ref="A26:J26"/>
    <mergeCell ref="A27:J27"/>
    <mergeCell ref="A1:J1"/>
    <mergeCell ref="A2:J2"/>
    <mergeCell ref="A3:J3"/>
    <mergeCell ref="A4:J4"/>
    <mergeCell ref="A5:J5"/>
    <mergeCell ref="A7:J7"/>
  </mergeCells>
  <pageMargins left="0.7" right="0.7" top="0.75" bottom="0.75" header="0.3" footer="0.3"/>
  <pageSetup paperSize="9" scale="80" orientation="portrait" horizontalDpi="4294967293" r:id="rId1"/>
  <drawing r:id="rId2"/>
</worksheet>
</file>

<file path=xl/worksheets/sheet34.xml><?xml version="1.0" encoding="utf-8"?>
<worksheet xmlns="http://schemas.openxmlformats.org/spreadsheetml/2006/main" xmlns:r="http://schemas.openxmlformats.org/officeDocument/2006/relationships">
  <dimension ref="A1:N399"/>
  <sheetViews>
    <sheetView view="pageBreakPreview" topLeftCell="A62" zoomScale="85" zoomScaleNormal="85" zoomScaleSheetLayoutView="85" workbookViewId="0">
      <selection activeCell="C388" sqref="C388"/>
    </sheetView>
  </sheetViews>
  <sheetFormatPr defaultRowHeight="17.25" customHeight="1"/>
  <cols>
    <col min="1" max="1" width="4.42578125" style="1" customWidth="1"/>
    <col min="2" max="2" width="20.42578125" style="1" customWidth="1"/>
    <col min="3" max="3" width="11.85546875" style="1" customWidth="1"/>
    <col min="4" max="4" width="8.5703125" style="1" customWidth="1"/>
    <col min="5" max="6" width="11.85546875" style="1" customWidth="1"/>
    <col min="7" max="7" width="17.7109375" style="1" customWidth="1"/>
    <col min="8" max="8" width="11.85546875" style="1" customWidth="1"/>
    <col min="9" max="10" width="2.5703125" style="1" customWidth="1"/>
    <col min="11" max="13" width="8.28515625" style="1" customWidth="1"/>
    <col min="14" max="15" width="11.85546875" style="1" customWidth="1"/>
    <col min="16" max="16384" width="9.140625" style="1"/>
  </cols>
  <sheetData>
    <row r="1" spans="1:14" ht="17.25" customHeight="1">
      <c r="A1" s="352" t="str">
        <f>alokasi!A1</f>
        <v>PEMERINTAH KABUPATEN HULU SUNGAI SELATAN</v>
      </c>
      <c r="B1" s="352"/>
      <c r="C1" s="352"/>
      <c r="D1" s="352"/>
      <c r="E1" s="352"/>
      <c r="F1" s="352"/>
      <c r="G1" s="352"/>
      <c r="H1" s="352"/>
      <c r="I1" s="352"/>
      <c r="J1" s="352"/>
    </row>
    <row r="2" spans="1:14" ht="17.25" customHeight="1">
      <c r="A2" s="352" t="str">
        <f>alokasi!A2</f>
        <v>DINAS PENDIDIKAN</v>
      </c>
      <c r="B2" s="352"/>
      <c r="C2" s="352"/>
      <c r="D2" s="352"/>
      <c r="E2" s="352"/>
      <c r="F2" s="352"/>
      <c r="G2" s="352"/>
      <c r="H2" s="352"/>
      <c r="I2" s="352"/>
      <c r="J2" s="352"/>
    </row>
    <row r="3" spans="1:14" ht="17.25" customHeight="1">
      <c r="A3" s="349" t="str">
        <f>alokasi!A3</f>
        <v>SEKOLAH MENENGAH KEJURUAN NEGERI 2 KANDANGAN</v>
      </c>
      <c r="B3" s="349"/>
      <c r="C3" s="349"/>
      <c r="D3" s="349"/>
      <c r="E3" s="349"/>
      <c r="F3" s="349"/>
      <c r="G3" s="349"/>
      <c r="H3" s="349"/>
      <c r="I3" s="349"/>
      <c r="J3" s="349"/>
    </row>
    <row r="4" spans="1:14" ht="17.25" customHeight="1">
      <c r="A4" s="352" t="str">
        <f>alokasi!A4</f>
        <v>Jln .Gambah Dalam No 77 Telp. 22156 Kandangan 71215</v>
      </c>
      <c r="B4" s="352"/>
      <c r="C4" s="352"/>
      <c r="D4" s="352"/>
      <c r="E4" s="352"/>
      <c r="F4" s="352"/>
      <c r="G4" s="352"/>
      <c r="H4" s="352"/>
      <c r="I4" s="352"/>
      <c r="J4" s="352"/>
    </row>
    <row r="5" spans="1:14" ht="17.25" customHeight="1" thickBot="1">
      <c r="A5" s="478" t="str">
        <f>alokasi!A5</f>
        <v>Website : www.smkn2kandangan.sch.id  Email  : smkn2kdg@yahoo.co.id</v>
      </c>
      <c r="B5" s="478"/>
      <c r="C5" s="478"/>
      <c r="D5" s="478"/>
      <c r="E5" s="478"/>
      <c r="F5" s="478"/>
      <c r="G5" s="478"/>
      <c r="H5" s="478"/>
      <c r="I5" s="478"/>
      <c r="J5" s="478"/>
    </row>
    <row r="6" spans="1:14" ht="17.25" customHeight="1" thickTop="1"/>
    <row r="7" spans="1:14" ht="17.25" customHeight="1">
      <c r="A7" s="317" t="s">
        <v>58</v>
      </c>
      <c r="B7" s="317"/>
      <c r="C7" s="317"/>
      <c r="D7" s="317"/>
      <c r="E7" s="317"/>
      <c r="F7" s="317"/>
      <c r="G7" s="317"/>
      <c r="H7" s="317"/>
      <c r="I7" s="317"/>
      <c r="J7" s="317"/>
    </row>
    <row r="9" spans="1:14" ht="17.25" customHeight="1">
      <c r="A9" s="1" t="s">
        <v>373</v>
      </c>
      <c r="C9" s="1" t="str">
        <f>": "&amp;data!$C$3</f>
        <v>: SMKN 1 Barabai</v>
      </c>
    </row>
    <row r="10" spans="1:14" ht="17.25" customHeight="1">
      <c r="A10" s="1" t="s">
        <v>374</v>
      </c>
      <c r="C10" s="1" t="str">
        <f>": "&amp;data!$C$17</f>
        <v>: Bisnis dan Pemasaran</v>
      </c>
    </row>
    <row r="11" spans="1:14" ht="17.25" customHeight="1">
      <c r="A11" s="1" t="s">
        <v>200</v>
      </c>
      <c r="C11" s="1" t="str">
        <f>": "&amp;data!$C$18</f>
        <v>: Bisnis Daring dan Pemasaran</v>
      </c>
    </row>
    <row r="12" spans="1:14" ht="17.25" customHeight="1">
      <c r="A12" s="1" t="s">
        <v>0</v>
      </c>
      <c r="C12" s="1" t="str">
        <f>": "&amp;data!$C$5</f>
        <v>: Administrasi Transakssi</v>
      </c>
    </row>
    <row r="13" spans="1:14" ht="17.25" customHeight="1">
      <c r="A13" s="1" t="s">
        <v>1</v>
      </c>
      <c r="C13" s="1" t="str">
        <f>": "&amp;data!$C$6</f>
        <v>: XI  BDP</v>
      </c>
    </row>
    <row r="14" spans="1:14" ht="17.25" customHeight="1">
      <c r="A14" s="1" t="s">
        <v>38</v>
      </c>
      <c r="C14" s="1" t="str">
        <f>matrik!B4</f>
        <v>Genap</v>
      </c>
    </row>
    <row r="15" spans="1:14" ht="17.25" customHeight="1">
      <c r="A15" s="1" t="s">
        <v>378</v>
      </c>
      <c r="C15" s="96"/>
      <c r="D15" s="96"/>
      <c r="K15" s="1" t="s">
        <v>80</v>
      </c>
      <c r="L15" s="1" t="s">
        <v>385</v>
      </c>
      <c r="M15" s="1" t="s">
        <v>386</v>
      </c>
    </row>
    <row r="16" spans="1:14" ht="17.25" customHeight="1">
      <c r="A16" s="1" t="s">
        <v>379</v>
      </c>
      <c r="C16" s="96" t="e">
        <f>": "&amp;silabus!#REF!&amp;" JP"</f>
        <v>#REF!</v>
      </c>
      <c r="D16" s="96"/>
      <c r="K16" s="96" t="e">
        <f>silabus!#REF!</f>
        <v>#REF!</v>
      </c>
      <c r="L16" s="1" t="e">
        <f>K16*45</f>
        <v>#REF!</v>
      </c>
      <c r="M16" s="1" t="e">
        <f>L16-H49-H53</f>
        <v>#REF!</v>
      </c>
      <c r="N16" s="1" t="s">
        <v>80</v>
      </c>
    </row>
    <row r="17" spans="1:14" ht="17.25" customHeight="1">
      <c r="A17" s="1" t="s">
        <v>380</v>
      </c>
      <c r="C17" s="96" t="e">
        <f>": "&amp;silabus!#REF!&amp;" JP"</f>
        <v>#REF!</v>
      </c>
      <c r="D17" s="96"/>
      <c r="K17" s="96" t="e">
        <f>silabus!#REF!</f>
        <v>#REF!</v>
      </c>
      <c r="L17" s="1" t="e">
        <f>K17*45</f>
        <v>#REF!</v>
      </c>
      <c r="M17" s="1" t="e">
        <f>L17</f>
        <v>#REF!</v>
      </c>
      <c r="N17" s="1" t="s">
        <v>80</v>
      </c>
    </row>
    <row r="19" spans="1:14" ht="17.25" customHeight="1">
      <c r="A19" s="5" t="s">
        <v>59</v>
      </c>
    </row>
    <row r="20" spans="1:14" ht="17.25" customHeight="1">
      <c r="A20" s="327" t="str">
        <f>silabus!$A$14&amp;" "&amp;silabus!$B$14</f>
        <v>KI-1 : Menghayati dan mengamalkan ajaran agama yang dianutnya</v>
      </c>
      <c r="B20" s="327"/>
      <c r="C20" s="327"/>
      <c r="D20" s="327"/>
      <c r="E20" s="327"/>
      <c r="F20" s="327"/>
      <c r="G20" s="327"/>
      <c r="H20" s="327"/>
      <c r="I20" s="327"/>
      <c r="J20" s="327"/>
    </row>
    <row r="21" spans="1:14" ht="79.5" customHeight="1">
      <c r="A21" s="327" t="str">
        <f>silabus!$A$15&amp;" "&amp;silabus!$B$15</f>
        <v>KI-2 : Menghayati dan mengamalkan perilaku jujur, disiplin, santun, peduli (gotong royong, kerja sama, toleran, damai), bertanggung-jawab, responsif, dan proaktif melalui keteladanan, pemberian nasihat, penguatan, pembiasaan, dan pengkondisian secara berkesinambungan serta menunjukkan sikap sebagai bagian dari solusi atas berbagai permasalahan dalam berinteraksi secara efektif dengan lingkungan sosial dan alam serta dalam menempatkan diri sebagai cerminan bangsa dalam pergaulan dunia</v>
      </c>
      <c r="B21" s="327"/>
      <c r="C21" s="327"/>
      <c r="D21" s="327"/>
      <c r="E21" s="327"/>
      <c r="F21" s="327"/>
      <c r="G21" s="327"/>
      <c r="H21" s="327"/>
      <c r="I21" s="327"/>
      <c r="J21" s="327"/>
    </row>
    <row r="22" spans="1:14" ht="65.25" customHeight="1">
      <c r="A22" s="327" t="str">
        <f>silabus!$A$16&amp;" "&amp;silabus!$B$16</f>
        <v>KI-3 : Memahami, menerapkan, menganalisis, dan mengevaluasi tentang pengetahuan faktual, konseptual, operasional dasar, dan metakognitif sesuai dengan bidang dan lingkup kerja Bisnis Daring dan Pemasaran pada tingkat teknis, spesifik, detil, dan kompleks, berkenaan dengan ilmu pengetahuan, teknologi, seni, budaya, dan humaniora dalam konteks pengembangan potensi diri sebagai bagian dari keluarga, sekolah, dunia kerja, warga masyarakat nasional, regional, dan internasional.</v>
      </c>
      <c r="B22" s="327"/>
      <c r="C22" s="327"/>
      <c r="D22" s="327"/>
      <c r="E22" s="327"/>
      <c r="F22" s="327"/>
      <c r="G22" s="327"/>
      <c r="H22" s="327"/>
      <c r="I22" s="327"/>
      <c r="J22" s="327"/>
    </row>
    <row r="23" spans="1:14" ht="143.25" customHeight="1">
      <c r="A23" s="327" t="str">
        <f>silabus!$A$17&amp;" "&amp;silabus!$B$17</f>
        <v>KI-4 : Melaksanakan tugas spesifik dengan menggunakan alat, informasi, dan prosedur kerja yang lazim dilakukan serta memecahkan masalah sesuai dengan lingkup Administrasi Umum sebagai Dasar Bidang Bisnis dan Manajemen. Menampilkan kinerja di bawah bimbingan dengan mutu dan kuantitas yang terukur sesuai dengan standar kompetensi kerja. Menunjukkan keterampilan menalar, mengolah, dan menyaji secara efektif, kreatif, produktif, kritis, mandiri, kolaboratif, komunikatif, dan solutif dalam ranah abstrak terkait dengan pengembangan dari yang dipelajarinya di sekolah, serta mampu melaksanakan tugas spesifik di bawah pengawasan langsung. Menunjukkan keterampilan mempersepsi, kesiapan, meniru, membiasakan, gerak mahir, menjadikan gerak alami dalam ranah konkret terkait dengan pengembangan dari yang dipelajarinya di sekolah, serta mampu melaksanakan tugas spesifik di bawah pengawasan langsung.</v>
      </c>
      <c r="B23" s="327"/>
      <c r="C23" s="327"/>
      <c r="D23" s="327"/>
      <c r="E23" s="327"/>
      <c r="F23" s="327"/>
      <c r="G23" s="327"/>
      <c r="H23" s="327"/>
      <c r="I23" s="327"/>
      <c r="J23" s="327"/>
    </row>
    <row r="25" spans="1:14" ht="17.25" customHeight="1">
      <c r="A25" s="5" t="s">
        <v>60</v>
      </c>
    </row>
    <row r="26" spans="1:14" ht="17.25" customHeight="1">
      <c r="A26" s="327" t="e">
        <f>silabus!#REF!</f>
        <v>#REF!</v>
      </c>
      <c r="B26" s="327"/>
      <c r="C26" s="327"/>
      <c r="D26" s="327"/>
      <c r="E26" s="327"/>
      <c r="F26" s="327"/>
      <c r="G26" s="327"/>
      <c r="H26" s="327"/>
      <c r="I26" s="327"/>
      <c r="J26" s="327"/>
    </row>
    <row r="27" spans="1:14" ht="17.25" customHeight="1">
      <c r="A27" s="327" t="e">
        <f>silabus!#REF!</f>
        <v>#REF!</v>
      </c>
      <c r="B27" s="327"/>
      <c r="C27" s="327"/>
      <c r="D27" s="327"/>
      <c r="E27" s="327"/>
      <c r="F27" s="327"/>
      <c r="G27" s="327"/>
      <c r="H27" s="327"/>
      <c r="I27" s="327"/>
      <c r="J27" s="327"/>
    </row>
    <row r="29" spans="1:14" ht="17.25" customHeight="1">
      <c r="A29" s="5" t="s">
        <v>92</v>
      </c>
    </row>
    <row r="30" spans="1:14" ht="33" customHeight="1">
      <c r="A30" s="327" t="e">
        <f>silabus!#REF!</f>
        <v>#REF!</v>
      </c>
      <c r="B30" s="327"/>
      <c r="C30" s="327"/>
      <c r="D30" s="327"/>
      <c r="E30" s="327"/>
      <c r="F30" s="327"/>
      <c r="G30" s="327"/>
      <c r="H30" s="327"/>
      <c r="I30" s="327"/>
      <c r="J30" s="327"/>
    </row>
    <row r="31" spans="1:14" ht="35.25" customHeight="1">
      <c r="A31" s="327" t="e">
        <f>silabus!#REF!</f>
        <v>#REF!</v>
      </c>
      <c r="B31" s="327"/>
      <c r="C31" s="327"/>
      <c r="D31" s="327"/>
      <c r="E31" s="327"/>
      <c r="F31" s="327"/>
      <c r="G31" s="327"/>
      <c r="H31" s="327"/>
      <c r="I31" s="327"/>
      <c r="J31" s="327"/>
    </row>
    <row r="33" spans="1:10" ht="17.25" customHeight="1">
      <c r="A33" s="5" t="s">
        <v>93</v>
      </c>
    </row>
    <row r="34" spans="1:10" ht="63.75" customHeight="1">
      <c r="A34" s="327" t="e">
        <f>matrik!#REF!</f>
        <v>#REF!</v>
      </c>
      <c r="B34" s="327"/>
      <c r="C34" s="327"/>
      <c r="D34" s="327"/>
      <c r="E34" s="327"/>
      <c r="F34" s="327"/>
      <c r="G34" s="327"/>
      <c r="H34" s="327"/>
      <c r="I34" s="327"/>
      <c r="J34" s="327"/>
    </row>
    <row r="35" spans="1:10" ht="33" customHeight="1">
      <c r="A35" s="327" t="e">
        <f>matrik!#REF!</f>
        <v>#REF!</v>
      </c>
      <c r="B35" s="327"/>
      <c r="C35" s="327"/>
      <c r="D35" s="327"/>
      <c r="E35" s="327"/>
      <c r="F35" s="327"/>
      <c r="G35" s="327"/>
      <c r="H35" s="327"/>
      <c r="I35" s="327"/>
      <c r="J35" s="327"/>
    </row>
    <row r="37" spans="1:10" ht="17.25" customHeight="1">
      <c r="A37" s="5" t="s">
        <v>94</v>
      </c>
    </row>
    <row r="38" spans="1:10" ht="51" customHeight="1">
      <c r="A38" s="327" t="e">
        <f>silabus!#REF!</f>
        <v>#REF!</v>
      </c>
      <c r="B38" s="327"/>
      <c r="C38" s="327"/>
      <c r="D38" s="327"/>
      <c r="E38" s="327"/>
      <c r="F38" s="327"/>
      <c r="G38" s="327"/>
      <c r="H38" s="327"/>
      <c r="I38" s="327"/>
      <c r="J38" s="327"/>
    </row>
    <row r="40" spans="1:10" ht="17.25" customHeight="1">
      <c r="A40" s="5" t="s">
        <v>95</v>
      </c>
    </row>
    <row r="41" spans="1:10" ht="17.25" customHeight="1">
      <c r="A41" s="1">
        <v>1</v>
      </c>
      <c r="B41" s="1" t="s">
        <v>370</v>
      </c>
      <c r="C41" s="1" t="str">
        <f>data!$C$13</f>
        <v>Saintifik</v>
      </c>
    </row>
    <row r="42" spans="1:10" ht="17.25" customHeight="1">
      <c r="A42" s="1">
        <v>2</v>
      </c>
      <c r="B42" s="1" t="s">
        <v>371</v>
      </c>
      <c r="C42" s="1" t="str">
        <f>data!$C$14</f>
        <v>Problem based learning</v>
      </c>
    </row>
    <row r="43" spans="1:10" ht="17.25" customHeight="1">
      <c r="A43" s="1">
        <v>3</v>
      </c>
      <c r="B43" s="1" t="s">
        <v>372</v>
      </c>
      <c r="C43" s="1" t="str">
        <f>data!$C$15</f>
        <v>Paparan, diskusi, tanya jawab, praktik dan eksperimen</v>
      </c>
    </row>
    <row r="45" spans="1:10" ht="17.25" customHeight="1">
      <c r="A45" s="5" t="s">
        <v>96</v>
      </c>
    </row>
    <row r="46" spans="1:10" ht="17.25" customHeight="1">
      <c r="A46" s="1">
        <v>1</v>
      </c>
      <c r="B46" s="1" t="str">
        <f>"Pertemuan ke "&amp;A46&amp;" = "&amp;data!$C$12&amp;" JP"</f>
        <v>Pertemuan ke 1 = 6 JP</v>
      </c>
    </row>
    <row r="47" spans="1:10" s="231" customFormat="1" ht="63">
      <c r="A47" s="467" t="s">
        <v>97</v>
      </c>
      <c r="B47" s="337"/>
      <c r="C47" s="467" t="s">
        <v>18</v>
      </c>
      <c r="D47" s="468"/>
      <c r="E47" s="467" t="str">
        <f>"Deskripsi Kegiatan / Pendekatan "&amp;C41</f>
        <v>Deskripsi Kegiatan / Pendekatan Saintifik</v>
      </c>
      <c r="F47" s="474"/>
      <c r="G47" s="468"/>
      <c r="H47" s="230" t="s">
        <v>384</v>
      </c>
    </row>
    <row r="48" spans="1:10" ht="17.25" customHeight="1">
      <c r="A48" s="463" t="s">
        <v>98</v>
      </c>
      <c r="B48" s="464"/>
      <c r="C48" s="464"/>
      <c r="D48" s="464"/>
      <c r="E48" s="464"/>
      <c r="F48" s="464"/>
      <c r="G48" s="464"/>
      <c r="H48" s="465"/>
    </row>
    <row r="49" spans="1:8" ht="186" customHeight="1">
      <c r="A49" s="463"/>
      <c r="B49" s="465"/>
      <c r="C49" s="461"/>
      <c r="D49" s="462"/>
      <c r="E49" s="475" t="str">
        <f>"1. Guru memberi salam, selanjutnya menanyakan kabar peserta didik, dengan menyampaikan ucapan “Bagaimana kabar kalian hari ini? Sudah siapkah belajar? Siapa yang tidak hadir dalam pembelajaran hari ini"&amp;"
2. Guru meminta peserta didik untuk mengecek kerapian seragam dan kebersihan kelas, minimal di sekitar meja dan kursi tempat duduknya"&amp;"
3. Guru meminta salah satu peserta didik untuk memimpin do’a"&amp;" 
4. Guru mengajukan pertanyaan tentang, materi pelajaran
5. Guru menyampaikan KD dan tujuan pembelajaran ranah pengetahuan yang akan dicapai"&amp;"
6. Guru menyampaikan manfaat pelajaran
7. Guru membagi kelas dalam kelompok yang masing-masing beranggotakan 3 peserta didik"</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pengetahuan yang akan dicapai
6. Guru menyampaikan manfaat pelajaran
7. Guru membagi kelas dalam kelompok yang masing-masing beranggotakan 3 peserta didik</v>
      </c>
      <c r="F49" s="476"/>
      <c r="G49" s="477"/>
      <c r="H49" s="229">
        <v>15</v>
      </c>
    </row>
    <row r="50" spans="1:8" ht="17.25" customHeight="1">
      <c r="A50" s="463" t="s">
        <v>99</v>
      </c>
      <c r="B50" s="464"/>
      <c r="C50" s="464"/>
      <c r="D50" s="464"/>
      <c r="E50" s="464"/>
      <c r="F50" s="464"/>
      <c r="G50" s="464"/>
      <c r="H50" s="465"/>
    </row>
    <row r="51" spans="1:8" ht="249" customHeight="1">
      <c r="A51" s="463"/>
      <c r="B51" s="465"/>
      <c r="C51" s="475" t="str">
        <f>matrik!C13</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51" s="477"/>
      <c r="E51" s="475" t="e">
        <f>silabus!#REF!</f>
        <v>#REF!</v>
      </c>
      <c r="F51" s="476"/>
      <c r="G51" s="477"/>
      <c r="H51" s="229" t="e">
        <f>M16</f>
        <v>#REF!</v>
      </c>
    </row>
    <row r="52" spans="1:8" ht="17.25" customHeight="1">
      <c r="A52" s="463" t="s">
        <v>100</v>
      </c>
      <c r="B52" s="464"/>
      <c r="C52" s="464"/>
      <c r="D52" s="464"/>
      <c r="E52" s="464"/>
      <c r="F52" s="464"/>
      <c r="G52" s="464"/>
      <c r="H52" s="465"/>
    </row>
    <row r="53" spans="1:8" ht="99" customHeight="1">
      <c r="A53" s="463"/>
      <c r="B53" s="465"/>
      <c r="C53" s="463"/>
      <c r="D53" s="465"/>
      <c r="E53" s="475" t="s">
        <v>383</v>
      </c>
      <c r="F53" s="476"/>
      <c r="G53" s="477"/>
      <c r="H53" s="229">
        <v>15</v>
      </c>
    </row>
    <row r="55" spans="1:8" ht="17.25" customHeight="1">
      <c r="A55" s="1">
        <v>2</v>
      </c>
      <c r="B55" s="1" t="str">
        <f>"Pertemuan ke "&amp;A55&amp;" = "&amp;data!$C$12&amp;" JP"</f>
        <v>Pertemuan ke 2 = 6 JP</v>
      </c>
    </row>
    <row r="56" spans="1:8" ht="17.25" customHeight="1">
      <c r="A56" s="467" t="s">
        <v>97</v>
      </c>
      <c r="B56" s="337"/>
      <c r="C56" s="467" t="s">
        <v>18</v>
      </c>
      <c r="D56" s="468"/>
      <c r="E56" s="467" t="str">
        <f>E47</f>
        <v>Deskripsi Kegiatan / Pendekatan Saintifik</v>
      </c>
      <c r="F56" s="474"/>
      <c r="G56" s="468"/>
      <c r="H56" s="230" t="s">
        <v>35</v>
      </c>
    </row>
    <row r="57" spans="1:8" ht="17.25" customHeight="1">
      <c r="A57" s="463" t="s">
        <v>98</v>
      </c>
      <c r="B57" s="464"/>
      <c r="C57" s="464"/>
      <c r="D57" s="464"/>
      <c r="E57" s="464"/>
      <c r="F57" s="464"/>
      <c r="G57" s="464"/>
      <c r="H57" s="465"/>
    </row>
    <row r="58" spans="1:8" ht="186" customHeight="1">
      <c r="A58" s="463"/>
      <c r="B58" s="465"/>
      <c r="C58" s="461"/>
      <c r="D58" s="462"/>
      <c r="E58" s="475" t="str">
        <f>"1. Guru memberi salam, selanjutnya menanyakan kabar peserta didik, dengan menyampaikan ucapan “Bagaimana kabar kalian hari ini? Sudah siapkah belajar? Siapa yang tidak hadir dalam pembelajaran hari ini"&amp;"
2. Guru meminta peserta didik untuk mengecek kerapian seragam dan kebersihan kelas, minimal di sekitar meja dan kursi tempat duduknya"&amp;"
3. Guru meminta salah satu peserta didik untuk memimpin do’a"&amp;" 
4. Guru mengajukan pertanyaan tentang, materi pelajaran
5. Guru menyampaikan KD dan tujuan pembelajaran ranah keterampilan yang akan dicapai"&amp;"
6. Guru menyampaikan manfaat pelajaran
7. Guru membagi kelas dalam kelompok yang masing-masing beranggotakan 3 peserta didik"</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58" s="476"/>
      <c r="G58" s="477"/>
      <c r="H58" s="229">
        <f>H49</f>
        <v>15</v>
      </c>
    </row>
    <row r="59" spans="1:8" ht="17.25" customHeight="1">
      <c r="A59" s="463" t="s">
        <v>99</v>
      </c>
      <c r="B59" s="464"/>
      <c r="C59" s="464"/>
      <c r="D59" s="464"/>
      <c r="E59" s="464"/>
      <c r="F59" s="464"/>
      <c r="G59" s="464"/>
      <c r="H59" s="465"/>
    </row>
    <row r="60" spans="1:8" ht="249.75" customHeight="1">
      <c r="A60" s="463"/>
      <c r="B60" s="465"/>
      <c r="C60" s="475" t="str">
        <f>C51</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60" s="477"/>
      <c r="E60" s="475" t="e">
        <f>E51</f>
        <v>#REF!</v>
      </c>
      <c r="F60" s="476"/>
      <c r="G60" s="477"/>
      <c r="H60" s="229" t="e">
        <f>H51</f>
        <v>#REF!</v>
      </c>
    </row>
    <row r="61" spans="1:8" ht="17.25" customHeight="1">
      <c r="A61" s="463" t="s">
        <v>100</v>
      </c>
      <c r="B61" s="464"/>
      <c r="C61" s="464"/>
      <c r="D61" s="464"/>
      <c r="E61" s="464"/>
      <c r="F61" s="464"/>
      <c r="G61" s="464"/>
      <c r="H61" s="465"/>
    </row>
    <row r="62" spans="1:8" ht="99" customHeight="1">
      <c r="A62" s="463"/>
      <c r="B62" s="465"/>
      <c r="C62" s="336"/>
      <c r="D62" s="337"/>
      <c r="E62" s="475" t="str">
        <f>E53</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62" s="476"/>
      <c r="G62" s="477"/>
      <c r="H62" s="229">
        <f>H53</f>
        <v>15</v>
      </c>
    </row>
    <row r="63" spans="1:8" ht="17.25" hidden="1" customHeight="1"/>
    <row r="64" spans="1:8" ht="17.25" hidden="1" customHeight="1">
      <c r="A64" s="1">
        <v>3</v>
      </c>
      <c r="B64" s="1" t="str">
        <f>"Pertemuan ke "&amp;A64&amp;" = "&amp;data!$C$12&amp;" JP"</f>
        <v>Pertemuan ke 3 = 6 JP</v>
      </c>
    </row>
    <row r="65" spans="1:8" ht="17.25" hidden="1" customHeight="1">
      <c r="A65" s="467" t="s">
        <v>97</v>
      </c>
      <c r="B65" s="337"/>
      <c r="C65" s="467" t="s">
        <v>18</v>
      </c>
      <c r="D65" s="468"/>
      <c r="E65" s="467" t="str">
        <f>E56</f>
        <v>Deskripsi Kegiatan / Pendekatan Saintifik</v>
      </c>
      <c r="F65" s="474"/>
      <c r="G65" s="468"/>
      <c r="H65" s="230" t="s">
        <v>35</v>
      </c>
    </row>
    <row r="66" spans="1:8" ht="17.25" hidden="1" customHeight="1">
      <c r="A66" s="463" t="s">
        <v>98</v>
      </c>
      <c r="B66" s="464"/>
      <c r="C66" s="464"/>
      <c r="D66" s="464"/>
      <c r="E66" s="464"/>
      <c r="F66" s="464"/>
      <c r="G66" s="464"/>
      <c r="H66" s="465"/>
    </row>
    <row r="67" spans="1:8" ht="186" hidden="1" customHeight="1">
      <c r="A67" s="463"/>
      <c r="B67" s="465"/>
      <c r="C67" s="461"/>
      <c r="D67" s="462"/>
      <c r="E67" s="475" t="str">
        <f>E58</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67" s="476"/>
      <c r="G67" s="477"/>
      <c r="H67" s="228">
        <f>H58</f>
        <v>15</v>
      </c>
    </row>
    <row r="68" spans="1:8" ht="17.25" hidden="1" customHeight="1">
      <c r="A68" s="463" t="s">
        <v>99</v>
      </c>
      <c r="B68" s="464"/>
      <c r="C68" s="464"/>
      <c r="D68" s="464"/>
      <c r="E68" s="464"/>
      <c r="F68" s="464"/>
      <c r="G68" s="464"/>
      <c r="H68" s="465"/>
    </row>
    <row r="69" spans="1:8" ht="310.5" hidden="1" customHeight="1">
      <c r="A69" s="463"/>
      <c r="B69" s="465"/>
      <c r="C69" s="475" t="str">
        <f>C60</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69" s="477"/>
      <c r="E69" s="475" t="e">
        <f>E60</f>
        <v>#REF!</v>
      </c>
      <c r="F69" s="476"/>
      <c r="G69" s="477"/>
      <c r="H69" s="229" t="e">
        <f>H60</f>
        <v>#REF!</v>
      </c>
    </row>
    <row r="70" spans="1:8" ht="17.25" hidden="1" customHeight="1">
      <c r="A70" s="463" t="s">
        <v>100</v>
      </c>
      <c r="B70" s="464"/>
      <c r="C70" s="464"/>
      <c r="D70" s="464"/>
      <c r="E70" s="464"/>
      <c r="F70" s="464"/>
      <c r="G70" s="464"/>
      <c r="H70" s="465"/>
    </row>
    <row r="71" spans="1:8" ht="99" hidden="1" customHeight="1">
      <c r="A71" s="463"/>
      <c r="B71" s="465"/>
      <c r="C71" s="336"/>
      <c r="D71" s="337"/>
      <c r="E71" s="475" t="str">
        <f>E62</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71" s="476"/>
      <c r="G71" s="477"/>
      <c r="H71" s="229">
        <f>H62</f>
        <v>15</v>
      </c>
    </row>
    <row r="72" spans="1:8" ht="17.25" hidden="1" customHeight="1"/>
    <row r="73" spans="1:8" ht="17.25" hidden="1" customHeight="1">
      <c r="A73" s="1">
        <v>4</v>
      </c>
      <c r="B73" s="1" t="str">
        <f>"Pertemuan ke "&amp;A73&amp;" = "&amp;data!$C$12&amp;" JP"</f>
        <v>Pertemuan ke 4 = 6 JP</v>
      </c>
    </row>
    <row r="74" spans="1:8" ht="17.25" hidden="1" customHeight="1">
      <c r="A74" s="467" t="s">
        <v>97</v>
      </c>
      <c r="B74" s="337"/>
      <c r="C74" s="467" t="s">
        <v>18</v>
      </c>
      <c r="D74" s="468"/>
      <c r="E74" s="467" t="str">
        <f>E65</f>
        <v>Deskripsi Kegiatan / Pendekatan Saintifik</v>
      </c>
      <c r="F74" s="474"/>
      <c r="G74" s="468"/>
      <c r="H74" s="230" t="s">
        <v>35</v>
      </c>
    </row>
    <row r="75" spans="1:8" ht="17.25" hidden="1" customHeight="1">
      <c r="A75" s="463" t="s">
        <v>98</v>
      </c>
      <c r="B75" s="464"/>
      <c r="C75" s="464"/>
      <c r="D75" s="464"/>
      <c r="E75" s="464"/>
      <c r="F75" s="464"/>
      <c r="G75" s="464"/>
      <c r="H75" s="465"/>
    </row>
    <row r="76" spans="1:8" ht="186" hidden="1" customHeight="1">
      <c r="A76" s="463"/>
      <c r="B76" s="465"/>
      <c r="C76" s="336"/>
      <c r="D76" s="337"/>
      <c r="E76" s="475" t="str">
        <f>E67</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76" s="476"/>
      <c r="G76" s="477"/>
      <c r="H76" s="229">
        <f>H67</f>
        <v>15</v>
      </c>
    </row>
    <row r="77" spans="1:8" ht="17.25" hidden="1" customHeight="1">
      <c r="A77" s="463" t="s">
        <v>99</v>
      </c>
      <c r="B77" s="464"/>
      <c r="C77" s="464"/>
      <c r="D77" s="464"/>
      <c r="E77" s="464"/>
      <c r="F77" s="464"/>
      <c r="G77" s="464"/>
      <c r="H77" s="465"/>
    </row>
    <row r="78" spans="1:8" ht="310.5" hidden="1" customHeight="1">
      <c r="A78" s="463"/>
      <c r="B78" s="465"/>
      <c r="C78" s="475" t="str">
        <f>C69</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78" s="477"/>
      <c r="E78" s="475" t="e">
        <f>E69</f>
        <v>#REF!</v>
      </c>
      <c r="F78" s="476"/>
      <c r="G78" s="477"/>
      <c r="H78" s="229" t="e">
        <f>H69</f>
        <v>#REF!</v>
      </c>
    </row>
    <row r="79" spans="1:8" ht="17.25" hidden="1" customHeight="1">
      <c r="A79" s="463" t="s">
        <v>100</v>
      </c>
      <c r="B79" s="464"/>
      <c r="C79" s="464"/>
      <c r="D79" s="464"/>
      <c r="E79" s="464"/>
      <c r="F79" s="464"/>
      <c r="G79" s="464"/>
      <c r="H79" s="465"/>
    </row>
    <row r="80" spans="1:8" ht="99" hidden="1" customHeight="1">
      <c r="A80" s="463"/>
      <c r="B80" s="465"/>
      <c r="C80" s="336"/>
      <c r="D80" s="337"/>
      <c r="E80" s="475" t="str">
        <f>E71</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80" s="476"/>
      <c r="G80" s="477"/>
      <c r="H80" s="229">
        <f>H71</f>
        <v>15</v>
      </c>
    </row>
    <row r="81" spans="1:8" ht="17.25" hidden="1" customHeight="1"/>
    <row r="82" spans="1:8" ht="17.25" hidden="1" customHeight="1">
      <c r="A82" s="1">
        <v>5</v>
      </c>
      <c r="B82" s="1" t="str">
        <f>"Pertemuan ke "&amp;A82&amp;" = "&amp;data!$C$12&amp;" JP"</f>
        <v>Pertemuan ke 5 = 6 JP</v>
      </c>
    </row>
    <row r="83" spans="1:8" ht="17.25" hidden="1" customHeight="1">
      <c r="A83" s="467" t="s">
        <v>97</v>
      </c>
      <c r="B83" s="337"/>
      <c r="C83" s="467" t="s">
        <v>18</v>
      </c>
      <c r="D83" s="468"/>
      <c r="E83" s="467" t="str">
        <f>E74</f>
        <v>Deskripsi Kegiatan / Pendekatan Saintifik</v>
      </c>
      <c r="F83" s="474"/>
      <c r="G83" s="468"/>
      <c r="H83" s="230" t="s">
        <v>35</v>
      </c>
    </row>
    <row r="84" spans="1:8" ht="17.25" hidden="1" customHeight="1">
      <c r="A84" s="463" t="s">
        <v>98</v>
      </c>
      <c r="B84" s="464"/>
      <c r="C84" s="464"/>
      <c r="D84" s="464"/>
      <c r="E84" s="464"/>
      <c r="F84" s="464"/>
      <c r="G84" s="464"/>
      <c r="H84" s="465"/>
    </row>
    <row r="85" spans="1:8" ht="186" hidden="1" customHeight="1">
      <c r="A85" s="463"/>
      <c r="B85" s="465"/>
      <c r="C85" s="336"/>
      <c r="D85" s="337"/>
      <c r="E85" s="475" t="str">
        <f>E76</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85" s="476"/>
      <c r="G85" s="477"/>
      <c r="H85" s="229">
        <f>H76</f>
        <v>15</v>
      </c>
    </row>
    <row r="86" spans="1:8" ht="17.25" hidden="1" customHeight="1">
      <c r="A86" s="463" t="s">
        <v>99</v>
      </c>
      <c r="B86" s="464"/>
      <c r="C86" s="464"/>
      <c r="D86" s="464"/>
      <c r="E86" s="464"/>
      <c r="F86" s="464"/>
      <c r="G86" s="464"/>
      <c r="H86" s="465"/>
    </row>
    <row r="87" spans="1:8" ht="310.5" hidden="1" customHeight="1">
      <c r="A87" s="463"/>
      <c r="B87" s="465"/>
      <c r="C87" s="475" t="str">
        <f>C78</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87" s="477"/>
      <c r="E87" s="475" t="e">
        <f>E78</f>
        <v>#REF!</v>
      </c>
      <c r="F87" s="476"/>
      <c r="G87" s="477"/>
      <c r="H87" s="229" t="e">
        <f>H78</f>
        <v>#REF!</v>
      </c>
    </row>
    <row r="88" spans="1:8" ht="17.25" hidden="1" customHeight="1">
      <c r="A88" s="463" t="s">
        <v>100</v>
      </c>
      <c r="B88" s="464"/>
      <c r="C88" s="464"/>
      <c r="D88" s="464"/>
      <c r="E88" s="464"/>
      <c r="F88" s="464"/>
      <c r="G88" s="464"/>
      <c r="H88" s="465"/>
    </row>
    <row r="89" spans="1:8" ht="99" hidden="1" customHeight="1">
      <c r="A89" s="463"/>
      <c r="B89" s="465"/>
      <c r="C89" s="336"/>
      <c r="D89" s="337"/>
      <c r="E89" s="475" t="str">
        <f>E80</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89" s="476"/>
      <c r="G89" s="477"/>
      <c r="H89" s="229">
        <f>H80</f>
        <v>15</v>
      </c>
    </row>
    <row r="90" spans="1:8" ht="17.25" hidden="1" customHeight="1"/>
    <row r="91" spans="1:8" ht="17.25" hidden="1" customHeight="1">
      <c r="A91" s="1">
        <v>6</v>
      </c>
      <c r="B91" s="1" t="str">
        <f>"Pertemuan ke "&amp;A91&amp;" = "&amp;data!$C$12&amp;" JP"</f>
        <v>Pertemuan ke 6 = 6 JP</v>
      </c>
    </row>
    <row r="92" spans="1:8" ht="17.25" hidden="1" customHeight="1">
      <c r="A92" s="467" t="s">
        <v>97</v>
      </c>
      <c r="B92" s="337"/>
      <c r="C92" s="467" t="s">
        <v>18</v>
      </c>
      <c r="D92" s="468"/>
      <c r="E92" s="467" t="str">
        <f>E83</f>
        <v>Deskripsi Kegiatan / Pendekatan Saintifik</v>
      </c>
      <c r="F92" s="474"/>
      <c r="G92" s="468"/>
      <c r="H92" s="230" t="s">
        <v>35</v>
      </c>
    </row>
    <row r="93" spans="1:8" ht="17.25" hidden="1" customHeight="1">
      <c r="A93" s="463" t="s">
        <v>98</v>
      </c>
      <c r="B93" s="464"/>
      <c r="C93" s="464"/>
      <c r="D93" s="464"/>
      <c r="E93" s="464"/>
      <c r="F93" s="464"/>
      <c r="G93" s="464"/>
      <c r="H93" s="465"/>
    </row>
    <row r="94" spans="1:8" ht="17.25" hidden="1" customHeight="1">
      <c r="A94" s="463"/>
      <c r="B94" s="465"/>
      <c r="C94" s="336"/>
      <c r="D94" s="337"/>
      <c r="E94" s="336" t="str">
        <f>E85</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94" s="473"/>
      <c r="G94" s="337"/>
      <c r="H94" s="229">
        <f>H85</f>
        <v>15</v>
      </c>
    </row>
    <row r="95" spans="1:8" ht="17.25" hidden="1" customHeight="1">
      <c r="A95" s="463" t="s">
        <v>99</v>
      </c>
      <c r="B95" s="464"/>
      <c r="C95" s="464"/>
      <c r="D95" s="464"/>
      <c r="E95" s="464"/>
      <c r="F95" s="464"/>
      <c r="G95" s="464"/>
      <c r="H95" s="465"/>
    </row>
    <row r="96" spans="1:8" ht="17.25" hidden="1" customHeight="1">
      <c r="A96" s="463"/>
      <c r="B96" s="465"/>
      <c r="C96" s="336" t="str">
        <f>C87</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96" s="337"/>
      <c r="E96" s="336" t="e">
        <f>E87</f>
        <v>#REF!</v>
      </c>
      <c r="F96" s="473"/>
      <c r="G96" s="337"/>
      <c r="H96" s="229" t="e">
        <f>H87</f>
        <v>#REF!</v>
      </c>
    </row>
    <row r="97" spans="1:8" ht="17.25" hidden="1" customHeight="1">
      <c r="A97" s="463" t="s">
        <v>100</v>
      </c>
      <c r="B97" s="464"/>
      <c r="C97" s="464"/>
      <c r="D97" s="464"/>
      <c r="E97" s="464"/>
      <c r="F97" s="464"/>
      <c r="G97" s="464"/>
      <c r="H97" s="465"/>
    </row>
    <row r="98" spans="1:8" ht="17.25" hidden="1" customHeight="1">
      <c r="A98" s="463"/>
      <c r="B98" s="465"/>
      <c r="C98" s="336"/>
      <c r="D98" s="337"/>
      <c r="E98" s="336" t="str">
        <f>E89</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98" s="473"/>
      <c r="G98" s="337"/>
      <c r="H98" s="229">
        <f>H89</f>
        <v>15</v>
      </c>
    </row>
    <row r="99" spans="1:8" ht="17.25" hidden="1" customHeight="1"/>
    <row r="100" spans="1:8" ht="17.25" hidden="1" customHeight="1">
      <c r="A100" s="1">
        <v>7</v>
      </c>
      <c r="B100" s="1" t="str">
        <f>"Pertemuan ke "&amp;A100&amp;" = "&amp;data!$C$12&amp;" JP"</f>
        <v>Pertemuan ke 7 = 6 JP</v>
      </c>
    </row>
    <row r="101" spans="1:8" ht="17.25" hidden="1" customHeight="1">
      <c r="A101" s="467" t="s">
        <v>97</v>
      </c>
      <c r="B101" s="337"/>
      <c r="C101" s="467" t="s">
        <v>18</v>
      </c>
      <c r="D101" s="468"/>
      <c r="E101" s="467" t="str">
        <f>E92</f>
        <v>Deskripsi Kegiatan / Pendekatan Saintifik</v>
      </c>
      <c r="F101" s="474"/>
      <c r="G101" s="468"/>
      <c r="H101" s="230" t="s">
        <v>35</v>
      </c>
    </row>
    <row r="102" spans="1:8" ht="17.25" hidden="1" customHeight="1">
      <c r="A102" s="463" t="s">
        <v>98</v>
      </c>
      <c r="B102" s="464"/>
      <c r="C102" s="464"/>
      <c r="D102" s="464"/>
      <c r="E102" s="464"/>
      <c r="F102" s="464"/>
      <c r="G102" s="464"/>
      <c r="H102" s="465"/>
    </row>
    <row r="103" spans="1:8" ht="17.25" hidden="1" customHeight="1">
      <c r="A103" s="463"/>
      <c r="B103" s="465"/>
      <c r="C103" s="336"/>
      <c r="D103" s="337"/>
      <c r="E103" s="336" t="str">
        <f>E94</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03" s="473"/>
      <c r="G103" s="337"/>
      <c r="H103" s="229">
        <f>H94</f>
        <v>15</v>
      </c>
    </row>
    <row r="104" spans="1:8" ht="17.25" hidden="1" customHeight="1">
      <c r="A104" s="463" t="s">
        <v>99</v>
      </c>
      <c r="B104" s="464"/>
      <c r="C104" s="464"/>
      <c r="D104" s="464"/>
      <c r="E104" s="464"/>
      <c r="F104" s="464"/>
      <c r="G104" s="464"/>
      <c r="H104" s="465"/>
    </row>
    <row r="105" spans="1:8" ht="17.25" hidden="1" customHeight="1">
      <c r="A105" s="463"/>
      <c r="B105" s="465"/>
      <c r="C105" s="336" t="str">
        <f>C96</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05" s="337"/>
      <c r="E105" s="336" t="e">
        <f>E96</f>
        <v>#REF!</v>
      </c>
      <c r="F105" s="473"/>
      <c r="G105" s="337"/>
      <c r="H105" s="229" t="e">
        <f>H96</f>
        <v>#REF!</v>
      </c>
    </row>
    <row r="106" spans="1:8" ht="17.25" hidden="1" customHeight="1">
      <c r="A106" s="463" t="s">
        <v>100</v>
      </c>
      <c r="B106" s="464"/>
      <c r="C106" s="464"/>
      <c r="D106" s="464"/>
      <c r="E106" s="464"/>
      <c r="F106" s="464"/>
      <c r="G106" s="464"/>
      <c r="H106" s="465"/>
    </row>
    <row r="107" spans="1:8" ht="17.25" hidden="1" customHeight="1">
      <c r="A107" s="463"/>
      <c r="B107" s="465"/>
      <c r="C107" s="336"/>
      <c r="D107" s="337"/>
      <c r="E107" s="336" t="str">
        <f>E98</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07" s="473"/>
      <c r="G107" s="337"/>
      <c r="H107" s="229">
        <f>H98</f>
        <v>15</v>
      </c>
    </row>
    <row r="108" spans="1:8" ht="17.25" hidden="1" customHeight="1"/>
    <row r="109" spans="1:8" ht="17.25" hidden="1" customHeight="1">
      <c r="A109" s="1">
        <v>8</v>
      </c>
      <c r="B109" s="1" t="str">
        <f>"Pertemuan ke "&amp;A109&amp;" = "&amp;data!$C$12&amp;" JP"</f>
        <v>Pertemuan ke 8 = 6 JP</v>
      </c>
    </row>
    <row r="110" spans="1:8" ht="17.25" hidden="1" customHeight="1">
      <c r="A110" s="467" t="s">
        <v>97</v>
      </c>
      <c r="B110" s="337"/>
      <c r="C110" s="467" t="s">
        <v>18</v>
      </c>
      <c r="D110" s="468"/>
      <c r="E110" s="467" t="str">
        <f>E101</f>
        <v>Deskripsi Kegiatan / Pendekatan Saintifik</v>
      </c>
      <c r="F110" s="474"/>
      <c r="G110" s="468"/>
      <c r="H110" s="230" t="s">
        <v>35</v>
      </c>
    </row>
    <row r="111" spans="1:8" ht="17.25" hidden="1" customHeight="1">
      <c r="A111" s="463" t="s">
        <v>98</v>
      </c>
      <c r="B111" s="464"/>
      <c r="C111" s="464"/>
      <c r="D111" s="464"/>
      <c r="E111" s="464"/>
      <c r="F111" s="464"/>
      <c r="G111" s="464"/>
      <c r="H111" s="465"/>
    </row>
    <row r="112" spans="1:8" ht="17.25" hidden="1" customHeight="1">
      <c r="A112" s="463"/>
      <c r="B112" s="465"/>
      <c r="C112" s="336"/>
      <c r="D112" s="337"/>
      <c r="E112" s="336" t="str">
        <f>E103</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12" s="473"/>
      <c r="G112" s="337"/>
      <c r="H112" s="229">
        <f>H103</f>
        <v>15</v>
      </c>
    </row>
    <row r="113" spans="1:8" ht="17.25" hidden="1" customHeight="1">
      <c r="A113" s="463" t="s">
        <v>99</v>
      </c>
      <c r="B113" s="464"/>
      <c r="C113" s="464"/>
      <c r="D113" s="464"/>
      <c r="E113" s="464"/>
      <c r="F113" s="464"/>
      <c r="G113" s="464"/>
      <c r="H113" s="465"/>
    </row>
    <row r="114" spans="1:8" ht="17.25" hidden="1" customHeight="1">
      <c r="A114" s="463"/>
      <c r="B114" s="465"/>
      <c r="C114" s="336" t="str">
        <f>C105</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14" s="337"/>
      <c r="E114" s="336" t="e">
        <f>E105</f>
        <v>#REF!</v>
      </c>
      <c r="F114" s="473"/>
      <c r="G114" s="337"/>
      <c r="H114" s="229" t="e">
        <f>H105</f>
        <v>#REF!</v>
      </c>
    </row>
    <row r="115" spans="1:8" ht="17.25" hidden="1" customHeight="1">
      <c r="A115" s="463" t="s">
        <v>100</v>
      </c>
      <c r="B115" s="464"/>
      <c r="C115" s="464"/>
      <c r="D115" s="464"/>
      <c r="E115" s="464"/>
      <c r="F115" s="464"/>
      <c r="G115" s="464"/>
      <c r="H115" s="465"/>
    </row>
    <row r="116" spans="1:8" ht="17.25" hidden="1" customHeight="1">
      <c r="A116" s="463"/>
      <c r="B116" s="465"/>
      <c r="C116" s="336"/>
      <c r="D116" s="337"/>
      <c r="E116" s="336" t="str">
        <f>E107</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16" s="473"/>
      <c r="G116" s="337"/>
      <c r="H116" s="229">
        <f>H107</f>
        <v>15</v>
      </c>
    </row>
    <row r="117" spans="1:8" ht="17.25" hidden="1" customHeight="1"/>
    <row r="118" spans="1:8" ht="17.25" hidden="1" customHeight="1">
      <c r="A118" s="1">
        <v>9</v>
      </c>
      <c r="B118" s="1" t="str">
        <f>"Pertemuan ke "&amp;A118&amp;" = "&amp;data!$C$12&amp;" JP"</f>
        <v>Pertemuan ke 9 = 6 JP</v>
      </c>
    </row>
    <row r="119" spans="1:8" ht="17.25" hidden="1" customHeight="1">
      <c r="A119" s="467" t="s">
        <v>97</v>
      </c>
      <c r="B119" s="337"/>
      <c r="C119" s="467" t="s">
        <v>18</v>
      </c>
      <c r="D119" s="468"/>
      <c r="E119" s="467" t="str">
        <f>E110</f>
        <v>Deskripsi Kegiatan / Pendekatan Saintifik</v>
      </c>
      <c r="F119" s="474"/>
      <c r="G119" s="468"/>
      <c r="H119" s="230" t="s">
        <v>35</v>
      </c>
    </row>
    <row r="120" spans="1:8" ht="17.25" hidden="1" customHeight="1">
      <c r="A120" s="463" t="s">
        <v>98</v>
      </c>
      <c r="B120" s="464"/>
      <c r="C120" s="464"/>
      <c r="D120" s="464"/>
      <c r="E120" s="464"/>
      <c r="F120" s="464"/>
      <c r="G120" s="464"/>
      <c r="H120" s="465"/>
    </row>
    <row r="121" spans="1:8" ht="17.25" hidden="1" customHeight="1">
      <c r="A121" s="463"/>
      <c r="B121" s="465"/>
      <c r="C121" s="336"/>
      <c r="D121" s="337"/>
      <c r="E121" s="336" t="str">
        <f>E112</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21" s="473"/>
      <c r="G121" s="337"/>
      <c r="H121" s="229">
        <f>H112</f>
        <v>15</v>
      </c>
    </row>
    <row r="122" spans="1:8" ht="17.25" hidden="1" customHeight="1">
      <c r="A122" s="463" t="s">
        <v>99</v>
      </c>
      <c r="B122" s="464"/>
      <c r="C122" s="464"/>
      <c r="D122" s="464"/>
      <c r="E122" s="464"/>
      <c r="F122" s="464"/>
      <c r="G122" s="464"/>
      <c r="H122" s="465"/>
    </row>
    <row r="123" spans="1:8" ht="17.25" hidden="1" customHeight="1">
      <c r="A123" s="463"/>
      <c r="B123" s="465"/>
      <c r="C123" s="336" t="str">
        <f>C114</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23" s="337"/>
      <c r="E123" s="336" t="e">
        <f>E114</f>
        <v>#REF!</v>
      </c>
      <c r="F123" s="473"/>
      <c r="G123" s="337"/>
      <c r="H123" s="229" t="e">
        <f>H114</f>
        <v>#REF!</v>
      </c>
    </row>
    <row r="124" spans="1:8" ht="17.25" hidden="1" customHeight="1">
      <c r="A124" s="463" t="s">
        <v>100</v>
      </c>
      <c r="B124" s="464"/>
      <c r="C124" s="464"/>
      <c r="D124" s="464"/>
      <c r="E124" s="464"/>
      <c r="F124" s="464"/>
      <c r="G124" s="464"/>
      <c r="H124" s="465"/>
    </row>
    <row r="125" spans="1:8" ht="17.25" hidden="1" customHeight="1">
      <c r="A125" s="463"/>
      <c r="B125" s="465"/>
      <c r="C125" s="336"/>
      <c r="D125" s="337"/>
      <c r="E125" s="336" t="str">
        <f>E116</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25" s="473"/>
      <c r="G125" s="337"/>
      <c r="H125" s="229">
        <f>H116</f>
        <v>15</v>
      </c>
    </row>
    <row r="126" spans="1:8" ht="17.25" hidden="1" customHeight="1"/>
    <row r="127" spans="1:8" ht="17.25" hidden="1" customHeight="1">
      <c r="A127" s="1">
        <v>10</v>
      </c>
      <c r="B127" s="1" t="str">
        <f>"Pertemuan ke "&amp;A127&amp;" = "&amp;data!$C$12&amp;" JP"</f>
        <v>Pertemuan ke 10 = 6 JP</v>
      </c>
    </row>
    <row r="128" spans="1:8" ht="17.25" hidden="1" customHeight="1">
      <c r="A128" s="467" t="s">
        <v>97</v>
      </c>
      <c r="B128" s="337"/>
      <c r="C128" s="467" t="s">
        <v>18</v>
      </c>
      <c r="D128" s="468"/>
      <c r="E128" s="467" t="str">
        <f>E119</f>
        <v>Deskripsi Kegiatan / Pendekatan Saintifik</v>
      </c>
      <c r="F128" s="474"/>
      <c r="G128" s="468"/>
      <c r="H128" s="230" t="s">
        <v>35</v>
      </c>
    </row>
    <row r="129" spans="1:8" ht="17.25" hidden="1" customHeight="1">
      <c r="A129" s="463" t="s">
        <v>98</v>
      </c>
      <c r="B129" s="464"/>
      <c r="C129" s="464"/>
      <c r="D129" s="464"/>
      <c r="E129" s="464"/>
      <c r="F129" s="464"/>
      <c r="G129" s="464"/>
      <c r="H129" s="465"/>
    </row>
    <row r="130" spans="1:8" ht="17.25" hidden="1" customHeight="1">
      <c r="A130" s="463"/>
      <c r="B130" s="465"/>
      <c r="C130" s="336"/>
      <c r="D130" s="337"/>
      <c r="E130" s="336" t="str">
        <f>E121</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30" s="473"/>
      <c r="G130" s="337"/>
      <c r="H130" s="229">
        <f>H121</f>
        <v>15</v>
      </c>
    </row>
    <row r="131" spans="1:8" ht="17.25" hidden="1" customHeight="1">
      <c r="A131" s="463" t="s">
        <v>99</v>
      </c>
      <c r="B131" s="464"/>
      <c r="C131" s="464"/>
      <c r="D131" s="464"/>
      <c r="E131" s="464"/>
      <c r="F131" s="464"/>
      <c r="G131" s="464"/>
      <c r="H131" s="465"/>
    </row>
    <row r="132" spans="1:8" ht="17.25" hidden="1" customHeight="1">
      <c r="A132" s="463"/>
      <c r="B132" s="465"/>
      <c r="C132" s="336" t="str">
        <f>C123</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32" s="337"/>
      <c r="E132" s="336" t="e">
        <f>E123</f>
        <v>#REF!</v>
      </c>
      <c r="F132" s="473"/>
      <c r="G132" s="337"/>
      <c r="H132" s="229" t="e">
        <f>H123</f>
        <v>#REF!</v>
      </c>
    </row>
    <row r="133" spans="1:8" ht="17.25" hidden="1" customHeight="1">
      <c r="A133" s="463" t="s">
        <v>100</v>
      </c>
      <c r="B133" s="464"/>
      <c r="C133" s="464"/>
      <c r="D133" s="464"/>
      <c r="E133" s="464"/>
      <c r="F133" s="464"/>
      <c r="G133" s="464"/>
      <c r="H133" s="465"/>
    </row>
    <row r="134" spans="1:8" ht="17.25" hidden="1" customHeight="1">
      <c r="A134" s="463"/>
      <c r="B134" s="465"/>
      <c r="C134" s="336"/>
      <c r="D134" s="337"/>
      <c r="E134" s="336" t="str">
        <f>E125</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34" s="473"/>
      <c r="G134" s="337"/>
      <c r="H134" s="229">
        <f>H125</f>
        <v>15</v>
      </c>
    </row>
    <row r="136" spans="1:8" ht="17.25" customHeight="1">
      <c r="A136" s="5" t="s">
        <v>101</v>
      </c>
    </row>
    <row r="137" spans="1:8" ht="17.25" customHeight="1">
      <c r="A137" s="1">
        <v>1</v>
      </c>
      <c r="B137" s="1" t="s">
        <v>108</v>
      </c>
    </row>
    <row r="138" spans="1:8" ht="17.25" customHeight="1">
      <c r="A138" s="228" t="s">
        <v>52</v>
      </c>
      <c r="B138" s="228" t="s">
        <v>102</v>
      </c>
      <c r="C138" s="228" t="s">
        <v>103</v>
      </c>
      <c r="D138" s="461" t="s">
        <v>104</v>
      </c>
      <c r="E138" s="462"/>
      <c r="F138" s="223"/>
      <c r="G138" s="223"/>
    </row>
    <row r="139" spans="1:8" ht="17.25" customHeight="1">
      <c r="A139" s="8">
        <v>1</v>
      </c>
      <c r="B139" s="227" t="s">
        <v>105</v>
      </c>
      <c r="C139" s="227" t="s">
        <v>144</v>
      </c>
      <c r="D139" s="467" t="s">
        <v>145</v>
      </c>
      <c r="E139" s="468"/>
      <c r="F139" s="15"/>
      <c r="G139" s="15"/>
    </row>
    <row r="140" spans="1:8" ht="17.25" customHeight="1">
      <c r="A140" s="8">
        <v>2</v>
      </c>
      <c r="B140" s="227" t="s">
        <v>106</v>
      </c>
      <c r="C140" s="227"/>
      <c r="D140" s="467"/>
      <c r="E140" s="468"/>
      <c r="F140" s="15"/>
      <c r="G140" s="15"/>
    </row>
    <row r="141" spans="1:8" ht="15.75">
      <c r="A141" s="8"/>
      <c r="B141" s="227" t="e">
        <f>A26</f>
        <v>#REF!</v>
      </c>
      <c r="C141" s="227" t="s">
        <v>146</v>
      </c>
      <c r="D141" s="467" t="s">
        <v>147</v>
      </c>
      <c r="E141" s="468"/>
      <c r="F141" s="15"/>
      <c r="G141" s="15"/>
    </row>
    <row r="142" spans="1:8" ht="17.25" customHeight="1">
      <c r="A142" s="8">
        <v>3</v>
      </c>
      <c r="B142" s="227" t="s">
        <v>107</v>
      </c>
      <c r="C142" s="227"/>
      <c r="D142" s="467"/>
      <c r="E142" s="468"/>
      <c r="F142" s="15"/>
      <c r="G142" s="15"/>
    </row>
    <row r="143" spans="1:8" ht="15.75">
      <c r="A143" s="8"/>
      <c r="B143" s="227" t="e">
        <f>A27</f>
        <v>#REF!</v>
      </c>
      <c r="C143" s="227" t="s">
        <v>453</v>
      </c>
      <c r="D143" s="467" t="s">
        <v>149</v>
      </c>
      <c r="E143" s="468"/>
      <c r="F143" s="15"/>
      <c r="G143" s="15"/>
    </row>
    <row r="145" spans="1:8" ht="17.25" customHeight="1">
      <c r="A145" s="1">
        <v>2</v>
      </c>
      <c r="B145" s="1" t="s">
        <v>179</v>
      </c>
    </row>
    <row r="146" spans="1:8" ht="17.25" customHeight="1">
      <c r="B146" s="1" t="s">
        <v>109</v>
      </c>
    </row>
    <row r="147" spans="1:8" ht="17.25" customHeight="1">
      <c r="B147" s="1" t="s">
        <v>150</v>
      </c>
    </row>
    <row r="148" spans="1:8" s="231" customFormat="1" ht="17.25" customHeight="1">
      <c r="A148" s="230" t="s">
        <v>52</v>
      </c>
      <c r="B148" s="230" t="s">
        <v>110</v>
      </c>
      <c r="C148" s="230" t="s">
        <v>111</v>
      </c>
      <c r="D148" s="230" t="s">
        <v>112</v>
      </c>
      <c r="E148" s="230" t="s">
        <v>113</v>
      </c>
      <c r="F148" s="230" t="s">
        <v>114</v>
      </c>
      <c r="G148" s="230" t="s">
        <v>115</v>
      </c>
      <c r="H148" s="1"/>
    </row>
    <row r="149" spans="1:8" ht="17.25" customHeight="1">
      <c r="A149" s="228"/>
      <c r="B149" s="228"/>
      <c r="C149" s="228" t="s">
        <v>177</v>
      </c>
      <c r="D149" s="228" t="s">
        <v>177</v>
      </c>
      <c r="E149" s="228" t="s">
        <v>177</v>
      </c>
      <c r="F149" s="228" t="s">
        <v>177</v>
      </c>
      <c r="G149" s="228"/>
    </row>
    <row r="150" spans="1:8" ht="17.25" customHeight="1">
      <c r="A150" s="8">
        <v>1</v>
      </c>
      <c r="B150" s="8" t="str">
        <f>pd!C6</f>
        <v>AHMAD JUNAIDI</v>
      </c>
      <c r="C150" s="8"/>
      <c r="D150" s="8"/>
      <c r="E150" s="8"/>
      <c r="F150" s="8"/>
      <c r="G150" s="8" t="str">
        <f>IF(COUNT(C150:F150)=0,"",IF(_xlfn.MODE.SNGL(C150:F150)=1,"Kurang",IF(_xlfn.MODE.SNGL(C150:F150)=2,"Cukup",IF(_xlfn.MODE.SNGL(C150:F150)=3,"Baik",IF(_xlfn.MODE.SNGL(C150:F150)=4,"Sangat Baik","")))))</f>
        <v/>
      </c>
    </row>
    <row r="151" spans="1:8" ht="17.25" customHeight="1">
      <c r="A151" s="8">
        <v>2</v>
      </c>
      <c r="B151" s="8" t="str">
        <f>pd!C7</f>
        <v>AHMAD RIYUDHA</v>
      </c>
      <c r="C151" s="8"/>
      <c r="D151" s="8"/>
      <c r="E151" s="8"/>
      <c r="F151" s="8"/>
      <c r="G151" s="8" t="str">
        <f t="shared" ref="G151:G189" si="0">IF(COUNT(C151:F151)=0,"",IF(_xlfn.MODE.SNGL(C151:F151)=1,"Kurang",IF(_xlfn.MODE.SNGL(C151:F151)=2,"Cukup",IF(_xlfn.MODE.SNGL(C151:F151)=3,"Baik",IF(_xlfn.MODE.SNGL(C151:F151)=4,"Sangat Baik","")))))</f>
        <v/>
      </c>
    </row>
    <row r="152" spans="1:8" ht="17.25" customHeight="1">
      <c r="A152" s="8">
        <v>3</v>
      </c>
      <c r="B152" s="8" t="str">
        <f>pd!C8</f>
        <v>AHMAD SAYUDINOR</v>
      </c>
      <c r="C152" s="8"/>
      <c r="D152" s="8"/>
      <c r="E152" s="8"/>
      <c r="F152" s="8"/>
      <c r="G152" s="8" t="str">
        <f t="shared" si="0"/>
        <v/>
      </c>
    </row>
    <row r="153" spans="1:8" ht="17.25" hidden="1" customHeight="1">
      <c r="A153" s="8">
        <v>4</v>
      </c>
      <c r="B153" s="8" t="str">
        <f>pd!C9</f>
        <v>HILMAN SYA'FEI</v>
      </c>
      <c r="C153" s="8"/>
      <c r="D153" s="8"/>
      <c r="E153" s="8"/>
      <c r="F153" s="8"/>
      <c r="G153" s="8" t="str">
        <f t="shared" si="0"/>
        <v/>
      </c>
    </row>
    <row r="154" spans="1:8" ht="17.25" hidden="1" customHeight="1">
      <c r="A154" s="8">
        <v>5</v>
      </c>
      <c r="B154" s="8" t="str">
        <f>pd!C10</f>
        <v>JAMALUDDIN</v>
      </c>
      <c r="C154" s="8"/>
      <c r="D154" s="8"/>
      <c r="E154" s="8"/>
      <c r="F154" s="8"/>
      <c r="G154" s="8" t="str">
        <f t="shared" si="0"/>
        <v/>
      </c>
    </row>
    <row r="155" spans="1:8" ht="17.25" hidden="1" customHeight="1">
      <c r="A155" s="8">
        <v>6</v>
      </c>
      <c r="B155" s="8" t="str">
        <f>pd!C11</f>
        <v>M. ADITYA RYANDI</v>
      </c>
      <c r="C155" s="8"/>
      <c r="D155" s="8"/>
      <c r="E155" s="8"/>
      <c r="F155" s="8"/>
      <c r="G155" s="8" t="str">
        <f t="shared" si="0"/>
        <v/>
      </c>
    </row>
    <row r="156" spans="1:8" ht="17.25" hidden="1" customHeight="1">
      <c r="A156" s="8">
        <v>7</v>
      </c>
      <c r="B156" s="8" t="str">
        <f>pd!C12</f>
        <v>M. ZAINAL AKBAR</v>
      </c>
      <c r="C156" s="8"/>
      <c r="D156" s="8"/>
      <c r="E156" s="8"/>
      <c r="F156" s="8"/>
      <c r="G156" s="8" t="str">
        <f t="shared" si="0"/>
        <v/>
      </c>
    </row>
    <row r="157" spans="1:8" ht="17.25" hidden="1" customHeight="1">
      <c r="A157" s="8">
        <v>8</v>
      </c>
      <c r="B157" s="8" t="str">
        <f>pd!C13</f>
        <v>MAULIDI</v>
      </c>
      <c r="C157" s="8"/>
      <c r="D157" s="8"/>
      <c r="E157" s="8"/>
      <c r="F157" s="8"/>
      <c r="G157" s="8" t="str">
        <f t="shared" si="0"/>
        <v/>
      </c>
    </row>
    <row r="158" spans="1:8" ht="17.25" hidden="1" customHeight="1">
      <c r="A158" s="8">
        <v>9</v>
      </c>
      <c r="B158" s="8" t="str">
        <f>pd!C14</f>
        <v>MUHAMMAD AGUS RIFANI</v>
      </c>
      <c r="C158" s="8"/>
      <c r="D158" s="8"/>
      <c r="E158" s="8"/>
      <c r="F158" s="8"/>
      <c r="G158" s="8" t="str">
        <f t="shared" si="0"/>
        <v/>
      </c>
    </row>
    <row r="159" spans="1:8" ht="17.25" hidden="1" customHeight="1">
      <c r="A159" s="8">
        <v>10</v>
      </c>
      <c r="B159" s="8" t="str">
        <f>pd!C15</f>
        <v>MUHAMMAD AKBAR</v>
      </c>
      <c r="C159" s="8"/>
      <c r="D159" s="8"/>
      <c r="E159" s="8"/>
      <c r="F159" s="8"/>
      <c r="G159" s="8" t="str">
        <f t="shared" si="0"/>
        <v/>
      </c>
    </row>
    <row r="160" spans="1:8" ht="17.25" hidden="1" customHeight="1">
      <c r="A160" s="8">
        <v>11</v>
      </c>
      <c r="B160" s="8" t="str">
        <f>pd!C16</f>
        <v>MUHAMMAD ALPIANOR</v>
      </c>
      <c r="C160" s="8"/>
      <c r="D160" s="8"/>
      <c r="E160" s="8"/>
      <c r="F160" s="8"/>
      <c r="G160" s="8" t="str">
        <f t="shared" si="0"/>
        <v/>
      </c>
    </row>
    <row r="161" spans="1:7" ht="17.25" hidden="1" customHeight="1">
      <c r="A161" s="8">
        <v>12</v>
      </c>
      <c r="B161" s="8" t="str">
        <f>pd!C17</f>
        <v>MUHAMMAD ANDRIAN</v>
      </c>
      <c r="C161" s="8"/>
      <c r="D161" s="8"/>
      <c r="E161" s="8"/>
      <c r="F161" s="8"/>
      <c r="G161" s="8" t="str">
        <f t="shared" si="0"/>
        <v/>
      </c>
    </row>
    <row r="162" spans="1:7" ht="17.25" hidden="1" customHeight="1">
      <c r="A162" s="8">
        <v>13</v>
      </c>
      <c r="B162" s="8" t="str">
        <f>pd!C18</f>
        <v>MUHAMMAD AZIDAN</v>
      </c>
      <c r="C162" s="8"/>
      <c r="D162" s="8"/>
      <c r="E162" s="8"/>
      <c r="F162" s="8"/>
      <c r="G162" s="8" t="str">
        <f t="shared" si="0"/>
        <v/>
      </c>
    </row>
    <row r="163" spans="1:7" ht="17.25" hidden="1" customHeight="1">
      <c r="A163" s="8">
        <v>14</v>
      </c>
      <c r="B163" s="8" t="str">
        <f>pd!C19</f>
        <v>MUHAMMAD FAHRIANSYAH</v>
      </c>
      <c r="C163" s="8"/>
      <c r="D163" s="8"/>
      <c r="E163" s="8"/>
      <c r="F163" s="8"/>
      <c r="G163" s="8" t="str">
        <f t="shared" si="0"/>
        <v/>
      </c>
    </row>
    <row r="164" spans="1:7" ht="17.25" hidden="1" customHeight="1">
      <c r="A164" s="8">
        <v>15</v>
      </c>
      <c r="B164" s="8" t="str">
        <f>pd!C20</f>
        <v>MUHAMMAD FAUZAN</v>
      </c>
      <c r="C164" s="8"/>
      <c r="D164" s="8"/>
      <c r="E164" s="8"/>
      <c r="F164" s="8"/>
      <c r="G164" s="8" t="str">
        <f t="shared" si="0"/>
        <v/>
      </c>
    </row>
    <row r="165" spans="1:7" ht="17.25" hidden="1" customHeight="1">
      <c r="A165" s="8">
        <v>16</v>
      </c>
      <c r="B165" s="8" t="str">
        <f>pd!C21</f>
        <v>MUHAMMAD FAZAL HAFIZH</v>
      </c>
      <c r="C165" s="8"/>
      <c r="D165" s="8"/>
      <c r="E165" s="8"/>
      <c r="F165" s="8"/>
      <c r="G165" s="8" t="str">
        <f t="shared" si="0"/>
        <v/>
      </c>
    </row>
    <row r="166" spans="1:7" ht="17.25" hidden="1" customHeight="1">
      <c r="A166" s="8">
        <v>17</v>
      </c>
      <c r="B166" s="8" t="str">
        <f>pd!C22</f>
        <v>MUHAMMAD FIKRI</v>
      </c>
      <c r="C166" s="8"/>
      <c r="D166" s="8"/>
      <c r="E166" s="8"/>
      <c r="F166" s="8"/>
      <c r="G166" s="8" t="str">
        <f t="shared" si="0"/>
        <v/>
      </c>
    </row>
    <row r="167" spans="1:7" ht="17.25" hidden="1" customHeight="1">
      <c r="A167" s="8">
        <v>18</v>
      </c>
      <c r="B167" s="8" t="str">
        <f>pd!C23</f>
        <v>MUHAMMAD IHWAN</v>
      </c>
      <c r="C167" s="8"/>
      <c r="D167" s="8"/>
      <c r="E167" s="8"/>
      <c r="F167" s="8"/>
      <c r="G167" s="8" t="str">
        <f t="shared" si="0"/>
        <v/>
      </c>
    </row>
    <row r="168" spans="1:7" ht="17.25" hidden="1" customHeight="1">
      <c r="A168" s="8">
        <v>19</v>
      </c>
      <c r="B168" s="8" t="str">
        <f>pd!C24</f>
        <v>MUHAMMAD IQBAL FIRDAUS</v>
      </c>
      <c r="C168" s="8"/>
      <c r="D168" s="8"/>
      <c r="E168" s="8"/>
      <c r="F168" s="8"/>
      <c r="G168" s="8" t="str">
        <f t="shared" si="0"/>
        <v/>
      </c>
    </row>
    <row r="169" spans="1:7" ht="17.25" hidden="1" customHeight="1">
      <c r="A169" s="8">
        <v>20</v>
      </c>
      <c r="B169" s="8" t="str">
        <f>pd!C25</f>
        <v>MUHAMMAD IZZA ARRAFI</v>
      </c>
      <c r="C169" s="8"/>
      <c r="D169" s="8"/>
      <c r="E169" s="8"/>
      <c r="F169" s="8"/>
      <c r="G169" s="8" t="str">
        <f t="shared" si="0"/>
        <v/>
      </c>
    </row>
    <row r="170" spans="1:7" ht="17.25" hidden="1" customHeight="1">
      <c r="A170" s="8">
        <v>21</v>
      </c>
      <c r="B170" s="8" t="str">
        <f>pd!C26</f>
        <v>MUHAMMAD MAHDI</v>
      </c>
      <c r="C170" s="8"/>
      <c r="D170" s="8"/>
      <c r="E170" s="8"/>
      <c r="F170" s="8"/>
      <c r="G170" s="8" t="str">
        <f t="shared" si="0"/>
        <v/>
      </c>
    </row>
    <row r="171" spans="1:7" ht="17.25" hidden="1" customHeight="1">
      <c r="A171" s="8">
        <v>22</v>
      </c>
      <c r="B171" s="8" t="str">
        <f>pd!C27</f>
        <v>MUHAMMAD NAHDY RAMADHAN</v>
      </c>
      <c r="C171" s="8"/>
      <c r="D171" s="8"/>
      <c r="E171" s="8"/>
      <c r="F171" s="8"/>
      <c r="G171" s="8" t="str">
        <f t="shared" si="0"/>
        <v/>
      </c>
    </row>
    <row r="172" spans="1:7" ht="17.25" hidden="1" customHeight="1">
      <c r="A172" s="8">
        <v>23</v>
      </c>
      <c r="B172" s="8" t="str">
        <f>pd!C28</f>
        <v>MUHAMMAD NUR FADHILAH</v>
      </c>
      <c r="C172" s="8"/>
      <c r="D172" s="8"/>
      <c r="E172" s="8"/>
      <c r="F172" s="8"/>
      <c r="G172" s="8" t="str">
        <f t="shared" si="0"/>
        <v/>
      </c>
    </row>
    <row r="173" spans="1:7" ht="17.25" hidden="1" customHeight="1">
      <c r="A173" s="8">
        <v>24</v>
      </c>
      <c r="B173" s="8" t="str">
        <f>pd!C29</f>
        <v>MUHAMMAD RAHMAN</v>
      </c>
      <c r="C173" s="8"/>
      <c r="D173" s="8"/>
      <c r="E173" s="8"/>
      <c r="F173" s="8"/>
      <c r="G173" s="8" t="str">
        <f t="shared" si="0"/>
        <v/>
      </c>
    </row>
    <row r="174" spans="1:7" ht="17.25" hidden="1" customHeight="1">
      <c r="A174" s="8">
        <v>25</v>
      </c>
      <c r="B174" s="8" t="str">
        <f>pd!C30</f>
        <v>MUHAMMAD RAIHAN</v>
      </c>
      <c r="C174" s="8"/>
      <c r="D174" s="8"/>
      <c r="E174" s="8"/>
      <c r="F174" s="8"/>
      <c r="G174" s="8" t="str">
        <f t="shared" si="0"/>
        <v/>
      </c>
    </row>
    <row r="175" spans="1:7" ht="17.25" hidden="1" customHeight="1">
      <c r="A175" s="8">
        <v>26</v>
      </c>
      <c r="B175" s="8" t="str">
        <f>pd!C31</f>
        <v>MUHAMMAD RAYHAN PARIZAN</v>
      </c>
      <c r="C175" s="8"/>
      <c r="D175" s="8"/>
      <c r="E175" s="8"/>
      <c r="F175" s="8"/>
      <c r="G175" s="8" t="str">
        <f t="shared" si="0"/>
        <v/>
      </c>
    </row>
    <row r="176" spans="1:7" ht="17.25" hidden="1" customHeight="1">
      <c r="A176" s="8">
        <v>27</v>
      </c>
      <c r="B176" s="8" t="str">
        <f>pd!C32</f>
        <v>MUHAMMAD RIFKI</v>
      </c>
      <c r="C176" s="8"/>
      <c r="D176" s="8"/>
      <c r="E176" s="8"/>
      <c r="F176" s="8"/>
      <c r="G176" s="8" t="str">
        <f t="shared" si="0"/>
        <v/>
      </c>
    </row>
    <row r="177" spans="1:7" ht="17.25" hidden="1" customHeight="1">
      <c r="A177" s="8">
        <v>28</v>
      </c>
      <c r="B177" s="8" t="str">
        <f>pd!C33</f>
        <v>MUHAMMAD RINALDI MAULANA</v>
      </c>
      <c r="C177" s="8"/>
      <c r="D177" s="8"/>
      <c r="E177" s="8"/>
      <c r="F177" s="8"/>
      <c r="G177" s="8" t="str">
        <f t="shared" si="0"/>
        <v/>
      </c>
    </row>
    <row r="178" spans="1:7" ht="17.25" hidden="1" customHeight="1">
      <c r="A178" s="8">
        <v>29</v>
      </c>
      <c r="B178" s="8" t="str">
        <f>pd!C34</f>
        <v>MUHAMMAD RIZAL</v>
      </c>
      <c r="C178" s="8"/>
      <c r="D178" s="8"/>
      <c r="E178" s="8"/>
      <c r="F178" s="8"/>
      <c r="G178" s="8" t="str">
        <f t="shared" si="0"/>
        <v/>
      </c>
    </row>
    <row r="179" spans="1:7" ht="17.25" hidden="1" customHeight="1">
      <c r="A179" s="8">
        <v>30</v>
      </c>
      <c r="B179" s="8" t="str">
        <f>pd!C35</f>
        <v>MUHAMMAD RUDI</v>
      </c>
      <c r="C179" s="8"/>
      <c r="D179" s="8"/>
      <c r="E179" s="8"/>
      <c r="F179" s="8"/>
      <c r="G179" s="8" t="str">
        <f t="shared" si="0"/>
        <v/>
      </c>
    </row>
    <row r="180" spans="1:7" ht="17.25" hidden="1" customHeight="1">
      <c r="A180" s="8">
        <v>31</v>
      </c>
      <c r="B180" s="8" t="str">
        <f>pd!C36</f>
        <v>MUHAMMAD SARBANI</v>
      </c>
      <c r="C180" s="8"/>
      <c r="D180" s="8"/>
      <c r="E180" s="8"/>
      <c r="F180" s="8"/>
      <c r="G180" s="8" t="str">
        <f t="shared" si="0"/>
        <v/>
      </c>
    </row>
    <row r="181" spans="1:7" ht="17.25" hidden="1" customHeight="1">
      <c r="A181" s="8">
        <v>32</v>
      </c>
      <c r="B181" s="8" t="str">
        <f>pd!C37</f>
        <v>MUHAMMAD SYIFA ALIF NUGRAHA</v>
      </c>
      <c r="C181" s="8"/>
      <c r="D181" s="8"/>
      <c r="E181" s="8"/>
      <c r="F181" s="8"/>
      <c r="G181" s="8" t="str">
        <f t="shared" si="0"/>
        <v/>
      </c>
    </row>
    <row r="182" spans="1:7" ht="17.25" hidden="1" customHeight="1">
      <c r="A182" s="8">
        <v>33</v>
      </c>
      <c r="B182" s="8" t="str">
        <f>pd!C38</f>
        <v>MUHAMMAD YUSUF</v>
      </c>
      <c r="C182" s="8"/>
      <c r="D182" s="8"/>
      <c r="E182" s="8"/>
      <c r="F182" s="8"/>
      <c r="G182" s="8" t="str">
        <f t="shared" si="0"/>
        <v/>
      </c>
    </row>
    <row r="183" spans="1:7" ht="17.25" hidden="1" customHeight="1">
      <c r="A183" s="8">
        <v>34</v>
      </c>
      <c r="B183" s="8" t="str">
        <f>pd!C39</f>
        <v>OSAMAH NASRULLAH</v>
      </c>
      <c r="C183" s="8"/>
      <c r="D183" s="8"/>
      <c r="E183" s="8"/>
      <c r="F183" s="8"/>
      <c r="G183" s="8" t="str">
        <f t="shared" si="0"/>
        <v/>
      </c>
    </row>
    <row r="184" spans="1:7" ht="17.25" hidden="1" customHeight="1">
      <c r="A184" s="8">
        <v>35</v>
      </c>
      <c r="B184" s="8" t="str">
        <f>pd!C40</f>
        <v>RUDISA</v>
      </c>
      <c r="C184" s="8"/>
      <c r="D184" s="8"/>
      <c r="E184" s="8"/>
      <c r="F184" s="8"/>
      <c r="G184" s="8" t="str">
        <f t="shared" si="0"/>
        <v/>
      </c>
    </row>
    <row r="185" spans="1:7" ht="17.25" hidden="1" customHeight="1">
      <c r="A185" s="8">
        <v>36</v>
      </c>
      <c r="B185" s="8" t="str">
        <f>pd!C41</f>
        <v>ZAINAL ILMI</v>
      </c>
      <c r="C185" s="8"/>
      <c r="D185" s="8"/>
      <c r="E185" s="8"/>
      <c r="F185" s="8"/>
      <c r="G185" s="8" t="str">
        <f t="shared" si="0"/>
        <v/>
      </c>
    </row>
    <row r="186" spans="1:7" ht="17.25" hidden="1" customHeight="1">
      <c r="A186" s="8">
        <v>37</v>
      </c>
      <c r="B186" s="8">
        <f>pd!C42</f>
        <v>0</v>
      </c>
      <c r="C186" s="8"/>
      <c r="D186" s="8"/>
      <c r="E186" s="8"/>
      <c r="F186" s="8"/>
      <c r="G186" s="8" t="str">
        <f t="shared" si="0"/>
        <v/>
      </c>
    </row>
    <row r="187" spans="1:7" ht="17.25" hidden="1" customHeight="1">
      <c r="A187" s="8">
        <v>38</v>
      </c>
      <c r="B187" s="8">
        <f>pd!C43</f>
        <v>0</v>
      </c>
      <c r="C187" s="8"/>
      <c r="D187" s="8"/>
      <c r="E187" s="8"/>
      <c r="F187" s="8"/>
      <c r="G187" s="8" t="str">
        <f t="shared" si="0"/>
        <v/>
      </c>
    </row>
    <row r="188" spans="1:7" ht="17.25" hidden="1" customHeight="1">
      <c r="A188" s="8">
        <v>39</v>
      </c>
      <c r="B188" s="8">
        <f>pd!C44</f>
        <v>0</v>
      </c>
      <c r="C188" s="8"/>
      <c r="D188" s="8"/>
      <c r="E188" s="8"/>
      <c r="F188" s="8"/>
      <c r="G188" s="8" t="str">
        <f t="shared" si="0"/>
        <v/>
      </c>
    </row>
    <row r="189" spans="1:7" ht="17.25" hidden="1" customHeight="1">
      <c r="A189" s="8">
        <v>40</v>
      </c>
      <c r="B189" s="8">
        <f>pd!C45</f>
        <v>0</v>
      </c>
      <c r="C189" s="8"/>
      <c r="D189" s="8"/>
      <c r="E189" s="8"/>
      <c r="F189" s="8"/>
      <c r="G189" s="8" t="str">
        <f t="shared" si="0"/>
        <v/>
      </c>
    </row>
    <row r="191" spans="1:7" ht="17.25" customHeight="1">
      <c r="A191" s="1">
        <v>3</v>
      </c>
      <c r="B191" s="1" t="s">
        <v>178</v>
      </c>
    </row>
    <row r="192" spans="1:7" ht="17.25" customHeight="1">
      <c r="B192" s="1" t="s">
        <v>116</v>
      </c>
    </row>
    <row r="193" spans="1:2" ht="17.25" customHeight="1">
      <c r="B193" s="1" t="s">
        <v>117</v>
      </c>
    </row>
    <row r="194" spans="1:2" ht="17.25" customHeight="1">
      <c r="B194" s="1" t="s">
        <v>118</v>
      </c>
    </row>
    <row r="195" spans="1:2" ht="17.25" customHeight="1">
      <c r="B195" s="1" t="s">
        <v>119</v>
      </c>
    </row>
    <row r="197" spans="1:2" ht="17.25" customHeight="1">
      <c r="A197" s="1" t="s">
        <v>120</v>
      </c>
    </row>
    <row r="198" spans="1:2" ht="17.25" customHeight="1">
      <c r="B198" s="1" t="s">
        <v>111</v>
      </c>
    </row>
    <row r="199" spans="1:2" ht="17.25" customHeight="1">
      <c r="B199" s="233" t="s">
        <v>121</v>
      </c>
    </row>
    <row r="200" spans="1:2" ht="17.25" customHeight="1">
      <c r="B200" s="233" t="s">
        <v>122</v>
      </c>
    </row>
    <row r="201" spans="1:2" ht="17.25" customHeight="1">
      <c r="B201" s="233" t="s">
        <v>123</v>
      </c>
    </row>
    <row r="202" spans="1:2" ht="17.25" customHeight="1">
      <c r="B202" s="233" t="s">
        <v>124</v>
      </c>
    </row>
    <row r="204" spans="1:2" ht="17.25" customHeight="1">
      <c r="B204" s="1" t="s">
        <v>125</v>
      </c>
    </row>
    <row r="205" spans="1:2" ht="17.25" customHeight="1">
      <c r="B205" s="1" t="s">
        <v>126</v>
      </c>
    </row>
    <row r="206" spans="1:2" ht="17.25" customHeight="1">
      <c r="B206" s="1" t="s">
        <v>127</v>
      </c>
    </row>
    <row r="207" spans="1:2" ht="17.25" customHeight="1">
      <c r="B207" s="1" t="s">
        <v>128</v>
      </c>
    </row>
    <row r="208" spans="1:2" ht="17.25" customHeight="1">
      <c r="B208" s="1" t="s">
        <v>129</v>
      </c>
    </row>
    <row r="210" spans="1:2" ht="17.25" customHeight="1">
      <c r="B210" s="1" t="s">
        <v>130</v>
      </c>
    </row>
    <row r="211" spans="1:2" ht="17.25" customHeight="1">
      <c r="B211" s="1" t="s">
        <v>132</v>
      </c>
    </row>
    <row r="212" spans="1:2" ht="17.25" customHeight="1">
      <c r="B212" s="1" t="s">
        <v>133</v>
      </c>
    </row>
    <row r="213" spans="1:2" ht="17.25" customHeight="1">
      <c r="B213" s="1" t="s">
        <v>134</v>
      </c>
    </row>
    <row r="214" spans="1:2" ht="17.25" customHeight="1">
      <c r="B214" s="1" t="s">
        <v>135</v>
      </c>
    </row>
    <row r="216" spans="1:2" ht="17.25" customHeight="1">
      <c r="B216" s="1" t="s">
        <v>131</v>
      </c>
    </row>
    <row r="217" spans="1:2" ht="17.25" customHeight="1">
      <c r="B217" s="1" t="s">
        <v>136</v>
      </c>
    </row>
    <row r="218" spans="1:2" ht="17.25" customHeight="1">
      <c r="B218" s="1" t="s">
        <v>137</v>
      </c>
    </row>
    <row r="219" spans="1:2" ht="17.25" customHeight="1">
      <c r="B219" s="1" t="s">
        <v>138</v>
      </c>
    </row>
    <row r="220" spans="1:2" ht="17.25" customHeight="1">
      <c r="B220" s="1" t="s">
        <v>139</v>
      </c>
    </row>
    <row r="221" spans="1:2" ht="17.25" customHeight="1">
      <c r="B221" s="1" t="s">
        <v>43</v>
      </c>
    </row>
    <row r="222" spans="1:2" ht="17.25" customHeight="1">
      <c r="A222" s="1" t="s">
        <v>170</v>
      </c>
    </row>
    <row r="223" spans="1:2" ht="17.25" customHeight="1">
      <c r="B223" s="1" t="s">
        <v>43</v>
      </c>
    </row>
    <row r="224" spans="1:2" ht="17.25" customHeight="1">
      <c r="A224" s="1" t="s">
        <v>181</v>
      </c>
    </row>
    <row r="225" spans="1:8" ht="17.25" customHeight="1">
      <c r="B225" s="1" t="s">
        <v>140</v>
      </c>
    </row>
    <row r="226" spans="1:8" ht="17.25" customHeight="1">
      <c r="B226" s="1" t="s">
        <v>141</v>
      </c>
    </row>
    <row r="227" spans="1:8" ht="17.25" customHeight="1">
      <c r="B227" s="1" t="s">
        <v>142</v>
      </c>
    </row>
    <row r="228" spans="1:8" ht="17.25" customHeight="1">
      <c r="B228" s="1" t="s">
        <v>143</v>
      </c>
    </row>
    <row r="230" spans="1:8" ht="17.25" customHeight="1">
      <c r="B230" s="1" t="s">
        <v>151</v>
      </c>
    </row>
    <row r="231" spans="1:8" ht="17.25" customHeight="1">
      <c r="A231" s="334" t="s">
        <v>2</v>
      </c>
      <c r="B231" s="341"/>
      <c r="C231" s="470" t="s">
        <v>61</v>
      </c>
      <c r="D231" s="472"/>
      <c r="E231" s="470" t="s">
        <v>152</v>
      </c>
      <c r="F231" s="471"/>
      <c r="G231" s="472"/>
      <c r="H231" s="229" t="s">
        <v>153</v>
      </c>
    </row>
    <row r="232" spans="1:8" ht="129.75" customHeight="1">
      <c r="A232" s="333" t="e">
        <f>B141</f>
        <v>#REF!</v>
      </c>
      <c r="B232" s="333"/>
      <c r="C232" s="336" t="e">
        <f>A30</f>
        <v>#REF!</v>
      </c>
      <c r="D232" s="337"/>
      <c r="E232" s="336" t="s">
        <v>594</v>
      </c>
      <c r="F232" s="473"/>
      <c r="G232" s="337"/>
      <c r="H232" s="227" t="s">
        <v>146</v>
      </c>
    </row>
    <row r="233" spans="1:8" ht="17.25" customHeight="1">
      <c r="A233" s="336" t="s">
        <v>388</v>
      </c>
      <c r="B233" s="473"/>
      <c r="C233" s="473"/>
      <c r="D233" s="473"/>
      <c r="E233" s="473"/>
      <c r="F233" s="473"/>
      <c r="G233" s="473"/>
      <c r="H233" s="337"/>
    </row>
    <row r="234" spans="1:8" ht="17.25" customHeight="1">
      <c r="A234" s="230">
        <v>1</v>
      </c>
      <c r="B234" s="336" t="s">
        <v>593</v>
      </c>
      <c r="C234" s="473"/>
      <c r="D234" s="473"/>
      <c r="E234" s="473"/>
      <c r="F234" s="473"/>
      <c r="G234" s="473"/>
      <c r="H234" s="337"/>
    </row>
    <row r="235" spans="1:8" ht="17.25" hidden="1" customHeight="1">
      <c r="A235" s="230">
        <v>2</v>
      </c>
      <c r="B235" s="336"/>
      <c r="C235" s="473"/>
      <c r="D235" s="473"/>
      <c r="E235" s="473"/>
      <c r="F235" s="473"/>
      <c r="G235" s="473"/>
      <c r="H235" s="337"/>
    </row>
    <row r="236" spans="1:8" ht="17.25" hidden="1" customHeight="1">
      <c r="A236" s="230">
        <v>3</v>
      </c>
      <c r="B236" s="336"/>
      <c r="C236" s="473"/>
      <c r="D236" s="473"/>
      <c r="E236" s="473"/>
      <c r="F236" s="473"/>
      <c r="G236" s="473"/>
      <c r="H236" s="337"/>
    </row>
    <row r="237" spans="1:8" ht="17.25" hidden="1" customHeight="1">
      <c r="A237" s="230">
        <v>4</v>
      </c>
      <c r="B237" s="336"/>
      <c r="C237" s="473"/>
      <c r="D237" s="473"/>
      <c r="E237" s="473"/>
      <c r="F237" s="473"/>
      <c r="G237" s="473"/>
      <c r="H237" s="337"/>
    </row>
    <row r="238" spans="1:8" ht="17.25" hidden="1" customHeight="1">
      <c r="A238" s="230">
        <v>5</v>
      </c>
      <c r="B238" s="336"/>
      <c r="C238" s="473"/>
      <c r="D238" s="473"/>
      <c r="E238" s="473"/>
      <c r="F238" s="473"/>
      <c r="G238" s="473"/>
      <c r="H238" s="337"/>
    </row>
    <row r="239" spans="1:8" ht="17.25" hidden="1" customHeight="1">
      <c r="A239" s="230">
        <v>6</v>
      </c>
      <c r="B239" s="336"/>
      <c r="C239" s="473"/>
      <c r="D239" s="473"/>
      <c r="E239" s="473"/>
      <c r="F239" s="473"/>
      <c r="G239" s="473"/>
      <c r="H239" s="337"/>
    </row>
    <row r="240" spans="1:8" ht="17.25" hidden="1" customHeight="1">
      <c r="A240" s="230">
        <v>7</v>
      </c>
      <c r="B240" s="336"/>
      <c r="C240" s="473"/>
      <c r="D240" s="473"/>
      <c r="E240" s="473"/>
      <c r="F240" s="473"/>
      <c r="G240" s="473"/>
      <c r="H240" s="337"/>
    </row>
    <row r="241" spans="1:10" ht="17.25" hidden="1" customHeight="1">
      <c r="A241" s="230">
        <v>8</v>
      </c>
      <c r="B241" s="336"/>
      <c r="C241" s="473"/>
      <c r="D241" s="473"/>
      <c r="E241" s="473"/>
      <c r="F241" s="473"/>
      <c r="G241" s="473"/>
      <c r="H241" s="337"/>
    </row>
    <row r="242" spans="1:10" ht="17.25" hidden="1" customHeight="1">
      <c r="A242" s="230">
        <v>9</v>
      </c>
      <c r="B242" s="336"/>
      <c r="C242" s="473"/>
      <c r="D242" s="473"/>
      <c r="E242" s="473"/>
      <c r="F242" s="473"/>
      <c r="G242" s="473"/>
      <c r="H242" s="337"/>
    </row>
    <row r="243" spans="1:10" ht="17.25" hidden="1" customHeight="1">
      <c r="A243" s="230">
        <v>10</v>
      </c>
      <c r="B243" s="336"/>
      <c r="C243" s="473"/>
      <c r="D243" s="473"/>
      <c r="E243" s="473"/>
      <c r="F243" s="473"/>
      <c r="G243" s="473"/>
      <c r="H243" s="337"/>
    </row>
    <row r="244" spans="1:10" ht="17.25" customHeight="1">
      <c r="A244" s="463" t="s">
        <v>154</v>
      </c>
      <c r="B244" s="464"/>
      <c r="C244" s="464"/>
      <c r="D244" s="464"/>
      <c r="E244" s="464"/>
      <c r="F244" s="464"/>
      <c r="G244" s="464"/>
      <c r="H244" s="465"/>
    </row>
    <row r="245" spans="1:10" ht="162" customHeight="1">
      <c r="A245" s="230">
        <v>1</v>
      </c>
      <c r="B245" s="336" t="s">
        <v>595</v>
      </c>
      <c r="C245" s="473"/>
      <c r="D245" s="473"/>
      <c r="E245" s="473"/>
      <c r="F245" s="473"/>
      <c r="G245" s="473"/>
      <c r="H245" s="337"/>
    </row>
    <row r="246" spans="1:10" ht="17.25" hidden="1" customHeight="1">
      <c r="A246" s="230">
        <v>2</v>
      </c>
      <c r="B246" s="336"/>
      <c r="C246" s="473"/>
      <c r="D246" s="473"/>
      <c r="E246" s="473"/>
      <c r="F246" s="473"/>
      <c r="G246" s="473"/>
      <c r="H246" s="337"/>
      <c r="I246" s="211"/>
      <c r="J246" s="211"/>
    </row>
    <row r="247" spans="1:10" ht="17.25" hidden="1" customHeight="1">
      <c r="A247" s="230">
        <v>3</v>
      </c>
      <c r="B247" s="336"/>
      <c r="C247" s="473"/>
      <c r="D247" s="473"/>
      <c r="E247" s="473"/>
      <c r="F247" s="473"/>
      <c r="G247" s="473"/>
      <c r="H247" s="337"/>
      <c r="I247" s="211"/>
      <c r="J247" s="211"/>
    </row>
    <row r="248" spans="1:10" ht="17.25" hidden="1" customHeight="1">
      <c r="A248" s="230">
        <v>4</v>
      </c>
      <c r="B248" s="336"/>
      <c r="C248" s="473"/>
      <c r="D248" s="473"/>
      <c r="E248" s="473"/>
      <c r="F248" s="473"/>
      <c r="G248" s="473"/>
      <c r="H248" s="337"/>
      <c r="I248" s="211"/>
      <c r="J248" s="211"/>
    </row>
    <row r="249" spans="1:10" ht="17.25" hidden="1" customHeight="1">
      <c r="A249" s="230">
        <v>5</v>
      </c>
      <c r="B249" s="336"/>
      <c r="C249" s="473"/>
      <c r="D249" s="473"/>
      <c r="E249" s="473"/>
      <c r="F249" s="473"/>
      <c r="G249" s="473"/>
      <c r="H249" s="337"/>
      <c r="I249" s="211"/>
      <c r="J249" s="211"/>
    </row>
    <row r="250" spans="1:10" ht="17.25" hidden="1" customHeight="1">
      <c r="A250" s="230">
        <v>6</v>
      </c>
      <c r="B250" s="336"/>
      <c r="C250" s="473"/>
      <c r="D250" s="473"/>
      <c r="E250" s="473"/>
      <c r="F250" s="473"/>
      <c r="G250" s="473"/>
      <c r="H250" s="337"/>
      <c r="I250" s="211"/>
      <c r="J250" s="211"/>
    </row>
    <row r="251" spans="1:10" ht="17.25" hidden="1" customHeight="1">
      <c r="A251" s="230">
        <v>7</v>
      </c>
      <c r="B251" s="336"/>
      <c r="C251" s="473"/>
      <c r="D251" s="473"/>
      <c r="E251" s="473"/>
      <c r="F251" s="473"/>
      <c r="G251" s="473"/>
      <c r="H251" s="337"/>
      <c r="I251" s="211"/>
      <c r="J251" s="211"/>
    </row>
    <row r="252" spans="1:10" ht="17.25" hidden="1" customHeight="1">
      <c r="A252" s="230">
        <v>8</v>
      </c>
      <c r="B252" s="336"/>
      <c r="C252" s="473"/>
      <c r="D252" s="473"/>
      <c r="E252" s="473"/>
      <c r="F252" s="473"/>
      <c r="G252" s="473"/>
      <c r="H252" s="337"/>
      <c r="I252" s="211"/>
      <c r="J252" s="211"/>
    </row>
    <row r="253" spans="1:10" ht="17.25" hidden="1" customHeight="1">
      <c r="A253" s="230">
        <v>9</v>
      </c>
      <c r="B253" s="336"/>
      <c r="C253" s="473"/>
      <c r="D253" s="473"/>
      <c r="E253" s="473"/>
      <c r="F253" s="473"/>
      <c r="G253" s="473"/>
      <c r="H253" s="337"/>
      <c r="I253" s="211"/>
      <c r="J253" s="211"/>
    </row>
    <row r="254" spans="1:10" ht="17.25" hidden="1" customHeight="1">
      <c r="A254" s="230">
        <v>10</v>
      </c>
      <c r="B254" s="336"/>
      <c r="C254" s="473"/>
      <c r="D254" s="473"/>
      <c r="E254" s="473"/>
      <c r="F254" s="473"/>
      <c r="G254" s="473"/>
      <c r="H254" s="337"/>
      <c r="I254" s="211"/>
      <c r="J254" s="211"/>
    </row>
    <row r="255" spans="1:10" ht="17.25" customHeight="1">
      <c r="A255" s="211"/>
      <c r="B255" s="211"/>
      <c r="C255" s="211"/>
      <c r="D255" s="211"/>
      <c r="E255" s="211"/>
      <c r="F255" s="211"/>
      <c r="G255" s="211"/>
      <c r="H255" s="211"/>
      <c r="I255" s="211"/>
      <c r="J255" s="211"/>
    </row>
    <row r="256" spans="1:10" ht="17.25" customHeight="1">
      <c r="A256" s="157">
        <v>4</v>
      </c>
      <c r="B256" s="1" t="s">
        <v>155</v>
      </c>
    </row>
    <row r="257" spans="1:14" s="231" customFormat="1" ht="17.25" customHeight="1">
      <c r="A257" s="319" t="s">
        <v>52</v>
      </c>
      <c r="B257" s="319" t="s">
        <v>110</v>
      </c>
      <c r="C257" s="318" t="s">
        <v>156</v>
      </c>
      <c r="D257" s="318"/>
      <c r="E257" s="318"/>
      <c r="F257" s="318"/>
      <c r="G257" s="318"/>
      <c r="H257" s="318"/>
      <c r="I257" s="318"/>
      <c r="J257" s="318"/>
      <c r="K257" s="318"/>
      <c r="L257" s="318"/>
      <c r="M257" s="319" t="s">
        <v>157</v>
      </c>
      <c r="N257" s="1" t="s">
        <v>407</v>
      </c>
    </row>
    <row r="258" spans="1:14" s="231" customFormat="1" ht="17.25" customHeight="1">
      <c r="A258" s="320"/>
      <c r="B258" s="320"/>
      <c r="C258" s="230">
        <v>1</v>
      </c>
      <c r="D258" s="230">
        <v>2</v>
      </c>
      <c r="E258" s="230">
        <v>3</v>
      </c>
      <c r="F258" s="230">
        <v>4</v>
      </c>
      <c r="G258" s="230">
        <v>5</v>
      </c>
      <c r="H258" s="230">
        <v>6</v>
      </c>
      <c r="I258" s="230">
        <v>7</v>
      </c>
      <c r="J258" s="230">
        <v>8</v>
      </c>
      <c r="K258" s="230">
        <v>9</v>
      </c>
      <c r="L258" s="230">
        <v>10</v>
      </c>
      <c r="M258" s="320"/>
      <c r="N258" s="1">
        <v>25</v>
      </c>
    </row>
    <row r="259" spans="1:14" ht="17.25" customHeight="1">
      <c r="A259" s="228">
        <v>1</v>
      </c>
      <c r="B259" s="8" t="str">
        <f>B150</f>
        <v>AHMAD JUNAIDI</v>
      </c>
      <c r="C259" s="228"/>
      <c r="D259" s="228"/>
      <c r="E259" s="228"/>
      <c r="F259" s="228"/>
      <c r="G259" s="228"/>
      <c r="H259" s="228"/>
      <c r="I259" s="228"/>
      <c r="J259" s="228"/>
      <c r="K259" s="228"/>
      <c r="L259" s="228"/>
      <c r="M259" s="228" t="str">
        <f>IF(COUNT(C259:L259)=0,"",((SUM(C259:L259)/(COUNTA($B$234:$H$243)*4))*4)*$N$258)</f>
        <v/>
      </c>
    </row>
    <row r="260" spans="1:14" ht="17.25" customHeight="1">
      <c r="A260" s="228">
        <v>2</v>
      </c>
      <c r="B260" s="8" t="str">
        <f t="shared" ref="B260:B298" si="1">B151</f>
        <v>AHMAD RIYUDHA</v>
      </c>
      <c r="C260" s="228"/>
      <c r="D260" s="228"/>
      <c r="E260" s="228"/>
      <c r="F260" s="228"/>
      <c r="G260" s="228"/>
      <c r="H260" s="228"/>
      <c r="I260" s="228"/>
      <c r="J260" s="228"/>
      <c r="K260" s="228"/>
      <c r="L260" s="228"/>
      <c r="M260" s="228" t="str">
        <f>IF(COUNT(C260:L260)=0,"",((SUM(C260:L260)/(COUNTA($B$234:$H$243)*4))*4)*$N$258)</f>
        <v/>
      </c>
    </row>
    <row r="261" spans="1:14" ht="17.25" customHeight="1">
      <c r="A261" s="228">
        <v>3</v>
      </c>
      <c r="B261" s="8" t="str">
        <f t="shared" si="1"/>
        <v>AHMAD SAYUDINOR</v>
      </c>
      <c r="C261" s="228"/>
      <c r="D261" s="228"/>
      <c r="E261" s="228"/>
      <c r="F261" s="228"/>
      <c r="G261" s="228"/>
      <c r="H261" s="228"/>
      <c r="I261" s="228"/>
      <c r="J261" s="228"/>
      <c r="K261" s="228"/>
      <c r="L261" s="228"/>
      <c r="M261" s="228" t="str">
        <f t="shared" ref="M261:M298" si="2">IF(COUNT(C261:L261)=0,"",((SUM(C261:L261)/(COUNTA($B$234:$H$243)*4))*4)*$N$258)</f>
        <v/>
      </c>
    </row>
    <row r="262" spans="1:14" ht="17.25" hidden="1" customHeight="1">
      <c r="A262" s="228">
        <v>4</v>
      </c>
      <c r="B262" s="8" t="str">
        <f t="shared" si="1"/>
        <v>HILMAN SYA'FEI</v>
      </c>
      <c r="C262" s="228"/>
      <c r="D262" s="228"/>
      <c r="E262" s="228"/>
      <c r="F262" s="228"/>
      <c r="G262" s="228"/>
      <c r="H262" s="228"/>
      <c r="I262" s="228"/>
      <c r="J262" s="228"/>
      <c r="K262" s="228"/>
      <c r="L262" s="228"/>
      <c r="M262" s="228" t="str">
        <f t="shared" si="2"/>
        <v/>
      </c>
    </row>
    <row r="263" spans="1:14" ht="17.25" hidden="1" customHeight="1">
      <c r="A263" s="228">
        <v>5</v>
      </c>
      <c r="B263" s="8" t="str">
        <f t="shared" si="1"/>
        <v>JAMALUDDIN</v>
      </c>
      <c r="C263" s="228"/>
      <c r="D263" s="228"/>
      <c r="E263" s="228"/>
      <c r="F263" s="228"/>
      <c r="G263" s="228"/>
      <c r="H263" s="228"/>
      <c r="I263" s="228"/>
      <c r="J263" s="228"/>
      <c r="K263" s="228"/>
      <c r="L263" s="228"/>
      <c r="M263" s="228" t="str">
        <f t="shared" si="2"/>
        <v/>
      </c>
    </row>
    <row r="264" spans="1:14" ht="17.25" hidden="1" customHeight="1">
      <c r="A264" s="228">
        <v>6</v>
      </c>
      <c r="B264" s="8" t="str">
        <f t="shared" si="1"/>
        <v>M. ADITYA RYANDI</v>
      </c>
      <c r="C264" s="228"/>
      <c r="D264" s="228"/>
      <c r="E264" s="228"/>
      <c r="F264" s="228"/>
      <c r="G264" s="228"/>
      <c r="H264" s="228"/>
      <c r="I264" s="228"/>
      <c r="J264" s="228"/>
      <c r="K264" s="228"/>
      <c r="L264" s="228"/>
      <c r="M264" s="228" t="str">
        <f t="shared" si="2"/>
        <v/>
      </c>
    </row>
    <row r="265" spans="1:14" ht="17.25" hidden="1" customHeight="1">
      <c r="A265" s="228">
        <v>7</v>
      </c>
      <c r="B265" s="8" t="str">
        <f t="shared" si="1"/>
        <v>M. ZAINAL AKBAR</v>
      </c>
      <c r="C265" s="228"/>
      <c r="D265" s="228"/>
      <c r="E265" s="228"/>
      <c r="F265" s="228"/>
      <c r="G265" s="228"/>
      <c r="H265" s="228"/>
      <c r="I265" s="228"/>
      <c r="J265" s="228"/>
      <c r="K265" s="228"/>
      <c r="L265" s="228"/>
      <c r="M265" s="228" t="str">
        <f t="shared" si="2"/>
        <v/>
      </c>
    </row>
    <row r="266" spans="1:14" ht="17.25" hidden="1" customHeight="1">
      <c r="A266" s="228">
        <v>8</v>
      </c>
      <c r="B266" s="8" t="str">
        <f t="shared" si="1"/>
        <v>MAULIDI</v>
      </c>
      <c r="C266" s="228"/>
      <c r="D266" s="228"/>
      <c r="E266" s="228"/>
      <c r="F266" s="228"/>
      <c r="G266" s="228"/>
      <c r="H266" s="228"/>
      <c r="I266" s="228"/>
      <c r="J266" s="228"/>
      <c r="K266" s="228"/>
      <c r="L266" s="228"/>
      <c r="M266" s="228" t="str">
        <f t="shared" si="2"/>
        <v/>
      </c>
    </row>
    <row r="267" spans="1:14" ht="17.25" hidden="1" customHeight="1">
      <c r="A267" s="228">
        <v>9</v>
      </c>
      <c r="B267" s="8" t="str">
        <f t="shared" si="1"/>
        <v>MUHAMMAD AGUS RIFANI</v>
      </c>
      <c r="C267" s="228"/>
      <c r="D267" s="228"/>
      <c r="E267" s="228"/>
      <c r="F267" s="228"/>
      <c r="G267" s="228"/>
      <c r="H267" s="228"/>
      <c r="I267" s="228"/>
      <c r="J267" s="228"/>
      <c r="K267" s="228"/>
      <c r="L267" s="228"/>
      <c r="M267" s="228" t="str">
        <f t="shared" si="2"/>
        <v/>
      </c>
    </row>
    <row r="268" spans="1:14" ht="17.25" hidden="1" customHeight="1">
      <c r="A268" s="228">
        <v>10</v>
      </c>
      <c r="B268" s="8" t="str">
        <f t="shared" si="1"/>
        <v>MUHAMMAD AKBAR</v>
      </c>
      <c r="C268" s="228"/>
      <c r="D268" s="228"/>
      <c r="E268" s="228"/>
      <c r="F268" s="228"/>
      <c r="G268" s="228"/>
      <c r="H268" s="228"/>
      <c r="I268" s="228"/>
      <c r="J268" s="228"/>
      <c r="K268" s="228"/>
      <c r="L268" s="228"/>
      <c r="M268" s="228" t="str">
        <f t="shared" si="2"/>
        <v/>
      </c>
    </row>
    <row r="269" spans="1:14" ht="17.25" hidden="1" customHeight="1">
      <c r="A269" s="228">
        <v>11</v>
      </c>
      <c r="B269" s="8" t="str">
        <f t="shared" si="1"/>
        <v>MUHAMMAD ALPIANOR</v>
      </c>
      <c r="C269" s="228"/>
      <c r="D269" s="228"/>
      <c r="E269" s="228"/>
      <c r="F269" s="228"/>
      <c r="G269" s="228"/>
      <c r="H269" s="228"/>
      <c r="I269" s="228"/>
      <c r="J269" s="228"/>
      <c r="K269" s="228"/>
      <c r="L269" s="228"/>
      <c r="M269" s="228" t="str">
        <f t="shared" si="2"/>
        <v/>
      </c>
    </row>
    <row r="270" spans="1:14" ht="17.25" hidden="1" customHeight="1">
      <c r="A270" s="228">
        <v>12</v>
      </c>
      <c r="B270" s="8" t="str">
        <f t="shared" si="1"/>
        <v>MUHAMMAD ANDRIAN</v>
      </c>
      <c r="C270" s="228"/>
      <c r="D270" s="228"/>
      <c r="E270" s="228"/>
      <c r="F270" s="228"/>
      <c r="G270" s="228"/>
      <c r="H270" s="228"/>
      <c r="I270" s="228"/>
      <c r="J270" s="228"/>
      <c r="K270" s="228"/>
      <c r="L270" s="228"/>
      <c r="M270" s="228" t="str">
        <f t="shared" si="2"/>
        <v/>
      </c>
    </row>
    <row r="271" spans="1:14" ht="17.25" hidden="1" customHeight="1">
      <c r="A271" s="228">
        <v>13</v>
      </c>
      <c r="B271" s="8" t="str">
        <f t="shared" si="1"/>
        <v>MUHAMMAD AZIDAN</v>
      </c>
      <c r="C271" s="228"/>
      <c r="D271" s="228"/>
      <c r="E271" s="228"/>
      <c r="F271" s="228"/>
      <c r="G271" s="228"/>
      <c r="H271" s="228"/>
      <c r="I271" s="228"/>
      <c r="J271" s="228"/>
      <c r="K271" s="228"/>
      <c r="L271" s="228"/>
      <c r="M271" s="228" t="str">
        <f t="shared" si="2"/>
        <v/>
      </c>
    </row>
    <row r="272" spans="1:14" ht="17.25" hidden="1" customHeight="1">
      <c r="A272" s="228">
        <v>14</v>
      </c>
      <c r="B272" s="8" t="str">
        <f t="shared" si="1"/>
        <v>MUHAMMAD FAHRIANSYAH</v>
      </c>
      <c r="C272" s="228"/>
      <c r="D272" s="228"/>
      <c r="E272" s="228"/>
      <c r="F272" s="228"/>
      <c r="G272" s="228"/>
      <c r="H272" s="228"/>
      <c r="I272" s="228"/>
      <c r="J272" s="228"/>
      <c r="K272" s="228"/>
      <c r="L272" s="228"/>
      <c r="M272" s="228" t="str">
        <f t="shared" si="2"/>
        <v/>
      </c>
    </row>
    <row r="273" spans="1:13" ht="17.25" hidden="1" customHeight="1">
      <c r="A273" s="228">
        <v>15</v>
      </c>
      <c r="B273" s="8" t="str">
        <f t="shared" si="1"/>
        <v>MUHAMMAD FAUZAN</v>
      </c>
      <c r="C273" s="228"/>
      <c r="D273" s="228"/>
      <c r="E273" s="228"/>
      <c r="F273" s="228"/>
      <c r="G273" s="228"/>
      <c r="H273" s="228"/>
      <c r="I273" s="228"/>
      <c r="J273" s="228"/>
      <c r="K273" s="228"/>
      <c r="L273" s="228"/>
      <c r="M273" s="228" t="str">
        <f t="shared" si="2"/>
        <v/>
      </c>
    </row>
    <row r="274" spans="1:13" ht="17.25" hidden="1" customHeight="1">
      <c r="A274" s="228">
        <v>16</v>
      </c>
      <c r="B274" s="8" t="str">
        <f t="shared" si="1"/>
        <v>MUHAMMAD FAZAL HAFIZH</v>
      </c>
      <c r="C274" s="228"/>
      <c r="D274" s="228"/>
      <c r="E274" s="228"/>
      <c r="F274" s="228"/>
      <c r="G274" s="228"/>
      <c r="H274" s="228"/>
      <c r="I274" s="228"/>
      <c r="J274" s="228"/>
      <c r="K274" s="228"/>
      <c r="L274" s="228"/>
      <c r="M274" s="228" t="str">
        <f t="shared" si="2"/>
        <v/>
      </c>
    </row>
    <row r="275" spans="1:13" ht="17.25" hidden="1" customHeight="1">
      <c r="A275" s="228">
        <v>17</v>
      </c>
      <c r="B275" s="8" t="str">
        <f t="shared" si="1"/>
        <v>MUHAMMAD FIKRI</v>
      </c>
      <c r="C275" s="228"/>
      <c r="D275" s="228"/>
      <c r="E275" s="228"/>
      <c r="F275" s="228"/>
      <c r="G275" s="228"/>
      <c r="H275" s="228"/>
      <c r="I275" s="228"/>
      <c r="J275" s="228"/>
      <c r="K275" s="228"/>
      <c r="L275" s="228"/>
      <c r="M275" s="228" t="str">
        <f t="shared" si="2"/>
        <v/>
      </c>
    </row>
    <row r="276" spans="1:13" ht="17.25" hidden="1" customHeight="1">
      <c r="A276" s="228">
        <v>18</v>
      </c>
      <c r="B276" s="8" t="str">
        <f t="shared" si="1"/>
        <v>MUHAMMAD IHWAN</v>
      </c>
      <c r="C276" s="228"/>
      <c r="D276" s="228"/>
      <c r="E276" s="228"/>
      <c r="F276" s="228"/>
      <c r="G276" s="228"/>
      <c r="H276" s="228"/>
      <c r="I276" s="228"/>
      <c r="J276" s="228"/>
      <c r="K276" s="228"/>
      <c r="L276" s="228"/>
      <c r="M276" s="228" t="str">
        <f t="shared" si="2"/>
        <v/>
      </c>
    </row>
    <row r="277" spans="1:13" ht="17.25" hidden="1" customHeight="1">
      <c r="A277" s="228">
        <v>19</v>
      </c>
      <c r="B277" s="8" t="str">
        <f t="shared" si="1"/>
        <v>MUHAMMAD IQBAL FIRDAUS</v>
      </c>
      <c r="C277" s="228"/>
      <c r="D277" s="228"/>
      <c r="E277" s="228"/>
      <c r="F277" s="228"/>
      <c r="G277" s="228"/>
      <c r="H277" s="228"/>
      <c r="I277" s="228"/>
      <c r="J277" s="228"/>
      <c r="K277" s="228"/>
      <c r="L277" s="228"/>
      <c r="M277" s="228" t="str">
        <f t="shared" si="2"/>
        <v/>
      </c>
    </row>
    <row r="278" spans="1:13" ht="17.25" hidden="1" customHeight="1">
      <c r="A278" s="228">
        <v>20</v>
      </c>
      <c r="B278" s="8" t="str">
        <f t="shared" si="1"/>
        <v>MUHAMMAD IZZA ARRAFI</v>
      </c>
      <c r="C278" s="228"/>
      <c r="D278" s="228"/>
      <c r="E278" s="228"/>
      <c r="F278" s="228"/>
      <c r="G278" s="228"/>
      <c r="H278" s="228"/>
      <c r="I278" s="228"/>
      <c r="J278" s="228"/>
      <c r="K278" s="228"/>
      <c r="L278" s="228"/>
      <c r="M278" s="228" t="str">
        <f t="shared" si="2"/>
        <v/>
      </c>
    </row>
    <row r="279" spans="1:13" ht="17.25" hidden="1" customHeight="1">
      <c r="A279" s="228">
        <v>21</v>
      </c>
      <c r="B279" s="8" t="str">
        <f t="shared" si="1"/>
        <v>MUHAMMAD MAHDI</v>
      </c>
      <c r="C279" s="228"/>
      <c r="D279" s="228"/>
      <c r="E279" s="228"/>
      <c r="F279" s="228"/>
      <c r="G279" s="228"/>
      <c r="H279" s="228"/>
      <c r="I279" s="228"/>
      <c r="J279" s="228"/>
      <c r="K279" s="228"/>
      <c r="L279" s="228"/>
      <c r="M279" s="228" t="str">
        <f t="shared" si="2"/>
        <v/>
      </c>
    </row>
    <row r="280" spans="1:13" ht="17.25" hidden="1" customHeight="1">
      <c r="A280" s="228">
        <v>22</v>
      </c>
      <c r="B280" s="8" t="str">
        <f t="shared" si="1"/>
        <v>MUHAMMAD NAHDY RAMADHAN</v>
      </c>
      <c r="C280" s="228"/>
      <c r="D280" s="228"/>
      <c r="E280" s="228"/>
      <c r="F280" s="228"/>
      <c r="G280" s="228"/>
      <c r="H280" s="228"/>
      <c r="I280" s="228"/>
      <c r="J280" s="228"/>
      <c r="K280" s="228"/>
      <c r="L280" s="228"/>
      <c r="M280" s="228" t="str">
        <f t="shared" si="2"/>
        <v/>
      </c>
    </row>
    <row r="281" spans="1:13" ht="17.25" hidden="1" customHeight="1">
      <c r="A281" s="228">
        <v>23</v>
      </c>
      <c r="B281" s="8" t="str">
        <f t="shared" si="1"/>
        <v>MUHAMMAD NUR FADHILAH</v>
      </c>
      <c r="C281" s="228"/>
      <c r="D281" s="228"/>
      <c r="E281" s="228"/>
      <c r="F281" s="228"/>
      <c r="G281" s="228"/>
      <c r="H281" s="228"/>
      <c r="I281" s="228"/>
      <c r="J281" s="228"/>
      <c r="K281" s="228"/>
      <c r="L281" s="228"/>
      <c r="M281" s="228" t="str">
        <f t="shared" si="2"/>
        <v/>
      </c>
    </row>
    <row r="282" spans="1:13" ht="17.25" hidden="1" customHeight="1">
      <c r="A282" s="228">
        <v>24</v>
      </c>
      <c r="B282" s="8" t="str">
        <f t="shared" si="1"/>
        <v>MUHAMMAD RAHMAN</v>
      </c>
      <c r="C282" s="228"/>
      <c r="D282" s="228"/>
      <c r="E282" s="228"/>
      <c r="F282" s="228"/>
      <c r="G282" s="228"/>
      <c r="H282" s="228"/>
      <c r="I282" s="228"/>
      <c r="J282" s="228"/>
      <c r="K282" s="228"/>
      <c r="L282" s="228"/>
      <c r="M282" s="228" t="str">
        <f t="shared" si="2"/>
        <v/>
      </c>
    </row>
    <row r="283" spans="1:13" ht="17.25" hidden="1" customHeight="1">
      <c r="A283" s="228">
        <v>25</v>
      </c>
      <c r="B283" s="8" t="str">
        <f t="shared" si="1"/>
        <v>MUHAMMAD RAIHAN</v>
      </c>
      <c r="C283" s="228"/>
      <c r="D283" s="228"/>
      <c r="E283" s="228"/>
      <c r="F283" s="228"/>
      <c r="G283" s="228"/>
      <c r="H283" s="228"/>
      <c r="I283" s="228"/>
      <c r="J283" s="228"/>
      <c r="K283" s="228"/>
      <c r="L283" s="228"/>
      <c r="M283" s="228" t="str">
        <f t="shared" si="2"/>
        <v/>
      </c>
    </row>
    <row r="284" spans="1:13" ht="17.25" hidden="1" customHeight="1">
      <c r="A284" s="228">
        <v>26</v>
      </c>
      <c r="B284" s="8" t="str">
        <f t="shared" si="1"/>
        <v>MUHAMMAD RAYHAN PARIZAN</v>
      </c>
      <c r="C284" s="228"/>
      <c r="D284" s="228"/>
      <c r="E284" s="228"/>
      <c r="F284" s="228"/>
      <c r="G284" s="228"/>
      <c r="H284" s="228"/>
      <c r="I284" s="228"/>
      <c r="J284" s="228"/>
      <c r="K284" s="228"/>
      <c r="L284" s="228"/>
      <c r="M284" s="228" t="str">
        <f t="shared" si="2"/>
        <v/>
      </c>
    </row>
    <row r="285" spans="1:13" ht="17.25" hidden="1" customHeight="1">
      <c r="A285" s="228">
        <v>27</v>
      </c>
      <c r="B285" s="8" t="str">
        <f t="shared" si="1"/>
        <v>MUHAMMAD RIFKI</v>
      </c>
      <c r="C285" s="228"/>
      <c r="D285" s="228"/>
      <c r="E285" s="228"/>
      <c r="F285" s="228"/>
      <c r="G285" s="228"/>
      <c r="H285" s="228"/>
      <c r="I285" s="228"/>
      <c r="J285" s="228"/>
      <c r="K285" s="228"/>
      <c r="L285" s="228"/>
      <c r="M285" s="228" t="str">
        <f t="shared" si="2"/>
        <v/>
      </c>
    </row>
    <row r="286" spans="1:13" ht="17.25" hidden="1" customHeight="1">
      <c r="A286" s="228">
        <v>28</v>
      </c>
      <c r="B286" s="8" t="str">
        <f t="shared" si="1"/>
        <v>MUHAMMAD RINALDI MAULANA</v>
      </c>
      <c r="C286" s="228"/>
      <c r="D286" s="228"/>
      <c r="E286" s="228"/>
      <c r="F286" s="228"/>
      <c r="G286" s="228"/>
      <c r="H286" s="228"/>
      <c r="I286" s="228"/>
      <c r="J286" s="228"/>
      <c r="K286" s="228"/>
      <c r="L286" s="228"/>
      <c r="M286" s="228" t="str">
        <f t="shared" si="2"/>
        <v/>
      </c>
    </row>
    <row r="287" spans="1:13" ht="17.25" hidden="1" customHeight="1">
      <c r="A287" s="228">
        <v>29</v>
      </c>
      <c r="B287" s="8" t="str">
        <f t="shared" si="1"/>
        <v>MUHAMMAD RIZAL</v>
      </c>
      <c r="C287" s="228"/>
      <c r="D287" s="228"/>
      <c r="E287" s="228"/>
      <c r="F287" s="228"/>
      <c r="G287" s="228"/>
      <c r="H287" s="228"/>
      <c r="I287" s="228"/>
      <c r="J287" s="228"/>
      <c r="K287" s="228"/>
      <c r="L287" s="228"/>
      <c r="M287" s="228" t="str">
        <f t="shared" si="2"/>
        <v/>
      </c>
    </row>
    <row r="288" spans="1:13" ht="17.25" hidden="1" customHeight="1">
      <c r="A288" s="228">
        <v>30</v>
      </c>
      <c r="B288" s="8" t="str">
        <f t="shared" si="1"/>
        <v>MUHAMMAD RUDI</v>
      </c>
      <c r="C288" s="228"/>
      <c r="D288" s="228"/>
      <c r="E288" s="228"/>
      <c r="F288" s="228"/>
      <c r="G288" s="228"/>
      <c r="H288" s="228"/>
      <c r="I288" s="228"/>
      <c r="J288" s="228"/>
      <c r="K288" s="228"/>
      <c r="L288" s="228"/>
      <c r="M288" s="228" t="str">
        <f t="shared" si="2"/>
        <v/>
      </c>
    </row>
    <row r="289" spans="1:13" ht="17.25" hidden="1" customHeight="1">
      <c r="A289" s="228">
        <v>31</v>
      </c>
      <c r="B289" s="8" t="str">
        <f t="shared" si="1"/>
        <v>MUHAMMAD SARBANI</v>
      </c>
      <c r="C289" s="228"/>
      <c r="D289" s="228"/>
      <c r="E289" s="228"/>
      <c r="F289" s="228"/>
      <c r="G289" s="228"/>
      <c r="H289" s="228"/>
      <c r="I289" s="228"/>
      <c r="J289" s="228"/>
      <c r="K289" s="228"/>
      <c r="L289" s="228"/>
      <c r="M289" s="228" t="str">
        <f t="shared" si="2"/>
        <v/>
      </c>
    </row>
    <row r="290" spans="1:13" ht="17.25" hidden="1" customHeight="1">
      <c r="A290" s="228">
        <v>32</v>
      </c>
      <c r="B290" s="8" t="str">
        <f t="shared" si="1"/>
        <v>MUHAMMAD SYIFA ALIF NUGRAHA</v>
      </c>
      <c r="C290" s="228"/>
      <c r="D290" s="228"/>
      <c r="E290" s="228"/>
      <c r="F290" s="228"/>
      <c r="G290" s="228"/>
      <c r="H290" s="228"/>
      <c r="I290" s="228"/>
      <c r="J290" s="228"/>
      <c r="K290" s="228"/>
      <c r="L290" s="228"/>
      <c r="M290" s="228" t="str">
        <f t="shared" si="2"/>
        <v/>
      </c>
    </row>
    <row r="291" spans="1:13" ht="17.25" hidden="1" customHeight="1">
      <c r="A291" s="228">
        <v>33</v>
      </c>
      <c r="B291" s="8" t="str">
        <f t="shared" si="1"/>
        <v>MUHAMMAD YUSUF</v>
      </c>
      <c r="C291" s="228"/>
      <c r="D291" s="228"/>
      <c r="E291" s="228"/>
      <c r="F291" s="228"/>
      <c r="G291" s="228"/>
      <c r="H291" s="228"/>
      <c r="I291" s="228"/>
      <c r="J291" s="228"/>
      <c r="K291" s="228"/>
      <c r="L291" s="228"/>
      <c r="M291" s="228" t="str">
        <f t="shared" si="2"/>
        <v/>
      </c>
    </row>
    <row r="292" spans="1:13" ht="17.25" hidden="1" customHeight="1">
      <c r="A292" s="228">
        <v>34</v>
      </c>
      <c r="B292" s="8" t="str">
        <f t="shared" si="1"/>
        <v>OSAMAH NASRULLAH</v>
      </c>
      <c r="C292" s="228"/>
      <c r="D292" s="228"/>
      <c r="E292" s="228"/>
      <c r="F292" s="228"/>
      <c r="G292" s="228"/>
      <c r="H292" s="228"/>
      <c r="I292" s="228"/>
      <c r="J292" s="228"/>
      <c r="K292" s="228"/>
      <c r="L292" s="228"/>
      <c r="M292" s="228" t="str">
        <f t="shared" si="2"/>
        <v/>
      </c>
    </row>
    <row r="293" spans="1:13" ht="17.25" hidden="1" customHeight="1">
      <c r="A293" s="228">
        <v>35</v>
      </c>
      <c r="B293" s="8" t="str">
        <f t="shared" si="1"/>
        <v>RUDISA</v>
      </c>
      <c r="C293" s="228"/>
      <c r="D293" s="228"/>
      <c r="E293" s="228"/>
      <c r="F293" s="228"/>
      <c r="G293" s="228"/>
      <c r="H293" s="228"/>
      <c r="I293" s="228"/>
      <c r="J293" s="228"/>
      <c r="K293" s="228"/>
      <c r="L293" s="228"/>
      <c r="M293" s="228" t="str">
        <f t="shared" si="2"/>
        <v/>
      </c>
    </row>
    <row r="294" spans="1:13" ht="17.25" hidden="1" customHeight="1">
      <c r="A294" s="228">
        <v>36</v>
      </c>
      <c r="B294" s="8" t="str">
        <f t="shared" si="1"/>
        <v>ZAINAL ILMI</v>
      </c>
      <c r="C294" s="228"/>
      <c r="D294" s="228"/>
      <c r="E294" s="228"/>
      <c r="F294" s="228"/>
      <c r="G294" s="228"/>
      <c r="H294" s="228"/>
      <c r="I294" s="228"/>
      <c r="J294" s="228"/>
      <c r="K294" s="228"/>
      <c r="L294" s="228"/>
      <c r="M294" s="228" t="str">
        <f t="shared" si="2"/>
        <v/>
      </c>
    </row>
    <row r="295" spans="1:13" ht="17.25" hidden="1" customHeight="1">
      <c r="A295" s="228">
        <v>37</v>
      </c>
      <c r="B295" s="8">
        <f t="shared" si="1"/>
        <v>0</v>
      </c>
      <c r="C295" s="228"/>
      <c r="D295" s="228"/>
      <c r="E295" s="228"/>
      <c r="F295" s="228"/>
      <c r="G295" s="228"/>
      <c r="H295" s="228"/>
      <c r="I295" s="228"/>
      <c r="J295" s="228"/>
      <c r="K295" s="228"/>
      <c r="L295" s="228"/>
      <c r="M295" s="228" t="str">
        <f t="shared" si="2"/>
        <v/>
      </c>
    </row>
    <row r="296" spans="1:13" ht="17.25" hidden="1" customHeight="1">
      <c r="A296" s="228">
        <v>38</v>
      </c>
      <c r="B296" s="8">
        <f t="shared" si="1"/>
        <v>0</v>
      </c>
      <c r="C296" s="228"/>
      <c r="D296" s="228"/>
      <c r="E296" s="228"/>
      <c r="F296" s="228"/>
      <c r="G296" s="228"/>
      <c r="H296" s="228"/>
      <c r="I296" s="228"/>
      <c r="J296" s="228"/>
      <c r="K296" s="228"/>
      <c r="L296" s="228"/>
      <c r="M296" s="228" t="str">
        <f t="shared" si="2"/>
        <v/>
      </c>
    </row>
    <row r="297" spans="1:13" ht="17.25" hidden="1" customHeight="1">
      <c r="A297" s="228">
        <v>39</v>
      </c>
      <c r="B297" s="8">
        <f t="shared" si="1"/>
        <v>0</v>
      </c>
      <c r="C297" s="228"/>
      <c r="D297" s="228"/>
      <c r="E297" s="228"/>
      <c r="F297" s="228"/>
      <c r="G297" s="228"/>
      <c r="H297" s="228"/>
      <c r="I297" s="228"/>
      <c r="J297" s="228"/>
      <c r="K297" s="228"/>
      <c r="L297" s="228"/>
      <c r="M297" s="228" t="str">
        <f t="shared" si="2"/>
        <v/>
      </c>
    </row>
    <row r="298" spans="1:13" ht="17.25" hidden="1" customHeight="1">
      <c r="A298" s="228">
        <v>40</v>
      </c>
      <c r="B298" s="8">
        <f t="shared" si="1"/>
        <v>0</v>
      </c>
      <c r="C298" s="228"/>
      <c r="D298" s="228"/>
      <c r="E298" s="228"/>
      <c r="F298" s="228"/>
      <c r="G298" s="228"/>
      <c r="H298" s="228"/>
      <c r="I298" s="228"/>
      <c r="J298" s="228"/>
      <c r="K298" s="228"/>
      <c r="L298" s="228"/>
      <c r="M298" s="228" t="str">
        <f t="shared" si="2"/>
        <v/>
      </c>
    </row>
    <row r="300" spans="1:13" ht="17.25" customHeight="1">
      <c r="A300" s="1" t="s">
        <v>158</v>
      </c>
    </row>
    <row r="301" spans="1:13" s="7" customFormat="1" ht="65.25" customHeight="1">
      <c r="A301" s="14">
        <v>1</v>
      </c>
      <c r="B301" s="327" t="s">
        <v>596</v>
      </c>
      <c r="C301" s="327"/>
      <c r="D301" s="327"/>
      <c r="E301" s="327"/>
      <c r="F301" s="327"/>
      <c r="G301" s="327"/>
      <c r="H301" s="327"/>
    </row>
    <row r="302" spans="1:13" s="7" customFormat="1" ht="15.75" hidden="1">
      <c r="A302" s="14">
        <v>2</v>
      </c>
      <c r="B302" s="327"/>
      <c r="C302" s="327"/>
      <c r="D302" s="327"/>
      <c r="E302" s="327"/>
      <c r="F302" s="327"/>
      <c r="G302" s="327"/>
      <c r="H302" s="327"/>
    </row>
    <row r="303" spans="1:13" s="7" customFormat="1" ht="15.75" hidden="1">
      <c r="A303" s="14">
        <v>3</v>
      </c>
      <c r="B303" s="327"/>
      <c r="C303" s="327"/>
      <c r="D303" s="327"/>
      <c r="E303" s="327"/>
      <c r="F303" s="327"/>
      <c r="G303" s="327"/>
      <c r="H303" s="327"/>
    </row>
    <row r="304" spans="1:13" s="7" customFormat="1" ht="17.25" hidden="1" customHeight="1">
      <c r="A304" s="14">
        <v>4</v>
      </c>
      <c r="B304" s="327"/>
      <c r="C304" s="327"/>
      <c r="D304" s="327"/>
      <c r="E304" s="327"/>
      <c r="F304" s="327"/>
      <c r="G304" s="327"/>
      <c r="H304" s="327"/>
    </row>
    <row r="305" spans="1:14" s="7" customFormat="1" ht="17.25" hidden="1" customHeight="1">
      <c r="A305" s="14">
        <v>5</v>
      </c>
      <c r="B305" s="327"/>
      <c r="C305" s="327"/>
      <c r="D305" s="327"/>
      <c r="E305" s="327"/>
      <c r="F305" s="327"/>
      <c r="G305" s="327"/>
      <c r="H305" s="327"/>
    </row>
    <row r="306" spans="1:14" s="7" customFormat="1" ht="17.25" hidden="1" customHeight="1">
      <c r="A306" s="14">
        <v>6</v>
      </c>
      <c r="B306" s="327"/>
      <c r="C306" s="327"/>
      <c r="D306" s="327"/>
      <c r="E306" s="327"/>
      <c r="F306" s="327"/>
      <c r="G306" s="327"/>
      <c r="H306" s="327"/>
    </row>
    <row r="307" spans="1:14" s="7" customFormat="1" ht="17.25" hidden="1" customHeight="1">
      <c r="A307" s="14">
        <v>7</v>
      </c>
      <c r="B307" s="327"/>
      <c r="C307" s="327"/>
      <c r="D307" s="327"/>
      <c r="E307" s="327"/>
      <c r="F307" s="327"/>
      <c r="G307" s="327"/>
      <c r="H307" s="327"/>
    </row>
    <row r="308" spans="1:14" s="7" customFormat="1" ht="17.25" hidden="1" customHeight="1">
      <c r="A308" s="14">
        <v>8</v>
      </c>
      <c r="B308" s="327"/>
      <c r="C308" s="327"/>
      <c r="D308" s="327"/>
      <c r="E308" s="327"/>
      <c r="F308" s="327"/>
      <c r="G308" s="327"/>
      <c r="H308" s="327"/>
    </row>
    <row r="309" spans="1:14" s="7" customFormat="1" ht="17.25" hidden="1" customHeight="1">
      <c r="A309" s="14">
        <v>9</v>
      </c>
      <c r="B309" s="327"/>
      <c r="C309" s="327"/>
      <c r="D309" s="327"/>
      <c r="E309" s="327"/>
      <c r="F309" s="327"/>
      <c r="G309" s="327"/>
      <c r="H309" s="327"/>
    </row>
    <row r="310" spans="1:14" s="7" customFormat="1" ht="17.25" hidden="1" customHeight="1">
      <c r="A310" s="14">
        <v>10</v>
      </c>
      <c r="B310" s="327"/>
      <c r="C310" s="327"/>
      <c r="D310" s="327"/>
      <c r="E310" s="327"/>
      <c r="F310" s="327"/>
      <c r="G310" s="327"/>
      <c r="H310" s="327"/>
    </row>
    <row r="312" spans="1:14" ht="17.25" customHeight="1">
      <c r="B312" s="1" t="s">
        <v>180</v>
      </c>
    </row>
    <row r="314" spans="1:14" ht="35.25" customHeight="1">
      <c r="A314" s="225" t="s">
        <v>52</v>
      </c>
      <c r="B314" s="225" t="s">
        <v>110</v>
      </c>
      <c r="C314" s="333" t="e">
        <f>A31</f>
        <v>#REF!</v>
      </c>
      <c r="D314" s="333"/>
      <c r="E314" s="333"/>
      <c r="F314" s="333"/>
      <c r="G314" s="333"/>
      <c r="H314" s="333"/>
      <c r="I314" s="333"/>
      <c r="J314" s="333"/>
      <c r="K314" s="333"/>
      <c r="L314" s="333"/>
      <c r="M314" s="230" t="s">
        <v>157</v>
      </c>
      <c r="N314" s="1" t="s">
        <v>407</v>
      </c>
    </row>
    <row r="315" spans="1:14" ht="17.25" customHeight="1">
      <c r="A315" s="226"/>
      <c r="B315" s="226"/>
      <c r="C315" s="224" t="s">
        <v>395</v>
      </c>
      <c r="D315" s="224" t="s">
        <v>396</v>
      </c>
      <c r="E315" s="224" t="s">
        <v>397</v>
      </c>
      <c r="F315" s="224" t="s">
        <v>398</v>
      </c>
      <c r="G315" s="224" t="s">
        <v>399</v>
      </c>
      <c r="H315" s="224" t="s">
        <v>400</v>
      </c>
      <c r="I315" s="224" t="s">
        <v>401</v>
      </c>
      <c r="J315" s="224" t="s">
        <v>402</v>
      </c>
      <c r="K315" s="224" t="s">
        <v>403</v>
      </c>
      <c r="L315" s="224" t="s">
        <v>404</v>
      </c>
      <c r="M315" s="222"/>
      <c r="N315" s="1">
        <v>25</v>
      </c>
    </row>
    <row r="316" spans="1:14" ht="17.25" customHeight="1">
      <c r="A316" s="228">
        <v>1</v>
      </c>
      <c r="B316" s="8" t="str">
        <f>B259</f>
        <v>AHMAD JUNAIDI</v>
      </c>
      <c r="C316" s="8"/>
      <c r="D316" s="8"/>
      <c r="E316" s="8"/>
      <c r="F316" s="8"/>
      <c r="G316" s="8"/>
      <c r="H316" s="8"/>
      <c r="I316" s="8"/>
      <c r="J316" s="8"/>
      <c r="K316" s="8"/>
      <c r="L316" s="8"/>
      <c r="M316" s="8" t="str">
        <f>IF(MAX(C316:L316)&gt;0,MAX(C316:L316)*$N$315,"")</f>
        <v/>
      </c>
    </row>
    <row r="317" spans="1:14" ht="17.25" customHeight="1">
      <c r="A317" s="228">
        <v>2</v>
      </c>
      <c r="B317" s="8" t="str">
        <f t="shared" ref="B317:B355" si="3">B260</f>
        <v>AHMAD RIYUDHA</v>
      </c>
      <c r="C317" s="8"/>
      <c r="D317" s="8"/>
      <c r="E317" s="8"/>
      <c r="F317" s="8"/>
      <c r="G317" s="8"/>
      <c r="H317" s="8"/>
      <c r="I317" s="8"/>
      <c r="J317" s="8"/>
      <c r="K317" s="8"/>
      <c r="L317" s="8"/>
      <c r="M317" s="8" t="str">
        <f t="shared" ref="M317:M355" si="4">IF(MAX(C317:L317)&gt;0,MAX(C317:L317)*$N$315,"")</f>
        <v/>
      </c>
    </row>
    <row r="318" spans="1:14" ht="17.25" customHeight="1">
      <c r="A318" s="228">
        <v>3</v>
      </c>
      <c r="B318" s="8" t="str">
        <f t="shared" si="3"/>
        <v>AHMAD SAYUDINOR</v>
      </c>
      <c r="C318" s="8"/>
      <c r="D318" s="8"/>
      <c r="E318" s="8"/>
      <c r="F318" s="8"/>
      <c r="G318" s="8"/>
      <c r="H318" s="8"/>
      <c r="I318" s="8"/>
      <c r="J318" s="8"/>
      <c r="K318" s="8"/>
      <c r="L318" s="8"/>
      <c r="M318" s="8" t="str">
        <f t="shared" si="4"/>
        <v/>
      </c>
    </row>
    <row r="319" spans="1:14" ht="17.25" hidden="1" customHeight="1">
      <c r="A319" s="228">
        <v>4</v>
      </c>
      <c r="B319" s="8" t="str">
        <f t="shared" si="3"/>
        <v>HILMAN SYA'FEI</v>
      </c>
      <c r="C319" s="8"/>
      <c r="D319" s="8"/>
      <c r="E319" s="8"/>
      <c r="F319" s="8"/>
      <c r="G319" s="8"/>
      <c r="H319" s="8"/>
      <c r="I319" s="8"/>
      <c r="J319" s="8"/>
      <c r="K319" s="8"/>
      <c r="L319" s="8"/>
      <c r="M319" s="8" t="str">
        <f t="shared" si="4"/>
        <v/>
      </c>
    </row>
    <row r="320" spans="1:14" ht="17.25" hidden="1" customHeight="1">
      <c r="A320" s="228">
        <v>5</v>
      </c>
      <c r="B320" s="8" t="str">
        <f t="shared" si="3"/>
        <v>JAMALUDDIN</v>
      </c>
      <c r="C320" s="8"/>
      <c r="D320" s="8"/>
      <c r="E320" s="8"/>
      <c r="F320" s="8"/>
      <c r="G320" s="8"/>
      <c r="H320" s="8"/>
      <c r="I320" s="8"/>
      <c r="J320" s="8"/>
      <c r="K320" s="8"/>
      <c r="L320" s="8"/>
      <c r="M320" s="8" t="str">
        <f t="shared" si="4"/>
        <v/>
      </c>
    </row>
    <row r="321" spans="1:13" ht="17.25" hidden="1" customHeight="1">
      <c r="A321" s="228">
        <v>6</v>
      </c>
      <c r="B321" s="8" t="str">
        <f t="shared" si="3"/>
        <v>M. ADITYA RYANDI</v>
      </c>
      <c r="C321" s="8"/>
      <c r="D321" s="8"/>
      <c r="E321" s="8"/>
      <c r="F321" s="8"/>
      <c r="G321" s="8"/>
      <c r="H321" s="8"/>
      <c r="I321" s="8"/>
      <c r="J321" s="8"/>
      <c r="K321" s="8"/>
      <c r="L321" s="8"/>
      <c r="M321" s="8" t="str">
        <f t="shared" si="4"/>
        <v/>
      </c>
    </row>
    <row r="322" spans="1:13" ht="17.25" hidden="1" customHeight="1">
      <c r="A322" s="228">
        <v>7</v>
      </c>
      <c r="B322" s="8" t="str">
        <f t="shared" si="3"/>
        <v>M. ZAINAL AKBAR</v>
      </c>
      <c r="C322" s="8"/>
      <c r="D322" s="8"/>
      <c r="E322" s="8"/>
      <c r="F322" s="8"/>
      <c r="G322" s="8"/>
      <c r="H322" s="8"/>
      <c r="I322" s="8"/>
      <c r="J322" s="8"/>
      <c r="K322" s="8"/>
      <c r="L322" s="8"/>
      <c r="M322" s="8" t="str">
        <f t="shared" si="4"/>
        <v/>
      </c>
    </row>
    <row r="323" spans="1:13" ht="17.25" hidden="1" customHeight="1">
      <c r="A323" s="228">
        <v>8</v>
      </c>
      <c r="B323" s="8" t="str">
        <f t="shared" si="3"/>
        <v>MAULIDI</v>
      </c>
      <c r="C323" s="8"/>
      <c r="D323" s="8"/>
      <c r="E323" s="8"/>
      <c r="F323" s="8"/>
      <c r="G323" s="8"/>
      <c r="H323" s="8"/>
      <c r="I323" s="8"/>
      <c r="J323" s="8"/>
      <c r="K323" s="8"/>
      <c r="L323" s="8"/>
      <c r="M323" s="8" t="str">
        <f t="shared" si="4"/>
        <v/>
      </c>
    </row>
    <row r="324" spans="1:13" ht="17.25" hidden="1" customHeight="1">
      <c r="A324" s="228">
        <v>9</v>
      </c>
      <c r="B324" s="8" t="str">
        <f t="shared" si="3"/>
        <v>MUHAMMAD AGUS RIFANI</v>
      </c>
      <c r="C324" s="8"/>
      <c r="D324" s="8"/>
      <c r="E324" s="8"/>
      <c r="F324" s="8"/>
      <c r="G324" s="8"/>
      <c r="H324" s="8"/>
      <c r="I324" s="8"/>
      <c r="J324" s="8"/>
      <c r="K324" s="8"/>
      <c r="L324" s="8"/>
      <c r="M324" s="8" t="str">
        <f t="shared" si="4"/>
        <v/>
      </c>
    </row>
    <row r="325" spans="1:13" ht="17.25" hidden="1" customHeight="1">
      <c r="A325" s="228">
        <v>10</v>
      </c>
      <c r="B325" s="8" t="str">
        <f t="shared" si="3"/>
        <v>MUHAMMAD AKBAR</v>
      </c>
      <c r="C325" s="8"/>
      <c r="D325" s="8"/>
      <c r="E325" s="8"/>
      <c r="F325" s="8"/>
      <c r="G325" s="8"/>
      <c r="H325" s="8"/>
      <c r="I325" s="8"/>
      <c r="J325" s="8"/>
      <c r="K325" s="8"/>
      <c r="L325" s="8"/>
      <c r="M325" s="8" t="str">
        <f t="shared" si="4"/>
        <v/>
      </c>
    </row>
    <row r="326" spans="1:13" ht="17.25" hidden="1" customHeight="1">
      <c r="A326" s="228">
        <v>11</v>
      </c>
      <c r="B326" s="8" t="str">
        <f t="shared" si="3"/>
        <v>MUHAMMAD ALPIANOR</v>
      </c>
      <c r="C326" s="8"/>
      <c r="D326" s="8"/>
      <c r="E326" s="8"/>
      <c r="F326" s="8"/>
      <c r="G326" s="8"/>
      <c r="H326" s="8"/>
      <c r="I326" s="8"/>
      <c r="J326" s="8"/>
      <c r="K326" s="8"/>
      <c r="L326" s="8"/>
      <c r="M326" s="8" t="str">
        <f t="shared" si="4"/>
        <v/>
      </c>
    </row>
    <row r="327" spans="1:13" ht="17.25" hidden="1" customHeight="1">
      <c r="A327" s="228">
        <v>12</v>
      </c>
      <c r="B327" s="8" t="str">
        <f t="shared" si="3"/>
        <v>MUHAMMAD ANDRIAN</v>
      </c>
      <c r="C327" s="8"/>
      <c r="D327" s="8"/>
      <c r="E327" s="8"/>
      <c r="F327" s="8"/>
      <c r="G327" s="8"/>
      <c r="H327" s="8"/>
      <c r="I327" s="8"/>
      <c r="J327" s="8"/>
      <c r="K327" s="8"/>
      <c r="L327" s="8"/>
      <c r="M327" s="8" t="str">
        <f t="shared" si="4"/>
        <v/>
      </c>
    </row>
    <row r="328" spans="1:13" ht="17.25" hidden="1" customHeight="1">
      <c r="A328" s="228">
        <v>13</v>
      </c>
      <c r="B328" s="8" t="str">
        <f t="shared" si="3"/>
        <v>MUHAMMAD AZIDAN</v>
      </c>
      <c r="C328" s="8"/>
      <c r="D328" s="8"/>
      <c r="E328" s="8"/>
      <c r="F328" s="8"/>
      <c r="G328" s="8"/>
      <c r="H328" s="8"/>
      <c r="I328" s="8"/>
      <c r="J328" s="8"/>
      <c r="K328" s="8"/>
      <c r="L328" s="8"/>
      <c r="M328" s="8" t="str">
        <f t="shared" si="4"/>
        <v/>
      </c>
    </row>
    <row r="329" spans="1:13" ht="17.25" hidden="1" customHeight="1">
      <c r="A329" s="228">
        <v>14</v>
      </c>
      <c r="B329" s="8" t="str">
        <f t="shared" si="3"/>
        <v>MUHAMMAD FAHRIANSYAH</v>
      </c>
      <c r="C329" s="8"/>
      <c r="D329" s="8"/>
      <c r="E329" s="8"/>
      <c r="F329" s="8"/>
      <c r="G329" s="8"/>
      <c r="H329" s="8"/>
      <c r="I329" s="8"/>
      <c r="J329" s="8"/>
      <c r="K329" s="8"/>
      <c r="L329" s="8"/>
      <c r="M329" s="8" t="str">
        <f t="shared" si="4"/>
        <v/>
      </c>
    </row>
    <row r="330" spans="1:13" ht="17.25" hidden="1" customHeight="1">
      <c r="A330" s="228">
        <v>15</v>
      </c>
      <c r="B330" s="8" t="str">
        <f t="shared" si="3"/>
        <v>MUHAMMAD FAUZAN</v>
      </c>
      <c r="C330" s="8"/>
      <c r="D330" s="8"/>
      <c r="E330" s="8"/>
      <c r="F330" s="8"/>
      <c r="G330" s="8"/>
      <c r="H330" s="8"/>
      <c r="I330" s="8"/>
      <c r="J330" s="8"/>
      <c r="K330" s="8"/>
      <c r="L330" s="8"/>
      <c r="M330" s="8" t="str">
        <f t="shared" si="4"/>
        <v/>
      </c>
    </row>
    <row r="331" spans="1:13" ht="17.25" hidden="1" customHeight="1">
      <c r="A331" s="228">
        <v>16</v>
      </c>
      <c r="B331" s="8" t="str">
        <f t="shared" si="3"/>
        <v>MUHAMMAD FAZAL HAFIZH</v>
      </c>
      <c r="C331" s="8"/>
      <c r="D331" s="8"/>
      <c r="E331" s="8"/>
      <c r="F331" s="8"/>
      <c r="G331" s="8"/>
      <c r="H331" s="8"/>
      <c r="I331" s="8"/>
      <c r="J331" s="8"/>
      <c r="K331" s="8"/>
      <c r="L331" s="8"/>
      <c r="M331" s="8" t="str">
        <f t="shared" si="4"/>
        <v/>
      </c>
    </row>
    <row r="332" spans="1:13" ht="17.25" hidden="1" customHeight="1">
      <c r="A332" s="228">
        <v>17</v>
      </c>
      <c r="B332" s="8" t="str">
        <f t="shared" si="3"/>
        <v>MUHAMMAD FIKRI</v>
      </c>
      <c r="C332" s="8"/>
      <c r="D332" s="8"/>
      <c r="E332" s="8"/>
      <c r="F332" s="8"/>
      <c r="G332" s="8"/>
      <c r="H332" s="8"/>
      <c r="I332" s="8"/>
      <c r="J332" s="8"/>
      <c r="K332" s="8"/>
      <c r="L332" s="8"/>
      <c r="M332" s="8" t="str">
        <f t="shared" si="4"/>
        <v/>
      </c>
    </row>
    <row r="333" spans="1:13" ht="17.25" hidden="1" customHeight="1">
      <c r="A333" s="228">
        <v>18</v>
      </c>
      <c r="B333" s="8" t="str">
        <f t="shared" si="3"/>
        <v>MUHAMMAD IHWAN</v>
      </c>
      <c r="C333" s="8"/>
      <c r="D333" s="8"/>
      <c r="E333" s="8"/>
      <c r="F333" s="8"/>
      <c r="G333" s="8"/>
      <c r="H333" s="8"/>
      <c r="I333" s="8"/>
      <c r="J333" s="8"/>
      <c r="K333" s="8"/>
      <c r="L333" s="8"/>
      <c r="M333" s="8" t="str">
        <f t="shared" si="4"/>
        <v/>
      </c>
    </row>
    <row r="334" spans="1:13" ht="17.25" hidden="1" customHeight="1">
      <c r="A334" s="228">
        <v>19</v>
      </c>
      <c r="B334" s="8" t="str">
        <f t="shared" si="3"/>
        <v>MUHAMMAD IQBAL FIRDAUS</v>
      </c>
      <c r="C334" s="8"/>
      <c r="D334" s="8"/>
      <c r="E334" s="8"/>
      <c r="F334" s="8"/>
      <c r="G334" s="8"/>
      <c r="H334" s="8"/>
      <c r="I334" s="8"/>
      <c r="J334" s="8"/>
      <c r="K334" s="8"/>
      <c r="L334" s="8"/>
      <c r="M334" s="8" t="str">
        <f t="shared" si="4"/>
        <v/>
      </c>
    </row>
    <row r="335" spans="1:13" ht="17.25" hidden="1" customHeight="1">
      <c r="A335" s="228">
        <v>20</v>
      </c>
      <c r="B335" s="8" t="str">
        <f t="shared" si="3"/>
        <v>MUHAMMAD IZZA ARRAFI</v>
      </c>
      <c r="C335" s="8"/>
      <c r="D335" s="8"/>
      <c r="E335" s="8"/>
      <c r="F335" s="8"/>
      <c r="G335" s="8"/>
      <c r="H335" s="8"/>
      <c r="I335" s="8"/>
      <c r="J335" s="8"/>
      <c r="K335" s="8"/>
      <c r="L335" s="8"/>
      <c r="M335" s="8" t="str">
        <f t="shared" si="4"/>
        <v/>
      </c>
    </row>
    <row r="336" spans="1:13" ht="17.25" hidden="1" customHeight="1">
      <c r="A336" s="228">
        <v>21</v>
      </c>
      <c r="B336" s="8" t="str">
        <f t="shared" si="3"/>
        <v>MUHAMMAD MAHDI</v>
      </c>
      <c r="C336" s="8"/>
      <c r="D336" s="8"/>
      <c r="E336" s="8"/>
      <c r="F336" s="8"/>
      <c r="G336" s="8"/>
      <c r="H336" s="8"/>
      <c r="I336" s="8"/>
      <c r="J336" s="8"/>
      <c r="K336" s="8"/>
      <c r="L336" s="8"/>
      <c r="M336" s="8" t="str">
        <f t="shared" si="4"/>
        <v/>
      </c>
    </row>
    <row r="337" spans="1:13" ht="17.25" hidden="1" customHeight="1">
      <c r="A337" s="228">
        <v>22</v>
      </c>
      <c r="B337" s="8" t="str">
        <f t="shared" si="3"/>
        <v>MUHAMMAD NAHDY RAMADHAN</v>
      </c>
      <c r="C337" s="8"/>
      <c r="D337" s="8"/>
      <c r="E337" s="8"/>
      <c r="F337" s="8"/>
      <c r="G337" s="8"/>
      <c r="H337" s="8"/>
      <c r="I337" s="8"/>
      <c r="J337" s="8"/>
      <c r="K337" s="8"/>
      <c r="L337" s="8"/>
      <c r="M337" s="8" t="str">
        <f t="shared" si="4"/>
        <v/>
      </c>
    </row>
    <row r="338" spans="1:13" ht="17.25" hidden="1" customHeight="1">
      <c r="A338" s="228">
        <v>23</v>
      </c>
      <c r="B338" s="8" t="str">
        <f t="shared" si="3"/>
        <v>MUHAMMAD NUR FADHILAH</v>
      </c>
      <c r="C338" s="8"/>
      <c r="D338" s="8"/>
      <c r="E338" s="8"/>
      <c r="F338" s="8"/>
      <c r="G338" s="8"/>
      <c r="H338" s="8"/>
      <c r="I338" s="8"/>
      <c r="J338" s="8"/>
      <c r="K338" s="8"/>
      <c r="L338" s="8"/>
      <c r="M338" s="8" t="str">
        <f t="shared" si="4"/>
        <v/>
      </c>
    </row>
    <row r="339" spans="1:13" ht="17.25" hidden="1" customHeight="1">
      <c r="A339" s="228">
        <v>24</v>
      </c>
      <c r="B339" s="8" t="str">
        <f t="shared" si="3"/>
        <v>MUHAMMAD RAHMAN</v>
      </c>
      <c r="C339" s="8"/>
      <c r="D339" s="8"/>
      <c r="E339" s="8"/>
      <c r="F339" s="8"/>
      <c r="G339" s="8"/>
      <c r="H339" s="8"/>
      <c r="I339" s="8"/>
      <c r="J339" s="8"/>
      <c r="K339" s="8"/>
      <c r="L339" s="8"/>
      <c r="M339" s="8" t="str">
        <f t="shared" si="4"/>
        <v/>
      </c>
    </row>
    <row r="340" spans="1:13" ht="17.25" hidden="1" customHeight="1">
      <c r="A340" s="228">
        <v>25</v>
      </c>
      <c r="B340" s="8" t="str">
        <f t="shared" si="3"/>
        <v>MUHAMMAD RAIHAN</v>
      </c>
      <c r="C340" s="8"/>
      <c r="D340" s="8"/>
      <c r="E340" s="8"/>
      <c r="F340" s="8"/>
      <c r="G340" s="8"/>
      <c r="H340" s="8"/>
      <c r="I340" s="8"/>
      <c r="J340" s="8"/>
      <c r="K340" s="8"/>
      <c r="L340" s="8"/>
      <c r="M340" s="8" t="str">
        <f t="shared" si="4"/>
        <v/>
      </c>
    </row>
    <row r="341" spans="1:13" ht="17.25" hidden="1" customHeight="1">
      <c r="A341" s="228">
        <v>26</v>
      </c>
      <c r="B341" s="8" t="str">
        <f t="shared" si="3"/>
        <v>MUHAMMAD RAYHAN PARIZAN</v>
      </c>
      <c r="C341" s="8"/>
      <c r="D341" s="8"/>
      <c r="E341" s="8"/>
      <c r="F341" s="8"/>
      <c r="G341" s="8"/>
      <c r="H341" s="8"/>
      <c r="I341" s="8"/>
      <c r="J341" s="8"/>
      <c r="K341" s="8"/>
      <c r="L341" s="8"/>
      <c r="M341" s="8" t="str">
        <f t="shared" si="4"/>
        <v/>
      </c>
    </row>
    <row r="342" spans="1:13" ht="17.25" hidden="1" customHeight="1">
      <c r="A342" s="228">
        <v>27</v>
      </c>
      <c r="B342" s="8" t="str">
        <f t="shared" si="3"/>
        <v>MUHAMMAD RIFKI</v>
      </c>
      <c r="C342" s="8"/>
      <c r="D342" s="8"/>
      <c r="E342" s="8"/>
      <c r="F342" s="8"/>
      <c r="G342" s="8"/>
      <c r="H342" s="8"/>
      <c r="I342" s="8"/>
      <c r="J342" s="8"/>
      <c r="K342" s="8"/>
      <c r="L342" s="8"/>
      <c r="M342" s="8" t="str">
        <f t="shared" si="4"/>
        <v/>
      </c>
    </row>
    <row r="343" spans="1:13" ht="17.25" hidden="1" customHeight="1">
      <c r="A343" s="228">
        <v>28</v>
      </c>
      <c r="B343" s="8" t="str">
        <f t="shared" si="3"/>
        <v>MUHAMMAD RINALDI MAULANA</v>
      </c>
      <c r="C343" s="8"/>
      <c r="D343" s="8"/>
      <c r="E343" s="8"/>
      <c r="F343" s="8"/>
      <c r="G343" s="8"/>
      <c r="H343" s="8"/>
      <c r="I343" s="8"/>
      <c r="J343" s="8"/>
      <c r="K343" s="8"/>
      <c r="L343" s="8"/>
      <c r="M343" s="8" t="str">
        <f t="shared" si="4"/>
        <v/>
      </c>
    </row>
    <row r="344" spans="1:13" ht="17.25" hidden="1" customHeight="1">
      <c r="A344" s="228">
        <v>29</v>
      </c>
      <c r="B344" s="8" t="str">
        <f t="shared" si="3"/>
        <v>MUHAMMAD RIZAL</v>
      </c>
      <c r="C344" s="8"/>
      <c r="D344" s="8"/>
      <c r="E344" s="8"/>
      <c r="F344" s="8"/>
      <c r="G344" s="8"/>
      <c r="H344" s="8"/>
      <c r="I344" s="8"/>
      <c r="J344" s="8"/>
      <c r="K344" s="8"/>
      <c r="L344" s="8"/>
      <c r="M344" s="8" t="str">
        <f t="shared" si="4"/>
        <v/>
      </c>
    </row>
    <row r="345" spans="1:13" ht="17.25" hidden="1" customHeight="1">
      <c r="A345" s="228">
        <v>30</v>
      </c>
      <c r="B345" s="8" t="str">
        <f t="shared" si="3"/>
        <v>MUHAMMAD RUDI</v>
      </c>
      <c r="C345" s="8"/>
      <c r="D345" s="8"/>
      <c r="E345" s="8"/>
      <c r="F345" s="8"/>
      <c r="G345" s="8"/>
      <c r="H345" s="8"/>
      <c r="I345" s="8"/>
      <c r="J345" s="8"/>
      <c r="K345" s="8"/>
      <c r="L345" s="8"/>
      <c r="M345" s="8" t="str">
        <f t="shared" si="4"/>
        <v/>
      </c>
    </row>
    <row r="346" spans="1:13" ht="17.25" hidden="1" customHeight="1">
      <c r="A346" s="228">
        <v>31</v>
      </c>
      <c r="B346" s="8" t="str">
        <f t="shared" si="3"/>
        <v>MUHAMMAD SARBANI</v>
      </c>
      <c r="C346" s="8"/>
      <c r="D346" s="8"/>
      <c r="E346" s="8"/>
      <c r="F346" s="8"/>
      <c r="G346" s="8"/>
      <c r="H346" s="8"/>
      <c r="I346" s="8"/>
      <c r="J346" s="8"/>
      <c r="K346" s="8"/>
      <c r="L346" s="8"/>
      <c r="M346" s="8" t="str">
        <f t="shared" si="4"/>
        <v/>
      </c>
    </row>
    <row r="347" spans="1:13" ht="17.25" hidden="1" customHeight="1">
      <c r="A347" s="228">
        <v>32</v>
      </c>
      <c r="B347" s="8" t="str">
        <f t="shared" si="3"/>
        <v>MUHAMMAD SYIFA ALIF NUGRAHA</v>
      </c>
      <c r="C347" s="8"/>
      <c r="D347" s="8"/>
      <c r="E347" s="8"/>
      <c r="F347" s="8"/>
      <c r="G347" s="8"/>
      <c r="H347" s="8"/>
      <c r="I347" s="8"/>
      <c r="J347" s="8"/>
      <c r="K347" s="8"/>
      <c r="L347" s="8"/>
      <c r="M347" s="8" t="str">
        <f t="shared" si="4"/>
        <v/>
      </c>
    </row>
    <row r="348" spans="1:13" ht="17.25" hidden="1" customHeight="1">
      <c r="A348" s="228">
        <v>33</v>
      </c>
      <c r="B348" s="8" t="str">
        <f t="shared" si="3"/>
        <v>MUHAMMAD YUSUF</v>
      </c>
      <c r="C348" s="8"/>
      <c r="D348" s="8"/>
      <c r="E348" s="8"/>
      <c r="F348" s="8"/>
      <c r="G348" s="8"/>
      <c r="H348" s="8"/>
      <c r="I348" s="8"/>
      <c r="J348" s="8"/>
      <c r="K348" s="8"/>
      <c r="L348" s="8"/>
      <c r="M348" s="8" t="str">
        <f t="shared" si="4"/>
        <v/>
      </c>
    </row>
    <row r="349" spans="1:13" ht="17.25" hidden="1" customHeight="1">
      <c r="A349" s="228">
        <v>34</v>
      </c>
      <c r="B349" s="8" t="str">
        <f t="shared" si="3"/>
        <v>OSAMAH NASRULLAH</v>
      </c>
      <c r="C349" s="8"/>
      <c r="D349" s="8"/>
      <c r="E349" s="8"/>
      <c r="F349" s="8"/>
      <c r="G349" s="8"/>
      <c r="H349" s="8"/>
      <c r="I349" s="8"/>
      <c r="J349" s="8"/>
      <c r="K349" s="8"/>
      <c r="L349" s="8"/>
      <c r="M349" s="8" t="str">
        <f t="shared" si="4"/>
        <v/>
      </c>
    </row>
    <row r="350" spans="1:13" ht="17.25" hidden="1" customHeight="1">
      <c r="A350" s="228">
        <v>35</v>
      </c>
      <c r="B350" s="8" t="str">
        <f t="shared" si="3"/>
        <v>RUDISA</v>
      </c>
      <c r="C350" s="8"/>
      <c r="D350" s="8"/>
      <c r="E350" s="8"/>
      <c r="F350" s="8"/>
      <c r="G350" s="8"/>
      <c r="H350" s="8"/>
      <c r="I350" s="8"/>
      <c r="J350" s="8"/>
      <c r="K350" s="8"/>
      <c r="L350" s="8"/>
      <c r="M350" s="8" t="str">
        <f t="shared" si="4"/>
        <v/>
      </c>
    </row>
    <row r="351" spans="1:13" ht="17.25" hidden="1" customHeight="1">
      <c r="A351" s="228">
        <v>36</v>
      </c>
      <c r="B351" s="8" t="str">
        <f t="shared" si="3"/>
        <v>ZAINAL ILMI</v>
      </c>
      <c r="C351" s="8"/>
      <c r="D351" s="8"/>
      <c r="E351" s="8"/>
      <c r="F351" s="8"/>
      <c r="G351" s="8"/>
      <c r="H351" s="8"/>
      <c r="I351" s="8"/>
      <c r="J351" s="8"/>
      <c r="K351" s="8"/>
      <c r="L351" s="8"/>
      <c r="M351" s="8" t="str">
        <f t="shared" si="4"/>
        <v/>
      </c>
    </row>
    <row r="352" spans="1:13" ht="17.25" hidden="1" customHeight="1">
      <c r="A352" s="228">
        <v>37</v>
      </c>
      <c r="B352" s="8">
        <f t="shared" si="3"/>
        <v>0</v>
      </c>
      <c r="C352" s="8"/>
      <c r="D352" s="8"/>
      <c r="E352" s="8"/>
      <c r="F352" s="8"/>
      <c r="G352" s="8"/>
      <c r="H352" s="8"/>
      <c r="I352" s="8"/>
      <c r="J352" s="8"/>
      <c r="K352" s="8"/>
      <c r="L352" s="8"/>
      <c r="M352" s="8" t="str">
        <f t="shared" si="4"/>
        <v/>
      </c>
    </row>
    <row r="353" spans="1:13" ht="17.25" hidden="1" customHeight="1">
      <c r="A353" s="228">
        <v>38</v>
      </c>
      <c r="B353" s="8">
        <f t="shared" si="3"/>
        <v>0</v>
      </c>
      <c r="C353" s="8"/>
      <c r="D353" s="8"/>
      <c r="E353" s="8"/>
      <c r="F353" s="8"/>
      <c r="G353" s="8"/>
      <c r="H353" s="8"/>
      <c r="I353" s="8"/>
      <c r="J353" s="8"/>
      <c r="K353" s="8"/>
      <c r="L353" s="8"/>
      <c r="M353" s="8" t="str">
        <f t="shared" si="4"/>
        <v/>
      </c>
    </row>
    <row r="354" spans="1:13" ht="17.25" hidden="1" customHeight="1">
      <c r="A354" s="228">
        <v>39</v>
      </c>
      <c r="B354" s="8">
        <f t="shared" si="3"/>
        <v>0</v>
      </c>
      <c r="C354" s="8"/>
      <c r="D354" s="8"/>
      <c r="E354" s="8"/>
      <c r="F354" s="8"/>
      <c r="G354" s="8"/>
      <c r="H354" s="8"/>
      <c r="I354" s="8"/>
      <c r="J354" s="8"/>
      <c r="K354" s="8"/>
      <c r="L354" s="8"/>
      <c r="M354" s="8" t="str">
        <f t="shared" si="4"/>
        <v/>
      </c>
    </row>
    <row r="355" spans="1:13" ht="17.25" hidden="1" customHeight="1">
      <c r="A355" s="228">
        <v>40</v>
      </c>
      <c r="B355" s="8">
        <f t="shared" si="3"/>
        <v>0</v>
      </c>
      <c r="C355" s="8"/>
      <c r="D355" s="8"/>
      <c r="E355" s="8"/>
      <c r="F355" s="8"/>
      <c r="G355" s="8"/>
      <c r="H355" s="8"/>
      <c r="I355" s="8"/>
      <c r="J355" s="8"/>
      <c r="K355" s="8"/>
      <c r="L355" s="8"/>
      <c r="M355" s="8" t="str">
        <f t="shared" si="4"/>
        <v/>
      </c>
    </row>
    <row r="357" spans="1:13" ht="17.25" customHeight="1">
      <c r="A357" s="1" t="s">
        <v>182</v>
      </c>
    </row>
    <row r="358" spans="1:13" ht="17.25" customHeight="1">
      <c r="B358" s="1" t="s">
        <v>159</v>
      </c>
    </row>
    <row r="359" spans="1:13" ht="17.25" customHeight="1">
      <c r="B359" s="1" t="s">
        <v>160</v>
      </c>
    </row>
    <row r="360" spans="1:13" ht="17.25" customHeight="1">
      <c r="B360" s="1" t="s">
        <v>161</v>
      </c>
    </row>
    <row r="361" spans="1:13" ht="17.25" customHeight="1">
      <c r="B361" s="1" t="s">
        <v>162</v>
      </c>
    </row>
    <row r="363" spans="1:13" ht="17.25" customHeight="1">
      <c r="A363" s="1" t="s">
        <v>163</v>
      </c>
    </row>
    <row r="364" spans="1:13" ht="17.25" customHeight="1">
      <c r="A364" s="14">
        <v>1</v>
      </c>
      <c r="B364" s="327" t="s">
        <v>597</v>
      </c>
      <c r="C364" s="327"/>
      <c r="D364" s="327"/>
      <c r="E364" s="327"/>
      <c r="F364" s="327"/>
      <c r="G364" s="327"/>
      <c r="H364" s="327"/>
    </row>
    <row r="365" spans="1:13" ht="17.25" hidden="1" customHeight="1">
      <c r="A365" s="14">
        <v>2</v>
      </c>
      <c r="B365" s="327"/>
      <c r="C365" s="327"/>
      <c r="D365" s="327"/>
      <c r="E365" s="327"/>
      <c r="F365" s="327"/>
      <c r="G365" s="327"/>
      <c r="H365" s="327"/>
    </row>
    <row r="366" spans="1:13" ht="17.25" hidden="1" customHeight="1">
      <c r="A366" s="14">
        <v>3</v>
      </c>
      <c r="B366" s="327"/>
      <c r="C366" s="327"/>
      <c r="D366" s="327"/>
      <c r="E366" s="327"/>
      <c r="F366" s="327"/>
      <c r="G366" s="327"/>
      <c r="H366" s="327"/>
    </row>
    <row r="367" spans="1:13" ht="17.25" hidden="1" customHeight="1">
      <c r="A367" s="14">
        <v>4</v>
      </c>
      <c r="B367" s="327"/>
      <c r="C367" s="327"/>
      <c r="D367" s="327"/>
      <c r="E367" s="327"/>
      <c r="F367" s="327"/>
      <c r="G367" s="327"/>
      <c r="H367" s="327"/>
    </row>
    <row r="368" spans="1:13" ht="17.25" hidden="1" customHeight="1">
      <c r="A368" s="14">
        <v>5</v>
      </c>
      <c r="B368" s="327"/>
      <c r="C368" s="327"/>
      <c r="D368" s="327"/>
      <c r="E368" s="327"/>
      <c r="F368" s="327"/>
      <c r="G368" s="327"/>
      <c r="H368" s="327"/>
    </row>
    <row r="369" spans="1:10" ht="17.25" hidden="1" customHeight="1">
      <c r="A369" s="14">
        <v>6</v>
      </c>
      <c r="B369" s="327"/>
      <c r="C369" s="327"/>
      <c r="D369" s="327"/>
      <c r="E369" s="327"/>
      <c r="F369" s="327"/>
      <c r="G369" s="327"/>
      <c r="H369" s="327"/>
    </row>
    <row r="370" spans="1:10" ht="17.25" hidden="1" customHeight="1">
      <c r="A370" s="14">
        <v>7</v>
      </c>
      <c r="B370" s="327"/>
      <c r="C370" s="327"/>
      <c r="D370" s="327"/>
      <c r="E370" s="327"/>
      <c r="F370" s="327"/>
      <c r="G370" s="327"/>
      <c r="H370" s="327"/>
    </row>
    <row r="371" spans="1:10" ht="17.25" hidden="1" customHeight="1">
      <c r="A371" s="14">
        <v>8</v>
      </c>
      <c r="B371" s="327"/>
      <c r="C371" s="327"/>
      <c r="D371" s="327"/>
      <c r="E371" s="327"/>
      <c r="F371" s="327"/>
      <c r="G371" s="327"/>
      <c r="H371" s="327"/>
    </row>
    <row r="372" spans="1:10" ht="17.25" hidden="1" customHeight="1">
      <c r="A372" s="14">
        <v>9</v>
      </c>
      <c r="B372" s="327"/>
      <c r="C372" s="327"/>
      <c r="D372" s="327"/>
      <c r="E372" s="327"/>
      <c r="F372" s="327"/>
      <c r="G372" s="327"/>
      <c r="H372" s="327"/>
    </row>
    <row r="373" spans="1:10" ht="17.25" hidden="1" customHeight="1">
      <c r="A373" s="14">
        <v>10</v>
      </c>
      <c r="B373" s="327"/>
      <c r="C373" s="327"/>
      <c r="D373" s="327"/>
      <c r="E373" s="327"/>
      <c r="F373" s="327"/>
      <c r="G373" s="327"/>
      <c r="H373" s="327"/>
    </row>
    <row r="375" spans="1:10" ht="17.25" customHeight="1">
      <c r="B375" s="1" t="s">
        <v>164</v>
      </c>
    </row>
    <row r="376" spans="1:10" ht="17.25" customHeight="1">
      <c r="A376" s="479" t="s">
        <v>165</v>
      </c>
      <c r="B376" s="480"/>
      <c r="C376" s="480"/>
      <c r="D376" s="480"/>
      <c r="E376" s="480"/>
      <c r="F376" s="480"/>
      <c r="G376" s="480"/>
      <c r="H376" s="481"/>
    </row>
    <row r="377" spans="1:10" s="7" customFormat="1" ht="33.75" customHeight="1">
      <c r="A377" s="336" t="e">
        <f>C314</f>
        <v>#REF!</v>
      </c>
      <c r="B377" s="473"/>
      <c r="C377" s="473"/>
      <c r="D377" s="473"/>
      <c r="E377" s="473"/>
      <c r="F377" s="473"/>
      <c r="G377" s="473"/>
      <c r="H377" s="337"/>
    </row>
    <row r="378" spans="1:10" s="7" customFormat="1" ht="33.75" customHeight="1">
      <c r="A378" s="336" t="s">
        <v>169</v>
      </c>
      <c r="B378" s="473"/>
      <c r="C378" s="473"/>
      <c r="D378" s="473"/>
      <c r="E378" s="473"/>
      <c r="F378" s="473"/>
      <c r="G378" s="473"/>
      <c r="H378" s="337"/>
    </row>
    <row r="380" spans="1:10" ht="17.25" customHeight="1">
      <c r="A380" s="1" t="s">
        <v>171</v>
      </c>
    </row>
    <row r="381" spans="1:10" ht="48.75" customHeight="1">
      <c r="B381" s="469" t="str">
        <f>"Pembelajaran Remedial dilaksanakan segera setelah diadakan penilaian bagi peserta didik yang mendapat nilai di bawah "&amp;kkmmpp!$F$8 &amp;" .Strategi pembelajaran remedial dilaksanakan dengan mengadakan tes ulangberdasarkan indikator pembelajaran yang belum dicapai oleh masing-masing peserta didik"</f>
        <v>Pembelajaran Remedial dilaksanakan segera setelah diadakan penilaian bagi peserta didik yang mendapat nilai di bawah 75 .Strategi pembelajaran remedial dilaksanakan dengan mengadakan tes ulangberdasarkan indikator pembelajaran yang belum dicapai oleh masing-masing peserta didik</v>
      </c>
      <c r="C381" s="327"/>
      <c r="D381" s="327"/>
      <c r="E381" s="327"/>
      <c r="F381" s="327"/>
      <c r="G381" s="327"/>
      <c r="H381" s="327"/>
      <c r="I381" s="327"/>
      <c r="J381" s="327"/>
    </row>
    <row r="383" spans="1:10" ht="17.25" customHeight="1">
      <c r="A383" s="1" t="s">
        <v>172</v>
      </c>
    </row>
    <row r="384" spans="1:10" ht="17.25" customHeight="1">
      <c r="B384" s="469" t="str">
        <f>"Pengayaan diberikan kepada peserta didik yang mendapat nilai di atas "&amp;kkmmpp!$F$8 &amp;" . dengan cara pemberian soal dengan tingkat yang lebih tinggi"</f>
        <v>Pengayaan diberikan kepada peserta didik yang mendapat nilai di atas 75 . dengan cara pemberian soal dengan tingkat yang lebih tinggi</v>
      </c>
      <c r="C384" s="327"/>
      <c r="D384" s="327"/>
      <c r="E384" s="327"/>
      <c r="F384" s="327"/>
      <c r="G384" s="327"/>
      <c r="H384" s="327"/>
      <c r="I384" s="327"/>
      <c r="J384" s="327"/>
    </row>
    <row r="386" spans="1:10" ht="17.25" customHeight="1">
      <c r="A386" s="5" t="s">
        <v>173</v>
      </c>
    </row>
    <row r="387" spans="1:10" ht="17.25" customHeight="1">
      <c r="A387" s="1">
        <v>1</v>
      </c>
      <c r="B387" s="1" t="s">
        <v>174</v>
      </c>
      <c r="C387" s="466" t="s">
        <v>598</v>
      </c>
      <c r="D387" s="466"/>
      <c r="E387" s="466"/>
      <c r="F387" s="466"/>
      <c r="G387" s="466"/>
      <c r="H387" s="466"/>
      <c r="I387" s="466"/>
      <c r="J387" s="466"/>
    </row>
    <row r="389" spans="1:10" ht="17.25" customHeight="1">
      <c r="A389" s="1">
        <v>2</v>
      </c>
      <c r="B389" s="1" t="s">
        <v>175</v>
      </c>
      <c r="C389" s="466" t="s">
        <v>590</v>
      </c>
      <c r="D389" s="466"/>
      <c r="E389" s="466"/>
      <c r="F389" s="466"/>
      <c r="G389" s="466"/>
      <c r="H389" s="466"/>
      <c r="I389" s="466"/>
      <c r="J389" s="466"/>
    </row>
    <row r="391" spans="1:10" s="7" customFormat="1" ht="36" customHeight="1">
      <c r="A391" s="7">
        <v>3</v>
      </c>
      <c r="B391" s="7" t="s">
        <v>51</v>
      </c>
      <c r="C391" s="482" t="e">
        <f>silabus!#REF!</f>
        <v>#REF!</v>
      </c>
      <c r="D391" s="327"/>
      <c r="E391" s="327"/>
      <c r="F391" s="327"/>
      <c r="G391" s="327"/>
      <c r="H391" s="327"/>
      <c r="I391" s="327"/>
      <c r="J391" s="327"/>
    </row>
    <row r="393" spans="1:10" ht="17.25" customHeight="1">
      <c r="B393" s="1" t="s">
        <v>176</v>
      </c>
      <c r="G393" s="1" t="str">
        <f>ki!C11</f>
        <v>Barabai, 16 April 2020</v>
      </c>
    </row>
    <row r="394" spans="1:10" ht="17.25" customHeight="1">
      <c r="B394" s="1" t="str">
        <f>ki!A12</f>
        <v>Kepala SMKN 1 Barabai</v>
      </c>
      <c r="G394" s="1" t="str">
        <f>ki!C12</f>
        <v>Guru Mata Pelajaran</v>
      </c>
    </row>
    <row r="398" spans="1:10" ht="17.25" customHeight="1">
      <c r="B398" s="1" t="str">
        <f>ki!A16</f>
        <v>Norta Dewi Yuniati, S.P, M.Pd</v>
      </c>
      <c r="G398" s="1" t="str">
        <f>ki!C16</f>
        <v>Abdian Noor, S.Pd</v>
      </c>
    </row>
    <row r="399" spans="1:10" ht="17.25" customHeight="1">
      <c r="B399" s="1" t="str">
        <f>ki!A17</f>
        <v>NIP. 19710623 200604 2 021</v>
      </c>
      <c r="G399" s="1" t="str">
        <f>ki!C17</f>
        <v>NIP. 19680906 199412 1 005</v>
      </c>
    </row>
  </sheetData>
  <mergeCells count="234">
    <mergeCell ref="B384:J384"/>
    <mergeCell ref="C387:J387"/>
    <mergeCell ref="C389:J389"/>
    <mergeCell ref="C391:J391"/>
    <mergeCell ref="B372:H372"/>
    <mergeCell ref="B373:H373"/>
    <mergeCell ref="B381:J381"/>
    <mergeCell ref="A376:H376"/>
    <mergeCell ref="A377:H377"/>
    <mergeCell ref="A378:H378"/>
    <mergeCell ref="B366:H366"/>
    <mergeCell ref="B367:H367"/>
    <mergeCell ref="B368:H368"/>
    <mergeCell ref="B369:H369"/>
    <mergeCell ref="B370:H370"/>
    <mergeCell ref="B371:H371"/>
    <mergeCell ref="B308:H308"/>
    <mergeCell ref="B309:H309"/>
    <mergeCell ref="B310:H310"/>
    <mergeCell ref="C314:L314"/>
    <mergeCell ref="B364:H364"/>
    <mergeCell ref="B365:H365"/>
    <mergeCell ref="B302:H302"/>
    <mergeCell ref="B303:H303"/>
    <mergeCell ref="B304:H304"/>
    <mergeCell ref="B305:H305"/>
    <mergeCell ref="B306:H306"/>
    <mergeCell ref="B307:H307"/>
    <mergeCell ref="B254:H254"/>
    <mergeCell ref="A257:A258"/>
    <mergeCell ref="B257:B258"/>
    <mergeCell ref="C257:L257"/>
    <mergeCell ref="M257:M258"/>
    <mergeCell ref="B301:H301"/>
    <mergeCell ref="B248:H248"/>
    <mergeCell ref="B249:H249"/>
    <mergeCell ref="B250:H250"/>
    <mergeCell ref="B251:H251"/>
    <mergeCell ref="B252:H252"/>
    <mergeCell ref="B253:H253"/>
    <mergeCell ref="B242:H242"/>
    <mergeCell ref="B243:H243"/>
    <mergeCell ref="A244:H244"/>
    <mergeCell ref="B245:H245"/>
    <mergeCell ref="B246:H246"/>
    <mergeCell ref="B247:H247"/>
    <mergeCell ref="B236:H236"/>
    <mergeCell ref="B237:H237"/>
    <mergeCell ref="B238:H238"/>
    <mergeCell ref="B239:H239"/>
    <mergeCell ref="B240:H240"/>
    <mergeCell ref="B241:H241"/>
    <mergeCell ref="A232:B232"/>
    <mergeCell ref="C232:D232"/>
    <mergeCell ref="E232:G232"/>
    <mergeCell ref="A233:H233"/>
    <mergeCell ref="B234:H234"/>
    <mergeCell ref="B235:H235"/>
    <mergeCell ref="D140:E140"/>
    <mergeCell ref="D141:E141"/>
    <mergeCell ref="D142:E142"/>
    <mergeCell ref="D143:E143"/>
    <mergeCell ref="A231:B231"/>
    <mergeCell ref="C231:D231"/>
    <mergeCell ref="E231:G231"/>
    <mergeCell ref="A133:H133"/>
    <mergeCell ref="A134:B134"/>
    <mergeCell ref="C134:D134"/>
    <mergeCell ref="E134:G134"/>
    <mergeCell ref="D138:E138"/>
    <mergeCell ref="D139:E139"/>
    <mergeCell ref="A129:H129"/>
    <mergeCell ref="A130:B130"/>
    <mergeCell ref="C130:D130"/>
    <mergeCell ref="E130:G130"/>
    <mergeCell ref="A131:H131"/>
    <mergeCell ref="A132:B132"/>
    <mergeCell ref="C132:D132"/>
    <mergeCell ref="E132:G132"/>
    <mergeCell ref="A124:H124"/>
    <mergeCell ref="A125:B125"/>
    <mergeCell ref="C125:D125"/>
    <mergeCell ref="E125:G125"/>
    <mergeCell ref="A128:B128"/>
    <mergeCell ref="C128:D128"/>
    <mergeCell ref="E128:G128"/>
    <mergeCell ref="A120:H120"/>
    <mergeCell ref="A121:B121"/>
    <mergeCell ref="C121:D121"/>
    <mergeCell ref="E121:G121"/>
    <mergeCell ref="A122:H122"/>
    <mergeCell ref="A123:B123"/>
    <mergeCell ref="C123:D123"/>
    <mergeCell ref="E123:G123"/>
    <mergeCell ref="A115:H115"/>
    <mergeCell ref="A116:B116"/>
    <mergeCell ref="C116:D116"/>
    <mergeCell ref="E116:G116"/>
    <mergeCell ref="A119:B119"/>
    <mergeCell ref="C119:D119"/>
    <mergeCell ref="E119:G119"/>
    <mergeCell ref="A111:H111"/>
    <mergeCell ref="A112:B112"/>
    <mergeCell ref="C112:D112"/>
    <mergeCell ref="E112:G112"/>
    <mergeCell ref="A113:H113"/>
    <mergeCell ref="A114:B114"/>
    <mergeCell ref="C114:D114"/>
    <mergeCell ref="E114:G114"/>
    <mergeCell ref="A106:H106"/>
    <mergeCell ref="A107:B107"/>
    <mergeCell ref="C107:D107"/>
    <mergeCell ref="E107:G107"/>
    <mergeCell ref="A110:B110"/>
    <mergeCell ref="C110:D110"/>
    <mergeCell ref="E110:G110"/>
    <mergeCell ref="A102:H102"/>
    <mergeCell ref="A103:B103"/>
    <mergeCell ref="C103:D103"/>
    <mergeCell ref="E103:G103"/>
    <mergeCell ref="A104:H104"/>
    <mergeCell ref="A105:B105"/>
    <mergeCell ref="C105:D105"/>
    <mergeCell ref="E105:G105"/>
    <mergeCell ref="A97:H97"/>
    <mergeCell ref="A98:B98"/>
    <mergeCell ref="C98:D98"/>
    <mergeCell ref="E98:G98"/>
    <mergeCell ref="A101:B101"/>
    <mergeCell ref="C101:D101"/>
    <mergeCell ref="E101:G101"/>
    <mergeCell ref="A93:H93"/>
    <mergeCell ref="A94:B94"/>
    <mergeCell ref="C94:D94"/>
    <mergeCell ref="E94:G94"/>
    <mergeCell ref="A95:H95"/>
    <mergeCell ref="A96:B96"/>
    <mergeCell ref="C96:D96"/>
    <mergeCell ref="E96:G96"/>
    <mergeCell ref="A88:H88"/>
    <mergeCell ref="A89:B89"/>
    <mergeCell ref="C89:D89"/>
    <mergeCell ref="E89:G89"/>
    <mergeCell ref="A92:B92"/>
    <mergeCell ref="C92:D92"/>
    <mergeCell ref="E92:G92"/>
    <mergeCell ref="A84:H84"/>
    <mergeCell ref="A85:B85"/>
    <mergeCell ref="C85:D85"/>
    <mergeCell ref="E85:G85"/>
    <mergeCell ref="A86:H86"/>
    <mergeCell ref="A87:B87"/>
    <mergeCell ref="C87:D87"/>
    <mergeCell ref="E87:G87"/>
    <mergeCell ref="A79:H79"/>
    <mergeCell ref="A80:B80"/>
    <mergeCell ref="C80:D80"/>
    <mergeCell ref="E80:G80"/>
    <mergeCell ref="A83:B83"/>
    <mergeCell ref="C83:D83"/>
    <mergeCell ref="E83:G83"/>
    <mergeCell ref="A75:H75"/>
    <mergeCell ref="A76:B76"/>
    <mergeCell ref="C76:D76"/>
    <mergeCell ref="E76:G76"/>
    <mergeCell ref="A77:H77"/>
    <mergeCell ref="A78:B78"/>
    <mergeCell ref="C78:D78"/>
    <mergeCell ref="E78:G78"/>
    <mergeCell ref="A70:H70"/>
    <mergeCell ref="A71:B71"/>
    <mergeCell ref="C71:D71"/>
    <mergeCell ref="E71:G71"/>
    <mergeCell ref="A74:B74"/>
    <mergeCell ref="C74:D74"/>
    <mergeCell ref="E74:G74"/>
    <mergeCell ref="A66:H66"/>
    <mergeCell ref="A67:B67"/>
    <mergeCell ref="C67:D67"/>
    <mergeCell ref="E67:G67"/>
    <mergeCell ref="A68:H68"/>
    <mergeCell ref="A69:B69"/>
    <mergeCell ref="C69:D69"/>
    <mergeCell ref="E69:G69"/>
    <mergeCell ref="A61:H61"/>
    <mergeCell ref="A62:B62"/>
    <mergeCell ref="C62:D62"/>
    <mergeCell ref="E62:G62"/>
    <mergeCell ref="A65:B65"/>
    <mergeCell ref="C65:D65"/>
    <mergeCell ref="E65:G65"/>
    <mergeCell ref="A57:H57"/>
    <mergeCell ref="A58:B58"/>
    <mergeCell ref="C58:D58"/>
    <mergeCell ref="E58:G58"/>
    <mergeCell ref="A59:H59"/>
    <mergeCell ref="A60:B60"/>
    <mergeCell ref="C60:D60"/>
    <mergeCell ref="E60:G60"/>
    <mergeCell ref="A52:H52"/>
    <mergeCell ref="A53:B53"/>
    <mergeCell ref="C53:D53"/>
    <mergeCell ref="E53:G53"/>
    <mergeCell ref="A56:B56"/>
    <mergeCell ref="C56:D56"/>
    <mergeCell ref="E56:G56"/>
    <mergeCell ref="A48:H48"/>
    <mergeCell ref="A49:B49"/>
    <mergeCell ref="C49:D49"/>
    <mergeCell ref="E49:G49"/>
    <mergeCell ref="A50:H50"/>
    <mergeCell ref="A51:B51"/>
    <mergeCell ref="C51:D51"/>
    <mergeCell ref="E51:G51"/>
    <mergeCell ref="A30:J30"/>
    <mergeCell ref="A31:J31"/>
    <mergeCell ref="A34:J34"/>
    <mergeCell ref="A35:J35"/>
    <mergeCell ref="A38:J38"/>
    <mergeCell ref="A47:B47"/>
    <mergeCell ref="C47:D47"/>
    <mergeCell ref="E47:G47"/>
    <mergeCell ref="A20:J20"/>
    <mergeCell ref="A21:J21"/>
    <mergeCell ref="A22:J22"/>
    <mergeCell ref="A23:J23"/>
    <mergeCell ref="A26:J26"/>
    <mergeCell ref="A27:J27"/>
    <mergeCell ref="A1:J1"/>
    <mergeCell ref="A2:J2"/>
    <mergeCell ref="A3:J3"/>
    <mergeCell ref="A4:J4"/>
    <mergeCell ref="A5:J5"/>
    <mergeCell ref="A7:J7"/>
  </mergeCells>
  <pageMargins left="0.7" right="0.7" top="0.75" bottom="0.75" header="0.3" footer="0.3"/>
  <pageSetup paperSize="9" scale="84" orientation="portrait" horizontalDpi="4294967293" r:id="rId1"/>
  <drawing r:id="rId2"/>
</worksheet>
</file>

<file path=xl/worksheets/sheet35.xml><?xml version="1.0" encoding="utf-8"?>
<worksheet xmlns="http://schemas.openxmlformats.org/spreadsheetml/2006/main" xmlns:r="http://schemas.openxmlformats.org/officeDocument/2006/relationships">
  <dimension ref="A1:N399"/>
  <sheetViews>
    <sheetView view="pageBreakPreview" topLeftCell="A406" zoomScale="85" zoomScaleNormal="85" zoomScaleSheetLayoutView="85" workbookViewId="0">
      <selection activeCell="C392" sqref="C392"/>
    </sheetView>
  </sheetViews>
  <sheetFormatPr defaultRowHeight="17.25" customHeight="1"/>
  <cols>
    <col min="1" max="1" width="4.42578125" style="1" customWidth="1"/>
    <col min="2" max="2" width="20.42578125" style="1" customWidth="1"/>
    <col min="3" max="3" width="11.85546875" style="1" customWidth="1"/>
    <col min="4" max="4" width="8.5703125" style="1" customWidth="1"/>
    <col min="5" max="6" width="11.85546875" style="1" customWidth="1"/>
    <col min="7" max="7" width="17.7109375" style="1" customWidth="1"/>
    <col min="8" max="8" width="11.85546875" style="1" customWidth="1"/>
    <col min="9" max="10" width="2.5703125" style="1" customWidth="1"/>
    <col min="11" max="13" width="8.28515625" style="1" customWidth="1"/>
    <col min="14" max="15" width="11.85546875" style="1" customWidth="1"/>
    <col min="16" max="16384" width="9.140625" style="1"/>
  </cols>
  <sheetData>
    <row r="1" spans="1:14" ht="17.25" customHeight="1">
      <c r="A1" s="352" t="str">
        <f>alokasi!A1</f>
        <v>PEMERINTAH KABUPATEN HULU SUNGAI SELATAN</v>
      </c>
      <c r="B1" s="352"/>
      <c r="C1" s="352"/>
      <c r="D1" s="352"/>
      <c r="E1" s="352"/>
      <c r="F1" s="352"/>
      <c r="G1" s="352"/>
      <c r="H1" s="352"/>
      <c r="I1" s="352"/>
      <c r="J1" s="352"/>
    </row>
    <row r="2" spans="1:14" ht="17.25" customHeight="1">
      <c r="A2" s="352" t="str">
        <f>alokasi!A2</f>
        <v>DINAS PENDIDIKAN</v>
      </c>
      <c r="B2" s="352"/>
      <c r="C2" s="352"/>
      <c r="D2" s="352"/>
      <c r="E2" s="352"/>
      <c r="F2" s="352"/>
      <c r="G2" s="352"/>
      <c r="H2" s="352"/>
      <c r="I2" s="352"/>
      <c r="J2" s="352"/>
    </row>
    <row r="3" spans="1:14" ht="17.25" customHeight="1">
      <c r="A3" s="349" t="str">
        <f>alokasi!A3</f>
        <v>SEKOLAH MENENGAH KEJURUAN NEGERI 2 KANDANGAN</v>
      </c>
      <c r="B3" s="349"/>
      <c r="C3" s="349"/>
      <c r="D3" s="349"/>
      <c r="E3" s="349"/>
      <c r="F3" s="349"/>
      <c r="G3" s="349"/>
      <c r="H3" s="349"/>
      <c r="I3" s="349"/>
      <c r="J3" s="349"/>
    </row>
    <row r="4" spans="1:14" ht="17.25" customHeight="1">
      <c r="A4" s="352" t="str">
        <f>alokasi!A4</f>
        <v>Jln .Gambah Dalam No 77 Telp. 22156 Kandangan 71215</v>
      </c>
      <c r="B4" s="352"/>
      <c r="C4" s="352"/>
      <c r="D4" s="352"/>
      <c r="E4" s="352"/>
      <c r="F4" s="352"/>
      <c r="G4" s="352"/>
      <c r="H4" s="352"/>
      <c r="I4" s="352"/>
      <c r="J4" s="352"/>
    </row>
    <row r="5" spans="1:14" ht="17.25" customHeight="1" thickBot="1">
      <c r="A5" s="478" t="str">
        <f>alokasi!A5</f>
        <v>Website : www.smkn2kandangan.sch.id  Email  : smkn2kdg@yahoo.co.id</v>
      </c>
      <c r="B5" s="478"/>
      <c r="C5" s="478"/>
      <c r="D5" s="478"/>
      <c r="E5" s="478"/>
      <c r="F5" s="478"/>
      <c r="G5" s="478"/>
      <c r="H5" s="478"/>
      <c r="I5" s="478"/>
      <c r="J5" s="478"/>
    </row>
    <row r="6" spans="1:14" ht="17.25" customHeight="1" thickTop="1"/>
    <row r="7" spans="1:14" ht="17.25" customHeight="1">
      <c r="A7" s="317" t="s">
        <v>58</v>
      </c>
      <c r="B7" s="317"/>
      <c r="C7" s="317"/>
      <c r="D7" s="317"/>
      <c r="E7" s="317"/>
      <c r="F7" s="317"/>
      <c r="G7" s="317"/>
      <c r="H7" s="317"/>
      <c r="I7" s="317"/>
      <c r="J7" s="317"/>
    </row>
    <row r="9" spans="1:14" ht="17.25" customHeight="1">
      <c r="A9" s="1" t="s">
        <v>373</v>
      </c>
      <c r="C9" s="1" t="str">
        <f>": "&amp;data!$C$3</f>
        <v>: SMKN 1 Barabai</v>
      </c>
    </row>
    <row r="10" spans="1:14" ht="17.25" customHeight="1">
      <c r="A10" s="1" t="s">
        <v>374</v>
      </c>
      <c r="C10" s="1" t="str">
        <f>": "&amp;data!$C$17</f>
        <v>: Bisnis dan Pemasaran</v>
      </c>
    </row>
    <row r="11" spans="1:14" ht="17.25" customHeight="1">
      <c r="A11" s="1" t="s">
        <v>200</v>
      </c>
      <c r="C11" s="1" t="str">
        <f>": "&amp;data!$C$18</f>
        <v>: Bisnis Daring dan Pemasaran</v>
      </c>
    </row>
    <row r="12" spans="1:14" ht="17.25" customHeight="1">
      <c r="A12" s="1" t="s">
        <v>0</v>
      </c>
      <c r="C12" s="1" t="str">
        <f>": "&amp;data!$C$5</f>
        <v>: Administrasi Transakssi</v>
      </c>
    </row>
    <row r="13" spans="1:14" ht="17.25" customHeight="1">
      <c r="A13" s="1" t="s">
        <v>1</v>
      </c>
      <c r="C13" s="1" t="str">
        <f>": "&amp;data!$C$6</f>
        <v>: XI  BDP</v>
      </c>
    </row>
    <row r="14" spans="1:14" ht="17.25" customHeight="1">
      <c r="A14" s="1" t="s">
        <v>38</v>
      </c>
      <c r="C14" s="1" t="str">
        <f>matrik!B4</f>
        <v>Genap</v>
      </c>
    </row>
    <row r="15" spans="1:14" ht="17.25" customHeight="1">
      <c r="A15" s="1" t="s">
        <v>378</v>
      </c>
      <c r="C15" s="96"/>
      <c r="D15" s="96"/>
      <c r="K15" s="1" t="s">
        <v>80</v>
      </c>
      <c r="L15" s="1" t="s">
        <v>385</v>
      </c>
      <c r="M15" s="1" t="s">
        <v>386</v>
      </c>
    </row>
    <row r="16" spans="1:14" ht="17.25" customHeight="1">
      <c r="A16" s="1" t="s">
        <v>379</v>
      </c>
      <c r="C16" s="96" t="e">
        <f>": "&amp;silabus!#REF!&amp;" JP"</f>
        <v>#REF!</v>
      </c>
      <c r="D16" s="96"/>
      <c r="K16" s="96" t="e">
        <f>silabus!#REF!</f>
        <v>#REF!</v>
      </c>
      <c r="L16" s="1" t="e">
        <f>K16*45</f>
        <v>#REF!</v>
      </c>
      <c r="M16" s="1" t="e">
        <f>L16-H49-H53</f>
        <v>#REF!</v>
      </c>
      <c r="N16" s="1" t="s">
        <v>80</v>
      </c>
    </row>
    <row r="17" spans="1:14" ht="17.25" customHeight="1">
      <c r="A17" s="1" t="s">
        <v>380</v>
      </c>
      <c r="C17" s="96" t="e">
        <f>": "&amp;silabus!#REF!&amp;" JP"</f>
        <v>#REF!</v>
      </c>
      <c r="D17" s="96"/>
      <c r="K17" s="96" t="e">
        <f>silabus!#REF!</f>
        <v>#REF!</v>
      </c>
      <c r="L17" s="1" t="e">
        <f>K17*45</f>
        <v>#REF!</v>
      </c>
      <c r="M17" s="1" t="e">
        <f>L17</f>
        <v>#REF!</v>
      </c>
      <c r="N17" s="1" t="s">
        <v>80</v>
      </c>
    </row>
    <row r="19" spans="1:14" ht="17.25" customHeight="1">
      <c r="A19" s="5" t="s">
        <v>59</v>
      </c>
    </row>
    <row r="20" spans="1:14" ht="17.25" customHeight="1">
      <c r="A20" s="327" t="str">
        <f>silabus!$A$14&amp;" "&amp;silabus!$B$14</f>
        <v>KI-1 : Menghayati dan mengamalkan ajaran agama yang dianutnya</v>
      </c>
      <c r="B20" s="327"/>
      <c r="C20" s="327"/>
      <c r="D20" s="327"/>
      <c r="E20" s="327"/>
      <c r="F20" s="327"/>
      <c r="G20" s="327"/>
      <c r="H20" s="327"/>
      <c r="I20" s="327"/>
      <c r="J20" s="327"/>
    </row>
    <row r="21" spans="1:14" ht="79.5" customHeight="1">
      <c r="A21" s="327" t="str">
        <f>silabus!$A$15&amp;" "&amp;silabus!$B$15</f>
        <v>KI-2 : Menghayati dan mengamalkan perilaku jujur, disiplin, santun, peduli (gotong royong, kerja sama, toleran, damai), bertanggung-jawab, responsif, dan proaktif melalui keteladanan, pemberian nasihat, penguatan, pembiasaan, dan pengkondisian secara berkesinambungan serta menunjukkan sikap sebagai bagian dari solusi atas berbagai permasalahan dalam berinteraksi secara efektif dengan lingkungan sosial dan alam serta dalam menempatkan diri sebagai cerminan bangsa dalam pergaulan dunia</v>
      </c>
      <c r="B21" s="327"/>
      <c r="C21" s="327"/>
      <c r="D21" s="327"/>
      <c r="E21" s="327"/>
      <c r="F21" s="327"/>
      <c r="G21" s="327"/>
      <c r="H21" s="327"/>
      <c r="I21" s="327"/>
      <c r="J21" s="327"/>
    </row>
    <row r="22" spans="1:14" ht="65.25" customHeight="1">
      <c r="A22" s="327" t="str">
        <f>silabus!$A$16&amp;" "&amp;silabus!$B$16</f>
        <v>KI-3 : Memahami, menerapkan, menganalisis, dan mengevaluasi tentang pengetahuan faktual, konseptual, operasional dasar, dan metakognitif sesuai dengan bidang dan lingkup kerja Bisnis Daring dan Pemasaran pada tingkat teknis, spesifik, detil, dan kompleks, berkenaan dengan ilmu pengetahuan, teknologi, seni, budaya, dan humaniora dalam konteks pengembangan potensi diri sebagai bagian dari keluarga, sekolah, dunia kerja, warga masyarakat nasional, regional, dan internasional.</v>
      </c>
      <c r="B22" s="327"/>
      <c r="C22" s="327"/>
      <c r="D22" s="327"/>
      <c r="E22" s="327"/>
      <c r="F22" s="327"/>
      <c r="G22" s="327"/>
      <c r="H22" s="327"/>
      <c r="I22" s="327"/>
      <c r="J22" s="327"/>
    </row>
    <row r="23" spans="1:14" ht="143.25" customHeight="1">
      <c r="A23" s="327" t="str">
        <f>silabus!$A$17&amp;" "&amp;silabus!$B$17</f>
        <v>KI-4 : Melaksanakan tugas spesifik dengan menggunakan alat, informasi, dan prosedur kerja yang lazim dilakukan serta memecahkan masalah sesuai dengan lingkup Administrasi Umum sebagai Dasar Bidang Bisnis dan Manajemen. Menampilkan kinerja di bawah bimbingan dengan mutu dan kuantitas yang terukur sesuai dengan standar kompetensi kerja. Menunjukkan keterampilan menalar, mengolah, dan menyaji secara efektif, kreatif, produktif, kritis, mandiri, kolaboratif, komunikatif, dan solutif dalam ranah abstrak terkait dengan pengembangan dari yang dipelajarinya di sekolah, serta mampu melaksanakan tugas spesifik di bawah pengawasan langsung. Menunjukkan keterampilan mempersepsi, kesiapan, meniru, membiasakan, gerak mahir, menjadikan gerak alami dalam ranah konkret terkait dengan pengembangan dari yang dipelajarinya di sekolah, serta mampu melaksanakan tugas spesifik di bawah pengawasan langsung.</v>
      </c>
      <c r="B23" s="327"/>
      <c r="C23" s="327"/>
      <c r="D23" s="327"/>
      <c r="E23" s="327"/>
      <c r="F23" s="327"/>
      <c r="G23" s="327"/>
      <c r="H23" s="327"/>
      <c r="I23" s="327"/>
      <c r="J23" s="327"/>
    </row>
    <row r="25" spans="1:14" ht="17.25" customHeight="1">
      <c r="A25" s="5" t="s">
        <v>60</v>
      </c>
    </row>
    <row r="26" spans="1:14" ht="17.25" customHeight="1">
      <c r="A26" s="327" t="e">
        <f>silabus!#REF!</f>
        <v>#REF!</v>
      </c>
      <c r="B26" s="327"/>
      <c r="C26" s="327"/>
      <c r="D26" s="327"/>
      <c r="E26" s="327"/>
      <c r="F26" s="327"/>
      <c r="G26" s="327"/>
      <c r="H26" s="327"/>
      <c r="I26" s="327"/>
      <c r="J26" s="327"/>
    </row>
    <row r="27" spans="1:14" ht="17.25" customHeight="1">
      <c r="A27" s="327" t="e">
        <f>silabus!#REF!</f>
        <v>#REF!</v>
      </c>
      <c r="B27" s="327"/>
      <c r="C27" s="327"/>
      <c r="D27" s="327"/>
      <c r="E27" s="327"/>
      <c r="F27" s="327"/>
      <c r="G27" s="327"/>
      <c r="H27" s="327"/>
      <c r="I27" s="327"/>
      <c r="J27" s="327"/>
    </row>
    <row r="29" spans="1:14" ht="17.25" customHeight="1">
      <c r="A29" s="5" t="s">
        <v>92</v>
      </c>
    </row>
    <row r="30" spans="1:14" ht="33" customHeight="1">
      <c r="A30" s="327" t="e">
        <f>silabus!#REF!</f>
        <v>#REF!</v>
      </c>
      <c r="B30" s="327"/>
      <c r="C30" s="327"/>
      <c r="D30" s="327"/>
      <c r="E30" s="327"/>
      <c r="F30" s="327"/>
      <c r="G30" s="327"/>
      <c r="H30" s="327"/>
      <c r="I30" s="327"/>
      <c r="J30" s="327"/>
    </row>
    <row r="31" spans="1:14" ht="35.25" customHeight="1">
      <c r="A31" s="327" t="e">
        <f>silabus!#REF!</f>
        <v>#REF!</v>
      </c>
      <c r="B31" s="327"/>
      <c r="C31" s="327"/>
      <c r="D31" s="327"/>
      <c r="E31" s="327"/>
      <c r="F31" s="327"/>
      <c r="G31" s="327"/>
      <c r="H31" s="327"/>
      <c r="I31" s="327"/>
      <c r="J31" s="327"/>
    </row>
    <row r="33" spans="1:10" ht="17.25" customHeight="1">
      <c r="A33" s="5" t="s">
        <v>93</v>
      </c>
    </row>
    <row r="34" spans="1:10" ht="35.25" customHeight="1">
      <c r="A34" s="327" t="e">
        <f>matrik!#REF!</f>
        <v>#REF!</v>
      </c>
      <c r="B34" s="327"/>
      <c r="C34" s="327"/>
      <c r="D34" s="327"/>
      <c r="E34" s="327"/>
      <c r="F34" s="327"/>
      <c r="G34" s="327"/>
      <c r="H34" s="327"/>
      <c r="I34" s="327"/>
      <c r="J34" s="327"/>
    </row>
    <row r="35" spans="1:10" ht="33" customHeight="1">
      <c r="A35" s="327" t="e">
        <f>matrik!#REF!</f>
        <v>#REF!</v>
      </c>
      <c r="B35" s="327"/>
      <c r="C35" s="327"/>
      <c r="D35" s="327"/>
      <c r="E35" s="327"/>
      <c r="F35" s="327"/>
      <c r="G35" s="327"/>
      <c r="H35" s="327"/>
      <c r="I35" s="327"/>
      <c r="J35" s="327"/>
    </row>
    <row r="37" spans="1:10" ht="17.25" customHeight="1">
      <c r="A37" s="5" t="s">
        <v>94</v>
      </c>
    </row>
    <row r="38" spans="1:10" ht="51" customHeight="1">
      <c r="A38" s="327" t="e">
        <f>silabus!#REF!</f>
        <v>#REF!</v>
      </c>
      <c r="B38" s="327"/>
      <c r="C38" s="327"/>
      <c r="D38" s="327"/>
      <c r="E38" s="327"/>
      <c r="F38" s="327"/>
      <c r="G38" s="327"/>
      <c r="H38" s="327"/>
      <c r="I38" s="327"/>
      <c r="J38" s="327"/>
    </row>
    <row r="40" spans="1:10" ht="17.25" customHeight="1">
      <c r="A40" s="5" t="s">
        <v>95</v>
      </c>
    </row>
    <row r="41" spans="1:10" ht="17.25" customHeight="1">
      <c r="A41" s="1">
        <v>1</v>
      </c>
      <c r="B41" s="1" t="s">
        <v>370</v>
      </c>
      <c r="C41" s="1" t="str">
        <f>data!$C$13</f>
        <v>Saintifik</v>
      </c>
    </row>
    <row r="42" spans="1:10" ht="17.25" customHeight="1">
      <c r="A42" s="1">
        <v>2</v>
      </c>
      <c r="B42" s="1" t="s">
        <v>371</v>
      </c>
      <c r="C42" s="1" t="str">
        <f>data!$C$14</f>
        <v>Problem based learning</v>
      </c>
    </row>
    <row r="43" spans="1:10" ht="17.25" customHeight="1">
      <c r="A43" s="1">
        <v>3</v>
      </c>
      <c r="B43" s="1" t="s">
        <v>372</v>
      </c>
      <c r="C43" s="1" t="str">
        <f>data!$C$15</f>
        <v>Paparan, diskusi, tanya jawab, praktik dan eksperimen</v>
      </c>
    </row>
    <row r="45" spans="1:10" ht="17.25" customHeight="1">
      <c r="A45" s="5" t="s">
        <v>96</v>
      </c>
    </row>
    <row r="46" spans="1:10" ht="17.25" customHeight="1">
      <c r="A46" s="1">
        <v>1</v>
      </c>
      <c r="B46" s="1" t="str">
        <f>"Pertemuan ke "&amp;A46&amp;" = "&amp;data!$C$12&amp;" JP"</f>
        <v>Pertemuan ke 1 = 6 JP</v>
      </c>
    </row>
    <row r="47" spans="1:10" s="299" customFormat="1" ht="63">
      <c r="A47" s="467" t="s">
        <v>97</v>
      </c>
      <c r="B47" s="337"/>
      <c r="C47" s="467" t="s">
        <v>18</v>
      </c>
      <c r="D47" s="468"/>
      <c r="E47" s="467" t="str">
        <f>"Deskripsi Kegiatan / Pendekatan "&amp;C41</f>
        <v>Deskripsi Kegiatan / Pendekatan Saintifik</v>
      </c>
      <c r="F47" s="474"/>
      <c r="G47" s="468"/>
      <c r="H47" s="297" t="s">
        <v>384</v>
      </c>
    </row>
    <row r="48" spans="1:10" ht="17.25" customHeight="1">
      <c r="A48" s="463" t="s">
        <v>98</v>
      </c>
      <c r="B48" s="464"/>
      <c r="C48" s="464"/>
      <c r="D48" s="464"/>
      <c r="E48" s="464"/>
      <c r="F48" s="464"/>
      <c r="G48" s="464"/>
      <c r="H48" s="465"/>
    </row>
    <row r="49" spans="1:8" ht="186" customHeight="1">
      <c r="A49" s="463"/>
      <c r="B49" s="465"/>
      <c r="C49" s="461"/>
      <c r="D49" s="462"/>
      <c r="E49" s="475" t="str">
        <f>"1. Guru memberi salam, selanjutnya menanyakan kabar peserta didik, dengan menyampaikan ucapan “Bagaimana kabar kalian hari ini? Sudah siapkah belajar? Siapa yang tidak hadir dalam pembelajaran hari ini"&amp;"
2. Guru meminta peserta didik untuk mengecek kerapian seragam dan kebersihan kelas, minimal di sekitar meja dan kursi tempat duduknya"&amp;"
3. Guru meminta salah satu peserta didik untuk memimpin do’a"&amp;" 
4. Guru mengajukan pertanyaan tentang, materi pelajaran
5. Guru menyampaikan KD dan tujuan pembelajaran ranah pengetahuan yang akan dicapai"&amp;"
6. Guru menyampaikan manfaat pelajaran
7. Guru membagi kelas dalam kelompok yang masing-masing beranggotakan 3 peserta didik"</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pengetahuan yang akan dicapai
6. Guru menyampaikan manfaat pelajaran
7. Guru membagi kelas dalam kelompok yang masing-masing beranggotakan 3 peserta didik</v>
      </c>
      <c r="F49" s="476"/>
      <c r="G49" s="477"/>
      <c r="H49" s="302">
        <v>15</v>
      </c>
    </row>
    <row r="50" spans="1:8" ht="17.25" customHeight="1">
      <c r="A50" s="463" t="s">
        <v>99</v>
      </c>
      <c r="B50" s="464"/>
      <c r="C50" s="464"/>
      <c r="D50" s="464"/>
      <c r="E50" s="464"/>
      <c r="F50" s="464"/>
      <c r="G50" s="464"/>
      <c r="H50" s="465"/>
    </row>
    <row r="51" spans="1:8" ht="249" customHeight="1">
      <c r="A51" s="463"/>
      <c r="B51" s="465"/>
      <c r="C51" s="475" t="str">
        <f>matrik!C13</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51" s="477"/>
      <c r="E51" s="475" t="e">
        <f>silabus!#REF!</f>
        <v>#REF!</v>
      </c>
      <c r="F51" s="476"/>
      <c r="G51" s="477"/>
      <c r="H51" s="302" t="e">
        <f>M16</f>
        <v>#REF!</v>
      </c>
    </row>
    <row r="52" spans="1:8" ht="17.25" customHeight="1">
      <c r="A52" s="463" t="s">
        <v>100</v>
      </c>
      <c r="B52" s="464"/>
      <c r="C52" s="464"/>
      <c r="D52" s="464"/>
      <c r="E52" s="464"/>
      <c r="F52" s="464"/>
      <c r="G52" s="464"/>
      <c r="H52" s="465"/>
    </row>
    <row r="53" spans="1:8" ht="99" customHeight="1">
      <c r="A53" s="463"/>
      <c r="B53" s="465"/>
      <c r="C53" s="463"/>
      <c r="D53" s="465"/>
      <c r="E53" s="475" t="s">
        <v>383</v>
      </c>
      <c r="F53" s="476"/>
      <c r="G53" s="477"/>
      <c r="H53" s="302">
        <v>15</v>
      </c>
    </row>
    <row r="55" spans="1:8" ht="17.25" customHeight="1">
      <c r="A55" s="1">
        <v>2</v>
      </c>
      <c r="B55" s="1" t="str">
        <f>"Pertemuan ke "&amp;A55&amp;" = "&amp;data!$C$12&amp;" JP"</f>
        <v>Pertemuan ke 2 = 6 JP</v>
      </c>
    </row>
    <row r="56" spans="1:8" ht="17.25" customHeight="1">
      <c r="A56" s="467" t="s">
        <v>97</v>
      </c>
      <c r="B56" s="337"/>
      <c r="C56" s="467" t="s">
        <v>18</v>
      </c>
      <c r="D56" s="468"/>
      <c r="E56" s="467" t="str">
        <f>E47</f>
        <v>Deskripsi Kegiatan / Pendekatan Saintifik</v>
      </c>
      <c r="F56" s="474"/>
      <c r="G56" s="468"/>
      <c r="H56" s="297" t="s">
        <v>35</v>
      </c>
    </row>
    <row r="57" spans="1:8" ht="17.25" customHeight="1">
      <c r="A57" s="463" t="s">
        <v>98</v>
      </c>
      <c r="B57" s="464"/>
      <c r="C57" s="464"/>
      <c r="D57" s="464"/>
      <c r="E57" s="464"/>
      <c r="F57" s="464"/>
      <c r="G57" s="464"/>
      <c r="H57" s="465"/>
    </row>
    <row r="58" spans="1:8" ht="186" customHeight="1">
      <c r="A58" s="463"/>
      <c r="B58" s="465"/>
      <c r="C58" s="461"/>
      <c r="D58" s="462"/>
      <c r="E58" s="475" t="str">
        <f>"1. Guru memberi salam, selanjutnya menanyakan kabar peserta didik, dengan menyampaikan ucapan “Bagaimana kabar kalian hari ini? Sudah siapkah belajar? Siapa yang tidak hadir dalam pembelajaran hari ini"&amp;"
2. Guru meminta peserta didik untuk mengecek kerapian seragam dan kebersihan kelas, minimal di sekitar meja dan kursi tempat duduknya"&amp;"
3. Guru meminta salah satu peserta didik untuk memimpin do’a"&amp;" 
4. Guru mengajukan pertanyaan tentang, materi pelajaran
5. Guru menyampaikan KD dan tujuan pembelajaran ranah keterampilan yang akan dicapai"&amp;"
6. Guru menyampaikan manfaat pelajaran
7. Guru membagi kelas dalam kelompok yang masing-masing beranggotakan 3 peserta didik"</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58" s="476"/>
      <c r="G58" s="477"/>
      <c r="H58" s="302">
        <f>H49</f>
        <v>15</v>
      </c>
    </row>
    <row r="59" spans="1:8" ht="17.25" customHeight="1">
      <c r="A59" s="463" t="s">
        <v>99</v>
      </c>
      <c r="B59" s="464"/>
      <c r="C59" s="464"/>
      <c r="D59" s="464"/>
      <c r="E59" s="464"/>
      <c r="F59" s="464"/>
      <c r="G59" s="464"/>
      <c r="H59" s="465"/>
    </row>
    <row r="60" spans="1:8" ht="249.75" customHeight="1">
      <c r="A60" s="463"/>
      <c r="B60" s="465"/>
      <c r="C60" s="475" t="str">
        <f>C51</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60" s="477"/>
      <c r="E60" s="475" t="e">
        <f>E51</f>
        <v>#REF!</v>
      </c>
      <c r="F60" s="476"/>
      <c r="G60" s="477"/>
      <c r="H60" s="302" t="e">
        <f>H51</f>
        <v>#REF!</v>
      </c>
    </row>
    <row r="61" spans="1:8" ht="17.25" customHeight="1">
      <c r="A61" s="463" t="s">
        <v>100</v>
      </c>
      <c r="B61" s="464"/>
      <c r="C61" s="464"/>
      <c r="D61" s="464"/>
      <c r="E61" s="464"/>
      <c r="F61" s="464"/>
      <c r="G61" s="464"/>
      <c r="H61" s="465"/>
    </row>
    <row r="62" spans="1:8" ht="99" customHeight="1">
      <c r="A62" s="463"/>
      <c r="B62" s="465"/>
      <c r="C62" s="336"/>
      <c r="D62" s="337"/>
      <c r="E62" s="475" t="str">
        <f>E53</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62" s="476"/>
      <c r="G62" s="477"/>
      <c r="H62" s="302">
        <f>H53</f>
        <v>15</v>
      </c>
    </row>
    <row r="63" spans="1:8" ht="17.25" hidden="1" customHeight="1"/>
    <row r="64" spans="1:8" ht="17.25" hidden="1" customHeight="1">
      <c r="A64" s="1">
        <v>3</v>
      </c>
      <c r="B64" s="1" t="str">
        <f>"Pertemuan ke "&amp;A64&amp;" = "&amp;data!$C$12&amp;" JP"</f>
        <v>Pertemuan ke 3 = 6 JP</v>
      </c>
    </row>
    <row r="65" spans="1:8" ht="17.25" hidden="1" customHeight="1">
      <c r="A65" s="467" t="s">
        <v>97</v>
      </c>
      <c r="B65" s="337"/>
      <c r="C65" s="467" t="s">
        <v>18</v>
      </c>
      <c r="D65" s="468"/>
      <c r="E65" s="467" t="str">
        <f>E56</f>
        <v>Deskripsi Kegiatan / Pendekatan Saintifik</v>
      </c>
      <c r="F65" s="474"/>
      <c r="G65" s="468"/>
      <c r="H65" s="297" t="s">
        <v>35</v>
      </c>
    </row>
    <row r="66" spans="1:8" ht="17.25" hidden="1" customHeight="1">
      <c r="A66" s="463" t="s">
        <v>98</v>
      </c>
      <c r="B66" s="464"/>
      <c r="C66" s="464"/>
      <c r="D66" s="464"/>
      <c r="E66" s="464"/>
      <c r="F66" s="464"/>
      <c r="G66" s="464"/>
      <c r="H66" s="465"/>
    </row>
    <row r="67" spans="1:8" ht="186" hidden="1" customHeight="1">
      <c r="A67" s="463"/>
      <c r="B67" s="465"/>
      <c r="C67" s="461"/>
      <c r="D67" s="462"/>
      <c r="E67" s="475" t="str">
        <f>E58</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67" s="476"/>
      <c r="G67" s="477"/>
      <c r="H67" s="301">
        <f>H58</f>
        <v>15</v>
      </c>
    </row>
    <row r="68" spans="1:8" ht="17.25" hidden="1" customHeight="1">
      <c r="A68" s="463" t="s">
        <v>99</v>
      </c>
      <c r="B68" s="464"/>
      <c r="C68" s="464"/>
      <c r="D68" s="464"/>
      <c r="E68" s="464"/>
      <c r="F68" s="464"/>
      <c r="G68" s="464"/>
      <c r="H68" s="465"/>
    </row>
    <row r="69" spans="1:8" ht="310.5" hidden="1" customHeight="1">
      <c r="A69" s="463"/>
      <c r="B69" s="465"/>
      <c r="C69" s="475" t="str">
        <f>C60</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69" s="477"/>
      <c r="E69" s="475" t="e">
        <f>E60</f>
        <v>#REF!</v>
      </c>
      <c r="F69" s="476"/>
      <c r="G69" s="477"/>
      <c r="H69" s="302" t="e">
        <f>H60</f>
        <v>#REF!</v>
      </c>
    </row>
    <row r="70" spans="1:8" ht="17.25" hidden="1" customHeight="1">
      <c r="A70" s="463" t="s">
        <v>100</v>
      </c>
      <c r="B70" s="464"/>
      <c r="C70" s="464"/>
      <c r="D70" s="464"/>
      <c r="E70" s="464"/>
      <c r="F70" s="464"/>
      <c r="G70" s="464"/>
      <c r="H70" s="465"/>
    </row>
    <row r="71" spans="1:8" ht="99" hidden="1" customHeight="1">
      <c r="A71" s="463"/>
      <c r="B71" s="465"/>
      <c r="C71" s="336"/>
      <c r="D71" s="337"/>
      <c r="E71" s="475" t="str">
        <f>E62</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71" s="476"/>
      <c r="G71" s="477"/>
      <c r="H71" s="302">
        <f>H62</f>
        <v>15</v>
      </c>
    </row>
    <row r="72" spans="1:8" ht="17.25" hidden="1" customHeight="1"/>
    <row r="73" spans="1:8" ht="17.25" hidden="1" customHeight="1">
      <c r="A73" s="1">
        <v>4</v>
      </c>
      <c r="B73" s="1" t="str">
        <f>"Pertemuan ke "&amp;A73&amp;" = "&amp;data!$C$12&amp;" JP"</f>
        <v>Pertemuan ke 4 = 6 JP</v>
      </c>
    </row>
    <row r="74" spans="1:8" ht="17.25" hidden="1" customHeight="1">
      <c r="A74" s="467" t="s">
        <v>97</v>
      </c>
      <c r="B74" s="337"/>
      <c r="C74" s="467" t="s">
        <v>18</v>
      </c>
      <c r="D74" s="468"/>
      <c r="E74" s="467" t="str">
        <f>E65</f>
        <v>Deskripsi Kegiatan / Pendekatan Saintifik</v>
      </c>
      <c r="F74" s="474"/>
      <c r="G74" s="468"/>
      <c r="H74" s="297" t="s">
        <v>35</v>
      </c>
    </row>
    <row r="75" spans="1:8" ht="17.25" hidden="1" customHeight="1">
      <c r="A75" s="463" t="s">
        <v>98</v>
      </c>
      <c r="B75" s="464"/>
      <c r="C75" s="464"/>
      <c r="D75" s="464"/>
      <c r="E75" s="464"/>
      <c r="F75" s="464"/>
      <c r="G75" s="464"/>
      <c r="H75" s="465"/>
    </row>
    <row r="76" spans="1:8" ht="186" hidden="1" customHeight="1">
      <c r="A76" s="463"/>
      <c r="B76" s="465"/>
      <c r="C76" s="336"/>
      <c r="D76" s="337"/>
      <c r="E76" s="475" t="str">
        <f>E67</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76" s="476"/>
      <c r="G76" s="477"/>
      <c r="H76" s="302">
        <f>H67</f>
        <v>15</v>
      </c>
    </row>
    <row r="77" spans="1:8" ht="17.25" hidden="1" customHeight="1">
      <c r="A77" s="463" t="s">
        <v>99</v>
      </c>
      <c r="B77" s="464"/>
      <c r="C77" s="464"/>
      <c r="D77" s="464"/>
      <c r="E77" s="464"/>
      <c r="F77" s="464"/>
      <c r="G77" s="464"/>
      <c r="H77" s="465"/>
    </row>
    <row r="78" spans="1:8" ht="310.5" hidden="1" customHeight="1">
      <c r="A78" s="463"/>
      <c r="B78" s="465"/>
      <c r="C78" s="475" t="str">
        <f>C69</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78" s="477"/>
      <c r="E78" s="475" t="e">
        <f>E69</f>
        <v>#REF!</v>
      </c>
      <c r="F78" s="476"/>
      <c r="G78" s="477"/>
      <c r="H78" s="302" t="e">
        <f>H69</f>
        <v>#REF!</v>
      </c>
    </row>
    <row r="79" spans="1:8" ht="17.25" hidden="1" customHeight="1">
      <c r="A79" s="463" t="s">
        <v>100</v>
      </c>
      <c r="B79" s="464"/>
      <c r="C79" s="464"/>
      <c r="D79" s="464"/>
      <c r="E79" s="464"/>
      <c r="F79" s="464"/>
      <c r="G79" s="464"/>
      <c r="H79" s="465"/>
    </row>
    <row r="80" spans="1:8" ht="99" hidden="1" customHeight="1">
      <c r="A80" s="463"/>
      <c r="B80" s="465"/>
      <c r="C80" s="336"/>
      <c r="D80" s="337"/>
      <c r="E80" s="475" t="str">
        <f>E71</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80" s="476"/>
      <c r="G80" s="477"/>
      <c r="H80" s="302">
        <f>H71</f>
        <v>15</v>
      </c>
    </row>
    <row r="81" spans="1:8" ht="17.25" hidden="1" customHeight="1"/>
    <row r="82" spans="1:8" ht="17.25" hidden="1" customHeight="1">
      <c r="A82" s="1">
        <v>5</v>
      </c>
      <c r="B82" s="1" t="str">
        <f>"Pertemuan ke "&amp;A82&amp;" = "&amp;data!$C$12&amp;" JP"</f>
        <v>Pertemuan ke 5 = 6 JP</v>
      </c>
    </row>
    <row r="83" spans="1:8" ht="17.25" hidden="1" customHeight="1">
      <c r="A83" s="467" t="s">
        <v>97</v>
      </c>
      <c r="B83" s="337"/>
      <c r="C83" s="467" t="s">
        <v>18</v>
      </c>
      <c r="D83" s="468"/>
      <c r="E83" s="467" t="str">
        <f>E74</f>
        <v>Deskripsi Kegiatan / Pendekatan Saintifik</v>
      </c>
      <c r="F83" s="474"/>
      <c r="G83" s="468"/>
      <c r="H83" s="297" t="s">
        <v>35</v>
      </c>
    </row>
    <row r="84" spans="1:8" ht="17.25" hidden="1" customHeight="1">
      <c r="A84" s="463" t="s">
        <v>98</v>
      </c>
      <c r="B84" s="464"/>
      <c r="C84" s="464"/>
      <c r="D84" s="464"/>
      <c r="E84" s="464"/>
      <c r="F84" s="464"/>
      <c r="G84" s="464"/>
      <c r="H84" s="465"/>
    </row>
    <row r="85" spans="1:8" ht="186" hidden="1" customHeight="1">
      <c r="A85" s="463"/>
      <c r="B85" s="465"/>
      <c r="C85" s="336"/>
      <c r="D85" s="337"/>
      <c r="E85" s="475" t="str">
        <f>E76</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85" s="476"/>
      <c r="G85" s="477"/>
      <c r="H85" s="302">
        <f>H76</f>
        <v>15</v>
      </c>
    </row>
    <row r="86" spans="1:8" ht="17.25" hidden="1" customHeight="1">
      <c r="A86" s="463" t="s">
        <v>99</v>
      </c>
      <c r="B86" s="464"/>
      <c r="C86" s="464"/>
      <c r="D86" s="464"/>
      <c r="E86" s="464"/>
      <c r="F86" s="464"/>
      <c r="G86" s="464"/>
      <c r="H86" s="465"/>
    </row>
    <row r="87" spans="1:8" ht="310.5" hidden="1" customHeight="1">
      <c r="A87" s="463"/>
      <c r="B87" s="465"/>
      <c r="C87" s="475" t="str">
        <f>C78</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87" s="477"/>
      <c r="E87" s="475" t="e">
        <f>E78</f>
        <v>#REF!</v>
      </c>
      <c r="F87" s="476"/>
      <c r="G87" s="477"/>
      <c r="H87" s="302" t="e">
        <f>H78</f>
        <v>#REF!</v>
      </c>
    </row>
    <row r="88" spans="1:8" ht="17.25" hidden="1" customHeight="1">
      <c r="A88" s="463" t="s">
        <v>100</v>
      </c>
      <c r="B88" s="464"/>
      <c r="C88" s="464"/>
      <c r="D88" s="464"/>
      <c r="E88" s="464"/>
      <c r="F88" s="464"/>
      <c r="G88" s="464"/>
      <c r="H88" s="465"/>
    </row>
    <row r="89" spans="1:8" ht="99" hidden="1" customHeight="1">
      <c r="A89" s="463"/>
      <c r="B89" s="465"/>
      <c r="C89" s="336"/>
      <c r="D89" s="337"/>
      <c r="E89" s="475" t="str">
        <f>E80</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89" s="476"/>
      <c r="G89" s="477"/>
      <c r="H89" s="302">
        <f>H80</f>
        <v>15</v>
      </c>
    </row>
    <row r="90" spans="1:8" ht="17.25" hidden="1" customHeight="1"/>
    <row r="91" spans="1:8" ht="17.25" hidden="1" customHeight="1">
      <c r="A91" s="1">
        <v>6</v>
      </c>
      <c r="B91" s="1" t="str">
        <f>"Pertemuan ke "&amp;A91&amp;" = "&amp;data!$C$12&amp;" JP"</f>
        <v>Pertemuan ke 6 = 6 JP</v>
      </c>
    </row>
    <row r="92" spans="1:8" ht="17.25" hidden="1" customHeight="1">
      <c r="A92" s="467" t="s">
        <v>97</v>
      </c>
      <c r="B92" s="337"/>
      <c r="C92" s="467" t="s">
        <v>18</v>
      </c>
      <c r="D92" s="468"/>
      <c r="E92" s="467" t="str">
        <f>E83</f>
        <v>Deskripsi Kegiatan / Pendekatan Saintifik</v>
      </c>
      <c r="F92" s="474"/>
      <c r="G92" s="468"/>
      <c r="H92" s="297" t="s">
        <v>35</v>
      </c>
    </row>
    <row r="93" spans="1:8" ht="17.25" hidden="1" customHeight="1">
      <c r="A93" s="463" t="s">
        <v>98</v>
      </c>
      <c r="B93" s="464"/>
      <c r="C93" s="464"/>
      <c r="D93" s="464"/>
      <c r="E93" s="464"/>
      <c r="F93" s="464"/>
      <c r="G93" s="464"/>
      <c r="H93" s="465"/>
    </row>
    <row r="94" spans="1:8" ht="17.25" hidden="1" customHeight="1">
      <c r="A94" s="463"/>
      <c r="B94" s="465"/>
      <c r="C94" s="336"/>
      <c r="D94" s="337"/>
      <c r="E94" s="336" t="str">
        <f>E85</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94" s="473"/>
      <c r="G94" s="337"/>
      <c r="H94" s="302">
        <f>H85</f>
        <v>15</v>
      </c>
    </row>
    <row r="95" spans="1:8" ht="17.25" hidden="1" customHeight="1">
      <c r="A95" s="463" t="s">
        <v>99</v>
      </c>
      <c r="B95" s="464"/>
      <c r="C95" s="464"/>
      <c r="D95" s="464"/>
      <c r="E95" s="464"/>
      <c r="F95" s="464"/>
      <c r="G95" s="464"/>
      <c r="H95" s="465"/>
    </row>
    <row r="96" spans="1:8" ht="17.25" hidden="1" customHeight="1">
      <c r="A96" s="463"/>
      <c r="B96" s="465"/>
      <c r="C96" s="336" t="str">
        <f>C87</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96" s="337"/>
      <c r="E96" s="336" t="e">
        <f>E87</f>
        <v>#REF!</v>
      </c>
      <c r="F96" s="473"/>
      <c r="G96" s="337"/>
      <c r="H96" s="302" t="e">
        <f>H87</f>
        <v>#REF!</v>
      </c>
    </row>
    <row r="97" spans="1:8" ht="17.25" hidden="1" customHeight="1">
      <c r="A97" s="463" t="s">
        <v>100</v>
      </c>
      <c r="B97" s="464"/>
      <c r="C97" s="464"/>
      <c r="D97" s="464"/>
      <c r="E97" s="464"/>
      <c r="F97" s="464"/>
      <c r="G97" s="464"/>
      <c r="H97" s="465"/>
    </row>
    <row r="98" spans="1:8" ht="17.25" hidden="1" customHeight="1">
      <c r="A98" s="463"/>
      <c r="B98" s="465"/>
      <c r="C98" s="336"/>
      <c r="D98" s="337"/>
      <c r="E98" s="336" t="str">
        <f>E89</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98" s="473"/>
      <c r="G98" s="337"/>
      <c r="H98" s="302">
        <f>H89</f>
        <v>15</v>
      </c>
    </row>
    <row r="99" spans="1:8" ht="17.25" hidden="1" customHeight="1"/>
    <row r="100" spans="1:8" ht="17.25" hidden="1" customHeight="1">
      <c r="A100" s="1">
        <v>7</v>
      </c>
      <c r="B100" s="1" t="str">
        <f>"Pertemuan ke "&amp;A100&amp;" = "&amp;data!$C$12&amp;" JP"</f>
        <v>Pertemuan ke 7 = 6 JP</v>
      </c>
    </row>
    <row r="101" spans="1:8" ht="17.25" hidden="1" customHeight="1">
      <c r="A101" s="467" t="s">
        <v>97</v>
      </c>
      <c r="B101" s="337"/>
      <c r="C101" s="467" t="s">
        <v>18</v>
      </c>
      <c r="D101" s="468"/>
      <c r="E101" s="467" t="str">
        <f>E92</f>
        <v>Deskripsi Kegiatan / Pendekatan Saintifik</v>
      </c>
      <c r="F101" s="474"/>
      <c r="G101" s="468"/>
      <c r="H101" s="297" t="s">
        <v>35</v>
      </c>
    </row>
    <row r="102" spans="1:8" ht="17.25" hidden="1" customHeight="1">
      <c r="A102" s="463" t="s">
        <v>98</v>
      </c>
      <c r="B102" s="464"/>
      <c r="C102" s="464"/>
      <c r="D102" s="464"/>
      <c r="E102" s="464"/>
      <c r="F102" s="464"/>
      <c r="G102" s="464"/>
      <c r="H102" s="465"/>
    </row>
    <row r="103" spans="1:8" ht="17.25" hidden="1" customHeight="1">
      <c r="A103" s="463"/>
      <c r="B103" s="465"/>
      <c r="C103" s="336"/>
      <c r="D103" s="337"/>
      <c r="E103" s="336" t="str">
        <f>E94</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03" s="473"/>
      <c r="G103" s="337"/>
      <c r="H103" s="302">
        <f>H94</f>
        <v>15</v>
      </c>
    </row>
    <row r="104" spans="1:8" ht="17.25" hidden="1" customHeight="1">
      <c r="A104" s="463" t="s">
        <v>99</v>
      </c>
      <c r="B104" s="464"/>
      <c r="C104" s="464"/>
      <c r="D104" s="464"/>
      <c r="E104" s="464"/>
      <c r="F104" s="464"/>
      <c r="G104" s="464"/>
      <c r="H104" s="465"/>
    </row>
    <row r="105" spans="1:8" ht="17.25" hidden="1" customHeight="1">
      <c r="A105" s="463"/>
      <c r="B105" s="465"/>
      <c r="C105" s="336" t="str">
        <f>C96</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05" s="337"/>
      <c r="E105" s="336" t="e">
        <f>E96</f>
        <v>#REF!</v>
      </c>
      <c r="F105" s="473"/>
      <c r="G105" s="337"/>
      <c r="H105" s="302" t="e">
        <f>H96</f>
        <v>#REF!</v>
      </c>
    </row>
    <row r="106" spans="1:8" ht="17.25" hidden="1" customHeight="1">
      <c r="A106" s="463" t="s">
        <v>100</v>
      </c>
      <c r="B106" s="464"/>
      <c r="C106" s="464"/>
      <c r="D106" s="464"/>
      <c r="E106" s="464"/>
      <c r="F106" s="464"/>
      <c r="G106" s="464"/>
      <c r="H106" s="465"/>
    </row>
    <row r="107" spans="1:8" ht="17.25" hidden="1" customHeight="1">
      <c r="A107" s="463"/>
      <c r="B107" s="465"/>
      <c r="C107" s="336"/>
      <c r="D107" s="337"/>
      <c r="E107" s="336" t="str">
        <f>E98</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07" s="473"/>
      <c r="G107" s="337"/>
      <c r="H107" s="302">
        <f>H98</f>
        <v>15</v>
      </c>
    </row>
    <row r="108" spans="1:8" ht="17.25" hidden="1" customHeight="1"/>
    <row r="109" spans="1:8" ht="17.25" hidden="1" customHeight="1">
      <c r="A109" s="1">
        <v>8</v>
      </c>
      <c r="B109" s="1" t="str">
        <f>"Pertemuan ke "&amp;A109&amp;" = "&amp;data!$C$12&amp;" JP"</f>
        <v>Pertemuan ke 8 = 6 JP</v>
      </c>
    </row>
    <row r="110" spans="1:8" ht="17.25" hidden="1" customHeight="1">
      <c r="A110" s="467" t="s">
        <v>97</v>
      </c>
      <c r="B110" s="337"/>
      <c r="C110" s="467" t="s">
        <v>18</v>
      </c>
      <c r="D110" s="468"/>
      <c r="E110" s="467" t="str">
        <f>E101</f>
        <v>Deskripsi Kegiatan / Pendekatan Saintifik</v>
      </c>
      <c r="F110" s="474"/>
      <c r="G110" s="468"/>
      <c r="H110" s="297" t="s">
        <v>35</v>
      </c>
    </row>
    <row r="111" spans="1:8" ht="17.25" hidden="1" customHeight="1">
      <c r="A111" s="463" t="s">
        <v>98</v>
      </c>
      <c r="B111" s="464"/>
      <c r="C111" s="464"/>
      <c r="D111" s="464"/>
      <c r="E111" s="464"/>
      <c r="F111" s="464"/>
      <c r="G111" s="464"/>
      <c r="H111" s="465"/>
    </row>
    <row r="112" spans="1:8" ht="17.25" hidden="1" customHeight="1">
      <c r="A112" s="463"/>
      <c r="B112" s="465"/>
      <c r="C112" s="336"/>
      <c r="D112" s="337"/>
      <c r="E112" s="336" t="str">
        <f>E103</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12" s="473"/>
      <c r="G112" s="337"/>
      <c r="H112" s="302">
        <f>H103</f>
        <v>15</v>
      </c>
    </row>
    <row r="113" spans="1:8" ht="17.25" hidden="1" customHeight="1">
      <c r="A113" s="463" t="s">
        <v>99</v>
      </c>
      <c r="B113" s="464"/>
      <c r="C113" s="464"/>
      <c r="D113" s="464"/>
      <c r="E113" s="464"/>
      <c r="F113" s="464"/>
      <c r="G113" s="464"/>
      <c r="H113" s="465"/>
    </row>
    <row r="114" spans="1:8" ht="17.25" hidden="1" customHeight="1">
      <c r="A114" s="463"/>
      <c r="B114" s="465"/>
      <c r="C114" s="336" t="str">
        <f>C105</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14" s="337"/>
      <c r="E114" s="336" t="e">
        <f>E105</f>
        <v>#REF!</v>
      </c>
      <c r="F114" s="473"/>
      <c r="G114" s="337"/>
      <c r="H114" s="302" t="e">
        <f>H105</f>
        <v>#REF!</v>
      </c>
    </row>
    <row r="115" spans="1:8" ht="17.25" hidden="1" customHeight="1">
      <c r="A115" s="463" t="s">
        <v>100</v>
      </c>
      <c r="B115" s="464"/>
      <c r="C115" s="464"/>
      <c r="D115" s="464"/>
      <c r="E115" s="464"/>
      <c r="F115" s="464"/>
      <c r="G115" s="464"/>
      <c r="H115" s="465"/>
    </row>
    <row r="116" spans="1:8" ht="17.25" hidden="1" customHeight="1">
      <c r="A116" s="463"/>
      <c r="B116" s="465"/>
      <c r="C116" s="336"/>
      <c r="D116" s="337"/>
      <c r="E116" s="336" t="str">
        <f>E107</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16" s="473"/>
      <c r="G116" s="337"/>
      <c r="H116" s="302">
        <f>H107</f>
        <v>15</v>
      </c>
    </row>
    <row r="117" spans="1:8" ht="17.25" hidden="1" customHeight="1"/>
    <row r="118" spans="1:8" ht="17.25" hidden="1" customHeight="1">
      <c r="A118" s="1">
        <v>9</v>
      </c>
      <c r="B118" s="1" t="str">
        <f>"Pertemuan ke "&amp;A118&amp;" = "&amp;data!$C$12&amp;" JP"</f>
        <v>Pertemuan ke 9 = 6 JP</v>
      </c>
    </row>
    <row r="119" spans="1:8" ht="17.25" hidden="1" customHeight="1">
      <c r="A119" s="467" t="s">
        <v>97</v>
      </c>
      <c r="B119" s="337"/>
      <c r="C119" s="467" t="s">
        <v>18</v>
      </c>
      <c r="D119" s="468"/>
      <c r="E119" s="467" t="str">
        <f>E110</f>
        <v>Deskripsi Kegiatan / Pendekatan Saintifik</v>
      </c>
      <c r="F119" s="474"/>
      <c r="G119" s="468"/>
      <c r="H119" s="297" t="s">
        <v>35</v>
      </c>
    </row>
    <row r="120" spans="1:8" ht="17.25" hidden="1" customHeight="1">
      <c r="A120" s="463" t="s">
        <v>98</v>
      </c>
      <c r="B120" s="464"/>
      <c r="C120" s="464"/>
      <c r="D120" s="464"/>
      <c r="E120" s="464"/>
      <c r="F120" s="464"/>
      <c r="G120" s="464"/>
      <c r="H120" s="465"/>
    </row>
    <row r="121" spans="1:8" ht="17.25" hidden="1" customHeight="1">
      <c r="A121" s="463"/>
      <c r="B121" s="465"/>
      <c r="C121" s="336"/>
      <c r="D121" s="337"/>
      <c r="E121" s="336" t="str">
        <f>E112</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21" s="473"/>
      <c r="G121" s="337"/>
      <c r="H121" s="302">
        <f>H112</f>
        <v>15</v>
      </c>
    </row>
    <row r="122" spans="1:8" ht="17.25" hidden="1" customHeight="1">
      <c r="A122" s="463" t="s">
        <v>99</v>
      </c>
      <c r="B122" s="464"/>
      <c r="C122" s="464"/>
      <c r="D122" s="464"/>
      <c r="E122" s="464"/>
      <c r="F122" s="464"/>
      <c r="G122" s="464"/>
      <c r="H122" s="465"/>
    </row>
    <row r="123" spans="1:8" ht="17.25" hidden="1" customHeight="1">
      <c r="A123" s="463"/>
      <c r="B123" s="465"/>
      <c r="C123" s="336" t="str">
        <f>C114</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23" s="337"/>
      <c r="E123" s="336" t="e">
        <f>E114</f>
        <v>#REF!</v>
      </c>
      <c r="F123" s="473"/>
      <c r="G123" s="337"/>
      <c r="H123" s="302" t="e">
        <f>H114</f>
        <v>#REF!</v>
      </c>
    </row>
    <row r="124" spans="1:8" ht="17.25" hidden="1" customHeight="1">
      <c r="A124" s="463" t="s">
        <v>100</v>
      </c>
      <c r="B124" s="464"/>
      <c r="C124" s="464"/>
      <c r="D124" s="464"/>
      <c r="E124" s="464"/>
      <c r="F124" s="464"/>
      <c r="G124" s="464"/>
      <c r="H124" s="465"/>
    </row>
    <row r="125" spans="1:8" ht="17.25" hidden="1" customHeight="1">
      <c r="A125" s="463"/>
      <c r="B125" s="465"/>
      <c r="C125" s="336"/>
      <c r="D125" s="337"/>
      <c r="E125" s="336" t="str">
        <f>E116</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25" s="473"/>
      <c r="G125" s="337"/>
      <c r="H125" s="302">
        <f>H116</f>
        <v>15</v>
      </c>
    </row>
    <row r="126" spans="1:8" ht="17.25" hidden="1" customHeight="1"/>
    <row r="127" spans="1:8" ht="17.25" hidden="1" customHeight="1">
      <c r="A127" s="1">
        <v>10</v>
      </c>
      <c r="B127" s="1" t="str">
        <f>"Pertemuan ke "&amp;A127&amp;" = "&amp;data!$C$12&amp;" JP"</f>
        <v>Pertemuan ke 10 = 6 JP</v>
      </c>
    </row>
    <row r="128" spans="1:8" ht="17.25" hidden="1" customHeight="1">
      <c r="A128" s="467" t="s">
        <v>97</v>
      </c>
      <c r="B128" s="337"/>
      <c r="C128" s="467" t="s">
        <v>18</v>
      </c>
      <c r="D128" s="468"/>
      <c r="E128" s="467" t="str">
        <f>E119</f>
        <v>Deskripsi Kegiatan / Pendekatan Saintifik</v>
      </c>
      <c r="F128" s="474"/>
      <c r="G128" s="468"/>
      <c r="H128" s="297" t="s">
        <v>35</v>
      </c>
    </row>
    <row r="129" spans="1:8" ht="17.25" hidden="1" customHeight="1">
      <c r="A129" s="463" t="s">
        <v>98</v>
      </c>
      <c r="B129" s="464"/>
      <c r="C129" s="464"/>
      <c r="D129" s="464"/>
      <c r="E129" s="464"/>
      <c r="F129" s="464"/>
      <c r="G129" s="464"/>
      <c r="H129" s="465"/>
    </row>
    <row r="130" spans="1:8" ht="17.25" hidden="1" customHeight="1">
      <c r="A130" s="463"/>
      <c r="B130" s="465"/>
      <c r="C130" s="336"/>
      <c r="D130" s="337"/>
      <c r="E130" s="336" t="str">
        <f>E121</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30" s="473"/>
      <c r="G130" s="337"/>
      <c r="H130" s="302">
        <f>H121</f>
        <v>15</v>
      </c>
    </row>
    <row r="131" spans="1:8" ht="17.25" hidden="1" customHeight="1">
      <c r="A131" s="463" t="s">
        <v>99</v>
      </c>
      <c r="B131" s="464"/>
      <c r="C131" s="464"/>
      <c r="D131" s="464"/>
      <c r="E131" s="464"/>
      <c r="F131" s="464"/>
      <c r="G131" s="464"/>
      <c r="H131" s="465"/>
    </row>
    <row r="132" spans="1:8" ht="17.25" hidden="1" customHeight="1">
      <c r="A132" s="463"/>
      <c r="B132" s="465"/>
      <c r="C132" s="336" t="str">
        <f>C123</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32" s="337"/>
      <c r="E132" s="336" t="e">
        <f>E123</f>
        <v>#REF!</v>
      </c>
      <c r="F132" s="473"/>
      <c r="G132" s="337"/>
      <c r="H132" s="302" t="e">
        <f>H123</f>
        <v>#REF!</v>
      </c>
    </row>
    <row r="133" spans="1:8" ht="17.25" hidden="1" customHeight="1">
      <c r="A133" s="463" t="s">
        <v>100</v>
      </c>
      <c r="B133" s="464"/>
      <c r="C133" s="464"/>
      <c r="D133" s="464"/>
      <c r="E133" s="464"/>
      <c r="F133" s="464"/>
      <c r="G133" s="464"/>
      <c r="H133" s="465"/>
    </row>
    <row r="134" spans="1:8" ht="17.25" hidden="1" customHeight="1">
      <c r="A134" s="463"/>
      <c r="B134" s="465"/>
      <c r="C134" s="336"/>
      <c r="D134" s="337"/>
      <c r="E134" s="336" t="str">
        <f>E125</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34" s="473"/>
      <c r="G134" s="337"/>
      <c r="H134" s="302">
        <f>H125</f>
        <v>15</v>
      </c>
    </row>
    <row r="136" spans="1:8" ht="17.25" customHeight="1">
      <c r="A136" s="5" t="s">
        <v>101</v>
      </c>
    </row>
    <row r="137" spans="1:8" ht="17.25" customHeight="1">
      <c r="A137" s="1">
        <v>1</v>
      </c>
      <c r="B137" s="1" t="s">
        <v>108</v>
      </c>
    </row>
    <row r="138" spans="1:8" ht="17.25" customHeight="1">
      <c r="A138" s="301" t="s">
        <v>52</v>
      </c>
      <c r="B138" s="301" t="s">
        <v>102</v>
      </c>
      <c r="C138" s="301" t="s">
        <v>103</v>
      </c>
      <c r="D138" s="461" t="s">
        <v>104</v>
      </c>
      <c r="E138" s="462"/>
      <c r="F138" s="223"/>
      <c r="G138" s="223"/>
    </row>
    <row r="139" spans="1:8" ht="17.25" customHeight="1">
      <c r="A139" s="8">
        <v>1</v>
      </c>
      <c r="B139" s="300" t="s">
        <v>105</v>
      </c>
      <c r="C139" s="300" t="s">
        <v>144</v>
      </c>
      <c r="D139" s="467" t="s">
        <v>145</v>
      </c>
      <c r="E139" s="468"/>
      <c r="F139" s="15"/>
      <c r="G139" s="15"/>
    </row>
    <row r="140" spans="1:8" ht="17.25" customHeight="1">
      <c r="A140" s="8">
        <v>2</v>
      </c>
      <c r="B140" s="300" t="s">
        <v>106</v>
      </c>
      <c r="C140" s="300"/>
      <c r="D140" s="467"/>
      <c r="E140" s="468"/>
      <c r="F140" s="15"/>
      <c r="G140" s="15"/>
    </row>
    <row r="141" spans="1:8" ht="34.5" customHeight="1">
      <c r="A141" s="8"/>
      <c r="B141" s="300" t="e">
        <f>A26</f>
        <v>#REF!</v>
      </c>
      <c r="C141" s="300" t="s">
        <v>146</v>
      </c>
      <c r="D141" s="467" t="s">
        <v>147</v>
      </c>
      <c r="E141" s="468"/>
      <c r="F141" s="15"/>
      <c r="G141" s="15"/>
    </row>
    <row r="142" spans="1:8" ht="17.25" customHeight="1">
      <c r="A142" s="8">
        <v>3</v>
      </c>
      <c r="B142" s="300" t="s">
        <v>107</v>
      </c>
      <c r="C142" s="300"/>
      <c r="D142" s="467"/>
      <c r="E142" s="468"/>
      <c r="F142" s="15"/>
      <c r="G142" s="15"/>
    </row>
    <row r="143" spans="1:8" ht="33" customHeight="1">
      <c r="A143" s="8"/>
      <c r="B143" s="300" t="e">
        <f>A27</f>
        <v>#REF!</v>
      </c>
      <c r="C143" s="300" t="s">
        <v>453</v>
      </c>
      <c r="D143" s="467" t="s">
        <v>149</v>
      </c>
      <c r="E143" s="468"/>
      <c r="F143" s="15"/>
      <c r="G143" s="15"/>
    </row>
    <row r="145" spans="1:8" ht="17.25" customHeight="1">
      <c r="A145" s="1">
        <v>2</v>
      </c>
      <c r="B145" s="1" t="s">
        <v>179</v>
      </c>
    </row>
    <row r="146" spans="1:8" ht="17.25" customHeight="1">
      <c r="B146" s="1" t="s">
        <v>109</v>
      </c>
    </row>
    <row r="147" spans="1:8" ht="17.25" customHeight="1">
      <c r="B147" s="1" t="s">
        <v>150</v>
      </c>
    </row>
    <row r="148" spans="1:8" s="299" customFormat="1" ht="17.25" customHeight="1">
      <c r="A148" s="297" t="s">
        <v>52</v>
      </c>
      <c r="B148" s="297" t="s">
        <v>110</v>
      </c>
      <c r="C148" s="297" t="s">
        <v>111</v>
      </c>
      <c r="D148" s="297" t="s">
        <v>112</v>
      </c>
      <c r="E148" s="297" t="s">
        <v>113</v>
      </c>
      <c r="F148" s="297" t="s">
        <v>114</v>
      </c>
      <c r="G148" s="297" t="s">
        <v>115</v>
      </c>
      <c r="H148" s="1"/>
    </row>
    <row r="149" spans="1:8" ht="17.25" customHeight="1">
      <c r="A149" s="301"/>
      <c r="B149" s="301"/>
      <c r="C149" s="301" t="s">
        <v>177</v>
      </c>
      <c r="D149" s="301" t="s">
        <v>177</v>
      </c>
      <c r="E149" s="301" t="s">
        <v>177</v>
      </c>
      <c r="F149" s="301" t="s">
        <v>177</v>
      </c>
      <c r="G149" s="301"/>
    </row>
    <row r="150" spans="1:8" ht="17.25" customHeight="1">
      <c r="A150" s="8">
        <v>1</v>
      </c>
      <c r="B150" s="8" t="str">
        <f>pd!C6</f>
        <v>AHMAD JUNAIDI</v>
      </c>
      <c r="C150" s="8"/>
      <c r="D150" s="8"/>
      <c r="E150" s="8"/>
      <c r="F150" s="8"/>
      <c r="G150" s="8" t="str">
        <f>IF(COUNT(C150:F150)=0,"",IF(_xlfn.MODE.SNGL(C150:F150)=1,"Kurang",IF(_xlfn.MODE.SNGL(C150:F150)=2,"Cukup",IF(_xlfn.MODE.SNGL(C150:F150)=3,"Baik",IF(_xlfn.MODE.SNGL(C150:F150)=4,"Sangat Baik","")))))</f>
        <v/>
      </c>
    </row>
    <row r="151" spans="1:8" ht="17.25" customHeight="1">
      <c r="A151" s="8">
        <v>2</v>
      </c>
      <c r="B151" s="8" t="str">
        <f>pd!C7</f>
        <v>AHMAD RIYUDHA</v>
      </c>
      <c r="C151" s="8"/>
      <c r="D151" s="8"/>
      <c r="E151" s="8"/>
      <c r="F151" s="8"/>
      <c r="G151" s="8" t="str">
        <f t="shared" ref="G151:G189" si="0">IF(COUNT(C151:F151)=0,"",IF(_xlfn.MODE.SNGL(C151:F151)=1,"Kurang",IF(_xlfn.MODE.SNGL(C151:F151)=2,"Cukup",IF(_xlfn.MODE.SNGL(C151:F151)=3,"Baik",IF(_xlfn.MODE.SNGL(C151:F151)=4,"Sangat Baik","")))))</f>
        <v/>
      </c>
    </row>
    <row r="152" spans="1:8" ht="17.25" customHeight="1">
      <c r="A152" s="8">
        <v>3</v>
      </c>
      <c r="B152" s="8" t="str">
        <f>pd!C8</f>
        <v>AHMAD SAYUDINOR</v>
      </c>
      <c r="C152" s="8"/>
      <c r="D152" s="8"/>
      <c r="E152" s="8"/>
      <c r="F152" s="8"/>
      <c r="G152" s="8" t="str">
        <f t="shared" si="0"/>
        <v/>
      </c>
    </row>
    <row r="153" spans="1:8" ht="17.25" hidden="1" customHeight="1">
      <c r="A153" s="8">
        <v>4</v>
      </c>
      <c r="B153" s="8" t="str">
        <f>pd!C9</f>
        <v>HILMAN SYA'FEI</v>
      </c>
      <c r="C153" s="8"/>
      <c r="D153" s="8"/>
      <c r="E153" s="8"/>
      <c r="F153" s="8"/>
      <c r="G153" s="8" t="str">
        <f t="shared" si="0"/>
        <v/>
      </c>
    </row>
    <row r="154" spans="1:8" ht="17.25" hidden="1" customHeight="1">
      <c r="A154" s="8">
        <v>5</v>
      </c>
      <c r="B154" s="8" t="str">
        <f>pd!C10</f>
        <v>JAMALUDDIN</v>
      </c>
      <c r="C154" s="8"/>
      <c r="D154" s="8"/>
      <c r="E154" s="8"/>
      <c r="F154" s="8"/>
      <c r="G154" s="8" t="str">
        <f t="shared" si="0"/>
        <v/>
      </c>
    </row>
    <row r="155" spans="1:8" ht="17.25" hidden="1" customHeight="1">
      <c r="A155" s="8">
        <v>6</v>
      </c>
      <c r="B155" s="8" t="str">
        <f>pd!C11</f>
        <v>M. ADITYA RYANDI</v>
      </c>
      <c r="C155" s="8"/>
      <c r="D155" s="8"/>
      <c r="E155" s="8"/>
      <c r="F155" s="8"/>
      <c r="G155" s="8" t="str">
        <f t="shared" si="0"/>
        <v/>
      </c>
    </row>
    <row r="156" spans="1:8" ht="17.25" hidden="1" customHeight="1">
      <c r="A156" s="8">
        <v>7</v>
      </c>
      <c r="B156" s="8" t="str">
        <f>pd!C12</f>
        <v>M. ZAINAL AKBAR</v>
      </c>
      <c r="C156" s="8"/>
      <c r="D156" s="8"/>
      <c r="E156" s="8"/>
      <c r="F156" s="8"/>
      <c r="G156" s="8" t="str">
        <f t="shared" si="0"/>
        <v/>
      </c>
    </row>
    <row r="157" spans="1:8" ht="17.25" hidden="1" customHeight="1">
      <c r="A157" s="8">
        <v>8</v>
      </c>
      <c r="B157" s="8" t="str">
        <f>pd!C13</f>
        <v>MAULIDI</v>
      </c>
      <c r="C157" s="8"/>
      <c r="D157" s="8"/>
      <c r="E157" s="8"/>
      <c r="F157" s="8"/>
      <c r="G157" s="8" t="str">
        <f t="shared" si="0"/>
        <v/>
      </c>
    </row>
    <row r="158" spans="1:8" ht="17.25" hidden="1" customHeight="1">
      <c r="A158" s="8">
        <v>9</v>
      </c>
      <c r="B158" s="8" t="str">
        <f>pd!C14</f>
        <v>MUHAMMAD AGUS RIFANI</v>
      </c>
      <c r="C158" s="8"/>
      <c r="D158" s="8"/>
      <c r="E158" s="8"/>
      <c r="F158" s="8"/>
      <c r="G158" s="8" t="str">
        <f t="shared" si="0"/>
        <v/>
      </c>
    </row>
    <row r="159" spans="1:8" ht="17.25" hidden="1" customHeight="1">
      <c r="A159" s="8">
        <v>10</v>
      </c>
      <c r="B159" s="8" t="str">
        <f>pd!C15</f>
        <v>MUHAMMAD AKBAR</v>
      </c>
      <c r="C159" s="8"/>
      <c r="D159" s="8"/>
      <c r="E159" s="8"/>
      <c r="F159" s="8"/>
      <c r="G159" s="8" t="str">
        <f t="shared" si="0"/>
        <v/>
      </c>
    </row>
    <row r="160" spans="1:8" ht="17.25" hidden="1" customHeight="1">
      <c r="A160" s="8">
        <v>11</v>
      </c>
      <c r="B160" s="8" t="str">
        <f>pd!C16</f>
        <v>MUHAMMAD ALPIANOR</v>
      </c>
      <c r="C160" s="8"/>
      <c r="D160" s="8"/>
      <c r="E160" s="8"/>
      <c r="F160" s="8"/>
      <c r="G160" s="8" t="str">
        <f t="shared" si="0"/>
        <v/>
      </c>
    </row>
    <row r="161" spans="1:7" ht="17.25" hidden="1" customHeight="1">
      <c r="A161" s="8">
        <v>12</v>
      </c>
      <c r="B161" s="8" t="str">
        <f>pd!C17</f>
        <v>MUHAMMAD ANDRIAN</v>
      </c>
      <c r="C161" s="8"/>
      <c r="D161" s="8"/>
      <c r="E161" s="8"/>
      <c r="F161" s="8"/>
      <c r="G161" s="8" t="str">
        <f t="shared" si="0"/>
        <v/>
      </c>
    </row>
    <row r="162" spans="1:7" ht="17.25" hidden="1" customHeight="1">
      <c r="A162" s="8">
        <v>13</v>
      </c>
      <c r="B162" s="8" t="str">
        <f>pd!C18</f>
        <v>MUHAMMAD AZIDAN</v>
      </c>
      <c r="C162" s="8"/>
      <c r="D162" s="8"/>
      <c r="E162" s="8"/>
      <c r="F162" s="8"/>
      <c r="G162" s="8" t="str">
        <f t="shared" si="0"/>
        <v/>
      </c>
    </row>
    <row r="163" spans="1:7" ht="17.25" hidden="1" customHeight="1">
      <c r="A163" s="8">
        <v>14</v>
      </c>
      <c r="B163" s="8" t="str">
        <f>pd!C19</f>
        <v>MUHAMMAD FAHRIANSYAH</v>
      </c>
      <c r="C163" s="8"/>
      <c r="D163" s="8"/>
      <c r="E163" s="8"/>
      <c r="F163" s="8"/>
      <c r="G163" s="8" t="str">
        <f t="shared" si="0"/>
        <v/>
      </c>
    </row>
    <row r="164" spans="1:7" ht="17.25" hidden="1" customHeight="1">
      <c r="A164" s="8">
        <v>15</v>
      </c>
      <c r="B164" s="8" t="str">
        <f>pd!C20</f>
        <v>MUHAMMAD FAUZAN</v>
      </c>
      <c r="C164" s="8"/>
      <c r="D164" s="8"/>
      <c r="E164" s="8"/>
      <c r="F164" s="8"/>
      <c r="G164" s="8" t="str">
        <f t="shared" si="0"/>
        <v/>
      </c>
    </row>
    <row r="165" spans="1:7" ht="17.25" hidden="1" customHeight="1">
      <c r="A165" s="8">
        <v>16</v>
      </c>
      <c r="B165" s="8" t="str">
        <f>pd!C21</f>
        <v>MUHAMMAD FAZAL HAFIZH</v>
      </c>
      <c r="C165" s="8"/>
      <c r="D165" s="8"/>
      <c r="E165" s="8"/>
      <c r="F165" s="8"/>
      <c r="G165" s="8" t="str">
        <f t="shared" si="0"/>
        <v/>
      </c>
    </row>
    <row r="166" spans="1:7" ht="17.25" hidden="1" customHeight="1">
      <c r="A166" s="8">
        <v>17</v>
      </c>
      <c r="B166" s="8" t="str">
        <f>pd!C22</f>
        <v>MUHAMMAD FIKRI</v>
      </c>
      <c r="C166" s="8"/>
      <c r="D166" s="8"/>
      <c r="E166" s="8"/>
      <c r="F166" s="8"/>
      <c r="G166" s="8" t="str">
        <f t="shared" si="0"/>
        <v/>
      </c>
    </row>
    <row r="167" spans="1:7" ht="17.25" hidden="1" customHeight="1">
      <c r="A167" s="8">
        <v>18</v>
      </c>
      <c r="B167" s="8" t="str">
        <f>pd!C23</f>
        <v>MUHAMMAD IHWAN</v>
      </c>
      <c r="C167" s="8"/>
      <c r="D167" s="8"/>
      <c r="E167" s="8"/>
      <c r="F167" s="8"/>
      <c r="G167" s="8" t="str">
        <f t="shared" si="0"/>
        <v/>
      </c>
    </row>
    <row r="168" spans="1:7" ht="17.25" hidden="1" customHeight="1">
      <c r="A168" s="8">
        <v>19</v>
      </c>
      <c r="B168" s="8" t="str">
        <f>pd!C24</f>
        <v>MUHAMMAD IQBAL FIRDAUS</v>
      </c>
      <c r="C168" s="8"/>
      <c r="D168" s="8"/>
      <c r="E168" s="8"/>
      <c r="F168" s="8"/>
      <c r="G168" s="8" t="str">
        <f t="shared" si="0"/>
        <v/>
      </c>
    </row>
    <row r="169" spans="1:7" ht="17.25" hidden="1" customHeight="1">
      <c r="A169" s="8">
        <v>20</v>
      </c>
      <c r="B169" s="8" t="str">
        <f>pd!C25</f>
        <v>MUHAMMAD IZZA ARRAFI</v>
      </c>
      <c r="C169" s="8"/>
      <c r="D169" s="8"/>
      <c r="E169" s="8"/>
      <c r="F169" s="8"/>
      <c r="G169" s="8" t="str">
        <f t="shared" si="0"/>
        <v/>
      </c>
    </row>
    <row r="170" spans="1:7" ht="17.25" hidden="1" customHeight="1">
      <c r="A170" s="8">
        <v>21</v>
      </c>
      <c r="B170" s="8" t="str">
        <f>pd!C26</f>
        <v>MUHAMMAD MAHDI</v>
      </c>
      <c r="C170" s="8"/>
      <c r="D170" s="8"/>
      <c r="E170" s="8"/>
      <c r="F170" s="8"/>
      <c r="G170" s="8" t="str">
        <f t="shared" si="0"/>
        <v/>
      </c>
    </row>
    <row r="171" spans="1:7" ht="17.25" hidden="1" customHeight="1">
      <c r="A171" s="8">
        <v>22</v>
      </c>
      <c r="B171" s="8" t="str">
        <f>pd!C27</f>
        <v>MUHAMMAD NAHDY RAMADHAN</v>
      </c>
      <c r="C171" s="8"/>
      <c r="D171" s="8"/>
      <c r="E171" s="8"/>
      <c r="F171" s="8"/>
      <c r="G171" s="8" t="str">
        <f t="shared" si="0"/>
        <v/>
      </c>
    </row>
    <row r="172" spans="1:7" ht="17.25" hidden="1" customHeight="1">
      <c r="A172" s="8">
        <v>23</v>
      </c>
      <c r="B172" s="8" t="str">
        <f>pd!C28</f>
        <v>MUHAMMAD NUR FADHILAH</v>
      </c>
      <c r="C172" s="8"/>
      <c r="D172" s="8"/>
      <c r="E172" s="8"/>
      <c r="F172" s="8"/>
      <c r="G172" s="8" t="str">
        <f t="shared" si="0"/>
        <v/>
      </c>
    </row>
    <row r="173" spans="1:7" ht="17.25" hidden="1" customHeight="1">
      <c r="A173" s="8">
        <v>24</v>
      </c>
      <c r="B173" s="8" t="str">
        <f>pd!C29</f>
        <v>MUHAMMAD RAHMAN</v>
      </c>
      <c r="C173" s="8"/>
      <c r="D173" s="8"/>
      <c r="E173" s="8"/>
      <c r="F173" s="8"/>
      <c r="G173" s="8" t="str">
        <f t="shared" si="0"/>
        <v/>
      </c>
    </row>
    <row r="174" spans="1:7" ht="17.25" hidden="1" customHeight="1">
      <c r="A174" s="8">
        <v>25</v>
      </c>
      <c r="B174" s="8" t="str">
        <f>pd!C30</f>
        <v>MUHAMMAD RAIHAN</v>
      </c>
      <c r="C174" s="8"/>
      <c r="D174" s="8"/>
      <c r="E174" s="8"/>
      <c r="F174" s="8"/>
      <c r="G174" s="8" t="str">
        <f t="shared" si="0"/>
        <v/>
      </c>
    </row>
    <row r="175" spans="1:7" ht="17.25" hidden="1" customHeight="1">
      <c r="A175" s="8">
        <v>26</v>
      </c>
      <c r="B175" s="8" t="str">
        <f>pd!C31</f>
        <v>MUHAMMAD RAYHAN PARIZAN</v>
      </c>
      <c r="C175" s="8"/>
      <c r="D175" s="8"/>
      <c r="E175" s="8"/>
      <c r="F175" s="8"/>
      <c r="G175" s="8" t="str">
        <f t="shared" si="0"/>
        <v/>
      </c>
    </row>
    <row r="176" spans="1:7" ht="17.25" hidden="1" customHeight="1">
      <c r="A176" s="8">
        <v>27</v>
      </c>
      <c r="B176" s="8" t="str">
        <f>pd!C32</f>
        <v>MUHAMMAD RIFKI</v>
      </c>
      <c r="C176" s="8"/>
      <c r="D176" s="8"/>
      <c r="E176" s="8"/>
      <c r="F176" s="8"/>
      <c r="G176" s="8" t="str">
        <f t="shared" si="0"/>
        <v/>
      </c>
    </row>
    <row r="177" spans="1:7" ht="17.25" hidden="1" customHeight="1">
      <c r="A177" s="8">
        <v>28</v>
      </c>
      <c r="B177" s="8" t="str">
        <f>pd!C33</f>
        <v>MUHAMMAD RINALDI MAULANA</v>
      </c>
      <c r="C177" s="8"/>
      <c r="D177" s="8"/>
      <c r="E177" s="8"/>
      <c r="F177" s="8"/>
      <c r="G177" s="8" t="str">
        <f t="shared" si="0"/>
        <v/>
      </c>
    </row>
    <row r="178" spans="1:7" ht="17.25" hidden="1" customHeight="1">
      <c r="A178" s="8">
        <v>29</v>
      </c>
      <c r="B178" s="8" t="str">
        <f>pd!C34</f>
        <v>MUHAMMAD RIZAL</v>
      </c>
      <c r="C178" s="8"/>
      <c r="D178" s="8"/>
      <c r="E178" s="8"/>
      <c r="F178" s="8"/>
      <c r="G178" s="8" t="str">
        <f t="shared" si="0"/>
        <v/>
      </c>
    </row>
    <row r="179" spans="1:7" ht="17.25" hidden="1" customHeight="1">
      <c r="A179" s="8">
        <v>30</v>
      </c>
      <c r="B179" s="8" t="str">
        <f>pd!C35</f>
        <v>MUHAMMAD RUDI</v>
      </c>
      <c r="C179" s="8"/>
      <c r="D179" s="8"/>
      <c r="E179" s="8"/>
      <c r="F179" s="8"/>
      <c r="G179" s="8" t="str">
        <f t="shared" si="0"/>
        <v/>
      </c>
    </row>
    <row r="180" spans="1:7" ht="17.25" hidden="1" customHeight="1">
      <c r="A180" s="8">
        <v>31</v>
      </c>
      <c r="B180" s="8" t="str">
        <f>pd!C36</f>
        <v>MUHAMMAD SARBANI</v>
      </c>
      <c r="C180" s="8"/>
      <c r="D180" s="8"/>
      <c r="E180" s="8"/>
      <c r="F180" s="8"/>
      <c r="G180" s="8" t="str">
        <f t="shared" si="0"/>
        <v/>
      </c>
    </row>
    <row r="181" spans="1:7" ht="17.25" hidden="1" customHeight="1">
      <c r="A181" s="8">
        <v>32</v>
      </c>
      <c r="B181" s="8" t="str">
        <f>pd!C37</f>
        <v>MUHAMMAD SYIFA ALIF NUGRAHA</v>
      </c>
      <c r="C181" s="8"/>
      <c r="D181" s="8"/>
      <c r="E181" s="8"/>
      <c r="F181" s="8"/>
      <c r="G181" s="8" t="str">
        <f t="shared" si="0"/>
        <v/>
      </c>
    </row>
    <row r="182" spans="1:7" ht="17.25" hidden="1" customHeight="1">
      <c r="A182" s="8">
        <v>33</v>
      </c>
      <c r="B182" s="8" t="str">
        <f>pd!C38</f>
        <v>MUHAMMAD YUSUF</v>
      </c>
      <c r="C182" s="8"/>
      <c r="D182" s="8"/>
      <c r="E182" s="8"/>
      <c r="F182" s="8"/>
      <c r="G182" s="8" t="str">
        <f t="shared" si="0"/>
        <v/>
      </c>
    </row>
    <row r="183" spans="1:7" ht="17.25" hidden="1" customHeight="1">
      <c r="A183" s="8">
        <v>34</v>
      </c>
      <c r="B183" s="8" t="str">
        <f>pd!C39</f>
        <v>OSAMAH NASRULLAH</v>
      </c>
      <c r="C183" s="8"/>
      <c r="D183" s="8"/>
      <c r="E183" s="8"/>
      <c r="F183" s="8"/>
      <c r="G183" s="8" t="str">
        <f t="shared" si="0"/>
        <v/>
      </c>
    </row>
    <row r="184" spans="1:7" ht="17.25" hidden="1" customHeight="1">
      <c r="A184" s="8">
        <v>35</v>
      </c>
      <c r="B184" s="8" t="str">
        <f>pd!C40</f>
        <v>RUDISA</v>
      </c>
      <c r="C184" s="8"/>
      <c r="D184" s="8"/>
      <c r="E184" s="8"/>
      <c r="F184" s="8"/>
      <c r="G184" s="8" t="str">
        <f t="shared" si="0"/>
        <v/>
      </c>
    </row>
    <row r="185" spans="1:7" ht="17.25" hidden="1" customHeight="1">
      <c r="A185" s="8">
        <v>36</v>
      </c>
      <c r="B185" s="8" t="str">
        <f>pd!C41</f>
        <v>ZAINAL ILMI</v>
      </c>
      <c r="C185" s="8"/>
      <c r="D185" s="8"/>
      <c r="E185" s="8"/>
      <c r="F185" s="8"/>
      <c r="G185" s="8" t="str">
        <f t="shared" si="0"/>
        <v/>
      </c>
    </row>
    <row r="186" spans="1:7" ht="17.25" hidden="1" customHeight="1">
      <c r="A186" s="8">
        <v>37</v>
      </c>
      <c r="B186" s="8">
        <f>pd!C42</f>
        <v>0</v>
      </c>
      <c r="C186" s="8"/>
      <c r="D186" s="8"/>
      <c r="E186" s="8"/>
      <c r="F186" s="8"/>
      <c r="G186" s="8" t="str">
        <f t="shared" si="0"/>
        <v/>
      </c>
    </row>
    <row r="187" spans="1:7" ht="17.25" hidden="1" customHeight="1">
      <c r="A187" s="8">
        <v>38</v>
      </c>
      <c r="B187" s="8">
        <f>pd!C43</f>
        <v>0</v>
      </c>
      <c r="C187" s="8"/>
      <c r="D187" s="8"/>
      <c r="E187" s="8"/>
      <c r="F187" s="8"/>
      <c r="G187" s="8" t="str">
        <f t="shared" si="0"/>
        <v/>
      </c>
    </row>
    <row r="188" spans="1:7" ht="17.25" hidden="1" customHeight="1">
      <c r="A188" s="8">
        <v>39</v>
      </c>
      <c r="B188" s="8">
        <f>pd!C44</f>
        <v>0</v>
      </c>
      <c r="C188" s="8"/>
      <c r="D188" s="8"/>
      <c r="E188" s="8"/>
      <c r="F188" s="8"/>
      <c r="G188" s="8" t="str">
        <f t="shared" si="0"/>
        <v/>
      </c>
    </row>
    <row r="189" spans="1:7" ht="17.25" hidden="1" customHeight="1">
      <c r="A189" s="8">
        <v>40</v>
      </c>
      <c r="B189" s="8">
        <f>pd!C45</f>
        <v>0</v>
      </c>
      <c r="C189" s="8"/>
      <c r="D189" s="8"/>
      <c r="E189" s="8"/>
      <c r="F189" s="8"/>
      <c r="G189" s="8" t="str">
        <f t="shared" si="0"/>
        <v/>
      </c>
    </row>
    <row r="191" spans="1:7" ht="17.25" customHeight="1">
      <c r="A191" s="1">
        <v>3</v>
      </c>
      <c r="B191" s="1" t="s">
        <v>178</v>
      </c>
    </row>
    <row r="192" spans="1:7" ht="17.25" customHeight="1">
      <c r="B192" s="1" t="s">
        <v>116</v>
      </c>
    </row>
    <row r="193" spans="1:2" ht="17.25" customHeight="1">
      <c r="B193" s="1" t="s">
        <v>117</v>
      </c>
    </row>
    <row r="194" spans="1:2" ht="17.25" customHeight="1">
      <c r="B194" s="1" t="s">
        <v>118</v>
      </c>
    </row>
    <row r="195" spans="1:2" ht="17.25" customHeight="1">
      <c r="B195" s="1" t="s">
        <v>119</v>
      </c>
    </row>
    <row r="197" spans="1:2" ht="17.25" customHeight="1">
      <c r="A197" s="1" t="s">
        <v>120</v>
      </c>
    </row>
    <row r="198" spans="1:2" ht="17.25" customHeight="1">
      <c r="B198" s="1" t="s">
        <v>111</v>
      </c>
    </row>
    <row r="199" spans="1:2" ht="17.25" customHeight="1">
      <c r="B199" s="303" t="s">
        <v>121</v>
      </c>
    </row>
    <row r="200" spans="1:2" ht="17.25" customHeight="1">
      <c r="B200" s="303" t="s">
        <v>122</v>
      </c>
    </row>
    <row r="201" spans="1:2" ht="17.25" customHeight="1">
      <c r="B201" s="303" t="s">
        <v>123</v>
      </c>
    </row>
    <row r="202" spans="1:2" ht="17.25" customHeight="1">
      <c r="B202" s="303" t="s">
        <v>124</v>
      </c>
    </row>
    <row r="204" spans="1:2" ht="17.25" customHeight="1">
      <c r="B204" s="1" t="s">
        <v>125</v>
      </c>
    </row>
    <row r="205" spans="1:2" ht="17.25" customHeight="1">
      <c r="B205" s="1" t="s">
        <v>126</v>
      </c>
    </row>
    <row r="206" spans="1:2" ht="17.25" customHeight="1">
      <c r="B206" s="1" t="s">
        <v>127</v>
      </c>
    </row>
    <row r="207" spans="1:2" ht="17.25" customHeight="1">
      <c r="B207" s="1" t="s">
        <v>128</v>
      </c>
    </row>
    <row r="208" spans="1:2" ht="17.25" customHeight="1">
      <c r="B208" s="1" t="s">
        <v>129</v>
      </c>
    </row>
    <row r="210" spans="1:2" ht="17.25" customHeight="1">
      <c r="B210" s="1" t="s">
        <v>130</v>
      </c>
    </row>
    <row r="211" spans="1:2" ht="17.25" customHeight="1">
      <c r="B211" s="1" t="s">
        <v>132</v>
      </c>
    </row>
    <row r="212" spans="1:2" ht="17.25" customHeight="1">
      <c r="B212" s="1" t="s">
        <v>133</v>
      </c>
    </row>
    <row r="213" spans="1:2" ht="17.25" customHeight="1">
      <c r="B213" s="1" t="s">
        <v>134</v>
      </c>
    </row>
    <row r="214" spans="1:2" ht="17.25" customHeight="1">
      <c r="B214" s="1" t="s">
        <v>135</v>
      </c>
    </row>
    <row r="216" spans="1:2" ht="17.25" customHeight="1">
      <c r="B216" s="1" t="s">
        <v>131</v>
      </c>
    </row>
    <row r="217" spans="1:2" ht="17.25" customHeight="1">
      <c r="B217" s="1" t="s">
        <v>136</v>
      </c>
    </row>
    <row r="218" spans="1:2" ht="17.25" customHeight="1">
      <c r="B218" s="1" t="s">
        <v>137</v>
      </c>
    </row>
    <row r="219" spans="1:2" ht="17.25" customHeight="1">
      <c r="B219" s="1" t="s">
        <v>138</v>
      </c>
    </row>
    <row r="220" spans="1:2" ht="17.25" customHeight="1">
      <c r="B220" s="1" t="s">
        <v>139</v>
      </c>
    </row>
    <row r="221" spans="1:2" ht="17.25" customHeight="1">
      <c r="B221" s="1" t="s">
        <v>43</v>
      </c>
    </row>
    <row r="222" spans="1:2" ht="17.25" customHeight="1">
      <c r="A222" s="1" t="s">
        <v>170</v>
      </c>
    </row>
    <row r="223" spans="1:2" ht="17.25" customHeight="1">
      <c r="B223" s="1" t="s">
        <v>43</v>
      </c>
    </row>
    <row r="224" spans="1:2" ht="17.25" customHeight="1">
      <c r="A224" s="1" t="s">
        <v>181</v>
      </c>
    </row>
    <row r="225" spans="1:8" ht="17.25" customHeight="1">
      <c r="B225" s="1" t="s">
        <v>140</v>
      </c>
    </row>
    <row r="226" spans="1:8" ht="17.25" customHeight="1">
      <c r="B226" s="1" t="s">
        <v>141</v>
      </c>
    </row>
    <row r="227" spans="1:8" ht="17.25" customHeight="1">
      <c r="B227" s="1" t="s">
        <v>142</v>
      </c>
    </row>
    <row r="228" spans="1:8" ht="17.25" customHeight="1">
      <c r="B228" s="1" t="s">
        <v>143</v>
      </c>
    </row>
    <row r="230" spans="1:8" ht="17.25" customHeight="1">
      <c r="B230" s="1" t="s">
        <v>151</v>
      </c>
    </row>
    <row r="231" spans="1:8" ht="17.25" customHeight="1">
      <c r="A231" s="334" t="s">
        <v>2</v>
      </c>
      <c r="B231" s="341"/>
      <c r="C231" s="470" t="s">
        <v>61</v>
      </c>
      <c r="D231" s="472"/>
      <c r="E231" s="470" t="s">
        <v>152</v>
      </c>
      <c r="F231" s="471"/>
      <c r="G231" s="472"/>
      <c r="H231" s="302" t="s">
        <v>153</v>
      </c>
    </row>
    <row r="232" spans="1:8" ht="95.25" customHeight="1">
      <c r="A232" s="333" t="e">
        <f>B141</f>
        <v>#REF!</v>
      </c>
      <c r="B232" s="333"/>
      <c r="C232" s="336" t="e">
        <f>A30</f>
        <v>#REF!</v>
      </c>
      <c r="D232" s="337"/>
      <c r="E232" s="336" t="s">
        <v>628</v>
      </c>
      <c r="F232" s="473"/>
      <c r="G232" s="337"/>
      <c r="H232" s="300" t="s">
        <v>146</v>
      </c>
    </row>
    <row r="233" spans="1:8" ht="17.25" customHeight="1">
      <c r="A233" s="336" t="s">
        <v>388</v>
      </c>
      <c r="B233" s="473"/>
      <c r="C233" s="473"/>
      <c r="D233" s="473"/>
      <c r="E233" s="473"/>
      <c r="F233" s="473"/>
      <c r="G233" s="473"/>
      <c r="H233" s="337"/>
    </row>
    <row r="234" spans="1:8" ht="17.25" customHeight="1">
      <c r="A234" s="297">
        <v>1</v>
      </c>
      <c r="B234" s="336" t="s">
        <v>629</v>
      </c>
      <c r="C234" s="473"/>
      <c r="D234" s="473"/>
      <c r="E234" s="473"/>
      <c r="F234" s="473"/>
      <c r="G234" s="473"/>
      <c r="H234" s="337"/>
    </row>
    <row r="235" spans="1:8" ht="17.25" hidden="1" customHeight="1">
      <c r="A235" s="297">
        <v>2</v>
      </c>
      <c r="B235" s="336"/>
      <c r="C235" s="473"/>
      <c r="D235" s="473"/>
      <c r="E235" s="473"/>
      <c r="F235" s="473"/>
      <c r="G235" s="473"/>
      <c r="H235" s="337"/>
    </row>
    <row r="236" spans="1:8" ht="17.25" hidden="1" customHeight="1">
      <c r="A236" s="297">
        <v>3</v>
      </c>
      <c r="B236" s="336"/>
      <c r="C236" s="473"/>
      <c r="D236" s="473"/>
      <c r="E236" s="473"/>
      <c r="F236" s="473"/>
      <c r="G236" s="473"/>
      <c r="H236" s="337"/>
    </row>
    <row r="237" spans="1:8" ht="17.25" hidden="1" customHeight="1">
      <c r="A237" s="297">
        <v>4</v>
      </c>
      <c r="B237" s="336"/>
      <c r="C237" s="473"/>
      <c r="D237" s="473"/>
      <c r="E237" s="473"/>
      <c r="F237" s="473"/>
      <c r="G237" s="473"/>
      <c r="H237" s="337"/>
    </row>
    <row r="238" spans="1:8" ht="17.25" hidden="1" customHeight="1">
      <c r="A238" s="297">
        <v>5</v>
      </c>
      <c r="B238" s="336"/>
      <c r="C238" s="473"/>
      <c r="D238" s="473"/>
      <c r="E238" s="473"/>
      <c r="F238" s="473"/>
      <c r="G238" s="473"/>
      <c r="H238" s="337"/>
    </row>
    <row r="239" spans="1:8" ht="17.25" hidden="1" customHeight="1">
      <c r="A239" s="297">
        <v>6</v>
      </c>
      <c r="B239" s="336"/>
      <c r="C239" s="473"/>
      <c r="D239" s="473"/>
      <c r="E239" s="473"/>
      <c r="F239" s="473"/>
      <c r="G239" s="473"/>
      <c r="H239" s="337"/>
    </row>
    <row r="240" spans="1:8" ht="17.25" hidden="1" customHeight="1">
      <c r="A240" s="297">
        <v>7</v>
      </c>
      <c r="B240" s="336"/>
      <c r="C240" s="473"/>
      <c r="D240" s="473"/>
      <c r="E240" s="473"/>
      <c r="F240" s="473"/>
      <c r="G240" s="473"/>
      <c r="H240" s="337"/>
    </row>
    <row r="241" spans="1:10" ht="17.25" hidden="1" customHeight="1">
      <c r="A241" s="297">
        <v>8</v>
      </c>
      <c r="B241" s="336"/>
      <c r="C241" s="473"/>
      <c r="D241" s="473"/>
      <c r="E241" s="473"/>
      <c r="F241" s="473"/>
      <c r="G241" s="473"/>
      <c r="H241" s="337"/>
    </row>
    <row r="242" spans="1:10" ht="17.25" hidden="1" customHeight="1">
      <c r="A242" s="297">
        <v>9</v>
      </c>
      <c r="B242" s="336"/>
      <c r="C242" s="473"/>
      <c r="D242" s="473"/>
      <c r="E242" s="473"/>
      <c r="F242" s="473"/>
      <c r="G242" s="473"/>
      <c r="H242" s="337"/>
    </row>
    <row r="243" spans="1:10" ht="17.25" hidden="1" customHeight="1">
      <c r="A243" s="297">
        <v>10</v>
      </c>
      <c r="B243" s="336"/>
      <c r="C243" s="473"/>
      <c r="D243" s="473"/>
      <c r="E243" s="473"/>
      <c r="F243" s="473"/>
      <c r="G243" s="473"/>
      <c r="H243" s="337"/>
    </row>
    <row r="244" spans="1:10" ht="17.25" customHeight="1">
      <c r="A244" s="463" t="s">
        <v>154</v>
      </c>
      <c r="B244" s="464"/>
      <c r="C244" s="464"/>
      <c r="D244" s="464"/>
      <c r="E244" s="464"/>
      <c r="F244" s="464"/>
      <c r="G244" s="464"/>
      <c r="H244" s="465"/>
    </row>
    <row r="245" spans="1:10" ht="66" customHeight="1">
      <c r="A245" s="297">
        <v>1</v>
      </c>
      <c r="B245" s="336" t="s">
        <v>630</v>
      </c>
      <c r="C245" s="473"/>
      <c r="D245" s="473"/>
      <c r="E245" s="473"/>
      <c r="F245" s="473"/>
      <c r="G245" s="473"/>
      <c r="H245" s="337"/>
    </row>
    <row r="246" spans="1:10" ht="17.25" hidden="1" customHeight="1">
      <c r="A246" s="297">
        <v>2</v>
      </c>
      <c r="B246" s="336"/>
      <c r="C246" s="473"/>
      <c r="D246" s="473"/>
      <c r="E246" s="473"/>
      <c r="F246" s="473"/>
      <c r="G246" s="473"/>
      <c r="H246" s="337"/>
      <c r="I246" s="211"/>
      <c r="J246" s="211"/>
    </row>
    <row r="247" spans="1:10" ht="17.25" hidden="1" customHeight="1">
      <c r="A247" s="297">
        <v>3</v>
      </c>
      <c r="B247" s="336"/>
      <c r="C247" s="473"/>
      <c r="D247" s="473"/>
      <c r="E247" s="473"/>
      <c r="F247" s="473"/>
      <c r="G247" s="473"/>
      <c r="H247" s="337"/>
      <c r="I247" s="211"/>
      <c r="J247" s="211"/>
    </row>
    <row r="248" spans="1:10" ht="17.25" hidden="1" customHeight="1">
      <c r="A248" s="297">
        <v>4</v>
      </c>
      <c r="B248" s="336"/>
      <c r="C248" s="473"/>
      <c r="D248" s="473"/>
      <c r="E248" s="473"/>
      <c r="F248" s="473"/>
      <c r="G248" s="473"/>
      <c r="H248" s="337"/>
      <c r="I248" s="211"/>
      <c r="J248" s="211"/>
    </row>
    <row r="249" spans="1:10" ht="17.25" hidden="1" customHeight="1">
      <c r="A249" s="297">
        <v>5</v>
      </c>
      <c r="B249" s="336"/>
      <c r="C249" s="473"/>
      <c r="D249" s="473"/>
      <c r="E249" s="473"/>
      <c r="F249" s="473"/>
      <c r="G249" s="473"/>
      <c r="H249" s="337"/>
      <c r="I249" s="211"/>
      <c r="J249" s="211"/>
    </row>
    <row r="250" spans="1:10" ht="17.25" hidden="1" customHeight="1">
      <c r="A250" s="297">
        <v>6</v>
      </c>
      <c r="B250" s="336"/>
      <c r="C250" s="473"/>
      <c r="D250" s="473"/>
      <c r="E250" s="473"/>
      <c r="F250" s="473"/>
      <c r="G250" s="473"/>
      <c r="H250" s="337"/>
      <c r="I250" s="211"/>
      <c r="J250" s="211"/>
    </row>
    <row r="251" spans="1:10" ht="17.25" hidden="1" customHeight="1">
      <c r="A251" s="297">
        <v>7</v>
      </c>
      <c r="B251" s="336"/>
      <c r="C251" s="473"/>
      <c r="D251" s="473"/>
      <c r="E251" s="473"/>
      <c r="F251" s="473"/>
      <c r="G251" s="473"/>
      <c r="H251" s="337"/>
      <c r="I251" s="211"/>
      <c r="J251" s="211"/>
    </row>
    <row r="252" spans="1:10" ht="17.25" hidden="1" customHeight="1">
      <c r="A252" s="297">
        <v>8</v>
      </c>
      <c r="B252" s="336"/>
      <c r="C252" s="473"/>
      <c r="D252" s="473"/>
      <c r="E252" s="473"/>
      <c r="F252" s="473"/>
      <c r="G252" s="473"/>
      <c r="H252" s="337"/>
      <c r="I252" s="211"/>
      <c r="J252" s="211"/>
    </row>
    <row r="253" spans="1:10" ht="17.25" hidden="1" customHeight="1">
      <c r="A253" s="297">
        <v>9</v>
      </c>
      <c r="B253" s="336"/>
      <c r="C253" s="473"/>
      <c r="D253" s="473"/>
      <c r="E253" s="473"/>
      <c r="F253" s="473"/>
      <c r="G253" s="473"/>
      <c r="H253" s="337"/>
      <c r="I253" s="211"/>
      <c r="J253" s="211"/>
    </row>
    <row r="254" spans="1:10" ht="17.25" hidden="1" customHeight="1">
      <c r="A254" s="297">
        <v>10</v>
      </c>
      <c r="B254" s="336"/>
      <c r="C254" s="473"/>
      <c r="D254" s="473"/>
      <c r="E254" s="473"/>
      <c r="F254" s="473"/>
      <c r="G254" s="473"/>
      <c r="H254" s="337"/>
      <c r="I254" s="211"/>
      <c r="J254" s="211"/>
    </row>
    <row r="255" spans="1:10" ht="17.25" customHeight="1">
      <c r="A255" s="211"/>
      <c r="B255" s="211"/>
      <c r="C255" s="211"/>
      <c r="D255" s="211"/>
      <c r="E255" s="211"/>
      <c r="F255" s="211"/>
      <c r="G255" s="211"/>
      <c r="H255" s="211"/>
      <c r="I255" s="211"/>
      <c r="J255" s="211"/>
    </row>
    <row r="256" spans="1:10" ht="17.25" customHeight="1">
      <c r="A256" s="157">
        <v>4</v>
      </c>
      <c r="B256" s="1" t="s">
        <v>155</v>
      </c>
    </row>
    <row r="257" spans="1:14" s="299" customFormat="1" ht="17.25" customHeight="1">
      <c r="A257" s="319" t="s">
        <v>52</v>
      </c>
      <c r="B257" s="319" t="s">
        <v>110</v>
      </c>
      <c r="C257" s="318" t="s">
        <v>156</v>
      </c>
      <c r="D257" s="318"/>
      <c r="E257" s="318"/>
      <c r="F257" s="318"/>
      <c r="G257" s="318"/>
      <c r="H257" s="318"/>
      <c r="I257" s="318"/>
      <c r="J257" s="318"/>
      <c r="K257" s="318"/>
      <c r="L257" s="318"/>
      <c r="M257" s="319" t="s">
        <v>157</v>
      </c>
      <c r="N257" s="1" t="s">
        <v>407</v>
      </c>
    </row>
    <row r="258" spans="1:14" s="299" customFormat="1" ht="17.25" customHeight="1">
      <c r="A258" s="320"/>
      <c r="B258" s="320"/>
      <c r="C258" s="297">
        <v>1</v>
      </c>
      <c r="D258" s="297">
        <v>2</v>
      </c>
      <c r="E258" s="297">
        <v>3</v>
      </c>
      <c r="F258" s="297">
        <v>4</v>
      </c>
      <c r="G258" s="297">
        <v>5</v>
      </c>
      <c r="H258" s="297">
        <v>6</v>
      </c>
      <c r="I258" s="297">
        <v>7</v>
      </c>
      <c r="J258" s="297">
        <v>8</v>
      </c>
      <c r="K258" s="297">
        <v>9</v>
      </c>
      <c r="L258" s="297">
        <v>10</v>
      </c>
      <c r="M258" s="320"/>
      <c r="N258" s="1">
        <v>25</v>
      </c>
    </row>
    <row r="259" spans="1:14" ht="17.25" customHeight="1">
      <c r="A259" s="301">
        <v>1</v>
      </c>
      <c r="B259" s="8" t="str">
        <f>B150</f>
        <v>AHMAD JUNAIDI</v>
      </c>
      <c r="C259" s="301"/>
      <c r="D259" s="301"/>
      <c r="E259" s="301"/>
      <c r="F259" s="301"/>
      <c r="G259" s="301"/>
      <c r="H259" s="301"/>
      <c r="I259" s="301"/>
      <c r="J259" s="301"/>
      <c r="K259" s="301"/>
      <c r="L259" s="301"/>
      <c r="M259" s="301" t="str">
        <f>IF(COUNT(C259:L259)=0,"",((SUM(C259:L259)/(COUNTA($B$234:$H$243)*4))*4)*$N$258)</f>
        <v/>
      </c>
    </row>
    <row r="260" spans="1:14" ht="17.25" customHeight="1">
      <c r="A260" s="301">
        <v>2</v>
      </c>
      <c r="B260" s="8" t="str">
        <f t="shared" ref="B260:B298" si="1">B151</f>
        <v>AHMAD RIYUDHA</v>
      </c>
      <c r="C260" s="301"/>
      <c r="D260" s="301"/>
      <c r="E260" s="301"/>
      <c r="F260" s="301"/>
      <c r="G260" s="301"/>
      <c r="H260" s="301"/>
      <c r="I260" s="301"/>
      <c r="J260" s="301"/>
      <c r="K260" s="301"/>
      <c r="L260" s="301"/>
      <c r="M260" s="301" t="str">
        <f>IF(COUNT(C260:L260)=0,"",((SUM(C260:L260)/(COUNTA($B$234:$H$243)*4))*4)*$N$258)</f>
        <v/>
      </c>
    </row>
    <row r="261" spans="1:14" ht="17.25" customHeight="1">
      <c r="A261" s="301">
        <v>3</v>
      </c>
      <c r="B261" s="8" t="str">
        <f t="shared" si="1"/>
        <v>AHMAD SAYUDINOR</v>
      </c>
      <c r="C261" s="301"/>
      <c r="D261" s="301"/>
      <c r="E261" s="301"/>
      <c r="F261" s="301"/>
      <c r="G261" s="301"/>
      <c r="H261" s="301"/>
      <c r="I261" s="301"/>
      <c r="J261" s="301"/>
      <c r="K261" s="301"/>
      <c r="L261" s="301"/>
      <c r="M261" s="301" t="str">
        <f t="shared" ref="M261:M298" si="2">IF(COUNT(C261:L261)=0,"",((SUM(C261:L261)/(COUNTA($B$234:$H$243)*4))*4)*$N$258)</f>
        <v/>
      </c>
    </row>
    <row r="262" spans="1:14" ht="17.25" hidden="1" customHeight="1">
      <c r="A262" s="301">
        <v>4</v>
      </c>
      <c r="B262" s="8" t="str">
        <f t="shared" si="1"/>
        <v>HILMAN SYA'FEI</v>
      </c>
      <c r="C262" s="301"/>
      <c r="D262" s="301"/>
      <c r="E262" s="301"/>
      <c r="F262" s="301"/>
      <c r="G262" s="301"/>
      <c r="H262" s="301"/>
      <c r="I262" s="301"/>
      <c r="J262" s="301"/>
      <c r="K262" s="301"/>
      <c r="L262" s="301"/>
      <c r="M262" s="301" t="str">
        <f t="shared" si="2"/>
        <v/>
      </c>
    </row>
    <row r="263" spans="1:14" ht="17.25" hidden="1" customHeight="1">
      <c r="A263" s="301">
        <v>5</v>
      </c>
      <c r="B263" s="8" t="str">
        <f t="shared" si="1"/>
        <v>JAMALUDDIN</v>
      </c>
      <c r="C263" s="301"/>
      <c r="D263" s="301"/>
      <c r="E263" s="301"/>
      <c r="F263" s="301"/>
      <c r="G263" s="301"/>
      <c r="H263" s="301"/>
      <c r="I263" s="301"/>
      <c r="J263" s="301"/>
      <c r="K263" s="301"/>
      <c r="L263" s="301"/>
      <c r="M263" s="301" t="str">
        <f t="shared" si="2"/>
        <v/>
      </c>
    </row>
    <row r="264" spans="1:14" ht="17.25" hidden="1" customHeight="1">
      <c r="A264" s="301">
        <v>6</v>
      </c>
      <c r="B264" s="8" t="str">
        <f t="shared" si="1"/>
        <v>M. ADITYA RYANDI</v>
      </c>
      <c r="C264" s="301"/>
      <c r="D264" s="301"/>
      <c r="E264" s="301"/>
      <c r="F264" s="301"/>
      <c r="G264" s="301"/>
      <c r="H264" s="301"/>
      <c r="I264" s="301"/>
      <c r="J264" s="301"/>
      <c r="K264" s="301"/>
      <c r="L264" s="301"/>
      <c r="M264" s="301" t="str">
        <f t="shared" si="2"/>
        <v/>
      </c>
    </row>
    <row r="265" spans="1:14" ht="17.25" hidden="1" customHeight="1">
      <c r="A265" s="301">
        <v>7</v>
      </c>
      <c r="B265" s="8" t="str">
        <f t="shared" si="1"/>
        <v>M. ZAINAL AKBAR</v>
      </c>
      <c r="C265" s="301"/>
      <c r="D265" s="301"/>
      <c r="E265" s="301"/>
      <c r="F265" s="301"/>
      <c r="G265" s="301"/>
      <c r="H265" s="301"/>
      <c r="I265" s="301"/>
      <c r="J265" s="301"/>
      <c r="K265" s="301"/>
      <c r="L265" s="301"/>
      <c r="M265" s="301" t="str">
        <f t="shared" si="2"/>
        <v/>
      </c>
    </row>
    <row r="266" spans="1:14" ht="17.25" hidden="1" customHeight="1">
      <c r="A266" s="301">
        <v>8</v>
      </c>
      <c r="B266" s="8" t="str">
        <f t="shared" si="1"/>
        <v>MAULIDI</v>
      </c>
      <c r="C266" s="301"/>
      <c r="D266" s="301"/>
      <c r="E266" s="301"/>
      <c r="F266" s="301"/>
      <c r="G266" s="301"/>
      <c r="H266" s="301"/>
      <c r="I266" s="301"/>
      <c r="J266" s="301"/>
      <c r="K266" s="301"/>
      <c r="L266" s="301"/>
      <c r="M266" s="301" t="str">
        <f t="shared" si="2"/>
        <v/>
      </c>
    </row>
    <row r="267" spans="1:14" ht="17.25" hidden="1" customHeight="1">
      <c r="A267" s="301">
        <v>9</v>
      </c>
      <c r="B267" s="8" t="str">
        <f t="shared" si="1"/>
        <v>MUHAMMAD AGUS RIFANI</v>
      </c>
      <c r="C267" s="301"/>
      <c r="D267" s="301"/>
      <c r="E267" s="301"/>
      <c r="F267" s="301"/>
      <c r="G267" s="301"/>
      <c r="H267" s="301"/>
      <c r="I267" s="301"/>
      <c r="J267" s="301"/>
      <c r="K267" s="301"/>
      <c r="L267" s="301"/>
      <c r="M267" s="301" t="str">
        <f t="shared" si="2"/>
        <v/>
      </c>
    </row>
    <row r="268" spans="1:14" ht="17.25" hidden="1" customHeight="1">
      <c r="A268" s="301">
        <v>10</v>
      </c>
      <c r="B268" s="8" t="str">
        <f t="shared" si="1"/>
        <v>MUHAMMAD AKBAR</v>
      </c>
      <c r="C268" s="301"/>
      <c r="D268" s="301"/>
      <c r="E268" s="301"/>
      <c r="F268" s="301"/>
      <c r="G268" s="301"/>
      <c r="H268" s="301"/>
      <c r="I268" s="301"/>
      <c r="J268" s="301"/>
      <c r="K268" s="301"/>
      <c r="L268" s="301"/>
      <c r="M268" s="301" t="str">
        <f t="shared" si="2"/>
        <v/>
      </c>
    </row>
    <row r="269" spans="1:14" ht="17.25" hidden="1" customHeight="1">
      <c r="A269" s="301">
        <v>11</v>
      </c>
      <c r="B269" s="8" t="str">
        <f t="shared" si="1"/>
        <v>MUHAMMAD ALPIANOR</v>
      </c>
      <c r="C269" s="301"/>
      <c r="D269" s="301"/>
      <c r="E269" s="301"/>
      <c r="F269" s="301"/>
      <c r="G269" s="301"/>
      <c r="H269" s="301"/>
      <c r="I269" s="301"/>
      <c r="J269" s="301"/>
      <c r="K269" s="301"/>
      <c r="L269" s="301"/>
      <c r="M269" s="301" t="str">
        <f t="shared" si="2"/>
        <v/>
      </c>
    </row>
    <row r="270" spans="1:14" ht="17.25" hidden="1" customHeight="1">
      <c r="A270" s="301">
        <v>12</v>
      </c>
      <c r="B270" s="8" t="str">
        <f t="shared" si="1"/>
        <v>MUHAMMAD ANDRIAN</v>
      </c>
      <c r="C270" s="301"/>
      <c r="D270" s="301"/>
      <c r="E270" s="301"/>
      <c r="F270" s="301"/>
      <c r="G270" s="301"/>
      <c r="H270" s="301"/>
      <c r="I270" s="301"/>
      <c r="J270" s="301"/>
      <c r="K270" s="301"/>
      <c r="L270" s="301"/>
      <c r="M270" s="301" t="str">
        <f t="shared" si="2"/>
        <v/>
      </c>
    </row>
    <row r="271" spans="1:14" ht="17.25" hidden="1" customHeight="1">
      <c r="A271" s="301">
        <v>13</v>
      </c>
      <c r="B271" s="8" t="str">
        <f t="shared" si="1"/>
        <v>MUHAMMAD AZIDAN</v>
      </c>
      <c r="C271" s="301"/>
      <c r="D271" s="301"/>
      <c r="E271" s="301"/>
      <c r="F271" s="301"/>
      <c r="G271" s="301"/>
      <c r="H271" s="301"/>
      <c r="I271" s="301"/>
      <c r="J271" s="301"/>
      <c r="K271" s="301"/>
      <c r="L271" s="301"/>
      <c r="M271" s="301" t="str">
        <f t="shared" si="2"/>
        <v/>
      </c>
    </row>
    <row r="272" spans="1:14" ht="17.25" hidden="1" customHeight="1">
      <c r="A272" s="301">
        <v>14</v>
      </c>
      <c r="B272" s="8" t="str">
        <f t="shared" si="1"/>
        <v>MUHAMMAD FAHRIANSYAH</v>
      </c>
      <c r="C272" s="301"/>
      <c r="D272" s="301"/>
      <c r="E272" s="301"/>
      <c r="F272" s="301"/>
      <c r="G272" s="301"/>
      <c r="H272" s="301"/>
      <c r="I272" s="301"/>
      <c r="J272" s="301"/>
      <c r="K272" s="301"/>
      <c r="L272" s="301"/>
      <c r="M272" s="301" t="str">
        <f t="shared" si="2"/>
        <v/>
      </c>
    </row>
    <row r="273" spans="1:13" ht="17.25" hidden="1" customHeight="1">
      <c r="A273" s="301">
        <v>15</v>
      </c>
      <c r="B273" s="8" t="str">
        <f t="shared" si="1"/>
        <v>MUHAMMAD FAUZAN</v>
      </c>
      <c r="C273" s="301"/>
      <c r="D273" s="301"/>
      <c r="E273" s="301"/>
      <c r="F273" s="301"/>
      <c r="G273" s="301"/>
      <c r="H273" s="301"/>
      <c r="I273" s="301"/>
      <c r="J273" s="301"/>
      <c r="K273" s="301"/>
      <c r="L273" s="301"/>
      <c r="M273" s="301" t="str">
        <f t="shared" si="2"/>
        <v/>
      </c>
    </row>
    <row r="274" spans="1:13" ht="17.25" hidden="1" customHeight="1">
      <c r="A274" s="301">
        <v>16</v>
      </c>
      <c r="B274" s="8" t="str">
        <f t="shared" si="1"/>
        <v>MUHAMMAD FAZAL HAFIZH</v>
      </c>
      <c r="C274" s="301"/>
      <c r="D274" s="301"/>
      <c r="E274" s="301"/>
      <c r="F274" s="301"/>
      <c r="G274" s="301"/>
      <c r="H274" s="301"/>
      <c r="I274" s="301"/>
      <c r="J274" s="301"/>
      <c r="K274" s="301"/>
      <c r="L274" s="301"/>
      <c r="M274" s="301" t="str">
        <f t="shared" si="2"/>
        <v/>
      </c>
    </row>
    <row r="275" spans="1:13" ht="17.25" hidden="1" customHeight="1">
      <c r="A275" s="301">
        <v>17</v>
      </c>
      <c r="B275" s="8" t="str">
        <f t="shared" si="1"/>
        <v>MUHAMMAD FIKRI</v>
      </c>
      <c r="C275" s="301"/>
      <c r="D275" s="301"/>
      <c r="E275" s="301"/>
      <c r="F275" s="301"/>
      <c r="G275" s="301"/>
      <c r="H275" s="301"/>
      <c r="I275" s="301"/>
      <c r="J275" s="301"/>
      <c r="K275" s="301"/>
      <c r="L275" s="301"/>
      <c r="M275" s="301" t="str">
        <f t="shared" si="2"/>
        <v/>
      </c>
    </row>
    <row r="276" spans="1:13" ht="17.25" hidden="1" customHeight="1">
      <c r="A276" s="301">
        <v>18</v>
      </c>
      <c r="B276" s="8" t="str">
        <f t="shared" si="1"/>
        <v>MUHAMMAD IHWAN</v>
      </c>
      <c r="C276" s="301"/>
      <c r="D276" s="301"/>
      <c r="E276" s="301"/>
      <c r="F276" s="301"/>
      <c r="G276" s="301"/>
      <c r="H276" s="301"/>
      <c r="I276" s="301"/>
      <c r="J276" s="301"/>
      <c r="K276" s="301"/>
      <c r="L276" s="301"/>
      <c r="M276" s="301" t="str">
        <f t="shared" si="2"/>
        <v/>
      </c>
    </row>
    <row r="277" spans="1:13" ht="17.25" hidden="1" customHeight="1">
      <c r="A277" s="301">
        <v>19</v>
      </c>
      <c r="B277" s="8" t="str">
        <f t="shared" si="1"/>
        <v>MUHAMMAD IQBAL FIRDAUS</v>
      </c>
      <c r="C277" s="301"/>
      <c r="D277" s="301"/>
      <c r="E277" s="301"/>
      <c r="F277" s="301"/>
      <c r="G277" s="301"/>
      <c r="H277" s="301"/>
      <c r="I277" s="301"/>
      <c r="J277" s="301"/>
      <c r="K277" s="301"/>
      <c r="L277" s="301"/>
      <c r="M277" s="301" t="str">
        <f t="shared" si="2"/>
        <v/>
      </c>
    </row>
    <row r="278" spans="1:13" ht="17.25" hidden="1" customHeight="1">
      <c r="A278" s="301">
        <v>20</v>
      </c>
      <c r="B278" s="8" t="str">
        <f t="shared" si="1"/>
        <v>MUHAMMAD IZZA ARRAFI</v>
      </c>
      <c r="C278" s="301"/>
      <c r="D278" s="301"/>
      <c r="E278" s="301"/>
      <c r="F278" s="301"/>
      <c r="G278" s="301"/>
      <c r="H278" s="301"/>
      <c r="I278" s="301"/>
      <c r="J278" s="301"/>
      <c r="K278" s="301"/>
      <c r="L278" s="301"/>
      <c r="M278" s="301" t="str">
        <f t="shared" si="2"/>
        <v/>
      </c>
    </row>
    <row r="279" spans="1:13" ht="17.25" hidden="1" customHeight="1">
      <c r="A279" s="301">
        <v>21</v>
      </c>
      <c r="B279" s="8" t="str">
        <f t="shared" si="1"/>
        <v>MUHAMMAD MAHDI</v>
      </c>
      <c r="C279" s="301"/>
      <c r="D279" s="301"/>
      <c r="E279" s="301"/>
      <c r="F279" s="301"/>
      <c r="G279" s="301"/>
      <c r="H279" s="301"/>
      <c r="I279" s="301"/>
      <c r="J279" s="301"/>
      <c r="K279" s="301"/>
      <c r="L279" s="301"/>
      <c r="M279" s="301" t="str">
        <f t="shared" si="2"/>
        <v/>
      </c>
    </row>
    <row r="280" spans="1:13" ht="17.25" hidden="1" customHeight="1">
      <c r="A280" s="301">
        <v>22</v>
      </c>
      <c r="B280" s="8" t="str">
        <f t="shared" si="1"/>
        <v>MUHAMMAD NAHDY RAMADHAN</v>
      </c>
      <c r="C280" s="301"/>
      <c r="D280" s="301"/>
      <c r="E280" s="301"/>
      <c r="F280" s="301"/>
      <c r="G280" s="301"/>
      <c r="H280" s="301"/>
      <c r="I280" s="301"/>
      <c r="J280" s="301"/>
      <c r="K280" s="301"/>
      <c r="L280" s="301"/>
      <c r="M280" s="301" t="str">
        <f t="shared" si="2"/>
        <v/>
      </c>
    </row>
    <row r="281" spans="1:13" ht="17.25" hidden="1" customHeight="1">
      <c r="A281" s="301">
        <v>23</v>
      </c>
      <c r="B281" s="8" t="str">
        <f t="shared" si="1"/>
        <v>MUHAMMAD NUR FADHILAH</v>
      </c>
      <c r="C281" s="301"/>
      <c r="D281" s="301"/>
      <c r="E281" s="301"/>
      <c r="F281" s="301"/>
      <c r="G281" s="301"/>
      <c r="H281" s="301"/>
      <c r="I281" s="301"/>
      <c r="J281" s="301"/>
      <c r="K281" s="301"/>
      <c r="L281" s="301"/>
      <c r="M281" s="301" t="str">
        <f t="shared" si="2"/>
        <v/>
      </c>
    </row>
    <row r="282" spans="1:13" ht="17.25" hidden="1" customHeight="1">
      <c r="A282" s="301">
        <v>24</v>
      </c>
      <c r="B282" s="8" t="str">
        <f t="shared" si="1"/>
        <v>MUHAMMAD RAHMAN</v>
      </c>
      <c r="C282" s="301"/>
      <c r="D282" s="301"/>
      <c r="E282" s="301"/>
      <c r="F282" s="301"/>
      <c r="G282" s="301"/>
      <c r="H282" s="301"/>
      <c r="I282" s="301"/>
      <c r="J282" s="301"/>
      <c r="K282" s="301"/>
      <c r="L282" s="301"/>
      <c r="M282" s="301" t="str">
        <f t="shared" si="2"/>
        <v/>
      </c>
    </row>
    <row r="283" spans="1:13" ht="17.25" hidden="1" customHeight="1">
      <c r="A283" s="301">
        <v>25</v>
      </c>
      <c r="B283" s="8" t="str">
        <f t="shared" si="1"/>
        <v>MUHAMMAD RAIHAN</v>
      </c>
      <c r="C283" s="301"/>
      <c r="D283" s="301"/>
      <c r="E283" s="301"/>
      <c r="F283" s="301"/>
      <c r="G283" s="301"/>
      <c r="H283" s="301"/>
      <c r="I283" s="301"/>
      <c r="J283" s="301"/>
      <c r="K283" s="301"/>
      <c r="L283" s="301"/>
      <c r="M283" s="301" t="str">
        <f t="shared" si="2"/>
        <v/>
      </c>
    </row>
    <row r="284" spans="1:13" ht="17.25" hidden="1" customHeight="1">
      <c r="A284" s="301">
        <v>26</v>
      </c>
      <c r="B284" s="8" t="str">
        <f t="shared" si="1"/>
        <v>MUHAMMAD RAYHAN PARIZAN</v>
      </c>
      <c r="C284" s="301"/>
      <c r="D284" s="301"/>
      <c r="E284" s="301"/>
      <c r="F284" s="301"/>
      <c r="G284" s="301"/>
      <c r="H284" s="301"/>
      <c r="I284" s="301"/>
      <c r="J284" s="301"/>
      <c r="K284" s="301"/>
      <c r="L284" s="301"/>
      <c r="M284" s="301" t="str">
        <f t="shared" si="2"/>
        <v/>
      </c>
    </row>
    <row r="285" spans="1:13" ht="17.25" hidden="1" customHeight="1">
      <c r="A285" s="301">
        <v>27</v>
      </c>
      <c r="B285" s="8" t="str">
        <f t="shared" si="1"/>
        <v>MUHAMMAD RIFKI</v>
      </c>
      <c r="C285" s="301"/>
      <c r="D285" s="301"/>
      <c r="E285" s="301"/>
      <c r="F285" s="301"/>
      <c r="G285" s="301"/>
      <c r="H285" s="301"/>
      <c r="I285" s="301"/>
      <c r="J285" s="301"/>
      <c r="K285" s="301"/>
      <c r="L285" s="301"/>
      <c r="M285" s="301" t="str">
        <f t="shared" si="2"/>
        <v/>
      </c>
    </row>
    <row r="286" spans="1:13" ht="17.25" hidden="1" customHeight="1">
      <c r="A286" s="301">
        <v>28</v>
      </c>
      <c r="B286" s="8" t="str">
        <f t="shared" si="1"/>
        <v>MUHAMMAD RINALDI MAULANA</v>
      </c>
      <c r="C286" s="301"/>
      <c r="D286" s="301"/>
      <c r="E286" s="301"/>
      <c r="F286" s="301"/>
      <c r="G286" s="301"/>
      <c r="H286" s="301"/>
      <c r="I286" s="301"/>
      <c r="J286" s="301"/>
      <c r="K286" s="301"/>
      <c r="L286" s="301"/>
      <c r="M286" s="301" t="str">
        <f t="shared" si="2"/>
        <v/>
      </c>
    </row>
    <row r="287" spans="1:13" ht="17.25" hidden="1" customHeight="1">
      <c r="A287" s="301">
        <v>29</v>
      </c>
      <c r="B287" s="8" t="str">
        <f t="shared" si="1"/>
        <v>MUHAMMAD RIZAL</v>
      </c>
      <c r="C287" s="301"/>
      <c r="D287" s="301"/>
      <c r="E287" s="301"/>
      <c r="F287" s="301"/>
      <c r="G287" s="301"/>
      <c r="H287" s="301"/>
      <c r="I287" s="301"/>
      <c r="J287" s="301"/>
      <c r="K287" s="301"/>
      <c r="L287" s="301"/>
      <c r="M287" s="301" t="str">
        <f t="shared" si="2"/>
        <v/>
      </c>
    </row>
    <row r="288" spans="1:13" ht="17.25" hidden="1" customHeight="1">
      <c r="A288" s="301">
        <v>30</v>
      </c>
      <c r="B288" s="8" t="str">
        <f t="shared" si="1"/>
        <v>MUHAMMAD RUDI</v>
      </c>
      <c r="C288" s="301"/>
      <c r="D288" s="301"/>
      <c r="E288" s="301"/>
      <c r="F288" s="301"/>
      <c r="G288" s="301"/>
      <c r="H288" s="301"/>
      <c r="I288" s="301"/>
      <c r="J288" s="301"/>
      <c r="K288" s="301"/>
      <c r="L288" s="301"/>
      <c r="M288" s="301" t="str">
        <f t="shared" si="2"/>
        <v/>
      </c>
    </row>
    <row r="289" spans="1:13" ht="17.25" hidden="1" customHeight="1">
      <c r="A289" s="301">
        <v>31</v>
      </c>
      <c r="B289" s="8" t="str">
        <f t="shared" si="1"/>
        <v>MUHAMMAD SARBANI</v>
      </c>
      <c r="C289" s="301"/>
      <c r="D289" s="301"/>
      <c r="E289" s="301"/>
      <c r="F289" s="301"/>
      <c r="G289" s="301"/>
      <c r="H289" s="301"/>
      <c r="I289" s="301"/>
      <c r="J289" s="301"/>
      <c r="K289" s="301"/>
      <c r="L289" s="301"/>
      <c r="M289" s="301" t="str">
        <f t="shared" si="2"/>
        <v/>
      </c>
    </row>
    <row r="290" spans="1:13" ht="17.25" hidden="1" customHeight="1">
      <c r="A290" s="301">
        <v>32</v>
      </c>
      <c r="B290" s="8" t="str">
        <f t="shared" si="1"/>
        <v>MUHAMMAD SYIFA ALIF NUGRAHA</v>
      </c>
      <c r="C290" s="301"/>
      <c r="D290" s="301"/>
      <c r="E290" s="301"/>
      <c r="F290" s="301"/>
      <c r="G290" s="301"/>
      <c r="H290" s="301"/>
      <c r="I290" s="301"/>
      <c r="J290" s="301"/>
      <c r="K290" s="301"/>
      <c r="L290" s="301"/>
      <c r="M290" s="301" t="str">
        <f t="shared" si="2"/>
        <v/>
      </c>
    </row>
    <row r="291" spans="1:13" ht="17.25" hidden="1" customHeight="1">
      <c r="A291" s="301">
        <v>33</v>
      </c>
      <c r="B291" s="8" t="str">
        <f t="shared" si="1"/>
        <v>MUHAMMAD YUSUF</v>
      </c>
      <c r="C291" s="301"/>
      <c r="D291" s="301"/>
      <c r="E291" s="301"/>
      <c r="F291" s="301"/>
      <c r="G291" s="301"/>
      <c r="H291" s="301"/>
      <c r="I291" s="301"/>
      <c r="J291" s="301"/>
      <c r="K291" s="301"/>
      <c r="L291" s="301"/>
      <c r="M291" s="301" t="str">
        <f t="shared" si="2"/>
        <v/>
      </c>
    </row>
    <row r="292" spans="1:13" ht="17.25" hidden="1" customHeight="1">
      <c r="A292" s="301">
        <v>34</v>
      </c>
      <c r="B292" s="8" t="str">
        <f t="shared" si="1"/>
        <v>OSAMAH NASRULLAH</v>
      </c>
      <c r="C292" s="301"/>
      <c r="D292" s="301"/>
      <c r="E292" s="301"/>
      <c r="F292" s="301"/>
      <c r="G292" s="301"/>
      <c r="H292" s="301"/>
      <c r="I292" s="301"/>
      <c r="J292" s="301"/>
      <c r="K292" s="301"/>
      <c r="L292" s="301"/>
      <c r="M292" s="301" t="str">
        <f t="shared" si="2"/>
        <v/>
      </c>
    </row>
    <row r="293" spans="1:13" ht="17.25" hidden="1" customHeight="1">
      <c r="A293" s="301">
        <v>35</v>
      </c>
      <c r="B293" s="8" t="str">
        <f t="shared" si="1"/>
        <v>RUDISA</v>
      </c>
      <c r="C293" s="301"/>
      <c r="D293" s="301"/>
      <c r="E293" s="301"/>
      <c r="F293" s="301"/>
      <c r="G293" s="301"/>
      <c r="H293" s="301"/>
      <c r="I293" s="301"/>
      <c r="J293" s="301"/>
      <c r="K293" s="301"/>
      <c r="L293" s="301"/>
      <c r="M293" s="301" t="str">
        <f t="shared" si="2"/>
        <v/>
      </c>
    </row>
    <row r="294" spans="1:13" ht="17.25" hidden="1" customHeight="1">
      <c r="A294" s="301">
        <v>36</v>
      </c>
      <c r="B294" s="8" t="str">
        <f t="shared" si="1"/>
        <v>ZAINAL ILMI</v>
      </c>
      <c r="C294" s="301"/>
      <c r="D294" s="301"/>
      <c r="E294" s="301"/>
      <c r="F294" s="301"/>
      <c r="G294" s="301"/>
      <c r="H294" s="301"/>
      <c r="I294" s="301"/>
      <c r="J294" s="301"/>
      <c r="K294" s="301"/>
      <c r="L294" s="301"/>
      <c r="M294" s="301" t="str">
        <f t="shared" si="2"/>
        <v/>
      </c>
    </row>
    <row r="295" spans="1:13" ht="17.25" hidden="1" customHeight="1">
      <c r="A295" s="301">
        <v>37</v>
      </c>
      <c r="B295" s="8">
        <f t="shared" si="1"/>
        <v>0</v>
      </c>
      <c r="C295" s="301"/>
      <c r="D295" s="301"/>
      <c r="E295" s="301"/>
      <c r="F295" s="301"/>
      <c r="G295" s="301"/>
      <c r="H295" s="301"/>
      <c r="I295" s="301"/>
      <c r="J295" s="301"/>
      <c r="K295" s="301"/>
      <c r="L295" s="301"/>
      <c r="M295" s="301" t="str">
        <f t="shared" si="2"/>
        <v/>
      </c>
    </row>
    <row r="296" spans="1:13" ht="17.25" hidden="1" customHeight="1">
      <c r="A296" s="301">
        <v>38</v>
      </c>
      <c r="B296" s="8">
        <f t="shared" si="1"/>
        <v>0</v>
      </c>
      <c r="C296" s="301"/>
      <c r="D296" s="301"/>
      <c r="E296" s="301"/>
      <c r="F296" s="301"/>
      <c r="G296" s="301"/>
      <c r="H296" s="301"/>
      <c r="I296" s="301"/>
      <c r="J296" s="301"/>
      <c r="K296" s="301"/>
      <c r="L296" s="301"/>
      <c r="M296" s="301" t="str">
        <f t="shared" si="2"/>
        <v/>
      </c>
    </row>
    <row r="297" spans="1:13" ht="17.25" hidden="1" customHeight="1">
      <c r="A297" s="301">
        <v>39</v>
      </c>
      <c r="B297" s="8">
        <f t="shared" si="1"/>
        <v>0</v>
      </c>
      <c r="C297" s="301"/>
      <c r="D297" s="301"/>
      <c r="E297" s="301"/>
      <c r="F297" s="301"/>
      <c r="G297" s="301"/>
      <c r="H297" s="301"/>
      <c r="I297" s="301"/>
      <c r="J297" s="301"/>
      <c r="K297" s="301"/>
      <c r="L297" s="301"/>
      <c r="M297" s="301" t="str">
        <f t="shared" si="2"/>
        <v/>
      </c>
    </row>
    <row r="298" spans="1:13" ht="17.25" hidden="1" customHeight="1">
      <c r="A298" s="301">
        <v>40</v>
      </c>
      <c r="B298" s="8">
        <f t="shared" si="1"/>
        <v>0</v>
      </c>
      <c r="C298" s="301"/>
      <c r="D298" s="301"/>
      <c r="E298" s="301"/>
      <c r="F298" s="301"/>
      <c r="G298" s="301"/>
      <c r="H298" s="301"/>
      <c r="I298" s="301"/>
      <c r="J298" s="301"/>
      <c r="K298" s="301"/>
      <c r="L298" s="301"/>
      <c r="M298" s="301" t="str">
        <f t="shared" si="2"/>
        <v/>
      </c>
    </row>
    <row r="300" spans="1:13" ht="17.25" customHeight="1">
      <c r="A300" s="1" t="s">
        <v>158</v>
      </c>
    </row>
    <row r="301" spans="1:13" s="7" customFormat="1" ht="65.25" customHeight="1">
      <c r="A301" s="14">
        <v>1</v>
      </c>
      <c r="B301" s="327" t="s">
        <v>639</v>
      </c>
      <c r="C301" s="327"/>
      <c r="D301" s="327"/>
      <c r="E301" s="327"/>
      <c r="F301" s="327"/>
      <c r="G301" s="327"/>
      <c r="H301" s="327"/>
    </row>
    <row r="302" spans="1:13" s="7" customFormat="1" ht="15.75" hidden="1">
      <c r="A302" s="14">
        <v>2</v>
      </c>
      <c r="B302" s="327"/>
      <c r="C302" s="327"/>
      <c r="D302" s="327"/>
      <c r="E302" s="327"/>
      <c r="F302" s="327"/>
      <c r="G302" s="327"/>
      <c r="H302" s="327"/>
    </row>
    <row r="303" spans="1:13" s="7" customFormat="1" ht="15.75" hidden="1">
      <c r="A303" s="14">
        <v>3</v>
      </c>
      <c r="B303" s="327"/>
      <c r="C303" s="327"/>
      <c r="D303" s="327"/>
      <c r="E303" s="327"/>
      <c r="F303" s="327"/>
      <c r="G303" s="327"/>
      <c r="H303" s="327"/>
    </row>
    <row r="304" spans="1:13" s="7" customFormat="1" ht="17.25" hidden="1" customHeight="1">
      <c r="A304" s="14">
        <v>4</v>
      </c>
      <c r="B304" s="327"/>
      <c r="C304" s="327"/>
      <c r="D304" s="327"/>
      <c r="E304" s="327"/>
      <c r="F304" s="327"/>
      <c r="G304" s="327"/>
      <c r="H304" s="327"/>
    </row>
    <row r="305" spans="1:14" s="7" customFormat="1" ht="17.25" hidden="1" customHeight="1">
      <c r="A305" s="14">
        <v>5</v>
      </c>
      <c r="B305" s="327"/>
      <c r="C305" s="327"/>
      <c r="D305" s="327"/>
      <c r="E305" s="327"/>
      <c r="F305" s="327"/>
      <c r="G305" s="327"/>
      <c r="H305" s="327"/>
    </row>
    <row r="306" spans="1:14" s="7" customFormat="1" ht="17.25" hidden="1" customHeight="1">
      <c r="A306" s="14">
        <v>6</v>
      </c>
      <c r="B306" s="327"/>
      <c r="C306" s="327"/>
      <c r="D306" s="327"/>
      <c r="E306" s="327"/>
      <c r="F306" s="327"/>
      <c r="G306" s="327"/>
      <c r="H306" s="327"/>
    </row>
    <row r="307" spans="1:14" s="7" customFormat="1" ht="17.25" hidden="1" customHeight="1">
      <c r="A307" s="14">
        <v>7</v>
      </c>
      <c r="B307" s="327"/>
      <c r="C307" s="327"/>
      <c r="D307" s="327"/>
      <c r="E307" s="327"/>
      <c r="F307" s="327"/>
      <c r="G307" s="327"/>
      <c r="H307" s="327"/>
    </row>
    <row r="308" spans="1:14" s="7" customFormat="1" ht="17.25" hidden="1" customHeight="1">
      <c r="A308" s="14">
        <v>8</v>
      </c>
      <c r="B308" s="327"/>
      <c r="C308" s="327"/>
      <c r="D308" s="327"/>
      <c r="E308" s="327"/>
      <c r="F308" s="327"/>
      <c r="G308" s="327"/>
      <c r="H308" s="327"/>
    </row>
    <row r="309" spans="1:14" s="7" customFormat="1" ht="17.25" hidden="1" customHeight="1">
      <c r="A309" s="14">
        <v>9</v>
      </c>
      <c r="B309" s="327"/>
      <c r="C309" s="327"/>
      <c r="D309" s="327"/>
      <c r="E309" s="327"/>
      <c r="F309" s="327"/>
      <c r="G309" s="327"/>
      <c r="H309" s="327"/>
    </row>
    <row r="310" spans="1:14" s="7" customFormat="1" ht="17.25" hidden="1" customHeight="1">
      <c r="A310" s="14">
        <v>10</v>
      </c>
      <c r="B310" s="327"/>
      <c r="C310" s="327"/>
      <c r="D310" s="327"/>
      <c r="E310" s="327"/>
      <c r="F310" s="327"/>
      <c r="G310" s="327"/>
      <c r="H310" s="327"/>
    </row>
    <row r="312" spans="1:14" ht="17.25" customHeight="1">
      <c r="B312" s="1" t="s">
        <v>180</v>
      </c>
    </row>
    <row r="314" spans="1:14" ht="35.25" customHeight="1">
      <c r="A314" s="298" t="s">
        <v>52</v>
      </c>
      <c r="B314" s="298" t="s">
        <v>110</v>
      </c>
      <c r="C314" s="333" t="e">
        <f>A31</f>
        <v>#REF!</v>
      </c>
      <c r="D314" s="333"/>
      <c r="E314" s="333"/>
      <c r="F314" s="333"/>
      <c r="G314" s="333"/>
      <c r="H314" s="333"/>
      <c r="I314" s="333"/>
      <c r="J314" s="333"/>
      <c r="K314" s="333"/>
      <c r="L314" s="333"/>
      <c r="M314" s="297" t="s">
        <v>157</v>
      </c>
      <c r="N314" s="1" t="s">
        <v>407</v>
      </c>
    </row>
    <row r="315" spans="1:14" ht="17.25" customHeight="1">
      <c r="A315" s="296"/>
      <c r="B315" s="296"/>
      <c r="C315" s="224" t="s">
        <v>395</v>
      </c>
      <c r="D315" s="224" t="s">
        <v>396</v>
      </c>
      <c r="E315" s="224" t="s">
        <v>397</v>
      </c>
      <c r="F315" s="224" t="s">
        <v>398</v>
      </c>
      <c r="G315" s="224" t="s">
        <v>399</v>
      </c>
      <c r="H315" s="224" t="s">
        <v>400</v>
      </c>
      <c r="I315" s="224" t="s">
        <v>401</v>
      </c>
      <c r="J315" s="224" t="s">
        <v>402</v>
      </c>
      <c r="K315" s="224" t="s">
        <v>403</v>
      </c>
      <c r="L315" s="224" t="s">
        <v>404</v>
      </c>
      <c r="M315" s="222"/>
      <c r="N315" s="1">
        <v>25</v>
      </c>
    </row>
    <row r="316" spans="1:14" ht="17.25" customHeight="1">
      <c r="A316" s="301">
        <v>1</v>
      </c>
      <c r="B316" s="8" t="str">
        <f>B259</f>
        <v>AHMAD JUNAIDI</v>
      </c>
      <c r="C316" s="8"/>
      <c r="D316" s="8"/>
      <c r="E316" s="8"/>
      <c r="F316" s="8"/>
      <c r="G316" s="8"/>
      <c r="H316" s="8"/>
      <c r="I316" s="8"/>
      <c r="J316" s="8"/>
      <c r="K316" s="8"/>
      <c r="L316" s="8"/>
      <c r="M316" s="8" t="str">
        <f>IF(MAX(C316:L316)&gt;0,MAX(C316:L316)*$N$315,"")</f>
        <v/>
      </c>
    </row>
    <row r="317" spans="1:14" ht="17.25" customHeight="1">
      <c r="A317" s="301">
        <v>2</v>
      </c>
      <c r="B317" s="8" t="str">
        <f t="shared" ref="B317:B355" si="3">B260</f>
        <v>AHMAD RIYUDHA</v>
      </c>
      <c r="C317" s="8"/>
      <c r="D317" s="8"/>
      <c r="E317" s="8"/>
      <c r="F317" s="8"/>
      <c r="G317" s="8"/>
      <c r="H317" s="8"/>
      <c r="I317" s="8"/>
      <c r="J317" s="8"/>
      <c r="K317" s="8"/>
      <c r="L317" s="8"/>
      <c r="M317" s="8" t="str">
        <f t="shared" ref="M317:M355" si="4">IF(MAX(C317:L317)&gt;0,MAX(C317:L317)*$N$315,"")</f>
        <v/>
      </c>
    </row>
    <row r="318" spans="1:14" ht="17.25" customHeight="1">
      <c r="A318" s="301">
        <v>3</v>
      </c>
      <c r="B318" s="8" t="str">
        <f t="shared" si="3"/>
        <v>AHMAD SAYUDINOR</v>
      </c>
      <c r="C318" s="8"/>
      <c r="D318" s="8"/>
      <c r="E318" s="8"/>
      <c r="F318" s="8"/>
      <c r="G318" s="8"/>
      <c r="H318" s="8"/>
      <c r="I318" s="8"/>
      <c r="J318" s="8"/>
      <c r="K318" s="8"/>
      <c r="L318" s="8"/>
      <c r="M318" s="8" t="str">
        <f t="shared" si="4"/>
        <v/>
      </c>
    </row>
    <row r="319" spans="1:14" ht="17.25" hidden="1" customHeight="1">
      <c r="A319" s="301">
        <v>4</v>
      </c>
      <c r="B319" s="8" t="str">
        <f t="shared" si="3"/>
        <v>HILMAN SYA'FEI</v>
      </c>
      <c r="C319" s="8"/>
      <c r="D319" s="8"/>
      <c r="E319" s="8"/>
      <c r="F319" s="8"/>
      <c r="G319" s="8"/>
      <c r="H319" s="8"/>
      <c r="I319" s="8"/>
      <c r="J319" s="8"/>
      <c r="K319" s="8"/>
      <c r="L319" s="8"/>
      <c r="M319" s="8" t="str">
        <f t="shared" si="4"/>
        <v/>
      </c>
    </row>
    <row r="320" spans="1:14" ht="17.25" hidden="1" customHeight="1">
      <c r="A320" s="301">
        <v>5</v>
      </c>
      <c r="B320" s="8" t="str">
        <f t="shared" si="3"/>
        <v>JAMALUDDIN</v>
      </c>
      <c r="C320" s="8"/>
      <c r="D320" s="8"/>
      <c r="E320" s="8"/>
      <c r="F320" s="8"/>
      <c r="G320" s="8"/>
      <c r="H320" s="8"/>
      <c r="I320" s="8"/>
      <c r="J320" s="8"/>
      <c r="K320" s="8"/>
      <c r="L320" s="8"/>
      <c r="M320" s="8" t="str">
        <f t="shared" si="4"/>
        <v/>
      </c>
    </row>
    <row r="321" spans="1:13" ht="17.25" hidden="1" customHeight="1">
      <c r="A321" s="301">
        <v>6</v>
      </c>
      <c r="B321" s="8" t="str">
        <f t="shared" si="3"/>
        <v>M. ADITYA RYANDI</v>
      </c>
      <c r="C321" s="8"/>
      <c r="D321" s="8"/>
      <c r="E321" s="8"/>
      <c r="F321" s="8"/>
      <c r="G321" s="8"/>
      <c r="H321" s="8"/>
      <c r="I321" s="8"/>
      <c r="J321" s="8"/>
      <c r="K321" s="8"/>
      <c r="L321" s="8"/>
      <c r="M321" s="8" t="str">
        <f t="shared" si="4"/>
        <v/>
      </c>
    </row>
    <row r="322" spans="1:13" ht="17.25" hidden="1" customHeight="1">
      <c r="A322" s="301">
        <v>7</v>
      </c>
      <c r="B322" s="8" t="str">
        <f t="shared" si="3"/>
        <v>M. ZAINAL AKBAR</v>
      </c>
      <c r="C322" s="8"/>
      <c r="D322" s="8"/>
      <c r="E322" s="8"/>
      <c r="F322" s="8"/>
      <c r="G322" s="8"/>
      <c r="H322" s="8"/>
      <c r="I322" s="8"/>
      <c r="J322" s="8"/>
      <c r="K322" s="8"/>
      <c r="L322" s="8"/>
      <c r="M322" s="8" t="str">
        <f t="shared" si="4"/>
        <v/>
      </c>
    </row>
    <row r="323" spans="1:13" ht="17.25" hidden="1" customHeight="1">
      <c r="A323" s="301">
        <v>8</v>
      </c>
      <c r="B323" s="8" t="str">
        <f t="shared" si="3"/>
        <v>MAULIDI</v>
      </c>
      <c r="C323" s="8"/>
      <c r="D323" s="8"/>
      <c r="E323" s="8"/>
      <c r="F323" s="8"/>
      <c r="G323" s="8"/>
      <c r="H323" s="8"/>
      <c r="I323" s="8"/>
      <c r="J323" s="8"/>
      <c r="K323" s="8"/>
      <c r="L323" s="8"/>
      <c r="M323" s="8" t="str">
        <f t="shared" si="4"/>
        <v/>
      </c>
    </row>
    <row r="324" spans="1:13" ht="17.25" hidden="1" customHeight="1">
      <c r="A324" s="301">
        <v>9</v>
      </c>
      <c r="B324" s="8" t="str">
        <f t="shared" si="3"/>
        <v>MUHAMMAD AGUS RIFANI</v>
      </c>
      <c r="C324" s="8"/>
      <c r="D324" s="8"/>
      <c r="E324" s="8"/>
      <c r="F324" s="8"/>
      <c r="G324" s="8"/>
      <c r="H324" s="8"/>
      <c r="I324" s="8"/>
      <c r="J324" s="8"/>
      <c r="K324" s="8"/>
      <c r="L324" s="8"/>
      <c r="M324" s="8" t="str">
        <f t="shared" si="4"/>
        <v/>
      </c>
    </row>
    <row r="325" spans="1:13" ht="17.25" hidden="1" customHeight="1">
      <c r="A325" s="301">
        <v>10</v>
      </c>
      <c r="B325" s="8" t="str">
        <f t="shared" si="3"/>
        <v>MUHAMMAD AKBAR</v>
      </c>
      <c r="C325" s="8"/>
      <c r="D325" s="8"/>
      <c r="E325" s="8"/>
      <c r="F325" s="8"/>
      <c r="G325" s="8"/>
      <c r="H325" s="8"/>
      <c r="I325" s="8"/>
      <c r="J325" s="8"/>
      <c r="K325" s="8"/>
      <c r="L325" s="8"/>
      <c r="M325" s="8" t="str">
        <f t="shared" si="4"/>
        <v/>
      </c>
    </row>
    <row r="326" spans="1:13" ht="17.25" hidden="1" customHeight="1">
      <c r="A326" s="301">
        <v>11</v>
      </c>
      <c r="B326" s="8" t="str">
        <f t="shared" si="3"/>
        <v>MUHAMMAD ALPIANOR</v>
      </c>
      <c r="C326" s="8"/>
      <c r="D326" s="8"/>
      <c r="E326" s="8"/>
      <c r="F326" s="8"/>
      <c r="G326" s="8"/>
      <c r="H326" s="8"/>
      <c r="I326" s="8"/>
      <c r="J326" s="8"/>
      <c r="K326" s="8"/>
      <c r="L326" s="8"/>
      <c r="M326" s="8" t="str">
        <f t="shared" si="4"/>
        <v/>
      </c>
    </row>
    <row r="327" spans="1:13" ht="17.25" hidden="1" customHeight="1">
      <c r="A327" s="301">
        <v>12</v>
      </c>
      <c r="B327" s="8" t="str">
        <f t="shared" si="3"/>
        <v>MUHAMMAD ANDRIAN</v>
      </c>
      <c r="C327" s="8"/>
      <c r="D327" s="8"/>
      <c r="E327" s="8"/>
      <c r="F327" s="8"/>
      <c r="G327" s="8"/>
      <c r="H327" s="8"/>
      <c r="I327" s="8"/>
      <c r="J327" s="8"/>
      <c r="K327" s="8"/>
      <c r="L327" s="8"/>
      <c r="M327" s="8" t="str">
        <f t="shared" si="4"/>
        <v/>
      </c>
    </row>
    <row r="328" spans="1:13" ht="17.25" hidden="1" customHeight="1">
      <c r="A328" s="301">
        <v>13</v>
      </c>
      <c r="B328" s="8" t="str">
        <f t="shared" si="3"/>
        <v>MUHAMMAD AZIDAN</v>
      </c>
      <c r="C328" s="8"/>
      <c r="D328" s="8"/>
      <c r="E328" s="8"/>
      <c r="F328" s="8"/>
      <c r="G328" s="8"/>
      <c r="H328" s="8"/>
      <c r="I328" s="8"/>
      <c r="J328" s="8"/>
      <c r="K328" s="8"/>
      <c r="L328" s="8"/>
      <c r="M328" s="8" t="str">
        <f t="shared" si="4"/>
        <v/>
      </c>
    </row>
    <row r="329" spans="1:13" ht="17.25" hidden="1" customHeight="1">
      <c r="A329" s="301">
        <v>14</v>
      </c>
      <c r="B329" s="8" t="str">
        <f t="shared" si="3"/>
        <v>MUHAMMAD FAHRIANSYAH</v>
      </c>
      <c r="C329" s="8"/>
      <c r="D329" s="8"/>
      <c r="E329" s="8"/>
      <c r="F329" s="8"/>
      <c r="G329" s="8"/>
      <c r="H329" s="8"/>
      <c r="I329" s="8"/>
      <c r="J329" s="8"/>
      <c r="K329" s="8"/>
      <c r="L329" s="8"/>
      <c r="M329" s="8" t="str">
        <f t="shared" si="4"/>
        <v/>
      </c>
    </row>
    <row r="330" spans="1:13" ht="17.25" hidden="1" customHeight="1">
      <c r="A330" s="301">
        <v>15</v>
      </c>
      <c r="B330" s="8" t="str">
        <f t="shared" si="3"/>
        <v>MUHAMMAD FAUZAN</v>
      </c>
      <c r="C330" s="8"/>
      <c r="D330" s="8"/>
      <c r="E330" s="8"/>
      <c r="F330" s="8"/>
      <c r="G330" s="8"/>
      <c r="H330" s="8"/>
      <c r="I330" s="8"/>
      <c r="J330" s="8"/>
      <c r="K330" s="8"/>
      <c r="L330" s="8"/>
      <c r="M330" s="8" t="str">
        <f t="shared" si="4"/>
        <v/>
      </c>
    </row>
    <row r="331" spans="1:13" ht="17.25" hidden="1" customHeight="1">
      <c r="A331" s="301">
        <v>16</v>
      </c>
      <c r="B331" s="8" t="str">
        <f t="shared" si="3"/>
        <v>MUHAMMAD FAZAL HAFIZH</v>
      </c>
      <c r="C331" s="8"/>
      <c r="D331" s="8"/>
      <c r="E331" s="8"/>
      <c r="F331" s="8"/>
      <c r="G331" s="8"/>
      <c r="H331" s="8"/>
      <c r="I331" s="8"/>
      <c r="J331" s="8"/>
      <c r="K331" s="8"/>
      <c r="L331" s="8"/>
      <c r="M331" s="8" t="str">
        <f t="shared" si="4"/>
        <v/>
      </c>
    </row>
    <row r="332" spans="1:13" ht="17.25" hidden="1" customHeight="1">
      <c r="A332" s="301">
        <v>17</v>
      </c>
      <c r="B332" s="8" t="str">
        <f t="shared" si="3"/>
        <v>MUHAMMAD FIKRI</v>
      </c>
      <c r="C332" s="8"/>
      <c r="D332" s="8"/>
      <c r="E332" s="8"/>
      <c r="F332" s="8"/>
      <c r="G332" s="8"/>
      <c r="H332" s="8"/>
      <c r="I332" s="8"/>
      <c r="J332" s="8"/>
      <c r="K332" s="8"/>
      <c r="L332" s="8"/>
      <c r="M332" s="8" t="str">
        <f t="shared" si="4"/>
        <v/>
      </c>
    </row>
    <row r="333" spans="1:13" ht="17.25" hidden="1" customHeight="1">
      <c r="A333" s="301">
        <v>18</v>
      </c>
      <c r="B333" s="8" t="str">
        <f t="shared" si="3"/>
        <v>MUHAMMAD IHWAN</v>
      </c>
      <c r="C333" s="8"/>
      <c r="D333" s="8"/>
      <c r="E333" s="8"/>
      <c r="F333" s="8"/>
      <c r="G333" s="8"/>
      <c r="H333" s="8"/>
      <c r="I333" s="8"/>
      <c r="J333" s="8"/>
      <c r="K333" s="8"/>
      <c r="L333" s="8"/>
      <c r="M333" s="8" t="str">
        <f t="shared" si="4"/>
        <v/>
      </c>
    </row>
    <row r="334" spans="1:13" ht="17.25" hidden="1" customHeight="1">
      <c r="A334" s="301">
        <v>19</v>
      </c>
      <c r="B334" s="8" t="str">
        <f t="shared" si="3"/>
        <v>MUHAMMAD IQBAL FIRDAUS</v>
      </c>
      <c r="C334" s="8"/>
      <c r="D334" s="8"/>
      <c r="E334" s="8"/>
      <c r="F334" s="8"/>
      <c r="G334" s="8"/>
      <c r="H334" s="8"/>
      <c r="I334" s="8"/>
      <c r="J334" s="8"/>
      <c r="K334" s="8"/>
      <c r="L334" s="8"/>
      <c r="M334" s="8" t="str">
        <f t="shared" si="4"/>
        <v/>
      </c>
    </row>
    <row r="335" spans="1:13" ht="17.25" hidden="1" customHeight="1">
      <c r="A335" s="301">
        <v>20</v>
      </c>
      <c r="B335" s="8" t="str">
        <f t="shared" si="3"/>
        <v>MUHAMMAD IZZA ARRAFI</v>
      </c>
      <c r="C335" s="8"/>
      <c r="D335" s="8"/>
      <c r="E335" s="8"/>
      <c r="F335" s="8"/>
      <c r="G335" s="8"/>
      <c r="H335" s="8"/>
      <c r="I335" s="8"/>
      <c r="J335" s="8"/>
      <c r="K335" s="8"/>
      <c r="L335" s="8"/>
      <c r="M335" s="8" t="str">
        <f t="shared" si="4"/>
        <v/>
      </c>
    </row>
    <row r="336" spans="1:13" ht="17.25" hidden="1" customHeight="1">
      <c r="A336" s="301">
        <v>21</v>
      </c>
      <c r="B336" s="8" t="str">
        <f t="shared" si="3"/>
        <v>MUHAMMAD MAHDI</v>
      </c>
      <c r="C336" s="8"/>
      <c r="D336" s="8"/>
      <c r="E336" s="8"/>
      <c r="F336" s="8"/>
      <c r="G336" s="8"/>
      <c r="H336" s="8"/>
      <c r="I336" s="8"/>
      <c r="J336" s="8"/>
      <c r="K336" s="8"/>
      <c r="L336" s="8"/>
      <c r="M336" s="8" t="str">
        <f t="shared" si="4"/>
        <v/>
      </c>
    </row>
    <row r="337" spans="1:13" ht="17.25" hidden="1" customHeight="1">
      <c r="A337" s="301">
        <v>22</v>
      </c>
      <c r="B337" s="8" t="str">
        <f t="shared" si="3"/>
        <v>MUHAMMAD NAHDY RAMADHAN</v>
      </c>
      <c r="C337" s="8"/>
      <c r="D337" s="8"/>
      <c r="E337" s="8"/>
      <c r="F337" s="8"/>
      <c r="G337" s="8"/>
      <c r="H337" s="8"/>
      <c r="I337" s="8"/>
      <c r="J337" s="8"/>
      <c r="K337" s="8"/>
      <c r="L337" s="8"/>
      <c r="M337" s="8" t="str">
        <f t="shared" si="4"/>
        <v/>
      </c>
    </row>
    <row r="338" spans="1:13" ht="17.25" hidden="1" customHeight="1">
      <c r="A338" s="301">
        <v>23</v>
      </c>
      <c r="B338" s="8" t="str">
        <f t="shared" si="3"/>
        <v>MUHAMMAD NUR FADHILAH</v>
      </c>
      <c r="C338" s="8"/>
      <c r="D338" s="8"/>
      <c r="E338" s="8"/>
      <c r="F338" s="8"/>
      <c r="G338" s="8"/>
      <c r="H338" s="8"/>
      <c r="I338" s="8"/>
      <c r="J338" s="8"/>
      <c r="K338" s="8"/>
      <c r="L338" s="8"/>
      <c r="M338" s="8" t="str">
        <f t="shared" si="4"/>
        <v/>
      </c>
    </row>
    <row r="339" spans="1:13" ht="17.25" hidden="1" customHeight="1">
      <c r="A339" s="301">
        <v>24</v>
      </c>
      <c r="B339" s="8" t="str">
        <f t="shared" si="3"/>
        <v>MUHAMMAD RAHMAN</v>
      </c>
      <c r="C339" s="8"/>
      <c r="D339" s="8"/>
      <c r="E339" s="8"/>
      <c r="F339" s="8"/>
      <c r="G339" s="8"/>
      <c r="H339" s="8"/>
      <c r="I339" s="8"/>
      <c r="J339" s="8"/>
      <c r="K339" s="8"/>
      <c r="L339" s="8"/>
      <c r="M339" s="8" t="str">
        <f t="shared" si="4"/>
        <v/>
      </c>
    </row>
    <row r="340" spans="1:13" ht="17.25" hidden="1" customHeight="1">
      <c r="A340" s="301">
        <v>25</v>
      </c>
      <c r="B340" s="8" t="str">
        <f t="shared" si="3"/>
        <v>MUHAMMAD RAIHAN</v>
      </c>
      <c r="C340" s="8"/>
      <c r="D340" s="8"/>
      <c r="E340" s="8"/>
      <c r="F340" s="8"/>
      <c r="G340" s="8"/>
      <c r="H340" s="8"/>
      <c r="I340" s="8"/>
      <c r="J340" s="8"/>
      <c r="K340" s="8"/>
      <c r="L340" s="8"/>
      <c r="M340" s="8" t="str">
        <f t="shared" si="4"/>
        <v/>
      </c>
    </row>
    <row r="341" spans="1:13" ht="17.25" hidden="1" customHeight="1">
      <c r="A341" s="301">
        <v>26</v>
      </c>
      <c r="B341" s="8" t="str">
        <f t="shared" si="3"/>
        <v>MUHAMMAD RAYHAN PARIZAN</v>
      </c>
      <c r="C341" s="8"/>
      <c r="D341" s="8"/>
      <c r="E341" s="8"/>
      <c r="F341" s="8"/>
      <c r="G341" s="8"/>
      <c r="H341" s="8"/>
      <c r="I341" s="8"/>
      <c r="J341" s="8"/>
      <c r="K341" s="8"/>
      <c r="L341" s="8"/>
      <c r="M341" s="8" t="str">
        <f t="shared" si="4"/>
        <v/>
      </c>
    </row>
    <row r="342" spans="1:13" ht="17.25" hidden="1" customHeight="1">
      <c r="A342" s="301">
        <v>27</v>
      </c>
      <c r="B342" s="8" t="str">
        <f t="shared" si="3"/>
        <v>MUHAMMAD RIFKI</v>
      </c>
      <c r="C342" s="8"/>
      <c r="D342" s="8"/>
      <c r="E342" s="8"/>
      <c r="F342" s="8"/>
      <c r="G342" s="8"/>
      <c r="H342" s="8"/>
      <c r="I342" s="8"/>
      <c r="J342" s="8"/>
      <c r="K342" s="8"/>
      <c r="L342" s="8"/>
      <c r="M342" s="8" t="str">
        <f t="shared" si="4"/>
        <v/>
      </c>
    </row>
    <row r="343" spans="1:13" ht="17.25" hidden="1" customHeight="1">
      <c r="A343" s="301">
        <v>28</v>
      </c>
      <c r="B343" s="8" t="str">
        <f t="shared" si="3"/>
        <v>MUHAMMAD RINALDI MAULANA</v>
      </c>
      <c r="C343" s="8"/>
      <c r="D343" s="8"/>
      <c r="E343" s="8"/>
      <c r="F343" s="8"/>
      <c r="G343" s="8"/>
      <c r="H343" s="8"/>
      <c r="I343" s="8"/>
      <c r="J343" s="8"/>
      <c r="K343" s="8"/>
      <c r="L343" s="8"/>
      <c r="M343" s="8" t="str">
        <f t="shared" si="4"/>
        <v/>
      </c>
    </row>
    <row r="344" spans="1:13" ht="17.25" hidden="1" customHeight="1">
      <c r="A344" s="301">
        <v>29</v>
      </c>
      <c r="B344" s="8" t="str">
        <f t="shared" si="3"/>
        <v>MUHAMMAD RIZAL</v>
      </c>
      <c r="C344" s="8"/>
      <c r="D344" s="8"/>
      <c r="E344" s="8"/>
      <c r="F344" s="8"/>
      <c r="G344" s="8"/>
      <c r="H344" s="8"/>
      <c r="I344" s="8"/>
      <c r="J344" s="8"/>
      <c r="K344" s="8"/>
      <c r="L344" s="8"/>
      <c r="M344" s="8" t="str">
        <f t="shared" si="4"/>
        <v/>
      </c>
    </row>
    <row r="345" spans="1:13" ht="17.25" hidden="1" customHeight="1">
      <c r="A345" s="301">
        <v>30</v>
      </c>
      <c r="B345" s="8" t="str">
        <f t="shared" si="3"/>
        <v>MUHAMMAD RUDI</v>
      </c>
      <c r="C345" s="8"/>
      <c r="D345" s="8"/>
      <c r="E345" s="8"/>
      <c r="F345" s="8"/>
      <c r="G345" s="8"/>
      <c r="H345" s="8"/>
      <c r="I345" s="8"/>
      <c r="J345" s="8"/>
      <c r="K345" s="8"/>
      <c r="L345" s="8"/>
      <c r="M345" s="8" t="str">
        <f t="shared" si="4"/>
        <v/>
      </c>
    </row>
    <row r="346" spans="1:13" ht="17.25" hidden="1" customHeight="1">
      <c r="A346" s="301">
        <v>31</v>
      </c>
      <c r="B346" s="8" t="str">
        <f t="shared" si="3"/>
        <v>MUHAMMAD SARBANI</v>
      </c>
      <c r="C346" s="8"/>
      <c r="D346" s="8"/>
      <c r="E346" s="8"/>
      <c r="F346" s="8"/>
      <c r="G346" s="8"/>
      <c r="H346" s="8"/>
      <c r="I346" s="8"/>
      <c r="J346" s="8"/>
      <c r="K346" s="8"/>
      <c r="L346" s="8"/>
      <c r="M346" s="8" t="str">
        <f t="shared" si="4"/>
        <v/>
      </c>
    </row>
    <row r="347" spans="1:13" ht="17.25" hidden="1" customHeight="1">
      <c r="A347" s="301">
        <v>32</v>
      </c>
      <c r="B347" s="8" t="str">
        <f t="shared" si="3"/>
        <v>MUHAMMAD SYIFA ALIF NUGRAHA</v>
      </c>
      <c r="C347" s="8"/>
      <c r="D347" s="8"/>
      <c r="E347" s="8"/>
      <c r="F347" s="8"/>
      <c r="G347" s="8"/>
      <c r="H347" s="8"/>
      <c r="I347" s="8"/>
      <c r="J347" s="8"/>
      <c r="K347" s="8"/>
      <c r="L347" s="8"/>
      <c r="M347" s="8" t="str">
        <f t="shared" si="4"/>
        <v/>
      </c>
    </row>
    <row r="348" spans="1:13" ht="17.25" hidden="1" customHeight="1">
      <c r="A348" s="301">
        <v>33</v>
      </c>
      <c r="B348" s="8" t="str">
        <f t="shared" si="3"/>
        <v>MUHAMMAD YUSUF</v>
      </c>
      <c r="C348" s="8"/>
      <c r="D348" s="8"/>
      <c r="E348" s="8"/>
      <c r="F348" s="8"/>
      <c r="G348" s="8"/>
      <c r="H348" s="8"/>
      <c r="I348" s="8"/>
      <c r="J348" s="8"/>
      <c r="K348" s="8"/>
      <c r="L348" s="8"/>
      <c r="M348" s="8" t="str">
        <f t="shared" si="4"/>
        <v/>
      </c>
    </row>
    <row r="349" spans="1:13" ht="17.25" hidden="1" customHeight="1">
      <c r="A349" s="301">
        <v>34</v>
      </c>
      <c r="B349" s="8" t="str">
        <f t="shared" si="3"/>
        <v>OSAMAH NASRULLAH</v>
      </c>
      <c r="C349" s="8"/>
      <c r="D349" s="8"/>
      <c r="E349" s="8"/>
      <c r="F349" s="8"/>
      <c r="G349" s="8"/>
      <c r="H349" s="8"/>
      <c r="I349" s="8"/>
      <c r="J349" s="8"/>
      <c r="K349" s="8"/>
      <c r="L349" s="8"/>
      <c r="M349" s="8" t="str">
        <f t="shared" si="4"/>
        <v/>
      </c>
    </row>
    <row r="350" spans="1:13" ht="17.25" hidden="1" customHeight="1">
      <c r="A350" s="301">
        <v>35</v>
      </c>
      <c r="B350" s="8" t="str">
        <f t="shared" si="3"/>
        <v>RUDISA</v>
      </c>
      <c r="C350" s="8"/>
      <c r="D350" s="8"/>
      <c r="E350" s="8"/>
      <c r="F350" s="8"/>
      <c r="G350" s="8"/>
      <c r="H350" s="8"/>
      <c r="I350" s="8"/>
      <c r="J350" s="8"/>
      <c r="K350" s="8"/>
      <c r="L350" s="8"/>
      <c r="M350" s="8" t="str">
        <f t="shared" si="4"/>
        <v/>
      </c>
    </row>
    <row r="351" spans="1:13" ht="17.25" hidden="1" customHeight="1">
      <c r="A351" s="301">
        <v>36</v>
      </c>
      <c r="B351" s="8" t="str">
        <f t="shared" si="3"/>
        <v>ZAINAL ILMI</v>
      </c>
      <c r="C351" s="8"/>
      <c r="D351" s="8"/>
      <c r="E351" s="8"/>
      <c r="F351" s="8"/>
      <c r="G351" s="8"/>
      <c r="H351" s="8"/>
      <c r="I351" s="8"/>
      <c r="J351" s="8"/>
      <c r="K351" s="8"/>
      <c r="L351" s="8"/>
      <c r="M351" s="8" t="str">
        <f t="shared" si="4"/>
        <v/>
      </c>
    </row>
    <row r="352" spans="1:13" ht="17.25" hidden="1" customHeight="1">
      <c r="A352" s="301">
        <v>37</v>
      </c>
      <c r="B352" s="8">
        <f t="shared" si="3"/>
        <v>0</v>
      </c>
      <c r="C352" s="8"/>
      <c r="D352" s="8"/>
      <c r="E352" s="8"/>
      <c r="F352" s="8"/>
      <c r="G352" s="8"/>
      <c r="H352" s="8"/>
      <c r="I352" s="8"/>
      <c r="J352" s="8"/>
      <c r="K352" s="8"/>
      <c r="L352" s="8"/>
      <c r="M352" s="8" t="str">
        <f t="shared" si="4"/>
        <v/>
      </c>
    </row>
    <row r="353" spans="1:13" ht="17.25" hidden="1" customHeight="1">
      <c r="A353" s="301">
        <v>38</v>
      </c>
      <c r="B353" s="8">
        <f t="shared" si="3"/>
        <v>0</v>
      </c>
      <c r="C353" s="8"/>
      <c r="D353" s="8"/>
      <c r="E353" s="8"/>
      <c r="F353" s="8"/>
      <c r="G353" s="8"/>
      <c r="H353" s="8"/>
      <c r="I353" s="8"/>
      <c r="J353" s="8"/>
      <c r="K353" s="8"/>
      <c r="L353" s="8"/>
      <c r="M353" s="8" t="str">
        <f t="shared" si="4"/>
        <v/>
      </c>
    </row>
    <row r="354" spans="1:13" ht="17.25" hidden="1" customHeight="1">
      <c r="A354" s="301">
        <v>39</v>
      </c>
      <c r="B354" s="8">
        <f t="shared" si="3"/>
        <v>0</v>
      </c>
      <c r="C354" s="8"/>
      <c r="D354" s="8"/>
      <c r="E354" s="8"/>
      <c r="F354" s="8"/>
      <c r="G354" s="8"/>
      <c r="H354" s="8"/>
      <c r="I354" s="8"/>
      <c r="J354" s="8"/>
      <c r="K354" s="8"/>
      <c r="L354" s="8"/>
      <c r="M354" s="8" t="str">
        <f t="shared" si="4"/>
        <v/>
      </c>
    </row>
    <row r="355" spans="1:13" ht="17.25" hidden="1" customHeight="1">
      <c r="A355" s="301">
        <v>40</v>
      </c>
      <c r="B355" s="8">
        <f t="shared" si="3"/>
        <v>0</v>
      </c>
      <c r="C355" s="8"/>
      <c r="D355" s="8"/>
      <c r="E355" s="8"/>
      <c r="F355" s="8"/>
      <c r="G355" s="8"/>
      <c r="H355" s="8"/>
      <c r="I355" s="8"/>
      <c r="J355" s="8"/>
      <c r="K355" s="8"/>
      <c r="L355" s="8"/>
      <c r="M355" s="8" t="str">
        <f t="shared" si="4"/>
        <v/>
      </c>
    </row>
    <row r="357" spans="1:13" ht="17.25" customHeight="1">
      <c r="A357" s="1" t="s">
        <v>182</v>
      </c>
    </row>
    <row r="358" spans="1:13" ht="17.25" customHeight="1">
      <c r="B358" s="1" t="s">
        <v>159</v>
      </c>
    </row>
    <row r="359" spans="1:13" ht="17.25" customHeight="1">
      <c r="B359" s="1" t="s">
        <v>160</v>
      </c>
    </row>
    <row r="360" spans="1:13" ht="17.25" customHeight="1">
      <c r="B360" s="1" t="s">
        <v>161</v>
      </c>
    </row>
    <row r="361" spans="1:13" ht="17.25" customHeight="1">
      <c r="B361" s="1" t="s">
        <v>162</v>
      </c>
    </row>
    <row r="363" spans="1:13" ht="17.25" customHeight="1">
      <c r="A363" s="1" t="s">
        <v>163</v>
      </c>
    </row>
    <row r="364" spans="1:13" ht="17.25" customHeight="1">
      <c r="A364" s="14">
        <v>1</v>
      </c>
      <c r="B364" s="327" t="s">
        <v>631</v>
      </c>
      <c r="C364" s="327"/>
      <c r="D364" s="327"/>
      <c r="E364" s="327"/>
      <c r="F364" s="327"/>
      <c r="G364" s="327"/>
      <c r="H364" s="327"/>
    </row>
    <row r="365" spans="1:13" ht="17.25" hidden="1" customHeight="1">
      <c r="A365" s="14">
        <v>2</v>
      </c>
      <c r="B365" s="327"/>
      <c r="C365" s="327"/>
      <c r="D365" s="327"/>
      <c r="E365" s="327"/>
      <c r="F365" s="327"/>
      <c r="G365" s="327"/>
      <c r="H365" s="327"/>
    </row>
    <row r="366" spans="1:13" ht="17.25" hidden="1" customHeight="1">
      <c r="A366" s="14">
        <v>3</v>
      </c>
      <c r="B366" s="327"/>
      <c r="C366" s="327"/>
      <c r="D366" s="327"/>
      <c r="E366" s="327"/>
      <c r="F366" s="327"/>
      <c r="G366" s="327"/>
      <c r="H366" s="327"/>
    </row>
    <row r="367" spans="1:13" ht="17.25" hidden="1" customHeight="1">
      <c r="A367" s="14">
        <v>4</v>
      </c>
      <c r="B367" s="327"/>
      <c r="C367" s="327"/>
      <c r="D367" s="327"/>
      <c r="E367" s="327"/>
      <c r="F367" s="327"/>
      <c r="G367" s="327"/>
      <c r="H367" s="327"/>
    </row>
    <row r="368" spans="1:13" ht="17.25" hidden="1" customHeight="1">
      <c r="A368" s="14">
        <v>5</v>
      </c>
      <c r="B368" s="327"/>
      <c r="C368" s="327"/>
      <c r="D368" s="327"/>
      <c r="E368" s="327"/>
      <c r="F368" s="327"/>
      <c r="G368" s="327"/>
      <c r="H368" s="327"/>
    </row>
    <row r="369" spans="1:10" ht="17.25" hidden="1" customHeight="1">
      <c r="A369" s="14">
        <v>6</v>
      </c>
      <c r="B369" s="327"/>
      <c r="C369" s="327"/>
      <c r="D369" s="327"/>
      <c r="E369" s="327"/>
      <c r="F369" s="327"/>
      <c r="G369" s="327"/>
      <c r="H369" s="327"/>
    </row>
    <row r="370" spans="1:10" ht="17.25" hidden="1" customHeight="1">
      <c r="A370" s="14">
        <v>7</v>
      </c>
      <c r="B370" s="327"/>
      <c r="C370" s="327"/>
      <c r="D370" s="327"/>
      <c r="E370" s="327"/>
      <c r="F370" s="327"/>
      <c r="G370" s="327"/>
      <c r="H370" s="327"/>
    </row>
    <row r="371" spans="1:10" ht="17.25" hidden="1" customHeight="1">
      <c r="A371" s="14">
        <v>8</v>
      </c>
      <c r="B371" s="327"/>
      <c r="C371" s="327"/>
      <c r="D371" s="327"/>
      <c r="E371" s="327"/>
      <c r="F371" s="327"/>
      <c r="G371" s="327"/>
      <c r="H371" s="327"/>
    </row>
    <row r="372" spans="1:10" ht="17.25" hidden="1" customHeight="1">
      <c r="A372" s="14">
        <v>9</v>
      </c>
      <c r="B372" s="327"/>
      <c r="C372" s="327"/>
      <c r="D372" s="327"/>
      <c r="E372" s="327"/>
      <c r="F372" s="327"/>
      <c r="G372" s="327"/>
      <c r="H372" s="327"/>
    </row>
    <row r="373" spans="1:10" ht="17.25" hidden="1" customHeight="1">
      <c r="A373" s="14">
        <v>10</v>
      </c>
      <c r="B373" s="327"/>
      <c r="C373" s="327"/>
      <c r="D373" s="327"/>
      <c r="E373" s="327"/>
      <c r="F373" s="327"/>
      <c r="G373" s="327"/>
      <c r="H373" s="327"/>
    </row>
    <row r="375" spans="1:10" ht="17.25" customHeight="1">
      <c r="B375" s="1" t="s">
        <v>164</v>
      </c>
    </row>
    <row r="376" spans="1:10" ht="17.25" customHeight="1">
      <c r="A376" s="479" t="s">
        <v>165</v>
      </c>
      <c r="B376" s="480"/>
      <c r="C376" s="480"/>
      <c r="D376" s="480"/>
      <c r="E376" s="480"/>
      <c r="F376" s="480"/>
      <c r="G376" s="480"/>
      <c r="H376" s="481"/>
    </row>
    <row r="377" spans="1:10" s="7" customFormat="1" ht="33.75" customHeight="1">
      <c r="A377" s="336" t="e">
        <f>C314</f>
        <v>#REF!</v>
      </c>
      <c r="B377" s="473"/>
      <c r="C377" s="473"/>
      <c r="D377" s="473"/>
      <c r="E377" s="473"/>
      <c r="F377" s="473"/>
      <c r="G377" s="473"/>
      <c r="H377" s="337"/>
    </row>
    <row r="378" spans="1:10" s="7" customFormat="1" ht="33.75" customHeight="1">
      <c r="A378" s="336" t="s">
        <v>169</v>
      </c>
      <c r="B378" s="473"/>
      <c r="C378" s="473"/>
      <c r="D378" s="473"/>
      <c r="E378" s="473"/>
      <c r="F378" s="473"/>
      <c r="G378" s="473"/>
      <c r="H378" s="337"/>
    </row>
    <row r="380" spans="1:10" ht="17.25" customHeight="1">
      <c r="A380" s="1" t="s">
        <v>171</v>
      </c>
    </row>
    <row r="381" spans="1:10" ht="48.75" customHeight="1">
      <c r="B381" s="469" t="str">
        <f>"Pembelajaran Remedial dilaksanakan segera setelah diadakan penilaian bagi peserta didik yang mendapat nilai di bawah "&amp;kkmmpp!$F$8 &amp;" .Strategi pembelajaran remedial dilaksanakan dengan mengadakan tes ulangberdasarkan indikator pembelajaran yang belum dicapai oleh masing-masing peserta didik"</f>
        <v>Pembelajaran Remedial dilaksanakan segera setelah diadakan penilaian bagi peserta didik yang mendapat nilai di bawah 75 .Strategi pembelajaran remedial dilaksanakan dengan mengadakan tes ulangberdasarkan indikator pembelajaran yang belum dicapai oleh masing-masing peserta didik</v>
      </c>
      <c r="C381" s="327"/>
      <c r="D381" s="327"/>
      <c r="E381" s="327"/>
      <c r="F381" s="327"/>
      <c r="G381" s="327"/>
      <c r="H381" s="327"/>
      <c r="I381" s="327"/>
      <c r="J381" s="327"/>
    </row>
    <row r="383" spans="1:10" ht="17.25" customHeight="1">
      <c r="A383" s="1" t="s">
        <v>172</v>
      </c>
    </row>
    <row r="384" spans="1:10" ht="33.75" customHeight="1">
      <c r="B384" s="469" t="str">
        <f>"Pengayaan diberikan kepada peserta didik yang mendapat nilai di atas "&amp;kkmmpp!$F$8 &amp;" . dengan cara pemberian soal dengan tingkat yang lebih tinggi"</f>
        <v>Pengayaan diberikan kepada peserta didik yang mendapat nilai di atas 75 . dengan cara pemberian soal dengan tingkat yang lebih tinggi</v>
      </c>
      <c r="C384" s="327"/>
      <c r="D384" s="327"/>
      <c r="E384" s="327"/>
      <c r="F384" s="327"/>
      <c r="G384" s="327"/>
      <c r="H384" s="327"/>
      <c r="I384" s="327"/>
      <c r="J384" s="327"/>
    </row>
    <row r="386" spans="1:10" ht="17.25" customHeight="1">
      <c r="A386" s="5" t="s">
        <v>173</v>
      </c>
    </row>
    <row r="387" spans="1:10" ht="17.25" customHeight="1">
      <c r="A387" s="1">
        <v>1</v>
      </c>
      <c r="B387" s="1" t="s">
        <v>174</v>
      </c>
      <c r="C387" s="466" t="s">
        <v>632</v>
      </c>
      <c r="D387" s="466"/>
      <c r="E387" s="466"/>
      <c r="F387" s="466"/>
      <c r="G387" s="466"/>
      <c r="H387" s="466"/>
      <c r="I387" s="466"/>
      <c r="J387" s="466"/>
    </row>
    <row r="389" spans="1:10" ht="17.25" customHeight="1">
      <c r="A389" s="1">
        <v>2</v>
      </c>
      <c r="B389" s="1" t="s">
        <v>175</v>
      </c>
      <c r="C389" s="466" t="s">
        <v>590</v>
      </c>
      <c r="D389" s="466"/>
      <c r="E389" s="466"/>
      <c r="F389" s="466"/>
      <c r="G389" s="466"/>
      <c r="H389" s="466"/>
      <c r="I389" s="466"/>
      <c r="J389" s="466"/>
    </row>
    <row r="391" spans="1:10" s="7" customFormat="1" ht="36" customHeight="1">
      <c r="A391" s="7">
        <v>3</v>
      </c>
      <c r="B391" s="7" t="s">
        <v>51</v>
      </c>
      <c r="C391" s="482" t="e">
        <f>silabus!#REF!</f>
        <v>#REF!</v>
      </c>
      <c r="D391" s="486"/>
      <c r="E391" s="486"/>
      <c r="F391" s="486"/>
      <c r="G391" s="486"/>
      <c r="H391" s="486"/>
      <c r="I391" s="486"/>
      <c r="J391" s="486"/>
    </row>
    <row r="393" spans="1:10" ht="17.25" customHeight="1">
      <c r="B393" s="1" t="s">
        <v>176</v>
      </c>
      <c r="G393" s="1" t="str">
        <f>ki!C11</f>
        <v>Barabai, 16 April 2020</v>
      </c>
    </row>
    <row r="394" spans="1:10" ht="17.25" customHeight="1">
      <c r="B394" s="1" t="str">
        <f>ki!A12</f>
        <v>Kepala SMKN 1 Barabai</v>
      </c>
      <c r="G394" s="1" t="str">
        <f>ki!C12</f>
        <v>Guru Mata Pelajaran</v>
      </c>
    </row>
    <row r="398" spans="1:10" ht="17.25" customHeight="1">
      <c r="B398" s="1" t="str">
        <f>ki!A16</f>
        <v>Norta Dewi Yuniati, S.P, M.Pd</v>
      </c>
      <c r="G398" s="1" t="str">
        <f>ki!C16</f>
        <v>Abdian Noor, S.Pd</v>
      </c>
    </row>
    <row r="399" spans="1:10" ht="17.25" customHeight="1">
      <c r="B399" s="1" t="str">
        <f>ki!A17</f>
        <v>NIP. 19710623 200604 2 021</v>
      </c>
      <c r="G399" s="1" t="str">
        <f>ki!C17</f>
        <v>NIP. 19680906 199412 1 005</v>
      </c>
    </row>
  </sheetData>
  <mergeCells count="234">
    <mergeCell ref="B384:J384"/>
    <mergeCell ref="C387:J387"/>
    <mergeCell ref="C389:J389"/>
    <mergeCell ref="C391:J391"/>
    <mergeCell ref="B372:H372"/>
    <mergeCell ref="B373:H373"/>
    <mergeCell ref="A376:H376"/>
    <mergeCell ref="A377:H377"/>
    <mergeCell ref="A378:H378"/>
    <mergeCell ref="B381:J381"/>
    <mergeCell ref="B366:H366"/>
    <mergeCell ref="B367:H367"/>
    <mergeCell ref="B368:H368"/>
    <mergeCell ref="B369:H369"/>
    <mergeCell ref="B370:H370"/>
    <mergeCell ref="B371:H371"/>
    <mergeCell ref="B308:H308"/>
    <mergeCell ref="B309:H309"/>
    <mergeCell ref="B310:H310"/>
    <mergeCell ref="C314:L314"/>
    <mergeCell ref="B364:H364"/>
    <mergeCell ref="B365:H365"/>
    <mergeCell ref="B302:H302"/>
    <mergeCell ref="B303:H303"/>
    <mergeCell ref="B304:H304"/>
    <mergeCell ref="B305:H305"/>
    <mergeCell ref="B306:H306"/>
    <mergeCell ref="B307:H307"/>
    <mergeCell ref="B254:H254"/>
    <mergeCell ref="A257:A258"/>
    <mergeCell ref="B257:B258"/>
    <mergeCell ref="C257:L257"/>
    <mergeCell ref="M257:M258"/>
    <mergeCell ref="B301:H301"/>
    <mergeCell ref="B248:H248"/>
    <mergeCell ref="B249:H249"/>
    <mergeCell ref="B250:H250"/>
    <mergeCell ref="B251:H251"/>
    <mergeCell ref="B252:H252"/>
    <mergeCell ref="B253:H253"/>
    <mergeCell ref="B242:H242"/>
    <mergeCell ref="B243:H243"/>
    <mergeCell ref="A244:H244"/>
    <mergeCell ref="B245:H245"/>
    <mergeCell ref="B246:H246"/>
    <mergeCell ref="B247:H247"/>
    <mergeCell ref="B236:H236"/>
    <mergeCell ref="B237:H237"/>
    <mergeCell ref="B238:H238"/>
    <mergeCell ref="B239:H239"/>
    <mergeCell ref="B240:H240"/>
    <mergeCell ref="B241:H241"/>
    <mergeCell ref="A232:B232"/>
    <mergeCell ref="C232:D232"/>
    <mergeCell ref="E232:G232"/>
    <mergeCell ref="A233:H233"/>
    <mergeCell ref="B234:H234"/>
    <mergeCell ref="B235:H235"/>
    <mergeCell ref="D140:E140"/>
    <mergeCell ref="D141:E141"/>
    <mergeCell ref="D142:E142"/>
    <mergeCell ref="D143:E143"/>
    <mergeCell ref="A231:B231"/>
    <mergeCell ref="C231:D231"/>
    <mergeCell ref="E231:G231"/>
    <mergeCell ref="A133:H133"/>
    <mergeCell ref="A134:B134"/>
    <mergeCell ref="C134:D134"/>
    <mergeCell ref="E134:G134"/>
    <mergeCell ref="D138:E138"/>
    <mergeCell ref="D139:E139"/>
    <mergeCell ref="A129:H129"/>
    <mergeCell ref="A130:B130"/>
    <mergeCell ref="C130:D130"/>
    <mergeCell ref="E130:G130"/>
    <mergeCell ref="A131:H131"/>
    <mergeCell ref="A132:B132"/>
    <mergeCell ref="C132:D132"/>
    <mergeCell ref="E132:G132"/>
    <mergeCell ref="A124:H124"/>
    <mergeCell ref="A125:B125"/>
    <mergeCell ref="C125:D125"/>
    <mergeCell ref="E125:G125"/>
    <mergeCell ref="A128:B128"/>
    <mergeCell ref="C128:D128"/>
    <mergeCell ref="E128:G128"/>
    <mergeCell ref="A120:H120"/>
    <mergeCell ref="A121:B121"/>
    <mergeCell ref="C121:D121"/>
    <mergeCell ref="E121:G121"/>
    <mergeCell ref="A122:H122"/>
    <mergeCell ref="A123:B123"/>
    <mergeCell ref="C123:D123"/>
    <mergeCell ref="E123:G123"/>
    <mergeCell ref="A115:H115"/>
    <mergeCell ref="A116:B116"/>
    <mergeCell ref="C116:D116"/>
    <mergeCell ref="E116:G116"/>
    <mergeCell ref="A119:B119"/>
    <mergeCell ref="C119:D119"/>
    <mergeCell ref="E119:G119"/>
    <mergeCell ref="A111:H111"/>
    <mergeCell ref="A112:B112"/>
    <mergeCell ref="C112:D112"/>
    <mergeCell ref="E112:G112"/>
    <mergeCell ref="A113:H113"/>
    <mergeCell ref="A114:B114"/>
    <mergeCell ref="C114:D114"/>
    <mergeCell ref="E114:G114"/>
    <mergeCell ref="A106:H106"/>
    <mergeCell ref="A107:B107"/>
    <mergeCell ref="C107:D107"/>
    <mergeCell ref="E107:G107"/>
    <mergeCell ref="A110:B110"/>
    <mergeCell ref="C110:D110"/>
    <mergeCell ref="E110:G110"/>
    <mergeCell ref="A102:H102"/>
    <mergeCell ref="A103:B103"/>
    <mergeCell ref="C103:D103"/>
    <mergeCell ref="E103:G103"/>
    <mergeCell ref="A104:H104"/>
    <mergeCell ref="A105:B105"/>
    <mergeCell ref="C105:D105"/>
    <mergeCell ref="E105:G105"/>
    <mergeCell ref="A97:H97"/>
    <mergeCell ref="A98:B98"/>
    <mergeCell ref="C98:D98"/>
    <mergeCell ref="E98:G98"/>
    <mergeCell ref="A101:B101"/>
    <mergeCell ref="C101:D101"/>
    <mergeCell ref="E101:G101"/>
    <mergeCell ref="A93:H93"/>
    <mergeCell ref="A94:B94"/>
    <mergeCell ref="C94:D94"/>
    <mergeCell ref="E94:G94"/>
    <mergeCell ref="A95:H95"/>
    <mergeCell ref="A96:B96"/>
    <mergeCell ref="C96:D96"/>
    <mergeCell ref="E96:G96"/>
    <mergeCell ref="A88:H88"/>
    <mergeCell ref="A89:B89"/>
    <mergeCell ref="C89:D89"/>
    <mergeCell ref="E89:G89"/>
    <mergeCell ref="A92:B92"/>
    <mergeCell ref="C92:D92"/>
    <mergeCell ref="E92:G92"/>
    <mergeCell ref="A84:H84"/>
    <mergeCell ref="A85:B85"/>
    <mergeCell ref="C85:D85"/>
    <mergeCell ref="E85:G85"/>
    <mergeCell ref="A86:H86"/>
    <mergeCell ref="A87:B87"/>
    <mergeCell ref="C87:D87"/>
    <mergeCell ref="E87:G87"/>
    <mergeCell ref="A79:H79"/>
    <mergeCell ref="A80:B80"/>
    <mergeCell ref="C80:D80"/>
    <mergeCell ref="E80:G80"/>
    <mergeCell ref="A83:B83"/>
    <mergeCell ref="C83:D83"/>
    <mergeCell ref="E83:G83"/>
    <mergeCell ref="A75:H75"/>
    <mergeCell ref="A76:B76"/>
    <mergeCell ref="C76:D76"/>
    <mergeCell ref="E76:G76"/>
    <mergeCell ref="A77:H77"/>
    <mergeCell ref="A78:B78"/>
    <mergeCell ref="C78:D78"/>
    <mergeCell ref="E78:G78"/>
    <mergeCell ref="A70:H70"/>
    <mergeCell ref="A71:B71"/>
    <mergeCell ref="C71:D71"/>
    <mergeCell ref="E71:G71"/>
    <mergeCell ref="A74:B74"/>
    <mergeCell ref="C74:D74"/>
    <mergeCell ref="E74:G74"/>
    <mergeCell ref="A66:H66"/>
    <mergeCell ref="A67:B67"/>
    <mergeCell ref="C67:D67"/>
    <mergeCell ref="E67:G67"/>
    <mergeCell ref="A68:H68"/>
    <mergeCell ref="A69:B69"/>
    <mergeCell ref="C69:D69"/>
    <mergeCell ref="E69:G69"/>
    <mergeCell ref="A61:H61"/>
    <mergeCell ref="A62:B62"/>
    <mergeCell ref="C62:D62"/>
    <mergeCell ref="E62:G62"/>
    <mergeCell ref="A65:B65"/>
    <mergeCell ref="C65:D65"/>
    <mergeCell ref="E65:G65"/>
    <mergeCell ref="A57:H57"/>
    <mergeCell ref="A58:B58"/>
    <mergeCell ref="C58:D58"/>
    <mergeCell ref="E58:G58"/>
    <mergeCell ref="A59:H59"/>
    <mergeCell ref="A60:B60"/>
    <mergeCell ref="C60:D60"/>
    <mergeCell ref="E60:G60"/>
    <mergeCell ref="A52:H52"/>
    <mergeCell ref="A53:B53"/>
    <mergeCell ref="C53:D53"/>
    <mergeCell ref="E53:G53"/>
    <mergeCell ref="A56:B56"/>
    <mergeCell ref="C56:D56"/>
    <mergeCell ref="E56:G56"/>
    <mergeCell ref="A48:H48"/>
    <mergeCell ref="A49:B49"/>
    <mergeCell ref="C49:D49"/>
    <mergeCell ref="E49:G49"/>
    <mergeCell ref="A50:H50"/>
    <mergeCell ref="A51:B51"/>
    <mergeCell ref="C51:D51"/>
    <mergeCell ref="E51:G51"/>
    <mergeCell ref="A30:J30"/>
    <mergeCell ref="A31:J31"/>
    <mergeCell ref="A34:J34"/>
    <mergeCell ref="A35:J35"/>
    <mergeCell ref="A38:J38"/>
    <mergeCell ref="A47:B47"/>
    <mergeCell ref="C47:D47"/>
    <mergeCell ref="E47:G47"/>
    <mergeCell ref="A20:J20"/>
    <mergeCell ref="A21:J21"/>
    <mergeCell ref="A22:J22"/>
    <mergeCell ref="A23:J23"/>
    <mergeCell ref="A26:J26"/>
    <mergeCell ref="A27:J27"/>
    <mergeCell ref="A1:J1"/>
    <mergeCell ref="A2:J2"/>
    <mergeCell ref="A3:J3"/>
    <mergeCell ref="A4:J4"/>
    <mergeCell ref="A5:J5"/>
    <mergeCell ref="A7:J7"/>
  </mergeCells>
  <pageMargins left="0.7" right="0.7" top="0.75" bottom="0.75" header="0.3" footer="0.3"/>
  <pageSetup paperSize="9" scale="84" orientation="portrait" horizontalDpi="4294967293" r:id="rId1"/>
  <drawing r:id="rId2"/>
</worksheet>
</file>

<file path=xl/worksheets/sheet36.xml><?xml version="1.0" encoding="utf-8"?>
<worksheet xmlns="http://schemas.openxmlformats.org/spreadsheetml/2006/main" xmlns:r="http://schemas.openxmlformats.org/officeDocument/2006/relationships">
  <dimension ref="A1:N399"/>
  <sheetViews>
    <sheetView view="pageBreakPreview" zoomScale="85" zoomScaleNormal="85" zoomScaleSheetLayoutView="85" workbookViewId="0">
      <selection activeCell="F12" sqref="F12"/>
    </sheetView>
  </sheetViews>
  <sheetFormatPr defaultRowHeight="17.25" customHeight="1"/>
  <cols>
    <col min="1" max="1" width="4.42578125" style="1" customWidth="1"/>
    <col min="2" max="2" width="20.42578125" style="1" customWidth="1"/>
    <col min="3" max="3" width="11.85546875" style="1" customWidth="1"/>
    <col min="4" max="4" width="8.5703125" style="1" customWidth="1"/>
    <col min="5" max="6" width="11.85546875" style="1" customWidth="1"/>
    <col min="7" max="7" width="17.7109375" style="1" customWidth="1"/>
    <col min="8" max="8" width="11.85546875" style="1" customWidth="1"/>
    <col min="9" max="10" width="2.5703125" style="1" customWidth="1"/>
    <col min="11" max="13" width="8.28515625" style="1" customWidth="1"/>
    <col min="14" max="15" width="11.85546875" style="1" customWidth="1"/>
    <col min="16" max="16384" width="9.140625" style="1"/>
  </cols>
  <sheetData>
    <row r="1" spans="1:14" ht="17.25" customHeight="1">
      <c r="A1" s="352" t="str">
        <f>alokasi!A1</f>
        <v>PEMERINTAH KABUPATEN HULU SUNGAI SELATAN</v>
      </c>
      <c r="B1" s="352"/>
      <c r="C1" s="352"/>
      <c r="D1" s="352"/>
      <c r="E1" s="352"/>
      <c r="F1" s="352"/>
      <c r="G1" s="352"/>
      <c r="H1" s="352"/>
      <c r="I1" s="352"/>
      <c r="J1" s="352"/>
    </row>
    <row r="2" spans="1:14" ht="17.25" customHeight="1">
      <c r="A2" s="352" t="str">
        <f>alokasi!A2</f>
        <v>DINAS PENDIDIKAN</v>
      </c>
      <c r="B2" s="352"/>
      <c r="C2" s="352"/>
      <c r="D2" s="352"/>
      <c r="E2" s="352"/>
      <c r="F2" s="352"/>
      <c r="G2" s="352"/>
      <c r="H2" s="352"/>
      <c r="I2" s="352"/>
      <c r="J2" s="352"/>
    </row>
    <row r="3" spans="1:14" ht="17.25" customHeight="1">
      <c r="A3" s="349" t="str">
        <f>alokasi!A3</f>
        <v>SEKOLAH MENENGAH KEJURUAN NEGERI 2 KANDANGAN</v>
      </c>
      <c r="B3" s="349"/>
      <c r="C3" s="349"/>
      <c r="D3" s="349"/>
      <c r="E3" s="349"/>
      <c r="F3" s="349"/>
      <c r="G3" s="349"/>
      <c r="H3" s="349"/>
      <c r="I3" s="349"/>
      <c r="J3" s="349"/>
    </row>
    <row r="4" spans="1:14" ht="17.25" customHeight="1">
      <c r="A4" s="352" t="str">
        <f>alokasi!A4</f>
        <v>Jln .Gambah Dalam No 77 Telp. 22156 Kandangan 71215</v>
      </c>
      <c r="B4" s="352"/>
      <c r="C4" s="352"/>
      <c r="D4" s="352"/>
      <c r="E4" s="352"/>
      <c r="F4" s="352"/>
      <c r="G4" s="352"/>
      <c r="H4" s="352"/>
      <c r="I4" s="352"/>
      <c r="J4" s="352"/>
    </row>
    <row r="5" spans="1:14" ht="17.25" customHeight="1" thickBot="1">
      <c r="A5" s="478" t="str">
        <f>alokasi!A5</f>
        <v>Website : www.smkn2kandangan.sch.id  Email  : smkn2kdg@yahoo.co.id</v>
      </c>
      <c r="B5" s="478"/>
      <c r="C5" s="478"/>
      <c r="D5" s="478"/>
      <c r="E5" s="478"/>
      <c r="F5" s="478"/>
      <c r="G5" s="478"/>
      <c r="H5" s="478"/>
      <c r="I5" s="478"/>
      <c r="J5" s="478"/>
    </row>
    <row r="6" spans="1:14" ht="17.25" customHeight="1" thickTop="1"/>
    <row r="7" spans="1:14" ht="17.25" customHeight="1">
      <c r="A7" s="317" t="s">
        <v>58</v>
      </c>
      <c r="B7" s="317"/>
      <c r="C7" s="317"/>
      <c r="D7" s="317"/>
      <c r="E7" s="317"/>
      <c r="F7" s="317"/>
      <c r="G7" s="317"/>
      <c r="H7" s="317"/>
      <c r="I7" s="317"/>
      <c r="J7" s="317"/>
    </row>
    <row r="9" spans="1:14" ht="17.25" customHeight="1">
      <c r="A9" s="1" t="s">
        <v>373</v>
      </c>
      <c r="C9" s="1" t="str">
        <f>": "&amp;data!$C$3</f>
        <v>: SMKN 1 Barabai</v>
      </c>
    </row>
    <row r="10" spans="1:14" ht="17.25" customHeight="1">
      <c r="A10" s="1" t="s">
        <v>374</v>
      </c>
      <c r="C10" s="1" t="str">
        <f>": "&amp;data!$C$17</f>
        <v>: Bisnis dan Pemasaran</v>
      </c>
    </row>
    <row r="11" spans="1:14" ht="17.25" customHeight="1">
      <c r="A11" s="1" t="s">
        <v>200</v>
      </c>
      <c r="C11" s="1" t="str">
        <f>": "&amp;data!$C$18</f>
        <v>: Bisnis Daring dan Pemasaran</v>
      </c>
    </row>
    <row r="12" spans="1:14" ht="17.25" customHeight="1">
      <c r="A12" s="1" t="s">
        <v>0</v>
      </c>
      <c r="C12" s="1" t="str">
        <f>": "&amp;data!$C$5</f>
        <v>: Administrasi Transakssi</v>
      </c>
    </row>
    <row r="13" spans="1:14" ht="17.25" customHeight="1">
      <c r="A13" s="1" t="s">
        <v>1</v>
      </c>
      <c r="C13" s="1" t="str">
        <f>": "&amp;data!$C$6</f>
        <v>: XI  BDP</v>
      </c>
    </row>
    <row r="14" spans="1:14" ht="17.25" customHeight="1">
      <c r="A14" s="1" t="s">
        <v>38</v>
      </c>
      <c r="C14" s="1" t="str">
        <f>matrik!B4</f>
        <v>Genap</v>
      </c>
    </row>
    <row r="15" spans="1:14" ht="17.25" customHeight="1">
      <c r="A15" s="1" t="s">
        <v>378</v>
      </c>
      <c r="C15" s="96"/>
      <c r="D15" s="96"/>
      <c r="K15" s="1" t="s">
        <v>80</v>
      </c>
      <c r="L15" s="1" t="s">
        <v>385</v>
      </c>
      <c r="M15" s="1" t="s">
        <v>386</v>
      </c>
    </row>
    <row r="16" spans="1:14" ht="17.25" customHeight="1">
      <c r="A16" s="1" t="s">
        <v>379</v>
      </c>
      <c r="C16" s="96" t="e">
        <f>": "&amp;silabus!#REF!&amp;" JP"</f>
        <v>#REF!</v>
      </c>
      <c r="D16" s="96"/>
      <c r="K16" s="96" t="e">
        <f>silabus!#REF!</f>
        <v>#REF!</v>
      </c>
      <c r="L16" s="1" t="e">
        <f>K16*45</f>
        <v>#REF!</v>
      </c>
      <c r="M16" s="1" t="e">
        <f>L16-H49-H53</f>
        <v>#REF!</v>
      </c>
      <c r="N16" s="1" t="s">
        <v>80</v>
      </c>
    </row>
    <row r="17" spans="1:14" ht="17.25" customHeight="1">
      <c r="A17" s="1" t="s">
        <v>380</v>
      </c>
      <c r="C17" s="96" t="e">
        <f>": "&amp;silabus!#REF!&amp;" JP"</f>
        <v>#REF!</v>
      </c>
      <c r="D17" s="96"/>
      <c r="K17" s="96" t="e">
        <f>silabus!#REF!</f>
        <v>#REF!</v>
      </c>
      <c r="L17" s="1" t="e">
        <f>K17*45</f>
        <v>#REF!</v>
      </c>
      <c r="M17" s="1" t="e">
        <f>L17</f>
        <v>#REF!</v>
      </c>
      <c r="N17" s="1" t="s">
        <v>80</v>
      </c>
    </row>
    <row r="19" spans="1:14" ht="17.25" customHeight="1">
      <c r="A19" s="5" t="s">
        <v>59</v>
      </c>
    </row>
    <row r="20" spans="1:14" ht="17.25" customHeight="1">
      <c r="A20" s="327" t="str">
        <f>silabus!$A$14&amp;" "&amp;silabus!$B$14</f>
        <v>KI-1 : Menghayati dan mengamalkan ajaran agama yang dianutnya</v>
      </c>
      <c r="B20" s="327"/>
      <c r="C20" s="327"/>
      <c r="D20" s="327"/>
      <c r="E20" s="327"/>
      <c r="F20" s="327"/>
      <c r="G20" s="327"/>
      <c r="H20" s="327"/>
      <c r="I20" s="327"/>
      <c r="J20" s="327"/>
    </row>
    <row r="21" spans="1:14" ht="79.5" customHeight="1">
      <c r="A21" s="327" t="str">
        <f>silabus!$A$15&amp;" "&amp;silabus!$B$15</f>
        <v>KI-2 : Menghayati dan mengamalkan perilaku jujur, disiplin, santun, peduli (gotong royong, kerja sama, toleran, damai), bertanggung-jawab, responsif, dan proaktif melalui keteladanan, pemberian nasihat, penguatan, pembiasaan, dan pengkondisian secara berkesinambungan serta menunjukkan sikap sebagai bagian dari solusi atas berbagai permasalahan dalam berinteraksi secara efektif dengan lingkungan sosial dan alam serta dalam menempatkan diri sebagai cerminan bangsa dalam pergaulan dunia</v>
      </c>
      <c r="B21" s="327"/>
      <c r="C21" s="327"/>
      <c r="D21" s="327"/>
      <c r="E21" s="327"/>
      <c r="F21" s="327"/>
      <c r="G21" s="327"/>
      <c r="H21" s="327"/>
      <c r="I21" s="327"/>
      <c r="J21" s="327"/>
    </row>
    <row r="22" spans="1:14" ht="65.25" customHeight="1">
      <c r="A22" s="327" t="str">
        <f>silabus!$A$16&amp;" "&amp;silabus!$B$16</f>
        <v>KI-3 : Memahami, menerapkan, menganalisis, dan mengevaluasi tentang pengetahuan faktual, konseptual, operasional dasar, dan metakognitif sesuai dengan bidang dan lingkup kerja Bisnis Daring dan Pemasaran pada tingkat teknis, spesifik, detil, dan kompleks, berkenaan dengan ilmu pengetahuan, teknologi, seni, budaya, dan humaniora dalam konteks pengembangan potensi diri sebagai bagian dari keluarga, sekolah, dunia kerja, warga masyarakat nasional, regional, dan internasional.</v>
      </c>
      <c r="B22" s="327"/>
      <c r="C22" s="327"/>
      <c r="D22" s="327"/>
      <c r="E22" s="327"/>
      <c r="F22" s="327"/>
      <c r="G22" s="327"/>
      <c r="H22" s="327"/>
      <c r="I22" s="327"/>
      <c r="J22" s="327"/>
    </row>
    <row r="23" spans="1:14" ht="143.25" customHeight="1">
      <c r="A23" s="327" t="str">
        <f>silabus!$A$17&amp;" "&amp;silabus!$B$17</f>
        <v>KI-4 : Melaksanakan tugas spesifik dengan menggunakan alat, informasi, dan prosedur kerja yang lazim dilakukan serta memecahkan masalah sesuai dengan lingkup Administrasi Umum sebagai Dasar Bidang Bisnis dan Manajemen. Menampilkan kinerja di bawah bimbingan dengan mutu dan kuantitas yang terukur sesuai dengan standar kompetensi kerja. Menunjukkan keterampilan menalar, mengolah, dan menyaji secara efektif, kreatif, produktif, kritis, mandiri, kolaboratif, komunikatif, dan solutif dalam ranah abstrak terkait dengan pengembangan dari yang dipelajarinya di sekolah, serta mampu melaksanakan tugas spesifik di bawah pengawasan langsung. Menunjukkan keterampilan mempersepsi, kesiapan, meniru, membiasakan, gerak mahir, menjadikan gerak alami dalam ranah konkret terkait dengan pengembangan dari yang dipelajarinya di sekolah, serta mampu melaksanakan tugas spesifik di bawah pengawasan langsung.</v>
      </c>
      <c r="B23" s="327"/>
      <c r="C23" s="327"/>
      <c r="D23" s="327"/>
      <c r="E23" s="327"/>
      <c r="F23" s="327"/>
      <c r="G23" s="327"/>
      <c r="H23" s="327"/>
      <c r="I23" s="327"/>
      <c r="J23" s="327"/>
    </row>
    <row r="25" spans="1:14" ht="17.25" customHeight="1">
      <c r="A25" s="5" t="s">
        <v>60</v>
      </c>
    </row>
    <row r="26" spans="1:14" ht="17.25" customHeight="1">
      <c r="A26" s="327" t="e">
        <f>silabus!#REF!</f>
        <v>#REF!</v>
      </c>
      <c r="B26" s="327"/>
      <c r="C26" s="327"/>
      <c r="D26" s="327"/>
      <c r="E26" s="327"/>
      <c r="F26" s="327"/>
      <c r="G26" s="327"/>
      <c r="H26" s="327"/>
      <c r="I26" s="327"/>
      <c r="J26" s="327"/>
    </row>
    <row r="27" spans="1:14" ht="17.25" customHeight="1">
      <c r="A27" s="327" t="e">
        <f>silabus!#REF!</f>
        <v>#REF!</v>
      </c>
      <c r="B27" s="327"/>
      <c r="C27" s="327"/>
      <c r="D27" s="327"/>
      <c r="E27" s="327"/>
      <c r="F27" s="327"/>
      <c r="G27" s="327"/>
      <c r="H27" s="327"/>
      <c r="I27" s="327"/>
      <c r="J27" s="327"/>
    </row>
    <row r="29" spans="1:14" ht="17.25" customHeight="1">
      <c r="A29" s="5" t="s">
        <v>92</v>
      </c>
    </row>
    <row r="30" spans="1:14" ht="33.75" customHeight="1">
      <c r="A30" s="327" t="e">
        <f>silabus!#REF!</f>
        <v>#REF!</v>
      </c>
      <c r="B30" s="327"/>
      <c r="C30" s="327"/>
      <c r="D30" s="327"/>
      <c r="E30" s="327"/>
      <c r="F30" s="327"/>
      <c r="G30" s="327"/>
      <c r="H30" s="327"/>
      <c r="I30" s="327"/>
      <c r="J30" s="327"/>
    </row>
    <row r="31" spans="1:14" ht="35.25" customHeight="1">
      <c r="A31" s="327" t="e">
        <f>silabus!#REF!</f>
        <v>#REF!</v>
      </c>
      <c r="B31" s="327"/>
      <c r="C31" s="327"/>
      <c r="D31" s="327"/>
      <c r="E31" s="327"/>
      <c r="F31" s="327"/>
      <c r="G31" s="327"/>
      <c r="H31" s="327"/>
      <c r="I31" s="327"/>
      <c r="J31" s="327"/>
    </row>
    <row r="33" spans="1:10" ht="17.25" customHeight="1">
      <c r="A33" s="5" t="s">
        <v>93</v>
      </c>
    </row>
    <row r="34" spans="1:10" ht="35.25" customHeight="1">
      <c r="A34" s="327" t="e">
        <f>matrik!#REF!</f>
        <v>#REF!</v>
      </c>
      <c r="B34" s="327"/>
      <c r="C34" s="327"/>
      <c r="D34" s="327"/>
      <c r="E34" s="327"/>
      <c r="F34" s="327"/>
      <c r="G34" s="327"/>
      <c r="H34" s="327"/>
      <c r="I34" s="327"/>
      <c r="J34" s="327"/>
    </row>
    <row r="35" spans="1:10" ht="33" customHeight="1">
      <c r="A35" s="327" t="e">
        <f>matrik!#REF!</f>
        <v>#REF!</v>
      </c>
      <c r="B35" s="327"/>
      <c r="C35" s="327"/>
      <c r="D35" s="327"/>
      <c r="E35" s="327"/>
      <c r="F35" s="327"/>
      <c r="G35" s="327"/>
      <c r="H35" s="327"/>
      <c r="I35" s="327"/>
      <c r="J35" s="327"/>
    </row>
    <row r="37" spans="1:10" ht="17.25" customHeight="1">
      <c r="A37" s="5" t="s">
        <v>94</v>
      </c>
    </row>
    <row r="38" spans="1:10" ht="51" customHeight="1">
      <c r="A38" s="327" t="e">
        <f>silabus!#REF!</f>
        <v>#REF!</v>
      </c>
      <c r="B38" s="327"/>
      <c r="C38" s="327"/>
      <c r="D38" s="327"/>
      <c r="E38" s="327"/>
      <c r="F38" s="327"/>
      <c r="G38" s="327"/>
      <c r="H38" s="327"/>
      <c r="I38" s="327"/>
      <c r="J38" s="327"/>
    </row>
    <row r="40" spans="1:10" ht="17.25" customHeight="1">
      <c r="A40" s="5" t="s">
        <v>95</v>
      </c>
    </row>
    <row r="41" spans="1:10" ht="17.25" customHeight="1">
      <c r="A41" s="1">
        <v>1</v>
      </c>
      <c r="B41" s="1" t="s">
        <v>370</v>
      </c>
      <c r="C41" s="1" t="str">
        <f>data!$C$13</f>
        <v>Saintifik</v>
      </c>
    </row>
    <row r="42" spans="1:10" ht="17.25" customHeight="1">
      <c r="A42" s="1">
        <v>2</v>
      </c>
      <c r="B42" s="1" t="s">
        <v>371</v>
      </c>
      <c r="C42" s="1" t="str">
        <f>data!$C$14</f>
        <v>Problem based learning</v>
      </c>
    </row>
    <row r="43" spans="1:10" ht="17.25" customHeight="1">
      <c r="A43" s="1">
        <v>3</v>
      </c>
      <c r="B43" s="1" t="s">
        <v>372</v>
      </c>
      <c r="C43" s="1" t="str">
        <f>data!$C$15</f>
        <v>Paparan, diskusi, tanya jawab, praktik dan eksperimen</v>
      </c>
    </row>
    <row r="45" spans="1:10" ht="17.25" customHeight="1">
      <c r="A45" s="5" t="s">
        <v>96</v>
      </c>
    </row>
    <row r="46" spans="1:10" ht="17.25" customHeight="1">
      <c r="A46" s="1">
        <v>1</v>
      </c>
      <c r="B46" s="1" t="str">
        <f>"Pertemuan ke "&amp;A46&amp;" = "&amp;data!$C$12&amp;" JP"</f>
        <v>Pertemuan ke 1 = 6 JP</v>
      </c>
    </row>
    <row r="47" spans="1:10" s="299" customFormat="1" ht="63">
      <c r="A47" s="467" t="s">
        <v>97</v>
      </c>
      <c r="B47" s="337"/>
      <c r="C47" s="467" t="s">
        <v>18</v>
      </c>
      <c r="D47" s="468"/>
      <c r="E47" s="467" t="str">
        <f>"Deskripsi Kegiatan / Pendekatan "&amp;C41</f>
        <v>Deskripsi Kegiatan / Pendekatan Saintifik</v>
      </c>
      <c r="F47" s="474"/>
      <c r="G47" s="468"/>
      <c r="H47" s="297" t="s">
        <v>384</v>
      </c>
    </row>
    <row r="48" spans="1:10" ht="17.25" customHeight="1">
      <c r="A48" s="463" t="s">
        <v>98</v>
      </c>
      <c r="B48" s="464"/>
      <c r="C48" s="464"/>
      <c r="D48" s="464"/>
      <c r="E48" s="464"/>
      <c r="F48" s="464"/>
      <c r="G48" s="464"/>
      <c r="H48" s="465"/>
    </row>
    <row r="49" spans="1:8" ht="186" customHeight="1">
      <c r="A49" s="463"/>
      <c r="B49" s="465"/>
      <c r="C49" s="461"/>
      <c r="D49" s="462"/>
      <c r="E49" s="475" t="str">
        <f>"1. Guru memberi salam, selanjutnya menanyakan kabar peserta didik, dengan menyampaikan ucapan “Bagaimana kabar kalian hari ini? Sudah siapkah belajar? Siapa yang tidak hadir dalam pembelajaran hari ini"&amp;"
2. Guru meminta peserta didik untuk mengecek kerapian seragam dan kebersihan kelas, minimal di sekitar meja dan kursi tempat duduknya"&amp;"
3. Guru meminta salah satu peserta didik untuk memimpin do’a"&amp;" 
4. Guru mengajukan pertanyaan tentang, materi pelajaran
5. Guru menyampaikan KD dan tujuan pembelajaran ranah pengetahuan yang akan dicapai"&amp;"
6. Guru menyampaikan manfaat pelajaran
7. Guru membagi kelas dalam kelompok yang masing-masing beranggotakan 3 peserta didik"</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pengetahuan yang akan dicapai
6. Guru menyampaikan manfaat pelajaran
7. Guru membagi kelas dalam kelompok yang masing-masing beranggotakan 3 peserta didik</v>
      </c>
      <c r="F49" s="476"/>
      <c r="G49" s="477"/>
      <c r="H49" s="302">
        <v>15</v>
      </c>
    </row>
    <row r="50" spans="1:8" ht="17.25" customHeight="1">
      <c r="A50" s="463" t="s">
        <v>99</v>
      </c>
      <c r="B50" s="464"/>
      <c r="C50" s="464"/>
      <c r="D50" s="464"/>
      <c r="E50" s="464"/>
      <c r="F50" s="464"/>
      <c r="G50" s="464"/>
      <c r="H50" s="465"/>
    </row>
    <row r="51" spans="1:8" ht="249" customHeight="1">
      <c r="A51" s="463"/>
      <c r="B51" s="465"/>
      <c r="C51" s="475" t="str">
        <f>matrik!C13</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51" s="477"/>
      <c r="E51" s="475" t="e">
        <f>silabus!#REF!</f>
        <v>#REF!</v>
      </c>
      <c r="F51" s="476"/>
      <c r="G51" s="477"/>
      <c r="H51" s="302" t="e">
        <f>M16</f>
        <v>#REF!</v>
      </c>
    </row>
    <row r="52" spans="1:8" ht="17.25" customHeight="1">
      <c r="A52" s="463" t="s">
        <v>100</v>
      </c>
      <c r="B52" s="464"/>
      <c r="C52" s="464"/>
      <c r="D52" s="464"/>
      <c r="E52" s="464"/>
      <c r="F52" s="464"/>
      <c r="G52" s="464"/>
      <c r="H52" s="465"/>
    </row>
    <row r="53" spans="1:8" ht="99" customHeight="1">
      <c r="A53" s="463"/>
      <c r="B53" s="465"/>
      <c r="C53" s="463"/>
      <c r="D53" s="465"/>
      <c r="E53" s="475" t="s">
        <v>383</v>
      </c>
      <c r="F53" s="476"/>
      <c r="G53" s="477"/>
      <c r="H53" s="302">
        <v>15</v>
      </c>
    </row>
    <row r="55" spans="1:8" ht="17.25" customHeight="1">
      <c r="A55" s="1">
        <v>2</v>
      </c>
      <c r="B55" s="1" t="str">
        <f>"Pertemuan ke "&amp;A55&amp;" = "&amp;data!$C$12&amp;" JP"</f>
        <v>Pertemuan ke 2 = 6 JP</v>
      </c>
    </row>
    <row r="56" spans="1:8" ht="17.25" customHeight="1">
      <c r="A56" s="467" t="s">
        <v>97</v>
      </c>
      <c r="B56" s="337"/>
      <c r="C56" s="467" t="s">
        <v>18</v>
      </c>
      <c r="D56" s="468"/>
      <c r="E56" s="467" t="str">
        <f>E47</f>
        <v>Deskripsi Kegiatan / Pendekatan Saintifik</v>
      </c>
      <c r="F56" s="474"/>
      <c r="G56" s="468"/>
      <c r="H56" s="297" t="s">
        <v>35</v>
      </c>
    </row>
    <row r="57" spans="1:8" ht="17.25" customHeight="1">
      <c r="A57" s="463" t="s">
        <v>98</v>
      </c>
      <c r="B57" s="464"/>
      <c r="C57" s="464"/>
      <c r="D57" s="464"/>
      <c r="E57" s="464"/>
      <c r="F57" s="464"/>
      <c r="G57" s="464"/>
      <c r="H57" s="465"/>
    </row>
    <row r="58" spans="1:8" ht="186" customHeight="1">
      <c r="A58" s="463"/>
      <c r="B58" s="465"/>
      <c r="C58" s="461"/>
      <c r="D58" s="462"/>
      <c r="E58" s="475" t="str">
        <f>"1. Guru memberi salam, selanjutnya menanyakan kabar peserta didik, dengan menyampaikan ucapan “Bagaimana kabar kalian hari ini? Sudah siapkah belajar? Siapa yang tidak hadir dalam pembelajaran hari ini"&amp;"
2. Guru meminta peserta didik untuk mengecek kerapian seragam dan kebersihan kelas, minimal di sekitar meja dan kursi tempat duduknya"&amp;"
3. Guru meminta salah satu peserta didik untuk memimpin do’a"&amp;" 
4. Guru mengajukan pertanyaan tentang, materi pelajaran
5. Guru menyampaikan KD dan tujuan pembelajaran ranah keterampilan yang akan dicapai"&amp;"
6. Guru menyampaikan manfaat pelajaran
7. Guru membagi kelas dalam kelompok yang masing-masing beranggotakan 3 peserta didik"</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58" s="476"/>
      <c r="G58" s="477"/>
      <c r="H58" s="302">
        <f>H49</f>
        <v>15</v>
      </c>
    </row>
    <row r="59" spans="1:8" ht="17.25" customHeight="1">
      <c r="A59" s="463" t="s">
        <v>99</v>
      </c>
      <c r="B59" s="464"/>
      <c r="C59" s="464"/>
      <c r="D59" s="464"/>
      <c r="E59" s="464"/>
      <c r="F59" s="464"/>
      <c r="G59" s="464"/>
      <c r="H59" s="465"/>
    </row>
    <row r="60" spans="1:8" ht="249.75" customHeight="1">
      <c r="A60" s="463"/>
      <c r="B60" s="465"/>
      <c r="C60" s="475" t="str">
        <f>C51</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60" s="477"/>
      <c r="E60" s="475" t="e">
        <f>E51</f>
        <v>#REF!</v>
      </c>
      <c r="F60" s="476"/>
      <c r="G60" s="477"/>
      <c r="H60" s="302" t="e">
        <f>H51</f>
        <v>#REF!</v>
      </c>
    </row>
    <row r="61" spans="1:8" ht="17.25" customHeight="1">
      <c r="A61" s="463" t="s">
        <v>100</v>
      </c>
      <c r="B61" s="464"/>
      <c r="C61" s="464"/>
      <c r="D61" s="464"/>
      <c r="E61" s="464"/>
      <c r="F61" s="464"/>
      <c r="G61" s="464"/>
      <c r="H61" s="465"/>
    </row>
    <row r="62" spans="1:8" ht="99" customHeight="1">
      <c r="A62" s="463"/>
      <c r="B62" s="465"/>
      <c r="C62" s="336"/>
      <c r="D62" s="337"/>
      <c r="E62" s="475" t="str">
        <f>E53</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62" s="476"/>
      <c r="G62" s="477"/>
      <c r="H62" s="302">
        <f>H53</f>
        <v>15</v>
      </c>
    </row>
    <row r="63" spans="1:8" ht="17.25" hidden="1" customHeight="1"/>
    <row r="64" spans="1:8" ht="17.25" hidden="1" customHeight="1">
      <c r="A64" s="1">
        <v>3</v>
      </c>
      <c r="B64" s="1" t="str">
        <f>"Pertemuan ke "&amp;A64&amp;" = "&amp;data!$C$12&amp;" JP"</f>
        <v>Pertemuan ke 3 = 6 JP</v>
      </c>
    </row>
    <row r="65" spans="1:8" ht="17.25" hidden="1" customHeight="1">
      <c r="A65" s="467" t="s">
        <v>97</v>
      </c>
      <c r="B65" s="337"/>
      <c r="C65" s="467" t="s">
        <v>18</v>
      </c>
      <c r="D65" s="468"/>
      <c r="E65" s="467" t="str">
        <f>E56</f>
        <v>Deskripsi Kegiatan / Pendekatan Saintifik</v>
      </c>
      <c r="F65" s="474"/>
      <c r="G65" s="468"/>
      <c r="H65" s="297" t="s">
        <v>35</v>
      </c>
    </row>
    <row r="66" spans="1:8" ht="17.25" hidden="1" customHeight="1">
      <c r="A66" s="463" t="s">
        <v>98</v>
      </c>
      <c r="B66" s="464"/>
      <c r="C66" s="464"/>
      <c r="D66" s="464"/>
      <c r="E66" s="464"/>
      <c r="F66" s="464"/>
      <c r="G66" s="464"/>
      <c r="H66" s="465"/>
    </row>
    <row r="67" spans="1:8" ht="186" hidden="1" customHeight="1">
      <c r="A67" s="463"/>
      <c r="B67" s="465"/>
      <c r="C67" s="461"/>
      <c r="D67" s="462"/>
      <c r="E67" s="475" t="str">
        <f>E58</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67" s="476"/>
      <c r="G67" s="477"/>
      <c r="H67" s="301">
        <f>H58</f>
        <v>15</v>
      </c>
    </row>
    <row r="68" spans="1:8" ht="17.25" hidden="1" customHeight="1">
      <c r="A68" s="463" t="s">
        <v>99</v>
      </c>
      <c r="B68" s="464"/>
      <c r="C68" s="464"/>
      <c r="D68" s="464"/>
      <c r="E68" s="464"/>
      <c r="F68" s="464"/>
      <c r="G68" s="464"/>
      <c r="H68" s="465"/>
    </row>
    <row r="69" spans="1:8" ht="310.5" hidden="1" customHeight="1">
      <c r="A69" s="463"/>
      <c r="B69" s="465"/>
      <c r="C69" s="475" t="str">
        <f>C60</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69" s="477"/>
      <c r="E69" s="475" t="e">
        <f>E60</f>
        <v>#REF!</v>
      </c>
      <c r="F69" s="476"/>
      <c r="G69" s="477"/>
      <c r="H69" s="302" t="e">
        <f>H60</f>
        <v>#REF!</v>
      </c>
    </row>
    <row r="70" spans="1:8" ht="17.25" hidden="1" customHeight="1">
      <c r="A70" s="463" t="s">
        <v>100</v>
      </c>
      <c r="B70" s="464"/>
      <c r="C70" s="464"/>
      <c r="D70" s="464"/>
      <c r="E70" s="464"/>
      <c r="F70" s="464"/>
      <c r="G70" s="464"/>
      <c r="H70" s="465"/>
    </row>
    <row r="71" spans="1:8" ht="99" hidden="1" customHeight="1">
      <c r="A71" s="463"/>
      <c r="B71" s="465"/>
      <c r="C71" s="336"/>
      <c r="D71" s="337"/>
      <c r="E71" s="475" t="str">
        <f>E62</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71" s="476"/>
      <c r="G71" s="477"/>
      <c r="H71" s="302">
        <f>H62</f>
        <v>15</v>
      </c>
    </row>
    <row r="72" spans="1:8" ht="17.25" hidden="1" customHeight="1"/>
    <row r="73" spans="1:8" ht="17.25" hidden="1" customHeight="1">
      <c r="A73" s="1">
        <v>4</v>
      </c>
      <c r="B73" s="1" t="str">
        <f>"Pertemuan ke "&amp;A73&amp;" = "&amp;data!$C$12&amp;" JP"</f>
        <v>Pertemuan ke 4 = 6 JP</v>
      </c>
    </row>
    <row r="74" spans="1:8" ht="17.25" hidden="1" customHeight="1">
      <c r="A74" s="467" t="s">
        <v>97</v>
      </c>
      <c r="B74" s="337"/>
      <c r="C74" s="467" t="s">
        <v>18</v>
      </c>
      <c r="D74" s="468"/>
      <c r="E74" s="467" t="str">
        <f>E65</f>
        <v>Deskripsi Kegiatan / Pendekatan Saintifik</v>
      </c>
      <c r="F74" s="474"/>
      <c r="G74" s="468"/>
      <c r="H74" s="297" t="s">
        <v>35</v>
      </c>
    </row>
    <row r="75" spans="1:8" ht="17.25" hidden="1" customHeight="1">
      <c r="A75" s="463" t="s">
        <v>98</v>
      </c>
      <c r="B75" s="464"/>
      <c r="C75" s="464"/>
      <c r="D75" s="464"/>
      <c r="E75" s="464"/>
      <c r="F75" s="464"/>
      <c r="G75" s="464"/>
      <c r="H75" s="465"/>
    </row>
    <row r="76" spans="1:8" ht="186" hidden="1" customHeight="1">
      <c r="A76" s="463"/>
      <c r="B76" s="465"/>
      <c r="C76" s="336"/>
      <c r="D76" s="337"/>
      <c r="E76" s="475" t="str">
        <f>E67</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76" s="476"/>
      <c r="G76" s="477"/>
      <c r="H76" s="302">
        <f>H67</f>
        <v>15</v>
      </c>
    </row>
    <row r="77" spans="1:8" ht="17.25" hidden="1" customHeight="1">
      <c r="A77" s="463" t="s">
        <v>99</v>
      </c>
      <c r="B77" s="464"/>
      <c r="C77" s="464"/>
      <c r="D77" s="464"/>
      <c r="E77" s="464"/>
      <c r="F77" s="464"/>
      <c r="G77" s="464"/>
      <c r="H77" s="465"/>
    </row>
    <row r="78" spans="1:8" ht="310.5" hidden="1" customHeight="1">
      <c r="A78" s="463"/>
      <c r="B78" s="465"/>
      <c r="C78" s="475" t="str">
        <f>C69</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78" s="477"/>
      <c r="E78" s="475" t="e">
        <f>E69</f>
        <v>#REF!</v>
      </c>
      <c r="F78" s="476"/>
      <c r="G78" s="477"/>
      <c r="H78" s="302" t="e">
        <f>H69</f>
        <v>#REF!</v>
      </c>
    </row>
    <row r="79" spans="1:8" ht="17.25" hidden="1" customHeight="1">
      <c r="A79" s="463" t="s">
        <v>100</v>
      </c>
      <c r="B79" s="464"/>
      <c r="C79" s="464"/>
      <c r="D79" s="464"/>
      <c r="E79" s="464"/>
      <c r="F79" s="464"/>
      <c r="G79" s="464"/>
      <c r="H79" s="465"/>
    </row>
    <row r="80" spans="1:8" ht="99" hidden="1" customHeight="1">
      <c r="A80" s="463"/>
      <c r="B80" s="465"/>
      <c r="C80" s="336"/>
      <c r="D80" s="337"/>
      <c r="E80" s="475" t="str">
        <f>E71</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80" s="476"/>
      <c r="G80" s="477"/>
      <c r="H80" s="302">
        <f>H71</f>
        <v>15</v>
      </c>
    </row>
    <row r="81" spans="1:8" ht="17.25" hidden="1" customHeight="1"/>
    <row r="82" spans="1:8" ht="17.25" hidden="1" customHeight="1">
      <c r="A82" s="1">
        <v>5</v>
      </c>
      <c r="B82" s="1" t="str">
        <f>"Pertemuan ke "&amp;A82&amp;" = "&amp;data!$C$12&amp;" JP"</f>
        <v>Pertemuan ke 5 = 6 JP</v>
      </c>
    </row>
    <row r="83" spans="1:8" ht="17.25" hidden="1" customHeight="1">
      <c r="A83" s="467" t="s">
        <v>97</v>
      </c>
      <c r="B83" s="337"/>
      <c r="C83" s="467" t="s">
        <v>18</v>
      </c>
      <c r="D83" s="468"/>
      <c r="E83" s="467" t="str">
        <f>E74</f>
        <v>Deskripsi Kegiatan / Pendekatan Saintifik</v>
      </c>
      <c r="F83" s="474"/>
      <c r="G83" s="468"/>
      <c r="H83" s="297" t="s">
        <v>35</v>
      </c>
    </row>
    <row r="84" spans="1:8" ht="17.25" hidden="1" customHeight="1">
      <c r="A84" s="463" t="s">
        <v>98</v>
      </c>
      <c r="B84" s="464"/>
      <c r="C84" s="464"/>
      <c r="D84" s="464"/>
      <c r="E84" s="464"/>
      <c r="F84" s="464"/>
      <c r="G84" s="464"/>
      <c r="H84" s="465"/>
    </row>
    <row r="85" spans="1:8" ht="186" hidden="1" customHeight="1">
      <c r="A85" s="463"/>
      <c r="B85" s="465"/>
      <c r="C85" s="336"/>
      <c r="D85" s="337"/>
      <c r="E85" s="475" t="str">
        <f>E76</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85" s="476"/>
      <c r="G85" s="477"/>
      <c r="H85" s="302">
        <f>H76</f>
        <v>15</v>
      </c>
    </row>
    <row r="86" spans="1:8" ht="17.25" hidden="1" customHeight="1">
      <c r="A86" s="463" t="s">
        <v>99</v>
      </c>
      <c r="B86" s="464"/>
      <c r="C86" s="464"/>
      <c r="D86" s="464"/>
      <c r="E86" s="464"/>
      <c r="F86" s="464"/>
      <c r="G86" s="464"/>
      <c r="H86" s="465"/>
    </row>
    <row r="87" spans="1:8" ht="310.5" hidden="1" customHeight="1">
      <c r="A87" s="463"/>
      <c r="B87" s="465"/>
      <c r="C87" s="475" t="str">
        <f>C78</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87" s="477"/>
      <c r="E87" s="475" t="e">
        <f>E78</f>
        <v>#REF!</v>
      </c>
      <c r="F87" s="476"/>
      <c r="G87" s="477"/>
      <c r="H87" s="302" t="e">
        <f>H78</f>
        <v>#REF!</v>
      </c>
    </row>
    <row r="88" spans="1:8" ht="17.25" hidden="1" customHeight="1">
      <c r="A88" s="463" t="s">
        <v>100</v>
      </c>
      <c r="B88" s="464"/>
      <c r="C88" s="464"/>
      <c r="D88" s="464"/>
      <c r="E88" s="464"/>
      <c r="F88" s="464"/>
      <c r="G88" s="464"/>
      <c r="H88" s="465"/>
    </row>
    <row r="89" spans="1:8" ht="99" hidden="1" customHeight="1">
      <c r="A89" s="463"/>
      <c r="B89" s="465"/>
      <c r="C89" s="336"/>
      <c r="D89" s="337"/>
      <c r="E89" s="475" t="str">
        <f>E80</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89" s="476"/>
      <c r="G89" s="477"/>
      <c r="H89" s="302">
        <f>H80</f>
        <v>15</v>
      </c>
    </row>
    <row r="90" spans="1:8" ht="17.25" hidden="1" customHeight="1"/>
    <row r="91" spans="1:8" ht="17.25" hidden="1" customHeight="1">
      <c r="A91" s="1">
        <v>6</v>
      </c>
      <c r="B91" s="1" t="str">
        <f>"Pertemuan ke "&amp;A91&amp;" = "&amp;data!$C$12&amp;" JP"</f>
        <v>Pertemuan ke 6 = 6 JP</v>
      </c>
    </row>
    <row r="92" spans="1:8" ht="17.25" hidden="1" customHeight="1">
      <c r="A92" s="467" t="s">
        <v>97</v>
      </c>
      <c r="B92" s="337"/>
      <c r="C92" s="467" t="s">
        <v>18</v>
      </c>
      <c r="D92" s="468"/>
      <c r="E92" s="467" t="str">
        <f>E83</f>
        <v>Deskripsi Kegiatan / Pendekatan Saintifik</v>
      </c>
      <c r="F92" s="474"/>
      <c r="G92" s="468"/>
      <c r="H92" s="297" t="s">
        <v>35</v>
      </c>
    </row>
    <row r="93" spans="1:8" ht="17.25" hidden="1" customHeight="1">
      <c r="A93" s="463" t="s">
        <v>98</v>
      </c>
      <c r="B93" s="464"/>
      <c r="C93" s="464"/>
      <c r="D93" s="464"/>
      <c r="E93" s="464"/>
      <c r="F93" s="464"/>
      <c r="G93" s="464"/>
      <c r="H93" s="465"/>
    </row>
    <row r="94" spans="1:8" ht="17.25" hidden="1" customHeight="1">
      <c r="A94" s="463"/>
      <c r="B94" s="465"/>
      <c r="C94" s="336"/>
      <c r="D94" s="337"/>
      <c r="E94" s="336" t="str">
        <f>E85</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94" s="473"/>
      <c r="G94" s="337"/>
      <c r="H94" s="302">
        <f>H85</f>
        <v>15</v>
      </c>
    </row>
    <row r="95" spans="1:8" ht="17.25" hidden="1" customHeight="1">
      <c r="A95" s="463" t="s">
        <v>99</v>
      </c>
      <c r="B95" s="464"/>
      <c r="C95" s="464"/>
      <c r="D95" s="464"/>
      <c r="E95" s="464"/>
      <c r="F95" s="464"/>
      <c r="G95" s="464"/>
      <c r="H95" s="465"/>
    </row>
    <row r="96" spans="1:8" ht="17.25" hidden="1" customHeight="1">
      <c r="A96" s="463"/>
      <c r="B96" s="465"/>
      <c r="C96" s="336" t="str">
        <f>C87</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96" s="337"/>
      <c r="E96" s="336" t="e">
        <f>E87</f>
        <v>#REF!</v>
      </c>
      <c r="F96" s="473"/>
      <c r="G96" s="337"/>
      <c r="H96" s="302" t="e">
        <f>H87</f>
        <v>#REF!</v>
      </c>
    </row>
    <row r="97" spans="1:8" ht="17.25" hidden="1" customHeight="1">
      <c r="A97" s="463" t="s">
        <v>100</v>
      </c>
      <c r="B97" s="464"/>
      <c r="C97" s="464"/>
      <c r="D97" s="464"/>
      <c r="E97" s="464"/>
      <c r="F97" s="464"/>
      <c r="G97" s="464"/>
      <c r="H97" s="465"/>
    </row>
    <row r="98" spans="1:8" ht="17.25" hidden="1" customHeight="1">
      <c r="A98" s="463"/>
      <c r="B98" s="465"/>
      <c r="C98" s="336"/>
      <c r="D98" s="337"/>
      <c r="E98" s="336" t="str">
        <f>E89</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98" s="473"/>
      <c r="G98" s="337"/>
      <c r="H98" s="302">
        <f>H89</f>
        <v>15</v>
      </c>
    </row>
    <row r="99" spans="1:8" ht="17.25" hidden="1" customHeight="1"/>
    <row r="100" spans="1:8" ht="17.25" hidden="1" customHeight="1">
      <c r="A100" s="1">
        <v>7</v>
      </c>
      <c r="B100" s="1" t="str">
        <f>"Pertemuan ke "&amp;A100&amp;" = "&amp;data!$C$12&amp;" JP"</f>
        <v>Pertemuan ke 7 = 6 JP</v>
      </c>
    </row>
    <row r="101" spans="1:8" ht="17.25" hidden="1" customHeight="1">
      <c r="A101" s="467" t="s">
        <v>97</v>
      </c>
      <c r="B101" s="337"/>
      <c r="C101" s="467" t="s">
        <v>18</v>
      </c>
      <c r="D101" s="468"/>
      <c r="E101" s="467" t="str">
        <f>E92</f>
        <v>Deskripsi Kegiatan / Pendekatan Saintifik</v>
      </c>
      <c r="F101" s="474"/>
      <c r="G101" s="468"/>
      <c r="H101" s="297" t="s">
        <v>35</v>
      </c>
    </row>
    <row r="102" spans="1:8" ht="17.25" hidden="1" customHeight="1">
      <c r="A102" s="463" t="s">
        <v>98</v>
      </c>
      <c r="B102" s="464"/>
      <c r="C102" s="464"/>
      <c r="D102" s="464"/>
      <c r="E102" s="464"/>
      <c r="F102" s="464"/>
      <c r="G102" s="464"/>
      <c r="H102" s="465"/>
    </row>
    <row r="103" spans="1:8" ht="17.25" hidden="1" customHeight="1">
      <c r="A103" s="463"/>
      <c r="B103" s="465"/>
      <c r="C103" s="336"/>
      <c r="D103" s="337"/>
      <c r="E103" s="336" t="str">
        <f>E94</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03" s="473"/>
      <c r="G103" s="337"/>
      <c r="H103" s="302">
        <f>H94</f>
        <v>15</v>
      </c>
    </row>
    <row r="104" spans="1:8" ht="17.25" hidden="1" customHeight="1">
      <c r="A104" s="463" t="s">
        <v>99</v>
      </c>
      <c r="B104" s="464"/>
      <c r="C104" s="464"/>
      <c r="D104" s="464"/>
      <c r="E104" s="464"/>
      <c r="F104" s="464"/>
      <c r="G104" s="464"/>
      <c r="H104" s="465"/>
    </row>
    <row r="105" spans="1:8" ht="17.25" hidden="1" customHeight="1">
      <c r="A105" s="463"/>
      <c r="B105" s="465"/>
      <c r="C105" s="336" t="str">
        <f>C96</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05" s="337"/>
      <c r="E105" s="336" t="e">
        <f>E96</f>
        <v>#REF!</v>
      </c>
      <c r="F105" s="473"/>
      <c r="G105" s="337"/>
      <c r="H105" s="302" t="e">
        <f>H96</f>
        <v>#REF!</v>
      </c>
    </row>
    <row r="106" spans="1:8" ht="17.25" hidden="1" customHeight="1">
      <c r="A106" s="463" t="s">
        <v>100</v>
      </c>
      <c r="B106" s="464"/>
      <c r="C106" s="464"/>
      <c r="D106" s="464"/>
      <c r="E106" s="464"/>
      <c r="F106" s="464"/>
      <c r="G106" s="464"/>
      <c r="H106" s="465"/>
    </row>
    <row r="107" spans="1:8" ht="17.25" hidden="1" customHeight="1">
      <c r="A107" s="463"/>
      <c r="B107" s="465"/>
      <c r="C107" s="336"/>
      <c r="D107" s="337"/>
      <c r="E107" s="336" t="str">
        <f>E98</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07" s="473"/>
      <c r="G107" s="337"/>
      <c r="H107" s="302">
        <f>H98</f>
        <v>15</v>
      </c>
    </row>
    <row r="108" spans="1:8" ht="17.25" hidden="1" customHeight="1"/>
    <row r="109" spans="1:8" ht="17.25" hidden="1" customHeight="1">
      <c r="A109" s="1">
        <v>8</v>
      </c>
      <c r="B109" s="1" t="str">
        <f>"Pertemuan ke "&amp;A109&amp;" = "&amp;data!$C$12&amp;" JP"</f>
        <v>Pertemuan ke 8 = 6 JP</v>
      </c>
    </row>
    <row r="110" spans="1:8" ht="17.25" hidden="1" customHeight="1">
      <c r="A110" s="467" t="s">
        <v>97</v>
      </c>
      <c r="B110" s="337"/>
      <c r="C110" s="467" t="s">
        <v>18</v>
      </c>
      <c r="D110" s="468"/>
      <c r="E110" s="467" t="str">
        <f>E101</f>
        <v>Deskripsi Kegiatan / Pendekatan Saintifik</v>
      </c>
      <c r="F110" s="474"/>
      <c r="G110" s="468"/>
      <c r="H110" s="297" t="s">
        <v>35</v>
      </c>
    </row>
    <row r="111" spans="1:8" ht="17.25" hidden="1" customHeight="1">
      <c r="A111" s="463" t="s">
        <v>98</v>
      </c>
      <c r="B111" s="464"/>
      <c r="C111" s="464"/>
      <c r="D111" s="464"/>
      <c r="E111" s="464"/>
      <c r="F111" s="464"/>
      <c r="G111" s="464"/>
      <c r="H111" s="465"/>
    </row>
    <row r="112" spans="1:8" ht="17.25" hidden="1" customHeight="1">
      <c r="A112" s="463"/>
      <c r="B112" s="465"/>
      <c r="C112" s="336"/>
      <c r="D112" s="337"/>
      <c r="E112" s="336" t="str">
        <f>E103</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12" s="473"/>
      <c r="G112" s="337"/>
      <c r="H112" s="302">
        <f>H103</f>
        <v>15</v>
      </c>
    </row>
    <row r="113" spans="1:8" ht="17.25" hidden="1" customHeight="1">
      <c r="A113" s="463" t="s">
        <v>99</v>
      </c>
      <c r="B113" s="464"/>
      <c r="C113" s="464"/>
      <c r="D113" s="464"/>
      <c r="E113" s="464"/>
      <c r="F113" s="464"/>
      <c r="G113" s="464"/>
      <c r="H113" s="465"/>
    </row>
    <row r="114" spans="1:8" ht="17.25" hidden="1" customHeight="1">
      <c r="A114" s="463"/>
      <c r="B114" s="465"/>
      <c r="C114" s="336" t="str">
        <f>C105</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14" s="337"/>
      <c r="E114" s="336" t="e">
        <f>E105</f>
        <v>#REF!</v>
      </c>
      <c r="F114" s="473"/>
      <c r="G114" s="337"/>
      <c r="H114" s="302" t="e">
        <f>H105</f>
        <v>#REF!</v>
      </c>
    </row>
    <row r="115" spans="1:8" ht="17.25" hidden="1" customHeight="1">
      <c r="A115" s="463" t="s">
        <v>100</v>
      </c>
      <c r="B115" s="464"/>
      <c r="C115" s="464"/>
      <c r="D115" s="464"/>
      <c r="E115" s="464"/>
      <c r="F115" s="464"/>
      <c r="G115" s="464"/>
      <c r="H115" s="465"/>
    </row>
    <row r="116" spans="1:8" ht="17.25" hidden="1" customHeight="1">
      <c r="A116" s="463"/>
      <c r="B116" s="465"/>
      <c r="C116" s="336"/>
      <c r="D116" s="337"/>
      <c r="E116" s="336" t="str">
        <f>E107</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16" s="473"/>
      <c r="G116" s="337"/>
      <c r="H116" s="302">
        <f>H107</f>
        <v>15</v>
      </c>
    </row>
    <row r="117" spans="1:8" ht="17.25" hidden="1" customHeight="1"/>
    <row r="118" spans="1:8" ht="17.25" hidden="1" customHeight="1">
      <c r="A118" s="1">
        <v>9</v>
      </c>
      <c r="B118" s="1" t="str">
        <f>"Pertemuan ke "&amp;A118&amp;" = "&amp;data!$C$12&amp;" JP"</f>
        <v>Pertemuan ke 9 = 6 JP</v>
      </c>
    </row>
    <row r="119" spans="1:8" ht="17.25" hidden="1" customHeight="1">
      <c r="A119" s="467" t="s">
        <v>97</v>
      </c>
      <c r="B119" s="337"/>
      <c r="C119" s="467" t="s">
        <v>18</v>
      </c>
      <c r="D119" s="468"/>
      <c r="E119" s="467" t="str">
        <f>E110</f>
        <v>Deskripsi Kegiatan / Pendekatan Saintifik</v>
      </c>
      <c r="F119" s="474"/>
      <c r="G119" s="468"/>
      <c r="H119" s="297" t="s">
        <v>35</v>
      </c>
    </row>
    <row r="120" spans="1:8" ht="17.25" hidden="1" customHeight="1">
      <c r="A120" s="463" t="s">
        <v>98</v>
      </c>
      <c r="B120" s="464"/>
      <c r="C120" s="464"/>
      <c r="D120" s="464"/>
      <c r="E120" s="464"/>
      <c r="F120" s="464"/>
      <c r="G120" s="464"/>
      <c r="H120" s="465"/>
    </row>
    <row r="121" spans="1:8" ht="17.25" hidden="1" customHeight="1">
      <c r="A121" s="463"/>
      <c r="B121" s="465"/>
      <c r="C121" s="336"/>
      <c r="D121" s="337"/>
      <c r="E121" s="336" t="str">
        <f>E112</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21" s="473"/>
      <c r="G121" s="337"/>
      <c r="H121" s="302">
        <f>H112</f>
        <v>15</v>
      </c>
    </row>
    <row r="122" spans="1:8" ht="17.25" hidden="1" customHeight="1">
      <c r="A122" s="463" t="s">
        <v>99</v>
      </c>
      <c r="B122" s="464"/>
      <c r="C122" s="464"/>
      <c r="D122" s="464"/>
      <c r="E122" s="464"/>
      <c r="F122" s="464"/>
      <c r="G122" s="464"/>
      <c r="H122" s="465"/>
    </row>
    <row r="123" spans="1:8" ht="17.25" hidden="1" customHeight="1">
      <c r="A123" s="463"/>
      <c r="B123" s="465"/>
      <c r="C123" s="336" t="str">
        <f>C114</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23" s="337"/>
      <c r="E123" s="336" t="e">
        <f>E114</f>
        <v>#REF!</v>
      </c>
      <c r="F123" s="473"/>
      <c r="G123" s="337"/>
      <c r="H123" s="302" t="e">
        <f>H114</f>
        <v>#REF!</v>
      </c>
    </row>
    <row r="124" spans="1:8" ht="17.25" hidden="1" customHeight="1">
      <c r="A124" s="463" t="s">
        <v>100</v>
      </c>
      <c r="B124" s="464"/>
      <c r="C124" s="464"/>
      <c r="D124" s="464"/>
      <c r="E124" s="464"/>
      <c r="F124" s="464"/>
      <c r="G124" s="464"/>
      <c r="H124" s="465"/>
    </row>
    <row r="125" spans="1:8" ht="17.25" hidden="1" customHeight="1">
      <c r="A125" s="463"/>
      <c r="B125" s="465"/>
      <c r="C125" s="336"/>
      <c r="D125" s="337"/>
      <c r="E125" s="336" t="str">
        <f>E116</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25" s="473"/>
      <c r="G125" s="337"/>
      <c r="H125" s="302">
        <f>H116</f>
        <v>15</v>
      </c>
    </row>
    <row r="126" spans="1:8" ht="17.25" hidden="1" customHeight="1"/>
    <row r="127" spans="1:8" ht="17.25" hidden="1" customHeight="1">
      <c r="A127" s="1">
        <v>10</v>
      </c>
      <c r="B127" s="1" t="str">
        <f>"Pertemuan ke "&amp;A127&amp;" = "&amp;data!$C$12&amp;" JP"</f>
        <v>Pertemuan ke 10 = 6 JP</v>
      </c>
    </row>
    <row r="128" spans="1:8" ht="17.25" hidden="1" customHeight="1">
      <c r="A128" s="467" t="s">
        <v>97</v>
      </c>
      <c r="B128" s="337"/>
      <c r="C128" s="467" t="s">
        <v>18</v>
      </c>
      <c r="D128" s="468"/>
      <c r="E128" s="467" t="str">
        <f>E119</f>
        <v>Deskripsi Kegiatan / Pendekatan Saintifik</v>
      </c>
      <c r="F128" s="474"/>
      <c r="G128" s="468"/>
      <c r="H128" s="297" t="s">
        <v>35</v>
      </c>
    </row>
    <row r="129" spans="1:8" ht="17.25" hidden="1" customHeight="1">
      <c r="A129" s="463" t="s">
        <v>98</v>
      </c>
      <c r="B129" s="464"/>
      <c r="C129" s="464"/>
      <c r="D129" s="464"/>
      <c r="E129" s="464"/>
      <c r="F129" s="464"/>
      <c r="G129" s="464"/>
      <c r="H129" s="465"/>
    </row>
    <row r="130" spans="1:8" ht="17.25" hidden="1" customHeight="1">
      <c r="A130" s="463"/>
      <c r="B130" s="465"/>
      <c r="C130" s="336"/>
      <c r="D130" s="337"/>
      <c r="E130" s="336" t="str">
        <f>E121</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30" s="473"/>
      <c r="G130" s="337"/>
      <c r="H130" s="302">
        <f>H121</f>
        <v>15</v>
      </c>
    </row>
    <row r="131" spans="1:8" ht="17.25" hidden="1" customHeight="1">
      <c r="A131" s="463" t="s">
        <v>99</v>
      </c>
      <c r="B131" s="464"/>
      <c r="C131" s="464"/>
      <c r="D131" s="464"/>
      <c r="E131" s="464"/>
      <c r="F131" s="464"/>
      <c r="G131" s="464"/>
      <c r="H131" s="465"/>
    </row>
    <row r="132" spans="1:8" ht="17.25" hidden="1" customHeight="1">
      <c r="A132" s="463"/>
      <c r="B132" s="465"/>
      <c r="C132" s="336" t="str">
        <f>C123</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32" s="337"/>
      <c r="E132" s="336" t="e">
        <f>E123</f>
        <v>#REF!</v>
      </c>
      <c r="F132" s="473"/>
      <c r="G132" s="337"/>
      <c r="H132" s="302" t="e">
        <f>H123</f>
        <v>#REF!</v>
      </c>
    </row>
    <row r="133" spans="1:8" ht="17.25" hidden="1" customHeight="1">
      <c r="A133" s="463" t="s">
        <v>100</v>
      </c>
      <c r="B133" s="464"/>
      <c r="C133" s="464"/>
      <c r="D133" s="464"/>
      <c r="E133" s="464"/>
      <c r="F133" s="464"/>
      <c r="G133" s="464"/>
      <c r="H133" s="465"/>
    </row>
    <row r="134" spans="1:8" ht="17.25" hidden="1" customHeight="1">
      <c r="A134" s="463"/>
      <c r="B134" s="465"/>
      <c r="C134" s="336"/>
      <c r="D134" s="337"/>
      <c r="E134" s="336" t="str">
        <f>E125</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34" s="473"/>
      <c r="G134" s="337"/>
      <c r="H134" s="302">
        <f>H125</f>
        <v>15</v>
      </c>
    </row>
    <row r="136" spans="1:8" ht="17.25" customHeight="1">
      <c r="A136" s="5" t="s">
        <v>101</v>
      </c>
    </row>
    <row r="137" spans="1:8" ht="17.25" customHeight="1">
      <c r="A137" s="1">
        <v>1</v>
      </c>
      <c r="B137" s="1" t="s">
        <v>108</v>
      </c>
    </row>
    <row r="138" spans="1:8" ht="17.25" customHeight="1">
      <c r="A138" s="301" t="s">
        <v>52</v>
      </c>
      <c r="B138" s="301" t="s">
        <v>102</v>
      </c>
      <c r="C138" s="301" t="s">
        <v>103</v>
      </c>
      <c r="D138" s="461" t="s">
        <v>104</v>
      </c>
      <c r="E138" s="462"/>
      <c r="F138" s="223"/>
      <c r="G138" s="223"/>
    </row>
    <row r="139" spans="1:8" ht="17.25" customHeight="1">
      <c r="A139" s="8">
        <v>1</v>
      </c>
      <c r="B139" s="300" t="s">
        <v>105</v>
      </c>
      <c r="C139" s="300" t="s">
        <v>144</v>
      </c>
      <c r="D139" s="467" t="s">
        <v>145</v>
      </c>
      <c r="E139" s="468"/>
      <c r="F139" s="15"/>
      <c r="G139" s="15"/>
    </row>
    <row r="140" spans="1:8" ht="17.25" customHeight="1">
      <c r="A140" s="8">
        <v>2</v>
      </c>
      <c r="B140" s="300" t="s">
        <v>106</v>
      </c>
      <c r="C140" s="300"/>
      <c r="D140" s="467"/>
      <c r="E140" s="468"/>
      <c r="F140" s="15"/>
      <c r="G140" s="15"/>
    </row>
    <row r="141" spans="1:8" ht="34.5" customHeight="1">
      <c r="A141" s="8"/>
      <c r="B141" s="300" t="e">
        <f>A26</f>
        <v>#REF!</v>
      </c>
      <c r="C141" s="300" t="s">
        <v>146</v>
      </c>
      <c r="D141" s="467" t="s">
        <v>147</v>
      </c>
      <c r="E141" s="468"/>
      <c r="F141" s="15"/>
      <c r="G141" s="15"/>
    </row>
    <row r="142" spans="1:8" ht="17.25" customHeight="1">
      <c r="A142" s="8">
        <v>3</v>
      </c>
      <c r="B142" s="300" t="s">
        <v>107</v>
      </c>
      <c r="C142" s="300"/>
      <c r="D142" s="467"/>
      <c r="E142" s="468"/>
      <c r="F142" s="15"/>
      <c r="G142" s="15"/>
    </row>
    <row r="143" spans="1:8" ht="33" customHeight="1">
      <c r="A143" s="8"/>
      <c r="B143" s="300" t="e">
        <f>A27</f>
        <v>#REF!</v>
      </c>
      <c r="C143" s="300" t="s">
        <v>453</v>
      </c>
      <c r="D143" s="467" t="s">
        <v>149</v>
      </c>
      <c r="E143" s="468"/>
      <c r="F143" s="15"/>
      <c r="G143" s="15"/>
    </row>
    <row r="145" spans="1:8" ht="17.25" customHeight="1">
      <c r="A145" s="1">
        <v>2</v>
      </c>
      <c r="B145" s="1" t="s">
        <v>179</v>
      </c>
    </row>
    <row r="146" spans="1:8" ht="17.25" customHeight="1">
      <c r="B146" s="1" t="s">
        <v>109</v>
      </c>
    </row>
    <row r="147" spans="1:8" ht="17.25" customHeight="1">
      <c r="B147" s="1" t="s">
        <v>150</v>
      </c>
    </row>
    <row r="148" spans="1:8" s="299" customFormat="1" ht="17.25" customHeight="1">
      <c r="A148" s="297" t="s">
        <v>52</v>
      </c>
      <c r="B148" s="297" t="s">
        <v>110</v>
      </c>
      <c r="C148" s="297" t="s">
        <v>111</v>
      </c>
      <c r="D148" s="297" t="s">
        <v>112</v>
      </c>
      <c r="E148" s="297" t="s">
        <v>113</v>
      </c>
      <c r="F148" s="297" t="s">
        <v>114</v>
      </c>
      <c r="G148" s="297" t="s">
        <v>115</v>
      </c>
      <c r="H148" s="1"/>
    </row>
    <row r="149" spans="1:8" ht="17.25" customHeight="1">
      <c r="A149" s="301"/>
      <c r="B149" s="301"/>
      <c r="C149" s="301" t="s">
        <v>177</v>
      </c>
      <c r="D149" s="301" t="s">
        <v>177</v>
      </c>
      <c r="E149" s="301" t="s">
        <v>177</v>
      </c>
      <c r="F149" s="301" t="s">
        <v>177</v>
      </c>
      <c r="G149" s="301"/>
    </row>
    <row r="150" spans="1:8" ht="17.25" customHeight="1">
      <c r="A150" s="8">
        <v>1</v>
      </c>
      <c r="B150" s="8" t="str">
        <f>pd!C6</f>
        <v>AHMAD JUNAIDI</v>
      </c>
      <c r="C150" s="8"/>
      <c r="D150" s="8"/>
      <c r="E150" s="8"/>
      <c r="F150" s="8"/>
      <c r="G150" s="8" t="str">
        <f>IF(COUNT(C150:F150)=0,"",IF(_xlfn.MODE.SNGL(C150:F150)=1,"Kurang",IF(_xlfn.MODE.SNGL(C150:F150)=2,"Cukup",IF(_xlfn.MODE.SNGL(C150:F150)=3,"Baik",IF(_xlfn.MODE.SNGL(C150:F150)=4,"Sangat Baik","")))))</f>
        <v/>
      </c>
    </row>
    <row r="151" spans="1:8" ht="17.25" customHeight="1">
      <c r="A151" s="8">
        <v>2</v>
      </c>
      <c r="B151" s="8" t="str">
        <f>pd!C7</f>
        <v>AHMAD RIYUDHA</v>
      </c>
      <c r="C151" s="8"/>
      <c r="D151" s="8"/>
      <c r="E151" s="8"/>
      <c r="F151" s="8"/>
      <c r="G151" s="8" t="str">
        <f t="shared" ref="G151:G189" si="0">IF(COUNT(C151:F151)=0,"",IF(_xlfn.MODE.SNGL(C151:F151)=1,"Kurang",IF(_xlfn.MODE.SNGL(C151:F151)=2,"Cukup",IF(_xlfn.MODE.SNGL(C151:F151)=3,"Baik",IF(_xlfn.MODE.SNGL(C151:F151)=4,"Sangat Baik","")))))</f>
        <v/>
      </c>
    </row>
    <row r="152" spans="1:8" ht="17.25" customHeight="1">
      <c r="A152" s="8">
        <v>3</v>
      </c>
      <c r="B152" s="8" t="str">
        <f>pd!C8</f>
        <v>AHMAD SAYUDINOR</v>
      </c>
      <c r="C152" s="8"/>
      <c r="D152" s="8"/>
      <c r="E152" s="8"/>
      <c r="F152" s="8"/>
      <c r="G152" s="8" t="str">
        <f t="shared" si="0"/>
        <v/>
      </c>
    </row>
    <row r="153" spans="1:8" ht="17.25" hidden="1" customHeight="1">
      <c r="A153" s="8">
        <v>4</v>
      </c>
      <c r="B153" s="8" t="str">
        <f>pd!C9</f>
        <v>HILMAN SYA'FEI</v>
      </c>
      <c r="C153" s="8"/>
      <c r="D153" s="8"/>
      <c r="E153" s="8"/>
      <c r="F153" s="8"/>
      <c r="G153" s="8" t="str">
        <f t="shared" si="0"/>
        <v/>
      </c>
    </row>
    <row r="154" spans="1:8" ht="17.25" hidden="1" customHeight="1">
      <c r="A154" s="8">
        <v>5</v>
      </c>
      <c r="B154" s="8" t="str">
        <f>pd!C10</f>
        <v>JAMALUDDIN</v>
      </c>
      <c r="C154" s="8"/>
      <c r="D154" s="8"/>
      <c r="E154" s="8"/>
      <c r="F154" s="8"/>
      <c r="G154" s="8" t="str">
        <f t="shared" si="0"/>
        <v/>
      </c>
    </row>
    <row r="155" spans="1:8" ht="17.25" hidden="1" customHeight="1">
      <c r="A155" s="8">
        <v>6</v>
      </c>
      <c r="B155" s="8" t="str">
        <f>pd!C11</f>
        <v>M. ADITYA RYANDI</v>
      </c>
      <c r="C155" s="8"/>
      <c r="D155" s="8"/>
      <c r="E155" s="8"/>
      <c r="F155" s="8"/>
      <c r="G155" s="8" t="str">
        <f t="shared" si="0"/>
        <v/>
      </c>
    </row>
    <row r="156" spans="1:8" ht="17.25" hidden="1" customHeight="1">
      <c r="A156" s="8">
        <v>7</v>
      </c>
      <c r="B156" s="8" t="str">
        <f>pd!C12</f>
        <v>M. ZAINAL AKBAR</v>
      </c>
      <c r="C156" s="8"/>
      <c r="D156" s="8"/>
      <c r="E156" s="8"/>
      <c r="F156" s="8"/>
      <c r="G156" s="8" t="str">
        <f t="shared" si="0"/>
        <v/>
      </c>
    </row>
    <row r="157" spans="1:8" ht="17.25" hidden="1" customHeight="1">
      <c r="A157" s="8">
        <v>8</v>
      </c>
      <c r="B157" s="8" t="str">
        <f>pd!C13</f>
        <v>MAULIDI</v>
      </c>
      <c r="C157" s="8"/>
      <c r="D157" s="8"/>
      <c r="E157" s="8"/>
      <c r="F157" s="8"/>
      <c r="G157" s="8" t="str">
        <f t="shared" si="0"/>
        <v/>
      </c>
    </row>
    <row r="158" spans="1:8" ht="17.25" hidden="1" customHeight="1">
      <c r="A158" s="8">
        <v>9</v>
      </c>
      <c r="B158" s="8" t="str">
        <f>pd!C14</f>
        <v>MUHAMMAD AGUS RIFANI</v>
      </c>
      <c r="C158" s="8"/>
      <c r="D158" s="8"/>
      <c r="E158" s="8"/>
      <c r="F158" s="8"/>
      <c r="G158" s="8" t="str">
        <f t="shared" si="0"/>
        <v/>
      </c>
    </row>
    <row r="159" spans="1:8" ht="17.25" hidden="1" customHeight="1">
      <c r="A159" s="8">
        <v>10</v>
      </c>
      <c r="B159" s="8" t="str">
        <f>pd!C15</f>
        <v>MUHAMMAD AKBAR</v>
      </c>
      <c r="C159" s="8"/>
      <c r="D159" s="8"/>
      <c r="E159" s="8"/>
      <c r="F159" s="8"/>
      <c r="G159" s="8" t="str">
        <f t="shared" si="0"/>
        <v/>
      </c>
    </row>
    <row r="160" spans="1:8" ht="17.25" hidden="1" customHeight="1">
      <c r="A160" s="8">
        <v>11</v>
      </c>
      <c r="B160" s="8" t="str">
        <f>pd!C16</f>
        <v>MUHAMMAD ALPIANOR</v>
      </c>
      <c r="C160" s="8"/>
      <c r="D160" s="8"/>
      <c r="E160" s="8"/>
      <c r="F160" s="8"/>
      <c r="G160" s="8" t="str">
        <f t="shared" si="0"/>
        <v/>
      </c>
    </row>
    <row r="161" spans="1:7" ht="17.25" hidden="1" customHeight="1">
      <c r="A161" s="8">
        <v>12</v>
      </c>
      <c r="B161" s="8" t="str">
        <f>pd!C17</f>
        <v>MUHAMMAD ANDRIAN</v>
      </c>
      <c r="C161" s="8"/>
      <c r="D161" s="8"/>
      <c r="E161" s="8"/>
      <c r="F161" s="8"/>
      <c r="G161" s="8" t="str">
        <f t="shared" si="0"/>
        <v/>
      </c>
    </row>
    <row r="162" spans="1:7" ht="17.25" hidden="1" customHeight="1">
      <c r="A162" s="8">
        <v>13</v>
      </c>
      <c r="B162" s="8" t="str">
        <f>pd!C18</f>
        <v>MUHAMMAD AZIDAN</v>
      </c>
      <c r="C162" s="8"/>
      <c r="D162" s="8"/>
      <c r="E162" s="8"/>
      <c r="F162" s="8"/>
      <c r="G162" s="8" t="str">
        <f t="shared" si="0"/>
        <v/>
      </c>
    </row>
    <row r="163" spans="1:7" ht="17.25" hidden="1" customHeight="1">
      <c r="A163" s="8">
        <v>14</v>
      </c>
      <c r="B163" s="8" t="str">
        <f>pd!C19</f>
        <v>MUHAMMAD FAHRIANSYAH</v>
      </c>
      <c r="C163" s="8"/>
      <c r="D163" s="8"/>
      <c r="E163" s="8"/>
      <c r="F163" s="8"/>
      <c r="G163" s="8" t="str">
        <f t="shared" si="0"/>
        <v/>
      </c>
    </row>
    <row r="164" spans="1:7" ht="17.25" hidden="1" customHeight="1">
      <c r="A164" s="8">
        <v>15</v>
      </c>
      <c r="B164" s="8" t="str">
        <f>pd!C20</f>
        <v>MUHAMMAD FAUZAN</v>
      </c>
      <c r="C164" s="8"/>
      <c r="D164" s="8"/>
      <c r="E164" s="8"/>
      <c r="F164" s="8"/>
      <c r="G164" s="8" t="str">
        <f t="shared" si="0"/>
        <v/>
      </c>
    </row>
    <row r="165" spans="1:7" ht="17.25" hidden="1" customHeight="1">
      <c r="A165" s="8">
        <v>16</v>
      </c>
      <c r="B165" s="8" t="str">
        <f>pd!C21</f>
        <v>MUHAMMAD FAZAL HAFIZH</v>
      </c>
      <c r="C165" s="8"/>
      <c r="D165" s="8"/>
      <c r="E165" s="8"/>
      <c r="F165" s="8"/>
      <c r="G165" s="8" t="str">
        <f t="shared" si="0"/>
        <v/>
      </c>
    </row>
    <row r="166" spans="1:7" ht="17.25" hidden="1" customHeight="1">
      <c r="A166" s="8">
        <v>17</v>
      </c>
      <c r="B166" s="8" t="str">
        <f>pd!C22</f>
        <v>MUHAMMAD FIKRI</v>
      </c>
      <c r="C166" s="8"/>
      <c r="D166" s="8"/>
      <c r="E166" s="8"/>
      <c r="F166" s="8"/>
      <c r="G166" s="8" t="str">
        <f t="shared" si="0"/>
        <v/>
      </c>
    </row>
    <row r="167" spans="1:7" ht="17.25" hidden="1" customHeight="1">
      <c r="A167" s="8">
        <v>18</v>
      </c>
      <c r="B167" s="8" t="str">
        <f>pd!C23</f>
        <v>MUHAMMAD IHWAN</v>
      </c>
      <c r="C167" s="8"/>
      <c r="D167" s="8"/>
      <c r="E167" s="8"/>
      <c r="F167" s="8"/>
      <c r="G167" s="8" t="str">
        <f t="shared" si="0"/>
        <v/>
      </c>
    </row>
    <row r="168" spans="1:7" ht="17.25" hidden="1" customHeight="1">
      <c r="A168" s="8">
        <v>19</v>
      </c>
      <c r="B168" s="8" t="str">
        <f>pd!C24</f>
        <v>MUHAMMAD IQBAL FIRDAUS</v>
      </c>
      <c r="C168" s="8"/>
      <c r="D168" s="8"/>
      <c r="E168" s="8"/>
      <c r="F168" s="8"/>
      <c r="G168" s="8" t="str">
        <f t="shared" si="0"/>
        <v/>
      </c>
    </row>
    <row r="169" spans="1:7" ht="17.25" hidden="1" customHeight="1">
      <c r="A169" s="8">
        <v>20</v>
      </c>
      <c r="B169" s="8" t="str">
        <f>pd!C25</f>
        <v>MUHAMMAD IZZA ARRAFI</v>
      </c>
      <c r="C169" s="8"/>
      <c r="D169" s="8"/>
      <c r="E169" s="8"/>
      <c r="F169" s="8"/>
      <c r="G169" s="8" t="str">
        <f t="shared" si="0"/>
        <v/>
      </c>
    </row>
    <row r="170" spans="1:7" ht="17.25" hidden="1" customHeight="1">
      <c r="A170" s="8">
        <v>21</v>
      </c>
      <c r="B170" s="8" t="str">
        <f>pd!C26</f>
        <v>MUHAMMAD MAHDI</v>
      </c>
      <c r="C170" s="8"/>
      <c r="D170" s="8"/>
      <c r="E170" s="8"/>
      <c r="F170" s="8"/>
      <c r="G170" s="8" t="str">
        <f t="shared" si="0"/>
        <v/>
      </c>
    </row>
    <row r="171" spans="1:7" ht="17.25" hidden="1" customHeight="1">
      <c r="A171" s="8">
        <v>22</v>
      </c>
      <c r="B171" s="8" t="str">
        <f>pd!C27</f>
        <v>MUHAMMAD NAHDY RAMADHAN</v>
      </c>
      <c r="C171" s="8"/>
      <c r="D171" s="8"/>
      <c r="E171" s="8"/>
      <c r="F171" s="8"/>
      <c r="G171" s="8" t="str">
        <f t="shared" si="0"/>
        <v/>
      </c>
    </row>
    <row r="172" spans="1:7" ht="17.25" hidden="1" customHeight="1">
      <c r="A172" s="8">
        <v>23</v>
      </c>
      <c r="B172" s="8" t="str">
        <f>pd!C28</f>
        <v>MUHAMMAD NUR FADHILAH</v>
      </c>
      <c r="C172" s="8"/>
      <c r="D172" s="8"/>
      <c r="E172" s="8"/>
      <c r="F172" s="8"/>
      <c r="G172" s="8" t="str">
        <f t="shared" si="0"/>
        <v/>
      </c>
    </row>
    <row r="173" spans="1:7" ht="17.25" hidden="1" customHeight="1">
      <c r="A173" s="8">
        <v>24</v>
      </c>
      <c r="B173" s="8" t="str">
        <f>pd!C29</f>
        <v>MUHAMMAD RAHMAN</v>
      </c>
      <c r="C173" s="8"/>
      <c r="D173" s="8"/>
      <c r="E173" s="8"/>
      <c r="F173" s="8"/>
      <c r="G173" s="8" t="str">
        <f t="shared" si="0"/>
        <v/>
      </c>
    </row>
    <row r="174" spans="1:7" ht="17.25" hidden="1" customHeight="1">
      <c r="A174" s="8">
        <v>25</v>
      </c>
      <c r="B174" s="8" t="str">
        <f>pd!C30</f>
        <v>MUHAMMAD RAIHAN</v>
      </c>
      <c r="C174" s="8"/>
      <c r="D174" s="8"/>
      <c r="E174" s="8"/>
      <c r="F174" s="8"/>
      <c r="G174" s="8" t="str">
        <f t="shared" si="0"/>
        <v/>
      </c>
    </row>
    <row r="175" spans="1:7" ht="17.25" hidden="1" customHeight="1">
      <c r="A175" s="8">
        <v>26</v>
      </c>
      <c r="B175" s="8" t="str">
        <f>pd!C31</f>
        <v>MUHAMMAD RAYHAN PARIZAN</v>
      </c>
      <c r="C175" s="8"/>
      <c r="D175" s="8"/>
      <c r="E175" s="8"/>
      <c r="F175" s="8"/>
      <c r="G175" s="8" t="str">
        <f t="shared" si="0"/>
        <v/>
      </c>
    </row>
    <row r="176" spans="1:7" ht="17.25" hidden="1" customHeight="1">
      <c r="A176" s="8">
        <v>27</v>
      </c>
      <c r="B176" s="8" t="str">
        <f>pd!C32</f>
        <v>MUHAMMAD RIFKI</v>
      </c>
      <c r="C176" s="8"/>
      <c r="D176" s="8"/>
      <c r="E176" s="8"/>
      <c r="F176" s="8"/>
      <c r="G176" s="8" t="str">
        <f t="shared" si="0"/>
        <v/>
      </c>
    </row>
    <row r="177" spans="1:7" ht="17.25" hidden="1" customHeight="1">
      <c r="A177" s="8">
        <v>28</v>
      </c>
      <c r="B177" s="8" t="str">
        <f>pd!C33</f>
        <v>MUHAMMAD RINALDI MAULANA</v>
      </c>
      <c r="C177" s="8"/>
      <c r="D177" s="8"/>
      <c r="E177" s="8"/>
      <c r="F177" s="8"/>
      <c r="G177" s="8" t="str">
        <f t="shared" si="0"/>
        <v/>
      </c>
    </row>
    <row r="178" spans="1:7" ht="17.25" hidden="1" customHeight="1">
      <c r="A178" s="8">
        <v>29</v>
      </c>
      <c r="B178" s="8" t="str">
        <f>pd!C34</f>
        <v>MUHAMMAD RIZAL</v>
      </c>
      <c r="C178" s="8"/>
      <c r="D178" s="8"/>
      <c r="E178" s="8"/>
      <c r="F178" s="8"/>
      <c r="G178" s="8" t="str">
        <f t="shared" si="0"/>
        <v/>
      </c>
    </row>
    <row r="179" spans="1:7" ht="17.25" hidden="1" customHeight="1">
      <c r="A179" s="8">
        <v>30</v>
      </c>
      <c r="B179" s="8" t="str">
        <f>pd!C35</f>
        <v>MUHAMMAD RUDI</v>
      </c>
      <c r="C179" s="8"/>
      <c r="D179" s="8"/>
      <c r="E179" s="8"/>
      <c r="F179" s="8"/>
      <c r="G179" s="8" t="str">
        <f t="shared" si="0"/>
        <v/>
      </c>
    </row>
    <row r="180" spans="1:7" ht="17.25" hidden="1" customHeight="1">
      <c r="A180" s="8">
        <v>31</v>
      </c>
      <c r="B180" s="8" t="str">
        <f>pd!C36</f>
        <v>MUHAMMAD SARBANI</v>
      </c>
      <c r="C180" s="8"/>
      <c r="D180" s="8"/>
      <c r="E180" s="8"/>
      <c r="F180" s="8"/>
      <c r="G180" s="8" t="str">
        <f t="shared" si="0"/>
        <v/>
      </c>
    </row>
    <row r="181" spans="1:7" ht="17.25" hidden="1" customHeight="1">
      <c r="A181" s="8">
        <v>32</v>
      </c>
      <c r="B181" s="8" t="str">
        <f>pd!C37</f>
        <v>MUHAMMAD SYIFA ALIF NUGRAHA</v>
      </c>
      <c r="C181" s="8"/>
      <c r="D181" s="8"/>
      <c r="E181" s="8"/>
      <c r="F181" s="8"/>
      <c r="G181" s="8" t="str">
        <f t="shared" si="0"/>
        <v/>
      </c>
    </row>
    <row r="182" spans="1:7" ht="17.25" hidden="1" customHeight="1">
      <c r="A182" s="8">
        <v>33</v>
      </c>
      <c r="B182" s="8" t="str">
        <f>pd!C38</f>
        <v>MUHAMMAD YUSUF</v>
      </c>
      <c r="C182" s="8"/>
      <c r="D182" s="8"/>
      <c r="E182" s="8"/>
      <c r="F182" s="8"/>
      <c r="G182" s="8" t="str">
        <f t="shared" si="0"/>
        <v/>
      </c>
    </row>
    <row r="183" spans="1:7" ht="17.25" hidden="1" customHeight="1">
      <c r="A183" s="8">
        <v>34</v>
      </c>
      <c r="B183" s="8" t="str">
        <f>pd!C39</f>
        <v>OSAMAH NASRULLAH</v>
      </c>
      <c r="C183" s="8"/>
      <c r="D183" s="8"/>
      <c r="E183" s="8"/>
      <c r="F183" s="8"/>
      <c r="G183" s="8" t="str">
        <f t="shared" si="0"/>
        <v/>
      </c>
    </row>
    <row r="184" spans="1:7" ht="17.25" hidden="1" customHeight="1">
      <c r="A184" s="8">
        <v>35</v>
      </c>
      <c r="B184" s="8" t="str">
        <f>pd!C40</f>
        <v>RUDISA</v>
      </c>
      <c r="C184" s="8"/>
      <c r="D184" s="8"/>
      <c r="E184" s="8"/>
      <c r="F184" s="8"/>
      <c r="G184" s="8" t="str">
        <f t="shared" si="0"/>
        <v/>
      </c>
    </row>
    <row r="185" spans="1:7" ht="17.25" hidden="1" customHeight="1">
      <c r="A185" s="8">
        <v>36</v>
      </c>
      <c r="B185" s="8" t="str">
        <f>pd!C41</f>
        <v>ZAINAL ILMI</v>
      </c>
      <c r="C185" s="8"/>
      <c r="D185" s="8"/>
      <c r="E185" s="8"/>
      <c r="F185" s="8"/>
      <c r="G185" s="8" t="str">
        <f t="shared" si="0"/>
        <v/>
      </c>
    </row>
    <row r="186" spans="1:7" ht="17.25" hidden="1" customHeight="1">
      <c r="A186" s="8">
        <v>37</v>
      </c>
      <c r="B186" s="8">
        <f>pd!C42</f>
        <v>0</v>
      </c>
      <c r="C186" s="8"/>
      <c r="D186" s="8"/>
      <c r="E186" s="8"/>
      <c r="F186" s="8"/>
      <c r="G186" s="8" t="str">
        <f t="shared" si="0"/>
        <v/>
      </c>
    </row>
    <row r="187" spans="1:7" ht="17.25" hidden="1" customHeight="1">
      <c r="A187" s="8">
        <v>38</v>
      </c>
      <c r="B187" s="8">
        <f>pd!C43</f>
        <v>0</v>
      </c>
      <c r="C187" s="8"/>
      <c r="D187" s="8"/>
      <c r="E187" s="8"/>
      <c r="F187" s="8"/>
      <c r="G187" s="8" t="str">
        <f t="shared" si="0"/>
        <v/>
      </c>
    </row>
    <row r="188" spans="1:7" ht="17.25" hidden="1" customHeight="1">
      <c r="A188" s="8">
        <v>39</v>
      </c>
      <c r="B188" s="8">
        <f>pd!C44</f>
        <v>0</v>
      </c>
      <c r="C188" s="8"/>
      <c r="D188" s="8"/>
      <c r="E188" s="8"/>
      <c r="F188" s="8"/>
      <c r="G188" s="8" t="str">
        <f t="shared" si="0"/>
        <v/>
      </c>
    </row>
    <row r="189" spans="1:7" ht="17.25" hidden="1" customHeight="1">
      <c r="A189" s="8">
        <v>40</v>
      </c>
      <c r="B189" s="8">
        <f>pd!C45</f>
        <v>0</v>
      </c>
      <c r="C189" s="8"/>
      <c r="D189" s="8"/>
      <c r="E189" s="8"/>
      <c r="F189" s="8"/>
      <c r="G189" s="8" t="str">
        <f t="shared" si="0"/>
        <v/>
      </c>
    </row>
    <row r="191" spans="1:7" ht="17.25" customHeight="1">
      <c r="A191" s="1">
        <v>3</v>
      </c>
      <c r="B191" s="1" t="s">
        <v>178</v>
      </c>
    </row>
    <row r="192" spans="1:7" ht="17.25" customHeight="1">
      <c r="B192" s="1" t="s">
        <v>116</v>
      </c>
    </row>
    <row r="193" spans="1:2" ht="17.25" customHeight="1">
      <c r="B193" s="1" t="s">
        <v>117</v>
      </c>
    </row>
    <row r="194" spans="1:2" ht="17.25" customHeight="1">
      <c r="B194" s="1" t="s">
        <v>118</v>
      </c>
    </row>
    <row r="195" spans="1:2" ht="17.25" customHeight="1">
      <c r="B195" s="1" t="s">
        <v>119</v>
      </c>
    </row>
    <row r="197" spans="1:2" ht="17.25" customHeight="1">
      <c r="A197" s="1" t="s">
        <v>120</v>
      </c>
    </row>
    <row r="198" spans="1:2" ht="17.25" customHeight="1">
      <c r="B198" s="1" t="s">
        <v>111</v>
      </c>
    </row>
    <row r="199" spans="1:2" ht="17.25" customHeight="1">
      <c r="B199" s="303" t="s">
        <v>121</v>
      </c>
    </row>
    <row r="200" spans="1:2" ht="17.25" customHeight="1">
      <c r="B200" s="303" t="s">
        <v>122</v>
      </c>
    </row>
    <row r="201" spans="1:2" ht="17.25" customHeight="1">
      <c r="B201" s="303" t="s">
        <v>123</v>
      </c>
    </row>
    <row r="202" spans="1:2" ht="17.25" customHeight="1">
      <c r="B202" s="303" t="s">
        <v>124</v>
      </c>
    </row>
    <row r="204" spans="1:2" ht="17.25" customHeight="1">
      <c r="B204" s="1" t="s">
        <v>125</v>
      </c>
    </row>
    <row r="205" spans="1:2" ht="17.25" customHeight="1">
      <c r="B205" s="1" t="s">
        <v>126</v>
      </c>
    </row>
    <row r="206" spans="1:2" ht="17.25" customHeight="1">
      <c r="B206" s="1" t="s">
        <v>127</v>
      </c>
    </row>
    <row r="207" spans="1:2" ht="17.25" customHeight="1">
      <c r="B207" s="1" t="s">
        <v>128</v>
      </c>
    </row>
    <row r="208" spans="1:2" ht="17.25" customHeight="1">
      <c r="B208" s="1" t="s">
        <v>129</v>
      </c>
    </row>
    <row r="210" spans="1:2" ht="17.25" customHeight="1">
      <c r="B210" s="1" t="s">
        <v>130</v>
      </c>
    </row>
    <row r="211" spans="1:2" ht="17.25" customHeight="1">
      <c r="B211" s="1" t="s">
        <v>132</v>
      </c>
    </row>
    <row r="212" spans="1:2" ht="17.25" customHeight="1">
      <c r="B212" s="1" t="s">
        <v>133</v>
      </c>
    </row>
    <row r="213" spans="1:2" ht="17.25" customHeight="1">
      <c r="B213" s="1" t="s">
        <v>134</v>
      </c>
    </row>
    <row r="214" spans="1:2" ht="17.25" customHeight="1">
      <c r="B214" s="1" t="s">
        <v>135</v>
      </c>
    </row>
    <row r="216" spans="1:2" ht="17.25" customHeight="1">
      <c r="B216" s="1" t="s">
        <v>131</v>
      </c>
    </row>
    <row r="217" spans="1:2" ht="17.25" customHeight="1">
      <c r="B217" s="1" t="s">
        <v>136</v>
      </c>
    </row>
    <row r="218" spans="1:2" ht="17.25" customHeight="1">
      <c r="B218" s="1" t="s">
        <v>137</v>
      </c>
    </row>
    <row r="219" spans="1:2" ht="17.25" customHeight="1">
      <c r="B219" s="1" t="s">
        <v>138</v>
      </c>
    </row>
    <row r="220" spans="1:2" ht="17.25" customHeight="1">
      <c r="B220" s="1" t="s">
        <v>139</v>
      </c>
    </row>
    <row r="221" spans="1:2" ht="17.25" customHeight="1">
      <c r="B221" s="1" t="s">
        <v>43</v>
      </c>
    </row>
    <row r="222" spans="1:2" ht="17.25" customHeight="1">
      <c r="A222" s="1" t="s">
        <v>170</v>
      </c>
    </row>
    <row r="223" spans="1:2" ht="17.25" customHeight="1">
      <c r="B223" s="1" t="s">
        <v>43</v>
      </c>
    </row>
    <row r="224" spans="1:2" ht="17.25" customHeight="1">
      <c r="A224" s="1" t="s">
        <v>181</v>
      </c>
    </row>
    <row r="225" spans="1:8" ht="17.25" customHeight="1">
      <c r="B225" s="1" t="s">
        <v>140</v>
      </c>
    </row>
    <row r="226" spans="1:8" ht="17.25" customHeight="1">
      <c r="B226" s="1" t="s">
        <v>141</v>
      </c>
    </row>
    <row r="227" spans="1:8" ht="17.25" customHeight="1">
      <c r="B227" s="1" t="s">
        <v>142</v>
      </c>
    </row>
    <row r="228" spans="1:8" ht="17.25" customHeight="1">
      <c r="B228" s="1" t="s">
        <v>143</v>
      </c>
    </row>
    <row r="230" spans="1:8" ht="17.25" customHeight="1">
      <c r="B230" s="1" t="s">
        <v>151</v>
      </c>
    </row>
    <row r="231" spans="1:8" ht="17.25" customHeight="1">
      <c r="A231" s="334" t="s">
        <v>2</v>
      </c>
      <c r="B231" s="341"/>
      <c r="C231" s="470" t="s">
        <v>61</v>
      </c>
      <c r="D231" s="472"/>
      <c r="E231" s="470" t="s">
        <v>152</v>
      </c>
      <c r="F231" s="471"/>
      <c r="G231" s="472"/>
      <c r="H231" s="302" t="s">
        <v>153</v>
      </c>
    </row>
    <row r="232" spans="1:8" ht="95.25" customHeight="1">
      <c r="A232" s="333" t="e">
        <f>B141</f>
        <v>#REF!</v>
      </c>
      <c r="B232" s="333"/>
      <c r="C232" s="336" t="e">
        <f>A30</f>
        <v>#REF!</v>
      </c>
      <c r="D232" s="337"/>
      <c r="E232" s="336" t="s">
        <v>633</v>
      </c>
      <c r="F232" s="473"/>
      <c r="G232" s="337"/>
      <c r="H232" s="300" t="s">
        <v>146</v>
      </c>
    </row>
    <row r="233" spans="1:8" ht="17.25" customHeight="1">
      <c r="A233" s="336" t="s">
        <v>388</v>
      </c>
      <c r="B233" s="473"/>
      <c r="C233" s="473"/>
      <c r="D233" s="473"/>
      <c r="E233" s="473"/>
      <c r="F233" s="473"/>
      <c r="G233" s="473"/>
      <c r="H233" s="337"/>
    </row>
    <row r="234" spans="1:8" ht="17.25" customHeight="1">
      <c r="A234" s="297">
        <v>1</v>
      </c>
      <c r="B234" s="336" t="s">
        <v>634</v>
      </c>
      <c r="C234" s="473"/>
      <c r="D234" s="473"/>
      <c r="E234" s="473"/>
      <c r="F234" s="473"/>
      <c r="G234" s="473"/>
      <c r="H234" s="337"/>
    </row>
    <row r="235" spans="1:8" ht="17.25" hidden="1" customHeight="1">
      <c r="A235" s="297">
        <v>2</v>
      </c>
      <c r="B235" s="336"/>
      <c r="C235" s="473"/>
      <c r="D235" s="473"/>
      <c r="E235" s="473"/>
      <c r="F235" s="473"/>
      <c r="G235" s="473"/>
      <c r="H235" s="337"/>
    </row>
    <row r="236" spans="1:8" ht="17.25" hidden="1" customHeight="1">
      <c r="A236" s="297">
        <v>3</v>
      </c>
      <c r="B236" s="336"/>
      <c r="C236" s="473"/>
      <c r="D236" s="473"/>
      <c r="E236" s="473"/>
      <c r="F236" s="473"/>
      <c r="G236" s="473"/>
      <c r="H236" s="337"/>
    </row>
    <row r="237" spans="1:8" ht="17.25" hidden="1" customHeight="1">
      <c r="A237" s="297">
        <v>4</v>
      </c>
      <c r="B237" s="336"/>
      <c r="C237" s="473"/>
      <c r="D237" s="473"/>
      <c r="E237" s="473"/>
      <c r="F237" s="473"/>
      <c r="G237" s="473"/>
      <c r="H237" s="337"/>
    </row>
    <row r="238" spans="1:8" ht="17.25" hidden="1" customHeight="1">
      <c r="A238" s="297">
        <v>5</v>
      </c>
      <c r="B238" s="336"/>
      <c r="C238" s="473"/>
      <c r="D238" s="473"/>
      <c r="E238" s="473"/>
      <c r="F238" s="473"/>
      <c r="G238" s="473"/>
      <c r="H238" s="337"/>
    </row>
    <row r="239" spans="1:8" ht="17.25" hidden="1" customHeight="1">
      <c r="A239" s="297">
        <v>6</v>
      </c>
      <c r="B239" s="336"/>
      <c r="C239" s="473"/>
      <c r="D239" s="473"/>
      <c r="E239" s="473"/>
      <c r="F239" s="473"/>
      <c r="G239" s="473"/>
      <c r="H239" s="337"/>
    </row>
    <row r="240" spans="1:8" ht="17.25" hidden="1" customHeight="1">
      <c r="A240" s="297">
        <v>7</v>
      </c>
      <c r="B240" s="336"/>
      <c r="C240" s="473"/>
      <c r="D240" s="473"/>
      <c r="E240" s="473"/>
      <c r="F240" s="473"/>
      <c r="G240" s="473"/>
      <c r="H240" s="337"/>
    </row>
    <row r="241" spans="1:10" ht="17.25" hidden="1" customHeight="1">
      <c r="A241" s="297">
        <v>8</v>
      </c>
      <c r="B241" s="336"/>
      <c r="C241" s="473"/>
      <c r="D241" s="473"/>
      <c r="E241" s="473"/>
      <c r="F241" s="473"/>
      <c r="G241" s="473"/>
      <c r="H241" s="337"/>
    </row>
    <row r="242" spans="1:10" ht="17.25" hidden="1" customHeight="1">
      <c r="A242" s="297">
        <v>9</v>
      </c>
      <c r="B242" s="336"/>
      <c r="C242" s="473"/>
      <c r="D242" s="473"/>
      <c r="E242" s="473"/>
      <c r="F242" s="473"/>
      <c r="G242" s="473"/>
      <c r="H242" s="337"/>
    </row>
    <row r="243" spans="1:10" ht="17.25" hidden="1" customHeight="1">
      <c r="A243" s="297">
        <v>10</v>
      </c>
      <c r="B243" s="336"/>
      <c r="C243" s="473"/>
      <c r="D243" s="473"/>
      <c r="E243" s="473"/>
      <c r="F243" s="473"/>
      <c r="G243" s="473"/>
      <c r="H243" s="337"/>
    </row>
    <row r="244" spans="1:10" ht="17.25" customHeight="1">
      <c r="A244" s="463" t="s">
        <v>154</v>
      </c>
      <c r="B244" s="464"/>
      <c r="C244" s="464"/>
      <c r="D244" s="464"/>
      <c r="E244" s="464"/>
      <c r="F244" s="464"/>
      <c r="G244" s="464"/>
      <c r="H244" s="465"/>
    </row>
    <row r="245" spans="1:10" ht="51" customHeight="1">
      <c r="A245" s="297">
        <v>1</v>
      </c>
      <c r="B245" s="336" t="s">
        <v>635</v>
      </c>
      <c r="C245" s="473"/>
      <c r="D245" s="473"/>
      <c r="E245" s="473"/>
      <c r="F245" s="473"/>
      <c r="G245" s="473"/>
      <c r="H245" s="337"/>
    </row>
    <row r="246" spans="1:10" ht="17.25" hidden="1" customHeight="1">
      <c r="A246" s="297">
        <v>2</v>
      </c>
      <c r="B246" s="336"/>
      <c r="C246" s="473"/>
      <c r="D246" s="473"/>
      <c r="E246" s="473"/>
      <c r="F246" s="473"/>
      <c r="G246" s="473"/>
      <c r="H246" s="337"/>
      <c r="I246" s="211"/>
      <c r="J246" s="211"/>
    </row>
    <row r="247" spans="1:10" ht="17.25" hidden="1" customHeight="1">
      <c r="A247" s="297">
        <v>3</v>
      </c>
      <c r="B247" s="336"/>
      <c r="C247" s="473"/>
      <c r="D247" s="473"/>
      <c r="E247" s="473"/>
      <c r="F247" s="473"/>
      <c r="G247" s="473"/>
      <c r="H247" s="337"/>
      <c r="I247" s="211"/>
      <c r="J247" s="211"/>
    </row>
    <row r="248" spans="1:10" ht="17.25" hidden="1" customHeight="1">
      <c r="A248" s="297">
        <v>4</v>
      </c>
      <c r="B248" s="336"/>
      <c r="C248" s="473"/>
      <c r="D248" s="473"/>
      <c r="E248" s="473"/>
      <c r="F248" s="473"/>
      <c r="G248" s="473"/>
      <c r="H248" s="337"/>
      <c r="I248" s="211"/>
      <c r="J248" s="211"/>
    </row>
    <row r="249" spans="1:10" ht="17.25" hidden="1" customHeight="1">
      <c r="A249" s="297">
        <v>5</v>
      </c>
      <c r="B249" s="336"/>
      <c r="C249" s="473"/>
      <c r="D249" s="473"/>
      <c r="E249" s="473"/>
      <c r="F249" s="473"/>
      <c r="G249" s="473"/>
      <c r="H249" s="337"/>
      <c r="I249" s="211"/>
      <c r="J249" s="211"/>
    </row>
    <row r="250" spans="1:10" ht="17.25" hidden="1" customHeight="1">
      <c r="A250" s="297">
        <v>6</v>
      </c>
      <c r="B250" s="336"/>
      <c r="C250" s="473"/>
      <c r="D250" s="473"/>
      <c r="E250" s="473"/>
      <c r="F250" s="473"/>
      <c r="G250" s="473"/>
      <c r="H250" s="337"/>
      <c r="I250" s="211"/>
      <c r="J250" s="211"/>
    </row>
    <row r="251" spans="1:10" ht="17.25" hidden="1" customHeight="1">
      <c r="A251" s="297">
        <v>7</v>
      </c>
      <c r="B251" s="336"/>
      <c r="C251" s="473"/>
      <c r="D251" s="473"/>
      <c r="E251" s="473"/>
      <c r="F251" s="473"/>
      <c r="G251" s="473"/>
      <c r="H251" s="337"/>
      <c r="I251" s="211"/>
      <c r="J251" s="211"/>
    </row>
    <row r="252" spans="1:10" ht="17.25" hidden="1" customHeight="1">
      <c r="A252" s="297">
        <v>8</v>
      </c>
      <c r="B252" s="336"/>
      <c r="C252" s="473"/>
      <c r="D252" s="473"/>
      <c r="E252" s="473"/>
      <c r="F252" s="473"/>
      <c r="G252" s="473"/>
      <c r="H252" s="337"/>
      <c r="I252" s="211"/>
      <c r="J252" s="211"/>
    </row>
    <row r="253" spans="1:10" ht="17.25" hidden="1" customHeight="1">
      <c r="A253" s="297">
        <v>9</v>
      </c>
      <c r="B253" s="336"/>
      <c r="C253" s="473"/>
      <c r="D253" s="473"/>
      <c r="E253" s="473"/>
      <c r="F253" s="473"/>
      <c r="G253" s="473"/>
      <c r="H253" s="337"/>
      <c r="I253" s="211"/>
      <c r="J253" s="211"/>
    </row>
    <row r="254" spans="1:10" ht="17.25" hidden="1" customHeight="1">
      <c r="A254" s="297">
        <v>10</v>
      </c>
      <c r="B254" s="336"/>
      <c r="C254" s="473"/>
      <c r="D254" s="473"/>
      <c r="E254" s="473"/>
      <c r="F254" s="473"/>
      <c r="G254" s="473"/>
      <c r="H254" s="337"/>
      <c r="I254" s="211"/>
      <c r="J254" s="211"/>
    </row>
    <row r="255" spans="1:10" ht="17.25" customHeight="1">
      <c r="A255" s="211"/>
      <c r="B255" s="211"/>
      <c r="C255" s="211"/>
      <c r="D255" s="211"/>
      <c r="E255" s="211"/>
      <c r="F255" s="211"/>
      <c r="G255" s="211"/>
      <c r="H255" s="211"/>
      <c r="I255" s="211"/>
      <c r="J255" s="211"/>
    </row>
    <row r="256" spans="1:10" ht="17.25" customHeight="1">
      <c r="A256" s="157">
        <v>4</v>
      </c>
      <c r="B256" s="1" t="s">
        <v>155</v>
      </c>
    </row>
    <row r="257" spans="1:14" s="299" customFormat="1" ht="17.25" customHeight="1">
      <c r="A257" s="319" t="s">
        <v>52</v>
      </c>
      <c r="B257" s="319" t="s">
        <v>110</v>
      </c>
      <c r="C257" s="318" t="s">
        <v>156</v>
      </c>
      <c r="D257" s="318"/>
      <c r="E257" s="318"/>
      <c r="F257" s="318"/>
      <c r="G257" s="318"/>
      <c r="H257" s="318"/>
      <c r="I257" s="318"/>
      <c r="J257" s="318"/>
      <c r="K257" s="318"/>
      <c r="L257" s="318"/>
      <c r="M257" s="319" t="s">
        <v>157</v>
      </c>
      <c r="N257" s="1" t="s">
        <v>407</v>
      </c>
    </row>
    <row r="258" spans="1:14" s="299" customFormat="1" ht="17.25" customHeight="1">
      <c r="A258" s="320"/>
      <c r="B258" s="320"/>
      <c r="C258" s="297">
        <v>1</v>
      </c>
      <c r="D258" s="297">
        <v>2</v>
      </c>
      <c r="E258" s="297">
        <v>3</v>
      </c>
      <c r="F258" s="297">
        <v>4</v>
      </c>
      <c r="G258" s="297">
        <v>5</v>
      </c>
      <c r="H258" s="297">
        <v>6</v>
      </c>
      <c r="I258" s="297">
        <v>7</v>
      </c>
      <c r="J258" s="297">
        <v>8</v>
      </c>
      <c r="K258" s="297">
        <v>9</v>
      </c>
      <c r="L258" s="297">
        <v>10</v>
      </c>
      <c r="M258" s="320"/>
      <c r="N258" s="1">
        <v>25</v>
      </c>
    </row>
    <row r="259" spans="1:14" ht="17.25" customHeight="1">
      <c r="A259" s="301">
        <v>1</v>
      </c>
      <c r="B259" s="8" t="str">
        <f>B150</f>
        <v>AHMAD JUNAIDI</v>
      </c>
      <c r="C259" s="301"/>
      <c r="D259" s="301"/>
      <c r="E259" s="301"/>
      <c r="F259" s="301"/>
      <c r="G259" s="301"/>
      <c r="H259" s="301"/>
      <c r="I259" s="301"/>
      <c r="J259" s="301"/>
      <c r="K259" s="301"/>
      <c r="L259" s="301"/>
      <c r="M259" s="301" t="str">
        <f>IF(COUNT(C259:L259)=0,"",((SUM(C259:L259)/(COUNTA($B$234:$H$243)*4))*4)*$N$258)</f>
        <v/>
      </c>
    </row>
    <row r="260" spans="1:14" ht="17.25" customHeight="1">
      <c r="A260" s="301">
        <v>2</v>
      </c>
      <c r="B260" s="8" t="str">
        <f t="shared" ref="B260:B298" si="1">B151</f>
        <v>AHMAD RIYUDHA</v>
      </c>
      <c r="C260" s="301"/>
      <c r="D260" s="301"/>
      <c r="E260" s="301"/>
      <c r="F260" s="301"/>
      <c r="G260" s="301"/>
      <c r="H260" s="301"/>
      <c r="I260" s="301"/>
      <c r="J260" s="301"/>
      <c r="K260" s="301"/>
      <c r="L260" s="301"/>
      <c r="M260" s="301" t="str">
        <f>IF(COUNT(C260:L260)=0,"",((SUM(C260:L260)/(COUNTA($B$234:$H$243)*4))*4)*$N$258)</f>
        <v/>
      </c>
    </row>
    <row r="261" spans="1:14" ht="17.25" customHeight="1">
      <c r="A261" s="301">
        <v>3</v>
      </c>
      <c r="B261" s="8" t="str">
        <f t="shared" si="1"/>
        <v>AHMAD SAYUDINOR</v>
      </c>
      <c r="C261" s="301"/>
      <c r="D261" s="301"/>
      <c r="E261" s="301"/>
      <c r="F261" s="301"/>
      <c r="G261" s="301"/>
      <c r="H261" s="301"/>
      <c r="I261" s="301"/>
      <c r="J261" s="301"/>
      <c r="K261" s="301"/>
      <c r="L261" s="301"/>
      <c r="M261" s="301" t="str">
        <f t="shared" ref="M261:M298" si="2">IF(COUNT(C261:L261)=0,"",((SUM(C261:L261)/(COUNTA($B$234:$H$243)*4))*4)*$N$258)</f>
        <v/>
      </c>
    </row>
    <row r="262" spans="1:14" ht="17.25" hidden="1" customHeight="1">
      <c r="A262" s="301">
        <v>4</v>
      </c>
      <c r="B262" s="8" t="str">
        <f t="shared" si="1"/>
        <v>HILMAN SYA'FEI</v>
      </c>
      <c r="C262" s="301"/>
      <c r="D262" s="301"/>
      <c r="E262" s="301"/>
      <c r="F262" s="301"/>
      <c r="G262" s="301"/>
      <c r="H262" s="301"/>
      <c r="I262" s="301"/>
      <c r="J262" s="301"/>
      <c r="K262" s="301"/>
      <c r="L262" s="301"/>
      <c r="M262" s="301" t="str">
        <f t="shared" si="2"/>
        <v/>
      </c>
    </row>
    <row r="263" spans="1:14" ht="17.25" hidden="1" customHeight="1">
      <c r="A263" s="301">
        <v>5</v>
      </c>
      <c r="B263" s="8" t="str">
        <f t="shared" si="1"/>
        <v>JAMALUDDIN</v>
      </c>
      <c r="C263" s="301"/>
      <c r="D263" s="301"/>
      <c r="E263" s="301"/>
      <c r="F263" s="301"/>
      <c r="G263" s="301"/>
      <c r="H263" s="301"/>
      <c r="I263" s="301"/>
      <c r="J263" s="301"/>
      <c r="K263" s="301"/>
      <c r="L263" s="301"/>
      <c r="M263" s="301" t="str">
        <f t="shared" si="2"/>
        <v/>
      </c>
    </row>
    <row r="264" spans="1:14" ht="17.25" hidden="1" customHeight="1">
      <c r="A264" s="301">
        <v>6</v>
      </c>
      <c r="B264" s="8" t="str">
        <f t="shared" si="1"/>
        <v>M. ADITYA RYANDI</v>
      </c>
      <c r="C264" s="301"/>
      <c r="D264" s="301"/>
      <c r="E264" s="301"/>
      <c r="F264" s="301"/>
      <c r="G264" s="301"/>
      <c r="H264" s="301"/>
      <c r="I264" s="301"/>
      <c r="J264" s="301"/>
      <c r="K264" s="301"/>
      <c r="L264" s="301"/>
      <c r="M264" s="301" t="str">
        <f t="shared" si="2"/>
        <v/>
      </c>
    </row>
    <row r="265" spans="1:14" ht="17.25" hidden="1" customHeight="1">
      <c r="A265" s="301">
        <v>7</v>
      </c>
      <c r="B265" s="8" t="str">
        <f t="shared" si="1"/>
        <v>M. ZAINAL AKBAR</v>
      </c>
      <c r="C265" s="301"/>
      <c r="D265" s="301"/>
      <c r="E265" s="301"/>
      <c r="F265" s="301"/>
      <c r="G265" s="301"/>
      <c r="H265" s="301"/>
      <c r="I265" s="301"/>
      <c r="J265" s="301"/>
      <c r="K265" s="301"/>
      <c r="L265" s="301"/>
      <c r="M265" s="301" t="str">
        <f t="shared" si="2"/>
        <v/>
      </c>
    </row>
    <row r="266" spans="1:14" ht="17.25" hidden="1" customHeight="1">
      <c r="A266" s="301">
        <v>8</v>
      </c>
      <c r="B266" s="8" t="str">
        <f t="shared" si="1"/>
        <v>MAULIDI</v>
      </c>
      <c r="C266" s="301"/>
      <c r="D266" s="301"/>
      <c r="E266" s="301"/>
      <c r="F266" s="301"/>
      <c r="G266" s="301"/>
      <c r="H266" s="301"/>
      <c r="I266" s="301"/>
      <c r="J266" s="301"/>
      <c r="K266" s="301"/>
      <c r="L266" s="301"/>
      <c r="M266" s="301" t="str">
        <f t="shared" si="2"/>
        <v/>
      </c>
    </row>
    <row r="267" spans="1:14" ht="17.25" hidden="1" customHeight="1">
      <c r="A267" s="301">
        <v>9</v>
      </c>
      <c r="B267" s="8" t="str">
        <f t="shared" si="1"/>
        <v>MUHAMMAD AGUS RIFANI</v>
      </c>
      <c r="C267" s="301"/>
      <c r="D267" s="301"/>
      <c r="E267" s="301"/>
      <c r="F267" s="301"/>
      <c r="G267" s="301"/>
      <c r="H267" s="301"/>
      <c r="I267" s="301"/>
      <c r="J267" s="301"/>
      <c r="K267" s="301"/>
      <c r="L267" s="301"/>
      <c r="M267" s="301" t="str">
        <f t="shared" si="2"/>
        <v/>
      </c>
    </row>
    <row r="268" spans="1:14" ht="17.25" hidden="1" customHeight="1">
      <c r="A268" s="301">
        <v>10</v>
      </c>
      <c r="B268" s="8" t="str">
        <f t="shared" si="1"/>
        <v>MUHAMMAD AKBAR</v>
      </c>
      <c r="C268" s="301"/>
      <c r="D268" s="301"/>
      <c r="E268" s="301"/>
      <c r="F268" s="301"/>
      <c r="G268" s="301"/>
      <c r="H268" s="301"/>
      <c r="I268" s="301"/>
      <c r="J268" s="301"/>
      <c r="K268" s="301"/>
      <c r="L268" s="301"/>
      <c r="M268" s="301" t="str">
        <f t="shared" si="2"/>
        <v/>
      </c>
    </row>
    <row r="269" spans="1:14" ht="17.25" hidden="1" customHeight="1">
      <c r="A269" s="301">
        <v>11</v>
      </c>
      <c r="B269" s="8" t="str">
        <f t="shared" si="1"/>
        <v>MUHAMMAD ALPIANOR</v>
      </c>
      <c r="C269" s="301"/>
      <c r="D269" s="301"/>
      <c r="E269" s="301"/>
      <c r="F269" s="301"/>
      <c r="G269" s="301"/>
      <c r="H269" s="301"/>
      <c r="I269" s="301"/>
      <c r="J269" s="301"/>
      <c r="K269" s="301"/>
      <c r="L269" s="301"/>
      <c r="M269" s="301" t="str">
        <f t="shared" si="2"/>
        <v/>
      </c>
    </row>
    <row r="270" spans="1:14" ht="17.25" hidden="1" customHeight="1">
      <c r="A270" s="301">
        <v>12</v>
      </c>
      <c r="B270" s="8" t="str">
        <f t="shared" si="1"/>
        <v>MUHAMMAD ANDRIAN</v>
      </c>
      <c r="C270" s="301"/>
      <c r="D270" s="301"/>
      <c r="E270" s="301"/>
      <c r="F270" s="301"/>
      <c r="G270" s="301"/>
      <c r="H270" s="301"/>
      <c r="I270" s="301"/>
      <c r="J270" s="301"/>
      <c r="K270" s="301"/>
      <c r="L270" s="301"/>
      <c r="M270" s="301" t="str">
        <f t="shared" si="2"/>
        <v/>
      </c>
    </row>
    <row r="271" spans="1:14" ht="17.25" hidden="1" customHeight="1">
      <c r="A271" s="301">
        <v>13</v>
      </c>
      <c r="B271" s="8" t="str">
        <f t="shared" si="1"/>
        <v>MUHAMMAD AZIDAN</v>
      </c>
      <c r="C271" s="301"/>
      <c r="D271" s="301"/>
      <c r="E271" s="301"/>
      <c r="F271" s="301"/>
      <c r="G271" s="301"/>
      <c r="H271" s="301"/>
      <c r="I271" s="301"/>
      <c r="J271" s="301"/>
      <c r="K271" s="301"/>
      <c r="L271" s="301"/>
      <c r="M271" s="301" t="str">
        <f t="shared" si="2"/>
        <v/>
      </c>
    </row>
    <row r="272" spans="1:14" ht="17.25" hidden="1" customHeight="1">
      <c r="A272" s="301">
        <v>14</v>
      </c>
      <c r="B272" s="8" t="str">
        <f t="shared" si="1"/>
        <v>MUHAMMAD FAHRIANSYAH</v>
      </c>
      <c r="C272" s="301"/>
      <c r="D272" s="301"/>
      <c r="E272" s="301"/>
      <c r="F272" s="301"/>
      <c r="G272" s="301"/>
      <c r="H272" s="301"/>
      <c r="I272" s="301"/>
      <c r="J272" s="301"/>
      <c r="K272" s="301"/>
      <c r="L272" s="301"/>
      <c r="M272" s="301" t="str">
        <f t="shared" si="2"/>
        <v/>
      </c>
    </row>
    <row r="273" spans="1:13" ht="17.25" hidden="1" customHeight="1">
      <c r="A273" s="301">
        <v>15</v>
      </c>
      <c r="B273" s="8" t="str">
        <f t="shared" si="1"/>
        <v>MUHAMMAD FAUZAN</v>
      </c>
      <c r="C273" s="301"/>
      <c r="D273" s="301"/>
      <c r="E273" s="301"/>
      <c r="F273" s="301"/>
      <c r="G273" s="301"/>
      <c r="H273" s="301"/>
      <c r="I273" s="301"/>
      <c r="J273" s="301"/>
      <c r="K273" s="301"/>
      <c r="L273" s="301"/>
      <c r="M273" s="301" t="str">
        <f t="shared" si="2"/>
        <v/>
      </c>
    </row>
    <row r="274" spans="1:13" ht="17.25" hidden="1" customHeight="1">
      <c r="A274" s="301">
        <v>16</v>
      </c>
      <c r="B274" s="8" t="str">
        <f t="shared" si="1"/>
        <v>MUHAMMAD FAZAL HAFIZH</v>
      </c>
      <c r="C274" s="301"/>
      <c r="D274" s="301"/>
      <c r="E274" s="301"/>
      <c r="F274" s="301"/>
      <c r="G274" s="301"/>
      <c r="H274" s="301"/>
      <c r="I274" s="301"/>
      <c r="J274" s="301"/>
      <c r="K274" s="301"/>
      <c r="L274" s="301"/>
      <c r="M274" s="301" t="str">
        <f t="shared" si="2"/>
        <v/>
      </c>
    </row>
    <row r="275" spans="1:13" ht="17.25" hidden="1" customHeight="1">
      <c r="A275" s="301">
        <v>17</v>
      </c>
      <c r="B275" s="8" t="str">
        <f t="shared" si="1"/>
        <v>MUHAMMAD FIKRI</v>
      </c>
      <c r="C275" s="301"/>
      <c r="D275" s="301"/>
      <c r="E275" s="301"/>
      <c r="F275" s="301"/>
      <c r="G275" s="301"/>
      <c r="H275" s="301"/>
      <c r="I275" s="301"/>
      <c r="J275" s="301"/>
      <c r="K275" s="301"/>
      <c r="L275" s="301"/>
      <c r="M275" s="301" t="str">
        <f t="shared" si="2"/>
        <v/>
      </c>
    </row>
    <row r="276" spans="1:13" ht="17.25" hidden="1" customHeight="1">
      <c r="A276" s="301">
        <v>18</v>
      </c>
      <c r="B276" s="8" t="str">
        <f t="shared" si="1"/>
        <v>MUHAMMAD IHWAN</v>
      </c>
      <c r="C276" s="301"/>
      <c r="D276" s="301"/>
      <c r="E276" s="301"/>
      <c r="F276" s="301"/>
      <c r="G276" s="301"/>
      <c r="H276" s="301"/>
      <c r="I276" s="301"/>
      <c r="J276" s="301"/>
      <c r="K276" s="301"/>
      <c r="L276" s="301"/>
      <c r="M276" s="301" t="str">
        <f t="shared" si="2"/>
        <v/>
      </c>
    </row>
    <row r="277" spans="1:13" ht="17.25" hidden="1" customHeight="1">
      <c r="A277" s="301">
        <v>19</v>
      </c>
      <c r="B277" s="8" t="str">
        <f t="shared" si="1"/>
        <v>MUHAMMAD IQBAL FIRDAUS</v>
      </c>
      <c r="C277" s="301"/>
      <c r="D277" s="301"/>
      <c r="E277" s="301"/>
      <c r="F277" s="301"/>
      <c r="G277" s="301"/>
      <c r="H277" s="301"/>
      <c r="I277" s="301"/>
      <c r="J277" s="301"/>
      <c r="K277" s="301"/>
      <c r="L277" s="301"/>
      <c r="M277" s="301" t="str">
        <f t="shared" si="2"/>
        <v/>
      </c>
    </row>
    <row r="278" spans="1:13" ht="17.25" hidden="1" customHeight="1">
      <c r="A278" s="301">
        <v>20</v>
      </c>
      <c r="B278" s="8" t="str">
        <f t="shared" si="1"/>
        <v>MUHAMMAD IZZA ARRAFI</v>
      </c>
      <c r="C278" s="301"/>
      <c r="D278" s="301"/>
      <c r="E278" s="301"/>
      <c r="F278" s="301"/>
      <c r="G278" s="301"/>
      <c r="H278" s="301"/>
      <c r="I278" s="301"/>
      <c r="J278" s="301"/>
      <c r="K278" s="301"/>
      <c r="L278" s="301"/>
      <c r="M278" s="301" t="str">
        <f t="shared" si="2"/>
        <v/>
      </c>
    </row>
    <row r="279" spans="1:13" ht="17.25" hidden="1" customHeight="1">
      <c r="A279" s="301">
        <v>21</v>
      </c>
      <c r="B279" s="8" t="str">
        <f t="shared" si="1"/>
        <v>MUHAMMAD MAHDI</v>
      </c>
      <c r="C279" s="301"/>
      <c r="D279" s="301"/>
      <c r="E279" s="301"/>
      <c r="F279" s="301"/>
      <c r="G279" s="301"/>
      <c r="H279" s="301"/>
      <c r="I279" s="301"/>
      <c r="J279" s="301"/>
      <c r="K279" s="301"/>
      <c r="L279" s="301"/>
      <c r="M279" s="301" t="str">
        <f t="shared" si="2"/>
        <v/>
      </c>
    </row>
    <row r="280" spans="1:13" ht="17.25" hidden="1" customHeight="1">
      <c r="A280" s="301">
        <v>22</v>
      </c>
      <c r="B280" s="8" t="str">
        <f t="shared" si="1"/>
        <v>MUHAMMAD NAHDY RAMADHAN</v>
      </c>
      <c r="C280" s="301"/>
      <c r="D280" s="301"/>
      <c r="E280" s="301"/>
      <c r="F280" s="301"/>
      <c r="G280" s="301"/>
      <c r="H280" s="301"/>
      <c r="I280" s="301"/>
      <c r="J280" s="301"/>
      <c r="K280" s="301"/>
      <c r="L280" s="301"/>
      <c r="M280" s="301" t="str">
        <f t="shared" si="2"/>
        <v/>
      </c>
    </row>
    <row r="281" spans="1:13" ht="17.25" hidden="1" customHeight="1">
      <c r="A281" s="301">
        <v>23</v>
      </c>
      <c r="B281" s="8" t="str">
        <f t="shared" si="1"/>
        <v>MUHAMMAD NUR FADHILAH</v>
      </c>
      <c r="C281" s="301"/>
      <c r="D281" s="301"/>
      <c r="E281" s="301"/>
      <c r="F281" s="301"/>
      <c r="G281" s="301"/>
      <c r="H281" s="301"/>
      <c r="I281" s="301"/>
      <c r="J281" s="301"/>
      <c r="K281" s="301"/>
      <c r="L281" s="301"/>
      <c r="M281" s="301" t="str">
        <f t="shared" si="2"/>
        <v/>
      </c>
    </row>
    <row r="282" spans="1:13" ht="17.25" hidden="1" customHeight="1">
      <c r="A282" s="301">
        <v>24</v>
      </c>
      <c r="B282" s="8" t="str">
        <f t="shared" si="1"/>
        <v>MUHAMMAD RAHMAN</v>
      </c>
      <c r="C282" s="301"/>
      <c r="D282" s="301"/>
      <c r="E282" s="301"/>
      <c r="F282" s="301"/>
      <c r="G282" s="301"/>
      <c r="H282" s="301"/>
      <c r="I282" s="301"/>
      <c r="J282" s="301"/>
      <c r="K282" s="301"/>
      <c r="L282" s="301"/>
      <c r="M282" s="301" t="str">
        <f t="shared" si="2"/>
        <v/>
      </c>
    </row>
    <row r="283" spans="1:13" ht="17.25" hidden="1" customHeight="1">
      <c r="A283" s="301">
        <v>25</v>
      </c>
      <c r="B283" s="8" t="str">
        <f t="shared" si="1"/>
        <v>MUHAMMAD RAIHAN</v>
      </c>
      <c r="C283" s="301"/>
      <c r="D283" s="301"/>
      <c r="E283" s="301"/>
      <c r="F283" s="301"/>
      <c r="G283" s="301"/>
      <c r="H283" s="301"/>
      <c r="I283" s="301"/>
      <c r="J283" s="301"/>
      <c r="K283" s="301"/>
      <c r="L283" s="301"/>
      <c r="M283" s="301" t="str">
        <f t="shared" si="2"/>
        <v/>
      </c>
    </row>
    <row r="284" spans="1:13" ht="17.25" hidden="1" customHeight="1">
      <c r="A284" s="301">
        <v>26</v>
      </c>
      <c r="B284" s="8" t="str">
        <f t="shared" si="1"/>
        <v>MUHAMMAD RAYHAN PARIZAN</v>
      </c>
      <c r="C284" s="301"/>
      <c r="D284" s="301"/>
      <c r="E284" s="301"/>
      <c r="F284" s="301"/>
      <c r="G284" s="301"/>
      <c r="H284" s="301"/>
      <c r="I284" s="301"/>
      <c r="J284" s="301"/>
      <c r="K284" s="301"/>
      <c r="L284" s="301"/>
      <c r="M284" s="301" t="str">
        <f t="shared" si="2"/>
        <v/>
      </c>
    </row>
    <row r="285" spans="1:13" ht="17.25" hidden="1" customHeight="1">
      <c r="A285" s="301">
        <v>27</v>
      </c>
      <c r="B285" s="8" t="str">
        <f t="shared" si="1"/>
        <v>MUHAMMAD RIFKI</v>
      </c>
      <c r="C285" s="301"/>
      <c r="D285" s="301"/>
      <c r="E285" s="301"/>
      <c r="F285" s="301"/>
      <c r="G285" s="301"/>
      <c r="H285" s="301"/>
      <c r="I285" s="301"/>
      <c r="J285" s="301"/>
      <c r="K285" s="301"/>
      <c r="L285" s="301"/>
      <c r="M285" s="301" t="str">
        <f t="shared" si="2"/>
        <v/>
      </c>
    </row>
    <row r="286" spans="1:13" ht="17.25" hidden="1" customHeight="1">
      <c r="A286" s="301">
        <v>28</v>
      </c>
      <c r="B286" s="8" t="str">
        <f t="shared" si="1"/>
        <v>MUHAMMAD RINALDI MAULANA</v>
      </c>
      <c r="C286" s="301"/>
      <c r="D286" s="301"/>
      <c r="E286" s="301"/>
      <c r="F286" s="301"/>
      <c r="G286" s="301"/>
      <c r="H286" s="301"/>
      <c r="I286" s="301"/>
      <c r="J286" s="301"/>
      <c r="K286" s="301"/>
      <c r="L286" s="301"/>
      <c r="M286" s="301" t="str">
        <f t="shared" si="2"/>
        <v/>
      </c>
    </row>
    <row r="287" spans="1:13" ht="17.25" hidden="1" customHeight="1">
      <c r="A287" s="301">
        <v>29</v>
      </c>
      <c r="B287" s="8" t="str">
        <f t="shared" si="1"/>
        <v>MUHAMMAD RIZAL</v>
      </c>
      <c r="C287" s="301"/>
      <c r="D287" s="301"/>
      <c r="E287" s="301"/>
      <c r="F287" s="301"/>
      <c r="G287" s="301"/>
      <c r="H287" s="301"/>
      <c r="I287" s="301"/>
      <c r="J287" s="301"/>
      <c r="K287" s="301"/>
      <c r="L287" s="301"/>
      <c r="M287" s="301" t="str">
        <f t="shared" si="2"/>
        <v/>
      </c>
    </row>
    <row r="288" spans="1:13" ht="17.25" hidden="1" customHeight="1">
      <c r="A288" s="301">
        <v>30</v>
      </c>
      <c r="B288" s="8" t="str">
        <f t="shared" si="1"/>
        <v>MUHAMMAD RUDI</v>
      </c>
      <c r="C288" s="301"/>
      <c r="D288" s="301"/>
      <c r="E288" s="301"/>
      <c r="F288" s="301"/>
      <c r="G288" s="301"/>
      <c r="H288" s="301"/>
      <c r="I288" s="301"/>
      <c r="J288" s="301"/>
      <c r="K288" s="301"/>
      <c r="L288" s="301"/>
      <c r="M288" s="301" t="str">
        <f t="shared" si="2"/>
        <v/>
      </c>
    </row>
    <row r="289" spans="1:13" ht="17.25" hidden="1" customHeight="1">
      <c r="A289" s="301">
        <v>31</v>
      </c>
      <c r="B289" s="8" t="str">
        <f t="shared" si="1"/>
        <v>MUHAMMAD SARBANI</v>
      </c>
      <c r="C289" s="301"/>
      <c r="D289" s="301"/>
      <c r="E289" s="301"/>
      <c r="F289" s="301"/>
      <c r="G289" s="301"/>
      <c r="H289" s="301"/>
      <c r="I289" s="301"/>
      <c r="J289" s="301"/>
      <c r="K289" s="301"/>
      <c r="L289" s="301"/>
      <c r="M289" s="301" t="str">
        <f t="shared" si="2"/>
        <v/>
      </c>
    </row>
    <row r="290" spans="1:13" ht="17.25" hidden="1" customHeight="1">
      <c r="A290" s="301">
        <v>32</v>
      </c>
      <c r="B290" s="8" t="str">
        <f t="shared" si="1"/>
        <v>MUHAMMAD SYIFA ALIF NUGRAHA</v>
      </c>
      <c r="C290" s="301"/>
      <c r="D290" s="301"/>
      <c r="E290" s="301"/>
      <c r="F290" s="301"/>
      <c r="G290" s="301"/>
      <c r="H290" s="301"/>
      <c r="I290" s="301"/>
      <c r="J290" s="301"/>
      <c r="K290" s="301"/>
      <c r="L290" s="301"/>
      <c r="M290" s="301" t="str">
        <f t="shared" si="2"/>
        <v/>
      </c>
    </row>
    <row r="291" spans="1:13" ht="17.25" hidden="1" customHeight="1">
      <c r="A291" s="301">
        <v>33</v>
      </c>
      <c r="B291" s="8" t="str">
        <f t="shared" si="1"/>
        <v>MUHAMMAD YUSUF</v>
      </c>
      <c r="C291" s="301"/>
      <c r="D291" s="301"/>
      <c r="E291" s="301"/>
      <c r="F291" s="301"/>
      <c r="G291" s="301"/>
      <c r="H291" s="301"/>
      <c r="I291" s="301"/>
      <c r="J291" s="301"/>
      <c r="K291" s="301"/>
      <c r="L291" s="301"/>
      <c r="M291" s="301" t="str">
        <f t="shared" si="2"/>
        <v/>
      </c>
    </row>
    <row r="292" spans="1:13" ht="17.25" hidden="1" customHeight="1">
      <c r="A292" s="301">
        <v>34</v>
      </c>
      <c r="B292" s="8" t="str">
        <f t="shared" si="1"/>
        <v>OSAMAH NASRULLAH</v>
      </c>
      <c r="C292" s="301"/>
      <c r="D292" s="301"/>
      <c r="E292" s="301"/>
      <c r="F292" s="301"/>
      <c r="G292" s="301"/>
      <c r="H292" s="301"/>
      <c r="I292" s="301"/>
      <c r="J292" s="301"/>
      <c r="K292" s="301"/>
      <c r="L292" s="301"/>
      <c r="M292" s="301" t="str">
        <f t="shared" si="2"/>
        <v/>
      </c>
    </row>
    <row r="293" spans="1:13" ht="17.25" hidden="1" customHeight="1">
      <c r="A293" s="301">
        <v>35</v>
      </c>
      <c r="B293" s="8" t="str">
        <f t="shared" si="1"/>
        <v>RUDISA</v>
      </c>
      <c r="C293" s="301"/>
      <c r="D293" s="301"/>
      <c r="E293" s="301"/>
      <c r="F293" s="301"/>
      <c r="G293" s="301"/>
      <c r="H293" s="301"/>
      <c r="I293" s="301"/>
      <c r="J293" s="301"/>
      <c r="K293" s="301"/>
      <c r="L293" s="301"/>
      <c r="M293" s="301" t="str">
        <f t="shared" si="2"/>
        <v/>
      </c>
    </row>
    <row r="294" spans="1:13" ht="17.25" hidden="1" customHeight="1">
      <c r="A294" s="301">
        <v>36</v>
      </c>
      <c r="B294" s="8" t="str">
        <f t="shared" si="1"/>
        <v>ZAINAL ILMI</v>
      </c>
      <c r="C294" s="301"/>
      <c r="D294" s="301"/>
      <c r="E294" s="301"/>
      <c r="F294" s="301"/>
      <c r="G294" s="301"/>
      <c r="H294" s="301"/>
      <c r="I294" s="301"/>
      <c r="J294" s="301"/>
      <c r="K294" s="301"/>
      <c r="L294" s="301"/>
      <c r="M294" s="301" t="str">
        <f t="shared" si="2"/>
        <v/>
      </c>
    </row>
    <row r="295" spans="1:13" ht="17.25" hidden="1" customHeight="1">
      <c r="A295" s="301">
        <v>37</v>
      </c>
      <c r="B295" s="8">
        <f t="shared" si="1"/>
        <v>0</v>
      </c>
      <c r="C295" s="301"/>
      <c r="D295" s="301"/>
      <c r="E295" s="301"/>
      <c r="F295" s="301"/>
      <c r="G295" s="301"/>
      <c r="H295" s="301"/>
      <c r="I295" s="301"/>
      <c r="J295" s="301"/>
      <c r="K295" s="301"/>
      <c r="L295" s="301"/>
      <c r="M295" s="301" t="str">
        <f t="shared" si="2"/>
        <v/>
      </c>
    </row>
    <row r="296" spans="1:13" ht="17.25" hidden="1" customHeight="1">
      <c r="A296" s="301">
        <v>38</v>
      </c>
      <c r="B296" s="8">
        <f t="shared" si="1"/>
        <v>0</v>
      </c>
      <c r="C296" s="301"/>
      <c r="D296" s="301"/>
      <c r="E296" s="301"/>
      <c r="F296" s="301"/>
      <c r="G296" s="301"/>
      <c r="H296" s="301"/>
      <c r="I296" s="301"/>
      <c r="J296" s="301"/>
      <c r="K296" s="301"/>
      <c r="L296" s="301"/>
      <c r="M296" s="301" t="str">
        <f t="shared" si="2"/>
        <v/>
      </c>
    </row>
    <row r="297" spans="1:13" ht="17.25" hidden="1" customHeight="1">
      <c r="A297" s="301">
        <v>39</v>
      </c>
      <c r="B297" s="8">
        <f t="shared" si="1"/>
        <v>0</v>
      </c>
      <c r="C297" s="301"/>
      <c r="D297" s="301"/>
      <c r="E297" s="301"/>
      <c r="F297" s="301"/>
      <c r="G297" s="301"/>
      <c r="H297" s="301"/>
      <c r="I297" s="301"/>
      <c r="J297" s="301"/>
      <c r="K297" s="301"/>
      <c r="L297" s="301"/>
      <c r="M297" s="301" t="str">
        <f t="shared" si="2"/>
        <v/>
      </c>
    </row>
    <row r="298" spans="1:13" ht="17.25" hidden="1" customHeight="1">
      <c r="A298" s="301">
        <v>40</v>
      </c>
      <c r="B298" s="8">
        <f t="shared" si="1"/>
        <v>0</v>
      </c>
      <c r="C298" s="301"/>
      <c r="D298" s="301"/>
      <c r="E298" s="301"/>
      <c r="F298" s="301"/>
      <c r="G298" s="301"/>
      <c r="H298" s="301"/>
      <c r="I298" s="301"/>
      <c r="J298" s="301"/>
      <c r="K298" s="301"/>
      <c r="L298" s="301"/>
      <c r="M298" s="301" t="str">
        <f t="shared" si="2"/>
        <v/>
      </c>
    </row>
    <row r="300" spans="1:13" ht="17.25" customHeight="1">
      <c r="A300" s="1" t="s">
        <v>158</v>
      </c>
    </row>
    <row r="301" spans="1:13" s="7" customFormat="1" ht="65.25" customHeight="1">
      <c r="A301" s="14">
        <v>1</v>
      </c>
      <c r="B301" s="327" t="s">
        <v>636</v>
      </c>
      <c r="C301" s="327"/>
      <c r="D301" s="327"/>
      <c r="E301" s="327"/>
      <c r="F301" s="327"/>
      <c r="G301" s="327"/>
      <c r="H301" s="327"/>
    </row>
    <row r="302" spans="1:13" s="7" customFormat="1" ht="15.75" hidden="1">
      <c r="A302" s="14">
        <v>2</v>
      </c>
      <c r="B302" s="327"/>
      <c r="C302" s="327"/>
      <c r="D302" s="327"/>
      <c r="E302" s="327"/>
      <c r="F302" s="327"/>
      <c r="G302" s="327"/>
      <c r="H302" s="327"/>
    </row>
    <row r="303" spans="1:13" s="7" customFormat="1" ht="15.75" hidden="1">
      <c r="A303" s="14">
        <v>3</v>
      </c>
      <c r="B303" s="327"/>
      <c r="C303" s="327"/>
      <c r="D303" s="327"/>
      <c r="E303" s="327"/>
      <c r="F303" s="327"/>
      <c r="G303" s="327"/>
      <c r="H303" s="327"/>
    </row>
    <row r="304" spans="1:13" s="7" customFormat="1" ht="17.25" hidden="1" customHeight="1">
      <c r="A304" s="14">
        <v>4</v>
      </c>
      <c r="B304" s="327"/>
      <c r="C304" s="327"/>
      <c r="D304" s="327"/>
      <c r="E304" s="327"/>
      <c r="F304" s="327"/>
      <c r="G304" s="327"/>
      <c r="H304" s="327"/>
    </row>
    <row r="305" spans="1:14" s="7" customFormat="1" ht="17.25" hidden="1" customHeight="1">
      <c r="A305" s="14">
        <v>5</v>
      </c>
      <c r="B305" s="327"/>
      <c r="C305" s="327"/>
      <c r="D305" s="327"/>
      <c r="E305" s="327"/>
      <c r="F305" s="327"/>
      <c r="G305" s="327"/>
      <c r="H305" s="327"/>
    </row>
    <row r="306" spans="1:14" s="7" customFormat="1" ht="17.25" hidden="1" customHeight="1">
      <c r="A306" s="14">
        <v>6</v>
      </c>
      <c r="B306" s="327"/>
      <c r="C306" s="327"/>
      <c r="D306" s="327"/>
      <c r="E306" s="327"/>
      <c r="F306" s="327"/>
      <c r="G306" s="327"/>
      <c r="H306" s="327"/>
    </row>
    <row r="307" spans="1:14" s="7" customFormat="1" ht="17.25" hidden="1" customHeight="1">
      <c r="A307" s="14">
        <v>7</v>
      </c>
      <c r="B307" s="327"/>
      <c r="C307" s="327"/>
      <c r="D307" s="327"/>
      <c r="E307" s="327"/>
      <c r="F307" s="327"/>
      <c r="G307" s="327"/>
      <c r="H307" s="327"/>
    </row>
    <row r="308" spans="1:14" s="7" customFormat="1" ht="17.25" hidden="1" customHeight="1">
      <c r="A308" s="14">
        <v>8</v>
      </c>
      <c r="B308" s="327"/>
      <c r="C308" s="327"/>
      <c r="D308" s="327"/>
      <c r="E308" s="327"/>
      <c r="F308" s="327"/>
      <c r="G308" s="327"/>
      <c r="H308" s="327"/>
    </row>
    <row r="309" spans="1:14" s="7" customFormat="1" ht="17.25" hidden="1" customHeight="1">
      <c r="A309" s="14">
        <v>9</v>
      </c>
      <c r="B309" s="327"/>
      <c r="C309" s="327"/>
      <c r="D309" s="327"/>
      <c r="E309" s="327"/>
      <c r="F309" s="327"/>
      <c r="G309" s="327"/>
      <c r="H309" s="327"/>
    </row>
    <row r="310" spans="1:14" s="7" customFormat="1" ht="17.25" hidden="1" customHeight="1">
      <c r="A310" s="14">
        <v>10</v>
      </c>
      <c r="B310" s="327"/>
      <c r="C310" s="327"/>
      <c r="D310" s="327"/>
      <c r="E310" s="327"/>
      <c r="F310" s="327"/>
      <c r="G310" s="327"/>
      <c r="H310" s="327"/>
    </row>
    <row r="312" spans="1:14" ht="17.25" customHeight="1">
      <c r="B312" s="1" t="s">
        <v>180</v>
      </c>
    </row>
    <row r="314" spans="1:14" ht="35.25" customHeight="1">
      <c r="A314" s="298" t="s">
        <v>52</v>
      </c>
      <c r="B314" s="298" t="s">
        <v>110</v>
      </c>
      <c r="C314" s="333" t="e">
        <f>A31</f>
        <v>#REF!</v>
      </c>
      <c r="D314" s="333"/>
      <c r="E314" s="333"/>
      <c r="F314" s="333"/>
      <c r="G314" s="333"/>
      <c r="H314" s="333"/>
      <c r="I314" s="333"/>
      <c r="J314" s="333"/>
      <c r="K314" s="333"/>
      <c r="L314" s="333"/>
      <c r="M314" s="297" t="s">
        <v>157</v>
      </c>
      <c r="N314" s="1" t="s">
        <v>407</v>
      </c>
    </row>
    <row r="315" spans="1:14" ht="17.25" customHeight="1">
      <c r="A315" s="296"/>
      <c r="B315" s="296"/>
      <c r="C315" s="224" t="s">
        <v>395</v>
      </c>
      <c r="D315" s="224" t="s">
        <v>396</v>
      </c>
      <c r="E315" s="224" t="s">
        <v>397</v>
      </c>
      <c r="F315" s="224" t="s">
        <v>398</v>
      </c>
      <c r="G315" s="224" t="s">
        <v>399</v>
      </c>
      <c r="H315" s="224" t="s">
        <v>400</v>
      </c>
      <c r="I315" s="224" t="s">
        <v>401</v>
      </c>
      <c r="J315" s="224" t="s">
        <v>402</v>
      </c>
      <c r="K315" s="224" t="s">
        <v>403</v>
      </c>
      <c r="L315" s="224" t="s">
        <v>404</v>
      </c>
      <c r="M315" s="222"/>
      <c r="N315" s="1">
        <v>25</v>
      </c>
    </row>
    <row r="316" spans="1:14" ht="17.25" customHeight="1">
      <c r="A316" s="301">
        <v>1</v>
      </c>
      <c r="B316" s="8" t="str">
        <f>B259</f>
        <v>AHMAD JUNAIDI</v>
      </c>
      <c r="C316" s="8"/>
      <c r="D316" s="8"/>
      <c r="E316" s="8"/>
      <c r="F316" s="8"/>
      <c r="G316" s="8"/>
      <c r="H316" s="8"/>
      <c r="I316" s="8"/>
      <c r="J316" s="8"/>
      <c r="K316" s="8"/>
      <c r="L316" s="8"/>
      <c r="M316" s="8" t="str">
        <f>IF(MAX(C316:L316)&gt;0,MAX(C316:L316)*$N$315,"")</f>
        <v/>
      </c>
    </row>
    <row r="317" spans="1:14" ht="17.25" customHeight="1">
      <c r="A317" s="301">
        <v>2</v>
      </c>
      <c r="B317" s="8" t="str">
        <f t="shared" ref="B317:B355" si="3">B260</f>
        <v>AHMAD RIYUDHA</v>
      </c>
      <c r="C317" s="8"/>
      <c r="D317" s="8"/>
      <c r="E317" s="8"/>
      <c r="F317" s="8"/>
      <c r="G317" s="8"/>
      <c r="H317" s="8"/>
      <c r="I317" s="8"/>
      <c r="J317" s="8"/>
      <c r="K317" s="8"/>
      <c r="L317" s="8"/>
      <c r="M317" s="8" t="str">
        <f t="shared" ref="M317:M355" si="4">IF(MAX(C317:L317)&gt;0,MAX(C317:L317)*$N$315,"")</f>
        <v/>
      </c>
    </row>
    <row r="318" spans="1:14" ht="17.25" customHeight="1">
      <c r="A318" s="301">
        <v>3</v>
      </c>
      <c r="B318" s="8" t="str">
        <f t="shared" si="3"/>
        <v>AHMAD SAYUDINOR</v>
      </c>
      <c r="C318" s="8"/>
      <c r="D318" s="8"/>
      <c r="E318" s="8"/>
      <c r="F318" s="8"/>
      <c r="G318" s="8"/>
      <c r="H318" s="8"/>
      <c r="I318" s="8"/>
      <c r="J318" s="8"/>
      <c r="K318" s="8"/>
      <c r="L318" s="8"/>
      <c r="M318" s="8" t="str">
        <f t="shared" si="4"/>
        <v/>
      </c>
    </row>
    <row r="319" spans="1:14" ht="17.25" hidden="1" customHeight="1">
      <c r="A319" s="301">
        <v>4</v>
      </c>
      <c r="B319" s="8" t="str">
        <f t="shared" si="3"/>
        <v>HILMAN SYA'FEI</v>
      </c>
      <c r="C319" s="8"/>
      <c r="D319" s="8"/>
      <c r="E319" s="8"/>
      <c r="F319" s="8"/>
      <c r="G319" s="8"/>
      <c r="H319" s="8"/>
      <c r="I319" s="8"/>
      <c r="J319" s="8"/>
      <c r="K319" s="8"/>
      <c r="L319" s="8"/>
      <c r="M319" s="8" t="str">
        <f t="shared" si="4"/>
        <v/>
      </c>
    </row>
    <row r="320" spans="1:14" ht="17.25" hidden="1" customHeight="1">
      <c r="A320" s="301">
        <v>5</v>
      </c>
      <c r="B320" s="8" t="str">
        <f t="shared" si="3"/>
        <v>JAMALUDDIN</v>
      </c>
      <c r="C320" s="8"/>
      <c r="D320" s="8"/>
      <c r="E320" s="8"/>
      <c r="F320" s="8"/>
      <c r="G320" s="8"/>
      <c r="H320" s="8"/>
      <c r="I320" s="8"/>
      <c r="J320" s="8"/>
      <c r="K320" s="8"/>
      <c r="L320" s="8"/>
      <c r="M320" s="8" t="str">
        <f t="shared" si="4"/>
        <v/>
      </c>
    </row>
    <row r="321" spans="1:13" ht="17.25" hidden="1" customHeight="1">
      <c r="A321" s="301">
        <v>6</v>
      </c>
      <c r="B321" s="8" t="str">
        <f t="shared" si="3"/>
        <v>M. ADITYA RYANDI</v>
      </c>
      <c r="C321" s="8"/>
      <c r="D321" s="8"/>
      <c r="E321" s="8"/>
      <c r="F321" s="8"/>
      <c r="G321" s="8"/>
      <c r="H321" s="8"/>
      <c r="I321" s="8"/>
      <c r="J321" s="8"/>
      <c r="K321" s="8"/>
      <c r="L321" s="8"/>
      <c r="M321" s="8" t="str">
        <f t="shared" si="4"/>
        <v/>
      </c>
    </row>
    <row r="322" spans="1:13" ht="17.25" hidden="1" customHeight="1">
      <c r="A322" s="301">
        <v>7</v>
      </c>
      <c r="B322" s="8" t="str">
        <f t="shared" si="3"/>
        <v>M. ZAINAL AKBAR</v>
      </c>
      <c r="C322" s="8"/>
      <c r="D322" s="8"/>
      <c r="E322" s="8"/>
      <c r="F322" s="8"/>
      <c r="G322" s="8"/>
      <c r="H322" s="8"/>
      <c r="I322" s="8"/>
      <c r="J322" s="8"/>
      <c r="K322" s="8"/>
      <c r="L322" s="8"/>
      <c r="M322" s="8" t="str">
        <f t="shared" si="4"/>
        <v/>
      </c>
    </row>
    <row r="323" spans="1:13" ht="17.25" hidden="1" customHeight="1">
      <c r="A323" s="301">
        <v>8</v>
      </c>
      <c r="B323" s="8" t="str">
        <f t="shared" si="3"/>
        <v>MAULIDI</v>
      </c>
      <c r="C323" s="8"/>
      <c r="D323" s="8"/>
      <c r="E323" s="8"/>
      <c r="F323" s="8"/>
      <c r="G323" s="8"/>
      <c r="H323" s="8"/>
      <c r="I323" s="8"/>
      <c r="J323" s="8"/>
      <c r="K323" s="8"/>
      <c r="L323" s="8"/>
      <c r="M323" s="8" t="str">
        <f t="shared" si="4"/>
        <v/>
      </c>
    </row>
    <row r="324" spans="1:13" ht="17.25" hidden="1" customHeight="1">
      <c r="A324" s="301">
        <v>9</v>
      </c>
      <c r="B324" s="8" t="str">
        <f t="shared" si="3"/>
        <v>MUHAMMAD AGUS RIFANI</v>
      </c>
      <c r="C324" s="8"/>
      <c r="D324" s="8"/>
      <c r="E324" s="8"/>
      <c r="F324" s="8"/>
      <c r="G324" s="8"/>
      <c r="H324" s="8"/>
      <c r="I324" s="8"/>
      <c r="J324" s="8"/>
      <c r="K324" s="8"/>
      <c r="L324" s="8"/>
      <c r="M324" s="8" t="str">
        <f t="shared" si="4"/>
        <v/>
      </c>
    </row>
    <row r="325" spans="1:13" ht="17.25" hidden="1" customHeight="1">
      <c r="A325" s="301">
        <v>10</v>
      </c>
      <c r="B325" s="8" t="str">
        <f t="shared" si="3"/>
        <v>MUHAMMAD AKBAR</v>
      </c>
      <c r="C325" s="8"/>
      <c r="D325" s="8"/>
      <c r="E325" s="8"/>
      <c r="F325" s="8"/>
      <c r="G325" s="8"/>
      <c r="H325" s="8"/>
      <c r="I325" s="8"/>
      <c r="J325" s="8"/>
      <c r="K325" s="8"/>
      <c r="L325" s="8"/>
      <c r="M325" s="8" t="str">
        <f t="shared" si="4"/>
        <v/>
      </c>
    </row>
    <row r="326" spans="1:13" ht="17.25" hidden="1" customHeight="1">
      <c r="A326" s="301">
        <v>11</v>
      </c>
      <c r="B326" s="8" t="str">
        <f t="shared" si="3"/>
        <v>MUHAMMAD ALPIANOR</v>
      </c>
      <c r="C326" s="8"/>
      <c r="D326" s="8"/>
      <c r="E326" s="8"/>
      <c r="F326" s="8"/>
      <c r="G326" s="8"/>
      <c r="H326" s="8"/>
      <c r="I326" s="8"/>
      <c r="J326" s="8"/>
      <c r="K326" s="8"/>
      <c r="L326" s="8"/>
      <c r="M326" s="8" t="str">
        <f t="shared" si="4"/>
        <v/>
      </c>
    </row>
    <row r="327" spans="1:13" ht="17.25" hidden="1" customHeight="1">
      <c r="A327" s="301">
        <v>12</v>
      </c>
      <c r="B327" s="8" t="str">
        <f t="shared" si="3"/>
        <v>MUHAMMAD ANDRIAN</v>
      </c>
      <c r="C327" s="8"/>
      <c r="D327" s="8"/>
      <c r="E327" s="8"/>
      <c r="F327" s="8"/>
      <c r="G327" s="8"/>
      <c r="H327" s="8"/>
      <c r="I327" s="8"/>
      <c r="J327" s="8"/>
      <c r="K327" s="8"/>
      <c r="L327" s="8"/>
      <c r="M327" s="8" t="str">
        <f t="shared" si="4"/>
        <v/>
      </c>
    </row>
    <row r="328" spans="1:13" ht="17.25" hidden="1" customHeight="1">
      <c r="A328" s="301">
        <v>13</v>
      </c>
      <c r="B328" s="8" t="str">
        <f t="shared" si="3"/>
        <v>MUHAMMAD AZIDAN</v>
      </c>
      <c r="C328" s="8"/>
      <c r="D328" s="8"/>
      <c r="E328" s="8"/>
      <c r="F328" s="8"/>
      <c r="G328" s="8"/>
      <c r="H328" s="8"/>
      <c r="I328" s="8"/>
      <c r="J328" s="8"/>
      <c r="K328" s="8"/>
      <c r="L328" s="8"/>
      <c r="M328" s="8" t="str">
        <f t="shared" si="4"/>
        <v/>
      </c>
    </row>
    <row r="329" spans="1:13" ht="17.25" hidden="1" customHeight="1">
      <c r="A329" s="301">
        <v>14</v>
      </c>
      <c r="B329" s="8" t="str">
        <f t="shared" si="3"/>
        <v>MUHAMMAD FAHRIANSYAH</v>
      </c>
      <c r="C329" s="8"/>
      <c r="D329" s="8"/>
      <c r="E329" s="8"/>
      <c r="F329" s="8"/>
      <c r="G329" s="8"/>
      <c r="H329" s="8"/>
      <c r="I329" s="8"/>
      <c r="J329" s="8"/>
      <c r="K329" s="8"/>
      <c r="L329" s="8"/>
      <c r="M329" s="8" t="str">
        <f t="shared" si="4"/>
        <v/>
      </c>
    </row>
    <row r="330" spans="1:13" ht="17.25" hidden="1" customHeight="1">
      <c r="A330" s="301">
        <v>15</v>
      </c>
      <c r="B330" s="8" t="str">
        <f t="shared" si="3"/>
        <v>MUHAMMAD FAUZAN</v>
      </c>
      <c r="C330" s="8"/>
      <c r="D330" s="8"/>
      <c r="E330" s="8"/>
      <c r="F330" s="8"/>
      <c r="G330" s="8"/>
      <c r="H330" s="8"/>
      <c r="I330" s="8"/>
      <c r="J330" s="8"/>
      <c r="K330" s="8"/>
      <c r="L330" s="8"/>
      <c r="M330" s="8" t="str">
        <f t="shared" si="4"/>
        <v/>
      </c>
    </row>
    <row r="331" spans="1:13" ht="17.25" hidden="1" customHeight="1">
      <c r="A331" s="301">
        <v>16</v>
      </c>
      <c r="B331" s="8" t="str">
        <f t="shared" si="3"/>
        <v>MUHAMMAD FAZAL HAFIZH</v>
      </c>
      <c r="C331" s="8"/>
      <c r="D331" s="8"/>
      <c r="E331" s="8"/>
      <c r="F331" s="8"/>
      <c r="G331" s="8"/>
      <c r="H331" s="8"/>
      <c r="I331" s="8"/>
      <c r="J331" s="8"/>
      <c r="K331" s="8"/>
      <c r="L331" s="8"/>
      <c r="M331" s="8" t="str">
        <f t="shared" si="4"/>
        <v/>
      </c>
    </row>
    <row r="332" spans="1:13" ht="17.25" hidden="1" customHeight="1">
      <c r="A332" s="301">
        <v>17</v>
      </c>
      <c r="B332" s="8" t="str">
        <f t="shared" si="3"/>
        <v>MUHAMMAD FIKRI</v>
      </c>
      <c r="C332" s="8"/>
      <c r="D332" s="8"/>
      <c r="E332" s="8"/>
      <c r="F332" s="8"/>
      <c r="G332" s="8"/>
      <c r="H332" s="8"/>
      <c r="I332" s="8"/>
      <c r="J332" s="8"/>
      <c r="K332" s="8"/>
      <c r="L332" s="8"/>
      <c r="M332" s="8" t="str">
        <f t="shared" si="4"/>
        <v/>
      </c>
    </row>
    <row r="333" spans="1:13" ht="17.25" hidden="1" customHeight="1">
      <c r="A333" s="301">
        <v>18</v>
      </c>
      <c r="B333" s="8" t="str">
        <f t="shared" si="3"/>
        <v>MUHAMMAD IHWAN</v>
      </c>
      <c r="C333" s="8"/>
      <c r="D333" s="8"/>
      <c r="E333" s="8"/>
      <c r="F333" s="8"/>
      <c r="G333" s="8"/>
      <c r="H333" s="8"/>
      <c r="I333" s="8"/>
      <c r="J333" s="8"/>
      <c r="K333" s="8"/>
      <c r="L333" s="8"/>
      <c r="M333" s="8" t="str">
        <f t="shared" si="4"/>
        <v/>
      </c>
    </row>
    <row r="334" spans="1:13" ht="17.25" hidden="1" customHeight="1">
      <c r="A334" s="301">
        <v>19</v>
      </c>
      <c r="B334" s="8" t="str">
        <f t="shared" si="3"/>
        <v>MUHAMMAD IQBAL FIRDAUS</v>
      </c>
      <c r="C334" s="8"/>
      <c r="D334" s="8"/>
      <c r="E334" s="8"/>
      <c r="F334" s="8"/>
      <c r="G334" s="8"/>
      <c r="H334" s="8"/>
      <c r="I334" s="8"/>
      <c r="J334" s="8"/>
      <c r="K334" s="8"/>
      <c r="L334" s="8"/>
      <c r="M334" s="8" t="str">
        <f t="shared" si="4"/>
        <v/>
      </c>
    </row>
    <row r="335" spans="1:13" ht="17.25" hidden="1" customHeight="1">
      <c r="A335" s="301">
        <v>20</v>
      </c>
      <c r="B335" s="8" t="str">
        <f t="shared" si="3"/>
        <v>MUHAMMAD IZZA ARRAFI</v>
      </c>
      <c r="C335" s="8"/>
      <c r="D335" s="8"/>
      <c r="E335" s="8"/>
      <c r="F335" s="8"/>
      <c r="G335" s="8"/>
      <c r="H335" s="8"/>
      <c r="I335" s="8"/>
      <c r="J335" s="8"/>
      <c r="K335" s="8"/>
      <c r="L335" s="8"/>
      <c r="M335" s="8" t="str">
        <f t="shared" si="4"/>
        <v/>
      </c>
    </row>
    <row r="336" spans="1:13" ht="17.25" hidden="1" customHeight="1">
      <c r="A336" s="301">
        <v>21</v>
      </c>
      <c r="B336" s="8" t="str">
        <f t="shared" si="3"/>
        <v>MUHAMMAD MAHDI</v>
      </c>
      <c r="C336" s="8"/>
      <c r="D336" s="8"/>
      <c r="E336" s="8"/>
      <c r="F336" s="8"/>
      <c r="G336" s="8"/>
      <c r="H336" s="8"/>
      <c r="I336" s="8"/>
      <c r="J336" s="8"/>
      <c r="K336" s="8"/>
      <c r="L336" s="8"/>
      <c r="M336" s="8" t="str">
        <f t="shared" si="4"/>
        <v/>
      </c>
    </row>
    <row r="337" spans="1:13" ht="17.25" hidden="1" customHeight="1">
      <c r="A337" s="301">
        <v>22</v>
      </c>
      <c r="B337" s="8" t="str">
        <f t="shared" si="3"/>
        <v>MUHAMMAD NAHDY RAMADHAN</v>
      </c>
      <c r="C337" s="8"/>
      <c r="D337" s="8"/>
      <c r="E337" s="8"/>
      <c r="F337" s="8"/>
      <c r="G337" s="8"/>
      <c r="H337" s="8"/>
      <c r="I337" s="8"/>
      <c r="J337" s="8"/>
      <c r="K337" s="8"/>
      <c r="L337" s="8"/>
      <c r="M337" s="8" t="str">
        <f t="shared" si="4"/>
        <v/>
      </c>
    </row>
    <row r="338" spans="1:13" ht="17.25" hidden="1" customHeight="1">
      <c r="A338" s="301">
        <v>23</v>
      </c>
      <c r="B338" s="8" t="str">
        <f t="shared" si="3"/>
        <v>MUHAMMAD NUR FADHILAH</v>
      </c>
      <c r="C338" s="8"/>
      <c r="D338" s="8"/>
      <c r="E338" s="8"/>
      <c r="F338" s="8"/>
      <c r="G338" s="8"/>
      <c r="H338" s="8"/>
      <c r="I338" s="8"/>
      <c r="J338" s="8"/>
      <c r="K338" s="8"/>
      <c r="L338" s="8"/>
      <c r="M338" s="8" t="str">
        <f t="shared" si="4"/>
        <v/>
      </c>
    </row>
    <row r="339" spans="1:13" ht="17.25" hidden="1" customHeight="1">
      <c r="A339" s="301">
        <v>24</v>
      </c>
      <c r="B339" s="8" t="str">
        <f t="shared" si="3"/>
        <v>MUHAMMAD RAHMAN</v>
      </c>
      <c r="C339" s="8"/>
      <c r="D339" s="8"/>
      <c r="E339" s="8"/>
      <c r="F339" s="8"/>
      <c r="G339" s="8"/>
      <c r="H339" s="8"/>
      <c r="I339" s="8"/>
      <c r="J339" s="8"/>
      <c r="K339" s="8"/>
      <c r="L339" s="8"/>
      <c r="M339" s="8" t="str">
        <f t="shared" si="4"/>
        <v/>
      </c>
    </row>
    <row r="340" spans="1:13" ht="17.25" hidden="1" customHeight="1">
      <c r="A340" s="301">
        <v>25</v>
      </c>
      <c r="B340" s="8" t="str">
        <f t="shared" si="3"/>
        <v>MUHAMMAD RAIHAN</v>
      </c>
      <c r="C340" s="8"/>
      <c r="D340" s="8"/>
      <c r="E340" s="8"/>
      <c r="F340" s="8"/>
      <c r="G340" s="8"/>
      <c r="H340" s="8"/>
      <c r="I340" s="8"/>
      <c r="J340" s="8"/>
      <c r="K340" s="8"/>
      <c r="L340" s="8"/>
      <c r="M340" s="8" t="str">
        <f t="shared" si="4"/>
        <v/>
      </c>
    </row>
    <row r="341" spans="1:13" ht="17.25" hidden="1" customHeight="1">
      <c r="A341" s="301">
        <v>26</v>
      </c>
      <c r="B341" s="8" t="str">
        <f t="shared" si="3"/>
        <v>MUHAMMAD RAYHAN PARIZAN</v>
      </c>
      <c r="C341" s="8"/>
      <c r="D341" s="8"/>
      <c r="E341" s="8"/>
      <c r="F341" s="8"/>
      <c r="G341" s="8"/>
      <c r="H341" s="8"/>
      <c r="I341" s="8"/>
      <c r="J341" s="8"/>
      <c r="K341" s="8"/>
      <c r="L341" s="8"/>
      <c r="M341" s="8" t="str">
        <f t="shared" si="4"/>
        <v/>
      </c>
    </row>
    <row r="342" spans="1:13" ht="17.25" hidden="1" customHeight="1">
      <c r="A342" s="301">
        <v>27</v>
      </c>
      <c r="B342" s="8" t="str">
        <f t="shared" si="3"/>
        <v>MUHAMMAD RIFKI</v>
      </c>
      <c r="C342" s="8"/>
      <c r="D342" s="8"/>
      <c r="E342" s="8"/>
      <c r="F342" s="8"/>
      <c r="G342" s="8"/>
      <c r="H342" s="8"/>
      <c r="I342" s="8"/>
      <c r="J342" s="8"/>
      <c r="K342" s="8"/>
      <c r="L342" s="8"/>
      <c r="M342" s="8" t="str">
        <f t="shared" si="4"/>
        <v/>
      </c>
    </row>
    <row r="343" spans="1:13" ht="17.25" hidden="1" customHeight="1">
      <c r="A343" s="301">
        <v>28</v>
      </c>
      <c r="B343" s="8" t="str">
        <f t="shared" si="3"/>
        <v>MUHAMMAD RINALDI MAULANA</v>
      </c>
      <c r="C343" s="8"/>
      <c r="D343" s="8"/>
      <c r="E343" s="8"/>
      <c r="F343" s="8"/>
      <c r="G343" s="8"/>
      <c r="H343" s="8"/>
      <c r="I343" s="8"/>
      <c r="J343" s="8"/>
      <c r="K343" s="8"/>
      <c r="L343" s="8"/>
      <c r="M343" s="8" t="str">
        <f t="shared" si="4"/>
        <v/>
      </c>
    </row>
    <row r="344" spans="1:13" ht="17.25" hidden="1" customHeight="1">
      <c r="A344" s="301">
        <v>29</v>
      </c>
      <c r="B344" s="8" t="str">
        <f t="shared" si="3"/>
        <v>MUHAMMAD RIZAL</v>
      </c>
      <c r="C344" s="8"/>
      <c r="D344" s="8"/>
      <c r="E344" s="8"/>
      <c r="F344" s="8"/>
      <c r="G344" s="8"/>
      <c r="H344" s="8"/>
      <c r="I344" s="8"/>
      <c r="J344" s="8"/>
      <c r="K344" s="8"/>
      <c r="L344" s="8"/>
      <c r="M344" s="8" t="str">
        <f t="shared" si="4"/>
        <v/>
      </c>
    </row>
    <row r="345" spans="1:13" ht="17.25" hidden="1" customHeight="1">
      <c r="A345" s="301">
        <v>30</v>
      </c>
      <c r="B345" s="8" t="str">
        <f t="shared" si="3"/>
        <v>MUHAMMAD RUDI</v>
      </c>
      <c r="C345" s="8"/>
      <c r="D345" s="8"/>
      <c r="E345" s="8"/>
      <c r="F345" s="8"/>
      <c r="G345" s="8"/>
      <c r="H345" s="8"/>
      <c r="I345" s="8"/>
      <c r="J345" s="8"/>
      <c r="K345" s="8"/>
      <c r="L345" s="8"/>
      <c r="M345" s="8" t="str">
        <f t="shared" si="4"/>
        <v/>
      </c>
    </row>
    <row r="346" spans="1:13" ht="17.25" hidden="1" customHeight="1">
      <c r="A346" s="301">
        <v>31</v>
      </c>
      <c r="B346" s="8" t="str">
        <f t="shared" si="3"/>
        <v>MUHAMMAD SARBANI</v>
      </c>
      <c r="C346" s="8"/>
      <c r="D346" s="8"/>
      <c r="E346" s="8"/>
      <c r="F346" s="8"/>
      <c r="G346" s="8"/>
      <c r="H346" s="8"/>
      <c r="I346" s="8"/>
      <c r="J346" s="8"/>
      <c r="K346" s="8"/>
      <c r="L346" s="8"/>
      <c r="M346" s="8" t="str">
        <f t="shared" si="4"/>
        <v/>
      </c>
    </row>
    <row r="347" spans="1:13" ht="17.25" hidden="1" customHeight="1">
      <c r="A347" s="301">
        <v>32</v>
      </c>
      <c r="B347" s="8" t="str">
        <f t="shared" si="3"/>
        <v>MUHAMMAD SYIFA ALIF NUGRAHA</v>
      </c>
      <c r="C347" s="8"/>
      <c r="D347" s="8"/>
      <c r="E347" s="8"/>
      <c r="F347" s="8"/>
      <c r="G347" s="8"/>
      <c r="H347" s="8"/>
      <c r="I347" s="8"/>
      <c r="J347" s="8"/>
      <c r="K347" s="8"/>
      <c r="L347" s="8"/>
      <c r="M347" s="8" t="str">
        <f t="shared" si="4"/>
        <v/>
      </c>
    </row>
    <row r="348" spans="1:13" ht="17.25" hidden="1" customHeight="1">
      <c r="A348" s="301">
        <v>33</v>
      </c>
      <c r="B348" s="8" t="str">
        <f t="shared" si="3"/>
        <v>MUHAMMAD YUSUF</v>
      </c>
      <c r="C348" s="8"/>
      <c r="D348" s="8"/>
      <c r="E348" s="8"/>
      <c r="F348" s="8"/>
      <c r="G348" s="8"/>
      <c r="H348" s="8"/>
      <c r="I348" s="8"/>
      <c r="J348" s="8"/>
      <c r="K348" s="8"/>
      <c r="L348" s="8"/>
      <c r="M348" s="8" t="str">
        <f t="shared" si="4"/>
        <v/>
      </c>
    </row>
    <row r="349" spans="1:13" ht="17.25" hidden="1" customHeight="1">
      <c r="A349" s="301">
        <v>34</v>
      </c>
      <c r="B349" s="8" t="str">
        <f t="shared" si="3"/>
        <v>OSAMAH NASRULLAH</v>
      </c>
      <c r="C349" s="8"/>
      <c r="D349" s="8"/>
      <c r="E349" s="8"/>
      <c r="F349" s="8"/>
      <c r="G349" s="8"/>
      <c r="H349" s="8"/>
      <c r="I349" s="8"/>
      <c r="J349" s="8"/>
      <c r="K349" s="8"/>
      <c r="L349" s="8"/>
      <c r="M349" s="8" t="str">
        <f t="shared" si="4"/>
        <v/>
      </c>
    </row>
    <row r="350" spans="1:13" ht="17.25" hidden="1" customHeight="1">
      <c r="A350" s="301">
        <v>35</v>
      </c>
      <c r="B350" s="8" t="str">
        <f t="shared" si="3"/>
        <v>RUDISA</v>
      </c>
      <c r="C350" s="8"/>
      <c r="D350" s="8"/>
      <c r="E350" s="8"/>
      <c r="F350" s="8"/>
      <c r="G350" s="8"/>
      <c r="H350" s="8"/>
      <c r="I350" s="8"/>
      <c r="J350" s="8"/>
      <c r="K350" s="8"/>
      <c r="L350" s="8"/>
      <c r="M350" s="8" t="str">
        <f t="shared" si="4"/>
        <v/>
      </c>
    </row>
    <row r="351" spans="1:13" ht="17.25" hidden="1" customHeight="1">
      <c r="A351" s="301">
        <v>36</v>
      </c>
      <c r="B351" s="8" t="str">
        <f t="shared" si="3"/>
        <v>ZAINAL ILMI</v>
      </c>
      <c r="C351" s="8"/>
      <c r="D351" s="8"/>
      <c r="E351" s="8"/>
      <c r="F351" s="8"/>
      <c r="G351" s="8"/>
      <c r="H351" s="8"/>
      <c r="I351" s="8"/>
      <c r="J351" s="8"/>
      <c r="K351" s="8"/>
      <c r="L351" s="8"/>
      <c r="M351" s="8" t="str">
        <f t="shared" si="4"/>
        <v/>
      </c>
    </row>
    <row r="352" spans="1:13" ht="17.25" hidden="1" customHeight="1">
      <c r="A352" s="301">
        <v>37</v>
      </c>
      <c r="B352" s="8">
        <f t="shared" si="3"/>
        <v>0</v>
      </c>
      <c r="C352" s="8"/>
      <c r="D352" s="8"/>
      <c r="E352" s="8"/>
      <c r="F352" s="8"/>
      <c r="G352" s="8"/>
      <c r="H352" s="8"/>
      <c r="I352" s="8"/>
      <c r="J352" s="8"/>
      <c r="K352" s="8"/>
      <c r="L352" s="8"/>
      <c r="M352" s="8" t="str">
        <f t="shared" si="4"/>
        <v/>
      </c>
    </row>
    <row r="353" spans="1:13" ht="17.25" hidden="1" customHeight="1">
      <c r="A353" s="301">
        <v>38</v>
      </c>
      <c r="B353" s="8">
        <f t="shared" si="3"/>
        <v>0</v>
      </c>
      <c r="C353" s="8"/>
      <c r="D353" s="8"/>
      <c r="E353" s="8"/>
      <c r="F353" s="8"/>
      <c r="G353" s="8"/>
      <c r="H353" s="8"/>
      <c r="I353" s="8"/>
      <c r="J353" s="8"/>
      <c r="K353" s="8"/>
      <c r="L353" s="8"/>
      <c r="M353" s="8" t="str">
        <f t="shared" si="4"/>
        <v/>
      </c>
    </row>
    <row r="354" spans="1:13" ht="17.25" hidden="1" customHeight="1">
      <c r="A354" s="301">
        <v>39</v>
      </c>
      <c r="B354" s="8">
        <f t="shared" si="3"/>
        <v>0</v>
      </c>
      <c r="C354" s="8"/>
      <c r="D354" s="8"/>
      <c r="E354" s="8"/>
      <c r="F354" s="8"/>
      <c r="G354" s="8"/>
      <c r="H354" s="8"/>
      <c r="I354" s="8"/>
      <c r="J354" s="8"/>
      <c r="K354" s="8"/>
      <c r="L354" s="8"/>
      <c r="M354" s="8" t="str">
        <f t="shared" si="4"/>
        <v/>
      </c>
    </row>
    <row r="355" spans="1:13" ht="17.25" hidden="1" customHeight="1">
      <c r="A355" s="301">
        <v>40</v>
      </c>
      <c r="B355" s="8">
        <f t="shared" si="3"/>
        <v>0</v>
      </c>
      <c r="C355" s="8"/>
      <c r="D355" s="8"/>
      <c r="E355" s="8"/>
      <c r="F355" s="8"/>
      <c r="G355" s="8"/>
      <c r="H355" s="8"/>
      <c r="I355" s="8"/>
      <c r="J355" s="8"/>
      <c r="K355" s="8"/>
      <c r="L355" s="8"/>
      <c r="M355" s="8" t="str">
        <f t="shared" si="4"/>
        <v/>
      </c>
    </row>
    <row r="357" spans="1:13" ht="17.25" customHeight="1">
      <c r="A357" s="1" t="s">
        <v>182</v>
      </c>
    </row>
    <row r="358" spans="1:13" ht="17.25" customHeight="1">
      <c r="B358" s="1" t="s">
        <v>159</v>
      </c>
    </row>
    <row r="359" spans="1:13" ht="17.25" customHeight="1">
      <c r="B359" s="1" t="s">
        <v>160</v>
      </c>
    </row>
    <row r="360" spans="1:13" ht="17.25" customHeight="1">
      <c r="B360" s="1" t="s">
        <v>161</v>
      </c>
    </row>
    <row r="361" spans="1:13" ht="17.25" customHeight="1">
      <c r="B361" s="1" t="s">
        <v>162</v>
      </c>
    </row>
    <row r="363" spans="1:13" ht="17.25" customHeight="1">
      <c r="A363" s="1" t="s">
        <v>163</v>
      </c>
    </row>
    <row r="364" spans="1:13" ht="17.25" customHeight="1">
      <c r="A364" s="14">
        <v>1</v>
      </c>
      <c r="B364" s="327" t="s">
        <v>637</v>
      </c>
      <c r="C364" s="327"/>
      <c r="D364" s="327"/>
      <c r="E364" s="327"/>
      <c r="F364" s="327"/>
      <c r="G364" s="327"/>
      <c r="H364" s="327"/>
    </row>
    <row r="365" spans="1:13" ht="17.25" hidden="1" customHeight="1">
      <c r="A365" s="14">
        <v>2</v>
      </c>
      <c r="B365" s="327"/>
      <c r="C365" s="327"/>
      <c r="D365" s="327"/>
      <c r="E365" s="327"/>
      <c r="F365" s="327"/>
      <c r="G365" s="327"/>
      <c r="H365" s="327"/>
    </row>
    <row r="366" spans="1:13" ht="17.25" hidden="1" customHeight="1">
      <c r="A366" s="14">
        <v>3</v>
      </c>
      <c r="B366" s="327"/>
      <c r="C366" s="327"/>
      <c r="D366" s="327"/>
      <c r="E366" s="327"/>
      <c r="F366" s="327"/>
      <c r="G366" s="327"/>
      <c r="H366" s="327"/>
    </row>
    <row r="367" spans="1:13" ht="17.25" hidden="1" customHeight="1">
      <c r="A367" s="14">
        <v>4</v>
      </c>
      <c r="B367" s="327"/>
      <c r="C367" s="327"/>
      <c r="D367" s="327"/>
      <c r="E367" s="327"/>
      <c r="F367" s="327"/>
      <c r="G367" s="327"/>
      <c r="H367" s="327"/>
    </row>
    <row r="368" spans="1:13" ht="17.25" hidden="1" customHeight="1">
      <c r="A368" s="14">
        <v>5</v>
      </c>
      <c r="B368" s="327"/>
      <c r="C368" s="327"/>
      <c r="D368" s="327"/>
      <c r="E368" s="327"/>
      <c r="F368" s="327"/>
      <c r="G368" s="327"/>
      <c r="H368" s="327"/>
    </row>
    <row r="369" spans="1:10" ht="17.25" hidden="1" customHeight="1">
      <c r="A369" s="14">
        <v>6</v>
      </c>
      <c r="B369" s="327"/>
      <c r="C369" s="327"/>
      <c r="D369" s="327"/>
      <c r="E369" s="327"/>
      <c r="F369" s="327"/>
      <c r="G369" s="327"/>
      <c r="H369" s="327"/>
    </row>
    <row r="370" spans="1:10" ht="17.25" hidden="1" customHeight="1">
      <c r="A370" s="14">
        <v>7</v>
      </c>
      <c r="B370" s="327"/>
      <c r="C370" s="327"/>
      <c r="D370" s="327"/>
      <c r="E370" s="327"/>
      <c r="F370" s="327"/>
      <c r="G370" s="327"/>
      <c r="H370" s="327"/>
    </row>
    <row r="371" spans="1:10" ht="17.25" hidden="1" customHeight="1">
      <c r="A371" s="14">
        <v>8</v>
      </c>
      <c r="B371" s="327"/>
      <c r="C371" s="327"/>
      <c r="D371" s="327"/>
      <c r="E371" s="327"/>
      <c r="F371" s="327"/>
      <c r="G371" s="327"/>
      <c r="H371" s="327"/>
    </row>
    <row r="372" spans="1:10" ht="17.25" hidden="1" customHeight="1">
      <c r="A372" s="14">
        <v>9</v>
      </c>
      <c r="B372" s="327"/>
      <c r="C372" s="327"/>
      <c r="D372" s="327"/>
      <c r="E372" s="327"/>
      <c r="F372" s="327"/>
      <c r="G372" s="327"/>
      <c r="H372" s="327"/>
    </row>
    <row r="373" spans="1:10" ht="17.25" hidden="1" customHeight="1">
      <c r="A373" s="14">
        <v>10</v>
      </c>
      <c r="B373" s="327"/>
      <c r="C373" s="327"/>
      <c r="D373" s="327"/>
      <c r="E373" s="327"/>
      <c r="F373" s="327"/>
      <c r="G373" s="327"/>
      <c r="H373" s="327"/>
    </row>
    <row r="375" spans="1:10" ht="17.25" customHeight="1">
      <c r="B375" s="1" t="s">
        <v>164</v>
      </c>
    </row>
    <row r="376" spans="1:10" ht="17.25" customHeight="1">
      <c r="A376" s="479" t="s">
        <v>165</v>
      </c>
      <c r="B376" s="480"/>
      <c r="C376" s="480"/>
      <c r="D376" s="480"/>
      <c r="E376" s="480"/>
      <c r="F376" s="480"/>
      <c r="G376" s="480"/>
      <c r="H376" s="481"/>
    </row>
    <row r="377" spans="1:10" s="7" customFormat="1" ht="33.75" customHeight="1">
      <c r="A377" s="336" t="e">
        <f>C314</f>
        <v>#REF!</v>
      </c>
      <c r="B377" s="473"/>
      <c r="C377" s="473"/>
      <c r="D377" s="473"/>
      <c r="E377" s="473"/>
      <c r="F377" s="473"/>
      <c r="G377" s="473"/>
      <c r="H377" s="337"/>
    </row>
    <row r="378" spans="1:10" s="7" customFormat="1" ht="33.75" customHeight="1">
      <c r="A378" s="336" t="s">
        <v>169</v>
      </c>
      <c r="B378" s="473"/>
      <c r="C378" s="473"/>
      <c r="D378" s="473"/>
      <c r="E378" s="473"/>
      <c r="F378" s="473"/>
      <c r="G378" s="473"/>
      <c r="H378" s="337"/>
    </row>
    <row r="380" spans="1:10" ht="17.25" customHeight="1">
      <c r="A380" s="1" t="s">
        <v>171</v>
      </c>
    </row>
    <row r="381" spans="1:10" ht="48.75" customHeight="1">
      <c r="B381" s="469" t="str">
        <f>"Pembelajaran Remedial dilaksanakan segera setelah diadakan penilaian bagi peserta didik yang mendapat nilai di bawah "&amp;kkmmpp!$F$8 &amp;" .Strategi pembelajaran remedial dilaksanakan dengan mengadakan tes ulangberdasarkan indikator pembelajaran yang belum dicapai oleh masing-masing peserta didik"</f>
        <v>Pembelajaran Remedial dilaksanakan segera setelah diadakan penilaian bagi peserta didik yang mendapat nilai di bawah 75 .Strategi pembelajaran remedial dilaksanakan dengan mengadakan tes ulangberdasarkan indikator pembelajaran yang belum dicapai oleh masing-masing peserta didik</v>
      </c>
      <c r="C381" s="327"/>
      <c r="D381" s="327"/>
      <c r="E381" s="327"/>
      <c r="F381" s="327"/>
      <c r="G381" s="327"/>
      <c r="H381" s="327"/>
      <c r="I381" s="327"/>
      <c r="J381" s="327"/>
    </row>
    <row r="383" spans="1:10" ht="17.25" customHeight="1">
      <c r="A383" s="1" t="s">
        <v>172</v>
      </c>
    </row>
    <row r="384" spans="1:10" ht="33.75" customHeight="1">
      <c r="B384" s="469" t="str">
        <f>"Pengayaan diberikan kepada peserta didik yang mendapat nilai di atas "&amp;kkmmpp!$F$8 &amp;" . dengan cara pemberian soal dengan tingkat yang lebih tinggi"</f>
        <v>Pengayaan diberikan kepada peserta didik yang mendapat nilai di atas 75 . dengan cara pemberian soal dengan tingkat yang lebih tinggi</v>
      </c>
      <c r="C384" s="327"/>
      <c r="D384" s="327"/>
      <c r="E384" s="327"/>
      <c r="F384" s="327"/>
      <c r="G384" s="327"/>
      <c r="H384" s="327"/>
      <c r="I384" s="327"/>
      <c r="J384" s="327"/>
    </row>
    <row r="386" spans="1:10" ht="17.25" customHeight="1">
      <c r="A386" s="5" t="s">
        <v>173</v>
      </c>
    </row>
    <row r="387" spans="1:10" ht="17.25" customHeight="1">
      <c r="A387" s="1">
        <v>1</v>
      </c>
      <c r="B387" s="1" t="s">
        <v>174</v>
      </c>
      <c r="C387" s="466" t="s">
        <v>638</v>
      </c>
      <c r="D387" s="466"/>
      <c r="E387" s="466"/>
      <c r="F387" s="466"/>
      <c r="G387" s="466"/>
      <c r="H387" s="466"/>
      <c r="I387" s="466"/>
      <c r="J387" s="466"/>
    </row>
    <row r="389" spans="1:10" ht="17.25" customHeight="1">
      <c r="A389" s="1">
        <v>2</v>
      </c>
      <c r="B389" s="1" t="s">
        <v>175</v>
      </c>
      <c r="C389" s="466" t="s">
        <v>612</v>
      </c>
      <c r="D389" s="466"/>
      <c r="E389" s="466"/>
      <c r="F389" s="466"/>
      <c r="G389" s="466"/>
      <c r="H389" s="466"/>
      <c r="I389" s="466"/>
      <c r="J389" s="466"/>
    </row>
    <row r="391" spans="1:10" s="7" customFormat="1" ht="36" customHeight="1">
      <c r="A391" s="7">
        <v>3</v>
      </c>
      <c r="B391" s="7" t="s">
        <v>51</v>
      </c>
      <c r="C391" s="482" t="e">
        <f>silabus!#REF!</f>
        <v>#REF!</v>
      </c>
      <c r="D391" s="486"/>
      <c r="E391" s="486"/>
      <c r="F391" s="486"/>
      <c r="G391" s="486"/>
      <c r="H391" s="486"/>
      <c r="I391" s="486"/>
      <c r="J391" s="486"/>
    </row>
    <row r="393" spans="1:10" ht="17.25" customHeight="1">
      <c r="B393" s="1" t="s">
        <v>176</v>
      </c>
      <c r="G393" s="1" t="str">
        <f>ki!C11</f>
        <v>Barabai, 16 April 2020</v>
      </c>
    </row>
    <row r="394" spans="1:10" ht="17.25" customHeight="1">
      <c r="B394" s="1" t="str">
        <f>ki!A12</f>
        <v>Kepala SMKN 1 Barabai</v>
      </c>
      <c r="G394" s="1" t="str">
        <f>ki!C12</f>
        <v>Guru Mata Pelajaran</v>
      </c>
    </row>
    <row r="398" spans="1:10" ht="17.25" customHeight="1">
      <c r="B398" s="1" t="str">
        <f>ki!A16</f>
        <v>Norta Dewi Yuniati, S.P, M.Pd</v>
      </c>
      <c r="G398" s="1" t="str">
        <f>ki!C16</f>
        <v>Abdian Noor, S.Pd</v>
      </c>
    </row>
    <row r="399" spans="1:10" ht="17.25" customHeight="1">
      <c r="B399" s="1" t="str">
        <f>ki!A17</f>
        <v>NIP. 19710623 200604 2 021</v>
      </c>
      <c r="G399" s="1" t="str">
        <f>ki!C17</f>
        <v>NIP. 19680906 199412 1 005</v>
      </c>
    </row>
  </sheetData>
  <mergeCells count="234">
    <mergeCell ref="B384:J384"/>
    <mergeCell ref="C387:J387"/>
    <mergeCell ref="C389:J389"/>
    <mergeCell ref="C391:J391"/>
    <mergeCell ref="B372:H372"/>
    <mergeCell ref="B373:H373"/>
    <mergeCell ref="A376:H376"/>
    <mergeCell ref="A377:H377"/>
    <mergeCell ref="A378:H378"/>
    <mergeCell ref="B381:J381"/>
    <mergeCell ref="B366:H366"/>
    <mergeCell ref="B367:H367"/>
    <mergeCell ref="B368:H368"/>
    <mergeCell ref="B369:H369"/>
    <mergeCell ref="B370:H370"/>
    <mergeCell ref="B371:H371"/>
    <mergeCell ref="B308:H308"/>
    <mergeCell ref="B309:H309"/>
    <mergeCell ref="B310:H310"/>
    <mergeCell ref="C314:L314"/>
    <mergeCell ref="B364:H364"/>
    <mergeCell ref="B365:H365"/>
    <mergeCell ref="B302:H302"/>
    <mergeCell ref="B303:H303"/>
    <mergeCell ref="B304:H304"/>
    <mergeCell ref="B305:H305"/>
    <mergeCell ref="B306:H306"/>
    <mergeCell ref="B307:H307"/>
    <mergeCell ref="B254:H254"/>
    <mergeCell ref="A257:A258"/>
    <mergeCell ref="B257:B258"/>
    <mergeCell ref="C257:L257"/>
    <mergeCell ref="M257:M258"/>
    <mergeCell ref="B301:H301"/>
    <mergeCell ref="B248:H248"/>
    <mergeCell ref="B249:H249"/>
    <mergeCell ref="B250:H250"/>
    <mergeCell ref="B251:H251"/>
    <mergeCell ref="B252:H252"/>
    <mergeCell ref="B253:H253"/>
    <mergeCell ref="B242:H242"/>
    <mergeCell ref="B243:H243"/>
    <mergeCell ref="A244:H244"/>
    <mergeCell ref="B245:H245"/>
    <mergeCell ref="B246:H246"/>
    <mergeCell ref="B247:H247"/>
    <mergeCell ref="B236:H236"/>
    <mergeCell ref="B237:H237"/>
    <mergeCell ref="B238:H238"/>
    <mergeCell ref="B239:H239"/>
    <mergeCell ref="B240:H240"/>
    <mergeCell ref="B241:H241"/>
    <mergeCell ref="A232:B232"/>
    <mergeCell ref="C232:D232"/>
    <mergeCell ref="E232:G232"/>
    <mergeCell ref="A233:H233"/>
    <mergeCell ref="B234:H234"/>
    <mergeCell ref="B235:H235"/>
    <mergeCell ref="D140:E140"/>
    <mergeCell ref="D141:E141"/>
    <mergeCell ref="D142:E142"/>
    <mergeCell ref="D143:E143"/>
    <mergeCell ref="A231:B231"/>
    <mergeCell ref="C231:D231"/>
    <mergeCell ref="E231:G231"/>
    <mergeCell ref="A133:H133"/>
    <mergeCell ref="A134:B134"/>
    <mergeCell ref="C134:D134"/>
    <mergeCell ref="E134:G134"/>
    <mergeCell ref="D138:E138"/>
    <mergeCell ref="D139:E139"/>
    <mergeCell ref="A129:H129"/>
    <mergeCell ref="A130:B130"/>
    <mergeCell ref="C130:D130"/>
    <mergeCell ref="E130:G130"/>
    <mergeCell ref="A131:H131"/>
    <mergeCell ref="A132:B132"/>
    <mergeCell ref="C132:D132"/>
    <mergeCell ref="E132:G132"/>
    <mergeCell ref="A124:H124"/>
    <mergeCell ref="A125:B125"/>
    <mergeCell ref="C125:D125"/>
    <mergeCell ref="E125:G125"/>
    <mergeCell ref="A128:B128"/>
    <mergeCell ref="C128:D128"/>
    <mergeCell ref="E128:G128"/>
    <mergeCell ref="A120:H120"/>
    <mergeCell ref="A121:B121"/>
    <mergeCell ref="C121:D121"/>
    <mergeCell ref="E121:G121"/>
    <mergeCell ref="A122:H122"/>
    <mergeCell ref="A123:B123"/>
    <mergeCell ref="C123:D123"/>
    <mergeCell ref="E123:G123"/>
    <mergeCell ref="A115:H115"/>
    <mergeCell ref="A116:B116"/>
    <mergeCell ref="C116:D116"/>
    <mergeCell ref="E116:G116"/>
    <mergeCell ref="A119:B119"/>
    <mergeCell ref="C119:D119"/>
    <mergeCell ref="E119:G119"/>
    <mergeCell ref="A111:H111"/>
    <mergeCell ref="A112:B112"/>
    <mergeCell ref="C112:D112"/>
    <mergeCell ref="E112:G112"/>
    <mergeCell ref="A113:H113"/>
    <mergeCell ref="A114:B114"/>
    <mergeCell ref="C114:D114"/>
    <mergeCell ref="E114:G114"/>
    <mergeCell ref="A106:H106"/>
    <mergeCell ref="A107:B107"/>
    <mergeCell ref="C107:D107"/>
    <mergeCell ref="E107:G107"/>
    <mergeCell ref="A110:B110"/>
    <mergeCell ref="C110:D110"/>
    <mergeCell ref="E110:G110"/>
    <mergeCell ref="A102:H102"/>
    <mergeCell ref="A103:B103"/>
    <mergeCell ref="C103:D103"/>
    <mergeCell ref="E103:G103"/>
    <mergeCell ref="A104:H104"/>
    <mergeCell ref="A105:B105"/>
    <mergeCell ref="C105:D105"/>
    <mergeCell ref="E105:G105"/>
    <mergeCell ref="A97:H97"/>
    <mergeCell ref="A98:B98"/>
    <mergeCell ref="C98:D98"/>
    <mergeCell ref="E98:G98"/>
    <mergeCell ref="A101:B101"/>
    <mergeCell ref="C101:D101"/>
    <mergeCell ref="E101:G101"/>
    <mergeCell ref="A93:H93"/>
    <mergeCell ref="A94:B94"/>
    <mergeCell ref="C94:D94"/>
    <mergeCell ref="E94:G94"/>
    <mergeCell ref="A95:H95"/>
    <mergeCell ref="A96:B96"/>
    <mergeCell ref="C96:D96"/>
    <mergeCell ref="E96:G96"/>
    <mergeCell ref="A88:H88"/>
    <mergeCell ref="A89:B89"/>
    <mergeCell ref="C89:D89"/>
    <mergeCell ref="E89:G89"/>
    <mergeCell ref="A92:B92"/>
    <mergeCell ref="C92:D92"/>
    <mergeCell ref="E92:G92"/>
    <mergeCell ref="A84:H84"/>
    <mergeCell ref="A85:B85"/>
    <mergeCell ref="C85:D85"/>
    <mergeCell ref="E85:G85"/>
    <mergeCell ref="A86:H86"/>
    <mergeCell ref="A87:B87"/>
    <mergeCell ref="C87:D87"/>
    <mergeCell ref="E87:G87"/>
    <mergeCell ref="A79:H79"/>
    <mergeCell ref="A80:B80"/>
    <mergeCell ref="C80:D80"/>
    <mergeCell ref="E80:G80"/>
    <mergeCell ref="A83:B83"/>
    <mergeCell ref="C83:D83"/>
    <mergeCell ref="E83:G83"/>
    <mergeCell ref="A75:H75"/>
    <mergeCell ref="A76:B76"/>
    <mergeCell ref="C76:D76"/>
    <mergeCell ref="E76:G76"/>
    <mergeCell ref="A77:H77"/>
    <mergeCell ref="A78:B78"/>
    <mergeCell ref="C78:D78"/>
    <mergeCell ref="E78:G78"/>
    <mergeCell ref="A70:H70"/>
    <mergeCell ref="A71:B71"/>
    <mergeCell ref="C71:D71"/>
    <mergeCell ref="E71:G71"/>
    <mergeCell ref="A74:B74"/>
    <mergeCell ref="C74:D74"/>
    <mergeCell ref="E74:G74"/>
    <mergeCell ref="A66:H66"/>
    <mergeCell ref="A67:B67"/>
    <mergeCell ref="C67:D67"/>
    <mergeCell ref="E67:G67"/>
    <mergeCell ref="A68:H68"/>
    <mergeCell ref="A69:B69"/>
    <mergeCell ref="C69:D69"/>
    <mergeCell ref="E69:G69"/>
    <mergeCell ref="A61:H61"/>
    <mergeCell ref="A62:B62"/>
    <mergeCell ref="C62:D62"/>
    <mergeCell ref="E62:G62"/>
    <mergeCell ref="A65:B65"/>
    <mergeCell ref="C65:D65"/>
    <mergeCell ref="E65:G65"/>
    <mergeCell ref="A57:H57"/>
    <mergeCell ref="A58:B58"/>
    <mergeCell ref="C58:D58"/>
    <mergeCell ref="E58:G58"/>
    <mergeCell ref="A59:H59"/>
    <mergeCell ref="A60:B60"/>
    <mergeCell ref="C60:D60"/>
    <mergeCell ref="E60:G60"/>
    <mergeCell ref="A52:H52"/>
    <mergeCell ref="A53:B53"/>
    <mergeCell ref="C53:D53"/>
    <mergeCell ref="E53:G53"/>
    <mergeCell ref="A56:B56"/>
    <mergeCell ref="C56:D56"/>
    <mergeCell ref="E56:G56"/>
    <mergeCell ref="A48:H48"/>
    <mergeCell ref="A49:B49"/>
    <mergeCell ref="C49:D49"/>
    <mergeCell ref="E49:G49"/>
    <mergeCell ref="A50:H50"/>
    <mergeCell ref="A51:B51"/>
    <mergeCell ref="C51:D51"/>
    <mergeCell ref="E51:G51"/>
    <mergeCell ref="A30:J30"/>
    <mergeCell ref="A31:J31"/>
    <mergeCell ref="A34:J34"/>
    <mergeCell ref="A35:J35"/>
    <mergeCell ref="A38:J38"/>
    <mergeCell ref="A47:B47"/>
    <mergeCell ref="C47:D47"/>
    <mergeCell ref="E47:G47"/>
    <mergeCell ref="A20:J20"/>
    <mergeCell ref="A21:J21"/>
    <mergeCell ref="A22:J22"/>
    <mergeCell ref="A23:J23"/>
    <mergeCell ref="A26:J26"/>
    <mergeCell ref="A27:J27"/>
    <mergeCell ref="A1:J1"/>
    <mergeCell ref="A2:J2"/>
    <mergeCell ref="A3:J3"/>
    <mergeCell ref="A4:J4"/>
    <mergeCell ref="A5:J5"/>
    <mergeCell ref="A7:J7"/>
  </mergeCells>
  <pageMargins left="0.7" right="0.7" top="0.75" bottom="0.75" header="0.3" footer="0.3"/>
  <pageSetup paperSize="9" scale="84" orientation="portrait" horizontalDpi="4294967293" r:id="rId1"/>
  <drawing r:id="rId2"/>
</worksheet>
</file>

<file path=xl/worksheets/sheet37.xml><?xml version="1.0" encoding="utf-8"?>
<worksheet xmlns="http://schemas.openxmlformats.org/spreadsheetml/2006/main" xmlns:r="http://schemas.openxmlformats.org/officeDocument/2006/relationships">
  <dimension ref="A1:N399"/>
  <sheetViews>
    <sheetView view="pageBreakPreview" topLeftCell="A362" zoomScale="85" zoomScaleNormal="85" zoomScaleSheetLayoutView="85" workbookViewId="0">
      <selection activeCell="F380" sqref="F380"/>
    </sheetView>
  </sheetViews>
  <sheetFormatPr defaultRowHeight="17.25" customHeight="1"/>
  <cols>
    <col min="1" max="1" width="4.42578125" style="1" customWidth="1"/>
    <col min="2" max="2" width="20.42578125" style="1" customWidth="1"/>
    <col min="3" max="3" width="11.85546875" style="1" customWidth="1"/>
    <col min="4" max="4" width="8.5703125" style="1" customWidth="1"/>
    <col min="5" max="6" width="11.85546875" style="1" customWidth="1"/>
    <col min="7" max="7" width="17.7109375" style="1" customWidth="1"/>
    <col min="8" max="8" width="11.85546875" style="1" customWidth="1"/>
    <col min="9" max="10" width="2.5703125" style="1" customWidth="1"/>
    <col min="11" max="13" width="8.28515625" style="1" customWidth="1"/>
    <col min="14" max="15" width="11.85546875" style="1" customWidth="1"/>
    <col min="16" max="16384" width="9.140625" style="1"/>
  </cols>
  <sheetData>
    <row r="1" spans="1:14" ht="17.25" customHeight="1">
      <c r="A1" s="352" t="str">
        <f>alokasi!A1</f>
        <v>PEMERINTAH KABUPATEN HULU SUNGAI SELATAN</v>
      </c>
      <c r="B1" s="352"/>
      <c r="C1" s="352"/>
      <c r="D1" s="352"/>
      <c r="E1" s="352"/>
      <c r="F1" s="352"/>
      <c r="G1" s="352"/>
      <c r="H1" s="352"/>
      <c r="I1" s="352"/>
      <c r="J1" s="352"/>
    </row>
    <row r="2" spans="1:14" ht="17.25" customHeight="1">
      <c r="A2" s="352" t="str">
        <f>alokasi!A2</f>
        <v>DINAS PENDIDIKAN</v>
      </c>
      <c r="B2" s="352"/>
      <c r="C2" s="352"/>
      <c r="D2" s="352"/>
      <c r="E2" s="352"/>
      <c r="F2" s="352"/>
      <c r="G2" s="352"/>
      <c r="H2" s="352"/>
      <c r="I2" s="352"/>
      <c r="J2" s="352"/>
    </row>
    <row r="3" spans="1:14" ht="17.25" customHeight="1">
      <c r="A3" s="349" t="str">
        <f>alokasi!A3</f>
        <v>SEKOLAH MENENGAH KEJURUAN NEGERI 2 KANDANGAN</v>
      </c>
      <c r="B3" s="349"/>
      <c r="C3" s="349"/>
      <c r="D3" s="349"/>
      <c r="E3" s="349"/>
      <c r="F3" s="349"/>
      <c r="G3" s="349"/>
      <c r="H3" s="349"/>
      <c r="I3" s="349"/>
      <c r="J3" s="349"/>
    </row>
    <row r="4" spans="1:14" ht="17.25" customHeight="1">
      <c r="A4" s="352" t="str">
        <f>alokasi!A4</f>
        <v>Jln .Gambah Dalam No 77 Telp. 22156 Kandangan 71215</v>
      </c>
      <c r="B4" s="352"/>
      <c r="C4" s="352"/>
      <c r="D4" s="352"/>
      <c r="E4" s="352"/>
      <c r="F4" s="352"/>
      <c r="G4" s="352"/>
      <c r="H4" s="352"/>
      <c r="I4" s="352"/>
      <c r="J4" s="352"/>
    </row>
    <row r="5" spans="1:14" ht="17.25" customHeight="1" thickBot="1">
      <c r="A5" s="478" t="str">
        <f>alokasi!A5</f>
        <v>Website : www.smkn2kandangan.sch.id  Email  : smkn2kdg@yahoo.co.id</v>
      </c>
      <c r="B5" s="478"/>
      <c r="C5" s="478"/>
      <c r="D5" s="478"/>
      <c r="E5" s="478"/>
      <c r="F5" s="478"/>
      <c r="G5" s="478"/>
      <c r="H5" s="478"/>
      <c r="I5" s="478"/>
      <c r="J5" s="478"/>
    </row>
    <row r="6" spans="1:14" ht="17.25" customHeight="1" thickTop="1"/>
    <row r="7" spans="1:14" ht="17.25" customHeight="1">
      <c r="A7" s="317" t="s">
        <v>58</v>
      </c>
      <c r="B7" s="317"/>
      <c r="C7" s="317"/>
      <c r="D7" s="317"/>
      <c r="E7" s="317"/>
      <c r="F7" s="317"/>
      <c r="G7" s="317"/>
      <c r="H7" s="317"/>
      <c r="I7" s="317"/>
      <c r="J7" s="317"/>
    </row>
    <row r="9" spans="1:14" ht="17.25" customHeight="1">
      <c r="A9" s="1" t="s">
        <v>373</v>
      </c>
      <c r="C9" s="1" t="str">
        <f>": "&amp;data!$C$3</f>
        <v>: SMKN 1 Barabai</v>
      </c>
    </row>
    <row r="10" spans="1:14" ht="17.25" customHeight="1">
      <c r="A10" s="1" t="s">
        <v>374</v>
      </c>
      <c r="C10" s="1" t="str">
        <f>": "&amp;data!$C$17</f>
        <v>: Bisnis dan Pemasaran</v>
      </c>
    </row>
    <row r="11" spans="1:14" ht="17.25" customHeight="1">
      <c r="A11" s="1" t="s">
        <v>200</v>
      </c>
      <c r="C11" s="1" t="str">
        <f>": "&amp;data!$C$18</f>
        <v>: Bisnis Daring dan Pemasaran</v>
      </c>
    </row>
    <row r="12" spans="1:14" ht="17.25" customHeight="1">
      <c r="A12" s="1" t="s">
        <v>0</v>
      </c>
      <c r="C12" s="1" t="str">
        <f>": "&amp;data!$C$5</f>
        <v>: Administrasi Transakssi</v>
      </c>
    </row>
    <row r="13" spans="1:14" ht="17.25" customHeight="1">
      <c r="A13" s="1" t="s">
        <v>1</v>
      </c>
      <c r="C13" s="1" t="str">
        <f>": "&amp;data!$C$6</f>
        <v>: XI  BDP</v>
      </c>
    </row>
    <row r="14" spans="1:14" ht="17.25" customHeight="1">
      <c r="A14" s="1" t="s">
        <v>38</v>
      </c>
      <c r="C14" s="1" t="str">
        <f>matrik!B4</f>
        <v>Genap</v>
      </c>
    </row>
    <row r="15" spans="1:14" ht="17.25" customHeight="1">
      <c r="A15" s="1" t="s">
        <v>378</v>
      </c>
      <c r="C15" s="96"/>
      <c r="D15" s="96"/>
      <c r="K15" s="1" t="s">
        <v>80</v>
      </c>
      <c r="L15" s="1" t="s">
        <v>385</v>
      </c>
      <c r="M15" s="1" t="s">
        <v>386</v>
      </c>
    </row>
    <row r="16" spans="1:14" ht="17.25" customHeight="1">
      <c r="A16" s="1" t="s">
        <v>379</v>
      </c>
      <c r="C16" s="96" t="e">
        <f>": "&amp;silabus!#REF!&amp;" JP"</f>
        <v>#REF!</v>
      </c>
      <c r="D16" s="96"/>
      <c r="K16" s="96" t="e">
        <f>silabus!#REF!</f>
        <v>#REF!</v>
      </c>
      <c r="L16" s="1" t="e">
        <f>K16*45</f>
        <v>#REF!</v>
      </c>
      <c r="M16" s="1" t="e">
        <f>L16-H49-H53</f>
        <v>#REF!</v>
      </c>
      <c r="N16" s="1" t="s">
        <v>80</v>
      </c>
    </row>
    <row r="17" spans="1:14" ht="17.25" customHeight="1">
      <c r="A17" s="1" t="s">
        <v>380</v>
      </c>
      <c r="C17" s="96" t="e">
        <f>": "&amp;silabus!#REF!&amp;" JP"</f>
        <v>#REF!</v>
      </c>
      <c r="D17" s="96"/>
      <c r="K17" s="96" t="e">
        <f>silabus!#REF!</f>
        <v>#REF!</v>
      </c>
      <c r="L17" s="1" t="e">
        <f>K17*45</f>
        <v>#REF!</v>
      </c>
      <c r="M17" s="1" t="e">
        <f>L17</f>
        <v>#REF!</v>
      </c>
      <c r="N17" s="1" t="s">
        <v>80</v>
      </c>
    </row>
    <row r="19" spans="1:14" ht="17.25" customHeight="1">
      <c r="A19" s="5" t="s">
        <v>59</v>
      </c>
    </row>
    <row r="20" spans="1:14" ht="17.25" customHeight="1">
      <c r="A20" s="327" t="str">
        <f>silabus!$A$14&amp;" "&amp;silabus!$B$14</f>
        <v>KI-1 : Menghayati dan mengamalkan ajaran agama yang dianutnya</v>
      </c>
      <c r="B20" s="327"/>
      <c r="C20" s="327"/>
      <c r="D20" s="327"/>
      <c r="E20" s="327"/>
      <c r="F20" s="327"/>
      <c r="G20" s="327"/>
      <c r="H20" s="327"/>
      <c r="I20" s="327"/>
      <c r="J20" s="327"/>
    </row>
    <row r="21" spans="1:14" ht="79.5" customHeight="1">
      <c r="A21" s="327" t="str">
        <f>silabus!$A$15&amp;" "&amp;silabus!$B$15</f>
        <v>KI-2 : Menghayati dan mengamalkan perilaku jujur, disiplin, santun, peduli (gotong royong, kerja sama, toleran, damai), bertanggung-jawab, responsif, dan proaktif melalui keteladanan, pemberian nasihat, penguatan, pembiasaan, dan pengkondisian secara berkesinambungan serta menunjukkan sikap sebagai bagian dari solusi atas berbagai permasalahan dalam berinteraksi secara efektif dengan lingkungan sosial dan alam serta dalam menempatkan diri sebagai cerminan bangsa dalam pergaulan dunia</v>
      </c>
      <c r="B21" s="327"/>
      <c r="C21" s="327"/>
      <c r="D21" s="327"/>
      <c r="E21" s="327"/>
      <c r="F21" s="327"/>
      <c r="G21" s="327"/>
      <c r="H21" s="327"/>
      <c r="I21" s="327"/>
      <c r="J21" s="327"/>
    </row>
    <row r="22" spans="1:14" ht="65.25" customHeight="1">
      <c r="A22" s="327" t="str">
        <f>silabus!$A$16&amp;" "&amp;silabus!$B$16</f>
        <v>KI-3 : Memahami, menerapkan, menganalisis, dan mengevaluasi tentang pengetahuan faktual, konseptual, operasional dasar, dan metakognitif sesuai dengan bidang dan lingkup kerja Bisnis Daring dan Pemasaran pada tingkat teknis, spesifik, detil, dan kompleks, berkenaan dengan ilmu pengetahuan, teknologi, seni, budaya, dan humaniora dalam konteks pengembangan potensi diri sebagai bagian dari keluarga, sekolah, dunia kerja, warga masyarakat nasional, regional, dan internasional.</v>
      </c>
      <c r="B22" s="327"/>
      <c r="C22" s="327"/>
      <c r="D22" s="327"/>
      <c r="E22" s="327"/>
      <c r="F22" s="327"/>
      <c r="G22" s="327"/>
      <c r="H22" s="327"/>
      <c r="I22" s="327"/>
      <c r="J22" s="327"/>
    </row>
    <row r="23" spans="1:14" ht="143.25" customHeight="1">
      <c r="A23" s="327" t="str">
        <f>silabus!$A$17&amp;" "&amp;silabus!$B$17</f>
        <v>KI-4 : Melaksanakan tugas spesifik dengan menggunakan alat, informasi, dan prosedur kerja yang lazim dilakukan serta memecahkan masalah sesuai dengan lingkup Administrasi Umum sebagai Dasar Bidang Bisnis dan Manajemen. Menampilkan kinerja di bawah bimbingan dengan mutu dan kuantitas yang terukur sesuai dengan standar kompetensi kerja. Menunjukkan keterampilan menalar, mengolah, dan menyaji secara efektif, kreatif, produktif, kritis, mandiri, kolaboratif, komunikatif, dan solutif dalam ranah abstrak terkait dengan pengembangan dari yang dipelajarinya di sekolah, serta mampu melaksanakan tugas spesifik di bawah pengawasan langsung. Menunjukkan keterampilan mempersepsi, kesiapan, meniru, membiasakan, gerak mahir, menjadikan gerak alami dalam ranah konkret terkait dengan pengembangan dari yang dipelajarinya di sekolah, serta mampu melaksanakan tugas spesifik di bawah pengawasan langsung.</v>
      </c>
      <c r="B23" s="327"/>
      <c r="C23" s="327"/>
      <c r="D23" s="327"/>
      <c r="E23" s="327"/>
      <c r="F23" s="327"/>
      <c r="G23" s="327"/>
      <c r="H23" s="327"/>
      <c r="I23" s="327"/>
      <c r="J23" s="327"/>
    </row>
    <row r="25" spans="1:14" ht="17.25" customHeight="1">
      <c r="A25" s="5" t="s">
        <v>60</v>
      </c>
    </row>
    <row r="26" spans="1:14" ht="17.25" customHeight="1">
      <c r="A26" s="327" t="e">
        <f>silabus!#REF!</f>
        <v>#REF!</v>
      </c>
      <c r="B26" s="327"/>
      <c r="C26" s="327"/>
      <c r="D26" s="327"/>
      <c r="E26" s="327"/>
      <c r="F26" s="327"/>
      <c r="G26" s="327"/>
      <c r="H26" s="327"/>
      <c r="I26" s="327"/>
      <c r="J26" s="327"/>
    </row>
    <row r="27" spans="1:14" ht="17.25" customHeight="1">
      <c r="A27" s="327" t="e">
        <f>silabus!#REF!</f>
        <v>#REF!</v>
      </c>
      <c r="B27" s="327"/>
      <c r="C27" s="327"/>
      <c r="D27" s="327"/>
      <c r="E27" s="327"/>
      <c r="F27" s="327"/>
      <c r="G27" s="327"/>
      <c r="H27" s="327"/>
      <c r="I27" s="327"/>
      <c r="J27" s="327"/>
    </row>
    <row r="29" spans="1:14" ht="17.25" customHeight="1">
      <c r="A29" s="5" t="s">
        <v>92</v>
      </c>
    </row>
    <row r="30" spans="1:14" ht="33.75" customHeight="1">
      <c r="A30" s="327" t="e">
        <f>silabus!#REF!</f>
        <v>#REF!</v>
      </c>
      <c r="B30" s="327"/>
      <c r="C30" s="327"/>
      <c r="D30" s="327"/>
      <c r="E30" s="327"/>
      <c r="F30" s="327"/>
      <c r="G30" s="327"/>
      <c r="H30" s="327"/>
      <c r="I30" s="327"/>
      <c r="J30" s="327"/>
    </row>
    <row r="31" spans="1:14" ht="35.25" customHeight="1">
      <c r="A31" s="327" t="e">
        <f>silabus!#REF!</f>
        <v>#REF!</v>
      </c>
      <c r="B31" s="327"/>
      <c r="C31" s="327"/>
      <c r="D31" s="327"/>
      <c r="E31" s="327"/>
      <c r="F31" s="327"/>
      <c r="G31" s="327"/>
      <c r="H31" s="327"/>
      <c r="I31" s="327"/>
      <c r="J31" s="327"/>
    </row>
    <row r="33" spans="1:10" ht="17.25" customHeight="1">
      <c r="A33" s="5" t="s">
        <v>93</v>
      </c>
    </row>
    <row r="34" spans="1:10" ht="35.25" customHeight="1">
      <c r="A34" s="327" t="e">
        <f>matrik!#REF!</f>
        <v>#REF!</v>
      </c>
      <c r="B34" s="327"/>
      <c r="C34" s="327"/>
      <c r="D34" s="327"/>
      <c r="E34" s="327"/>
      <c r="F34" s="327"/>
      <c r="G34" s="327"/>
      <c r="H34" s="327"/>
      <c r="I34" s="327"/>
      <c r="J34" s="327"/>
    </row>
    <row r="35" spans="1:10" ht="33" customHeight="1">
      <c r="A35" s="327" t="e">
        <f>matrik!#REF!</f>
        <v>#REF!</v>
      </c>
      <c r="B35" s="327"/>
      <c r="C35" s="327"/>
      <c r="D35" s="327"/>
      <c r="E35" s="327"/>
      <c r="F35" s="327"/>
      <c r="G35" s="327"/>
      <c r="H35" s="327"/>
      <c r="I35" s="327"/>
      <c r="J35" s="327"/>
    </row>
    <row r="37" spans="1:10" ht="17.25" customHeight="1">
      <c r="A37" s="5" t="s">
        <v>94</v>
      </c>
    </row>
    <row r="38" spans="1:10" ht="51" customHeight="1">
      <c r="A38" s="327" t="e">
        <f>silabus!#REF!</f>
        <v>#REF!</v>
      </c>
      <c r="B38" s="327"/>
      <c r="C38" s="327"/>
      <c r="D38" s="327"/>
      <c r="E38" s="327"/>
      <c r="F38" s="327"/>
      <c r="G38" s="327"/>
      <c r="H38" s="327"/>
      <c r="I38" s="327"/>
      <c r="J38" s="327"/>
    </row>
    <row r="40" spans="1:10" ht="17.25" customHeight="1">
      <c r="A40" s="5" t="s">
        <v>95</v>
      </c>
    </row>
    <row r="41" spans="1:10" ht="17.25" customHeight="1">
      <c r="A41" s="1">
        <v>1</v>
      </c>
      <c r="B41" s="1" t="s">
        <v>370</v>
      </c>
      <c r="C41" s="1" t="str">
        <f>data!$C$13</f>
        <v>Saintifik</v>
      </c>
    </row>
    <row r="42" spans="1:10" ht="17.25" customHeight="1">
      <c r="A42" s="1">
        <v>2</v>
      </c>
      <c r="B42" s="1" t="s">
        <v>371</v>
      </c>
      <c r="C42" s="1" t="str">
        <f>data!$C$14</f>
        <v>Problem based learning</v>
      </c>
    </row>
    <row r="43" spans="1:10" ht="17.25" customHeight="1">
      <c r="A43" s="1">
        <v>3</v>
      </c>
      <c r="B43" s="1" t="s">
        <v>372</v>
      </c>
      <c r="C43" s="1" t="str">
        <f>data!$C$15</f>
        <v>Paparan, diskusi, tanya jawab, praktik dan eksperimen</v>
      </c>
    </row>
    <row r="45" spans="1:10" ht="17.25" customHeight="1">
      <c r="A45" s="5" t="s">
        <v>96</v>
      </c>
    </row>
    <row r="46" spans="1:10" ht="17.25" customHeight="1">
      <c r="A46" s="1">
        <v>1</v>
      </c>
      <c r="B46" s="1" t="str">
        <f>"Pertemuan ke "&amp;A46&amp;" = "&amp;data!$C$12&amp;" JP"</f>
        <v>Pertemuan ke 1 = 6 JP</v>
      </c>
    </row>
    <row r="47" spans="1:10" s="299" customFormat="1" ht="63">
      <c r="A47" s="467" t="s">
        <v>97</v>
      </c>
      <c r="B47" s="337"/>
      <c r="C47" s="467" t="s">
        <v>18</v>
      </c>
      <c r="D47" s="468"/>
      <c r="E47" s="467" t="str">
        <f>"Deskripsi Kegiatan / Pendekatan "&amp;C41</f>
        <v>Deskripsi Kegiatan / Pendekatan Saintifik</v>
      </c>
      <c r="F47" s="474"/>
      <c r="G47" s="468"/>
      <c r="H47" s="297" t="s">
        <v>384</v>
      </c>
    </row>
    <row r="48" spans="1:10" ht="17.25" customHeight="1">
      <c r="A48" s="463" t="s">
        <v>98</v>
      </c>
      <c r="B48" s="464"/>
      <c r="C48" s="464"/>
      <c r="D48" s="464"/>
      <c r="E48" s="464"/>
      <c r="F48" s="464"/>
      <c r="G48" s="464"/>
      <c r="H48" s="465"/>
    </row>
    <row r="49" spans="1:8" ht="186" customHeight="1">
      <c r="A49" s="463"/>
      <c r="B49" s="465"/>
      <c r="C49" s="461"/>
      <c r="D49" s="462"/>
      <c r="E49" s="475" t="str">
        <f>"1. Guru memberi salam, selanjutnya menanyakan kabar peserta didik, dengan menyampaikan ucapan “Bagaimana kabar kalian hari ini? Sudah siapkah belajar? Siapa yang tidak hadir dalam pembelajaran hari ini"&amp;"
2. Guru meminta peserta didik untuk mengecek kerapian seragam dan kebersihan kelas, minimal di sekitar meja dan kursi tempat duduknya"&amp;"
3. Guru meminta salah satu peserta didik untuk memimpin do’a"&amp;" 
4. Guru mengajukan pertanyaan tentang, materi pelajaran
5. Guru menyampaikan KD dan tujuan pembelajaran ranah pengetahuan yang akan dicapai"&amp;"
6. Guru menyampaikan manfaat pelajaran
7. Guru membagi kelas dalam kelompok yang masing-masing beranggotakan 3 peserta didik"</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pengetahuan yang akan dicapai
6. Guru menyampaikan manfaat pelajaran
7. Guru membagi kelas dalam kelompok yang masing-masing beranggotakan 3 peserta didik</v>
      </c>
      <c r="F49" s="476"/>
      <c r="G49" s="477"/>
      <c r="H49" s="302">
        <v>15</v>
      </c>
    </row>
    <row r="50" spans="1:8" ht="17.25" customHeight="1">
      <c r="A50" s="463" t="s">
        <v>99</v>
      </c>
      <c r="B50" s="464"/>
      <c r="C50" s="464"/>
      <c r="D50" s="464"/>
      <c r="E50" s="464"/>
      <c r="F50" s="464"/>
      <c r="G50" s="464"/>
      <c r="H50" s="465"/>
    </row>
    <row r="51" spans="1:8" ht="249" customHeight="1">
      <c r="A51" s="463"/>
      <c r="B51" s="465"/>
      <c r="C51" s="475" t="str">
        <f>matrik!C13</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51" s="477"/>
      <c r="E51" s="475" t="e">
        <f>silabus!#REF!</f>
        <v>#REF!</v>
      </c>
      <c r="F51" s="476"/>
      <c r="G51" s="477"/>
      <c r="H51" s="302" t="e">
        <f>M16</f>
        <v>#REF!</v>
      </c>
    </row>
    <row r="52" spans="1:8" ht="17.25" customHeight="1">
      <c r="A52" s="463" t="s">
        <v>100</v>
      </c>
      <c r="B52" s="464"/>
      <c r="C52" s="464"/>
      <c r="D52" s="464"/>
      <c r="E52" s="464"/>
      <c r="F52" s="464"/>
      <c r="G52" s="464"/>
      <c r="H52" s="465"/>
    </row>
    <row r="53" spans="1:8" ht="99" customHeight="1">
      <c r="A53" s="463"/>
      <c r="B53" s="465"/>
      <c r="C53" s="463"/>
      <c r="D53" s="465"/>
      <c r="E53" s="475" t="s">
        <v>383</v>
      </c>
      <c r="F53" s="476"/>
      <c r="G53" s="477"/>
      <c r="H53" s="302">
        <v>15</v>
      </c>
    </row>
    <row r="55" spans="1:8" ht="17.25" customHeight="1">
      <c r="A55" s="1">
        <v>2</v>
      </c>
      <c r="B55" s="1" t="str">
        <f>"Pertemuan ke "&amp;A55&amp;" = "&amp;data!$C$12&amp;" JP"</f>
        <v>Pertemuan ke 2 = 6 JP</v>
      </c>
    </row>
    <row r="56" spans="1:8" ht="17.25" customHeight="1">
      <c r="A56" s="467" t="s">
        <v>97</v>
      </c>
      <c r="B56" s="337"/>
      <c r="C56" s="467" t="s">
        <v>18</v>
      </c>
      <c r="D56" s="468"/>
      <c r="E56" s="467" t="str">
        <f>E47</f>
        <v>Deskripsi Kegiatan / Pendekatan Saintifik</v>
      </c>
      <c r="F56" s="474"/>
      <c r="G56" s="468"/>
      <c r="H56" s="297" t="s">
        <v>35</v>
      </c>
    </row>
    <row r="57" spans="1:8" ht="17.25" customHeight="1">
      <c r="A57" s="463" t="s">
        <v>98</v>
      </c>
      <c r="B57" s="464"/>
      <c r="C57" s="464"/>
      <c r="D57" s="464"/>
      <c r="E57" s="464"/>
      <c r="F57" s="464"/>
      <c r="G57" s="464"/>
      <c r="H57" s="465"/>
    </row>
    <row r="58" spans="1:8" ht="186" customHeight="1">
      <c r="A58" s="463"/>
      <c r="B58" s="465"/>
      <c r="C58" s="461"/>
      <c r="D58" s="462"/>
      <c r="E58" s="475" t="str">
        <f>"1. Guru memberi salam, selanjutnya menanyakan kabar peserta didik, dengan menyampaikan ucapan “Bagaimana kabar kalian hari ini? Sudah siapkah belajar? Siapa yang tidak hadir dalam pembelajaran hari ini"&amp;"
2. Guru meminta peserta didik untuk mengecek kerapian seragam dan kebersihan kelas, minimal di sekitar meja dan kursi tempat duduknya"&amp;"
3. Guru meminta salah satu peserta didik untuk memimpin do’a"&amp;" 
4. Guru mengajukan pertanyaan tentang, materi pelajaran
5. Guru menyampaikan KD dan tujuan pembelajaran ranah keterampilan yang akan dicapai"&amp;"
6. Guru menyampaikan manfaat pelajaran
7. Guru membagi kelas dalam kelompok yang masing-masing beranggotakan 3 peserta didik"</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58" s="476"/>
      <c r="G58" s="477"/>
      <c r="H58" s="302">
        <f>H49</f>
        <v>15</v>
      </c>
    </row>
    <row r="59" spans="1:8" ht="17.25" customHeight="1">
      <c r="A59" s="463" t="s">
        <v>99</v>
      </c>
      <c r="B59" s="464"/>
      <c r="C59" s="464"/>
      <c r="D59" s="464"/>
      <c r="E59" s="464"/>
      <c r="F59" s="464"/>
      <c r="G59" s="464"/>
      <c r="H59" s="465"/>
    </row>
    <row r="60" spans="1:8" ht="249.75" customHeight="1">
      <c r="A60" s="463"/>
      <c r="B60" s="465"/>
      <c r="C60" s="475" t="str">
        <f>C51</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60" s="477"/>
      <c r="E60" s="475" t="e">
        <f>E51</f>
        <v>#REF!</v>
      </c>
      <c r="F60" s="476"/>
      <c r="G60" s="477"/>
      <c r="H60" s="302" t="e">
        <f>H51</f>
        <v>#REF!</v>
      </c>
    </row>
    <row r="61" spans="1:8" ht="17.25" customHeight="1">
      <c r="A61" s="463" t="s">
        <v>100</v>
      </c>
      <c r="B61" s="464"/>
      <c r="C61" s="464"/>
      <c r="D61" s="464"/>
      <c r="E61" s="464"/>
      <c r="F61" s="464"/>
      <c r="G61" s="464"/>
      <c r="H61" s="465"/>
    </row>
    <row r="62" spans="1:8" ht="99" customHeight="1">
      <c r="A62" s="463"/>
      <c r="B62" s="465"/>
      <c r="C62" s="336"/>
      <c r="D62" s="337"/>
      <c r="E62" s="475" t="str">
        <f>E53</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62" s="476"/>
      <c r="G62" s="477"/>
      <c r="H62" s="302">
        <f>H53</f>
        <v>15</v>
      </c>
    </row>
    <row r="63" spans="1:8" ht="17.25" hidden="1" customHeight="1"/>
    <row r="64" spans="1:8" ht="17.25" hidden="1" customHeight="1">
      <c r="A64" s="1">
        <v>3</v>
      </c>
      <c r="B64" s="1" t="str">
        <f>"Pertemuan ke "&amp;A64&amp;" = "&amp;data!$C$12&amp;" JP"</f>
        <v>Pertemuan ke 3 = 6 JP</v>
      </c>
    </row>
    <row r="65" spans="1:8" ht="17.25" hidden="1" customHeight="1">
      <c r="A65" s="467" t="s">
        <v>97</v>
      </c>
      <c r="B65" s="337"/>
      <c r="C65" s="467" t="s">
        <v>18</v>
      </c>
      <c r="D65" s="468"/>
      <c r="E65" s="467" t="str">
        <f>E56</f>
        <v>Deskripsi Kegiatan / Pendekatan Saintifik</v>
      </c>
      <c r="F65" s="474"/>
      <c r="G65" s="468"/>
      <c r="H65" s="297" t="s">
        <v>35</v>
      </c>
    </row>
    <row r="66" spans="1:8" ht="17.25" hidden="1" customHeight="1">
      <c r="A66" s="463" t="s">
        <v>98</v>
      </c>
      <c r="B66" s="464"/>
      <c r="C66" s="464"/>
      <c r="D66" s="464"/>
      <c r="E66" s="464"/>
      <c r="F66" s="464"/>
      <c r="G66" s="464"/>
      <c r="H66" s="465"/>
    </row>
    <row r="67" spans="1:8" ht="186" hidden="1" customHeight="1">
      <c r="A67" s="463"/>
      <c r="B67" s="465"/>
      <c r="C67" s="461"/>
      <c r="D67" s="462"/>
      <c r="E67" s="475" t="str">
        <f>E58</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67" s="476"/>
      <c r="G67" s="477"/>
      <c r="H67" s="301">
        <f>H58</f>
        <v>15</v>
      </c>
    </row>
    <row r="68" spans="1:8" ht="17.25" hidden="1" customHeight="1">
      <c r="A68" s="463" t="s">
        <v>99</v>
      </c>
      <c r="B68" s="464"/>
      <c r="C68" s="464"/>
      <c r="D68" s="464"/>
      <c r="E68" s="464"/>
      <c r="F68" s="464"/>
      <c r="G68" s="464"/>
      <c r="H68" s="465"/>
    </row>
    <row r="69" spans="1:8" ht="310.5" hidden="1" customHeight="1">
      <c r="A69" s="463"/>
      <c r="B69" s="465"/>
      <c r="C69" s="475" t="str">
        <f>C60</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69" s="477"/>
      <c r="E69" s="475" t="e">
        <f>E60</f>
        <v>#REF!</v>
      </c>
      <c r="F69" s="476"/>
      <c r="G69" s="477"/>
      <c r="H69" s="302" t="e">
        <f>H60</f>
        <v>#REF!</v>
      </c>
    </row>
    <row r="70" spans="1:8" ht="17.25" hidden="1" customHeight="1">
      <c r="A70" s="463" t="s">
        <v>100</v>
      </c>
      <c r="B70" s="464"/>
      <c r="C70" s="464"/>
      <c r="D70" s="464"/>
      <c r="E70" s="464"/>
      <c r="F70" s="464"/>
      <c r="G70" s="464"/>
      <c r="H70" s="465"/>
    </row>
    <row r="71" spans="1:8" ht="99" hidden="1" customHeight="1">
      <c r="A71" s="463"/>
      <c r="B71" s="465"/>
      <c r="C71" s="336"/>
      <c r="D71" s="337"/>
      <c r="E71" s="475" t="str">
        <f>E62</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71" s="476"/>
      <c r="G71" s="477"/>
      <c r="H71" s="302">
        <f>H62</f>
        <v>15</v>
      </c>
    </row>
    <row r="72" spans="1:8" ht="17.25" hidden="1" customHeight="1"/>
    <row r="73" spans="1:8" ht="17.25" hidden="1" customHeight="1">
      <c r="A73" s="1">
        <v>4</v>
      </c>
      <c r="B73" s="1" t="str">
        <f>"Pertemuan ke "&amp;A73&amp;" = "&amp;data!$C$12&amp;" JP"</f>
        <v>Pertemuan ke 4 = 6 JP</v>
      </c>
    </row>
    <row r="74" spans="1:8" ht="17.25" hidden="1" customHeight="1">
      <c r="A74" s="467" t="s">
        <v>97</v>
      </c>
      <c r="B74" s="337"/>
      <c r="C74" s="467" t="s">
        <v>18</v>
      </c>
      <c r="D74" s="468"/>
      <c r="E74" s="467" t="str">
        <f>E65</f>
        <v>Deskripsi Kegiatan / Pendekatan Saintifik</v>
      </c>
      <c r="F74" s="474"/>
      <c r="G74" s="468"/>
      <c r="H74" s="297" t="s">
        <v>35</v>
      </c>
    </row>
    <row r="75" spans="1:8" ht="17.25" hidden="1" customHeight="1">
      <c r="A75" s="463" t="s">
        <v>98</v>
      </c>
      <c r="B75" s="464"/>
      <c r="C75" s="464"/>
      <c r="D75" s="464"/>
      <c r="E75" s="464"/>
      <c r="F75" s="464"/>
      <c r="G75" s="464"/>
      <c r="H75" s="465"/>
    </row>
    <row r="76" spans="1:8" ht="186" hidden="1" customHeight="1">
      <c r="A76" s="463"/>
      <c r="B76" s="465"/>
      <c r="C76" s="336"/>
      <c r="D76" s="337"/>
      <c r="E76" s="475" t="str">
        <f>E67</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76" s="476"/>
      <c r="G76" s="477"/>
      <c r="H76" s="302">
        <f>H67</f>
        <v>15</v>
      </c>
    </row>
    <row r="77" spans="1:8" ht="17.25" hidden="1" customHeight="1">
      <c r="A77" s="463" t="s">
        <v>99</v>
      </c>
      <c r="B77" s="464"/>
      <c r="C77" s="464"/>
      <c r="D77" s="464"/>
      <c r="E77" s="464"/>
      <c r="F77" s="464"/>
      <c r="G77" s="464"/>
      <c r="H77" s="465"/>
    </row>
    <row r="78" spans="1:8" ht="310.5" hidden="1" customHeight="1">
      <c r="A78" s="463"/>
      <c r="B78" s="465"/>
      <c r="C78" s="475" t="str">
        <f>C69</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78" s="477"/>
      <c r="E78" s="475" t="e">
        <f>E69</f>
        <v>#REF!</v>
      </c>
      <c r="F78" s="476"/>
      <c r="G78" s="477"/>
      <c r="H78" s="302" t="e">
        <f>H69</f>
        <v>#REF!</v>
      </c>
    </row>
    <row r="79" spans="1:8" ht="17.25" hidden="1" customHeight="1">
      <c r="A79" s="463" t="s">
        <v>100</v>
      </c>
      <c r="B79" s="464"/>
      <c r="C79" s="464"/>
      <c r="D79" s="464"/>
      <c r="E79" s="464"/>
      <c r="F79" s="464"/>
      <c r="G79" s="464"/>
      <c r="H79" s="465"/>
    </row>
    <row r="80" spans="1:8" ht="99" hidden="1" customHeight="1">
      <c r="A80" s="463"/>
      <c r="B80" s="465"/>
      <c r="C80" s="336"/>
      <c r="D80" s="337"/>
      <c r="E80" s="475" t="str">
        <f>E71</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80" s="476"/>
      <c r="G80" s="477"/>
      <c r="H80" s="302">
        <f>H71</f>
        <v>15</v>
      </c>
    </row>
    <row r="81" spans="1:8" ht="17.25" hidden="1" customHeight="1"/>
    <row r="82" spans="1:8" ht="17.25" hidden="1" customHeight="1">
      <c r="A82" s="1">
        <v>5</v>
      </c>
      <c r="B82" s="1" t="str">
        <f>"Pertemuan ke "&amp;A82&amp;" = "&amp;data!$C$12&amp;" JP"</f>
        <v>Pertemuan ke 5 = 6 JP</v>
      </c>
    </row>
    <row r="83" spans="1:8" ht="17.25" hidden="1" customHeight="1">
      <c r="A83" s="467" t="s">
        <v>97</v>
      </c>
      <c r="B83" s="337"/>
      <c r="C83" s="467" t="s">
        <v>18</v>
      </c>
      <c r="D83" s="468"/>
      <c r="E83" s="467" t="str">
        <f>E74</f>
        <v>Deskripsi Kegiatan / Pendekatan Saintifik</v>
      </c>
      <c r="F83" s="474"/>
      <c r="G83" s="468"/>
      <c r="H83" s="297" t="s">
        <v>35</v>
      </c>
    </row>
    <row r="84" spans="1:8" ht="17.25" hidden="1" customHeight="1">
      <c r="A84" s="463" t="s">
        <v>98</v>
      </c>
      <c r="B84" s="464"/>
      <c r="C84" s="464"/>
      <c r="D84" s="464"/>
      <c r="E84" s="464"/>
      <c r="F84" s="464"/>
      <c r="G84" s="464"/>
      <c r="H84" s="465"/>
    </row>
    <row r="85" spans="1:8" ht="186" hidden="1" customHeight="1">
      <c r="A85" s="463"/>
      <c r="B85" s="465"/>
      <c r="C85" s="336"/>
      <c r="D85" s="337"/>
      <c r="E85" s="475" t="str">
        <f>E76</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85" s="476"/>
      <c r="G85" s="477"/>
      <c r="H85" s="302">
        <f>H76</f>
        <v>15</v>
      </c>
    </row>
    <row r="86" spans="1:8" ht="17.25" hidden="1" customHeight="1">
      <c r="A86" s="463" t="s">
        <v>99</v>
      </c>
      <c r="B86" s="464"/>
      <c r="C86" s="464"/>
      <c r="D86" s="464"/>
      <c r="E86" s="464"/>
      <c r="F86" s="464"/>
      <c r="G86" s="464"/>
      <c r="H86" s="465"/>
    </row>
    <row r="87" spans="1:8" ht="310.5" hidden="1" customHeight="1">
      <c r="A87" s="463"/>
      <c r="B87" s="465"/>
      <c r="C87" s="475" t="str">
        <f>C78</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87" s="477"/>
      <c r="E87" s="475" t="e">
        <f>E78</f>
        <v>#REF!</v>
      </c>
      <c r="F87" s="476"/>
      <c r="G87" s="477"/>
      <c r="H87" s="302" t="e">
        <f>H78</f>
        <v>#REF!</v>
      </c>
    </row>
    <row r="88" spans="1:8" ht="17.25" hidden="1" customHeight="1">
      <c r="A88" s="463" t="s">
        <v>100</v>
      </c>
      <c r="B88" s="464"/>
      <c r="C88" s="464"/>
      <c r="D88" s="464"/>
      <c r="E88" s="464"/>
      <c r="F88" s="464"/>
      <c r="G88" s="464"/>
      <c r="H88" s="465"/>
    </row>
    <row r="89" spans="1:8" ht="99" hidden="1" customHeight="1">
      <c r="A89" s="463"/>
      <c r="B89" s="465"/>
      <c r="C89" s="336"/>
      <c r="D89" s="337"/>
      <c r="E89" s="475" t="str">
        <f>E80</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89" s="476"/>
      <c r="G89" s="477"/>
      <c r="H89" s="302">
        <f>H80</f>
        <v>15</v>
      </c>
    </row>
    <row r="90" spans="1:8" ht="17.25" hidden="1" customHeight="1"/>
    <row r="91" spans="1:8" ht="17.25" hidden="1" customHeight="1">
      <c r="A91" s="1">
        <v>6</v>
      </c>
      <c r="B91" s="1" t="str">
        <f>"Pertemuan ke "&amp;A91&amp;" = "&amp;data!$C$12&amp;" JP"</f>
        <v>Pertemuan ke 6 = 6 JP</v>
      </c>
    </row>
    <row r="92" spans="1:8" ht="17.25" hidden="1" customHeight="1">
      <c r="A92" s="467" t="s">
        <v>97</v>
      </c>
      <c r="B92" s="337"/>
      <c r="C92" s="467" t="s">
        <v>18</v>
      </c>
      <c r="D92" s="468"/>
      <c r="E92" s="467" t="str">
        <f>E83</f>
        <v>Deskripsi Kegiatan / Pendekatan Saintifik</v>
      </c>
      <c r="F92" s="474"/>
      <c r="G92" s="468"/>
      <c r="H92" s="297" t="s">
        <v>35</v>
      </c>
    </row>
    <row r="93" spans="1:8" ht="17.25" hidden="1" customHeight="1">
      <c r="A93" s="463" t="s">
        <v>98</v>
      </c>
      <c r="B93" s="464"/>
      <c r="C93" s="464"/>
      <c r="D93" s="464"/>
      <c r="E93" s="464"/>
      <c r="F93" s="464"/>
      <c r="G93" s="464"/>
      <c r="H93" s="465"/>
    </row>
    <row r="94" spans="1:8" ht="17.25" hidden="1" customHeight="1">
      <c r="A94" s="463"/>
      <c r="B94" s="465"/>
      <c r="C94" s="336"/>
      <c r="D94" s="337"/>
      <c r="E94" s="336" t="str">
        <f>E85</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94" s="473"/>
      <c r="G94" s="337"/>
      <c r="H94" s="302">
        <f>H85</f>
        <v>15</v>
      </c>
    </row>
    <row r="95" spans="1:8" ht="17.25" hidden="1" customHeight="1">
      <c r="A95" s="463" t="s">
        <v>99</v>
      </c>
      <c r="B95" s="464"/>
      <c r="C95" s="464"/>
      <c r="D95" s="464"/>
      <c r="E95" s="464"/>
      <c r="F95" s="464"/>
      <c r="G95" s="464"/>
      <c r="H95" s="465"/>
    </row>
    <row r="96" spans="1:8" ht="17.25" hidden="1" customHeight="1">
      <c r="A96" s="463"/>
      <c r="B96" s="465"/>
      <c r="C96" s="336" t="str">
        <f>C87</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96" s="337"/>
      <c r="E96" s="336" t="e">
        <f>E87</f>
        <v>#REF!</v>
      </c>
      <c r="F96" s="473"/>
      <c r="G96" s="337"/>
      <c r="H96" s="302" t="e">
        <f>H87</f>
        <v>#REF!</v>
      </c>
    </row>
    <row r="97" spans="1:8" ht="17.25" hidden="1" customHeight="1">
      <c r="A97" s="463" t="s">
        <v>100</v>
      </c>
      <c r="B97" s="464"/>
      <c r="C97" s="464"/>
      <c r="D97" s="464"/>
      <c r="E97" s="464"/>
      <c r="F97" s="464"/>
      <c r="G97" s="464"/>
      <c r="H97" s="465"/>
    </row>
    <row r="98" spans="1:8" ht="17.25" hidden="1" customHeight="1">
      <c r="A98" s="463"/>
      <c r="B98" s="465"/>
      <c r="C98" s="336"/>
      <c r="D98" s="337"/>
      <c r="E98" s="336" t="str">
        <f>E89</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98" s="473"/>
      <c r="G98" s="337"/>
      <c r="H98" s="302">
        <f>H89</f>
        <v>15</v>
      </c>
    </row>
    <row r="99" spans="1:8" ht="17.25" hidden="1" customHeight="1"/>
    <row r="100" spans="1:8" ht="17.25" hidden="1" customHeight="1">
      <c r="A100" s="1">
        <v>7</v>
      </c>
      <c r="B100" s="1" t="str">
        <f>"Pertemuan ke "&amp;A100&amp;" = "&amp;data!$C$12&amp;" JP"</f>
        <v>Pertemuan ke 7 = 6 JP</v>
      </c>
    </row>
    <row r="101" spans="1:8" ht="17.25" hidden="1" customHeight="1">
      <c r="A101" s="467" t="s">
        <v>97</v>
      </c>
      <c r="B101" s="337"/>
      <c r="C101" s="467" t="s">
        <v>18</v>
      </c>
      <c r="D101" s="468"/>
      <c r="E101" s="467" t="str">
        <f>E92</f>
        <v>Deskripsi Kegiatan / Pendekatan Saintifik</v>
      </c>
      <c r="F101" s="474"/>
      <c r="G101" s="468"/>
      <c r="H101" s="297" t="s">
        <v>35</v>
      </c>
    </row>
    <row r="102" spans="1:8" ht="17.25" hidden="1" customHeight="1">
      <c r="A102" s="463" t="s">
        <v>98</v>
      </c>
      <c r="B102" s="464"/>
      <c r="C102" s="464"/>
      <c r="D102" s="464"/>
      <c r="E102" s="464"/>
      <c r="F102" s="464"/>
      <c r="G102" s="464"/>
      <c r="H102" s="465"/>
    </row>
    <row r="103" spans="1:8" ht="17.25" hidden="1" customHeight="1">
      <c r="A103" s="463"/>
      <c r="B103" s="465"/>
      <c r="C103" s="336"/>
      <c r="D103" s="337"/>
      <c r="E103" s="336" t="str">
        <f>E94</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03" s="473"/>
      <c r="G103" s="337"/>
      <c r="H103" s="302">
        <f>H94</f>
        <v>15</v>
      </c>
    </row>
    <row r="104" spans="1:8" ht="17.25" hidden="1" customHeight="1">
      <c r="A104" s="463" t="s">
        <v>99</v>
      </c>
      <c r="B104" s="464"/>
      <c r="C104" s="464"/>
      <c r="D104" s="464"/>
      <c r="E104" s="464"/>
      <c r="F104" s="464"/>
      <c r="G104" s="464"/>
      <c r="H104" s="465"/>
    </row>
    <row r="105" spans="1:8" ht="17.25" hidden="1" customHeight="1">
      <c r="A105" s="463"/>
      <c r="B105" s="465"/>
      <c r="C105" s="336" t="str">
        <f>C96</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05" s="337"/>
      <c r="E105" s="336" t="e">
        <f>E96</f>
        <v>#REF!</v>
      </c>
      <c r="F105" s="473"/>
      <c r="G105" s="337"/>
      <c r="H105" s="302" t="e">
        <f>H96</f>
        <v>#REF!</v>
      </c>
    </row>
    <row r="106" spans="1:8" ht="17.25" hidden="1" customHeight="1">
      <c r="A106" s="463" t="s">
        <v>100</v>
      </c>
      <c r="B106" s="464"/>
      <c r="C106" s="464"/>
      <c r="D106" s="464"/>
      <c r="E106" s="464"/>
      <c r="F106" s="464"/>
      <c r="G106" s="464"/>
      <c r="H106" s="465"/>
    </row>
    <row r="107" spans="1:8" ht="17.25" hidden="1" customHeight="1">
      <c r="A107" s="463"/>
      <c r="B107" s="465"/>
      <c r="C107" s="336"/>
      <c r="D107" s="337"/>
      <c r="E107" s="336" t="str">
        <f>E98</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07" s="473"/>
      <c r="G107" s="337"/>
      <c r="H107" s="302">
        <f>H98</f>
        <v>15</v>
      </c>
    </row>
    <row r="108" spans="1:8" ht="17.25" hidden="1" customHeight="1"/>
    <row r="109" spans="1:8" ht="17.25" hidden="1" customHeight="1">
      <c r="A109" s="1">
        <v>8</v>
      </c>
      <c r="B109" s="1" t="str">
        <f>"Pertemuan ke "&amp;A109&amp;" = "&amp;data!$C$12&amp;" JP"</f>
        <v>Pertemuan ke 8 = 6 JP</v>
      </c>
    </row>
    <row r="110" spans="1:8" ht="17.25" hidden="1" customHeight="1">
      <c r="A110" s="467" t="s">
        <v>97</v>
      </c>
      <c r="B110" s="337"/>
      <c r="C110" s="467" t="s">
        <v>18</v>
      </c>
      <c r="D110" s="468"/>
      <c r="E110" s="467" t="str">
        <f>E101</f>
        <v>Deskripsi Kegiatan / Pendekatan Saintifik</v>
      </c>
      <c r="F110" s="474"/>
      <c r="G110" s="468"/>
      <c r="H110" s="297" t="s">
        <v>35</v>
      </c>
    </row>
    <row r="111" spans="1:8" ht="17.25" hidden="1" customHeight="1">
      <c r="A111" s="463" t="s">
        <v>98</v>
      </c>
      <c r="B111" s="464"/>
      <c r="C111" s="464"/>
      <c r="D111" s="464"/>
      <c r="E111" s="464"/>
      <c r="F111" s="464"/>
      <c r="G111" s="464"/>
      <c r="H111" s="465"/>
    </row>
    <row r="112" spans="1:8" ht="17.25" hidden="1" customHeight="1">
      <c r="A112" s="463"/>
      <c r="B112" s="465"/>
      <c r="C112" s="336"/>
      <c r="D112" s="337"/>
      <c r="E112" s="336" t="str">
        <f>E103</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12" s="473"/>
      <c r="G112" s="337"/>
      <c r="H112" s="302">
        <f>H103</f>
        <v>15</v>
      </c>
    </row>
    <row r="113" spans="1:8" ht="17.25" hidden="1" customHeight="1">
      <c r="A113" s="463" t="s">
        <v>99</v>
      </c>
      <c r="B113" s="464"/>
      <c r="C113" s="464"/>
      <c r="D113" s="464"/>
      <c r="E113" s="464"/>
      <c r="F113" s="464"/>
      <c r="G113" s="464"/>
      <c r="H113" s="465"/>
    </row>
    <row r="114" spans="1:8" ht="17.25" hidden="1" customHeight="1">
      <c r="A114" s="463"/>
      <c r="B114" s="465"/>
      <c r="C114" s="336" t="str">
        <f>C105</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14" s="337"/>
      <c r="E114" s="336" t="e">
        <f>E105</f>
        <v>#REF!</v>
      </c>
      <c r="F114" s="473"/>
      <c r="G114" s="337"/>
      <c r="H114" s="302" t="e">
        <f>H105</f>
        <v>#REF!</v>
      </c>
    </row>
    <row r="115" spans="1:8" ht="17.25" hidden="1" customHeight="1">
      <c r="A115" s="463" t="s">
        <v>100</v>
      </c>
      <c r="B115" s="464"/>
      <c r="C115" s="464"/>
      <c r="D115" s="464"/>
      <c r="E115" s="464"/>
      <c r="F115" s="464"/>
      <c r="G115" s="464"/>
      <c r="H115" s="465"/>
    </row>
    <row r="116" spans="1:8" ht="17.25" hidden="1" customHeight="1">
      <c r="A116" s="463"/>
      <c r="B116" s="465"/>
      <c r="C116" s="336"/>
      <c r="D116" s="337"/>
      <c r="E116" s="336" t="str">
        <f>E107</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16" s="473"/>
      <c r="G116" s="337"/>
      <c r="H116" s="302">
        <f>H107</f>
        <v>15</v>
      </c>
    </row>
    <row r="117" spans="1:8" ht="17.25" hidden="1" customHeight="1"/>
    <row r="118" spans="1:8" ht="17.25" hidden="1" customHeight="1">
      <c r="A118" s="1">
        <v>9</v>
      </c>
      <c r="B118" s="1" t="str">
        <f>"Pertemuan ke "&amp;A118&amp;" = "&amp;data!$C$12&amp;" JP"</f>
        <v>Pertemuan ke 9 = 6 JP</v>
      </c>
    </row>
    <row r="119" spans="1:8" ht="17.25" hidden="1" customHeight="1">
      <c r="A119" s="467" t="s">
        <v>97</v>
      </c>
      <c r="B119" s="337"/>
      <c r="C119" s="467" t="s">
        <v>18</v>
      </c>
      <c r="D119" s="468"/>
      <c r="E119" s="467" t="str">
        <f>E110</f>
        <v>Deskripsi Kegiatan / Pendekatan Saintifik</v>
      </c>
      <c r="F119" s="474"/>
      <c r="G119" s="468"/>
      <c r="H119" s="297" t="s">
        <v>35</v>
      </c>
    </row>
    <row r="120" spans="1:8" ht="17.25" hidden="1" customHeight="1">
      <c r="A120" s="463" t="s">
        <v>98</v>
      </c>
      <c r="B120" s="464"/>
      <c r="C120" s="464"/>
      <c r="D120" s="464"/>
      <c r="E120" s="464"/>
      <c r="F120" s="464"/>
      <c r="G120" s="464"/>
      <c r="H120" s="465"/>
    </row>
    <row r="121" spans="1:8" ht="17.25" hidden="1" customHeight="1">
      <c r="A121" s="463"/>
      <c r="B121" s="465"/>
      <c r="C121" s="336"/>
      <c r="D121" s="337"/>
      <c r="E121" s="336" t="str">
        <f>E112</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21" s="473"/>
      <c r="G121" s="337"/>
      <c r="H121" s="302">
        <f>H112</f>
        <v>15</v>
      </c>
    </row>
    <row r="122" spans="1:8" ht="17.25" hidden="1" customHeight="1">
      <c r="A122" s="463" t="s">
        <v>99</v>
      </c>
      <c r="B122" s="464"/>
      <c r="C122" s="464"/>
      <c r="D122" s="464"/>
      <c r="E122" s="464"/>
      <c r="F122" s="464"/>
      <c r="G122" s="464"/>
      <c r="H122" s="465"/>
    </row>
    <row r="123" spans="1:8" ht="17.25" hidden="1" customHeight="1">
      <c r="A123" s="463"/>
      <c r="B123" s="465"/>
      <c r="C123" s="336" t="str">
        <f>C114</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23" s="337"/>
      <c r="E123" s="336" t="e">
        <f>E114</f>
        <v>#REF!</v>
      </c>
      <c r="F123" s="473"/>
      <c r="G123" s="337"/>
      <c r="H123" s="302" t="e">
        <f>H114</f>
        <v>#REF!</v>
      </c>
    </row>
    <row r="124" spans="1:8" ht="17.25" hidden="1" customHeight="1">
      <c r="A124" s="463" t="s">
        <v>100</v>
      </c>
      <c r="B124" s="464"/>
      <c r="C124" s="464"/>
      <c r="D124" s="464"/>
      <c r="E124" s="464"/>
      <c r="F124" s="464"/>
      <c r="G124" s="464"/>
      <c r="H124" s="465"/>
    </row>
    <row r="125" spans="1:8" ht="17.25" hidden="1" customHeight="1">
      <c r="A125" s="463"/>
      <c r="B125" s="465"/>
      <c r="C125" s="336"/>
      <c r="D125" s="337"/>
      <c r="E125" s="336" t="str">
        <f>E116</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25" s="473"/>
      <c r="G125" s="337"/>
      <c r="H125" s="302">
        <f>H116</f>
        <v>15</v>
      </c>
    </row>
    <row r="126" spans="1:8" ht="17.25" hidden="1" customHeight="1"/>
    <row r="127" spans="1:8" ht="17.25" hidden="1" customHeight="1">
      <c r="A127" s="1">
        <v>10</v>
      </c>
      <c r="B127" s="1" t="str">
        <f>"Pertemuan ke "&amp;A127&amp;" = "&amp;data!$C$12&amp;" JP"</f>
        <v>Pertemuan ke 10 = 6 JP</v>
      </c>
    </row>
    <row r="128" spans="1:8" ht="17.25" hidden="1" customHeight="1">
      <c r="A128" s="467" t="s">
        <v>97</v>
      </c>
      <c r="B128" s="337"/>
      <c r="C128" s="467" t="s">
        <v>18</v>
      </c>
      <c r="D128" s="468"/>
      <c r="E128" s="467" t="str">
        <f>E119</f>
        <v>Deskripsi Kegiatan / Pendekatan Saintifik</v>
      </c>
      <c r="F128" s="474"/>
      <c r="G128" s="468"/>
      <c r="H128" s="297" t="s">
        <v>35</v>
      </c>
    </row>
    <row r="129" spans="1:8" ht="17.25" hidden="1" customHeight="1">
      <c r="A129" s="463" t="s">
        <v>98</v>
      </c>
      <c r="B129" s="464"/>
      <c r="C129" s="464"/>
      <c r="D129" s="464"/>
      <c r="E129" s="464"/>
      <c r="F129" s="464"/>
      <c r="G129" s="464"/>
      <c r="H129" s="465"/>
    </row>
    <row r="130" spans="1:8" ht="17.25" hidden="1" customHeight="1">
      <c r="A130" s="463"/>
      <c r="B130" s="465"/>
      <c r="C130" s="336"/>
      <c r="D130" s="337"/>
      <c r="E130" s="336" t="str">
        <f>E121</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30" s="473"/>
      <c r="G130" s="337"/>
      <c r="H130" s="302">
        <f>H121</f>
        <v>15</v>
      </c>
    </row>
    <row r="131" spans="1:8" ht="17.25" hidden="1" customHeight="1">
      <c r="A131" s="463" t="s">
        <v>99</v>
      </c>
      <c r="B131" s="464"/>
      <c r="C131" s="464"/>
      <c r="D131" s="464"/>
      <c r="E131" s="464"/>
      <c r="F131" s="464"/>
      <c r="G131" s="464"/>
      <c r="H131" s="465"/>
    </row>
    <row r="132" spans="1:8" ht="17.25" hidden="1" customHeight="1">
      <c r="A132" s="463"/>
      <c r="B132" s="465"/>
      <c r="C132" s="336" t="str">
        <f>C123</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32" s="337"/>
      <c r="E132" s="336" t="e">
        <f>E123</f>
        <v>#REF!</v>
      </c>
      <c r="F132" s="473"/>
      <c r="G132" s="337"/>
      <c r="H132" s="302" t="e">
        <f>H123</f>
        <v>#REF!</v>
      </c>
    </row>
    <row r="133" spans="1:8" ht="17.25" hidden="1" customHeight="1">
      <c r="A133" s="463" t="s">
        <v>100</v>
      </c>
      <c r="B133" s="464"/>
      <c r="C133" s="464"/>
      <c r="D133" s="464"/>
      <c r="E133" s="464"/>
      <c r="F133" s="464"/>
      <c r="G133" s="464"/>
      <c r="H133" s="465"/>
    </row>
    <row r="134" spans="1:8" ht="17.25" hidden="1" customHeight="1">
      <c r="A134" s="463"/>
      <c r="B134" s="465"/>
      <c r="C134" s="336"/>
      <c r="D134" s="337"/>
      <c r="E134" s="336" t="str">
        <f>E125</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34" s="473"/>
      <c r="G134" s="337"/>
      <c r="H134" s="302">
        <f>H125</f>
        <v>15</v>
      </c>
    </row>
    <row r="136" spans="1:8" ht="17.25" customHeight="1">
      <c r="A136" s="5" t="s">
        <v>101</v>
      </c>
    </row>
    <row r="137" spans="1:8" ht="17.25" customHeight="1">
      <c r="A137" s="1">
        <v>1</v>
      </c>
      <c r="B137" s="1" t="s">
        <v>108</v>
      </c>
    </row>
    <row r="138" spans="1:8" ht="17.25" customHeight="1">
      <c r="A138" s="301" t="s">
        <v>52</v>
      </c>
      <c r="B138" s="301" t="s">
        <v>102</v>
      </c>
      <c r="C138" s="301" t="s">
        <v>103</v>
      </c>
      <c r="D138" s="461" t="s">
        <v>104</v>
      </c>
      <c r="E138" s="462"/>
      <c r="F138" s="223"/>
      <c r="G138" s="223"/>
    </row>
    <row r="139" spans="1:8" ht="17.25" customHeight="1">
      <c r="A139" s="8">
        <v>1</v>
      </c>
      <c r="B139" s="300" t="s">
        <v>105</v>
      </c>
      <c r="C139" s="300" t="s">
        <v>144</v>
      </c>
      <c r="D139" s="467" t="s">
        <v>145</v>
      </c>
      <c r="E139" s="468"/>
      <c r="F139" s="15"/>
      <c r="G139" s="15"/>
    </row>
    <row r="140" spans="1:8" ht="17.25" customHeight="1">
      <c r="A140" s="8">
        <v>2</v>
      </c>
      <c r="B140" s="300" t="s">
        <v>106</v>
      </c>
      <c r="C140" s="300"/>
      <c r="D140" s="467"/>
      <c r="E140" s="468"/>
      <c r="F140" s="15"/>
      <c r="G140" s="15"/>
    </row>
    <row r="141" spans="1:8" ht="34.5" customHeight="1">
      <c r="A141" s="8"/>
      <c r="B141" s="300" t="e">
        <f>A26</f>
        <v>#REF!</v>
      </c>
      <c r="C141" s="300" t="s">
        <v>146</v>
      </c>
      <c r="D141" s="467" t="s">
        <v>147</v>
      </c>
      <c r="E141" s="468"/>
      <c r="F141" s="15"/>
      <c r="G141" s="15"/>
    </row>
    <row r="142" spans="1:8" ht="17.25" customHeight="1">
      <c r="A142" s="8">
        <v>3</v>
      </c>
      <c r="B142" s="300" t="s">
        <v>107</v>
      </c>
      <c r="C142" s="300"/>
      <c r="D142" s="467"/>
      <c r="E142" s="468"/>
      <c r="F142" s="15"/>
      <c r="G142" s="15"/>
    </row>
    <row r="143" spans="1:8" ht="33" customHeight="1">
      <c r="A143" s="8"/>
      <c r="B143" s="300" t="e">
        <f>A27</f>
        <v>#REF!</v>
      </c>
      <c r="C143" s="300" t="s">
        <v>453</v>
      </c>
      <c r="D143" s="467" t="s">
        <v>149</v>
      </c>
      <c r="E143" s="468"/>
      <c r="F143" s="15"/>
      <c r="G143" s="15"/>
    </row>
    <row r="145" spans="1:8" ht="17.25" customHeight="1">
      <c r="A145" s="1">
        <v>2</v>
      </c>
      <c r="B145" s="1" t="s">
        <v>179</v>
      </c>
    </row>
    <row r="146" spans="1:8" ht="17.25" customHeight="1">
      <c r="B146" s="1" t="s">
        <v>109</v>
      </c>
    </row>
    <row r="147" spans="1:8" ht="17.25" customHeight="1">
      <c r="B147" s="1" t="s">
        <v>150</v>
      </c>
    </row>
    <row r="148" spans="1:8" s="299" customFormat="1" ht="17.25" customHeight="1">
      <c r="A148" s="297" t="s">
        <v>52</v>
      </c>
      <c r="B148" s="297" t="s">
        <v>110</v>
      </c>
      <c r="C148" s="297" t="s">
        <v>111</v>
      </c>
      <c r="D148" s="297" t="s">
        <v>112</v>
      </c>
      <c r="E148" s="297" t="s">
        <v>113</v>
      </c>
      <c r="F148" s="297" t="s">
        <v>114</v>
      </c>
      <c r="G148" s="297" t="s">
        <v>115</v>
      </c>
      <c r="H148" s="1"/>
    </row>
    <row r="149" spans="1:8" ht="17.25" customHeight="1">
      <c r="A149" s="301"/>
      <c r="B149" s="301"/>
      <c r="C149" s="301" t="s">
        <v>177</v>
      </c>
      <c r="D149" s="301" t="s">
        <v>177</v>
      </c>
      <c r="E149" s="301" t="s">
        <v>177</v>
      </c>
      <c r="F149" s="301" t="s">
        <v>177</v>
      </c>
      <c r="G149" s="301"/>
    </row>
    <row r="150" spans="1:8" ht="17.25" customHeight="1">
      <c r="A150" s="8">
        <v>1</v>
      </c>
      <c r="B150" s="8" t="str">
        <f>pd!C6</f>
        <v>AHMAD JUNAIDI</v>
      </c>
      <c r="C150" s="8"/>
      <c r="D150" s="8"/>
      <c r="E150" s="8"/>
      <c r="F150" s="8"/>
      <c r="G150" s="8" t="str">
        <f>IF(COUNT(C150:F150)=0,"",IF(_xlfn.MODE.SNGL(C150:F150)=1,"Kurang",IF(_xlfn.MODE.SNGL(C150:F150)=2,"Cukup",IF(_xlfn.MODE.SNGL(C150:F150)=3,"Baik",IF(_xlfn.MODE.SNGL(C150:F150)=4,"Sangat Baik","")))))</f>
        <v/>
      </c>
    </row>
    <row r="151" spans="1:8" ht="17.25" customHeight="1">
      <c r="A151" s="8">
        <v>2</v>
      </c>
      <c r="B151" s="8" t="str">
        <f>pd!C7</f>
        <v>AHMAD RIYUDHA</v>
      </c>
      <c r="C151" s="8"/>
      <c r="D151" s="8"/>
      <c r="E151" s="8"/>
      <c r="F151" s="8"/>
      <c r="G151" s="8" t="str">
        <f t="shared" ref="G151:G189" si="0">IF(COUNT(C151:F151)=0,"",IF(_xlfn.MODE.SNGL(C151:F151)=1,"Kurang",IF(_xlfn.MODE.SNGL(C151:F151)=2,"Cukup",IF(_xlfn.MODE.SNGL(C151:F151)=3,"Baik",IF(_xlfn.MODE.SNGL(C151:F151)=4,"Sangat Baik","")))))</f>
        <v/>
      </c>
    </row>
    <row r="152" spans="1:8" ht="17.25" customHeight="1">
      <c r="A152" s="8">
        <v>3</v>
      </c>
      <c r="B152" s="8" t="str">
        <f>pd!C8</f>
        <v>AHMAD SAYUDINOR</v>
      </c>
      <c r="C152" s="8"/>
      <c r="D152" s="8"/>
      <c r="E152" s="8"/>
      <c r="F152" s="8"/>
      <c r="G152" s="8" t="str">
        <f t="shared" si="0"/>
        <v/>
      </c>
    </row>
    <row r="153" spans="1:8" ht="17.25" hidden="1" customHeight="1">
      <c r="A153" s="8">
        <v>4</v>
      </c>
      <c r="B153" s="8" t="str">
        <f>pd!C9</f>
        <v>HILMAN SYA'FEI</v>
      </c>
      <c r="C153" s="8"/>
      <c r="D153" s="8"/>
      <c r="E153" s="8"/>
      <c r="F153" s="8"/>
      <c r="G153" s="8" t="str">
        <f t="shared" si="0"/>
        <v/>
      </c>
    </row>
    <row r="154" spans="1:8" ht="17.25" hidden="1" customHeight="1">
      <c r="A154" s="8">
        <v>5</v>
      </c>
      <c r="B154" s="8" t="str">
        <f>pd!C10</f>
        <v>JAMALUDDIN</v>
      </c>
      <c r="C154" s="8"/>
      <c r="D154" s="8"/>
      <c r="E154" s="8"/>
      <c r="F154" s="8"/>
      <c r="G154" s="8" t="str">
        <f t="shared" si="0"/>
        <v/>
      </c>
    </row>
    <row r="155" spans="1:8" ht="17.25" hidden="1" customHeight="1">
      <c r="A155" s="8">
        <v>6</v>
      </c>
      <c r="B155" s="8" t="str">
        <f>pd!C11</f>
        <v>M. ADITYA RYANDI</v>
      </c>
      <c r="C155" s="8"/>
      <c r="D155" s="8"/>
      <c r="E155" s="8"/>
      <c r="F155" s="8"/>
      <c r="G155" s="8" t="str">
        <f t="shared" si="0"/>
        <v/>
      </c>
    </row>
    <row r="156" spans="1:8" ht="17.25" hidden="1" customHeight="1">
      <c r="A156" s="8">
        <v>7</v>
      </c>
      <c r="B156" s="8" t="str">
        <f>pd!C12</f>
        <v>M. ZAINAL AKBAR</v>
      </c>
      <c r="C156" s="8"/>
      <c r="D156" s="8"/>
      <c r="E156" s="8"/>
      <c r="F156" s="8"/>
      <c r="G156" s="8" t="str">
        <f t="shared" si="0"/>
        <v/>
      </c>
    </row>
    <row r="157" spans="1:8" ht="17.25" hidden="1" customHeight="1">
      <c r="A157" s="8">
        <v>8</v>
      </c>
      <c r="B157" s="8" t="str">
        <f>pd!C13</f>
        <v>MAULIDI</v>
      </c>
      <c r="C157" s="8"/>
      <c r="D157" s="8"/>
      <c r="E157" s="8"/>
      <c r="F157" s="8"/>
      <c r="G157" s="8" t="str">
        <f t="shared" si="0"/>
        <v/>
      </c>
    </row>
    <row r="158" spans="1:8" ht="17.25" hidden="1" customHeight="1">
      <c r="A158" s="8">
        <v>9</v>
      </c>
      <c r="B158" s="8" t="str">
        <f>pd!C14</f>
        <v>MUHAMMAD AGUS RIFANI</v>
      </c>
      <c r="C158" s="8"/>
      <c r="D158" s="8"/>
      <c r="E158" s="8"/>
      <c r="F158" s="8"/>
      <c r="G158" s="8" t="str">
        <f t="shared" si="0"/>
        <v/>
      </c>
    </row>
    <row r="159" spans="1:8" ht="17.25" hidden="1" customHeight="1">
      <c r="A159" s="8">
        <v>10</v>
      </c>
      <c r="B159" s="8" t="str">
        <f>pd!C15</f>
        <v>MUHAMMAD AKBAR</v>
      </c>
      <c r="C159" s="8"/>
      <c r="D159" s="8"/>
      <c r="E159" s="8"/>
      <c r="F159" s="8"/>
      <c r="G159" s="8" t="str">
        <f t="shared" si="0"/>
        <v/>
      </c>
    </row>
    <row r="160" spans="1:8" ht="17.25" hidden="1" customHeight="1">
      <c r="A160" s="8">
        <v>11</v>
      </c>
      <c r="B160" s="8" t="str">
        <f>pd!C16</f>
        <v>MUHAMMAD ALPIANOR</v>
      </c>
      <c r="C160" s="8"/>
      <c r="D160" s="8"/>
      <c r="E160" s="8"/>
      <c r="F160" s="8"/>
      <c r="G160" s="8" t="str">
        <f t="shared" si="0"/>
        <v/>
      </c>
    </row>
    <row r="161" spans="1:7" ht="17.25" hidden="1" customHeight="1">
      <c r="A161" s="8">
        <v>12</v>
      </c>
      <c r="B161" s="8" t="str">
        <f>pd!C17</f>
        <v>MUHAMMAD ANDRIAN</v>
      </c>
      <c r="C161" s="8"/>
      <c r="D161" s="8"/>
      <c r="E161" s="8"/>
      <c r="F161" s="8"/>
      <c r="G161" s="8" t="str">
        <f t="shared" si="0"/>
        <v/>
      </c>
    </row>
    <row r="162" spans="1:7" ht="17.25" hidden="1" customHeight="1">
      <c r="A162" s="8">
        <v>13</v>
      </c>
      <c r="B162" s="8" t="str">
        <f>pd!C18</f>
        <v>MUHAMMAD AZIDAN</v>
      </c>
      <c r="C162" s="8"/>
      <c r="D162" s="8"/>
      <c r="E162" s="8"/>
      <c r="F162" s="8"/>
      <c r="G162" s="8" t="str">
        <f t="shared" si="0"/>
        <v/>
      </c>
    </row>
    <row r="163" spans="1:7" ht="17.25" hidden="1" customHeight="1">
      <c r="A163" s="8">
        <v>14</v>
      </c>
      <c r="B163" s="8" t="str">
        <f>pd!C19</f>
        <v>MUHAMMAD FAHRIANSYAH</v>
      </c>
      <c r="C163" s="8"/>
      <c r="D163" s="8"/>
      <c r="E163" s="8"/>
      <c r="F163" s="8"/>
      <c r="G163" s="8" t="str">
        <f t="shared" si="0"/>
        <v/>
      </c>
    </row>
    <row r="164" spans="1:7" ht="17.25" hidden="1" customHeight="1">
      <c r="A164" s="8">
        <v>15</v>
      </c>
      <c r="B164" s="8" t="str">
        <f>pd!C20</f>
        <v>MUHAMMAD FAUZAN</v>
      </c>
      <c r="C164" s="8"/>
      <c r="D164" s="8"/>
      <c r="E164" s="8"/>
      <c r="F164" s="8"/>
      <c r="G164" s="8" t="str">
        <f t="shared" si="0"/>
        <v/>
      </c>
    </row>
    <row r="165" spans="1:7" ht="17.25" hidden="1" customHeight="1">
      <c r="A165" s="8">
        <v>16</v>
      </c>
      <c r="B165" s="8" t="str">
        <f>pd!C21</f>
        <v>MUHAMMAD FAZAL HAFIZH</v>
      </c>
      <c r="C165" s="8"/>
      <c r="D165" s="8"/>
      <c r="E165" s="8"/>
      <c r="F165" s="8"/>
      <c r="G165" s="8" t="str">
        <f t="shared" si="0"/>
        <v/>
      </c>
    </row>
    <row r="166" spans="1:7" ht="17.25" hidden="1" customHeight="1">
      <c r="A166" s="8">
        <v>17</v>
      </c>
      <c r="B166" s="8" t="str">
        <f>pd!C22</f>
        <v>MUHAMMAD FIKRI</v>
      </c>
      <c r="C166" s="8"/>
      <c r="D166" s="8"/>
      <c r="E166" s="8"/>
      <c r="F166" s="8"/>
      <c r="G166" s="8" t="str">
        <f t="shared" si="0"/>
        <v/>
      </c>
    </row>
    <row r="167" spans="1:7" ht="17.25" hidden="1" customHeight="1">
      <c r="A167" s="8">
        <v>18</v>
      </c>
      <c r="B167" s="8" t="str">
        <f>pd!C23</f>
        <v>MUHAMMAD IHWAN</v>
      </c>
      <c r="C167" s="8"/>
      <c r="D167" s="8"/>
      <c r="E167" s="8"/>
      <c r="F167" s="8"/>
      <c r="G167" s="8" t="str">
        <f t="shared" si="0"/>
        <v/>
      </c>
    </row>
    <row r="168" spans="1:7" ht="17.25" hidden="1" customHeight="1">
      <c r="A168" s="8">
        <v>19</v>
      </c>
      <c r="B168" s="8" t="str">
        <f>pd!C24</f>
        <v>MUHAMMAD IQBAL FIRDAUS</v>
      </c>
      <c r="C168" s="8"/>
      <c r="D168" s="8"/>
      <c r="E168" s="8"/>
      <c r="F168" s="8"/>
      <c r="G168" s="8" t="str">
        <f t="shared" si="0"/>
        <v/>
      </c>
    </row>
    <row r="169" spans="1:7" ht="17.25" hidden="1" customHeight="1">
      <c r="A169" s="8">
        <v>20</v>
      </c>
      <c r="B169" s="8" t="str">
        <f>pd!C25</f>
        <v>MUHAMMAD IZZA ARRAFI</v>
      </c>
      <c r="C169" s="8"/>
      <c r="D169" s="8"/>
      <c r="E169" s="8"/>
      <c r="F169" s="8"/>
      <c r="G169" s="8" t="str">
        <f t="shared" si="0"/>
        <v/>
      </c>
    </row>
    <row r="170" spans="1:7" ht="17.25" hidden="1" customHeight="1">
      <c r="A170" s="8">
        <v>21</v>
      </c>
      <c r="B170" s="8" t="str">
        <f>pd!C26</f>
        <v>MUHAMMAD MAHDI</v>
      </c>
      <c r="C170" s="8"/>
      <c r="D170" s="8"/>
      <c r="E170" s="8"/>
      <c r="F170" s="8"/>
      <c r="G170" s="8" t="str">
        <f t="shared" si="0"/>
        <v/>
      </c>
    </row>
    <row r="171" spans="1:7" ht="17.25" hidden="1" customHeight="1">
      <c r="A171" s="8">
        <v>22</v>
      </c>
      <c r="B171" s="8" t="str">
        <f>pd!C27</f>
        <v>MUHAMMAD NAHDY RAMADHAN</v>
      </c>
      <c r="C171" s="8"/>
      <c r="D171" s="8"/>
      <c r="E171" s="8"/>
      <c r="F171" s="8"/>
      <c r="G171" s="8" t="str">
        <f t="shared" si="0"/>
        <v/>
      </c>
    </row>
    <row r="172" spans="1:7" ht="17.25" hidden="1" customHeight="1">
      <c r="A172" s="8">
        <v>23</v>
      </c>
      <c r="B172" s="8" t="str">
        <f>pd!C28</f>
        <v>MUHAMMAD NUR FADHILAH</v>
      </c>
      <c r="C172" s="8"/>
      <c r="D172" s="8"/>
      <c r="E172" s="8"/>
      <c r="F172" s="8"/>
      <c r="G172" s="8" t="str">
        <f t="shared" si="0"/>
        <v/>
      </c>
    </row>
    <row r="173" spans="1:7" ht="17.25" hidden="1" customHeight="1">
      <c r="A173" s="8">
        <v>24</v>
      </c>
      <c r="B173" s="8" t="str">
        <f>pd!C29</f>
        <v>MUHAMMAD RAHMAN</v>
      </c>
      <c r="C173" s="8"/>
      <c r="D173" s="8"/>
      <c r="E173" s="8"/>
      <c r="F173" s="8"/>
      <c r="G173" s="8" t="str">
        <f t="shared" si="0"/>
        <v/>
      </c>
    </row>
    <row r="174" spans="1:7" ht="17.25" hidden="1" customHeight="1">
      <c r="A174" s="8">
        <v>25</v>
      </c>
      <c r="B174" s="8" t="str">
        <f>pd!C30</f>
        <v>MUHAMMAD RAIHAN</v>
      </c>
      <c r="C174" s="8"/>
      <c r="D174" s="8"/>
      <c r="E174" s="8"/>
      <c r="F174" s="8"/>
      <c r="G174" s="8" t="str">
        <f t="shared" si="0"/>
        <v/>
      </c>
    </row>
    <row r="175" spans="1:7" ht="17.25" hidden="1" customHeight="1">
      <c r="A175" s="8">
        <v>26</v>
      </c>
      <c r="B175" s="8" t="str">
        <f>pd!C31</f>
        <v>MUHAMMAD RAYHAN PARIZAN</v>
      </c>
      <c r="C175" s="8"/>
      <c r="D175" s="8"/>
      <c r="E175" s="8"/>
      <c r="F175" s="8"/>
      <c r="G175" s="8" t="str">
        <f t="shared" si="0"/>
        <v/>
      </c>
    </row>
    <row r="176" spans="1:7" ht="17.25" hidden="1" customHeight="1">
      <c r="A176" s="8">
        <v>27</v>
      </c>
      <c r="B176" s="8" t="str">
        <f>pd!C32</f>
        <v>MUHAMMAD RIFKI</v>
      </c>
      <c r="C176" s="8"/>
      <c r="D176" s="8"/>
      <c r="E176" s="8"/>
      <c r="F176" s="8"/>
      <c r="G176" s="8" t="str">
        <f t="shared" si="0"/>
        <v/>
      </c>
    </row>
    <row r="177" spans="1:7" ht="17.25" hidden="1" customHeight="1">
      <c r="A177" s="8">
        <v>28</v>
      </c>
      <c r="B177" s="8" t="str">
        <f>pd!C33</f>
        <v>MUHAMMAD RINALDI MAULANA</v>
      </c>
      <c r="C177" s="8"/>
      <c r="D177" s="8"/>
      <c r="E177" s="8"/>
      <c r="F177" s="8"/>
      <c r="G177" s="8" t="str">
        <f t="shared" si="0"/>
        <v/>
      </c>
    </row>
    <row r="178" spans="1:7" ht="17.25" hidden="1" customHeight="1">
      <c r="A178" s="8">
        <v>29</v>
      </c>
      <c r="B178" s="8" t="str">
        <f>pd!C34</f>
        <v>MUHAMMAD RIZAL</v>
      </c>
      <c r="C178" s="8"/>
      <c r="D178" s="8"/>
      <c r="E178" s="8"/>
      <c r="F178" s="8"/>
      <c r="G178" s="8" t="str">
        <f t="shared" si="0"/>
        <v/>
      </c>
    </row>
    <row r="179" spans="1:7" ht="17.25" hidden="1" customHeight="1">
      <c r="A179" s="8">
        <v>30</v>
      </c>
      <c r="B179" s="8" t="str">
        <f>pd!C35</f>
        <v>MUHAMMAD RUDI</v>
      </c>
      <c r="C179" s="8"/>
      <c r="D179" s="8"/>
      <c r="E179" s="8"/>
      <c r="F179" s="8"/>
      <c r="G179" s="8" t="str">
        <f t="shared" si="0"/>
        <v/>
      </c>
    </row>
    <row r="180" spans="1:7" ht="17.25" hidden="1" customHeight="1">
      <c r="A180" s="8">
        <v>31</v>
      </c>
      <c r="B180" s="8" t="str">
        <f>pd!C36</f>
        <v>MUHAMMAD SARBANI</v>
      </c>
      <c r="C180" s="8"/>
      <c r="D180" s="8"/>
      <c r="E180" s="8"/>
      <c r="F180" s="8"/>
      <c r="G180" s="8" t="str">
        <f t="shared" si="0"/>
        <v/>
      </c>
    </row>
    <row r="181" spans="1:7" ht="17.25" hidden="1" customHeight="1">
      <c r="A181" s="8">
        <v>32</v>
      </c>
      <c r="B181" s="8" t="str">
        <f>pd!C37</f>
        <v>MUHAMMAD SYIFA ALIF NUGRAHA</v>
      </c>
      <c r="C181" s="8"/>
      <c r="D181" s="8"/>
      <c r="E181" s="8"/>
      <c r="F181" s="8"/>
      <c r="G181" s="8" t="str">
        <f t="shared" si="0"/>
        <v/>
      </c>
    </row>
    <row r="182" spans="1:7" ht="17.25" hidden="1" customHeight="1">
      <c r="A182" s="8">
        <v>33</v>
      </c>
      <c r="B182" s="8" t="str">
        <f>pd!C38</f>
        <v>MUHAMMAD YUSUF</v>
      </c>
      <c r="C182" s="8"/>
      <c r="D182" s="8"/>
      <c r="E182" s="8"/>
      <c r="F182" s="8"/>
      <c r="G182" s="8" t="str">
        <f t="shared" si="0"/>
        <v/>
      </c>
    </row>
    <row r="183" spans="1:7" ht="17.25" hidden="1" customHeight="1">
      <c r="A183" s="8">
        <v>34</v>
      </c>
      <c r="B183" s="8" t="str">
        <f>pd!C39</f>
        <v>OSAMAH NASRULLAH</v>
      </c>
      <c r="C183" s="8"/>
      <c r="D183" s="8"/>
      <c r="E183" s="8"/>
      <c r="F183" s="8"/>
      <c r="G183" s="8" t="str">
        <f t="shared" si="0"/>
        <v/>
      </c>
    </row>
    <row r="184" spans="1:7" ht="17.25" hidden="1" customHeight="1">
      <c r="A184" s="8">
        <v>35</v>
      </c>
      <c r="B184" s="8" t="str">
        <f>pd!C40</f>
        <v>RUDISA</v>
      </c>
      <c r="C184" s="8"/>
      <c r="D184" s="8"/>
      <c r="E184" s="8"/>
      <c r="F184" s="8"/>
      <c r="G184" s="8" t="str">
        <f t="shared" si="0"/>
        <v/>
      </c>
    </row>
    <row r="185" spans="1:7" ht="17.25" hidden="1" customHeight="1">
      <c r="A185" s="8">
        <v>36</v>
      </c>
      <c r="B185" s="8" t="str">
        <f>pd!C41</f>
        <v>ZAINAL ILMI</v>
      </c>
      <c r="C185" s="8"/>
      <c r="D185" s="8"/>
      <c r="E185" s="8"/>
      <c r="F185" s="8"/>
      <c r="G185" s="8" t="str">
        <f t="shared" si="0"/>
        <v/>
      </c>
    </row>
    <row r="186" spans="1:7" ht="17.25" hidden="1" customHeight="1">
      <c r="A186" s="8">
        <v>37</v>
      </c>
      <c r="B186" s="8">
        <f>pd!C42</f>
        <v>0</v>
      </c>
      <c r="C186" s="8"/>
      <c r="D186" s="8"/>
      <c r="E186" s="8"/>
      <c r="F186" s="8"/>
      <c r="G186" s="8" t="str">
        <f t="shared" si="0"/>
        <v/>
      </c>
    </row>
    <row r="187" spans="1:7" ht="17.25" hidden="1" customHeight="1">
      <c r="A187" s="8">
        <v>38</v>
      </c>
      <c r="B187" s="8">
        <f>pd!C43</f>
        <v>0</v>
      </c>
      <c r="C187" s="8"/>
      <c r="D187" s="8"/>
      <c r="E187" s="8"/>
      <c r="F187" s="8"/>
      <c r="G187" s="8" t="str">
        <f t="shared" si="0"/>
        <v/>
      </c>
    </row>
    <row r="188" spans="1:7" ht="17.25" hidden="1" customHeight="1">
      <c r="A188" s="8">
        <v>39</v>
      </c>
      <c r="B188" s="8">
        <f>pd!C44</f>
        <v>0</v>
      </c>
      <c r="C188" s="8"/>
      <c r="D188" s="8"/>
      <c r="E188" s="8"/>
      <c r="F188" s="8"/>
      <c r="G188" s="8" t="str">
        <f t="shared" si="0"/>
        <v/>
      </c>
    </row>
    <row r="189" spans="1:7" ht="17.25" hidden="1" customHeight="1">
      <c r="A189" s="8">
        <v>40</v>
      </c>
      <c r="B189" s="8">
        <f>pd!C45</f>
        <v>0</v>
      </c>
      <c r="C189" s="8"/>
      <c r="D189" s="8"/>
      <c r="E189" s="8"/>
      <c r="F189" s="8"/>
      <c r="G189" s="8" t="str">
        <f t="shared" si="0"/>
        <v/>
      </c>
    </row>
    <row r="191" spans="1:7" ht="17.25" customHeight="1">
      <c r="A191" s="1">
        <v>3</v>
      </c>
      <c r="B191" s="1" t="s">
        <v>178</v>
      </c>
    </row>
    <row r="192" spans="1:7" ht="17.25" customHeight="1">
      <c r="B192" s="1" t="s">
        <v>116</v>
      </c>
    </row>
    <row r="193" spans="1:2" ht="17.25" customHeight="1">
      <c r="B193" s="1" t="s">
        <v>117</v>
      </c>
    </row>
    <row r="194" spans="1:2" ht="17.25" customHeight="1">
      <c r="B194" s="1" t="s">
        <v>118</v>
      </c>
    </row>
    <row r="195" spans="1:2" ht="17.25" customHeight="1">
      <c r="B195" s="1" t="s">
        <v>119</v>
      </c>
    </row>
    <row r="197" spans="1:2" ht="17.25" customHeight="1">
      <c r="A197" s="1" t="s">
        <v>120</v>
      </c>
    </row>
    <row r="198" spans="1:2" ht="17.25" customHeight="1">
      <c r="B198" s="1" t="s">
        <v>111</v>
      </c>
    </row>
    <row r="199" spans="1:2" ht="17.25" customHeight="1">
      <c r="B199" s="303" t="s">
        <v>121</v>
      </c>
    </row>
    <row r="200" spans="1:2" ht="17.25" customHeight="1">
      <c r="B200" s="303" t="s">
        <v>122</v>
      </c>
    </row>
    <row r="201" spans="1:2" ht="17.25" customHeight="1">
      <c r="B201" s="303" t="s">
        <v>123</v>
      </c>
    </row>
    <row r="202" spans="1:2" ht="17.25" customHeight="1">
      <c r="B202" s="303" t="s">
        <v>124</v>
      </c>
    </row>
    <row r="204" spans="1:2" ht="17.25" customHeight="1">
      <c r="B204" s="1" t="s">
        <v>125</v>
      </c>
    </row>
    <row r="205" spans="1:2" ht="17.25" customHeight="1">
      <c r="B205" s="1" t="s">
        <v>126</v>
      </c>
    </row>
    <row r="206" spans="1:2" ht="17.25" customHeight="1">
      <c r="B206" s="1" t="s">
        <v>127</v>
      </c>
    </row>
    <row r="207" spans="1:2" ht="17.25" customHeight="1">
      <c r="B207" s="1" t="s">
        <v>128</v>
      </c>
    </row>
    <row r="208" spans="1:2" ht="17.25" customHeight="1">
      <c r="B208" s="1" t="s">
        <v>129</v>
      </c>
    </row>
    <row r="210" spans="1:2" ht="17.25" customHeight="1">
      <c r="B210" s="1" t="s">
        <v>130</v>
      </c>
    </row>
    <row r="211" spans="1:2" ht="17.25" customHeight="1">
      <c r="B211" s="1" t="s">
        <v>132</v>
      </c>
    </row>
    <row r="212" spans="1:2" ht="17.25" customHeight="1">
      <c r="B212" s="1" t="s">
        <v>133</v>
      </c>
    </row>
    <row r="213" spans="1:2" ht="17.25" customHeight="1">
      <c r="B213" s="1" t="s">
        <v>134</v>
      </c>
    </row>
    <row r="214" spans="1:2" ht="17.25" customHeight="1">
      <c r="B214" s="1" t="s">
        <v>135</v>
      </c>
    </row>
    <row r="216" spans="1:2" ht="17.25" customHeight="1">
      <c r="B216" s="1" t="s">
        <v>131</v>
      </c>
    </row>
    <row r="217" spans="1:2" ht="17.25" customHeight="1">
      <c r="B217" s="1" t="s">
        <v>136</v>
      </c>
    </row>
    <row r="218" spans="1:2" ht="17.25" customHeight="1">
      <c r="B218" s="1" t="s">
        <v>137</v>
      </c>
    </row>
    <row r="219" spans="1:2" ht="17.25" customHeight="1">
      <c r="B219" s="1" t="s">
        <v>138</v>
      </c>
    </row>
    <row r="220" spans="1:2" ht="17.25" customHeight="1">
      <c r="B220" s="1" t="s">
        <v>139</v>
      </c>
    </row>
    <row r="221" spans="1:2" ht="17.25" customHeight="1">
      <c r="B221" s="1" t="s">
        <v>43</v>
      </c>
    </row>
    <row r="222" spans="1:2" ht="17.25" customHeight="1">
      <c r="A222" s="1" t="s">
        <v>170</v>
      </c>
    </row>
    <row r="223" spans="1:2" ht="17.25" customHeight="1">
      <c r="B223" s="1" t="s">
        <v>43</v>
      </c>
    </row>
    <row r="224" spans="1:2" ht="17.25" customHeight="1">
      <c r="A224" s="1" t="s">
        <v>181</v>
      </c>
    </row>
    <row r="225" spans="1:8" ht="17.25" customHeight="1">
      <c r="B225" s="1" t="s">
        <v>140</v>
      </c>
    </row>
    <row r="226" spans="1:8" ht="17.25" customHeight="1">
      <c r="B226" s="1" t="s">
        <v>141</v>
      </c>
    </row>
    <row r="227" spans="1:8" ht="17.25" customHeight="1">
      <c r="B227" s="1" t="s">
        <v>142</v>
      </c>
    </row>
    <row r="228" spans="1:8" ht="17.25" customHeight="1">
      <c r="B228" s="1" t="s">
        <v>143</v>
      </c>
    </row>
    <row r="230" spans="1:8" ht="17.25" customHeight="1">
      <c r="B230" s="1" t="s">
        <v>151</v>
      </c>
    </row>
    <row r="231" spans="1:8" ht="17.25" customHeight="1">
      <c r="A231" s="334" t="s">
        <v>2</v>
      </c>
      <c r="B231" s="341"/>
      <c r="C231" s="470" t="s">
        <v>61</v>
      </c>
      <c r="D231" s="472"/>
      <c r="E231" s="470" t="s">
        <v>152</v>
      </c>
      <c r="F231" s="471"/>
      <c r="G231" s="472"/>
      <c r="H231" s="302" t="s">
        <v>153</v>
      </c>
    </row>
    <row r="232" spans="1:8" ht="64.5" customHeight="1">
      <c r="A232" s="333" t="e">
        <f>B141</f>
        <v>#REF!</v>
      </c>
      <c r="B232" s="333"/>
      <c r="C232" s="336" t="e">
        <f>A30</f>
        <v>#REF!</v>
      </c>
      <c r="D232" s="337"/>
      <c r="E232" s="336" t="s">
        <v>640</v>
      </c>
      <c r="F232" s="473"/>
      <c r="G232" s="337"/>
      <c r="H232" s="300" t="s">
        <v>146</v>
      </c>
    </row>
    <row r="233" spans="1:8" ht="17.25" customHeight="1">
      <c r="A233" s="336" t="s">
        <v>388</v>
      </c>
      <c r="B233" s="473"/>
      <c r="C233" s="473"/>
      <c r="D233" s="473"/>
      <c r="E233" s="473"/>
      <c r="F233" s="473"/>
      <c r="G233" s="473"/>
      <c r="H233" s="337"/>
    </row>
    <row r="234" spans="1:8" ht="17.25" customHeight="1">
      <c r="A234" s="297">
        <v>1</v>
      </c>
      <c r="B234" s="336" t="s">
        <v>641</v>
      </c>
      <c r="C234" s="473"/>
      <c r="D234" s="473"/>
      <c r="E234" s="473"/>
      <c r="F234" s="473"/>
      <c r="G234" s="473"/>
      <c r="H234" s="337"/>
    </row>
    <row r="235" spans="1:8" ht="17.25" hidden="1" customHeight="1">
      <c r="A235" s="297">
        <v>2</v>
      </c>
      <c r="B235" s="336"/>
      <c r="C235" s="473"/>
      <c r="D235" s="473"/>
      <c r="E235" s="473"/>
      <c r="F235" s="473"/>
      <c r="G235" s="473"/>
      <c r="H235" s="337"/>
    </row>
    <row r="236" spans="1:8" ht="17.25" hidden="1" customHeight="1">
      <c r="A236" s="297">
        <v>3</v>
      </c>
      <c r="B236" s="336"/>
      <c r="C236" s="473"/>
      <c r="D236" s="473"/>
      <c r="E236" s="473"/>
      <c r="F236" s="473"/>
      <c r="G236" s="473"/>
      <c r="H236" s="337"/>
    </row>
    <row r="237" spans="1:8" ht="17.25" hidden="1" customHeight="1">
      <c r="A237" s="297">
        <v>4</v>
      </c>
      <c r="B237" s="336"/>
      <c r="C237" s="473"/>
      <c r="D237" s="473"/>
      <c r="E237" s="473"/>
      <c r="F237" s="473"/>
      <c r="G237" s="473"/>
      <c r="H237" s="337"/>
    </row>
    <row r="238" spans="1:8" ht="17.25" hidden="1" customHeight="1">
      <c r="A238" s="297">
        <v>5</v>
      </c>
      <c r="B238" s="336"/>
      <c r="C238" s="473"/>
      <c r="D238" s="473"/>
      <c r="E238" s="473"/>
      <c r="F238" s="473"/>
      <c r="G238" s="473"/>
      <c r="H238" s="337"/>
    </row>
    <row r="239" spans="1:8" ht="17.25" hidden="1" customHeight="1">
      <c r="A239" s="297">
        <v>6</v>
      </c>
      <c r="B239" s="336"/>
      <c r="C239" s="473"/>
      <c r="D239" s="473"/>
      <c r="E239" s="473"/>
      <c r="F239" s="473"/>
      <c r="G239" s="473"/>
      <c r="H239" s="337"/>
    </row>
    <row r="240" spans="1:8" ht="17.25" hidden="1" customHeight="1">
      <c r="A240" s="297">
        <v>7</v>
      </c>
      <c r="B240" s="336"/>
      <c r="C240" s="473"/>
      <c r="D240" s="473"/>
      <c r="E240" s="473"/>
      <c r="F240" s="473"/>
      <c r="G240" s="473"/>
      <c r="H240" s="337"/>
    </row>
    <row r="241" spans="1:10" ht="17.25" hidden="1" customHeight="1">
      <c r="A241" s="297">
        <v>8</v>
      </c>
      <c r="B241" s="336"/>
      <c r="C241" s="473"/>
      <c r="D241" s="473"/>
      <c r="E241" s="473"/>
      <c r="F241" s="473"/>
      <c r="G241" s="473"/>
      <c r="H241" s="337"/>
    </row>
    <row r="242" spans="1:10" ht="17.25" hidden="1" customHeight="1">
      <c r="A242" s="297">
        <v>9</v>
      </c>
      <c r="B242" s="336"/>
      <c r="C242" s="473"/>
      <c r="D242" s="473"/>
      <c r="E242" s="473"/>
      <c r="F242" s="473"/>
      <c r="G242" s="473"/>
      <c r="H242" s="337"/>
    </row>
    <row r="243" spans="1:10" ht="17.25" hidden="1" customHeight="1">
      <c r="A243" s="297">
        <v>10</v>
      </c>
      <c r="B243" s="336"/>
      <c r="C243" s="473"/>
      <c r="D243" s="473"/>
      <c r="E243" s="473"/>
      <c r="F243" s="473"/>
      <c r="G243" s="473"/>
      <c r="H243" s="337"/>
    </row>
    <row r="244" spans="1:10" ht="17.25" customHeight="1">
      <c r="A244" s="463" t="s">
        <v>154</v>
      </c>
      <c r="B244" s="464"/>
      <c r="C244" s="464"/>
      <c r="D244" s="464"/>
      <c r="E244" s="464"/>
      <c r="F244" s="464"/>
      <c r="G244" s="464"/>
      <c r="H244" s="465"/>
    </row>
    <row r="245" spans="1:10" ht="176.25" customHeight="1">
      <c r="A245" s="297">
        <v>1</v>
      </c>
      <c r="B245" s="336" t="s">
        <v>642</v>
      </c>
      <c r="C245" s="473"/>
      <c r="D245" s="473"/>
      <c r="E245" s="473"/>
      <c r="F245" s="473"/>
      <c r="G245" s="473"/>
      <c r="H245" s="337"/>
    </row>
    <row r="246" spans="1:10" ht="17.25" hidden="1" customHeight="1">
      <c r="A246" s="297">
        <v>2</v>
      </c>
      <c r="B246" s="336"/>
      <c r="C246" s="473"/>
      <c r="D246" s="473"/>
      <c r="E246" s="473"/>
      <c r="F246" s="473"/>
      <c r="G246" s="473"/>
      <c r="H246" s="337"/>
      <c r="I246" s="211"/>
      <c r="J246" s="211"/>
    </row>
    <row r="247" spans="1:10" ht="17.25" hidden="1" customHeight="1">
      <c r="A247" s="297">
        <v>3</v>
      </c>
      <c r="B247" s="336"/>
      <c r="C247" s="473"/>
      <c r="D247" s="473"/>
      <c r="E247" s="473"/>
      <c r="F247" s="473"/>
      <c r="G247" s="473"/>
      <c r="H247" s="337"/>
      <c r="I247" s="211"/>
      <c r="J247" s="211"/>
    </row>
    <row r="248" spans="1:10" ht="17.25" hidden="1" customHeight="1">
      <c r="A248" s="297">
        <v>4</v>
      </c>
      <c r="B248" s="336"/>
      <c r="C248" s="473"/>
      <c r="D248" s="473"/>
      <c r="E248" s="473"/>
      <c r="F248" s="473"/>
      <c r="G248" s="473"/>
      <c r="H248" s="337"/>
      <c r="I248" s="211"/>
      <c r="J248" s="211"/>
    </row>
    <row r="249" spans="1:10" ht="17.25" hidden="1" customHeight="1">
      <c r="A249" s="297">
        <v>5</v>
      </c>
      <c r="B249" s="336"/>
      <c r="C249" s="473"/>
      <c r="D249" s="473"/>
      <c r="E249" s="473"/>
      <c r="F249" s="473"/>
      <c r="G249" s="473"/>
      <c r="H249" s="337"/>
      <c r="I249" s="211"/>
      <c r="J249" s="211"/>
    </row>
    <row r="250" spans="1:10" ht="17.25" hidden="1" customHeight="1">
      <c r="A250" s="297">
        <v>6</v>
      </c>
      <c r="B250" s="336"/>
      <c r="C250" s="473"/>
      <c r="D250" s="473"/>
      <c r="E250" s="473"/>
      <c r="F250" s="473"/>
      <c r="G250" s="473"/>
      <c r="H250" s="337"/>
      <c r="I250" s="211"/>
      <c r="J250" s="211"/>
    </row>
    <row r="251" spans="1:10" ht="17.25" hidden="1" customHeight="1">
      <c r="A251" s="297">
        <v>7</v>
      </c>
      <c r="B251" s="336"/>
      <c r="C251" s="473"/>
      <c r="D251" s="473"/>
      <c r="E251" s="473"/>
      <c r="F251" s="473"/>
      <c r="G251" s="473"/>
      <c r="H251" s="337"/>
      <c r="I251" s="211"/>
      <c r="J251" s="211"/>
    </row>
    <row r="252" spans="1:10" ht="17.25" hidden="1" customHeight="1">
      <c r="A252" s="297">
        <v>8</v>
      </c>
      <c r="B252" s="336"/>
      <c r="C252" s="473"/>
      <c r="D252" s="473"/>
      <c r="E252" s="473"/>
      <c r="F252" s="473"/>
      <c r="G252" s="473"/>
      <c r="H252" s="337"/>
      <c r="I252" s="211"/>
      <c r="J252" s="211"/>
    </row>
    <row r="253" spans="1:10" ht="17.25" hidden="1" customHeight="1">
      <c r="A253" s="297">
        <v>9</v>
      </c>
      <c r="B253" s="336"/>
      <c r="C253" s="473"/>
      <c r="D253" s="473"/>
      <c r="E253" s="473"/>
      <c r="F253" s="473"/>
      <c r="G253" s="473"/>
      <c r="H253" s="337"/>
      <c r="I253" s="211"/>
      <c r="J253" s="211"/>
    </row>
    <row r="254" spans="1:10" ht="17.25" hidden="1" customHeight="1">
      <c r="A254" s="297">
        <v>10</v>
      </c>
      <c r="B254" s="336"/>
      <c r="C254" s="473"/>
      <c r="D254" s="473"/>
      <c r="E254" s="473"/>
      <c r="F254" s="473"/>
      <c r="G254" s="473"/>
      <c r="H254" s="337"/>
      <c r="I254" s="211"/>
      <c r="J254" s="211"/>
    </row>
    <row r="255" spans="1:10" ht="17.25" customHeight="1">
      <c r="A255" s="211"/>
      <c r="B255" s="211"/>
      <c r="C255" s="211"/>
      <c r="D255" s="211"/>
      <c r="E255" s="211"/>
      <c r="F255" s="211"/>
      <c r="G255" s="211"/>
      <c r="H255" s="211"/>
      <c r="I255" s="211"/>
      <c r="J255" s="211"/>
    </row>
    <row r="256" spans="1:10" ht="17.25" customHeight="1">
      <c r="A256" s="157">
        <v>4</v>
      </c>
      <c r="B256" s="1" t="s">
        <v>155</v>
      </c>
    </row>
    <row r="257" spans="1:14" s="299" customFormat="1" ht="17.25" customHeight="1">
      <c r="A257" s="319" t="s">
        <v>52</v>
      </c>
      <c r="B257" s="319" t="s">
        <v>110</v>
      </c>
      <c r="C257" s="318" t="s">
        <v>156</v>
      </c>
      <c r="D257" s="318"/>
      <c r="E257" s="318"/>
      <c r="F257" s="318"/>
      <c r="G257" s="318"/>
      <c r="H257" s="318"/>
      <c r="I257" s="318"/>
      <c r="J257" s="318"/>
      <c r="K257" s="318"/>
      <c r="L257" s="318"/>
      <c r="M257" s="319" t="s">
        <v>157</v>
      </c>
      <c r="N257" s="1" t="s">
        <v>407</v>
      </c>
    </row>
    <row r="258" spans="1:14" s="299" customFormat="1" ht="17.25" customHeight="1">
      <c r="A258" s="320"/>
      <c r="B258" s="320"/>
      <c r="C258" s="297">
        <v>1</v>
      </c>
      <c r="D258" s="297">
        <v>2</v>
      </c>
      <c r="E258" s="297">
        <v>3</v>
      </c>
      <c r="F258" s="297">
        <v>4</v>
      </c>
      <c r="G258" s="297">
        <v>5</v>
      </c>
      <c r="H258" s="297">
        <v>6</v>
      </c>
      <c r="I258" s="297">
        <v>7</v>
      </c>
      <c r="J258" s="297">
        <v>8</v>
      </c>
      <c r="K258" s="297">
        <v>9</v>
      </c>
      <c r="L258" s="297">
        <v>10</v>
      </c>
      <c r="M258" s="320"/>
      <c r="N258" s="1">
        <v>25</v>
      </c>
    </row>
    <row r="259" spans="1:14" ht="17.25" customHeight="1">
      <c r="A259" s="301">
        <v>1</v>
      </c>
      <c r="B259" s="8" t="str">
        <f>B150</f>
        <v>AHMAD JUNAIDI</v>
      </c>
      <c r="C259" s="301"/>
      <c r="D259" s="301"/>
      <c r="E259" s="301"/>
      <c r="F259" s="301"/>
      <c r="G259" s="301"/>
      <c r="H259" s="301"/>
      <c r="I259" s="301"/>
      <c r="J259" s="301"/>
      <c r="K259" s="301"/>
      <c r="L259" s="301"/>
      <c r="M259" s="301" t="str">
        <f>IF(COUNT(C259:L259)=0,"",((SUM(C259:L259)/(COUNTA($B$234:$H$243)*4))*4)*$N$258)</f>
        <v/>
      </c>
    </row>
    <row r="260" spans="1:14" ht="17.25" customHeight="1">
      <c r="A260" s="301">
        <v>2</v>
      </c>
      <c r="B260" s="8" t="str">
        <f t="shared" ref="B260:B298" si="1">B151</f>
        <v>AHMAD RIYUDHA</v>
      </c>
      <c r="C260" s="301"/>
      <c r="D260" s="301"/>
      <c r="E260" s="301"/>
      <c r="F260" s="301"/>
      <c r="G260" s="301"/>
      <c r="H260" s="301"/>
      <c r="I260" s="301"/>
      <c r="J260" s="301"/>
      <c r="K260" s="301"/>
      <c r="L260" s="301"/>
      <c r="M260" s="301" t="str">
        <f>IF(COUNT(C260:L260)=0,"",((SUM(C260:L260)/(COUNTA($B$234:$H$243)*4))*4)*$N$258)</f>
        <v/>
      </c>
    </row>
    <row r="261" spans="1:14" ht="17.25" customHeight="1">
      <c r="A261" s="301">
        <v>3</v>
      </c>
      <c r="B261" s="8" t="str">
        <f t="shared" si="1"/>
        <v>AHMAD SAYUDINOR</v>
      </c>
      <c r="C261" s="301"/>
      <c r="D261" s="301"/>
      <c r="E261" s="301"/>
      <c r="F261" s="301"/>
      <c r="G261" s="301"/>
      <c r="H261" s="301"/>
      <c r="I261" s="301"/>
      <c r="J261" s="301"/>
      <c r="K261" s="301"/>
      <c r="L261" s="301"/>
      <c r="M261" s="301" t="str">
        <f t="shared" ref="M261:M298" si="2">IF(COUNT(C261:L261)=0,"",((SUM(C261:L261)/(COUNTA($B$234:$H$243)*4))*4)*$N$258)</f>
        <v/>
      </c>
    </row>
    <row r="262" spans="1:14" ht="17.25" hidden="1" customHeight="1">
      <c r="A262" s="301">
        <v>4</v>
      </c>
      <c r="B262" s="8" t="str">
        <f t="shared" si="1"/>
        <v>HILMAN SYA'FEI</v>
      </c>
      <c r="C262" s="301"/>
      <c r="D262" s="301"/>
      <c r="E262" s="301"/>
      <c r="F262" s="301"/>
      <c r="G262" s="301"/>
      <c r="H262" s="301"/>
      <c r="I262" s="301"/>
      <c r="J262" s="301"/>
      <c r="K262" s="301"/>
      <c r="L262" s="301"/>
      <c r="M262" s="301" t="str">
        <f t="shared" si="2"/>
        <v/>
      </c>
    </row>
    <row r="263" spans="1:14" ht="17.25" hidden="1" customHeight="1">
      <c r="A263" s="301">
        <v>5</v>
      </c>
      <c r="B263" s="8" t="str">
        <f t="shared" si="1"/>
        <v>JAMALUDDIN</v>
      </c>
      <c r="C263" s="301"/>
      <c r="D263" s="301"/>
      <c r="E263" s="301"/>
      <c r="F263" s="301"/>
      <c r="G263" s="301"/>
      <c r="H263" s="301"/>
      <c r="I263" s="301"/>
      <c r="J263" s="301"/>
      <c r="K263" s="301"/>
      <c r="L263" s="301"/>
      <c r="M263" s="301" t="str">
        <f t="shared" si="2"/>
        <v/>
      </c>
    </row>
    <row r="264" spans="1:14" ht="17.25" hidden="1" customHeight="1">
      <c r="A264" s="301">
        <v>6</v>
      </c>
      <c r="B264" s="8" t="str">
        <f t="shared" si="1"/>
        <v>M. ADITYA RYANDI</v>
      </c>
      <c r="C264" s="301"/>
      <c r="D264" s="301"/>
      <c r="E264" s="301"/>
      <c r="F264" s="301"/>
      <c r="G264" s="301"/>
      <c r="H264" s="301"/>
      <c r="I264" s="301"/>
      <c r="J264" s="301"/>
      <c r="K264" s="301"/>
      <c r="L264" s="301"/>
      <c r="M264" s="301" t="str">
        <f t="shared" si="2"/>
        <v/>
      </c>
    </row>
    <row r="265" spans="1:14" ht="17.25" hidden="1" customHeight="1">
      <c r="A265" s="301">
        <v>7</v>
      </c>
      <c r="B265" s="8" t="str">
        <f t="shared" si="1"/>
        <v>M. ZAINAL AKBAR</v>
      </c>
      <c r="C265" s="301"/>
      <c r="D265" s="301"/>
      <c r="E265" s="301"/>
      <c r="F265" s="301"/>
      <c r="G265" s="301"/>
      <c r="H265" s="301"/>
      <c r="I265" s="301"/>
      <c r="J265" s="301"/>
      <c r="K265" s="301"/>
      <c r="L265" s="301"/>
      <c r="M265" s="301" t="str">
        <f t="shared" si="2"/>
        <v/>
      </c>
    </row>
    <row r="266" spans="1:14" ht="17.25" hidden="1" customHeight="1">
      <c r="A266" s="301">
        <v>8</v>
      </c>
      <c r="B266" s="8" t="str">
        <f t="shared" si="1"/>
        <v>MAULIDI</v>
      </c>
      <c r="C266" s="301"/>
      <c r="D266" s="301"/>
      <c r="E266" s="301"/>
      <c r="F266" s="301"/>
      <c r="G266" s="301"/>
      <c r="H266" s="301"/>
      <c r="I266" s="301"/>
      <c r="J266" s="301"/>
      <c r="K266" s="301"/>
      <c r="L266" s="301"/>
      <c r="M266" s="301" t="str">
        <f t="shared" si="2"/>
        <v/>
      </c>
    </row>
    <row r="267" spans="1:14" ht="17.25" hidden="1" customHeight="1">
      <c r="A267" s="301">
        <v>9</v>
      </c>
      <c r="B267" s="8" t="str">
        <f t="shared" si="1"/>
        <v>MUHAMMAD AGUS RIFANI</v>
      </c>
      <c r="C267" s="301"/>
      <c r="D267" s="301"/>
      <c r="E267" s="301"/>
      <c r="F267" s="301"/>
      <c r="G267" s="301"/>
      <c r="H267" s="301"/>
      <c r="I267" s="301"/>
      <c r="J267" s="301"/>
      <c r="K267" s="301"/>
      <c r="L267" s="301"/>
      <c r="M267" s="301" t="str">
        <f t="shared" si="2"/>
        <v/>
      </c>
    </row>
    <row r="268" spans="1:14" ht="17.25" hidden="1" customHeight="1">
      <c r="A268" s="301">
        <v>10</v>
      </c>
      <c r="B268" s="8" t="str">
        <f t="shared" si="1"/>
        <v>MUHAMMAD AKBAR</v>
      </c>
      <c r="C268" s="301"/>
      <c r="D268" s="301"/>
      <c r="E268" s="301"/>
      <c r="F268" s="301"/>
      <c r="G268" s="301"/>
      <c r="H268" s="301"/>
      <c r="I268" s="301"/>
      <c r="J268" s="301"/>
      <c r="K268" s="301"/>
      <c r="L268" s="301"/>
      <c r="M268" s="301" t="str">
        <f t="shared" si="2"/>
        <v/>
      </c>
    </row>
    <row r="269" spans="1:14" ht="17.25" hidden="1" customHeight="1">
      <c r="A269" s="301">
        <v>11</v>
      </c>
      <c r="B269" s="8" t="str">
        <f t="shared" si="1"/>
        <v>MUHAMMAD ALPIANOR</v>
      </c>
      <c r="C269" s="301"/>
      <c r="D269" s="301"/>
      <c r="E269" s="301"/>
      <c r="F269" s="301"/>
      <c r="G269" s="301"/>
      <c r="H269" s="301"/>
      <c r="I269" s="301"/>
      <c r="J269" s="301"/>
      <c r="K269" s="301"/>
      <c r="L269" s="301"/>
      <c r="M269" s="301" t="str">
        <f t="shared" si="2"/>
        <v/>
      </c>
    </row>
    <row r="270" spans="1:14" ht="17.25" hidden="1" customHeight="1">
      <c r="A270" s="301">
        <v>12</v>
      </c>
      <c r="B270" s="8" t="str">
        <f t="shared" si="1"/>
        <v>MUHAMMAD ANDRIAN</v>
      </c>
      <c r="C270" s="301"/>
      <c r="D270" s="301"/>
      <c r="E270" s="301"/>
      <c r="F270" s="301"/>
      <c r="G270" s="301"/>
      <c r="H270" s="301"/>
      <c r="I270" s="301"/>
      <c r="J270" s="301"/>
      <c r="K270" s="301"/>
      <c r="L270" s="301"/>
      <c r="M270" s="301" t="str">
        <f t="shared" si="2"/>
        <v/>
      </c>
    </row>
    <row r="271" spans="1:14" ht="17.25" hidden="1" customHeight="1">
      <c r="A271" s="301">
        <v>13</v>
      </c>
      <c r="B271" s="8" t="str">
        <f t="shared" si="1"/>
        <v>MUHAMMAD AZIDAN</v>
      </c>
      <c r="C271" s="301"/>
      <c r="D271" s="301"/>
      <c r="E271" s="301"/>
      <c r="F271" s="301"/>
      <c r="G271" s="301"/>
      <c r="H271" s="301"/>
      <c r="I271" s="301"/>
      <c r="J271" s="301"/>
      <c r="K271" s="301"/>
      <c r="L271" s="301"/>
      <c r="M271" s="301" t="str">
        <f t="shared" si="2"/>
        <v/>
      </c>
    </row>
    <row r="272" spans="1:14" ht="17.25" hidden="1" customHeight="1">
      <c r="A272" s="301">
        <v>14</v>
      </c>
      <c r="B272" s="8" t="str">
        <f t="shared" si="1"/>
        <v>MUHAMMAD FAHRIANSYAH</v>
      </c>
      <c r="C272" s="301"/>
      <c r="D272" s="301"/>
      <c r="E272" s="301"/>
      <c r="F272" s="301"/>
      <c r="G272" s="301"/>
      <c r="H272" s="301"/>
      <c r="I272" s="301"/>
      <c r="J272" s="301"/>
      <c r="K272" s="301"/>
      <c r="L272" s="301"/>
      <c r="M272" s="301" t="str">
        <f t="shared" si="2"/>
        <v/>
      </c>
    </row>
    <row r="273" spans="1:13" ht="17.25" hidden="1" customHeight="1">
      <c r="A273" s="301">
        <v>15</v>
      </c>
      <c r="B273" s="8" t="str">
        <f t="shared" si="1"/>
        <v>MUHAMMAD FAUZAN</v>
      </c>
      <c r="C273" s="301"/>
      <c r="D273" s="301"/>
      <c r="E273" s="301"/>
      <c r="F273" s="301"/>
      <c r="G273" s="301"/>
      <c r="H273" s="301"/>
      <c r="I273" s="301"/>
      <c r="J273" s="301"/>
      <c r="K273" s="301"/>
      <c r="L273" s="301"/>
      <c r="M273" s="301" t="str">
        <f t="shared" si="2"/>
        <v/>
      </c>
    </row>
    <row r="274" spans="1:13" ht="17.25" hidden="1" customHeight="1">
      <c r="A274" s="301">
        <v>16</v>
      </c>
      <c r="B274" s="8" t="str">
        <f t="shared" si="1"/>
        <v>MUHAMMAD FAZAL HAFIZH</v>
      </c>
      <c r="C274" s="301"/>
      <c r="D274" s="301"/>
      <c r="E274" s="301"/>
      <c r="F274" s="301"/>
      <c r="G274" s="301"/>
      <c r="H274" s="301"/>
      <c r="I274" s="301"/>
      <c r="J274" s="301"/>
      <c r="K274" s="301"/>
      <c r="L274" s="301"/>
      <c r="M274" s="301" t="str">
        <f t="shared" si="2"/>
        <v/>
      </c>
    </row>
    <row r="275" spans="1:13" ht="17.25" hidden="1" customHeight="1">
      <c r="A275" s="301">
        <v>17</v>
      </c>
      <c r="B275" s="8" t="str">
        <f t="shared" si="1"/>
        <v>MUHAMMAD FIKRI</v>
      </c>
      <c r="C275" s="301"/>
      <c r="D275" s="301"/>
      <c r="E275" s="301"/>
      <c r="F275" s="301"/>
      <c r="G275" s="301"/>
      <c r="H275" s="301"/>
      <c r="I275" s="301"/>
      <c r="J275" s="301"/>
      <c r="K275" s="301"/>
      <c r="L275" s="301"/>
      <c r="M275" s="301" t="str">
        <f t="shared" si="2"/>
        <v/>
      </c>
    </row>
    <row r="276" spans="1:13" ht="17.25" hidden="1" customHeight="1">
      <c r="A276" s="301">
        <v>18</v>
      </c>
      <c r="B276" s="8" t="str">
        <f t="shared" si="1"/>
        <v>MUHAMMAD IHWAN</v>
      </c>
      <c r="C276" s="301"/>
      <c r="D276" s="301"/>
      <c r="E276" s="301"/>
      <c r="F276" s="301"/>
      <c r="G276" s="301"/>
      <c r="H276" s="301"/>
      <c r="I276" s="301"/>
      <c r="J276" s="301"/>
      <c r="K276" s="301"/>
      <c r="L276" s="301"/>
      <c r="M276" s="301" t="str">
        <f t="shared" si="2"/>
        <v/>
      </c>
    </row>
    <row r="277" spans="1:13" ht="17.25" hidden="1" customHeight="1">
      <c r="A277" s="301">
        <v>19</v>
      </c>
      <c r="B277" s="8" t="str">
        <f t="shared" si="1"/>
        <v>MUHAMMAD IQBAL FIRDAUS</v>
      </c>
      <c r="C277" s="301"/>
      <c r="D277" s="301"/>
      <c r="E277" s="301"/>
      <c r="F277" s="301"/>
      <c r="G277" s="301"/>
      <c r="H277" s="301"/>
      <c r="I277" s="301"/>
      <c r="J277" s="301"/>
      <c r="K277" s="301"/>
      <c r="L277" s="301"/>
      <c r="M277" s="301" t="str">
        <f t="shared" si="2"/>
        <v/>
      </c>
    </row>
    <row r="278" spans="1:13" ht="17.25" hidden="1" customHeight="1">
      <c r="A278" s="301">
        <v>20</v>
      </c>
      <c r="B278" s="8" t="str">
        <f t="shared" si="1"/>
        <v>MUHAMMAD IZZA ARRAFI</v>
      </c>
      <c r="C278" s="301"/>
      <c r="D278" s="301"/>
      <c r="E278" s="301"/>
      <c r="F278" s="301"/>
      <c r="G278" s="301"/>
      <c r="H278" s="301"/>
      <c r="I278" s="301"/>
      <c r="J278" s="301"/>
      <c r="K278" s="301"/>
      <c r="L278" s="301"/>
      <c r="M278" s="301" t="str">
        <f t="shared" si="2"/>
        <v/>
      </c>
    </row>
    <row r="279" spans="1:13" ht="17.25" hidden="1" customHeight="1">
      <c r="A279" s="301">
        <v>21</v>
      </c>
      <c r="B279" s="8" t="str">
        <f t="shared" si="1"/>
        <v>MUHAMMAD MAHDI</v>
      </c>
      <c r="C279" s="301"/>
      <c r="D279" s="301"/>
      <c r="E279" s="301"/>
      <c r="F279" s="301"/>
      <c r="G279" s="301"/>
      <c r="H279" s="301"/>
      <c r="I279" s="301"/>
      <c r="J279" s="301"/>
      <c r="K279" s="301"/>
      <c r="L279" s="301"/>
      <c r="M279" s="301" t="str">
        <f t="shared" si="2"/>
        <v/>
      </c>
    </row>
    <row r="280" spans="1:13" ht="17.25" hidden="1" customHeight="1">
      <c r="A280" s="301">
        <v>22</v>
      </c>
      <c r="B280" s="8" t="str">
        <f t="shared" si="1"/>
        <v>MUHAMMAD NAHDY RAMADHAN</v>
      </c>
      <c r="C280" s="301"/>
      <c r="D280" s="301"/>
      <c r="E280" s="301"/>
      <c r="F280" s="301"/>
      <c r="G280" s="301"/>
      <c r="H280" s="301"/>
      <c r="I280" s="301"/>
      <c r="J280" s="301"/>
      <c r="K280" s="301"/>
      <c r="L280" s="301"/>
      <c r="M280" s="301" t="str">
        <f t="shared" si="2"/>
        <v/>
      </c>
    </row>
    <row r="281" spans="1:13" ht="17.25" hidden="1" customHeight="1">
      <c r="A281" s="301">
        <v>23</v>
      </c>
      <c r="B281" s="8" t="str">
        <f t="shared" si="1"/>
        <v>MUHAMMAD NUR FADHILAH</v>
      </c>
      <c r="C281" s="301"/>
      <c r="D281" s="301"/>
      <c r="E281" s="301"/>
      <c r="F281" s="301"/>
      <c r="G281" s="301"/>
      <c r="H281" s="301"/>
      <c r="I281" s="301"/>
      <c r="J281" s="301"/>
      <c r="K281" s="301"/>
      <c r="L281" s="301"/>
      <c r="M281" s="301" t="str">
        <f t="shared" si="2"/>
        <v/>
      </c>
    </row>
    <row r="282" spans="1:13" ht="17.25" hidden="1" customHeight="1">
      <c r="A282" s="301">
        <v>24</v>
      </c>
      <c r="B282" s="8" t="str">
        <f t="shared" si="1"/>
        <v>MUHAMMAD RAHMAN</v>
      </c>
      <c r="C282" s="301"/>
      <c r="D282" s="301"/>
      <c r="E282" s="301"/>
      <c r="F282" s="301"/>
      <c r="G282" s="301"/>
      <c r="H282" s="301"/>
      <c r="I282" s="301"/>
      <c r="J282" s="301"/>
      <c r="K282" s="301"/>
      <c r="L282" s="301"/>
      <c r="M282" s="301" t="str">
        <f t="shared" si="2"/>
        <v/>
      </c>
    </row>
    <row r="283" spans="1:13" ht="17.25" hidden="1" customHeight="1">
      <c r="A283" s="301">
        <v>25</v>
      </c>
      <c r="B283" s="8" t="str">
        <f t="shared" si="1"/>
        <v>MUHAMMAD RAIHAN</v>
      </c>
      <c r="C283" s="301"/>
      <c r="D283" s="301"/>
      <c r="E283" s="301"/>
      <c r="F283" s="301"/>
      <c r="G283" s="301"/>
      <c r="H283" s="301"/>
      <c r="I283" s="301"/>
      <c r="J283" s="301"/>
      <c r="K283" s="301"/>
      <c r="L283" s="301"/>
      <c r="M283" s="301" t="str">
        <f t="shared" si="2"/>
        <v/>
      </c>
    </row>
    <row r="284" spans="1:13" ht="17.25" hidden="1" customHeight="1">
      <c r="A284" s="301">
        <v>26</v>
      </c>
      <c r="B284" s="8" t="str">
        <f t="shared" si="1"/>
        <v>MUHAMMAD RAYHAN PARIZAN</v>
      </c>
      <c r="C284" s="301"/>
      <c r="D284" s="301"/>
      <c r="E284" s="301"/>
      <c r="F284" s="301"/>
      <c r="G284" s="301"/>
      <c r="H284" s="301"/>
      <c r="I284" s="301"/>
      <c r="J284" s="301"/>
      <c r="K284" s="301"/>
      <c r="L284" s="301"/>
      <c r="M284" s="301" t="str">
        <f t="shared" si="2"/>
        <v/>
      </c>
    </row>
    <row r="285" spans="1:13" ht="17.25" hidden="1" customHeight="1">
      <c r="A285" s="301">
        <v>27</v>
      </c>
      <c r="B285" s="8" t="str">
        <f t="shared" si="1"/>
        <v>MUHAMMAD RIFKI</v>
      </c>
      <c r="C285" s="301"/>
      <c r="D285" s="301"/>
      <c r="E285" s="301"/>
      <c r="F285" s="301"/>
      <c r="G285" s="301"/>
      <c r="H285" s="301"/>
      <c r="I285" s="301"/>
      <c r="J285" s="301"/>
      <c r="K285" s="301"/>
      <c r="L285" s="301"/>
      <c r="M285" s="301" t="str">
        <f t="shared" si="2"/>
        <v/>
      </c>
    </row>
    <row r="286" spans="1:13" ht="17.25" hidden="1" customHeight="1">
      <c r="A286" s="301">
        <v>28</v>
      </c>
      <c r="B286" s="8" t="str">
        <f t="shared" si="1"/>
        <v>MUHAMMAD RINALDI MAULANA</v>
      </c>
      <c r="C286" s="301"/>
      <c r="D286" s="301"/>
      <c r="E286" s="301"/>
      <c r="F286" s="301"/>
      <c r="G286" s="301"/>
      <c r="H286" s="301"/>
      <c r="I286" s="301"/>
      <c r="J286" s="301"/>
      <c r="K286" s="301"/>
      <c r="L286" s="301"/>
      <c r="M286" s="301" t="str">
        <f t="shared" si="2"/>
        <v/>
      </c>
    </row>
    <row r="287" spans="1:13" ht="17.25" hidden="1" customHeight="1">
      <c r="A287" s="301">
        <v>29</v>
      </c>
      <c r="B287" s="8" t="str">
        <f t="shared" si="1"/>
        <v>MUHAMMAD RIZAL</v>
      </c>
      <c r="C287" s="301"/>
      <c r="D287" s="301"/>
      <c r="E287" s="301"/>
      <c r="F287" s="301"/>
      <c r="G287" s="301"/>
      <c r="H287" s="301"/>
      <c r="I287" s="301"/>
      <c r="J287" s="301"/>
      <c r="K287" s="301"/>
      <c r="L287" s="301"/>
      <c r="M287" s="301" t="str">
        <f t="shared" si="2"/>
        <v/>
      </c>
    </row>
    <row r="288" spans="1:13" ht="17.25" hidden="1" customHeight="1">
      <c r="A288" s="301">
        <v>30</v>
      </c>
      <c r="B288" s="8" t="str">
        <f t="shared" si="1"/>
        <v>MUHAMMAD RUDI</v>
      </c>
      <c r="C288" s="301"/>
      <c r="D288" s="301"/>
      <c r="E288" s="301"/>
      <c r="F288" s="301"/>
      <c r="G288" s="301"/>
      <c r="H288" s="301"/>
      <c r="I288" s="301"/>
      <c r="J288" s="301"/>
      <c r="K288" s="301"/>
      <c r="L288" s="301"/>
      <c r="M288" s="301" t="str">
        <f t="shared" si="2"/>
        <v/>
      </c>
    </row>
    <row r="289" spans="1:13" ht="17.25" hidden="1" customHeight="1">
      <c r="A289" s="301">
        <v>31</v>
      </c>
      <c r="B289" s="8" t="str">
        <f t="shared" si="1"/>
        <v>MUHAMMAD SARBANI</v>
      </c>
      <c r="C289" s="301"/>
      <c r="D289" s="301"/>
      <c r="E289" s="301"/>
      <c r="F289" s="301"/>
      <c r="G289" s="301"/>
      <c r="H289" s="301"/>
      <c r="I289" s="301"/>
      <c r="J289" s="301"/>
      <c r="K289" s="301"/>
      <c r="L289" s="301"/>
      <c r="M289" s="301" t="str">
        <f t="shared" si="2"/>
        <v/>
      </c>
    </row>
    <row r="290" spans="1:13" ht="17.25" hidden="1" customHeight="1">
      <c r="A290" s="301">
        <v>32</v>
      </c>
      <c r="B290" s="8" t="str">
        <f t="shared" si="1"/>
        <v>MUHAMMAD SYIFA ALIF NUGRAHA</v>
      </c>
      <c r="C290" s="301"/>
      <c r="D290" s="301"/>
      <c r="E290" s="301"/>
      <c r="F290" s="301"/>
      <c r="G290" s="301"/>
      <c r="H290" s="301"/>
      <c r="I290" s="301"/>
      <c r="J290" s="301"/>
      <c r="K290" s="301"/>
      <c r="L290" s="301"/>
      <c r="M290" s="301" t="str">
        <f t="shared" si="2"/>
        <v/>
      </c>
    </row>
    <row r="291" spans="1:13" ht="17.25" hidden="1" customHeight="1">
      <c r="A291" s="301">
        <v>33</v>
      </c>
      <c r="B291" s="8" t="str">
        <f t="shared" si="1"/>
        <v>MUHAMMAD YUSUF</v>
      </c>
      <c r="C291" s="301"/>
      <c r="D291" s="301"/>
      <c r="E291" s="301"/>
      <c r="F291" s="301"/>
      <c r="G291" s="301"/>
      <c r="H291" s="301"/>
      <c r="I291" s="301"/>
      <c r="J291" s="301"/>
      <c r="K291" s="301"/>
      <c r="L291" s="301"/>
      <c r="M291" s="301" t="str">
        <f t="shared" si="2"/>
        <v/>
      </c>
    </row>
    <row r="292" spans="1:13" ht="17.25" hidden="1" customHeight="1">
      <c r="A292" s="301">
        <v>34</v>
      </c>
      <c r="B292" s="8" t="str">
        <f t="shared" si="1"/>
        <v>OSAMAH NASRULLAH</v>
      </c>
      <c r="C292" s="301"/>
      <c r="D292" s="301"/>
      <c r="E292" s="301"/>
      <c r="F292" s="301"/>
      <c r="G292" s="301"/>
      <c r="H292" s="301"/>
      <c r="I292" s="301"/>
      <c r="J292" s="301"/>
      <c r="K292" s="301"/>
      <c r="L292" s="301"/>
      <c r="M292" s="301" t="str">
        <f t="shared" si="2"/>
        <v/>
      </c>
    </row>
    <row r="293" spans="1:13" ht="17.25" hidden="1" customHeight="1">
      <c r="A293" s="301">
        <v>35</v>
      </c>
      <c r="B293" s="8" t="str">
        <f t="shared" si="1"/>
        <v>RUDISA</v>
      </c>
      <c r="C293" s="301"/>
      <c r="D293" s="301"/>
      <c r="E293" s="301"/>
      <c r="F293" s="301"/>
      <c r="G293" s="301"/>
      <c r="H293" s="301"/>
      <c r="I293" s="301"/>
      <c r="J293" s="301"/>
      <c r="K293" s="301"/>
      <c r="L293" s="301"/>
      <c r="M293" s="301" t="str">
        <f t="shared" si="2"/>
        <v/>
      </c>
    </row>
    <row r="294" spans="1:13" ht="17.25" hidden="1" customHeight="1">
      <c r="A294" s="301">
        <v>36</v>
      </c>
      <c r="B294" s="8" t="str">
        <f t="shared" si="1"/>
        <v>ZAINAL ILMI</v>
      </c>
      <c r="C294" s="301"/>
      <c r="D294" s="301"/>
      <c r="E294" s="301"/>
      <c r="F294" s="301"/>
      <c r="G294" s="301"/>
      <c r="H294" s="301"/>
      <c r="I294" s="301"/>
      <c r="J294" s="301"/>
      <c r="K294" s="301"/>
      <c r="L294" s="301"/>
      <c r="M294" s="301" t="str">
        <f t="shared" si="2"/>
        <v/>
      </c>
    </row>
    <row r="295" spans="1:13" ht="17.25" hidden="1" customHeight="1">
      <c r="A295" s="301">
        <v>37</v>
      </c>
      <c r="B295" s="8">
        <f t="shared" si="1"/>
        <v>0</v>
      </c>
      <c r="C295" s="301"/>
      <c r="D295" s="301"/>
      <c r="E295" s="301"/>
      <c r="F295" s="301"/>
      <c r="G295" s="301"/>
      <c r="H295" s="301"/>
      <c r="I295" s="301"/>
      <c r="J295" s="301"/>
      <c r="K295" s="301"/>
      <c r="L295" s="301"/>
      <c r="M295" s="301" t="str">
        <f t="shared" si="2"/>
        <v/>
      </c>
    </row>
    <row r="296" spans="1:13" ht="17.25" hidden="1" customHeight="1">
      <c r="A296" s="301">
        <v>38</v>
      </c>
      <c r="B296" s="8">
        <f t="shared" si="1"/>
        <v>0</v>
      </c>
      <c r="C296" s="301"/>
      <c r="D296" s="301"/>
      <c r="E296" s="301"/>
      <c r="F296" s="301"/>
      <c r="G296" s="301"/>
      <c r="H296" s="301"/>
      <c r="I296" s="301"/>
      <c r="J296" s="301"/>
      <c r="K296" s="301"/>
      <c r="L296" s="301"/>
      <c r="M296" s="301" t="str">
        <f t="shared" si="2"/>
        <v/>
      </c>
    </row>
    <row r="297" spans="1:13" ht="17.25" hidden="1" customHeight="1">
      <c r="A297" s="301">
        <v>39</v>
      </c>
      <c r="B297" s="8">
        <f t="shared" si="1"/>
        <v>0</v>
      </c>
      <c r="C297" s="301"/>
      <c r="D297" s="301"/>
      <c r="E297" s="301"/>
      <c r="F297" s="301"/>
      <c r="G297" s="301"/>
      <c r="H297" s="301"/>
      <c r="I297" s="301"/>
      <c r="J297" s="301"/>
      <c r="K297" s="301"/>
      <c r="L297" s="301"/>
      <c r="M297" s="301" t="str">
        <f t="shared" si="2"/>
        <v/>
      </c>
    </row>
    <row r="298" spans="1:13" ht="17.25" hidden="1" customHeight="1">
      <c r="A298" s="301">
        <v>40</v>
      </c>
      <c r="B298" s="8">
        <f t="shared" si="1"/>
        <v>0</v>
      </c>
      <c r="C298" s="301"/>
      <c r="D298" s="301"/>
      <c r="E298" s="301"/>
      <c r="F298" s="301"/>
      <c r="G298" s="301"/>
      <c r="H298" s="301"/>
      <c r="I298" s="301"/>
      <c r="J298" s="301"/>
      <c r="K298" s="301"/>
      <c r="L298" s="301"/>
      <c r="M298" s="301" t="str">
        <f t="shared" si="2"/>
        <v/>
      </c>
    </row>
    <row r="300" spans="1:13" ht="17.25" customHeight="1">
      <c r="A300" s="1" t="s">
        <v>158</v>
      </c>
    </row>
    <row r="301" spans="1:13" s="7" customFormat="1" ht="65.25" customHeight="1">
      <c r="A301" s="14">
        <v>1</v>
      </c>
      <c r="B301" s="327" t="s">
        <v>643</v>
      </c>
      <c r="C301" s="327"/>
      <c r="D301" s="327"/>
      <c r="E301" s="327"/>
      <c r="F301" s="327"/>
      <c r="G301" s="327"/>
      <c r="H301" s="327"/>
    </row>
    <row r="302" spans="1:13" s="7" customFormat="1" ht="15.75" hidden="1">
      <c r="A302" s="14">
        <v>2</v>
      </c>
      <c r="B302" s="327"/>
      <c r="C302" s="327"/>
      <c r="D302" s="327"/>
      <c r="E302" s="327"/>
      <c r="F302" s="327"/>
      <c r="G302" s="327"/>
      <c r="H302" s="327"/>
    </row>
    <row r="303" spans="1:13" s="7" customFormat="1" ht="15.75" hidden="1">
      <c r="A303" s="14">
        <v>3</v>
      </c>
      <c r="B303" s="327"/>
      <c r="C303" s="327"/>
      <c r="D303" s="327"/>
      <c r="E303" s="327"/>
      <c r="F303" s="327"/>
      <c r="G303" s="327"/>
      <c r="H303" s="327"/>
    </row>
    <row r="304" spans="1:13" s="7" customFormat="1" ht="17.25" hidden="1" customHeight="1">
      <c r="A304" s="14">
        <v>4</v>
      </c>
      <c r="B304" s="327"/>
      <c r="C304" s="327"/>
      <c r="D304" s="327"/>
      <c r="E304" s="327"/>
      <c r="F304" s="327"/>
      <c r="G304" s="327"/>
      <c r="H304" s="327"/>
    </row>
    <row r="305" spans="1:14" s="7" customFormat="1" ht="17.25" hidden="1" customHeight="1">
      <c r="A305" s="14">
        <v>5</v>
      </c>
      <c r="B305" s="327"/>
      <c r="C305" s="327"/>
      <c r="D305" s="327"/>
      <c r="E305" s="327"/>
      <c r="F305" s="327"/>
      <c r="G305" s="327"/>
      <c r="H305" s="327"/>
    </row>
    <row r="306" spans="1:14" s="7" customFormat="1" ht="17.25" hidden="1" customHeight="1">
      <c r="A306" s="14">
        <v>6</v>
      </c>
      <c r="B306" s="327"/>
      <c r="C306" s="327"/>
      <c r="D306" s="327"/>
      <c r="E306" s="327"/>
      <c r="F306" s="327"/>
      <c r="G306" s="327"/>
      <c r="H306" s="327"/>
    </row>
    <row r="307" spans="1:14" s="7" customFormat="1" ht="17.25" hidden="1" customHeight="1">
      <c r="A307" s="14">
        <v>7</v>
      </c>
      <c r="B307" s="327"/>
      <c r="C307" s="327"/>
      <c r="D307" s="327"/>
      <c r="E307" s="327"/>
      <c r="F307" s="327"/>
      <c r="G307" s="327"/>
      <c r="H307" s="327"/>
    </row>
    <row r="308" spans="1:14" s="7" customFormat="1" ht="17.25" hidden="1" customHeight="1">
      <c r="A308" s="14">
        <v>8</v>
      </c>
      <c r="B308" s="327"/>
      <c r="C308" s="327"/>
      <c r="D308" s="327"/>
      <c r="E308" s="327"/>
      <c r="F308" s="327"/>
      <c r="G308" s="327"/>
      <c r="H308" s="327"/>
    </row>
    <row r="309" spans="1:14" s="7" customFormat="1" ht="17.25" hidden="1" customHeight="1">
      <c r="A309" s="14">
        <v>9</v>
      </c>
      <c r="B309" s="327"/>
      <c r="C309" s="327"/>
      <c r="D309" s="327"/>
      <c r="E309" s="327"/>
      <c r="F309" s="327"/>
      <c r="G309" s="327"/>
      <c r="H309" s="327"/>
    </row>
    <row r="310" spans="1:14" s="7" customFormat="1" ht="17.25" hidden="1" customHeight="1">
      <c r="A310" s="14">
        <v>10</v>
      </c>
      <c r="B310" s="327"/>
      <c r="C310" s="327"/>
      <c r="D310" s="327"/>
      <c r="E310" s="327"/>
      <c r="F310" s="327"/>
      <c r="G310" s="327"/>
      <c r="H310" s="327"/>
    </row>
    <row r="312" spans="1:14" ht="17.25" customHeight="1">
      <c r="B312" s="1" t="s">
        <v>180</v>
      </c>
    </row>
    <row r="314" spans="1:14" ht="35.25" customHeight="1">
      <c r="A314" s="298" t="s">
        <v>52</v>
      </c>
      <c r="B314" s="298" t="s">
        <v>110</v>
      </c>
      <c r="C314" s="333" t="e">
        <f>A31</f>
        <v>#REF!</v>
      </c>
      <c r="D314" s="333"/>
      <c r="E314" s="333"/>
      <c r="F314" s="333"/>
      <c r="G314" s="333"/>
      <c r="H314" s="333"/>
      <c r="I314" s="333"/>
      <c r="J314" s="333"/>
      <c r="K314" s="333"/>
      <c r="L314" s="333"/>
      <c r="M314" s="297" t="s">
        <v>157</v>
      </c>
      <c r="N314" s="1" t="s">
        <v>407</v>
      </c>
    </row>
    <row r="315" spans="1:14" ht="17.25" customHeight="1">
      <c r="A315" s="296"/>
      <c r="B315" s="296"/>
      <c r="C315" s="224" t="s">
        <v>395</v>
      </c>
      <c r="D315" s="224" t="s">
        <v>396</v>
      </c>
      <c r="E315" s="224" t="s">
        <v>397</v>
      </c>
      <c r="F315" s="224" t="s">
        <v>398</v>
      </c>
      <c r="G315" s="224" t="s">
        <v>399</v>
      </c>
      <c r="H315" s="224" t="s">
        <v>400</v>
      </c>
      <c r="I315" s="224" t="s">
        <v>401</v>
      </c>
      <c r="J315" s="224" t="s">
        <v>402</v>
      </c>
      <c r="K315" s="224" t="s">
        <v>403</v>
      </c>
      <c r="L315" s="224" t="s">
        <v>404</v>
      </c>
      <c r="M315" s="222"/>
      <c r="N315" s="1">
        <v>25</v>
      </c>
    </row>
    <row r="316" spans="1:14" ht="17.25" customHeight="1">
      <c r="A316" s="301">
        <v>1</v>
      </c>
      <c r="B316" s="8" t="str">
        <f>B259</f>
        <v>AHMAD JUNAIDI</v>
      </c>
      <c r="C316" s="8"/>
      <c r="D316" s="8"/>
      <c r="E316" s="8"/>
      <c r="F316" s="8"/>
      <c r="G316" s="8"/>
      <c r="H316" s="8"/>
      <c r="I316" s="8"/>
      <c r="J316" s="8"/>
      <c r="K316" s="8"/>
      <c r="L316" s="8"/>
      <c r="M316" s="8" t="str">
        <f>IF(MAX(C316:L316)&gt;0,MAX(C316:L316)*$N$315,"")</f>
        <v/>
      </c>
    </row>
    <row r="317" spans="1:14" ht="17.25" customHeight="1">
      <c r="A317" s="301">
        <v>2</v>
      </c>
      <c r="B317" s="8" t="str">
        <f t="shared" ref="B317:B355" si="3">B260</f>
        <v>AHMAD RIYUDHA</v>
      </c>
      <c r="C317" s="8"/>
      <c r="D317" s="8"/>
      <c r="E317" s="8"/>
      <c r="F317" s="8"/>
      <c r="G317" s="8"/>
      <c r="H317" s="8"/>
      <c r="I317" s="8"/>
      <c r="J317" s="8"/>
      <c r="K317" s="8"/>
      <c r="L317" s="8"/>
      <c r="M317" s="8" t="str">
        <f t="shared" ref="M317:M355" si="4">IF(MAX(C317:L317)&gt;0,MAX(C317:L317)*$N$315,"")</f>
        <v/>
      </c>
    </row>
    <row r="318" spans="1:14" ht="17.25" customHeight="1">
      <c r="A318" s="301">
        <v>3</v>
      </c>
      <c r="B318" s="8" t="str">
        <f t="shared" si="3"/>
        <v>AHMAD SAYUDINOR</v>
      </c>
      <c r="C318" s="8"/>
      <c r="D318" s="8"/>
      <c r="E318" s="8"/>
      <c r="F318" s="8"/>
      <c r="G318" s="8"/>
      <c r="H318" s="8"/>
      <c r="I318" s="8"/>
      <c r="J318" s="8"/>
      <c r="K318" s="8"/>
      <c r="L318" s="8"/>
      <c r="M318" s="8" t="str">
        <f t="shared" si="4"/>
        <v/>
      </c>
    </row>
    <row r="319" spans="1:14" ht="17.25" hidden="1" customHeight="1">
      <c r="A319" s="301">
        <v>4</v>
      </c>
      <c r="B319" s="8" t="str">
        <f t="shared" si="3"/>
        <v>HILMAN SYA'FEI</v>
      </c>
      <c r="C319" s="8"/>
      <c r="D319" s="8"/>
      <c r="E319" s="8"/>
      <c r="F319" s="8"/>
      <c r="G319" s="8"/>
      <c r="H319" s="8"/>
      <c r="I319" s="8"/>
      <c r="J319" s="8"/>
      <c r="K319" s="8"/>
      <c r="L319" s="8"/>
      <c r="M319" s="8" t="str">
        <f t="shared" si="4"/>
        <v/>
      </c>
    </row>
    <row r="320" spans="1:14" ht="17.25" hidden="1" customHeight="1">
      <c r="A320" s="301">
        <v>5</v>
      </c>
      <c r="B320" s="8" t="str">
        <f t="shared" si="3"/>
        <v>JAMALUDDIN</v>
      </c>
      <c r="C320" s="8"/>
      <c r="D320" s="8"/>
      <c r="E320" s="8"/>
      <c r="F320" s="8"/>
      <c r="G320" s="8"/>
      <c r="H320" s="8"/>
      <c r="I320" s="8"/>
      <c r="J320" s="8"/>
      <c r="K320" s="8"/>
      <c r="L320" s="8"/>
      <c r="M320" s="8" t="str">
        <f t="shared" si="4"/>
        <v/>
      </c>
    </row>
    <row r="321" spans="1:13" ht="17.25" hidden="1" customHeight="1">
      <c r="A321" s="301">
        <v>6</v>
      </c>
      <c r="B321" s="8" t="str">
        <f t="shared" si="3"/>
        <v>M. ADITYA RYANDI</v>
      </c>
      <c r="C321" s="8"/>
      <c r="D321" s="8"/>
      <c r="E321" s="8"/>
      <c r="F321" s="8"/>
      <c r="G321" s="8"/>
      <c r="H321" s="8"/>
      <c r="I321" s="8"/>
      <c r="J321" s="8"/>
      <c r="K321" s="8"/>
      <c r="L321" s="8"/>
      <c r="M321" s="8" t="str">
        <f t="shared" si="4"/>
        <v/>
      </c>
    </row>
    <row r="322" spans="1:13" ht="17.25" hidden="1" customHeight="1">
      <c r="A322" s="301">
        <v>7</v>
      </c>
      <c r="B322" s="8" t="str">
        <f t="shared" si="3"/>
        <v>M. ZAINAL AKBAR</v>
      </c>
      <c r="C322" s="8"/>
      <c r="D322" s="8"/>
      <c r="E322" s="8"/>
      <c r="F322" s="8"/>
      <c r="G322" s="8"/>
      <c r="H322" s="8"/>
      <c r="I322" s="8"/>
      <c r="J322" s="8"/>
      <c r="K322" s="8"/>
      <c r="L322" s="8"/>
      <c r="M322" s="8" t="str">
        <f t="shared" si="4"/>
        <v/>
      </c>
    </row>
    <row r="323" spans="1:13" ht="17.25" hidden="1" customHeight="1">
      <c r="A323" s="301">
        <v>8</v>
      </c>
      <c r="B323" s="8" t="str">
        <f t="shared" si="3"/>
        <v>MAULIDI</v>
      </c>
      <c r="C323" s="8"/>
      <c r="D323" s="8"/>
      <c r="E323" s="8"/>
      <c r="F323" s="8"/>
      <c r="G323" s="8"/>
      <c r="H323" s="8"/>
      <c r="I323" s="8"/>
      <c r="J323" s="8"/>
      <c r="K323" s="8"/>
      <c r="L323" s="8"/>
      <c r="M323" s="8" t="str">
        <f t="shared" si="4"/>
        <v/>
      </c>
    </row>
    <row r="324" spans="1:13" ht="17.25" hidden="1" customHeight="1">
      <c r="A324" s="301">
        <v>9</v>
      </c>
      <c r="B324" s="8" t="str">
        <f t="shared" si="3"/>
        <v>MUHAMMAD AGUS RIFANI</v>
      </c>
      <c r="C324" s="8"/>
      <c r="D324" s="8"/>
      <c r="E324" s="8"/>
      <c r="F324" s="8"/>
      <c r="G324" s="8"/>
      <c r="H324" s="8"/>
      <c r="I324" s="8"/>
      <c r="J324" s="8"/>
      <c r="K324" s="8"/>
      <c r="L324" s="8"/>
      <c r="M324" s="8" t="str">
        <f t="shared" si="4"/>
        <v/>
      </c>
    </row>
    <row r="325" spans="1:13" ht="17.25" hidden="1" customHeight="1">
      <c r="A325" s="301">
        <v>10</v>
      </c>
      <c r="B325" s="8" t="str">
        <f t="shared" si="3"/>
        <v>MUHAMMAD AKBAR</v>
      </c>
      <c r="C325" s="8"/>
      <c r="D325" s="8"/>
      <c r="E325" s="8"/>
      <c r="F325" s="8"/>
      <c r="G325" s="8"/>
      <c r="H325" s="8"/>
      <c r="I325" s="8"/>
      <c r="J325" s="8"/>
      <c r="K325" s="8"/>
      <c r="L325" s="8"/>
      <c r="M325" s="8" t="str">
        <f t="shared" si="4"/>
        <v/>
      </c>
    </row>
    <row r="326" spans="1:13" ht="17.25" hidden="1" customHeight="1">
      <c r="A326" s="301">
        <v>11</v>
      </c>
      <c r="B326" s="8" t="str">
        <f t="shared" si="3"/>
        <v>MUHAMMAD ALPIANOR</v>
      </c>
      <c r="C326" s="8"/>
      <c r="D326" s="8"/>
      <c r="E326" s="8"/>
      <c r="F326" s="8"/>
      <c r="G326" s="8"/>
      <c r="H326" s="8"/>
      <c r="I326" s="8"/>
      <c r="J326" s="8"/>
      <c r="K326" s="8"/>
      <c r="L326" s="8"/>
      <c r="M326" s="8" t="str">
        <f t="shared" si="4"/>
        <v/>
      </c>
    </row>
    <row r="327" spans="1:13" ht="17.25" hidden="1" customHeight="1">
      <c r="A327" s="301">
        <v>12</v>
      </c>
      <c r="B327" s="8" t="str">
        <f t="shared" si="3"/>
        <v>MUHAMMAD ANDRIAN</v>
      </c>
      <c r="C327" s="8"/>
      <c r="D327" s="8"/>
      <c r="E327" s="8"/>
      <c r="F327" s="8"/>
      <c r="G327" s="8"/>
      <c r="H327" s="8"/>
      <c r="I327" s="8"/>
      <c r="J327" s="8"/>
      <c r="K327" s="8"/>
      <c r="L327" s="8"/>
      <c r="M327" s="8" t="str">
        <f t="shared" si="4"/>
        <v/>
      </c>
    </row>
    <row r="328" spans="1:13" ht="17.25" hidden="1" customHeight="1">
      <c r="A328" s="301">
        <v>13</v>
      </c>
      <c r="B328" s="8" t="str">
        <f t="shared" si="3"/>
        <v>MUHAMMAD AZIDAN</v>
      </c>
      <c r="C328" s="8"/>
      <c r="D328" s="8"/>
      <c r="E328" s="8"/>
      <c r="F328" s="8"/>
      <c r="G328" s="8"/>
      <c r="H328" s="8"/>
      <c r="I328" s="8"/>
      <c r="J328" s="8"/>
      <c r="K328" s="8"/>
      <c r="L328" s="8"/>
      <c r="M328" s="8" t="str">
        <f t="shared" si="4"/>
        <v/>
      </c>
    </row>
    <row r="329" spans="1:13" ht="17.25" hidden="1" customHeight="1">
      <c r="A329" s="301">
        <v>14</v>
      </c>
      <c r="B329" s="8" t="str">
        <f t="shared" si="3"/>
        <v>MUHAMMAD FAHRIANSYAH</v>
      </c>
      <c r="C329" s="8"/>
      <c r="D329" s="8"/>
      <c r="E329" s="8"/>
      <c r="F329" s="8"/>
      <c r="G329" s="8"/>
      <c r="H329" s="8"/>
      <c r="I329" s="8"/>
      <c r="J329" s="8"/>
      <c r="K329" s="8"/>
      <c r="L329" s="8"/>
      <c r="M329" s="8" t="str">
        <f t="shared" si="4"/>
        <v/>
      </c>
    </row>
    <row r="330" spans="1:13" ht="17.25" hidden="1" customHeight="1">
      <c r="A330" s="301">
        <v>15</v>
      </c>
      <c r="B330" s="8" t="str">
        <f t="shared" si="3"/>
        <v>MUHAMMAD FAUZAN</v>
      </c>
      <c r="C330" s="8"/>
      <c r="D330" s="8"/>
      <c r="E330" s="8"/>
      <c r="F330" s="8"/>
      <c r="G330" s="8"/>
      <c r="H330" s="8"/>
      <c r="I330" s="8"/>
      <c r="J330" s="8"/>
      <c r="K330" s="8"/>
      <c r="L330" s="8"/>
      <c r="M330" s="8" t="str">
        <f t="shared" si="4"/>
        <v/>
      </c>
    </row>
    <row r="331" spans="1:13" ht="17.25" hidden="1" customHeight="1">
      <c r="A331" s="301">
        <v>16</v>
      </c>
      <c r="B331" s="8" t="str">
        <f t="shared" si="3"/>
        <v>MUHAMMAD FAZAL HAFIZH</v>
      </c>
      <c r="C331" s="8"/>
      <c r="D331" s="8"/>
      <c r="E331" s="8"/>
      <c r="F331" s="8"/>
      <c r="G331" s="8"/>
      <c r="H331" s="8"/>
      <c r="I331" s="8"/>
      <c r="J331" s="8"/>
      <c r="K331" s="8"/>
      <c r="L331" s="8"/>
      <c r="M331" s="8" t="str">
        <f t="shared" si="4"/>
        <v/>
      </c>
    </row>
    <row r="332" spans="1:13" ht="17.25" hidden="1" customHeight="1">
      <c r="A332" s="301">
        <v>17</v>
      </c>
      <c r="B332" s="8" t="str">
        <f t="shared" si="3"/>
        <v>MUHAMMAD FIKRI</v>
      </c>
      <c r="C332" s="8"/>
      <c r="D332" s="8"/>
      <c r="E332" s="8"/>
      <c r="F332" s="8"/>
      <c r="G332" s="8"/>
      <c r="H332" s="8"/>
      <c r="I332" s="8"/>
      <c r="J332" s="8"/>
      <c r="K332" s="8"/>
      <c r="L332" s="8"/>
      <c r="M332" s="8" t="str">
        <f t="shared" si="4"/>
        <v/>
      </c>
    </row>
    <row r="333" spans="1:13" ht="17.25" hidden="1" customHeight="1">
      <c r="A333" s="301">
        <v>18</v>
      </c>
      <c r="B333" s="8" t="str">
        <f t="shared" si="3"/>
        <v>MUHAMMAD IHWAN</v>
      </c>
      <c r="C333" s="8"/>
      <c r="D333" s="8"/>
      <c r="E333" s="8"/>
      <c r="F333" s="8"/>
      <c r="G333" s="8"/>
      <c r="H333" s="8"/>
      <c r="I333" s="8"/>
      <c r="J333" s="8"/>
      <c r="K333" s="8"/>
      <c r="L333" s="8"/>
      <c r="M333" s="8" t="str">
        <f t="shared" si="4"/>
        <v/>
      </c>
    </row>
    <row r="334" spans="1:13" ht="17.25" hidden="1" customHeight="1">
      <c r="A334" s="301">
        <v>19</v>
      </c>
      <c r="B334" s="8" t="str">
        <f t="shared" si="3"/>
        <v>MUHAMMAD IQBAL FIRDAUS</v>
      </c>
      <c r="C334" s="8"/>
      <c r="D334" s="8"/>
      <c r="E334" s="8"/>
      <c r="F334" s="8"/>
      <c r="G334" s="8"/>
      <c r="H334" s="8"/>
      <c r="I334" s="8"/>
      <c r="J334" s="8"/>
      <c r="K334" s="8"/>
      <c r="L334" s="8"/>
      <c r="M334" s="8" t="str">
        <f t="shared" si="4"/>
        <v/>
      </c>
    </row>
    <row r="335" spans="1:13" ht="17.25" hidden="1" customHeight="1">
      <c r="A335" s="301">
        <v>20</v>
      </c>
      <c r="B335" s="8" t="str">
        <f t="shared" si="3"/>
        <v>MUHAMMAD IZZA ARRAFI</v>
      </c>
      <c r="C335" s="8"/>
      <c r="D335" s="8"/>
      <c r="E335" s="8"/>
      <c r="F335" s="8"/>
      <c r="G335" s="8"/>
      <c r="H335" s="8"/>
      <c r="I335" s="8"/>
      <c r="J335" s="8"/>
      <c r="K335" s="8"/>
      <c r="L335" s="8"/>
      <c r="M335" s="8" t="str">
        <f t="shared" si="4"/>
        <v/>
      </c>
    </row>
    <row r="336" spans="1:13" ht="17.25" hidden="1" customHeight="1">
      <c r="A336" s="301">
        <v>21</v>
      </c>
      <c r="B336" s="8" t="str">
        <f t="shared" si="3"/>
        <v>MUHAMMAD MAHDI</v>
      </c>
      <c r="C336" s="8"/>
      <c r="D336" s="8"/>
      <c r="E336" s="8"/>
      <c r="F336" s="8"/>
      <c r="G336" s="8"/>
      <c r="H336" s="8"/>
      <c r="I336" s="8"/>
      <c r="J336" s="8"/>
      <c r="K336" s="8"/>
      <c r="L336" s="8"/>
      <c r="M336" s="8" t="str">
        <f t="shared" si="4"/>
        <v/>
      </c>
    </row>
    <row r="337" spans="1:13" ht="17.25" hidden="1" customHeight="1">
      <c r="A337" s="301">
        <v>22</v>
      </c>
      <c r="B337" s="8" t="str">
        <f t="shared" si="3"/>
        <v>MUHAMMAD NAHDY RAMADHAN</v>
      </c>
      <c r="C337" s="8"/>
      <c r="D337" s="8"/>
      <c r="E337" s="8"/>
      <c r="F337" s="8"/>
      <c r="G337" s="8"/>
      <c r="H337" s="8"/>
      <c r="I337" s="8"/>
      <c r="J337" s="8"/>
      <c r="K337" s="8"/>
      <c r="L337" s="8"/>
      <c r="M337" s="8" t="str">
        <f t="shared" si="4"/>
        <v/>
      </c>
    </row>
    <row r="338" spans="1:13" ht="17.25" hidden="1" customHeight="1">
      <c r="A338" s="301">
        <v>23</v>
      </c>
      <c r="B338" s="8" t="str">
        <f t="shared" si="3"/>
        <v>MUHAMMAD NUR FADHILAH</v>
      </c>
      <c r="C338" s="8"/>
      <c r="D338" s="8"/>
      <c r="E338" s="8"/>
      <c r="F338" s="8"/>
      <c r="G338" s="8"/>
      <c r="H338" s="8"/>
      <c r="I338" s="8"/>
      <c r="J338" s="8"/>
      <c r="K338" s="8"/>
      <c r="L338" s="8"/>
      <c r="M338" s="8" t="str">
        <f t="shared" si="4"/>
        <v/>
      </c>
    </row>
    <row r="339" spans="1:13" ht="17.25" hidden="1" customHeight="1">
      <c r="A339" s="301">
        <v>24</v>
      </c>
      <c r="B339" s="8" t="str">
        <f t="shared" si="3"/>
        <v>MUHAMMAD RAHMAN</v>
      </c>
      <c r="C339" s="8"/>
      <c r="D339" s="8"/>
      <c r="E339" s="8"/>
      <c r="F339" s="8"/>
      <c r="G339" s="8"/>
      <c r="H339" s="8"/>
      <c r="I339" s="8"/>
      <c r="J339" s="8"/>
      <c r="K339" s="8"/>
      <c r="L339" s="8"/>
      <c r="M339" s="8" t="str">
        <f t="shared" si="4"/>
        <v/>
      </c>
    </row>
    <row r="340" spans="1:13" ht="17.25" hidden="1" customHeight="1">
      <c r="A340" s="301">
        <v>25</v>
      </c>
      <c r="B340" s="8" t="str">
        <f t="shared" si="3"/>
        <v>MUHAMMAD RAIHAN</v>
      </c>
      <c r="C340" s="8"/>
      <c r="D340" s="8"/>
      <c r="E340" s="8"/>
      <c r="F340" s="8"/>
      <c r="G340" s="8"/>
      <c r="H340" s="8"/>
      <c r="I340" s="8"/>
      <c r="J340" s="8"/>
      <c r="K340" s="8"/>
      <c r="L340" s="8"/>
      <c r="M340" s="8" t="str">
        <f t="shared" si="4"/>
        <v/>
      </c>
    </row>
    <row r="341" spans="1:13" ht="17.25" hidden="1" customHeight="1">
      <c r="A341" s="301">
        <v>26</v>
      </c>
      <c r="B341" s="8" t="str">
        <f t="shared" si="3"/>
        <v>MUHAMMAD RAYHAN PARIZAN</v>
      </c>
      <c r="C341" s="8"/>
      <c r="D341" s="8"/>
      <c r="E341" s="8"/>
      <c r="F341" s="8"/>
      <c r="G341" s="8"/>
      <c r="H341" s="8"/>
      <c r="I341" s="8"/>
      <c r="J341" s="8"/>
      <c r="K341" s="8"/>
      <c r="L341" s="8"/>
      <c r="M341" s="8" t="str">
        <f t="shared" si="4"/>
        <v/>
      </c>
    </row>
    <row r="342" spans="1:13" ht="17.25" hidden="1" customHeight="1">
      <c r="A342" s="301">
        <v>27</v>
      </c>
      <c r="B342" s="8" t="str">
        <f t="shared" si="3"/>
        <v>MUHAMMAD RIFKI</v>
      </c>
      <c r="C342" s="8"/>
      <c r="D342" s="8"/>
      <c r="E342" s="8"/>
      <c r="F342" s="8"/>
      <c r="G342" s="8"/>
      <c r="H342" s="8"/>
      <c r="I342" s="8"/>
      <c r="J342" s="8"/>
      <c r="K342" s="8"/>
      <c r="L342" s="8"/>
      <c r="M342" s="8" t="str">
        <f t="shared" si="4"/>
        <v/>
      </c>
    </row>
    <row r="343" spans="1:13" ht="17.25" hidden="1" customHeight="1">
      <c r="A343" s="301">
        <v>28</v>
      </c>
      <c r="B343" s="8" t="str">
        <f t="shared" si="3"/>
        <v>MUHAMMAD RINALDI MAULANA</v>
      </c>
      <c r="C343" s="8"/>
      <c r="D343" s="8"/>
      <c r="E343" s="8"/>
      <c r="F343" s="8"/>
      <c r="G343" s="8"/>
      <c r="H343" s="8"/>
      <c r="I343" s="8"/>
      <c r="J343" s="8"/>
      <c r="K343" s="8"/>
      <c r="L343" s="8"/>
      <c r="M343" s="8" t="str">
        <f t="shared" si="4"/>
        <v/>
      </c>
    </row>
    <row r="344" spans="1:13" ht="17.25" hidden="1" customHeight="1">
      <c r="A344" s="301">
        <v>29</v>
      </c>
      <c r="B344" s="8" t="str">
        <f t="shared" si="3"/>
        <v>MUHAMMAD RIZAL</v>
      </c>
      <c r="C344" s="8"/>
      <c r="D344" s="8"/>
      <c r="E344" s="8"/>
      <c r="F344" s="8"/>
      <c r="G344" s="8"/>
      <c r="H344" s="8"/>
      <c r="I344" s="8"/>
      <c r="J344" s="8"/>
      <c r="K344" s="8"/>
      <c r="L344" s="8"/>
      <c r="M344" s="8" t="str">
        <f t="shared" si="4"/>
        <v/>
      </c>
    </row>
    <row r="345" spans="1:13" ht="17.25" hidden="1" customHeight="1">
      <c r="A345" s="301">
        <v>30</v>
      </c>
      <c r="B345" s="8" t="str">
        <f t="shared" si="3"/>
        <v>MUHAMMAD RUDI</v>
      </c>
      <c r="C345" s="8"/>
      <c r="D345" s="8"/>
      <c r="E345" s="8"/>
      <c r="F345" s="8"/>
      <c r="G345" s="8"/>
      <c r="H345" s="8"/>
      <c r="I345" s="8"/>
      <c r="J345" s="8"/>
      <c r="K345" s="8"/>
      <c r="L345" s="8"/>
      <c r="M345" s="8" t="str">
        <f t="shared" si="4"/>
        <v/>
      </c>
    </row>
    <row r="346" spans="1:13" ht="17.25" hidden="1" customHeight="1">
      <c r="A346" s="301">
        <v>31</v>
      </c>
      <c r="B346" s="8" t="str">
        <f t="shared" si="3"/>
        <v>MUHAMMAD SARBANI</v>
      </c>
      <c r="C346" s="8"/>
      <c r="D346" s="8"/>
      <c r="E346" s="8"/>
      <c r="F346" s="8"/>
      <c r="G346" s="8"/>
      <c r="H346" s="8"/>
      <c r="I346" s="8"/>
      <c r="J346" s="8"/>
      <c r="K346" s="8"/>
      <c r="L346" s="8"/>
      <c r="M346" s="8" t="str">
        <f t="shared" si="4"/>
        <v/>
      </c>
    </row>
    <row r="347" spans="1:13" ht="17.25" hidden="1" customHeight="1">
      <c r="A347" s="301">
        <v>32</v>
      </c>
      <c r="B347" s="8" t="str">
        <f t="shared" si="3"/>
        <v>MUHAMMAD SYIFA ALIF NUGRAHA</v>
      </c>
      <c r="C347" s="8"/>
      <c r="D347" s="8"/>
      <c r="E347" s="8"/>
      <c r="F347" s="8"/>
      <c r="G347" s="8"/>
      <c r="H347" s="8"/>
      <c r="I347" s="8"/>
      <c r="J347" s="8"/>
      <c r="K347" s="8"/>
      <c r="L347" s="8"/>
      <c r="M347" s="8" t="str">
        <f t="shared" si="4"/>
        <v/>
      </c>
    </row>
    <row r="348" spans="1:13" ht="17.25" hidden="1" customHeight="1">
      <c r="A348" s="301">
        <v>33</v>
      </c>
      <c r="B348" s="8" t="str">
        <f t="shared" si="3"/>
        <v>MUHAMMAD YUSUF</v>
      </c>
      <c r="C348" s="8"/>
      <c r="D348" s="8"/>
      <c r="E348" s="8"/>
      <c r="F348" s="8"/>
      <c r="G348" s="8"/>
      <c r="H348" s="8"/>
      <c r="I348" s="8"/>
      <c r="J348" s="8"/>
      <c r="K348" s="8"/>
      <c r="L348" s="8"/>
      <c r="M348" s="8" t="str">
        <f t="shared" si="4"/>
        <v/>
      </c>
    </row>
    <row r="349" spans="1:13" ht="17.25" hidden="1" customHeight="1">
      <c r="A349" s="301">
        <v>34</v>
      </c>
      <c r="B349" s="8" t="str">
        <f t="shared" si="3"/>
        <v>OSAMAH NASRULLAH</v>
      </c>
      <c r="C349" s="8"/>
      <c r="D349" s="8"/>
      <c r="E349" s="8"/>
      <c r="F349" s="8"/>
      <c r="G349" s="8"/>
      <c r="H349" s="8"/>
      <c r="I349" s="8"/>
      <c r="J349" s="8"/>
      <c r="K349" s="8"/>
      <c r="L349" s="8"/>
      <c r="M349" s="8" t="str">
        <f t="shared" si="4"/>
        <v/>
      </c>
    </row>
    <row r="350" spans="1:13" ht="17.25" hidden="1" customHeight="1">
      <c r="A350" s="301">
        <v>35</v>
      </c>
      <c r="B350" s="8" t="str">
        <f t="shared" si="3"/>
        <v>RUDISA</v>
      </c>
      <c r="C350" s="8"/>
      <c r="D350" s="8"/>
      <c r="E350" s="8"/>
      <c r="F350" s="8"/>
      <c r="G350" s="8"/>
      <c r="H350" s="8"/>
      <c r="I350" s="8"/>
      <c r="J350" s="8"/>
      <c r="K350" s="8"/>
      <c r="L350" s="8"/>
      <c r="M350" s="8" t="str">
        <f t="shared" si="4"/>
        <v/>
      </c>
    </row>
    <row r="351" spans="1:13" ht="17.25" hidden="1" customHeight="1">
      <c r="A351" s="301">
        <v>36</v>
      </c>
      <c r="B351" s="8" t="str">
        <f t="shared" si="3"/>
        <v>ZAINAL ILMI</v>
      </c>
      <c r="C351" s="8"/>
      <c r="D351" s="8"/>
      <c r="E351" s="8"/>
      <c r="F351" s="8"/>
      <c r="G351" s="8"/>
      <c r="H351" s="8"/>
      <c r="I351" s="8"/>
      <c r="J351" s="8"/>
      <c r="K351" s="8"/>
      <c r="L351" s="8"/>
      <c r="M351" s="8" t="str">
        <f t="shared" si="4"/>
        <v/>
      </c>
    </row>
    <row r="352" spans="1:13" ht="17.25" hidden="1" customHeight="1">
      <c r="A352" s="301">
        <v>37</v>
      </c>
      <c r="B352" s="8">
        <f t="shared" si="3"/>
        <v>0</v>
      </c>
      <c r="C352" s="8"/>
      <c r="D352" s="8"/>
      <c r="E352" s="8"/>
      <c r="F352" s="8"/>
      <c r="G352" s="8"/>
      <c r="H352" s="8"/>
      <c r="I352" s="8"/>
      <c r="J352" s="8"/>
      <c r="K352" s="8"/>
      <c r="L352" s="8"/>
      <c r="M352" s="8" t="str">
        <f t="shared" si="4"/>
        <v/>
      </c>
    </row>
    <row r="353" spans="1:13" ht="17.25" hidden="1" customHeight="1">
      <c r="A353" s="301">
        <v>38</v>
      </c>
      <c r="B353" s="8">
        <f t="shared" si="3"/>
        <v>0</v>
      </c>
      <c r="C353" s="8"/>
      <c r="D353" s="8"/>
      <c r="E353" s="8"/>
      <c r="F353" s="8"/>
      <c r="G353" s="8"/>
      <c r="H353" s="8"/>
      <c r="I353" s="8"/>
      <c r="J353" s="8"/>
      <c r="K353" s="8"/>
      <c r="L353" s="8"/>
      <c r="M353" s="8" t="str">
        <f t="shared" si="4"/>
        <v/>
      </c>
    </row>
    <row r="354" spans="1:13" ht="17.25" hidden="1" customHeight="1">
      <c r="A354" s="301">
        <v>39</v>
      </c>
      <c r="B354" s="8">
        <f t="shared" si="3"/>
        <v>0</v>
      </c>
      <c r="C354" s="8"/>
      <c r="D354" s="8"/>
      <c r="E354" s="8"/>
      <c r="F354" s="8"/>
      <c r="G354" s="8"/>
      <c r="H354" s="8"/>
      <c r="I354" s="8"/>
      <c r="J354" s="8"/>
      <c r="K354" s="8"/>
      <c r="L354" s="8"/>
      <c r="M354" s="8" t="str">
        <f t="shared" si="4"/>
        <v/>
      </c>
    </row>
    <row r="355" spans="1:13" ht="17.25" hidden="1" customHeight="1">
      <c r="A355" s="301">
        <v>40</v>
      </c>
      <c r="B355" s="8">
        <f t="shared" si="3"/>
        <v>0</v>
      </c>
      <c r="C355" s="8"/>
      <c r="D355" s="8"/>
      <c r="E355" s="8"/>
      <c r="F355" s="8"/>
      <c r="G355" s="8"/>
      <c r="H355" s="8"/>
      <c r="I355" s="8"/>
      <c r="J355" s="8"/>
      <c r="K355" s="8"/>
      <c r="L355" s="8"/>
      <c r="M355" s="8" t="str">
        <f t="shared" si="4"/>
        <v/>
      </c>
    </row>
    <row r="357" spans="1:13" ht="17.25" customHeight="1">
      <c r="A357" s="1" t="s">
        <v>182</v>
      </c>
    </row>
    <row r="358" spans="1:13" ht="17.25" customHeight="1">
      <c r="B358" s="1" t="s">
        <v>159</v>
      </c>
    </row>
    <row r="359" spans="1:13" ht="17.25" customHeight="1">
      <c r="B359" s="1" t="s">
        <v>160</v>
      </c>
    </row>
    <row r="360" spans="1:13" ht="17.25" customHeight="1">
      <c r="B360" s="1" t="s">
        <v>161</v>
      </c>
    </row>
    <row r="361" spans="1:13" ht="17.25" customHeight="1">
      <c r="B361" s="1" t="s">
        <v>162</v>
      </c>
    </row>
    <row r="363" spans="1:13" ht="17.25" customHeight="1">
      <c r="A363" s="1" t="s">
        <v>163</v>
      </c>
    </row>
    <row r="364" spans="1:13" ht="17.25" customHeight="1">
      <c r="A364" s="14">
        <v>1</v>
      </c>
      <c r="B364" s="327" t="s">
        <v>644</v>
      </c>
      <c r="C364" s="327"/>
      <c r="D364" s="327"/>
      <c r="E364" s="327"/>
      <c r="F364" s="327"/>
      <c r="G364" s="327"/>
      <c r="H364" s="327"/>
    </row>
    <row r="365" spans="1:13" ht="17.25" hidden="1" customHeight="1">
      <c r="A365" s="14">
        <v>2</v>
      </c>
      <c r="B365" s="327"/>
      <c r="C365" s="327"/>
      <c r="D365" s="327"/>
      <c r="E365" s="327"/>
      <c r="F365" s="327"/>
      <c r="G365" s="327"/>
      <c r="H365" s="327"/>
    </row>
    <row r="366" spans="1:13" ht="17.25" hidden="1" customHeight="1">
      <c r="A366" s="14">
        <v>3</v>
      </c>
      <c r="B366" s="327"/>
      <c r="C366" s="327"/>
      <c r="D366" s="327"/>
      <c r="E366" s="327"/>
      <c r="F366" s="327"/>
      <c r="G366" s="327"/>
      <c r="H366" s="327"/>
    </row>
    <row r="367" spans="1:13" ht="17.25" hidden="1" customHeight="1">
      <c r="A367" s="14">
        <v>4</v>
      </c>
      <c r="B367" s="327"/>
      <c r="C367" s="327"/>
      <c r="D367" s="327"/>
      <c r="E367" s="327"/>
      <c r="F367" s="327"/>
      <c r="G367" s="327"/>
      <c r="H367" s="327"/>
    </row>
    <row r="368" spans="1:13" ht="17.25" hidden="1" customHeight="1">
      <c r="A368" s="14">
        <v>5</v>
      </c>
      <c r="B368" s="327"/>
      <c r="C368" s="327"/>
      <c r="D368" s="327"/>
      <c r="E368" s="327"/>
      <c r="F368" s="327"/>
      <c r="G368" s="327"/>
      <c r="H368" s="327"/>
    </row>
    <row r="369" spans="1:10" ht="17.25" hidden="1" customHeight="1">
      <c r="A369" s="14">
        <v>6</v>
      </c>
      <c r="B369" s="327"/>
      <c r="C369" s="327"/>
      <c r="D369" s="327"/>
      <c r="E369" s="327"/>
      <c r="F369" s="327"/>
      <c r="G369" s="327"/>
      <c r="H369" s="327"/>
    </row>
    <row r="370" spans="1:10" ht="17.25" hidden="1" customHeight="1">
      <c r="A370" s="14">
        <v>7</v>
      </c>
      <c r="B370" s="327"/>
      <c r="C370" s="327"/>
      <c r="D370" s="327"/>
      <c r="E370" s="327"/>
      <c r="F370" s="327"/>
      <c r="G370" s="327"/>
      <c r="H370" s="327"/>
    </row>
    <row r="371" spans="1:10" ht="17.25" hidden="1" customHeight="1">
      <c r="A371" s="14">
        <v>8</v>
      </c>
      <c r="B371" s="327"/>
      <c r="C371" s="327"/>
      <c r="D371" s="327"/>
      <c r="E371" s="327"/>
      <c r="F371" s="327"/>
      <c r="G371" s="327"/>
      <c r="H371" s="327"/>
    </row>
    <row r="372" spans="1:10" ht="17.25" hidden="1" customHeight="1">
      <c r="A372" s="14">
        <v>9</v>
      </c>
      <c r="B372" s="327"/>
      <c r="C372" s="327"/>
      <c r="D372" s="327"/>
      <c r="E372" s="327"/>
      <c r="F372" s="327"/>
      <c r="G372" s="327"/>
      <c r="H372" s="327"/>
    </row>
    <row r="373" spans="1:10" ht="17.25" hidden="1" customHeight="1">
      <c r="A373" s="14">
        <v>10</v>
      </c>
      <c r="B373" s="327"/>
      <c r="C373" s="327"/>
      <c r="D373" s="327"/>
      <c r="E373" s="327"/>
      <c r="F373" s="327"/>
      <c r="G373" s="327"/>
      <c r="H373" s="327"/>
    </row>
    <row r="375" spans="1:10" ht="17.25" customHeight="1">
      <c r="B375" s="1" t="s">
        <v>164</v>
      </c>
    </row>
    <row r="376" spans="1:10" ht="17.25" customHeight="1">
      <c r="A376" s="479" t="s">
        <v>165</v>
      </c>
      <c r="B376" s="480"/>
      <c r="C376" s="480"/>
      <c r="D376" s="480"/>
      <c r="E376" s="480"/>
      <c r="F376" s="480"/>
      <c r="G376" s="480"/>
      <c r="H376" s="481"/>
    </row>
    <row r="377" spans="1:10" s="7" customFormat="1" ht="33.75" customHeight="1">
      <c r="A377" s="336" t="e">
        <f>C314</f>
        <v>#REF!</v>
      </c>
      <c r="B377" s="473"/>
      <c r="C377" s="473"/>
      <c r="D377" s="473"/>
      <c r="E377" s="473"/>
      <c r="F377" s="473"/>
      <c r="G377" s="473"/>
      <c r="H377" s="337"/>
    </row>
    <row r="378" spans="1:10" s="7" customFormat="1" ht="33.75" customHeight="1">
      <c r="A378" s="336" t="s">
        <v>169</v>
      </c>
      <c r="B378" s="473"/>
      <c r="C378" s="473"/>
      <c r="D378" s="473"/>
      <c r="E378" s="473"/>
      <c r="F378" s="473"/>
      <c r="G378" s="473"/>
      <c r="H378" s="337"/>
    </row>
    <row r="380" spans="1:10" ht="17.25" customHeight="1">
      <c r="A380" s="1" t="s">
        <v>171</v>
      </c>
    </row>
    <row r="381" spans="1:10" ht="48.75" customHeight="1">
      <c r="B381" s="469" t="str">
        <f>"Pembelajaran Remedial dilaksanakan segera setelah diadakan penilaian bagi peserta didik yang mendapat nilai di bawah "&amp;kkmmpp!$F$8 &amp;" .Strategi pembelajaran remedial dilaksanakan dengan mengadakan tes ulangberdasarkan indikator pembelajaran yang belum dicapai oleh masing-masing peserta didik"</f>
        <v>Pembelajaran Remedial dilaksanakan segera setelah diadakan penilaian bagi peserta didik yang mendapat nilai di bawah 75 .Strategi pembelajaran remedial dilaksanakan dengan mengadakan tes ulangberdasarkan indikator pembelajaran yang belum dicapai oleh masing-masing peserta didik</v>
      </c>
      <c r="C381" s="327"/>
      <c r="D381" s="327"/>
      <c r="E381" s="327"/>
      <c r="F381" s="327"/>
      <c r="G381" s="327"/>
      <c r="H381" s="327"/>
      <c r="I381" s="327"/>
      <c r="J381" s="327"/>
    </row>
    <row r="383" spans="1:10" ht="17.25" customHeight="1">
      <c r="A383" s="1" t="s">
        <v>172</v>
      </c>
    </row>
    <row r="384" spans="1:10" ht="33.75" customHeight="1">
      <c r="B384" s="469" t="str">
        <f>"Pengayaan diberikan kepada peserta didik yang mendapat nilai di atas "&amp;kkmmpp!$F$8 &amp;" . dengan cara pemberian soal dengan tingkat yang lebih tinggi"</f>
        <v>Pengayaan diberikan kepada peserta didik yang mendapat nilai di atas 75 . dengan cara pemberian soal dengan tingkat yang lebih tinggi</v>
      </c>
      <c r="C384" s="327"/>
      <c r="D384" s="327"/>
      <c r="E384" s="327"/>
      <c r="F384" s="327"/>
      <c r="G384" s="327"/>
      <c r="H384" s="327"/>
      <c r="I384" s="327"/>
      <c r="J384" s="327"/>
    </row>
    <row r="386" spans="1:10" ht="17.25" customHeight="1">
      <c r="A386" s="5" t="s">
        <v>173</v>
      </c>
    </row>
    <row r="387" spans="1:10" ht="17.25" customHeight="1">
      <c r="A387" s="1">
        <v>1</v>
      </c>
      <c r="B387" s="1" t="s">
        <v>174</v>
      </c>
      <c r="C387" s="466" t="s">
        <v>405</v>
      </c>
      <c r="D387" s="466"/>
      <c r="E387" s="466"/>
      <c r="F387" s="466"/>
      <c r="G387" s="466"/>
      <c r="H387" s="466"/>
      <c r="I387" s="466"/>
      <c r="J387" s="466"/>
    </row>
    <row r="389" spans="1:10" ht="17.25" customHeight="1">
      <c r="A389" s="1">
        <v>2</v>
      </c>
      <c r="B389" s="1" t="s">
        <v>175</v>
      </c>
      <c r="C389" s="466" t="s">
        <v>651</v>
      </c>
      <c r="D389" s="466"/>
      <c r="E389" s="466"/>
      <c r="F389" s="466"/>
      <c r="G389" s="466"/>
      <c r="H389" s="466"/>
      <c r="I389" s="466"/>
      <c r="J389" s="466"/>
    </row>
    <row r="391" spans="1:10" s="7" customFormat="1" ht="36" customHeight="1">
      <c r="A391" s="7">
        <v>3</v>
      </c>
      <c r="B391" s="7" t="s">
        <v>51</v>
      </c>
      <c r="C391" s="482" t="e">
        <f>silabus!#REF!</f>
        <v>#REF!</v>
      </c>
      <c r="D391" s="486"/>
      <c r="E391" s="486"/>
      <c r="F391" s="486"/>
      <c r="G391" s="486"/>
      <c r="H391" s="486"/>
      <c r="I391" s="486"/>
      <c r="J391" s="486"/>
    </row>
    <row r="393" spans="1:10" ht="17.25" customHeight="1">
      <c r="B393" s="1" t="s">
        <v>176</v>
      </c>
      <c r="G393" s="1" t="str">
        <f>ki!C11</f>
        <v>Barabai, 16 April 2020</v>
      </c>
    </row>
    <row r="394" spans="1:10" ht="17.25" customHeight="1">
      <c r="B394" s="1" t="str">
        <f>ki!A12</f>
        <v>Kepala SMKN 1 Barabai</v>
      </c>
      <c r="G394" s="1" t="str">
        <f>ki!C12</f>
        <v>Guru Mata Pelajaran</v>
      </c>
    </row>
    <row r="398" spans="1:10" ht="17.25" customHeight="1">
      <c r="B398" s="1" t="str">
        <f>ki!A16</f>
        <v>Norta Dewi Yuniati, S.P, M.Pd</v>
      </c>
      <c r="G398" s="1" t="str">
        <f>ki!C16</f>
        <v>Abdian Noor, S.Pd</v>
      </c>
    </row>
    <row r="399" spans="1:10" ht="17.25" customHeight="1">
      <c r="B399" s="1" t="str">
        <f>ki!A17</f>
        <v>NIP. 19710623 200604 2 021</v>
      </c>
      <c r="G399" s="1" t="str">
        <f>ki!C17</f>
        <v>NIP. 19680906 199412 1 005</v>
      </c>
    </row>
  </sheetData>
  <mergeCells count="234">
    <mergeCell ref="B384:J384"/>
    <mergeCell ref="C387:J387"/>
    <mergeCell ref="C389:J389"/>
    <mergeCell ref="C391:J391"/>
    <mergeCell ref="B372:H372"/>
    <mergeCell ref="B373:H373"/>
    <mergeCell ref="A376:H376"/>
    <mergeCell ref="A377:H377"/>
    <mergeCell ref="A378:H378"/>
    <mergeCell ref="B381:J381"/>
    <mergeCell ref="B366:H366"/>
    <mergeCell ref="B367:H367"/>
    <mergeCell ref="B368:H368"/>
    <mergeCell ref="B369:H369"/>
    <mergeCell ref="B370:H370"/>
    <mergeCell ref="B371:H371"/>
    <mergeCell ref="B308:H308"/>
    <mergeCell ref="B309:H309"/>
    <mergeCell ref="B310:H310"/>
    <mergeCell ref="C314:L314"/>
    <mergeCell ref="B364:H364"/>
    <mergeCell ref="B365:H365"/>
    <mergeCell ref="B302:H302"/>
    <mergeCell ref="B303:H303"/>
    <mergeCell ref="B304:H304"/>
    <mergeCell ref="B305:H305"/>
    <mergeCell ref="B306:H306"/>
    <mergeCell ref="B307:H307"/>
    <mergeCell ref="B254:H254"/>
    <mergeCell ref="A257:A258"/>
    <mergeCell ref="B257:B258"/>
    <mergeCell ref="C257:L257"/>
    <mergeCell ref="M257:M258"/>
    <mergeCell ref="B301:H301"/>
    <mergeCell ref="B248:H248"/>
    <mergeCell ref="B249:H249"/>
    <mergeCell ref="B250:H250"/>
    <mergeCell ref="B251:H251"/>
    <mergeCell ref="B252:H252"/>
    <mergeCell ref="B253:H253"/>
    <mergeCell ref="B242:H242"/>
    <mergeCell ref="B243:H243"/>
    <mergeCell ref="A244:H244"/>
    <mergeCell ref="B245:H245"/>
    <mergeCell ref="B246:H246"/>
    <mergeCell ref="B247:H247"/>
    <mergeCell ref="B236:H236"/>
    <mergeCell ref="B237:H237"/>
    <mergeCell ref="B238:H238"/>
    <mergeCell ref="B239:H239"/>
    <mergeCell ref="B240:H240"/>
    <mergeCell ref="B241:H241"/>
    <mergeCell ref="A232:B232"/>
    <mergeCell ref="C232:D232"/>
    <mergeCell ref="E232:G232"/>
    <mergeCell ref="A233:H233"/>
    <mergeCell ref="B234:H234"/>
    <mergeCell ref="B235:H235"/>
    <mergeCell ref="D140:E140"/>
    <mergeCell ref="D141:E141"/>
    <mergeCell ref="D142:E142"/>
    <mergeCell ref="D143:E143"/>
    <mergeCell ref="A231:B231"/>
    <mergeCell ref="C231:D231"/>
    <mergeCell ref="E231:G231"/>
    <mergeCell ref="A133:H133"/>
    <mergeCell ref="A134:B134"/>
    <mergeCell ref="C134:D134"/>
    <mergeCell ref="E134:G134"/>
    <mergeCell ref="D138:E138"/>
    <mergeCell ref="D139:E139"/>
    <mergeCell ref="A129:H129"/>
    <mergeCell ref="A130:B130"/>
    <mergeCell ref="C130:D130"/>
    <mergeCell ref="E130:G130"/>
    <mergeCell ref="A131:H131"/>
    <mergeCell ref="A132:B132"/>
    <mergeCell ref="C132:D132"/>
    <mergeCell ref="E132:G132"/>
    <mergeCell ref="A124:H124"/>
    <mergeCell ref="A125:B125"/>
    <mergeCell ref="C125:D125"/>
    <mergeCell ref="E125:G125"/>
    <mergeCell ref="A128:B128"/>
    <mergeCell ref="C128:D128"/>
    <mergeCell ref="E128:G128"/>
    <mergeCell ref="A120:H120"/>
    <mergeCell ref="A121:B121"/>
    <mergeCell ref="C121:D121"/>
    <mergeCell ref="E121:G121"/>
    <mergeCell ref="A122:H122"/>
    <mergeCell ref="A123:B123"/>
    <mergeCell ref="C123:D123"/>
    <mergeCell ref="E123:G123"/>
    <mergeCell ref="A115:H115"/>
    <mergeCell ref="A116:B116"/>
    <mergeCell ref="C116:D116"/>
    <mergeCell ref="E116:G116"/>
    <mergeCell ref="A119:B119"/>
    <mergeCell ref="C119:D119"/>
    <mergeCell ref="E119:G119"/>
    <mergeCell ref="A111:H111"/>
    <mergeCell ref="A112:B112"/>
    <mergeCell ref="C112:D112"/>
    <mergeCell ref="E112:G112"/>
    <mergeCell ref="A113:H113"/>
    <mergeCell ref="A114:B114"/>
    <mergeCell ref="C114:D114"/>
    <mergeCell ref="E114:G114"/>
    <mergeCell ref="A106:H106"/>
    <mergeCell ref="A107:B107"/>
    <mergeCell ref="C107:D107"/>
    <mergeCell ref="E107:G107"/>
    <mergeCell ref="A110:B110"/>
    <mergeCell ref="C110:D110"/>
    <mergeCell ref="E110:G110"/>
    <mergeCell ref="A102:H102"/>
    <mergeCell ref="A103:B103"/>
    <mergeCell ref="C103:D103"/>
    <mergeCell ref="E103:G103"/>
    <mergeCell ref="A104:H104"/>
    <mergeCell ref="A105:B105"/>
    <mergeCell ref="C105:D105"/>
    <mergeCell ref="E105:G105"/>
    <mergeCell ref="A97:H97"/>
    <mergeCell ref="A98:B98"/>
    <mergeCell ref="C98:D98"/>
    <mergeCell ref="E98:G98"/>
    <mergeCell ref="A101:B101"/>
    <mergeCell ref="C101:D101"/>
    <mergeCell ref="E101:G101"/>
    <mergeCell ref="A93:H93"/>
    <mergeCell ref="A94:B94"/>
    <mergeCell ref="C94:D94"/>
    <mergeCell ref="E94:G94"/>
    <mergeCell ref="A95:H95"/>
    <mergeCell ref="A96:B96"/>
    <mergeCell ref="C96:D96"/>
    <mergeCell ref="E96:G96"/>
    <mergeCell ref="A88:H88"/>
    <mergeCell ref="A89:B89"/>
    <mergeCell ref="C89:D89"/>
    <mergeCell ref="E89:G89"/>
    <mergeCell ref="A92:B92"/>
    <mergeCell ref="C92:D92"/>
    <mergeCell ref="E92:G92"/>
    <mergeCell ref="A84:H84"/>
    <mergeCell ref="A85:B85"/>
    <mergeCell ref="C85:D85"/>
    <mergeCell ref="E85:G85"/>
    <mergeCell ref="A86:H86"/>
    <mergeCell ref="A87:B87"/>
    <mergeCell ref="C87:D87"/>
    <mergeCell ref="E87:G87"/>
    <mergeCell ref="A79:H79"/>
    <mergeCell ref="A80:B80"/>
    <mergeCell ref="C80:D80"/>
    <mergeCell ref="E80:G80"/>
    <mergeCell ref="A83:B83"/>
    <mergeCell ref="C83:D83"/>
    <mergeCell ref="E83:G83"/>
    <mergeCell ref="A75:H75"/>
    <mergeCell ref="A76:B76"/>
    <mergeCell ref="C76:D76"/>
    <mergeCell ref="E76:G76"/>
    <mergeCell ref="A77:H77"/>
    <mergeCell ref="A78:B78"/>
    <mergeCell ref="C78:D78"/>
    <mergeCell ref="E78:G78"/>
    <mergeCell ref="A70:H70"/>
    <mergeCell ref="A71:B71"/>
    <mergeCell ref="C71:D71"/>
    <mergeCell ref="E71:G71"/>
    <mergeCell ref="A74:B74"/>
    <mergeCell ref="C74:D74"/>
    <mergeCell ref="E74:G74"/>
    <mergeCell ref="A66:H66"/>
    <mergeCell ref="A67:B67"/>
    <mergeCell ref="C67:D67"/>
    <mergeCell ref="E67:G67"/>
    <mergeCell ref="A68:H68"/>
    <mergeCell ref="A69:B69"/>
    <mergeCell ref="C69:D69"/>
    <mergeCell ref="E69:G69"/>
    <mergeCell ref="A61:H61"/>
    <mergeCell ref="A62:B62"/>
    <mergeCell ref="C62:D62"/>
    <mergeCell ref="E62:G62"/>
    <mergeCell ref="A65:B65"/>
    <mergeCell ref="C65:D65"/>
    <mergeCell ref="E65:G65"/>
    <mergeCell ref="A57:H57"/>
    <mergeCell ref="A58:B58"/>
    <mergeCell ref="C58:D58"/>
    <mergeCell ref="E58:G58"/>
    <mergeCell ref="A59:H59"/>
    <mergeCell ref="A60:B60"/>
    <mergeCell ref="C60:D60"/>
    <mergeCell ref="E60:G60"/>
    <mergeCell ref="A52:H52"/>
    <mergeCell ref="A53:B53"/>
    <mergeCell ref="C53:D53"/>
    <mergeCell ref="E53:G53"/>
    <mergeCell ref="A56:B56"/>
    <mergeCell ref="C56:D56"/>
    <mergeCell ref="E56:G56"/>
    <mergeCell ref="A48:H48"/>
    <mergeCell ref="A49:B49"/>
    <mergeCell ref="C49:D49"/>
    <mergeCell ref="E49:G49"/>
    <mergeCell ref="A50:H50"/>
    <mergeCell ref="A51:B51"/>
    <mergeCell ref="C51:D51"/>
    <mergeCell ref="E51:G51"/>
    <mergeCell ref="A30:J30"/>
    <mergeCell ref="A31:J31"/>
    <mergeCell ref="A34:J34"/>
    <mergeCell ref="A35:J35"/>
    <mergeCell ref="A38:J38"/>
    <mergeCell ref="A47:B47"/>
    <mergeCell ref="C47:D47"/>
    <mergeCell ref="E47:G47"/>
    <mergeCell ref="A20:J20"/>
    <mergeCell ref="A21:J21"/>
    <mergeCell ref="A22:J22"/>
    <mergeCell ref="A23:J23"/>
    <mergeCell ref="A26:J26"/>
    <mergeCell ref="A27:J27"/>
    <mergeCell ref="A1:J1"/>
    <mergeCell ref="A2:J2"/>
    <mergeCell ref="A3:J3"/>
    <mergeCell ref="A4:J4"/>
    <mergeCell ref="A5:J5"/>
    <mergeCell ref="A7:J7"/>
  </mergeCells>
  <pageMargins left="0.7" right="0.7" top="0.75" bottom="0.75" header="0.3" footer="0.3"/>
  <pageSetup paperSize="9" scale="84" orientation="portrait" horizontalDpi="4294967293" r:id="rId1"/>
  <drawing r:id="rId2"/>
</worksheet>
</file>

<file path=xl/worksheets/sheet38.xml><?xml version="1.0" encoding="utf-8"?>
<worksheet xmlns="http://schemas.openxmlformats.org/spreadsheetml/2006/main" xmlns:r="http://schemas.openxmlformats.org/officeDocument/2006/relationships">
  <dimension ref="A1:N399"/>
  <sheetViews>
    <sheetView view="pageBreakPreview" topLeftCell="A374" zoomScale="85" zoomScaleNormal="85" zoomScaleSheetLayoutView="85" workbookViewId="0">
      <selection activeCell="C388" sqref="C388"/>
    </sheetView>
  </sheetViews>
  <sheetFormatPr defaultRowHeight="17.25" customHeight="1"/>
  <cols>
    <col min="1" max="1" width="4.42578125" style="1" customWidth="1"/>
    <col min="2" max="2" width="20.42578125" style="1" customWidth="1"/>
    <col min="3" max="3" width="11.85546875" style="1" customWidth="1"/>
    <col min="4" max="4" width="8.5703125" style="1" customWidth="1"/>
    <col min="5" max="6" width="11.85546875" style="1" customWidth="1"/>
    <col min="7" max="7" width="17.7109375" style="1" customWidth="1"/>
    <col min="8" max="8" width="11.85546875" style="1" customWidth="1"/>
    <col min="9" max="10" width="2.5703125" style="1" customWidth="1"/>
    <col min="11" max="13" width="8.28515625" style="1" customWidth="1"/>
    <col min="14" max="15" width="11.85546875" style="1" customWidth="1"/>
    <col min="16" max="16384" width="9.140625" style="1"/>
  </cols>
  <sheetData>
    <row r="1" spans="1:14" ht="17.25" customHeight="1">
      <c r="A1" s="352" t="str">
        <f>alokasi!A1</f>
        <v>PEMERINTAH KABUPATEN HULU SUNGAI SELATAN</v>
      </c>
      <c r="B1" s="352"/>
      <c r="C1" s="352"/>
      <c r="D1" s="352"/>
      <c r="E1" s="352"/>
      <c r="F1" s="352"/>
      <c r="G1" s="352"/>
      <c r="H1" s="352"/>
      <c r="I1" s="352"/>
      <c r="J1" s="352"/>
    </row>
    <row r="2" spans="1:14" ht="17.25" customHeight="1">
      <c r="A2" s="352" t="str">
        <f>alokasi!A2</f>
        <v>DINAS PENDIDIKAN</v>
      </c>
      <c r="B2" s="352"/>
      <c r="C2" s="352"/>
      <c r="D2" s="352"/>
      <c r="E2" s="352"/>
      <c r="F2" s="352"/>
      <c r="G2" s="352"/>
      <c r="H2" s="352"/>
      <c r="I2" s="352"/>
      <c r="J2" s="352"/>
    </row>
    <row r="3" spans="1:14" ht="17.25" customHeight="1">
      <c r="A3" s="349" t="str">
        <f>alokasi!A3</f>
        <v>SEKOLAH MENENGAH KEJURUAN NEGERI 2 KANDANGAN</v>
      </c>
      <c r="B3" s="349"/>
      <c r="C3" s="349"/>
      <c r="D3" s="349"/>
      <c r="E3" s="349"/>
      <c r="F3" s="349"/>
      <c r="G3" s="349"/>
      <c r="H3" s="349"/>
      <c r="I3" s="349"/>
      <c r="J3" s="349"/>
    </row>
    <row r="4" spans="1:14" ht="17.25" customHeight="1">
      <c r="A4" s="352" t="str">
        <f>alokasi!A4</f>
        <v>Jln .Gambah Dalam No 77 Telp. 22156 Kandangan 71215</v>
      </c>
      <c r="B4" s="352"/>
      <c r="C4" s="352"/>
      <c r="D4" s="352"/>
      <c r="E4" s="352"/>
      <c r="F4" s="352"/>
      <c r="G4" s="352"/>
      <c r="H4" s="352"/>
      <c r="I4" s="352"/>
      <c r="J4" s="352"/>
    </row>
    <row r="5" spans="1:14" ht="17.25" customHeight="1" thickBot="1">
      <c r="A5" s="478" t="str">
        <f>alokasi!A5</f>
        <v>Website : www.smkn2kandangan.sch.id  Email  : smkn2kdg@yahoo.co.id</v>
      </c>
      <c r="B5" s="478"/>
      <c r="C5" s="478"/>
      <c r="D5" s="478"/>
      <c r="E5" s="478"/>
      <c r="F5" s="478"/>
      <c r="G5" s="478"/>
      <c r="H5" s="478"/>
      <c r="I5" s="478"/>
      <c r="J5" s="478"/>
    </row>
    <row r="6" spans="1:14" ht="17.25" customHeight="1" thickTop="1"/>
    <row r="7" spans="1:14" ht="17.25" customHeight="1">
      <c r="A7" s="317" t="s">
        <v>58</v>
      </c>
      <c r="B7" s="317"/>
      <c r="C7" s="317"/>
      <c r="D7" s="317"/>
      <c r="E7" s="317"/>
      <c r="F7" s="317"/>
      <c r="G7" s="317"/>
      <c r="H7" s="317"/>
      <c r="I7" s="317"/>
      <c r="J7" s="317"/>
    </row>
    <row r="9" spans="1:14" ht="17.25" customHeight="1">
      <c r="A9" s="1" t="s">
        <v>373</v>
      </c>
      <c r="C9" s="1" t="str">
        <f>": "&amp;data!$C$3</f>
        <v>: SMKN 1 Barabai</v>
      </c>
    </row>
    <row r="10" spans="1:14" ht="17.25" customHeight="1">
      <c r="A10" s="1" t="s">
        <v>374</v>
      </c>
      <c r="C10" s="1" t="str">
        <f>": "&amp;data!$C$17</f>
        <v>: Bisnis dan Pemasaran</v>
      </c>
    </row>
    <row r="11" spans="1:14" ht="17.25" customHeight="1">
      <c r="A11" s="1" t="s">
        <v>200</v>
      </c>
      <c r="C11" s="1" t="str">
        <f>": "&amp;data!$C$18</f>
        <v>: Bisnis Daring dan Pemasaran</v>
      </c>
    </row>
    <row r="12" spans="1:14" ht="17.25" customHeight="1">
      <c r="A12" s="1" t="s">
        <v>0</v>
      </c>
      <c r="C12" s="1" t="str">
        <f>": "&amp;data!$C$5</f>
        <v>: Administrasi Transakssi</v>
      </c>
    </row>
    <row r="13" spans="1:14" ht="17.25" customHeight="1">
      <c r="A13" s="1" t="s">
        <v>1</v>
      </c>
      <c r="C13" s="1" t="str">
        <f>": "&amp;data!$C$6</f>
        <v>: XI  BDP</v>
      </c>
    </row>
    <row r="14" spans="1:14" ht="17.25" customHeight="1">
      <c r="A14" s="1" t="s">
        <v>38</v>
      </c>
      <c r="C14" s="1" t="str">
        <f>matrik!B4</f>
        <v>Genap</v>
      </c>
    </row>
    <row r="15" spans="1:14" ht="17.25" customHeight="1">
      <c r="A15" s="1" t="s">
        <v>378</v>
      </c>
      <c r="C15" s="96"/>
      <c r="D15" s="96"/>
      <c r="K15" s="1" t="s">
        <v>80</v>
      </c>
      <c r="L15" s="1" t="s">
        <v>385</v>
      </c>
      <c r="M15" s="1" t="s">
        <v>386</v>
      </c>
    </row>
    <row r="16" spans="1:14" ht="17.25" customHeight="1">
      <c r="A16" s="1" t="s">
        <v>379</v>
      </c>
      <c r="C16" s="96" t="e">
        <f>": "&amp;silabus!#REF!&amp;" JP"</f>
        <v>#REF!</v>
      </c>
      <c r="D16" s="96"/>
      <c r="K16" s="96" t="e">
        <f>silabus!#REF!</f>
        <v>#REF!</v>
      </c>
      <c r="L16" s="1" t="e">
        <f>K16*45</f>
        <v>#REF!</v>
      </c>
      <c r="M16" s="1" t="e">
        <f>L16-H49-H53</f>
        <v>#REF!</v>
      </c>
      <c r="N16" s="1" t="s">
        <v>80</v>
      </c>
    </row>
    <row r="17" spans="1:14" ht="17.25" customHeight="1">
      <c r="A17" s="1" t="s">
        <v>380</v>
      </c>
      <c r="C17" s="96" t="e">
        <f>": "&amp;silabus!#REF!&amp;" JP"</f>
        <v>#REF!</v>
      </c>
      <c r="D17" s="96"/>
      <c r="K17" s="96" t="e">
        <f>silabus!#REF!</f>
        <v>#REF!</v>
      </c>
      <c r="L17" s="1" t="e">
        <f>K17*45</f>
        <v>#REF!</v>
      </c>
      <c r="M17" s="1" t="e">
        <f>L17</f>
        <v>#REF!</v>
      </c>
      <c r="N17" s="1" t="s">
        <v>80</v>
      </c>
    </row>
    <row r="19" spans="1:14" ht="17.25" customHeight="1">
      <c r="A19" s="5" t="s">
        <v>59</v>
      </c>
    </row>
    <row r="20" spans="1:14" ht="17.25" customHeight="1">
      <c r="A20" s="327" t="str">
        <f>silabus!$A$14&amp;" "&amp;silabus!$B$14</f>
        <v>KI-1 : Menghayati dan mengamalkan ajaran agama yang dianutnya</v>
      </c>
      <c r="B20" s="327"/>
      <c r="C20" s="327"/>
      <c r="D20" s="327"/>
      <c r="E20" s="327"/>
      <c r="F20" s="327"/>
      <c r="G20" s="327"/>
      <c r="H20" s="327"/>
      <c r="I20" s="327"/>
      <c r="J20" s="327"/>
    </row>
    <row r="21" spans="1:14" ht="79.5" customHeight="1">
      <c r="A21" s="327" t="str">
        <f>silabus!$A$15&amp;" "&amp;silabus!$B$15</f>
        <v>KI-2 : Menghayati dan mengamalkan perilaku jujur, disiplin, santun, peduli (gotong royong, kerja sama, toleran, damai), bertanggung-jawab, responsif, dan proaktif melalui keteladanan, pemberian nasihat, penguatan, pembiasaan, dan pengkondisian secara berkesinambungan serta menunjukkan sikap sebagai bagian dari solusi atas berbagai permasalahan dalam berinteraksi secara efektif dengan lingkungan sosial dan alam serta dalam menempatkan diri sebagai cerminan bangsa dalam pergaulan dunia</v>
      </c>
      <c r="B21" s="327"/>
      <c r="C21" s="327"/>
      <c r="D21" s="327"/>
      <c r="E21" s="327"/>
      <c r="F21" s="327"/>
      <c r="G21" s="327"/>
      <c r="H21" s="327"/>
      <c r="I21" s="327"/>
      <c r="J21" s="327"/>
    </row>
    <row r="22" spans="1:14" ht="65.25" customHeight="1">
      <c r="A22" s="327" t="str">
        <f>silabus!$A$16&amp;" "&amp;silabus!$B$16</f>
        <v>KI-3 : Memahami, menerapkan, menganalisis, dan mengevaluasi tentang pengetahuan faktual, konseptual, operasional dasar, dan metakognitif sesuai dengan bidang dan lingkup kerja Bisnis Daring dan Pemasaran pada tingkat teknis, spesifik, detil, dan kompleks, berkenaan dengan ilmu pengetahuan, teknologi, seni, budaya, dan humaniora dalam konteks pengembangan potensi diri sebagai bagian dari keluarga, sekolah, dunia kerja, warga masyarakat nasional, regional, dan internasional.</v>
      </c>
      <c r="B22" s="327"/>
      <c r="C22" s="327"/>
      <c r="D22" s="327"/>
      <c r="E22" s="327"/>
      <c r="F22" s="327"/>
      <c r="G22" s="327"/>
      <c r="H22" s="327"/>
      <c r="I22" s="327"/>
      <c r="J22" s="327"/>
    </row>
    <row r="23" spans="1:14" ht="143.25" customHeight="1">
      <c r="A23" s="327" t="str">
        <f>silabus!$A$17&amp;" "&amp;silabus!$B$17</f>
        <v>KI-4 : Melaksanakan tugas spesifik dengan menggunakan alat, informasi, dan prosedur kerja yang lazim dilakukan serta memecahkan masalah sesuai dengan lingkup Administrasi Umum sebagai Dasar Bidang Bisnis dan Manajemen. Menampilkan kinerja di bawah bimbingan dengan mutu dan kuantitas yang terukur sesuai dengan standar kompetensi kerja. Menunjukkan keterampilan menalar, mengolah, dan menyaji secara efektif, kreatif, produktif, kritis, mandiri, kolaboratif, komunikatif, dan solutif dalam ranah abstrak terkait dengan pengembangan dari yang dipelajarinya di sekolah, serta mampu melaksanakan tugas spesifik di bawah pengawasan langsung. Menunjukkan keterampilan mempersepsi, kesiapan, meniru, membiasakan, gerak mahir, menjadikan gerak alami dalam ranah konkret terkait dengan pengembangan dari yang dipelajarinya di sekolah, serta mampu melaksanakan tugas spesifik di bawah pengawasan langsung.</v>
      </c>
      <c r="B23" s="327"/>
      <c r="C23" s="327"/>
      <c r="D23" s="327"/>
      <c r="E23" s="327"/>
      <c r="F23" s="327"/>
      <c r="G23" s="327"/>
      <c r="H23" s="327"/>
      <c r="I23" s="327"/>
      <c r="J23" s="327"/>
    </row>
    <row r="25" spans="1:14" ht="17.25" customHeight="1">
      <c r="A25" s="5" t="s">
        <v>60</v>
      </c>
    </row>
    <row r="26" spans="1:14" ht="17.25" customHeight="1">
      <c r="A26" s="327" t="e">
        <f>silabus!#REF!</f>
        <v>#REF!</v>
      </c>
      <c r="B26" s="327"/>
      <c r="C26" s="327"/>
      <c r="D26" s="327"/>
      <c r="E26" s="327"/>
      <c r="F26" s="327"/>
      <c r="G26" s="327"/>
      <c r="H26" s="327"/>
      <c r="I26" s="327"/>
      <c r="J26" s="327"/>
    </row>
    <row r="27" spans="1:14" ht="17.25" customHeight="1">
      <c r="A27" s="327" t="e">
        <f>silabus!#REF!</f>
        <v>#REF!</v>
      </c>
      <c r="B27" s="327"/>
      <c r="C27" s="327"/>
      <c r="D27" s="327"/>
      <c r="E27" s="327"/>
      <c r="F27" s="327"/>
      <c r="G27" s="327"/>
      <c r="H27" s="327"/>
      <c r="I27" s="327"/>
      <c r="J27" s="327"/>
    </row>
    <row r="29" spans="1:14" ht="17.25" customHeight="1">
      <c r="A29" s="5" t="s">
        <v>92</v>
      </c>
    </row>
    <row r="30" spans="1:14" ht="33.75" customHeight="1">
      <c r="A30" s="327" t="e">
        <f>silabus!#REF!</f>
        <v>#REF!</v>
      </c>
      <c r="B30" s="327"/>
      <c r="C30" s="327"/>
      <c r="D30" s="327"/>
      <c r="E30" s="327"/>
      <c r="F30" s="327"/>
      <c r="G30" s="327"/>
      <c r="H30" s="327"/>
      <c r="I30" s="327"/>
      <c r="J30" s="327"/>
    </row>
    <row r="31" spans="1:14" ht="35.25" customHeight="1">
      <c r="A31" s="327" t="e">
        <f>silabus!#REF!</f>
        <v>#REF!</v>
      </c>
      <c r="B31" s="327"/>
      <c r="C31" s="327"/>
      <c r="D31" s="327"/>
      <c r="E31" s="327"/>
      <c r="F31" s="327"/>
      <c r="G31" s="327"/>
      <c r="H31" s="327"/>
      <c r="I31" s="327"/>
      <c r="J31" s="327"/>
    </row>
    <row r="33" spans="1:10" ht="17.25" customHeight="1">
      <c r="A33" s="5" t="s">
        <v>93</v>
      </c>
    </row>
    <row r="34" spans="1:10" ht="35.25" customHeight="1">
      <c r="A34" s="327" t="e">
        <f>matrik!#REF!</f>
        <v>#REF!</v>
      </c>
      <c r="B34" s="327"/>
      <c r="C34" s="327"/>
      <c r="D34" s="327"/>
      <c r="E34" s="327"/>
      <c r="F34" s="327"/>
      <c r="G34" s="327"/>
      <c r="H34" s="327"/>
      <c r="I34" s="327"/>
      <c r="J34" s="327"/>
    </row>
    <row r="35" spans="1:10" ht="33" customHeight="1">
      <c r="A35" s="327" t="e">
        <f>matrik!#REF!</f>
        <v>#REF!</v>
      </c>
      <c r="B35" s="327"/>
      <c r="C35" s="327"/>
      <c r="D35" s="327"/>
      <c r="E35" s="327"/>
      <c r="F35" s="327"/>
      <c r="G35" s="327"/>
      <c r="H35" s="327"/>
      <c r="I35" s="327"/>
      <c r="J35" s="327"/>
    </row>
    <row r="37" spans="1:10" ht="17.25" customHeight="1">
      <c r="A37" s="5" t="s">
        <v>94</v>
      </c>
    </row>
    <row r="38" spans="1:10" ht="51" customHeight="1">
      <c r="A38" s="327" t="e">
        <f>silabus!#REF!</f>
        <v>#REF!</v>
      </c>
      <c r="B38" s="327"/>
      <c r="C38" s="327"/>
      <c r="D38" s="327"/>
      <c r="E38" s="327"/>
      <c r="F38" s="327"/>
      <c r="G38" s="327"/>
      <c r="H38" s="327"/>
      <c r="I38" s="327"/>
      <c r="J38" s="327"/>
    </row>
    <row r="40" spans="1:10" ht="17.25" customHeight="1">
      <c r="A40" s="5" t="s">
        <v>95</v>
      </c>
    </row>
    <row r="41" spans="1:10" ht="17.25" customHeight="1">
      <c r="A41" s="1">
        <v>1</v>
      </c>
      <c r="B41" s="1" t="s">
        <v>370</v>
      </c>
      <c r="C41" s="1" t="str">
        <f>data!$C$13</f>
        <v>Saintifik</v>
      </c>
    </row>
    <row r="42" spans="1:10" ht="17.25" customHeight="1">
      <c r="A42" s="1">
        <v>2</v>
      </c>
      <c r="B42" s="1" t="s">
        <v>371</v>
      </c>
      <c r="C42" s="1" t="str">
        <f>data!$C$14</f>
        <v>Problem based learning</v>
      </c>
    </row>
    <row r="43" spans="1:10" ht="17.25" customHeight="1">
      <c r="A43" s="1">
        <v>3</v>
      </c>
      <c r="B43" s="1" t="s">
        <v>372</v>
      </c>
      <c r="C43" s="1" t="str">
        <f>data!$C$15</f>
        <v>Paparan, diskusi, tanya jawab, praktik dan eksperimen</v>
      </c>
    </row>
    <row r="45" spans="1:10" ht="17.25" customHeight="1">
      <c r="A45" s="5" t="s">
        <v>96</v>
      </c>
    </row>
    <row r="46" spans="1:10" ht="17.25" customHeight="1">
      <c r="A46" s="1">
        <v>1</v>
      </c>
      <c r="B46" s="1" t="str">
        <f>"Pertemuan ke "&amp;A46&amp;" = "&amp;data!$C$12&amp;" JP"</f>
        <v>Pertemuan ke 1 = 6 JP</v>
      </c>
    </row>
    <row r="47" spans="1:10" s="299" customFormat="1" ht="63">
      <c r="A47" s="467" t="s">
        <v>97</v>
      </c>
      <c r="B47" s="337"/>
      <c r="C47" s="467" t="s">
        <v>18</v>
      </c>
      <c r="D47" s="468"/>
      <c r="E47" s="467" t="str">
        <f>"Deskripsi Kegiatan / Pendekatan "&amp;C41</f>
        <v>Deskripsi Kegiatan / Pendekatan Saintifik</v>
      </c>
      <c r="F47" s="474"/>
      <c r="G47" s="468"/>
      <c r="H47" s="297" t="s">
        <v>384</v>
      </c>
    </row>
    <row r="48" spans="1:10" ht="17.25" customHeight="1">
      <c r="A48" s="463" t="s">
        <v>98</v>
      </c>
      <c r="B48" s="464"/>
      <c r="C48" s="464"/>
      <c r="D48" s="464"/>
      <c r="E48" s="464"/>
      <c r="F48" s="464"/>
      <c r="G48" s="464"/>
      <c r="H48" s="465"/>
    </row>
    <row r="49" spans="1:8" ht="186" customHeight="1">
      <c r="A49" s="463"/>
      <c r="B49" s="465"/>
      <c r="C49" s="461"/>
      <c r="D49" s="462"/>
      <c r="E49" s="475" t="str">
        <f>"1. Guru memberi salam, selanjutnya menanyakan kabar peserta didik, dengan menyampaikan ucapan “Bagaimana kabar kalian hari ini? Sudah siapkah belajar? Siapa yang tidak hadir dalam pembelajaran hari ini"&amp;"
2. Guru meminta peserta didik untuk mengecek kerapian seragam dan kebersihan kelas, minimal di sekitar meja dan kursi tempat duduknya"&amp;"
3. Guru meminta salah satu peserta didik untuk memimpin do’a"&amp;" 
4. Guru mengajukan pertanyaan tentang, materi pelajaran
5. Guru menyampaikan KD dan tujuan pembelajaran ranah pengetahuan yang akan dicapai"&amp;"
6. Guru menyampaikan manfaat pelajaran
7. Guru membagi kelas dalam kelompok yang masing-masing beranggotakan 3 peserta didik"</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pengetahuan yang akan dicapai
6. Guru menyampaikan manfaat pelajaran
7. Guru membagi kelas dalam kelompok yang masing-masing beranggotakan 3 peserta didik</v>
      </c>
      <c r="F49" s="476"/>
      <c r="G49" s="477"/>
      <c r="H49" s="302">
        <v>15</v>
      </c>
    </row>
    <row r="50" spans="1:8" ht="17.25" customHeight="1">
      <c r="A50" s="463" t="s">
        <v>99</v>
      </c>
      <c r="B50" s="464"/>
      <c r="C50" s="464"/>
      <c r="D50" s="464"/>
      <c r="E50" s="464"/>
      <c r="F50" s="464"/>
      <c r="G50" s="464"/>
      <c r="H50" s="465"/>
    </row>
    <row r="51" spans="1:8" ht="234.75" customHeight="1">
      <c r="A51" s="463"/>
      <c r="B51" s="465"/>
      <c r="C51" s="475" t="str">
        <f>matrik!C13</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51" s="477"/>
      <c r="E51" s="475" t="e">
        <f>silabus!#REF!</f>
        <v>#REF!</v>
      </c>
      <c r="F51" s="476"/>
      <c r="G51" s="477"/>
      <c r="H51" s="302" t="e">
        <f>M16</f>
        <v>#REF!</v>
      </c>
    </row>
    <row r="52" spans="1:8" ht="17.25" customHeight="1">
      <c r="A52" s="463" t="s">
        <v>100</v>
      </c>
      <c r="B52" s="464"/>
      <c r="C52" s="464"/>
      <c r="D52" s="464"/>
      <c r="E52" s="464"/>
      <c r="F52" s="464"/>
      <c r="G52" s="464"/>
      <c r="H52" s="465"/>
    </row>
    <row r="53" spans="1:8" ht="99" customHeight="1">
      <c r="A53" s="463"/>
      <c r="B53" s="465"/>
      <c r="C53" s="463"/>
      <c r="D53" s="465"/>
      <c r="E53" s="475" t="s">
        <v>383</v>
      </c>
      <c r="F53" s="476"/>
      <c r="G53" s="477"/>
      <c r="H53" s="302">
        <v>15</v>
      </c>
    </row>
    <row r="55" spans="1:8" ht="17.25" customHeight="1">
      <c r="A55" s="1">
        <v>2</v>
      </c>
      <c r="B55" s="1" t="str">
        <f>"Pertemuan ke "&amp;A55&amp;" = "&amp;data!$C$12&amp;" JP"</f>
        <v>Pertemuan ke 2 = 6 JP</v>
      </c>
    </row>
    <row r="56" spans="1:8" ht="17.25" customHeight="1">
      <c r="A56" s="467" t="s">
        <v>97</v>
      </c>
      <c r="B56" s="337"/>
      <c r="C56" s="467" t="s">
        <v>18</v>
      </c>
      <c r="D56" s="468"/>
      <c r="E56" s="467" t="str">
        <f>E47</f>
        <v>Deskripsi Kegiatan / Pendekatan Saintifik</v>
      </c>
      <c r="F56" s="474"/>
      <c r="G56" s="468"/>
      <c r="H56" s="297" t="s">
        <v>35</v>
      </c>
    </row>
    <row r="57" spans="1:8" ht="17.25" customHeight="1">
      <c r="A57" s="463" t="s">
        <v>98</v>
      </c>
      <c r="B57" s="464"/>
      <c r="C57" s="464"/>
      <c r="D57" s="464"/>
      <c r="E57" s="464"/>
      <c r="F57" s="464"/>
      <c r="G57" s="464"/>
      <c r="H57" s="465"/>
    </row>
    <row r="58" spans="1:8" ht="186" customHeight="1">
      <c r="A58" s="463"/>
      <c r="B58" s="465"/>
      <c r="C58" s="461"/>
      <c r="D58" s="462"/>
      <c r="E58" s="475" t="str">
        <f>"1. Guru memberi salam, selanjutnya menanyakan kabar peserta didik, dengan menyampaikan ucapan “Bagaimana kabar kalian hari ini? Sudah siapkah belajar? Siapa yang tidak hadir dalam pembelajaran hari ini"&amp;"
2. Guru meminta peserta didik untuk mengecek kerapian seragam dan kebersihan kelas, minimal di sekitar meja dan kursi tempat duduknya"&amp;"
3. Guru meminta salah satu peserta didik untuk memimpin do’a"&amp;" 
4. Guru mengajukan pertanyaan tentang, materi pelajaran
5. Guru menyampaikan KD dan tujuan pembelajaran ranah keterampilan yang akan dicapai"&amp;"
6. Guru menyampaikan manfaat pelajaran
7. Guru membagi kelas dalam kelompok yang masing-masing beranggotakan 3 peserta didik"</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58" s="476"/>
      <c r="G58" s="477"/>
      <c r="H58" s="302">
        <f>H49</f>
        <v>15</v>
      </c>
    </row>
    <row r="59" spans="1:8" ht="17.25" customHeight="1">
      <c r="A59" s="463" t="s">
        <v>99</v>
      </c>
      <c r="B59" s="464"/>
      <c r="C59" s="464"/>
      <c r="D59" s="464"/>
      <c r="E59" s="464"/>
      <c r="F59" s="464"/>
      <c r="G59" s="464"/>
      <c r="H59" s="465"/>
    </row>
    <row r="60" spans="1:8" ht="236.25" customHeight="1">
      <c r="A60" s="463"/>
      <c r="B60" s="465"/>
      <c r="C60" s="475" t="str">
        <f>C51</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60" s="477"/>
      <c r="E60" s="475" t="e">
        <f>E51</f>
        <v>#REF!</v>
      </c>
      <c r="F60" s="476"/>
      <c r="G60" s="477"/>
      <c r="H60" s="302" t="e">
        <f>H51</f>
        <v>#REF!</v>
      </c>
    </row>
    <row r="61" spans="1:8" ht="17.25" customHeight="1">
      <c r="A61" s="463" t="s">
        <v>100</v>
      </c>
      <c r="B61" s="464"/>
      <c r="C61" s="464"/>
      <c r="D61" s="464"/>
      <c r="E61" s="464"/>
      <c r="F61" s="464"/>
      <c r="G61" s="464"/>
      <c r="H61" s="465"/>
    </row>
    <row r="62" spans="1:8" ht="99" customHeight="1">
      <c r="A62" s="463"/>
      <c r="B62" s="465"/>
      <c r="C62" s="336"/>
      <c r="D62" s="337"/>
      <c r="E62" s="475" t="str">
        <f>E53</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62" s="476"/>
      <c r="G62" s="477"/>
      <c r="H62" s="302">
        <f>H53</f>
        <v>15</v>
      </c>
    </row>
    <row r="63" spans="1:8" ht="17.25" hidden="1" customHeight="1"/>
    <row r="64" spans="1:8" ht="17.25" hidden="1" customHeight="1">
      <c r="A64" s="1">
        <v>3</v>
      </c>
      <c r="B64" s="1" t="str">
        <f>"Pertemuan ke "&amp;A64&amp;" = "&amp;data!$C$12&amp;" JP"</f>
        <v>Pertemuan ke 3 = 6 JP</v>
      </c>
    </row>
    <row r="65" spans="1:8" ht="17.25" hidden="1" customHeight="1">
      <c r="A65" s="467" t="s">
        <v>97</v>
      </c>
      <c r="B65" s="337"/>
      <c r="C65" s="467" t="s">
        <v>18</v>
      </c>
      <c r="D65" s="468"/>
      <c r="E65" s="467" t="str">
        <f>E56</f>
        <v>Deskripsi Kegiatan / Pendekatan Saintifik</v>
      </c>
      <c r="F65" s="474"/>
      <c r="G65" s="468"/>
      <c r="H65" s="297" t="s">
        <v>35</v>
      </c>
    </row>
    <row r="66" spans="1:8" ht="17.25" hidden="1" customHeight="1">
      <c r="A66" s="463" t="s">
        <v>98</v>
      </c>
      <c r="B66" s="464"/>
      <c r="C66" s="464"/>
      <c r="D66" s="464"/>
      <c r="E66" s="464"/>
      <c r="F66" s="464"/>
      <c r="G66" s="464"/>
      <c r="H66" s="465"/>
    </row>
    <row r="67" spans="1:8" ht="186" hidden="1" customHeight="1">
      <c r="A67" s="463"/>
      <c r="B67" s="465"/>
      <c r="C67" s="461"/>
      <c r="D67" s="462"/>
      <c r="E67" s="475" t="str">
        <f>E58</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67" s="476"/>
      <c r="G67" s="477"/>
      <c r="H67" s="301">
        <f>H58</f>
        <v>15</v>
      </c>
    </row>
    <row r="68" spans="1:8" ht="17.25" hidden="1" customHeight="1">
      <c r="A68" s="463" t="s">
        <v>99</v>
      </c>
      <c r="B68" s="464"/>
      <c r="C68" s="464"/>
      <c r="D68" s="464"/>
      <c r="E68" s="464"/>
      <c r="F68" s="464"/>
      <c r="G68" s="464"/>
      <c r="H68" s="465"/>
    </row>
    <row r="69" spans="1:8" ht="310.5" hidden="1" customHeight="1">
      <c r="A69" s="463"/>
      <c r="B69" s="465"/>
      <c r="C69" s="475" t="str">
        <f>C60</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69" s="477"/>
      <c r="E69" s="475" t="e">
        <f>E60</f>
        <v>#REF!</v>
      </c>
      <c r="F69" s="476"/>
      <c r="G69" s="477"/>
      <c r="H69" s="302" t="e">
        <f>H60</f>
        <v>#REF!</v>
      </c>
    </row>
    <row r="70" spans="1:8" ht="17.25" hidden="1" customHeight="1">
      <c r="A70" s="463" t="s">
        <v>100</v>
      </c>
      <c r="B70" s="464"/>
      <c r="C70" s="464"/>
      <c r="D70" s="464"/>
      <c r="E70" s="464"/>
      <c r="F70" s="464"/>
      <c r="G70" s="464"/>
      <c r="H70" s="465"/>
    </row>
    <row r="71" spans="1:8" ht="99" hidden="1" customHeight="1">
      <c r="A71" s="463"/>
      <c r="B71" s="465"/>
      <c r="C71" s="336"/>
      <c r="D71" s="337"/>
      <c r="E71" s="475" t="str">
        <f>E62</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71" s="476"/>
      <c r="G71" s="477"/>
      <c r="H71" s="302">
        <f>H62</f>
        <v>15</v>
      </c>
    </row>
    <row r="72" spans="1:8" ht="17.25" hidden="1" customHeight="1"/>
    <row r="73" spans="1:8" ht="17.25" hidden="1" customHeight="1">
      <c r="A73" s="1">
        <v>4</v>
      </c>
      <c r="B73" s="1" t="str">
        <f>"Pertemuan ke "&amp;A73&amp;" = "&amp;data!$C$12&amp;" JP"</f>
        <v>Pertemuan ke 4 = 6 JP</v>
      </c>
    </row>
    <row r="74" spans="1:8" ht="17.25" hidden="1" customHeight="1">
      <c r="A74" s="467" t="s">
        <v>97</v>
      </c>
      <c r="B74" s="337"/>
      <c r="C74" s="467" t="s">
        <v>18</v>
      </c>
      <c r="D74" s="468"/>
      <c r="E74" s="467" t="str">
        <f>E65</f>
        <v>Deskripsi Kegiatan / Pendekatan Saintifik</v>
      </c>
      <c r="F74" s="474"/>
      <c r="G74" s="468"/>
      <c r="H74" s="297" t="s">
        <v>35</v>
      </c>
    </row>
    <row r="75" spans="1:8" ht="17.25" hidden="1" customHeight="1">
      <c r="A75" s="463" t="s">
        <v>98</v>
      </c>
      <c r="B75" s="464"/>
      <c r="C75" s="464"/>
      <c r="D75" s="464"/>
      <c r="E75" s="464"/>
      <c r="F75" s="464"/>
      <c r="G75" s="464"/>
      <c r="H75" s="465"/>
    </row>
    <row r="76" spans="1:8" ht="186" hidden="1" customHeight="1">
      <c r="A76" s="463"/>
      <c r="B76" s="465"/>
      <c r="C76" s="336"/>
      <c r="D76" s="337"/>
      <c r="E76" s="475" t="str">
        <f>E67</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76" s="476"/>
      <c r="G76" s="477"/>
      <c r="H76" s="302">
        <f>H67</f>
        <v>15</v>
      </c>
    </row>
    <row r="77" spans="1:8" ht="17.25" hidden="1" customHeight="1">
      <c r="A77" s="463" t="s">
        <v>99</v>
      </c>
      <c r="B77" s="464"/>
      <c r="C77" s="464"/>
      <c r="D77" s="464"/>
      <c r="E77" s="464"/>
      <c r="F77" s="464"/>
      <c r="G77" s="464"/>
      <c r="H77" s="465"/>
    </row>
    <row r="78" spans="1:8" ht="310.5" hidden="1" customHeight="1">
      <c r="A78" s="463"/>
      <c r="B78" s="465"/>
      <c r="C78" s="475" t="str">
        <f>C69</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78" s="477"/>
      <c r="E78" s="475" t="e">
        <f>E69</f>
        <v>#REF!</v>
      </c>
      <c r="F78" s="476"/>
      <c r="G78" s="477"/>
      <c r="H78" s="302" t="e">
        <f>H69</f>
        <v>#REF!</v>
      </c>
    </row>
    <row r="79" spans="1:8" ht="17.25" hidden="1" customHeight="1">
      <c r="A79" s="463" t="s">
        <v>100</v>
      </c>
      <c r="B79" s="464"/>
      <c r="C79" s="464"/>
      <c r="D79" s="464"/>
      <c r="E79" s="464"/>
      <c r="F79" s="464"/>
      <c r="G79" s="464"/>
      <c r="H79" s="465"/>
    </row>
    <row r="80" spans="1:8" ht="99" hidden="1" customHeight="1">
      <c r="A80" s="463"/>
      <c r="B80" s="465"/>
      <c r="C80" s="336"/>
      <c r="D80" s="337"/>
      <c r="E80" s="475" t="str">
        <f>E71</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80" s="476"/>
      <c r="G80" s="477"/>
      <c r="H80" s="302">
        <f>H71</f>
        <v>15</v>
      </c>
    </row>
    <row r="81" spans="1:8" ht="17.25" hidden="1" customHeight="1"/>
    <row r="82" spans="1:8" ht="17.25" hidden="1" customHeight="1">
      <c r="A82" s="1">
        <v>5</v>
      </c>
      <c r="B82" s="1" t="str">
        <f>"Pertemuan ke "&amp;A82&amp;" = "&amp;data!$C$12&amp;" JP"</f>
        <v>Pertemuan ke 5 = 6 JP</v>
      </c>
    </row>
    <row r="83" spans="1:8" ht="17.25" hidden="1" customHeight="1">
      <c r="A83" s="467" t="s">
        <v>97</v>
      </c>
      <c r="B83" s="337"/>
      <c r="C83" s="467" t="s">
        <v>18</v>
      </c>
      <c r="D83" s="468"/>
      <c r="E83" s="467" t="str">
        <f>E74</f>
        <v>Deskripsi Kegiatan / Pendekatan Saintifik</v>
      </c>
      <c r="F83" s="474"/>
      <c r="G83" s="468"/>
      <c r="H83" s="297" t="s">
        <v>35</v>
      </c>
    </row>
    <row r="84" spans="1:8" ht="17.25" hidden="1" customHeight="1">
      <c r="A84" s="463" t="s">
        <v>98</v>
      </c>
      <c r="B84" s="464"/>
      <c r="C84" s="464"/>
      <c r="D84" s="464"/>
      <c r="E84" s="464"/>
      <c r="F84" s="464"/>
      <c r="G84" s="464"/>
      <c r="H84" s="465"/>
    </row>
    <row r="85" spans="1:8" ht="186" hidden="1" customHeight="1">
      <c r="A85" s="463"/>
      <c r="B85" s="465"/>
      <c r="C85" s="336"/>
      <c r="D85" s="337"/>
      <c r="E85" s="475" t="str">
        <f>E76</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85" s="476"/>
      <c r="G85" s="477"/>
      <c r="H85" s="302">
        <f>H76</f>
        <v>15</v>
      </c>
    </row>
    <row r="86" spans="1:8" ht="17.25" hidden="1" customHeight="1">
      <c r="A86" s="463" t="s">
        <v>99</v>
      </c>
      <c r="B86" s="464"/>
      <c r="C86" s="464"/>
      <c r="D86" s="464"/>
      <c r="E86" s="464"/>
      <c r="F86" s="464"/>
      <c r="G86" s="464"/>
      <c r="H86" s="465"/>
    </row>
    <row r="87" spans="1:8" ht="310.5" hidden="1" customHeight="1">
      <c r="A87" s="463"/>
      <c r="B87" s="465"/>
      <c r="C87" s="475" t="str">
        <f>C78</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87" s="477"/>
      <c r="E87" s="475" t="e">
        <f>E78</f>
        <v>#REF!</v>
      </c>
      <c r="F87" s="476"/>
      <c r="G87" s="477"/>
      <c r="H87" s="302" t="e">
        <f>H78</f>
        <v>#REF!</v>
      </c>
    </row>
    <row r="88" spans="1:8" ht="17.25" hidden="1" customHeight="1">
      <c r="A88" s="463" t="s">
        <v>100</v>
      </c>
      <c r="B88" s="464"/>
      <c r="C88" s="464"/>
      <c r="D88" s="464"/>
      <c r="E88" s="464"/>
      <c r="F88" s="464"/>
      <c r="G88" s="464"/>
      <c r="H88" s="465"/>
    </row>
    <row r="89" spans="1:8" ht="99" hidden="1" customHeight="1">
      <c r="A89" s="463"/>
      <c r="B89" s="465"/>
      <c r="C89" s="336"/>
      <c r="D89" s="337"/>
      <c r="E89" s="475" t="str">
        <f>E80</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89" s="476"/>
      <c r="G89" s="477"/>
      <c r="H89" s="302">
        <f>H80</f>
        <v>15</v>
      </c>
    </row>
    <row r="90" spans="1:8" ht="17.25" hidden="1" customHeight="1"/>
    <row r="91" spans="1:8" ht="17.25" hidden="1" customHeight="1">
      <c r="A91" s="1">
        <v>6</v>
      </c>
      <c r="B91" s="1" t="str">
        <f>"Pertemuan ke "&amp;A91&amp;" = "&amp;data!$C$12&amp;" JP"</f>
        <v>Pertemuan ke 6 = 6 JP</v>
      </c>
    </row>
    <row r="92" spans="1:8" ht="17.25" hidden="1" customHeight="1">
      <c r="A92" s="467" t="s">
        <v>97</v>
      </c>
      <c r="B92" s="337"/>
      <c r="C92" s="467" t="s">
        <v>18</v>
      </c>
      <c r="D92" s="468"/>
      <c r="E92" s="467" t="str">
        <f>E83</f>
        <v>Deskripsi Kegiatan / Pendekatan Saintifik</v>
      </c>
      <c r="F92" s="474"/>
      <c r="G92" s="468"/>
      <c r="H92" s="297" t="s">
        <v>35</v>
      </c>
    </row>
    <row r="93" spans="1:8" ht="17.25" hidden="1" customHeight="1">
      <c r="A93" s="463" t="s">
        <v>98</v>
      </c>
      <c r="B93" s="464"/>
      <c r="C93" s="464"/>
      <c r="D93" s="464"/>
      <c r="E93" s="464"/>
      <c r="F93" s="464"/>
      <c r="G93" s="464"/>
      <c r="H93" s="465"/>
    </row>
    <row r="94" spans="1:8" ht="17.25" hidden="1" customHeight="1">
      <c r="A94" s="463"/>
      <c r="B94" s="465"/>
      <c r="C94" s="336"/>
      <c r="D94" s="337"/>
      <c r="E94" s="336" t="str">
        <f>E85</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94" s="473"/>
      <c r="G94" s="337"/>
      <c r="H94" s="302">
        <f>H85</f>
        <v>15</v>
      </c>
    </row>
    <row r="95" spans="1:8" ht="17.25" hidden="1" customHeight="1">
      <c r="A95" s="463" t="s">
        <v>99</v>
      </c>
      <c r="B95" s="464"/>
      <c r="C95" s="464"/>
      <c r="D95" s="464"/>
      <c r="E95" s="464"/>
      <c r="F95" s="464"/>
      <c r="G95" s="464"/>
      <c r="H95" s="465"/>
    </row>
    <row r="96" spans="1:8" ht="17.25" hidden="1" customHeight="1">
      <c r="A96" s="463"/>
      <c r="B96" s="465"/>
      <c r="C96" s="336" t="str">
        <f>C87</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96" s="337"/>
      <c r="E96" s="336" t="e">
        <f>E87</f>
        <v>#REF!</v>
      </c>
      <c r="F96" s="473"/>
      <c r="G96" s="337"/>
      <c r="H96" s="302" t="e">
        <f>H87</f>
        <v>#REF!</v>
      </c>
    </row>
    <row r="97" spans="1:8" ht="17.25" hidden="1" customHeight="1">
      <c r="A97" s="463" t="s">
        <v>100</v>
      </c>
      <c r="B97" s="464"/>
      <c r="C97" s="464"/>
      <c r="D97" s="464"/>
      <c r="E97" s="464"/>
      <c r="F97" s="464"/>
      <c r="G97" s="464"/>
      <c r="H97" s="465"/>
    </row>
    <row r="98" spans="1:8" ht="17.25" hidden="1" customHeight="1">
      <c r="A98" s="463"/>
      <c r="B98" s="465"/>
      <c r="C98" s="336"/>
      <c r="D98" s="337"/>
      <c r="E98" s="336" t="str">
        <f>E89</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98" s="473"/>
      <c r="G98" s="337"/>
      <c r="H98" s="302">
        <f>H89</f>
        <v>15</v>
      </c>
    </row>
    <row r="99" spans="1:8" ht="17.25" hidden="1" customHeight="1"/>
    <row r="100" spans="1:8" ht="17.25" hidden="1" customHeight="1">
      <c r="A100" s="1">
        <v>7</v>
      </c>
      <c r="B100" s="1" t="str">
        <f>"Pertemuan ke "&amp;A100&amp;" = "&amp;data!$C$12&amp;" JP"</f>
        <v>Pertemuan ke 7 = 6 JP</v>
      </c>
    </row>
    <row r="101" spans="1:8" ht="17.25" hidden="1" customHeight="1">
      <c r="A101" s="467" t="s">
        <v>97</v>
      </c>
      <c r="B101" s="337"/>
      <c r="C101" s="467" t="s">
        <v>18</v>
      </c>
      <c r="D101" s="468"/>
      <c r="E101" s="467" t="str">
        <f>E92</f>
        <v>Deskripsi Kegiatan / Pendekatan Saintifik</v>
      </c>
      <c r="F101" s="474"/>
      <c r="G101" s="468"/>
      <c r="H101" s="297" t="s">
        <v>35</v>
      </c>
    </row>
    <row r="102" spans="1:8" ht="17.25" hidden="1" customHeight="1">
      <c r="A102" s="463" t="s">
        <v>98</v>
      </c>
      <c r="B102" s="464"/>
      <c r="C102" s="464"/>
      <c r="D102" s="464"/>
      <c r="E102" s="464"/>
      <c r="F102" s="464"/>
      <c r="G102" s="464"/>
      <c r="H102" s="465"/>
    </row>
    <row r="103" spans="1:8" ht="17.25" hidden="1" customHeight="1">
      <c r="A103" s="463"/>
      <c r="B103" s="465"/>
      <c r="C103" s="336"/>
      <c r="D103" s="337"/>
      <c r="E103" s="336" t="str">
        <f>E94</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03" s="473"/>
      <c r="G103" s="337"/>
      <c r="H103" s="302">
        <f>H94</f>
        <v>15</v>
      </c>
    </row>
    <row r="104" spans="1:8" ht="17.25" hidden="1" customHeight="1">
      <c r="A104" s="463" t="s">
        <v>99</v>
      </c>
      <c r="B104" s="464"/>
      <c r="C104" s="464"/>
      <c r="D104" s="464"/>
      <c r="E104" s="464"/>
      <c r="F104" s="464"/>
      <c r="G104" s="464"/>
      <c r="H104" s="465"/>
    </row>
    <row r="105" spans="1:8" ht="17.25" hidden="1" customHeight="1">
      <c r="A105" s="463"/>
      <c r="B105" s="465"/>
      <c r="C105" s="336" t="str">
        <f>C96</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05" s="337"/>
      <c r="E105" s="336" t="e">
        <f>E96</f>
        <v>#REF!</v>
      </c>
      <c r="F105" s="473"/>
      <c r="G105" s="337"/>
      <c r="H105" s="302" t="e">
        <f>H96</f>
        <v>#REF!</v>
      </c>
    </row>
    <row r="106" spans="1:8" ht="17.25" hidden="1" customHeight="1">
      <c r="A106" s="463" t="s">
        <v>100</v>
      </c>
      <c r="B106" s="464"/>
      <c r="C106" s="464"/>
      <c r="D106" s="464"/>
      <c r="E106" s="464"/>
      <c r="F106" s="464"/>
      <c r="G106" s="464"/>
      <c r="H106" s="465"/>
    </row>
    <row r="107" spans="1:8" ht="17.25" hidden="1" customHeight="1">
      <c r="A107" s="463"/>
      <c r="B107" s="465"/>
      <c r="C107" s="336"/>
      <c r="D107" s="337"/>
      <c r="E107" s="336" t="str">
        <f>E98</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07" s="473"/>
      <c r="G107" s="337"/>
      <c r="H107" s="302">
        <f>H98</f>
        <v>15</v>
      </c>
    </row>
    <row r="108" spans="1:8" ht="17.25" hidden="1" customHeight="1"/>
    <row r="109" spans="1:8" ht="17.25" hidden="1" customHeight="1">
      <c r="A109" s="1">
        <v>8</v>
      </c>
      <c r="B109" s="1" t="str">
        <f>"Pertemuan ke "&amp;A109&amp;" = "&amp;data!$C$12&amp;" JP"</f>
        <v>Pertemuan ke 8 = 6 JP</v>
      </c>
    </row>
    <row r="110" spans="1:8" ht="17.25" hidden="1" customHeight="1">
      <c r="A110" s="467" t="s">
        <v>97</v>
      </c>
      <c r="B110" s="337"/>
      <c r="C110" s="467" t="s">
        <v>18</v>
      </c>
      <c r="D110" s="468"/>
      <c r="E110" s="467" t="str">
        <f>E101</f>
        <v>Deskripsi Kegiatan / Pendekatan Saintifik</v>
      </c>
      <c r="F110" s="474"/>
      <c r="G110" s="468"/>
      <c r="H110" s="297" t="s">
        <v>35</v>
      </c>
    </row>
    <row r="111" spans="1:8" ht="17.25" hidden="1" customHeight="1">
      <c r="A111" s="463" t="s">
        <v>98</v>
      </c>
      <c r="B111" s="464"/>
      <c r="C111" s="464"/>
      <c r="D111" s="464"/>
      <c r="E111" s="464"/>
      <c r="F111" s="464"/>
      <c r="G111" s="464"/>
      <c r="H111" s="465"/>
    </row>
    <row r="112" spans="1:8" ht="17.25" hidden="1" customHeight="1">
      <c r="A112" s="463"/>
      <c r="B112" s="465"/>
      <c r="C112" s="336"/>
      <c r="D112" s="337"/>
      <c r="E112" s="336" t="str">
        <f>E103</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12" s="473"/>
      <c r="G112" s="337"/>
      <c r="H112" s="302">
        <f>H103</f>
        <v>15</v>
      </c>
    </row>
    <row r="113" spans="1:8" ht="17.25" hidden="1" customHeight="1">
      <c r="A113" s="463" t="s">
        <v>99</v>
      </c>
      <c r="B113" s="464"/>
      <c r="C113" s="464"/>
      <c r="D113" s="464"/>
      <c r="E113" s="464"/>
      <c r="F113" s="464"/>
      <c r="G113" s="464"/>
      <c r="H113" s="465"/>
    </row>
    <row r="114" spans="1:8" ht="17.25" hidden="1" customHeight="1">
      <c r="A114" s="463"/>
      <c r="B114" s="465"/>
      <c r="C114" s="336" t="str">
        <f>C105</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14" s="337"/>
      <c r="E114" s="336" t="e">
        <f>E105</f>
        <v>#REF!</v>
      </c>
      <c r="F114" s="473"/>
      <c r="G114" s="337"/>
      <c r="H114" s="302" t="e">
        <f>H105</f>
        <v>#REF!</v>
      </c>
    </row>
    <row r="115" spans="1:8" ht="17.25" hidden="1" customHeight="1">
      <c r="A115" s="463" t="s">
        <v>100</v>
      </c>
      <c r="B115" s="464"/>
      <c r="C115" s="464"/>
      <c r="D115" s="464"/>
      <c r="E115" s="464"/>
      <c r="F115" s="464"/>
      <c r="G115" s="464"/>
      <c r="H115" s="465"/>
    </row>
    <row r="116" spans="1:8" ht="17.25" hidden="1" customHeight="1">
      <c r="A116" s="463"/>
      <c r="B116" s="465"/>
      <c r="C116" s="336"/>
      <c r="D116" s="337"/>
      <c r="E116" s="336" t="str">
        <f>E107</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16" s="473"/>
      <c r="G116" s="337"/>
      <c r="H116" s="302">
        <f>H107</f>
        <v>15</v>
      </c>
    </row>
    <row r="117" spans="1:8" ht="17.25" hidden="1" customHeight="1"/>
    <row r="118" spans="1:8" ht="17.25" hidden="1" customHeight="1">
      <c r="A118" s="1">
        <v>9</v>
      </c>
      <c r="B118" s="1" t="str">
        <f>"Pertemuan ke "&amp;A118&amp;" = "&amp;data!$C$12&amp;" JP"</f>
        <v>Pertemuan ke 9 = 6 JP</v>
      </c>
    </row>
    <row r="119" spans="1:8" ht="17.25" hidden="1" customHeight="1">
      <c r="A119" s="467" t="s">
        <v>97</v>
      </c>
      <c r="B119" s="337"/>
      <c r="C119" s="467" t="s">
        <v>18</v>
      </c>
      <c r="D119" s="468"/>
      <c r="E119" s="467" t="str">
        <f>E110</f>
        <v>Deskripsi Kegiatan / Pendekatan Saintifik</v>
      </c>
      <c r="F119" s="474"/>
      <c r="G119" s="468"/>
      <c r="H119" s="297" t="s">
        <v>35</v>
      </c>
    </row>
    <row r="120" spans="1:8" ht="17.25" hidden="1" customHeight="1">
      <c r="A120" s="463" t="s">
        <v>98</v>
      </c>
      <c r="B120" s="464"/>
      <c r="C120" s="464"/>
      <c r="D120" s="464"/>
      <c r="E120" s="464"/>
      <c r="F120" s="464"/>
      <c r="G120" s="464"/>
      <c r="H120" s="465"/>
    </row>
    <row r="121" spans="1:8" ht="17.25" hidden="1" customHeight="1">
      <c r="A121" s="463"/>
      <c r="B121" s="465"/>
      <c r="C121" s="336"/>
      <c r="D121" s="337"/>
      <c r="E121" s="336" t="str">
        <f>E112</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21" s="473"/>
      <c r="G121" s="337"/>
      <c r="H121" s="302">
        <f>H112</f>
        <v>15</v>
      </c>
    </row>
    <row r="122" spans="1:8" ht="17.25" hidden="1" customHeight="1">
      <c r="A122" s="463" t="s">
        <v>99</v>
      </c>
      <c r="B122" s="464"/>
      <c r="C122" s="464"/>
      <c r="D122" s="464"/>
      <c r="E122" s="464"/>
      <c r="F122" s="464"/>
      <c r="G122" s="464"/>
      <c r="H122" s="465"/>
    </row>
    <row r="123" spans="1:8" ht="17.25" hidden="1" customHeight="1">
      <c r="A123" s="463"/>
      <c r="B123" s="465"/>
      <c r="C123" s="336" t="str">
        <f>C114</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23" s="337"/>
      <c r="E123" s="336" t="e">
        <f>E114</f>
        <v>#REF!</v>
      </c>
      <c r="F123" s="473"/>
      <c r="G123" s="337"/>
      <c r="H123" s="302" t="e">
        <f>H114</f>
        <v>#REF!</v>
      </c>
    </row>
    <row r="124" spans="1:8" ht="17.25" hidden="1" customHeight="1">
      <c r="A124" s="463" t="s">
        <v>100</v>
      </c>
      <c r="B124" s="464"/>
      <c r="C124" s="464"/>
      <c r="D124" s="464"/>
      <c r="E124" s="464"/>
      <c r="F124" s="464"/>
      <c r="G124" s="464"/>
      <c r="H124" s="465"/>
    </row>
    <row r="125" spans="1:8" ht="17.25" hidden="1" customHeight="1">
      <c r="A125" s="463"/>
      <c r="B125" s="465"/>
      <c r="C125" s="336"/>
      <c r="D125" s="337"/>
      <c r="E125" s="336" t="str">
        <f>E116</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25" s="473"/>
      <c r="G125" s="337"/>
      <c r="H125" s="302">
        <f>H116</f>
        <v>15</v>
      </c>
    </row>
    <row r="126" spans="1:8" ht="17.25" hidden="1" customHeight="1"/>
    <row r="127" spans="1:8" ht="17.25" hidden="1" customHeight="1">
      <c r="A127" s="1">
        <v>10</v>
      </c>
      <c r="B127" s="1" t="str">
        <f>"Pertemuan ke "&amp;A127&amp;" = "&amp;data!$C$12&amp;" JP"</f>
        <v>Pertemuan ke 10 = 6 JP</v>
      </c>
    </row>
    <row r="128" spans="1:8" ht="17.25" hidden="1" customHeight="1">
      <c r="A128" s="467" t="s">
        <v>97</v>
      </c>
      <c r="B128" s="337"/>
      <c r="C128" s="467" t="s">
        <v>18</v>
      </c>
      <c r="D128" s="468"/>
      <c r="E128" s="467" t="str">
        <f>E119</f>
        <v>Deskripsi Kegiatan / Pendekatan Saintifik</v>
      </c>
      <c r="F128" s="474"/>
      <c r="G128" s="468"/>
      <c r="H128" s="297" t="s">
        <v>35</v>
      </c>
    </row>
    <row r="129" spans="1:8" ht="17.25" hidden="1" customHeight="1">
      <c r="A129" s="463" t="s">
        <v>98</v>
      </c>
      <c r="B129" s="464"/>
      <c r="C129" s="464"/>
      <c r="D129" s="464"/>
      <c r="E129" s="464"/>
      <c r="F129" s="464"/>
      <c r="G129" s="464"/>
      <c r="H129" s="465"/>
    </row>
    <row r="130" spans="1:8" ht="17.25" hidden="1" customHeight="1">
      <c r="A130" s="463"/>
      <c r="B130" s="465"/>
      <c r="C130" s="336"/>
      <c r="D130" s="337"/>
      <c r="E130" s="336" t="str">
        <f>E121</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30" s="473"/>
      <c r="G130" s="337"/>
      <c r="H130" s="302">
        <f>H121</f>
        <v>15</v>
      </c>
    </row>
    <row r="131" spans="1:8" ht="17.25" hidden="1" customHeight="1">
      <c r="A131" s="463" t="s">
        <v>99</v>
      </c>
      <c r="B131" s="464"/>
      <c r="C131" s="464"/>
      <c r="D131" s="464"/>
      <c r="E131" s="464"/>
      <c r="F131" s="464"/>
      <c r="G131" s="464"/>
      <c r="H131" s="465"/>
    </row>
    <row r="132" spans="1:8" ht="17.25" hidden="1" customHeight="1">
      <c r="A132" s="463"/>
      <c r="B132" s="465"/>
      <c r="C132" s="336" t="str">
        <f>C123</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32" s="337"/>
      <c r="E132" s="336" t="e">
        <f>E123</f>
        <v>#REF!</v>
      </c>
      <c r="F132" s="473"/>
      <c r="G132" s="337"/>
      <c r="H132" s="302" t="e">
        <f>H123</f>
        <v>#REF!</v>
      </c>
    </row>
    <row r="133" spans="1:8" ht="17.25" hidden="1" customHeight="1">
      <c r="A133" s="463" t="s">
        <v>100</v>
      </c>
      <c r="B133" s="464"/>
      <c r="C133" s="464"/>
      <c r="D133" s="464"/>
      <c r="E133" s="464"/>
      <c r="F133" s="464"/>
      <c r="G133" s="464"/>
      <c r="H133" s="465"/>
    </row>
    <row r="134" spans="1:8" ht="17.25" hidden="1" customHeight="1">
      <c r="A134" s="463"/>
      <c r="B134" s="465"/>
      <c r="C134" s="336"/>
      <c r="D134" s="337"/>
      <c r="E134" s="336" t="str">
        <f>E125</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34" s="473"/>
      <c r="G134" s="337"/>
      <c r="H134" s="302">
        <f>H125</f>
        <v>15</v>
      </c>
    </row>
    <row r="136" spans="1:8" ht="17.25" customHeight="1">
      <c r="A136" s="5" t="s">
        <v>101</v>
      </c>
    </row>
    <row r="137" spans="1:8" ht="17.25" customHeight="1">
      <c r="A137" s="1">
        <v>1</v>
      </c>
      <c r="B137" s="1" t="s">
        <v>108</v>
      </c>
    </row>
    <row r="138" spans="1:8" ht="17.25" customHeight="1">
      <c r="A138" s="301" t="s">
        <v>52</v>
      </c>
      <c r="B138" s="301" t="s">
        <v>102</v>
      </c>
      <c r="C138" s="301" t="s">
        <v>103</v>
      </c>
      <c r="D138" s="461" t="s">
        <v>104</v>
      </c>
      <c r="E138" s="462"/>
      <c r="F138" s="223"/>
      <c r="G138" s="223"/>
    </row>
    <row r="139" spans="1:8" ht="17.25" customHeight="1">
      <c r="A139" s="8">
        <v>1</v>
      </c>
      <c r="B139" s="300" t="s">
        <v>105</v>
      </c>
      <c r="C139" s="300" t="s">
        <v>144</v>
      </c>
      <c r="D139" s="467" t="s">
        <v>145</v>
      </c>
      <c r="E139" s="468"/>
      <c r="F139" s="15"/>
      <c r="G139" s="15"/>
    </row>
    <row r="140" spans="1:8" ht="17.25" customHeight="1">
      <c r="A140" s="8">
        <v>2</v>
      </c>
      <c r="B140" s="300" t="s">
        <v>106</v>
      </c>
      <c r="C140" s="300"/>
      <c r="D140" s="467"/>
      <c r="E140" s="468"/>
      <c r="F140" s="15"/>
      <c r="G140" s="15"/>
    </row>
    <row r="141" spans="1:8" ht="34.5" customHeight="1">
      <c r="A141" s="8"/>
      <c r="B141" s="300" t="e">
        <f>A26</f>
        <v>#REF!</v>
      </c>
      <c r="C141" s="300" t="s">
        <v>146</v>
      </c>
      <c r="D141" s="467" t="s">
        <v>147</v>
      </c>
      <c r="E141" s="468"/>
      <c r="F141" s="15"/>
      <c r="G141" s="15"/>
    </row>
    <row r="142" spans="1:8" ht="17.25" customHeight="1">
      <c r="A142" s="8">
        <v>3</v>
      </c>
      <c r="B142" s="300" t="s">
        <v>107</v>
      </c>
      <c r="C142" s="300"/>
      <c r="D142" s="467"/>
      <c r="E142" s="468"/>
      <c r="F142" s="15"/>
      <c r="G142" s="15"/>
    </row>
    <row r="143" spans="1:8" ht="33" customHeight="1">
      <c r="A143" s="8"/>
      <c r="B143" s="300" t="e">
        <f>A27</f>
        <v>#REF!</v>
      </c>
      <c r="C143" s="300" t="s">
        <v>453</v>
      </c>
      <c r="D143" s="467" t="s">
        <v>149</v>
      </c>
      <c r="E143" s="468"/>
      <c r="F143" s="15"/>
      <c r="G143" s="15"/>
    </row>
    <row r="145" spans="1:8" ht="17.25" customHeight="1">
      <c r="A145" s="1">
        <v>2</v>
      </c>
      <c r="B145" s="1" t="s">
        <v>179</v>
      </c>
    </row>
    <row r="146" spans="1:8" ht="17.25" customHeight="1">
      <c r="B146" s="1" t="s">
        <v>109</v>
      </c>
    </row>
    <row r="147" spans="1:8" ht="17.25" customHeight="1">
      <c r="B147" s="1" t="s">
        <v>150</v>
      </c>
    </row>
    <row r="148" spans="1:8" s="299" customFormat="1" ht="17.25" customHeight="1">
      <c r="A148" s="297" t="s">
        <v>52</v>
      </c>
      <c r="B148" s="297" t="s">
        <v>110</v>
      </c>
      <c r="C148" s="297" t="s">
        <v>111</v>
      </c>
      <c r="D148" s="297" t="s">
        <v>112</v>
      </c>
      <c r="E148" s="297" t="s">
        <v>113</v>
      </c>
      <c r="F148" s="297" t="s">
        <v>114</v>
      </c>
      <c r="G148" s="297" t="s">
        <v>115</v>
      </c>
      <c r="H148" s="1"/>
    </row>
    <row r="149" spans="1:8" ht="17.25" customHeight="1">
      <c r="A149" s="301"/>
      <c r="B149" s="301"/>
      <c r="C149" s="301" t="s">
        <v>177</v>
      </c>
      <c r="D149" s="301" t="s">
        <v>177</v>
      </c>
      <c r="E149" s="301" t="s">
        <v>177</v>
      </c>
      <c r="F149" s="301" t="s">
        <v>177</v>
      </c>
      <c r="G149" s="301"/>
    </row>
    <row r="150" spans="1:8" ht="17.25" customHeight="1">
      <c r="A150" s="8">
        <v>1</v>
      </c>
      <c r="B150" s="8" t="str">
        <f>pd!C6</f>
        <v>AHMAD JUNAIDI</v>
      </c>
      <c r="C150" s="8"/>
      <c r="D150" s="8"/>
      <c r="E150" s="8"/>
      <c r="F150" s="8"/>
      <c r="G150" s="8" t="str">
        <f>IF(COUNT(C150:F150)=0,"",IF(_xlfn.MODE.SNGL(C150:F150)=1,"Kurang",IF(_xlfn.MODE.SNGL(C150:F150)=2,"Cukup",IF(_xlfn.MODE.SNGL(C150:F150)=3,"Baik",IF(_xlfn.MODE.SNGL(C150:F150)=4,"Sangat Baik","")))))</f>
        <v/>
      </c>
    </row>
    <row r="151" spans="1:8" ht="17.25" customHeight="1">
      <c r="A151" s="8">
        <v>2</v>
      </c>
      <c r="B151" s="8" t="str">
        <f>pd!C7</f>
        <v>AHMAD RIYUDHA</v>
      </c>
      <c r="C151" s="8"/>
      <c r="D151" s="8"/>
      <c r="E151" s="8"/>
      <c r="F151" s="8"/>
      <c r="G151" s="8" t="str">
        <f t="shared" ref="G151:G189" si="0">IF(COUNT(C151:F151)=0,"",IF(_xlfn.MODE.SNGL(C151:F151)=1,"Kurang",IF(_xlfn.MODE.SNGL(C151:F151)=2,"Cukup",IF(_xlfn.MODE.SNGL(C151:F151)=3,"Baik",IF(_xlfn.MODE.SNGL(C151:F151)=4,"Sangat Baik","")))))</f>
        <v/>
      </c>
    </row>
    <row r="152" spans="1:8" ht="17.25" customHeight="1">
      <c r="A152" s="8">
        <v>3</v>
      </c>
      <c r="B152" s="8" t="str">
        <f>pd!C8</f>
        <v>AHMAD SAYUDINOR</v>
      </c>
      <c r="C152" s="8"/>
      <c r="D152" s="8"/>
      <c r="E152" s="8"/>
      <c r="F152" s="8"/>
      <c r="G152" s="8" t="str">
        <f t="shared" si="0"/>
        <v/>
      </c>
    </row>
    <row r="153" spans="1:8" ht="17.25" hidden="1" customHeight="1">
      <c r="A153" s="8">
        <v>4</v>
      </c>
      <c r="B153" s="8" t="str">
        <f>pd!C9</f>
        <v>HILMAN SYA'FEI</v>
      </c>
      <c r="C153" s="8"/>
      <c r="D153" s="8"/>
      <c r="E153" s="8"/>
      <c r="F153" s="8"/>
      <c r="G153" s="8" t="str">
        <f t="shared" si="0"/>
        <v/>
      </c>
    </row>
    <row r="154" spans="1:8" ht="17.25" hidden="1" customHeight="1">
      <c r="A154" s="8">
        <v>5</v>
      </c>
      <c r="B154" s="8" t="str">
        <f>pd!C10</f>
        <v>JAMALUDDIN</v>
      </c>
      <c r="C154" s="8"/>
      <c r="D154" s="8"/>
      <c r="E154" s="8"/>
      <c r="F154" s="8"/>
      <c r="G154" s="8" t="str">
        <f t="shared" si="0"/>
        <v/>
      </c>
    </row>
    <row r="155" spans="1:8" ht="17.25" hidden="1" customHeight="1">
      <c r="A155" s="8">
        <v>6</v>
      </c>
      <c r="B155" s="8" t="str">
        <f>pd!C11</f>
        <v>M. ADITYA RYANDI</v>
      </c>
      <c r="C155" s="8"/>
      <c r="D155" s="8"/>
      <c r="E155" s="8"/>
      <c r="F155" s="8"/>
      <c r="G155" s="8" t="str">
        <f t="shared" si="0"/>
        <v/>
      </c>
    </row>
    <row r="156" spans="1:8" ht="17.25" hidden="1" customHeight="1">
      <c r="A156" s="8">
        <v>7</v>
      </c>
      <c r="B156" s="8" t="str">
        <f>pd!C12</f>
        <v>M. ZAINAL AKBAR</v>
      </c>
      <c r="C156" s="8"/>
      <c r="D156" s="8"/>
      <c r="E156" s="8"/>
      <c r="F156" s="8"/>
      <c r="G156" s="8" t="str">
        <f t="shared" si="0"/>
        <v/>
      </c>
    </row>
    <row r="157" spans="1:8" ht="17.25" hidden="1" customHeight="1">
      <c r="A157" s="8">
        <v>8</v>
      </c>
      <c r="B157" s="8" t="str">
        <f>pd!C13</f>
        <v>MAULIDI</v>
      </c>
      <c r="C157" s="8"/>
      <c r="D157" s="8"/>
      <c r="E157" s="8"/>
      <c r="F157" s="8"/>
      <c r="G157" s="8" t="str">
        <f t="shared" si="0"/>
        <v/>
      </c>
    </row>
    <row r="158" spans="1:8" ht="17.25" hidden="1" customHeight="1">
      <c r="A158" s="8">
        <v>9</v>
      </c>
      <c r="B158" s="8" t="str">
        <f>pd!C14</f>
        <v>MUHAMMAD AGUS RIFANI</v>
      </c>
      <c r="C158" s="8"/>
      <c r="D158" s="8"/>
      <c r="E158" s="8"/>
      <c r="F158" s="8"/>
      <c r="G158" s="8" t="str">
        <f t="shared" si="0"/>
        <v/>
      </c>
    </row>
    <row r="159" spans="1:8" ht="17.25" hidden="1" customHeight="1">
      <c r="A159" s="8">
        <v>10</v>
      </c>
      <c r="B159" s="8" t="str">
        <f>pd!C15</f>
        <v>MUHAMMAD AKBAR</v>
      </c>
      <c r="C159" s="8"/>
      <c r="D159" s="8"/>
      <c r="E159" s="8"/>
      <c r="F159" s="8"/>
      <c r="G159" s="8" t="str">
        <f t="shared" si="0"/>
        <v/>
      </c>
    </row>
    <row r="160" spans="1:8" ht="17.25" hidden="1" customHeight="1">
      <c r="A160" s="8">
        <v>11</v>
      </c>
      <c r="B160" s="8" t="str">
        <f>pd!C16</f>
        <v>MUHAMMAD ALPIANOR</v>
      </c>
      <c r="C160" s="8"/>
      <c r="D160" s="8"/>
      <c r="E160" s="8"/>
      <c r="F160" s="8"/>
      <c r="G160" s="8" t="str">
        <f t="shared" si="0"/>
        <v/>
      </c>
    </row>
    <row r="161" spans="1:7" ht="17.25" hidden="1" customHeight="1">
      <c r="A161" s="8">
        <v>12</v>
      </c>
      <c r="B161" s="8" t="str">
        <f>pd!C17</f>
        <v>MUHAMMAD ANDRIAN</v>
      </c>
      <c r="C161" s="8"/>
      <c r="D161" s="8"/>
      <c r="E161" s="8"/>
      <c r="F161" s="8"/>
      <c r="G161" s="8" t="str">
        <f t="shared" si="0"/>
        <v/>
      </c>
    </row>
    <row r="162" spans="1:7" ht="17.25" hidden="1" customHeight="1">
      <c r="A162" s="8">
        <v>13</v>
      </c>
      <c r="B162" s="8" t="str">
        <f>pd!C18</f>
        <v>MUHAMMAD AZIDAN</v>
      </c>
      <c r="C162" s="8"/>
      <c r="D162" s="8"/>
      <c r="E162" s="8"/>
      <c r="F162" s="8"/>
      <c r="G162" s="8" t="str">
        <f t="shared" si="0"/>
        <v/>
      </c>
    </row>
    <row r="163" spans="1:7" ht="17.25" hidden="1" customHeight="1">
      <c r="A163" s="8">
        <v>14</v>
      </c>
      <c r="B163" s="8" t="str">
        <f>pd!C19</f>
        <v>MUHAMMAD FAHRIANSYAH</v>
      </c>
      <c r="C163" s="8"/>
      <c r="D163" s="8"/>
      <c r="E163" s="8"/>
      <c r="F163" s="8"/>
      <c r="G163" s="8" t="str">
        <f t="shared" si="0"/>
        <v/>
      </c>
    </row>
    <row r="164" spans="1:7" ht="17.25" hidden="1" customHeight="1">
      <c r="A164" s="8">
        <v>15</v>
      </c>
      <c r="B164" s="8" t="str">
        <f>pd!C20</f>
        <v>MUHAMMAD FAUZAN</v>
      </c>
      <c r="C164" s="8"/>
      <c r="D164" s="8"/>
      <c r="E164" s="8"/>
      <c r="F164" s="8"/>
      <c r="G164" s="8" t="str">
        <f t="shared" si="0"/>
        <v/>
      </c>
    </row>
    <row r="165" spans="1:7" ht="17.25" hidden="1" customHeight="1">
      <c r="A165" s="8">
        <v>16</v>
      </c>
      <c r="B165" s="8" t="str">
        <f>pd!C21</f>
        <v>MUHAMMAD FAZAL HAFIZH</v>
      </c>
      <c r="C165" s="8"/>
      <c r="D165" s="8"/>
      <c r="E165" s="8"/>
      <c r="F165" s="8"/>
      <c r="G165" s="8" t="str">
        <f t="shared" si="0"/>
        <v/>
      </c>
    </row>
    <row r="166" spans="1:7" ht="17.25" hidden="1" customHeight="1">
      <c r="A166" s="8">
        <v>17</v>
      </c>
      <c r="B166" s="8" t="str">
        <f>pd!C22</f>
        <v>MUHAMMAD FIKRI</v>
      </c>
      <c r="C166" s="8"/>
      <c r="D166" s="8"/>
      <c r="E166" s="8"/>
      <c r="F166" s="8"/>
      <c r="G166" s="8" t="str">
        <f t="shared" si="0"/>
        <v/>
      </c>
    </row>
    <row r="167" spans="1:7" ht="17.25" hidden="1" customHeight="1">
      <c r="A167" s="8">
        <v>18</v>
      </c>
      <c r="B167" s="8" t="str">
        <f>pd!C23</f>
        <v>MUHAMMAD IHWAN</v>
      </c>
      <c r="C167" s="8"/>
      <c r="D167" s="8"/>
      <c r="E167" s="8"/>
      <c r="F167" s="8"/>
      <c r="G167" s="8" t="str">
        <f t="shared" si="0"/>
        <v/>
      </c>
    </row>
    <row r="168" spans="1:7" ht="17.25" hidden="1" customHeight="1">
      <c r="A168" s="8">
        <v>19</v>
      </c>
      <c r="B168" s="8" t="str">
        <f>pd!C24</f>
        <v>MUHAMMAD IQBAL FIRDAUS</v>
      </c>
      <c r="C168" s="8"/>
      <c r="D168" s="8"/>
      <c r="E168" s="8"/>
      <c r="F168" s="8"/>
      <c r="G168" s="8" t="str">
        <f t="shared" si="0"/>
        <v/>
      </c>
    </row>
    <row r="169" spans="1:7" ht="17.25" hidden="1" customHeight="1">
      <c r="A169" s="8">
        <v>20</v>
      </c>
      <c r="B169" s="8" t="str">
        <f>pd!C25</f>
        <v>MUHAMMAD IZZA ARRAFI</v>
      </c>
      <c r="C169" s="8"/>
      <c r="D169" s="8"/>
      <c r="E169" s="8"/>
      <c r="F169" s="8"/>
      <c r="G169" s="8" t="str">
        <f t="shared" si="0"/>
        <v/>
      </c>
    </row>
    <row r="170" spans="1:7" ht="17.25" hidden="1" customHeight="1">
      <c r="A170" s="8">
        <v>21</v>
      </c>
      <c r="B170" s="8" t="str">
        <f>pd!C26</f>
        <v>MUHAMMAD MAHDI</v>
      </c>
      <c r="C170" s="8"/>
      <c r="D170" s="8"/>
      <c r="E170" s="8"/>
      <c r="F170" s="8"/>
      <c r="G170" s="8" t="str">
        <f t="shared" si="0"/>
        <v/>
      </c>
    </row>
    <row r="171" spans="1:7" ht="17.25" hidden="1" customHeight="1">
      <c r="A171" s="8">
        <v>22</v>
      </c>
      <c r="B171" s="8" t="str">
        <f>pd!C27</f>
        <v>MUHAMMAD NAHDY RAMADHAN</v>
      </c>
      <c r="C171" s="8"/>
      <c r="D171" s="8"/>
      <c r="E171" s="8"/>
      <c r="F171" s="8"/>
      <c r="G171" s="8" t="str">
        <f t="shared" si="0"/>
        <v/>
      </c>
    </row>
    <row r="172" spans="1:7" ht="17.25" hidden="1" customHeight="1">
      <c r="A172" s="8">
        <v>23</v>
      </c>
      <c r="B172" s="8" t="str">
        <f>pd!C28</f>
        <v>MUHAMMAD NUR FADHILAH</v>
      </c>
      <c r="C172" s="8"/>
      <c r="D172" s="8"/>
      <c r="E172" s="8"/>
      <c r="F172" s="8"/>
      <c r="G172" s="8" t="str">
        <f t="shared" si="0"/>
        <v/>
      </c>
    </row>
    <row r="173" spans="1:7" ht="17.25" hidden="1" customHeight="1">
      <c r="A173" s="8">
        <v>24</v>
      </c>
      <c r="B173" s="8" t="str">
        <f>pd!C29</f>
        <v>MUHAMMAD RAHMAN</v>
      </c>
      <c r="C173" s="8"/>
      <c r="D173" s="8"/>
      <c r="E173" s="8"/>
      <c r="F173" s="8"/>
      <c r="G173" s="8" t="str">
        <f t="shared" si="0"/>
        <v/>
      </c>
    </row>
    <row r="174" spans="1:7" ht="17.25" hidden="1" customHeight="1">
      <c r="A174" s="8">
        <v>25</v>
      </c>
      <c r="B174" s="8" t="str">
        <f>pd!C30</f>
        <v>MUHAMMAD RAIHAN</v>
      </c>
      <c r="C174" s="8"/>
      <c r="D174" s="8"/>
      <c r="E174" s="8"/>
      <c r="F174" s="8"/>
      <c r="G174" s="8" t="str">
        <f t="shared" si="0"/>
        <v/>
      </c>
    </row>
    <row r="175" spans="1:7" ht="17.25" hidden="1" customHeight="1">
      <c r="A175" s="8">
        <v>26</v>
      </c>
      <c r="B175" s="8" t="str">
        <f>pd!C31</f>
        <v>MUHAMMAD RAYHAN PARIZAN</v>
      </c>
      <c r="C175" s="8"/>
      <c r="D175" s="8"/>
      <c r="E175" s="8"/>
      <c r="F175" s="8"/>
      <c r="G175" s="8" t="str">
        <f t="shared" si="0"/>
        <v/>
      </c>
    </row>
    <row r="176" spans="1:7" ht="17.25" hidden="1" customHeight="1">
      <c r="A176" s="8">
        <v>27</v>
      </c>
      <c r="B176" s="8" t="str">
        <f>pd!C32</f>
        <v>MUHAMMAD RIFKI</v>
      </c>
      <c r="C176" s="8"/>
      <c r="D176" s="8"/>
      <c r="E176" s="8"/>
      <c r="F176" s="8"/>
      <c r="G176" s="8" t="str">
        <f t="shared" si="0"/>
        <v/>
      </c>
    </row>
    <row r="177" spans="1:7" ht="17.25" hidden="1" customHeight="1">
      <c r="A177" s="8">
        <v>28</v>
      </c>
      <c r="B177" s="8" t="str">
        <f>pd!C33</f>
        <v>MUHAMMAD RINALDI MAULANA</v>
      </c>
      <c r="C177" s="8"/>
      <c r="D177" s="8"/>
      <c r="E177" s="8"/>
      <c r="F177" s="8"/>
      <c r="G177" s="8" t="str">
        <f t="shared" si="0"/>
        <v/>
      </c>
    </row>
    <row r="178" spans="1:7" ht="17.25" hidden="1" customHeight="1">
      <c r="A178" s="8">
        <v>29</v>
      </c>
      <c r="B178" s="8" t="str">
        <f>pd!C34</f>
        <v>MUHAMMAD RIZAL</v>
      </c>
      <c r="C178" s="8"/>
      <c r="D178" s="8"/>
      <c r="E178" s="8"/>
      <c r="F178" s="8"/>
      <c r="G178" s="8" t="str">
        <f t="shared" si="0"/>
        <v/>
      </c>
    </row>
    <row r="179" spans="1:7" ht="17.25" hidden="1" customHeight="1">
      <c r="A179" s="8">
        <v>30</v>
      </c>
      <c r="B179" s="8" t="str">
        <f>pd!C35</f>
        <v>MUHAMMAD RUDI</v>
      </c>
      <c r="C179" s="8"/>
      <c r="D179" s="8"/>
      <c r="E179" s="8"/>
      <c r="F179" s="8"/>
      <c r="G179" s="8" t="str">
        <f t="shared" si="0"/>
        <v/>
      </c>
    </row>
    <row r="180" spans="1:7" ht="17.25" hidden="1" customHeight="1">
      <c r="A180" s="8">
        <v>31</v>
      </c>
      <c r="B180" s="8" t="str">
        <f>pd!C36</f>
        <v>MUHAMMAD SARBANI</v>
      </c>
      <c r="C180" s="8"/>
      <c r="D180" s="8"/>
      <c r="E180" s="8"/>
      <c r="F180" s="8"/>
      <c r="G180" s="8" t="str">
        <f t="shared" si="0"/>
        <v/>
      </c>
    </row>
    <row r="181" spans="1:7" ht="17.25" hidden="1" customHeight="1">
      <c r="A181" s="8">
        <v>32</v>
      </c>
      <c r="B181" s="8" t="str">
        <f>pd!C37</f>
        <v>MUHAMMAD SYIFA ALIF NUGRAHA</v>
      </c>
      <c r="C181" s="8"/>
      <c r="D181" s="8"/>
      <c r="E181" s="8"/>
      <c r="F181" s="8"/>
      <c r="G181" s="8" t="str">
        <f t="shared" si="0"/>
        <v/>
      </c>
    </row>
    <row r="182" spans="1:7" ht="17.25" hidden="1" customHeight="1">
      <c r="A182" s="8">
        <v>33</v>
      </c>
      <c r="B182" s="8" t="str">
        <f>pd!C38</f>
        <v>MUHAMMAD YUSUF</v>
      </c>
      <c r="C182" s="8"/>
      <c r="D182" s="8"/>
      <c r="E182" s="8"/>
      <c r="F182" s="8"/>
      <c r="G182" s="8" t="str">
        <f t="shared" si="0"/>
        <v/>
      </c>
    </row>
    <row r="183" spans="1:7" ht="17.25" hidden="1" customHeight="1">
      <c r="A183" s="8">
        <v>34</v>
      </c>
      <c r="B183" s="8" t="str">
        <f>pd!C39</f>
        <v>OSAMAH NASRULLAH</v>
      </c>
      <c r="C183" s="8"/>
      <c r="D183" s="8"/>
      <c r="E183" s="8"/>
      <c r="F183" s="8"/>
      <c r="G183" s="8" t="str">
        <f t="shared" si="0"/>
        <v/>
      </c>
    </row>
    <row r="184" spans="1:7" ht="17.25" hidden="1" customHeight="1">
      <c r="A184" s="8">
        <v>35</v>
      </c>
      <c r="B184" s="8" t="str">
        <f>pd!C40</f>
        <v>RUDISA</v>
      </c>
      <c r="C184" s="8"/>
      <c r="D184" s="8"/>
      <c r="E184" s="8"/>
      <c r="F184" s="8"/>
      <c r="G184" s="8" t="str">
        <f t="shared" si="0"/>
        <v/>
      </c>
    </row>
    <row r="185" spans="1:7" ht="17.25" hidden="1" customHeight="1">
      <c r="A185" s="8">
        <v>36</v>
      </c>
      <c r="B185" s="8" t="str">
        <f>pd!C41</f>
        <v>ZAINAL ILMI</v>
      </c>
      <c r="C185" s="8"/>
      <c r="D185" s="8"/>
      <c r="E185" s="8"/>
      <c r="F185" s="8"/>
      <c r="G185" s="8" t="str">
        <f t="shared" si="0"/>
        <v/>
      </c>
    </row>
    <row r="186" spans="1:7" ht="17.25" hidden="1" customHeight="1">
      <c r="A186" s="8">
        <v>37</v>
      </c>
      <c r="B186" s="8">
        <f>pd!C42</f>
        <v>0</v>
      </c>
      <c r="C186" s="8"/>
      <c r="D186" s="8"/>
      <c r="E186" s="8"/>
      <c r="F186" s="8"/>
      <c r="G186" s="8" t="str">
        <f t="shared" si="0"/>
        <v/>
      </c>
    </row>
    <row r="187" spans="1:7" ht="17.25" hidden="1" customHeight="1">
      <c r="A187" s="8">
        <v>38</v>
      </c>
      <c r="B187" s="8">
        <f>pd!C43</f>
        <v>0</v>
      </c>
      <c r="C187" s="8"/>
      <c r="D187" s="8"/>
      <c r="E187" s="8"/>
      <c r="F187" s="8"/>
      <c r="G187" s="8" t="str">
        <f t="shared" si="0"/>
        <v/>
      </c>
    </row>
    <row r="188" spans="1:7" ht="17.25" hidden="1" customHeight="1">
      <c r="A188" s="8">
        <v>39</v>
      </c>
      <c r="B188" s="8">
        <f>pd!C44</f>
        <v>0</v>
      </c>
      <c r="C188" s="8"/>
      <c r="D188" s="8"/>
      <c r="E188" s="8"/>
      <c r="F188" s="8"/>
      <c r="G188" s="8" t="str">
        <f t="shared" si="0"/>
        <v/>
      </c>
    </row>
    <row r="189" spans="1:7" ht="17.25" hidden="1" customHeight="1">
      <c r="A189" s="8">
        <v>40</v>
      </c>
      <c r="B189" s="8">
        <f>pd!C45</f>
        <v>0</v>
      </c>
      <c r="C189" s="8"/>
      <c r="D189" s="8"/>
      <c r="E189" s="8"/>
      <c r="F189" s="8"/>
      <c r="G189" s="8" t="str">
        <f t="shared" si="0"/>
        <v/>
      </c>
    </row>
    <row r="191" spans="1:7" ht="17.25" customHeight="1">
      <c r="A191" s="1">
        <v>3</v>
      </c>
      <c r="B191" s="1" t="s">
        <v>178</v>
      </c>
    </row>
    <row r="192" spans="1:7" ht="17.25" customHeight="1">
      <c r="B192" s="1" t="s">
        <v>116</v>
      </c>
    </row>
    <row r="193" spans="1:2" ht="17.25" customHeight="1">
      <c r="B193" s="1" t="s">
        <v>117</v>
      </c>
    </row>
    <row r="194" spans="1:2" ht="17.25" customHeight="1">
      <c r="B194" s="1" t="s">
        <v>118</v>
      </c>
    </row>
    <row r="195" spans="1:2" ht="17.25" customHeight="1">
      <c r="B195" s="1" t="s">
        <v>119</v>
      </c>
    </row>
    <row r="197" spans="1:2" ht="17.25" customHeight="1">
      <c r="A197" s="1" t="s">
        <v>120</v>
      </c>
    </row>
    <row r="198" spans="1:2" ht="17.25" customHeight="1">
      <c r="B198" s="1" t="s">
        <v>111</v>
      </c>
    </row>
    <row r="199" spans="1:2" ht="17.25" customHeight="1">
      <c r="B199" s="303" t="s">
        <v>121</v>
      </c>
    </row>
    <row r="200" spans="1:2" ht="17.25" customHeight="1">
      <c r="B200" s="303" t="s">
        <v>122</v>
      </c>
    </row>
    <row r="201" spans="1:2" ht="17.25" customHeight="1">
      <c r="B201" s="303" t="s">
        <v>123</v>
      </c>
    </row>
    <row r="202" spans="1:2" ht="17.25" customHeight="1">
      <c r="B202" s="303" t="s">
        <v>124</v>
      </c>
    </row>
    <row r="204" spans="1:2" ht="17.25" customHeight="1">
      <c r="B204" s="1" t="s">
        <v>125</v>
      </c>
    </row>
    <row r="205" spans="1:2" ht="17.25" customHeight="1">
      <c r="B205" s="1" t="s">
        <v>126</v>
      </c>
    </row>
    <row r="206" spans="1:2" ht="17.25" customHeight="1">
      <c r="B206" s="1" t="s">
        <v>127</v>
      </c>
    </row>
    <row r="207" spans="1:2" ht="17.25" customHeight="1">
      <c r="B207" s="1" t="s">
        <v>128</v>
      </c>
    </row>
    <row r="208" spans="1:2" ht="17.25" customHeight="1">
      <c r="B208" s="1" t="s">
        <v>129</v>
      </c>
    </row>
    <row r="210" spans="1:2" ht="17.25" customHeight="1">
      <c r="B210" s="1" t="s">
        <v>130</v>
      </c>
    </row>
    <row r="211" spans="1:2" ht="17.25" customHeight="1">
      <c r="B211" s="1" t="s">
        <v>132</v>
      </c>
    </row>
    <row r="212" spans="1:2" ht="17.25" customHeight="1">
      <c r="B212" s="1" t="s">
        <v>133</v>
      </c>
    </row>
    <row r="213" spans="1:2" ht="17.25" customHeight="1">
      <c r="B213" s="1" t="s">
        <v>134</v>
      </c>
    </row>
    <row r="214" spans="1:2" ht="17.25" customHeight="1">
      <c r="B214" s="1" t="s">
        <v>135</v>
      </c>
    </row>
    <row r="216" spans="1:2" ht="17.25" customHeight="1">
      <c r="B216" s="1" t="s">
        <v>131</v>
      </c>
    </row>
    <row r="217" spans="1:2" ht="17.25" customHeight="1">
      <c r="B217" s="1" t="s">
        <v>136</v>
      </c>
    </row>
    <row r="218" spans="1:2" ht="17.25" customHeight="1">
      <c r="B218" s="1" t="s">
        <v>137</v>
      </c>
    </row>
    <row r="219" spans="1:2" ht="17.25" customHeight="1">
      <c r="B219" s="1" t="s">
        <v>138</v>
      </c>
    </row>
    <row r="220" spans="1:2" ht="17.25" customHeight="1">
      <c r="B220" s="1" t="s">
        <v>139</v>
      </c>
    </row>
    <row r="221" spans="1:2" ht="17.25" customHeight="1">
      <c r="B221" s="1" t="s">
        <v>43</v>
      </c>
    </row>
    <row r="222" spans="1:2" ht="17.25" customHeight="1">
      <c r="A222" s="1" t="s">
        <v>170</v>
      </c>
    </row>
    <row r="223" spans="1:2" ht="17.25" customHeight="1">
      <c r="B223" s="1" t="s">
        <v>43</v>
      </c>
    </row>
    <row r="224" spans="1:2" ht="17.25" customHeight="1">
      <c r="A224" s="1" t="s">
        <v>181</v>
      </c>
    </row>
    <row r="225" spans="1:8" ht="17.25" customHeight="1">
      <c r="B225" s="1" t="s">
        <v>140</v>
      </c>
    </row>
    <row r="226" spans="1:8" ht="17.25" customHeight="1">
      <c r="B226" s="1" t="s">
        <v>141</v>
      </c>
    </row>
    <row r="227" spans="1:8" ht="17.25" customHeight="1">
      <c r="B227" s="1" t="s">
        <v>142</v>
      </c>
    </row>
    <row r="228" spans="1:8" ht="17.25" customHeight="1">
      <c r="B228" s="1" t="s">
        <v>143</v>
      </c>
    </row>
    <row r="230" spans="1:8" ht="17.25" customHeight="1">
      <c r="B230" s="1" t="s">
        <v>151</v>
      </c>
    </row>
    <row r="231" spans="1:8" ht="17.25" customHeight="1">
      <c r="A231" s="334" t="s">
        <v>2</v>
      </c>
      <c r="B231" s="341"/>
      <c r="C231" s="470" t="s">
        <v>61</v>
      </c>
      <c r="D231" s="472"/>
      <c r="E231" s="470" t="s">
        <v>152</v>
      </c>
      <c r="F231" s="471"/>
      <c r="G231" s="472"/>
      <c r="H231" s="302" t="s">
        <v>153</v>
      </c>
    </row>
    <row r="232" spans="1:8" ht="64.5" customHeight="1">
      <c r="A232" s="333" t="e">
        <f>B141</f>
        <v>#REF!</v>
      </c>
      <c r="B232" s="333"/>
      <c r="C232" s="336" t="e">
        <f>A30</f>
        <v>#REF!</v>
      </c>
      <c r="D232" s="337"/>
      <c r="E232" s="336" t="s">
        <v>645</v>
      </c>
      <c r="F232" s="473"/>
      <c r="G232" s="337"/>
      <c r="H232" s="300" t="s">
        <v>146</v>
      </c>
    </row>
    <row r="233" spans="1:8" ht="17.25" customHeight="1">
      <c r="A233" s="336" t="s">
        <v>388</v>
      </c>
      <c r="B233" s="473"/>
      <c r="C233" s="473"/>
      <c r="D233" s="473"/>
      <c r="E233" s="473"/>
      <c r="F233" s="473"/>
      <c r="G233" s="473"/>
      <c r="H233" s="337"/>
    </row>
    <row r="234" spans="1:8" ht="17.25" customHeight="1">
      <c r="A234" s="297">
        <v>1</v>
      </c>
      <c r="B234" s="336" t="s">
        <v>646</v>
      </c>
      <c r="C234" s="473"/>
      <c r="D234" s="473"/>
      <c r="E234" s="473"/>
      <c r="F234" s="473"/>
      <c r="G234" s="473"/>
      <c r="H234" s="337"/>
    </row>
    <row r="235" spans="1:8" ht="17.25" hidden="1" customHeight="1">
      <c r="A235" s="297">
        <v>2</v>
      </c>
      <c r="B235" s="336"/>
      <c r="C235" s="473"/>
      <c r="D235" s="473"/>
      <c r="E235" s="473"/>
      <c r="F235" s="473"/>
      <c r="G235" s="473"/>
      <c r="H235" s="337"/>
    </row>
    <row r="236" spans="1:8" ht="17.25" hidden="1" customHeight="1">
      <c r="A236" s="297">
        <v>3</v>
      </c>
      <c r="B236" s="336"/>
      <c r="C236" s="473"/>
      <c r="D236" s="473"/>
      <c r="E236" s="473"/>
      <c r="F236" s="473"/>
      <c r="G236" s="473"/>
      <c r="H236" s="337"/>
    </row>
    <row r="237" spans="1:8" ht="17.25" hidden="1" customHeight="1">
      <c r="A237" s="297">
        <v>4</v>
      </c>
      <c r="B237" s="336"/>
      <c r="C237" s="473"/>
      <c r="D237" s="473"/>
      <c r="E237" s="473"/>
      <c r="F237" s="473"/>
      <c r="G237" s="473"/>
      <c r="H237" s="337"/>
    </row>
    <row r="238" spans="1:8" ht="17.25" hidden="1" customHeight="1">
      <c r="A238" s="297">
        <v>5</v>
      </c>
      <c r="B238" s="336"/>
      <c r="C238" s="473"/>
      <c r="D238" s="473"/>
      <c r="E238" s="473"/>
      <c r="F238" s="473"/>
      <c r="G238" s="473"/>
      <c r="H238" s="337"/>
    </row>
    <row r="239" spans="1:8" ht="17.25" hidden="1" customHeight="1">
      <c r="A239" s="297">
        <v>6</v>
      </c>
      <c r="B239" s="336"/>
      <c r="C239" s="473"/>
      <c r="D239" s="473"/>
      <c r="E239" s="473"/>
      <c r="F239" s="473"/>
      <c r="G239" s="473"/>
      <c r="H239" s="337"/>
    </row>
    <row r="240" spans="1:8" ht="17.25" hidden="1" customHeight="1">
      <c r="A240" s="297">
        <v>7</v>
      </c>
      <c r="B240" s="336"/>
      <c r="C240" s="473"/>
      <c r="D240" s="473"/>
      <c r="E240" s="473"/>
      <c r="F240" s="473"/>
      <c r="G240" s="473"/>
      <c r="H240" s="337"/>
    </row>
    <row r="241" spans="1:10" ht="17.25" hidden="1" customHeight="1">
      <c r="A241" s="297">
        <v>8</v>
      </c>
      <c r="B241" s="336"/>
      <c r="C241" s="473"/>
      <c r="D241" s="473"/>
      <c r="E241" s="473"/>
      <c r="F241" s="473"/>
      <c r="G241" s="473"/>
      <c r="H241" s="337"/>
    </row>
    <row r="242" spans="1:10" ht="17.25" hidden="1" customHeight="1">
      <c r="A242" s="297">
        <v>9</v>
      </c>
      <c r="B242" s="336"/>
      <c r="C242" s="473"/>
      <c r="D242" s="473"/>
      <c r="E242" s="473"/>
      <c r="F242" s="473"/>
      <c r="G242" s="473"/>
      <c r="H242" s="337"/>
    </row>
    <row r="243" spans="1:10" ht="17.25" hidden="1" customHeight="1">
      <c r="A243" s="297">
        <v>10</v>
      </c>
      <c r="B243" s="336"/>
      <c r="C243" s="473"/>
      <c r="D243" s="473"/>
      <c r="E243" s="473"/>
      <c r="F243" s="473"/>
      <c r="G243" s="473"/>
      <c r="H243" s="337"/>
    </row>
    <row r="244" spans="1:10" ht="17.25" customHeight="1">
      <c r="A244" s="463" t="s">
        <v>154</v>
      </c>
      <c r="B244" s="464"/>
      <c r="C244" s="464"/>
      <c r="D244" s="464"/>
      <c r="E244" s="464"/>
      <c r="F244" s="464"/>
      <c r="G244" s="464"/>
      <c r="H244" s="465"/>
    </row>
    <row r="245" spans="1:10" ht="52.5" customHeight="1">
      <c r="A245" s="297">
        <v>1</v>
      </c>
      <c r="B245" s="336" t="s">
        <v>647</v>
      </c>
      <c r="C245" s="473"/>
      <c r="D245" s="473"/>
      <c r="E245" s="473"/>
      <c r="F245" s="473"/>
      <c r="G245" s="473"/>
      <c r="H245" s="337"/>
    </row>
    <row r="246" spans="1:10" ht="17.25" hidden="1" customHeight="1">
      <c r="A246" s="297">
        <v>2</v>
      </c>
      <c r="B246" s="336"/>
      <c r="C246" s="473"/>
      <c r="D246" s="473"/>
      <c r="E246" s="473"/>
      <c r="F246" s="473"/>
      <c r="G246" s="473"/>
      <c r="H246" s="337"/>
      <c r="I246" s="211"/>
      <c r="J246" s="211"/>
    </row>
    <row r="247" spans="1:10" ht="17.25" hidden="1" customHeight="1">
      <c r="A247" s="297">
        <v>3</v>
      </c>
      <c r="B247" s="336"/>
      <c r="C247" s="473"/>
      <c r="D247" s="473"/>
      <c r="E247" s="473"/>
      <c r="F247" s="473"/>
      <c r="G247" s="473"/>
      <c r="H247" s="337"/>
      <c r="I247" s="211"/>
      <c r="J247" s="211"/>
    </row>
    <row r="248" spans="1:10" ht="17.25" hidden="1" customHeight="1">
      <c r="A248" s="297">
        <v>4</v>
      </c>
      <c r="B248" s="336"/>
      <c r="C248" s="473"/>
      <c r="D248" s="473"/>
      <c r="E248" s="473"/>
      <c r="F248" s="473"/>
      <c r="G248" s="473"/>
      <c r="H248" s="337"/>
      <c r="I248" s="211"/>
      <c r="J248" s="211"/>
    </row>
    <row r="249" spans="1:10" ht="17.25" hidden="1" customHeight="1">
      <c r="A249" s="297">
        <v>5</v>
      </c>
      <c r="B249" s="336"/>
      <c r="C249" s="473"/>
      <c r="D249" s="473"/>
      <c r="E249" s="473"/>
      <c r="F249" s="473"/>
      <c r="G249" s="473"/>
      <c r="H249" s="337"/>
      <c r="I249" s="211"/>
      <c r="J249" s="211"/>
    </row>
    <row r="250" spans="1:10" ht="17.25" hidden="1" customHeight="1">
      <c r="A250" s="297">
        <v>6</v>
      </c>
      <c r="B250" s="336"/>
      <c r="C250" s="473"/>
      <c r="D250" s="473"/>
      <c r="E250" s="473"/>
      <c r="F250" s="473"/>
      <c r="G250" s="473"/>
      <c r="H250" s="337"/>
      <c r="I250" s="211"/>
      <c r="J250" s="211"/>
    </row>
    <row r="251" spans="1:10" ht="17.25" hidden="1" customHeight="1">
      <c r="A251" s="297">
        <v>7</v>
      </c>
      <c r="B251" s="336"/>
      <c r="C251" s="473"/>
      <c r="D251" s="473"/>
      <c r="E251" s="473"/>
      <c r="F251" s="473"/>
      <c r="G251" s="473"/>
      <c r="H251" s="337"/>
      <c r="I251" s="211"/>
      <c r="J251" s="211"/>
    </row>
    <row r="252" spans="1:10" ht="17.25" hidden="1" customHeight="1">
      <c r="A252" s="297">
        <v>8</v>
      </c>
      <c r="B252" s="336"/>
      <c r="C252" s="473"/>
      <c r="D252" s="473"/>
      <c r="E252" s="473"/>
      <c r="F252" s="473"/>
      <c r="G252" s="473"/>
      <c r="H252" s="337"/>
      <c r="I252" s="211"/>
      <c r="J252" s="211"/>
    </row>
    <row r="253" spans="1:10" ht="17.25" hidden="1" customHeight="1">
      <c r="A253" s="297">
        <v>9</v>
      </c>
      <c r="B253" s="336"/>
      <c r="C253" s="473"/>
      <c r="D253" s="473"/>
      <c r="E253" s="473"/>
      <c r="F253" s="473"/>
      <c r="G253" s="473"/>
      <c r="H253" s="337"/>
      <c r="I253" s="211"/>
      <c r="J253" s="211"/>
    </row>
    <row r="254" spans="1:10" ht="17.25" hidden="1" customHeight="1">
      <c r="A254" s="297">
        <v>10</v>
      </c>
      <c r="B254" s="336"/>
      <c r="C254" s="473"/>
      <c r="D254" s="473"/>
      <c r="E254" s="473"/>
      <c r="F254" s="473"/>
      <c r="G254" s="473"/>
      <c r="H254" s="337"/>
      <c r="I254" s="211"/>
      <c r="J254" s="211"/>
    </row>
    <row r="255" spans="1:10" ht="17.25" customHeight="1">
      <c r="A255" s="211"/>
      <c r="B255" s="211"/>
      <c r="C255" s="211"/>
      <c r="D255" s="211"/>
      <c r="E255" s="211"/>
      <c r="F255" s="211"/>
      <c r="G255" s="211"/>
      <c r="H255" s="211"/>
      <c r="I255" s="211"/>
      <c r="J255" s="211"/>
    </row>
    <row r="256" spans="1:10" ht="17.25" customHeight="1">
      <c r="A256" s="157">
        <v>4</v>
      </c>
      <c r="B256" s="1" t="s">
        <v>155</v>
      </c>
    </row>
    <row r="257" spans="1:14" s="299" customFormat="1" ht="17.25" customHeight="1">
      <c r="A257" s="319" t="s">
        <v>52</v>
      </c>
      <c r="B257" s="319" t="s">
        <v>110</v>
      </c>
      <c r="C257" s="318" t="s">
        <v>156</v>
      </c>
      <c r="D257" s="318"/>
      <c r="E257" s="318"/>
      <c r="F257" s="318"/>
      <c r="G257" s="318"/>
      <c r="H257" s="318"/>
      <c r="I257" s="318"/>
      <c r="J257" s="318"/>
      <c r="K257" s="318"/>
      <c r="L257" s="318"/>
      <c r="M257" s="319" t="s">
        <v>157</v>
      </c>
      <c r="N257" s="1" t="s">
        <v>407</v>
      </c>
    </row>
    <row r="258" spans="1:14" s="299" customFormat="1" ht="17.25" customHeight="1">
      <c r="A258" s="320"/>
      <c r="B258" s="320"/>
      <c r="C258" s="297">
        <v>1</v>
      </c>
      <c r="D258" s="297">
        <v>2</v>
      </c>
      <c r="E258" s="297">
        <v>3</v>
      </c>
      <c r="F258" s="297">
        <v>4</v>
      </c>
      <c r="G258" s="297">
        <v>5</v>
      </c>
      <c r="H258" s="297">
        <v>6</v>
      </c>
      <c r="I258" s="297">
        <v>7</v>
      </c>
      <c r="J258" s="297">
        <v>8</v>
      </c>
      <c r="K258" s="297">
        <v>9</v>
      </c>
      <c r="L258" s="297">
        <v>10</v>
      </c>
      <c r="M258" s="320"/>
      <c r="N258" s="1">
        <v>25</v>
      </c>
    </row>
    <row r="259" spans="1:14" ht="17.25" customHeight="1">
      <c r="A259" s="301">
        <v>1</v>
      </c>
      <c r="B259" s="8" t="str">
        <f>B150</f>
        <v>AHMAD JUNAIDI</v>
      </c>
      <c r="C259" s="301"/>
      <c r="D259" s="301"/>
      <c r="E259" s="301"/>
      <c r="F259" s="301"/>
      <c r="G259" s="301"/>
      <c r="H259" s="301"/>
      <c r="I259" s="301"/>
      <c r="J259" s="301"/>
      <c r="K259" s="301"/>
      <c r="L259" s="301"/>
      <c r="M259" s="301" t="str">
        <f>IF(COUNT(C259:L259)=0,"",((SUM(C259:L259)/(COUNTA($B$234:$H$243)*4))*4)*$N$258)</f>
        <v/>
      </c>
    </row>
    <row r="260" spans="1:14" ht="17.25" customHeight="1">
      <c r="A260" s="301">
        <v>2</v>
      </c>
      <c r="B260" s="8" t="str">
        <f t="shared" ref="B260:B298" si="1">B151</f>
        <v>AHMAD RIYUDHA</v>
      </c>
      <c r="C260" s="301"/>
      <c r="D260" s="301"/>
      <c r="E260" s="301"/>
      <c r="F260" s="301"/>
      <c r="G260" s="301"/>
      <c r="H260" s="301"/>
      <c r="I260" s="301"/>
      <c r="J260" s="301"/>
      <c r="K260" s="301"/>
      <c r="L260" s="301"/>
      <c r="M260" s="301" t="str">
        <f>IF(COUNT(C260:L260)=0,"",((SUM(C260:L260)/(COUNTA($B$234:$H$243)*4))*4)*$N$258)</f>
        <v/>
      </c>
    </row>
    <row r="261" spans="1:14" ht="17.25" customHeight="1">
      <c r="A261" s="301">
        <v>3</v>
      </c>
      <c r="B261" s="8" t="str">
        <f t="shared" si="1"/>
        <v>AHMAD SAYUDINOR</v>
      </c>
      <c r="C261" s="301"/>
      <c r="D261" s="301"/>
      <c r="E261" s="301"/>
      <c r="F261" s="301"/>
      <c r="G261" s="301"/>
      <c r="H261" s="301"/>
      <c r="I261" s="301"/>
      <c r="J261" s="301"/>
      <c r="K261" s="301"/>
      <c r="L261" s="301"/>
      <c r="M261" s="301" t="str">
        <f t="shared" ref="M261:M298" si="2">IF(COUNT(C261:L261)=0,"",((SUM(C261:L261)/(COUNTA($B$234:$H$243)*4))*4)*$N$258)</f>
        <v/>
      </c>
    </row>
    <row r="262" spans="1:14" ht="17.25" hidden="1" customHeight="1">
      <c r="A262" s="301">
        <v>4</v>
      </c>
      <c r="B262" s="8" t="str">
        <f t="shared" si="1"/>
        <v>HILMAN SYA'FEI</v>
      </c>
      <c r="C262" s="301"/>
      <c r="D262" s="301"/>
      <c r="E262" s="301"/>
      <c r="F262" s="301"/>
      <c r="G262" s="301"/>
      <c r="H262" s="301"/>
      <c r="I262" s="301"/>
      <c r="J262" s="301"/>
      <c r="K262" s="301"/>
      <c r="L262" s="301"/>
      <c r="M262" s="301" t="str">
        <f t="shared" si="2"/>
        <v/>
      </c>
    </row>
    <row r="263" spans="1:14" ht="17.25" hidden="1" customHeight="1">
      <c r="A263" s="301">
        <v>5</v>
      </c>
      <c r="B263" s="8" t="str">
        <f t="shared" si="1"/>
        <v>JAMALUDDIN</v>
      </c>
      <c r="C263" s="301"/>
      <c r="D263" s="301"/>
      <c r="E263" s="301"/>
      <c r="F263" s="301"/>
      <c r="G263" s="301"/>
      <c r="H263" s="301"/>
      <c r="I263" s="301"/>
      <c r="J263" s="301"/>
      <c r="K263" s="301"/>
      <c r="L263" s="301"/>
      <c r="M263" s="301" t="str">
        <f t="shared" si="2"/>
        <v/>
      </c>
    </row>
    <row r="264" spans="1:14" ht="17.25" hidden="1" customHeight="1">
      <c r="A264" s="301">
        <v>6</v>
      </c>
      <c r="B264" s="8" t="str">
        <f t="shared" si="1"/>
        <v>M. ADITYA RYANDI</v>
      </c>
      <c r="C264" s="301"/>
      <c r="D264" s="301"/>
      <c r="E264" s="301"/>
      <c r="F264" s="301"/>
      <c r="G264" s="301"/>
      <c r="H264" s="301"/>
      <c r="I264" s="301"/>
      <c r="J264" s="301"/>
      <c r="K264" s="301"/>
      <c r="L264" s="301"/>
      <c r="M264" s="301" t="str">
        <f t="shared" si="2"/>
        <v/>
      </c>
    </row>
    <row r="265" spans="1:14" ht="17.25" hidden="1" customHeight="1">
      <c r="A265" s="301">
        <v>7</v>
      </c>
      <c r="B265" s="8" t="str">
        <f t="shared" si="1"/>
        <v>M. ZAINAL AKBAR</v>
      </c>
      <c r="C265" s="301"/>
      <c r="D265" s="301"/>
      <c r="E265" s="301"/>
      <c r="F265" s="301"/>
      <c r="G265" s="301"/>
      <c r="H265" s="301"/>
      <c r="I265" s="301"/>
      <c r="J265" s="301"/>
      <c r="K265" s="301"/>
      <c r="L265" s="301"/>
      <c r="M265" s="301" t="str">
        <f t="shared" si="2"/>
        <v/>
      </c>
    </row>
    <row r="266" spans="1:14" ht="17.25" hidden="1" customHeight="1">
      <c r="A266" s="301">
        <v>8</v>
      </c>
      <c r="B266" s="8" t="str">
        <f t="shared" si="1"/>
        <v>MAULIDI</v>
      </c>
      <c r="C266" s="301"/>
      <c r="D266" s="301"/>
      <c r="E266" s="301"/>
      <c r="F266" s="301"/>
      <c r="G266" s="301"/>
      <c r="H266" s="301"/>
      <c r="I266" s="301"/>
      <c r="J266" s="301"/>
      <c r="K266" s="301"/>
      <c r="L266" s="301"/>
      <c r="M266" s="301" t="str">
        <f t="shared" si="2"/>
        <v/>
      </c>
    </row>
    <row r="267" spans="1:14" ht="17.25" hidden="1" customHeight="1">
      <c r="A267" s="301">
        <v>9</v>
      </c>
      <c r="B267" s="8" t="str">
        <f t="shared" si="1"/>
        <v>MUHAMMAD AGUS RIFANI</v>
      </c>
      <c r="C267" s="301"/>
      <c r="D267" s="301"/>
      <c r="E267" s="301"/>
      <c r="F267" s="301"/>
      <c r="G267" s="301"/>
      <c r="H267" s="301"/>
      <c r="I267" s="301"/>
      <c r="J267" s="301"/>
      <c r="K267" s="301"/>
      <c r="L267" s="301"/>
      <c r="M267" s="301" t="str">
        <f t="shared" si="2"/>
        <v/>
      </c>
    </row>
    <row r="268" spans="1:14" ht="17.25" hidden="1" customHeight="1">
      <c r="A268" s="301">
        <v>10</v>
      </c>
      <c r="B268" s="8" t="str">
        <f t="shared" si="1"/>
        <v>MUHAMMAD AKBAR</v>
      </c>
      <c r="C268" s="301"/>
      <c r="D268" s="301"/>
      <c r="E268" s="301"/>
      <c r="F268" s="301"/>
      <c r="G268" s="301"/>
      <c r="H268" s="301"/>
      <c r="I268" s="301"/>
      <c r="J268" s="301"/>
      <c r="K268" s="301"/>
      <c r="L268" s="301"/>
      <c r="M268" s="301" t="str">
        <f t="shared" si="2"/>
        <v/>
      </c>
    </row>
    <row r="269" spans="1:14" ht="17.25" hidden="1" customHeight="1">
      <c r="A269" s="301">
        <v>11</v>
      </c>
      <c r="B269" s="8" t="str">
        <f t="shared" si="1"/>
        <v>MUHAMMAD ALPIANOR</v>
      </c>
      <c r="C269" s="301"/>
      <c r="D269" s="301"/>
      <c r="E269" s="301"/>
      <c r="F269" s="301"/>
      <c r="G269" s="301"/>
      <c r="H269" s="301"/>
      <c r="I269" s="301"/>
      <c r="J269" s="301"/>
      <c r="K269" s="301"/>
      <c r="L269" s="301"/>
      <c r="M269" s="301" t="str">
        <f t="shared" si="2"/>
        <v/>
      </c>
    </row>
    <row r="270" spans="1:14" ht="17.25" hidden="1" customHeight="1">
      <c r="A270" s="301">
        <v>12</v>
      </c>
      <c r="B270" s="8" t="str">
        <f t="shared" si="1"/>
        <v>MUHAMMAD ANDRIAN</v>
      </c>
      <c r="C270" s="301"/>
      <c r="D270" s="301"/>
      <c r="E270" s="301"/>
      <c r="F270" s="301"/>
      <c r="G270" s="301"/>
      <c r="H270" s="301"/>
      <c r="I270" s="301"/>
      <c r="J270" s="301"/>
      <c r="K270" s="301"/>
      <c r="L270" s="301"/>
      <c r="M270" s="301" t="str">
        <f t="shared" si="2"/>
        <v/>
      </c>
    </row>
    <row r="271" spans="1:14" ht="17.25" hidden="1" customHeight="1">
      <c r="A271" s="301">
        <v>13</v>
      </c>
      <c r="B271" s="8" t="str">
        <f t="shared" si="1"/>
        <v>MUHAMMAD AZIDAN</v>
      </c>
      <c r="C271" s="301"/>
      <c r="D271" s="301"/>
      <c r="E271" s="301"/>
      <c r="F271" s="301"/>
      <c r="G271" s="301"/>
      <c r="H271" s="301"/>
      <c r="I271" s="301"/>
      <c r="J271" s="301"/>
      <c r="K271" s="301"/>
      <c r="L271" s="301"/>
      <c r="M271" s="301" t="str">
        <f t="shared" si="2"/>
        <v/>
      </c>
    </row>
    <row r="272" spans="1:14" ht="17.25" hidden="1" customHeight="1">
      <c r="A272" s="301">
        <v>14</v>
      </c>
      <c r="B272" s="8" t="str">
        <f t="shared" si="1"/>
        <v>MUHAMMAD FAHRIANSYAH</v>
      </c>
      <c r="C272" s="301"/>
      <c r="D272" s="301"/>
      <c r="E272" s="301"/>
      <c r="F272" s="301"/>
      <c r="G272" s="301"/>
      <c r="H272" s="301"/>
      <c r="I272" s="301"/>
      <c r="J272" s="301"/>
      <c r="K272" s="301"/>
      <c r="L272" s="301"/>
      <c r="M272" s="301" t="str">
        <f t="shared" si="2"/>
        <v/>
      </c>
    </row>
    <row r="273" spans="1:13" ht="17.25" hidden="1" customHeight="1">
      <c r="A273" s="301">
        <v>15</v>
      </c>
      <c r="B273" s="8" t="str">
        <f t="shared" si="1"/>
        <v>MUHAMMAD FAUZAN</v>
      </c>
      <c r="C273" s="301"/>
      <c r="D273" s="301"/>
      <c r="E273" s="301"/>
      <c r="F273" s="301"/>
      <c r="G273" s="301"/>
      <c r="H273" s="301"/>
      <c r="I273" s="301"/>
      <c r="J273" s="301"/>
      <c r="K273" s="301"/>
      <c r="L273" s="301"/>
      <c r="M273" s="301" t="str">
        <f t="shared" si="2"/>
        <v/>
      </c>
    </row>
    <row r="274" spans="1:13" ht="17.25" hidden="1" customHeight="1">
      <c r="A274" s="301">
        <v>16</v>
      </c>
      <c r="B274" s="8" t="str">
        <f t="shared" si="1"/>
        <v>MUHAMMAD FAZAL HAFIZH</v>
      </c>
      <c r="C274" s="301"/>
      <c r="D274" s="301"/>
      <c r="E274" s="301"/>
      <c r="F274" s="301"/>
      <c r="G274" s="301"/>
      <c r="H274" s="301"/>
      <c r="I274" s="301"/>
      <c r="J274" s="301"/>
      <c r="K274" s="301"/>
      <c r="L274" s="301"/>
      <c r="M274" s="301" t="str">
        <f t="shared" si="2"/>
        <v/>
      </c>
    </row>
    <row r="275" spans="1:13" ht="17.25" hidden="1" customHeight="1">
      <c r="A275" s="301">
        <v>17</v>
      </c>
      <c r="B275" s="8" t="str">
        <f t="shared" si="1"/>
        <v>MUHAMMAD FIKRI</v>
      </c>
      <c r="C275" s="301"/>
      <c r="D275" s="301"/>
      <c r="E275" s="301"/>
      <c r="F275" s="301"/>
      <c r="G275" s="301"/>
      <c r="H275" s="301"/>
      <c r="I275" s="301"/>
      <c r="J275" s="301"/>
      <c r="K275" s="301"/>
      <c r="L275" s="301"/>
      <c r="M275" s="301" t="str">
        <f t="shared" si="2"/>
        <v/>
      </c>
    </row>
    <row r="276" spans="1:13" ht="17.25" hidden="1" customHeight="1">
      <c r="A276" s="301">
        <v>18</v>
      </c>
      <c r="B276" s="8" t="str">
        <f t="shared" si="1"/>
        <v>MUHAMMAD IHWAN</v>
      </c>
      <c r="C276" s="301"/>
      <c r="D276" s="301"/>
      <c r="E276" s="301"/>
      <c r="F276" s="301"/>
      <c r="G276" s="301"/>
      <c r="H276" s="301"/>
      <c r="I276" s="301"/>
      <c r="J276" s="301"/>
      <c r="K276" s="301"/>
      <c r="L276" s="301"/>
      <c r="M276" s="301" t="str">
        <f t="shared" si="2"/>
        <v/>
      </c>
    </row>
    <row r="277" spans="1:13" ht="17.25" hidden="1" customHeight="1">
      <c r="A277" s="301">
        <v>19</v>
      </c>
      <c r="B277" s="8" t="str">
        <f t="shared" si="1"/>
        <v>MUHAMMAD IQBAL FIRDAUS</v>
      </c>
      <c r="C277" s="301"/>
      <c r="D277" s="301"/>
      <c r="E277" s="301"/>
      <c r="F277" s="301"/>
      <c r="G277" s="301"/>
      <c r="H277" s="301"/>
      <c r="I277" s="301"/>
      <c r="J277" s="301"/>
      <c r="K277" s="301"/>
      <c r="L277" s="301"/>
      <c r="M277" s="301" t="str">
        <f t="shared" si="2"/>
        <v/>
      </c>
    </row>
    <row r="278" spans="1:13" ht="17.25" hidden="1" customHeight="1">
      <c r="A278" s="301">
        <v>20</v>
      </c>
      <c r="B278" s="8" t="str">
        <f t="shared" si="1"/>
        <v>MUHAMMAD IZZA ARRAFI</v>
      </c>
      <c r="C278" s="301"/>
      <c r="D278" s="301"/>
      <c r="E278" s="301"/>
      <c r="F278" s="301"/>
      <c r="G278" s="301"/>
      <c r="H278" s="301"/>
      <c r="I278" s="301"/>
      <c r="J278" s="301"/>
      <c r="K278" s="301"/>
      <c r="L278" s="301"/>
      <c r="M278" s="301" t="str">
        <f t="shared" si="2"/>
        <v/>
      </c>
    </row>
    <row r="279" spans="1:13" ht="17.25" hidden="1" customHeight="1">
      <c r="A279" s="301">
        <v>21</v>
      </c>
      <c r="B279" s="8" t="str">
        <f t="shared" si="1"/>
        <v>MUHAMMAD MAHDI</v>
      </c>
      <c r="C279" s="301"/>
      <c r="D279" s="301"/>
      <c r="E279" s="301"/>
      <c r="F279" s="301"/>
      <c r="G279" s="301"/>
      <c r="H279" s="301"/>
      <c r="I279" s="301"/>
      <c r="J279" s="301"/>
      <c r="K279" s="301"/>
      <c r="L279" s="301"/>
      <c r="M279" s="301" t="str">
        <f t="shared" si="2"/>
        <v/>
      </c>
    </row>
    <row r="280" spans="1:13" ht="17.25" hidden="1" customHeight="1">
      <c r="A280" s="301">
        <v>22</v>
      </c>
      <c r="B280" s="8" t="str">
        <f t="shared" si="1"/>
        <v>MUHAMMAD NAHDY RAMADHAN</v>
      </c>
      <c r="C280" s="301"/>
      <c r="D280" s="301"/>
      <c r="E280" s="301"/>
      <c r="F280" s="301"/>
      <c r="G280" s="301"/>
      <c r="H280" s="301"/>
      <c r="I280" s="301"/>
      <c r="J280" s="301"/>
      <c r="K280" s="301"/>
      <c r="L280" s="301"/>
      <c r="M280" s="301" t="str">
        <f t="shared" si="2"/>
        <v/>
      </c>
    </row>
    <row r="281" spans="1:13" ht="17.25" hidden="1" customHeight="1">
      <c r="A281" s="301">
        <v>23</v>
      </c>
      <c r="B281" s="8" t="str">
        <f t="shared" si="1"/>
        <v>MUHAMMAD NUR FADHILAH</v>
      </c>
      <c r="C281" s="301"/>
      <c r="D281" s="301"/>
      <c r="E281" s="301"/>
      <c r="F281" s="301"/>
      <c r="G281" s="301"/>
      <c r="H281" s="301"/>
      <c r="I281" s="301"/>
      <c r="J281" s="301"/>
      <c r="K281" s="301"/>
      <c r="L281" s="301"/>
      <c r="M281" s="301" t="str">
        <f t="shared" si="2"/>
        <v/>
      </c>
    </row>
    <row r="282" spans="1:13" ht="17.25" hidden="1" customHeight="1">
      <c r="A282" s="301">
        <v>24</v>
      </c>
      <c r="B282" s="8" t="str">
        <f t="shared" si="1"/>
        <v>MUHAMMAD RAHMAN</v>
      </c>
      <c r="C282" s="301"/>
      <c r="D282" s="301"/>
      <c r="E282" s="301"/>
      <c r="F282" s="301"/>
      <c r="G282" s="301"/>
      <c r="H282" s="301"/>
      <c r="I282" s="301"/>
      <c r="J282" s="301"/>
      <c r="K282" s="301"/>
      <c r="L282" s="301"/>
      <c r="M282" s="301" t="str">
        <f t="shared" si="2"/>
        <v/>
      </c>
    </row>
    <row r="283" spans="1:13" ht="17.25" hidden="1" customHeight="1">
      <c r="A283" s="301">
        <v>25</v>
      </c>
      <c r="B283" s="8" t="str">
        <f t="shared" si="1"/>
        <v>MUHAMMAD RAIHAN</v>
      </c>
      <c r="C283" s="301"/>
      <c r="D283" s="301"/>
      <c r="E283" s="301"/>
      <c r="F283" s="301"/>
      <c r="G283" s="301"/>
      <c r="H283" s="301"/>
      <c r="I283" s="301"/>
      <c r="J283" s="301"/>
      <c r="K283" s="301"/>
      <c r="L283" s="301"/>
      <c r="M283" s="301" t="str">
        <f t="shared" si="2"/>
        <v/>
      </c>
    </row>
    <row r="284" spans="1:13" ht="17.25" hidden="1" customHeight="1">
      <c r="A284" s="301">
        <v>26</v>
      </c>
      <c r="B284" s="8" t="str">
        <f t="shared" si="1"/>
        <v>MUHAMMAD RAYHAN PARIZAN</v>
      </c>
      <c r="C284" s="301"/>
      <c r="D284" s="301"/>
      <c r="E284" s="301"/>
      <c r="F284" s="301"/>
      <c r="G284" s="301"/>
      <c r="H284" s="301"/>
      <c r="I284" s="301"/>
      <c r="J284" s="301"/>
      <c r="K284" s="301"/>
      <c r="L284" s="301"/>
      <c r="M284" s="301" t="str">
        <f t="shared" si="2"/>
        <v/>
      </c>
    </row>
    <row r="285" spans="1:13" ht="17.25" hidden="1" customHeight="1">
      <c r="A285" s="301">
        <v>27</v>
      </c>
      <c r="B285" s="8" t="str">
        <f t="shared" si="1"/>
        <v>MUHAMMAD RIFKI</v>
      </c>
      <c r="C285" s="301"/>
      <c r="D285" s="301"/>
      <c r="E285" s="301"/>
      <c r="F285" s="301"/>
      <c r="G285" s="301"/>
      <c r="H285" s="301"/>
      <c r="I285" s="301"/>
      <c r="J285" s="301"/>
      <c r="K285" s="301"/>
      <c r="L285" s="301"/>
      <c r="M285" s="301" t="str">
        <f t="shared" si="2"/>
        <v/>
      </c>
    </row>
    <row r="286" spans="1:13" ht="17.25" hidden="1" customHeight="1">
      <c r="A286" s="301">
        <v>28</v>
      </c>
      <c r="B286" s="8" t="str">
        <f t="shared" si="1"/>
        <v>MUHAMMAD RINALDI MAULANA</v>
      </c>
      <c r="C286" s="301"/>
      <c r="D286" s="301"/>
      <c r="E286" s="301"/>
      <c r="F286" s="301"/>
      <c r="G286" s="301"/>
      <c r="H286" s="301"/>
      <c r="I286" s="301"/>
      <c r="J286" s="301"/>
      <c r="K286" s="301"/>
      <c r="L286" s="301"/>
      <c r="M286" s="301" t="str">
        <f t="shared" si="2"/>
        <v/>
      </c>
    </row>
    <row r="287" spans="1:13" ht="17.25" hidden="1" customHeight="1">
      <c r="A287" s="301">
        <v>29</v>
      </c>
      <c r="B287" s="8" t="str">
        <f t="shared" si="1"/>
        <v>MUHAMMAD RIZAL</v>
      </c>
      <c r="C287" s="301"/>
      <c r="D287" s="301"/>
      <c r="E287" s="301"/>
      <c r="F287" s="301"/>
      <c r="G287" s="301"/>
      <c r="H287" s="301"/>
      <c r="I287" s="301"/>
      <c r="J287" s="301"/>
      <c r="K287" s="301"/>
      <c r="L287" s="301"/>
      <c r="M287" s="301" t="str">
        <f t="shared" si="2"/>
        <v/>
      </c>
    </row>
    <row r="288" spans="1:13" ht="17.25" hidden="1" customHeight="1">
      <c r="A288" s="301">
        <v>30</v>
      </c>
      <c r="B288" s="8" t="str">
        <f t="shared" si="1"/>
        <v>MUHAMMAD RUDI</v>
      </c>
      <c r="C288" s="301"/>
      <c r="D288" s="301"/>
      <c r="E288" s="301"/>
      <c r="F288" s="301"/>
      <c r="G288" s="301"/>
      <c r="H288" s="301"/>
      <c r="I288" s="301"/>
      <c r="J288" s="301"/>
      <c r="K288" s="301"/>
      <c r="L288" s="301"/>
      <c r="M288" s="301" t="str">
        <f t="shared" si="2"/>
        <v/>
      </c>
    </row>
    <row r="289" spans="1:13" ht="17.25" hidden="1" customHeight="1">
      <c r="A289" s="301">
        <v>31</v>
      </c>
      <c r="B289" s="8" t="str">
        <f t="shared" si="1"/>
        <v>MUHAMMAD SARBANI</v>
      </c>
      <c r="C289" s="301"/>
      <c r="D289" s="301"/>
      <c r="E289" s="301"/>
      <c r="F289" s="301"/>
      <c r="G289" s="301"/>
      <c r="H289" s="301"/>
      <c r="I289" s="301"/>
      <c r="J289" s="301"/>
      <c r="K289" s="301"/>
      <c r="L289" s="301"/>
      <c r="M289" s="301" t="str">
        <f t="shared" si="2"/>
        <v/>
      </c>
    </row>
    <row r="290" spans="1:13" ht="17.25" hidden="1" customHeight="1">
      <c r="A290" s="301">
        <v>32</v>
      </c>
      <c r="B290" s="8" t="str">
        <f t="shared" si="1"/>
        <v>MUHAMMAD SYIFA ALIF NUGRAHA</v>
      </c>
      <c r="C290" s="301"/>
      <c r="D290" s="301"/>
      <c r="E290" s="301"/>
      <c r="F290" s="301"/>
      <c r="G290" s="301"/>
      <c r="H290" s="301"/>
      <c r="I290" s="301"/>
      <c r="J290" s="301"/>
      <c r="K290" s="301"/>
      <c r="L290" s="301"/>
      <c r="M290" s="301" t="str">
        <f t="shared" si="2"/>
        <v/>
      </c>
    </row>
    <row r="291" spans="1:13" ht="17.25" hidden="1" customHeight="1">
      <c r="A291" s="301">
        <v>33</v>
      </c>
      <c r="B291" s="8" t="str">
        <f t="shared" si="1"/>
        <v>MUHAMMAD YUSUF</v>
      </c>
      <c r="C291" s="301"/>
      <c r="D291" s="301"/>
      <c r="E291" s="301"/>
      <c r="F291" s="301"/>
      <c r="G291" s="301"/>
      <c r="H291" s="301"/>
      <c r="I291" s="301"/>
      <c r="J291" s="301"/>
      <c r="K291" s="301"/>
      <c r="L291" s="301"/>
      <c r="M291" s="301" t="str">
        <f t="shared" si="2"/>
        <v/>
      </c>
    </row>
    <row r="292" spans="1:13" ht="17.25" hidden="1" customHeight="1">
      <c r="A292" s="301">
        <v>34</v>
      </c>
      <c r="B292" s="8" t="str">
        <f t="shared" si="1"/>
        <v>OSAMAH NASRULLAH</v>
      </c>
      <c r="C292" s="301"/>
      <c r="D292" s="301"/>
      <c r="E292" s="301"/>
      <c r="F292" s="301"/>
      <c r="G292" s="301"/>
      <c r="H292" s="301"/>
      <c r="I292" s="301"/>
      <c r="J292" s="301"/>
      <c r="K292" s="301"/>
      <c r="L292" s="301"/>
      <c r="M292" s="301" t="str">
        <f t="shared" si="2"/>
        <v/>
      </c>
    </row>
    <row r="293" spans="1:13" ht="17.25" hidden="1" customHeight="1">
      <c r="A293" s="301">
        <v>35</v>
      </c>
      <c r="B293" s="8" t="str">
        <f t="shared" si="1"/>
        <v>RUDISA</v>
      </c>
      <c r="C293" s="301"/>
      <c r="D293" s="301"/>
      <c r="E293" s="301"/>
      <c r="F293" s="301"/>
      <c r="G293" s="301"/>
      <c r="H293" s="301"/>
      <c r="I293" s="301"/>
      <c r="J293" s="301"/>
      <c r="K293" s="301"/>
      <c r="L293" s="301"/>
      <c r="M293" s="301" t="str">
        <f t="shared" si="2"/>
        <v/>
      </c>
    </row>
    <row r="294" spans="1:13" ht="17.25" hidden="1" customHeight="1">
      <c r="A294" s="301">
        <v>36</v>
      </c>
      <c r="B294" s="8" t="str">
        <f t="shared" si="1"/>
        <v>ZAINAL ILMI</v>
      </c>
      <c r="C294" s="301"/>
      <c r="D294" s="301"/>
      <c r="E294" s="301"/>
      <c r="F294" s="301"/>
      <c r="G294" s="301"/>
      <c r="H294" s="301"/>
      <c r="I294" s="301"/>
      <c r="J294" s="301"/>
      <c r="K294" s="301"/>
      <c r="L294" s="301"/>
      <c r="M294" s="301" t="str">
        <f t="shared" si="2"/>
        <v/>
      </c>
    </row>
    <row r="295" spans="1:13" ht="17.25" hidden="1" customHeight="1">
      <c r="A295" s="301">
        <v>37</v>
      </c>
      <c r="B295" s="8">
        <f t="shared" si="1"/>
        <v>0</v>
      </c>
      <c r="C295" s="301"/>
      <c r="D295" s="301"/>
      <c r="E295" s="301"/>
      <c r="F295" s="301"/>
      <c r="G295" s="301"/>
      <c r="H295" s="301"/>
      <c r="I295" s="301"/>
      <c r="J295" s="301"/>
      <c r="K295" s="301"/>
      <c r="L295" s="301"/>
      <c r="M295" s="301" t="str">
        <f t="shared" si="2"/>
        <v/>
      </c>
    </row>
    <row r="296" spans="1:13" ht="17.25" hidden="1" customHeight="1">
      <c r="A296" s="301">
        <v>38</v>
      </c>
      <c r="B296" s="8">
        <f t="shared" si="1"/>
        <v>0</v>
      </c>
      <c r="C296" s="301"/>
      <c r="D296" s="301"/>
      <c r="E296" s="301"/>
      <c r="F296" s="301"/>
      <c r="G296" s="301"/>
      <c r="H296" s="301"/>
      <c r="I296" s="301"/>
      <c r="J296" s="301"/>
      <c r="K296" s="301"/>
      <c r="L296" s="301"/>
      <c r="M296" s="301" t="str">
        <f t="shared" si="2"/>
        <v/>
      </c>
    </row>
    <row r="297" spans="1:13" ht="17.25" hidden="1" customHeight="1">
      <c r="A297" s="301">
        <v>39</v>
      </c>
      <c r="B297" s="8">
        <f t="shared" si="1"/>
        <v>0</v>
      </c>
      <c r="C297" s="301"/>
      <c r="D297" s="301"/>
      <c r="E297" s="301"/>
      <c r="F297" s="301"/>
      <c r="G297" s="301"/>
      <c r="H297" s="301"/>
      <c r="I297" s="301"/>
      <c r="J297" s="301"/>
      <c r="K297" s="301"/>
      <c r="L297" s="301"/>
      <c r="M297" s="301" t="str">
        <f t="shared" si="2"/>
        <v/>
      </c>
    </row>
    <row r="298" spans="1:13" ht="17.25" hidden="1" customHeight="1">
      <c r="A298" s="301">
        <v>40</v>
      </c>
      <c r="B298" s="8">
        <f t="shared" si="1"/>
        <v>0</v>
      </c>
      <c r="C298" s="301"/>
      <c r="D298" s="301"/>
      <c r="E298" s="301"/>
      <c r="F298" s="301"/>
      <c r="G298" s="301"/>
      <c r="H298" s="301"/>
      <c r="I298" s="301"/>
      <c r="J298" s="301"/>
      <c r="K298" s="301"/>
      <c r="L298" s="301"/>
      <c r="M298" s="301" t="str">
        <f t="shared" si="2"/>
        <v/>
      </c>
    </row>
    <row r="300" spans="1:13" ht="17.25" customHeight="1">
      <c r="A300" s="1" t="s">
        <v>158</v>
      </c>
    </row>
    <row r="301" spans="1:13" s="7" customFormat="1" ht="65.25" customHeight="1">
      <c r="A301" s="14">
        <v>1</v>
      </c>
      <c r="B301" s="327" t="s">
        <v>648</v>
      </c>
      <c r="C301" s="327"/>
      <c r="D301" s="327"/>
      <c r="E301" s="327"/>
      <c r="F301" s="327"/>
      <c r="G301" s="327"/>
      <c r="H301" s="327"/>
    </row>
    <row r="302" spans="1:13" s="7" customFormat="1" ht="15.75" hidden="1">
      <c r="A302" s="14">
        <v>2</v>
      </c>
      <c r="B302" s="327"/>
      <c r="C302" s="327"/>
      <c r="D302" s="327"/>
      <c r="E302" s="327"/>
      <c r="F302" s="327"/>
      <c r="G302" s="327"/>
      <c r="H302" s="327"/>
    </row>
    <row r="303" spans="1:13" s="7" customFormat="1" ht="15.75" hidden="1">
      <c r="A303" s="14">
        <v>3</v>
      </c>
      <c r="B303" s="327"/>
      <c r="C303" s="327"/>
      <c r="D303" s="327"/>
      <c r="E303" s="327"/>
      <c r="F303" s="327"/>
      <c r="G303" s="327"/>
      <c r="H303" s="327"/>
    </row>
    <row r="304" spans="1:13" s="7" customFormat="1" ht="17.25" hidden="1" customHeight="1">
      <c r="A304" s="14">
        <v>4</v>
      </c>
      <c r="B304" s="327"/>
      <c r="C304" s="327"/>
      <c r="D304" s="327"/>
      <c r="E304" s="327"/>
      <c r="F304" s="327"/>
      <c r="G304" s="327"/>
      <c r="H304" s="327"/>
    </row>
    <row r="305" spans="1:14" s="7" customFormat="1" ht="17.25" hidden="1" customHeight="1">
      <c r="A305" s="14">
        <v>5</v>
      </c>
      <c r="B305" s="327"/>
      <c r="C305" s="327"/>
      <c r="D305" s="327"/>
      <c r="E305" s="327"/>
      <c r="F305" s="327"/>
      <c r="G305" s="327"/>
      <c r="H305" s="327"/>
    </row>
    <row r="306" spans="1:14" s="7" customFormat="1" ht="17.25" hidden="1" customHeight="1">
      <c r="A306" s="14">
        <v>6</v>
      </c>
      <c r="B306" s="327"/>
      <c r="C306" s="327"/>
      <c r="D306" s="327"/>
      <c r="E306" s="327"/>
      <c r="F306" s="327"/>
      <c r="G306" s="327"/>
      <c r="H306" s="327"/>
    </row>
    <row r="307" spans="1:14" s="7" customFormat="1" ht="17.25" hidden="1" customHeight="1">
      <c r="A307" s="14">
        <v>7</v>
      </c>
      <c r="B307" s="327"/>
      <c r="C307" s="327"/>
      <c r="D307" s="327"/>
      <c r="E307" s="327"/>
      <c r="F307" s="327"/>
      <c r="G307" s="327"/>
      <c r="H307" s="327"/>
    </row>
    <row r="308" spans="1:14" s="7" customFormat="1" ht="17.25" hidden="1" customHeight="1">
      <c r="A308" s="14">
        <v>8</v>
      </c>
      <c r="B308" s="327"/>
      <c r="C308" s="327"/>
      <c r="D308" s="327"/>
      <c r="E308" s="327"/>
      <c r="F308" s="327"/>
      <c r="G308" s="327"/>
      <c r="H308" s="327"/>
    </row>
    <row r="309" spans="1:14" s="7" customFormat="1" ht="17.25" hidden="1" customHeight="1">
      <c r="A309" s="14">
        <v>9</v>
      </c>
      <c r="B309" s="327"/>
      <c r="C309" s="327"/>
      <c r="D309" s="327"/>
      <c r="E309" s="327"/>
      <c r="F309" s="327"/>
      <c r="G309" s="327"/>
      <c r="H309" s="327"/>
    </row>
    <row r="310" spans="1:14" s="7" customFormat="1" ht="17.25" hidden="1" customHeight="1">
      <c r="A310" s="14">
        <v>10</v>
      </c>
      <c r="B310" s="327"/>
      <c r="C310" s="327"/>
      <c r="D310" s="327"/>
      <c r="E310" s="327"/>
      <c r="F310" s="327"/>
      <c r="G310" s="327"/>
      <c r="H310" s="327"/>
    </row>
    <row r="312" spans="1:14" ht="17.25" customHeight="1">
      <c r="B312" s="1" t="s">
        <v>180</v>
      </c>
    </row>
    <row r="314" spans="1:14" ht="35.25" customHeight="1">
      <c r="A314" s="298" t="s">
        <v>52</v>
      </c>
      <c r="B314" s="298" t="s">
        <v>110</v>
      </c>
      <c r="C314" s="333" t="e">
        <f>A31</f>
        <v>#REF!</v>
      </c>
      <c r="D314" s="333"/>
      <c r="E314" s="333"/>
      <c r="F314" s="333"/>
      <c r="G314" s="333"/>
      <c r="H314" s="333"/>
      <c r="I314" s="333"/>
      <c r="J314" s="333"/>
      <c r="K314" s="333"/>
      <c r="L314" s="333"/>
      <c r="M314" s="297" t="s">
        <v>157</v>
      </c>
      <c r="N314" s="1" t="s">
        <v>407</v>
      </c>
    </row>
    <row r="315" spans="1:14" ht="17.25" customHeight="1">
      <c r="A315" s="296"/>
      <c r="B315" s="296"/>
      <c r="C315" s="224" t="s">
        <v>395</v>
      </c>
      <c r="D315" s="224" t="s">
        <v>396</v>
      </c>
      <c r="E315" s="224" t="s">
        <v>397</v>
      </c>
      <c r="F315" s="224" t="s">
        <v>398</v>
      </c>
      <c r="G315" s="224" t="s">
        <v>399</v>
      </c>
      <c r="H315" s="224" t="s">
        <v>400</v>
      </c>
      <c r="I315" s="224" t="s">
        <v>401</v>
      </c>
      <c r="J315" s="224" t="s">
        <v>402</v>
      </c>
      <c r="K315" s="224" t="s">
        <v>403</v>
      </c>
      <c r="L315" s="224" t="s">
        <v>404</v>
      </c>
      <c r="M315" s="222"/>
      <c r="N315" s="1">
        <v>25</v>
      </c>
    </row>
    <row r="316" spans="1:14" ht="17.25" customHeight="1">
      <c r="A316" s="301">
        <v>1</v>
      </c>
      <c r="B316" s="8" t="str">
        <f>B259</f>
        <v>AHMAD JUNAIDI</v>
      </c>
      <c r="C316" s="8"/>
      <c r="D316" s="8"/>
      <c r="E316" s="8"/>
      <c r="F316" s="8"/>
      <c r="G316" s="8"/>
      <c r="H316" s="8"/>
      <c r="I316" s="8"/>
      <c r="J316" s="8"/>
      <c r="K316" s="8"/>
      <c r="L316" s="8"/>
      <c r="M316" s="8" t="str">
        <f>IF(MAX(C316:L316)&gt;0,MAX(C316:L316)*$N$315,"")</f>
        <v/>
      </c>
    </row>
    <row r="317" spans="1:14" ht="17.25" customHeight="1">
      <c r="A317" s="301">
        <v>2</v>
      </c>
      <c r="B317" s="8" t="str">
        <f t="shared" ref="B317:B355" si="3">B260</f>
        <v>AHMAD RIYUDHA</v>
      </c>
      <c r="C317" s="8"/>
      <c r="D317" s="8"/>
      <c r="E317" s="8"/>
      <c r="F317" s="8"/>
      <c r="G317" s="8"/>
      <c r="H317" s="8"/>
      <c r="I317" s="8"/>
      <c r="J317" s="8"/>
      <c r="K317" s="8"/>
      <c r="L317" s="8"/>
      <c r="M317" s="8" t="str">
        <f t="shared" ref="M317:M355" si="4">IF(MAX(C317:L317)&gt;0,MAX(C317:L317)*$N$315,"")</f>
        <v/>
      </c>
    </row>
    <row r="318" spans="1:14" ht="17.25" customHeight="1">
      <c r="A318" s="301">
        <v>3</v>
      </c>
      <c r="B318" s="8" t="str">
        <f t="shared" si="3"/>
        <v>AHMAD SAYUDINOR</v>
      </c>
      <c r="C318" s="8"/>
      <c r="D318" s="8"/>
      <c r="E318" s="8"/>
      <c r="F318" s="8"/>
      <c r="G318" s="8"/>
      <c r="H318" s="8"/>
      <c r="I318" s="8"/>
      <c r="J318" s="8"/>
      <c r="K318" s="8"/>
      <c r="L318" s="8"/>
      <c r="M318" s="8" t="str">
        <f t="shared" si="4"/>
        <v/>
      </c>
    </row>
    <row r="319" spans="1:14" ht="17.25" hidden="1" customHeight="1">
      <c r="A319" s="301">
        <v>4</v>
      </c>
      <c r="B319" s="8" t="str">
        <f t="shared" si="3"/>
        <v>HILMAN SYA'FEI</v>
      </c>
      <c r="C319" s="8"/>
      <c r="D319" s="8"/>
      <c r="E319" s="8"/>
      <c r="F319" s="8"/>
      <c r="G319" s="8"/>
      <c r="H319" s="8"/>
      <c r="I319" s="8"/>
      <c r="J319" s="8"/>
      <c r="K319" s="8"/>
      <c r="L319" s="8"/>
      <c r="M319" s="8" t="str">
        <f t="shared" si="4"/>
        <v/>
      </c>
    </row>
    <row r="320" spans="1:14" ht="17.25" hidden="1" customHeight="1">
      <c r="A320" s="301">
        <v>5</v>
      </c>
      <c r="B320" s="8" t="str">
        <f t="shared" si="3"/>
        <v>JAMALUDDIN</v>
      </c>
      <c r="C320" s="8"/>
      <c r="D320" s="8"/>
      <c r="E320" s="8"/>
      <c r="F320" s="8"/>
      <c r="G320" s="8"/>
      <c r="H320" s="8"/>
      <c r="I320" s="8"/>
      <c r="J320" s="8"/>
      <c r="K320" s="8"/>
      <c r="L320" s="8"/>
      <c r="M320" s="8" t="str">
        <f t="shared" si="4"/>
        <v/>
      </c>
    </row>
    <row r="321" spans="1:13" ht="17.25" hidden="1" customHeight="1">
      <c r="A321" s="301">
        <v>6</v>
      </c>
      <c r="B321" s="8" t="str">
        <f t="shared" si="3"/>
        <v>M. ADITYA RYANDI</v>
      </c>
      <c r="C321" s="8"/>
      <c r="D321" s="8"/>
      <c r="E321" s="8"/>
      <c r="F321" s="8"/>
      <c r="G321" s="8"/>
      <c r="H321" s="8"/>
      <c r="I321" s="8"/>
      <c r="J321" s="8"/>
      <c r="K321" s="8"/>
      <c r="L321" s="8"/>
      <c r="M321" s="8" t="str">
        <f t="shared" si="4"/>
        <v/>
      </c>
    </row>
    <row r="322" spans="1:13" ht="17.25" hidden="1" customHeight="1">
      <c r="A322" s="301">
        <v>7</v>
      </c>
      <c r="B322" s="8" t="str">
        <f t="shared" si="3"/>
        <v>M. ZAINAL AKBAR</v>
      </c>
      <c r="C322" s="8"/>
      <c r="D322" s="8"/>
      <c r="E322" s="8"/>
      <c r="F322" s="8"/>
      <c r="G322" s="8"/>
      <c r="H322" s="8"/>
      <c r="I322" s="8"/>
      <c r="J322" s="8"/>
      <c r="K322" s="8"/>
      <c r="L322" s="8"/>
      <c r="M322" s="8" t="str">
        <f t="shared" si="4"/>
        <v/>
      </c>
    </row>
    <row r="323" spans="1:13" ht="17.25" hidden="1" customHeight="1">
      <c r="A323" s="301">
        <v>8</v>
      </c>
      <c r="B323" s="8" t="str">
        <f t="shared" si="3"/>
        <v>MAULIDI</v>
      </c>
      <c r="C323" s="8"/>
      <c r="D323" s="8"/>
      <c r="E323" s="8"/>
      <c r="F323" s="8"/>
      <c r="G323" s="8"/>
      <c r="H323" s="8"/>
      <c r="I323" s="8"/>
      <c r="J323" s="8"/>
      <c r="K323" s="8"/>
      <c r="L323" s="8"/>
      <c r="M323" s="8" t="str">
        <f t="shared" si="4"/>
        <v/>
      </c>
    </row>
    <row r="324" spans="1:13" ht="17.25" hidden="1" customHeight="1">
      <c r="A324" s="301">
        <v>9</v>
      </c>
      <c r="B324" s="8" t="str">
        <f t="shared" si="3"/>
        <v>MUHAMMAD AGUS RIFANI</v>
      </c>
      <c r="C324" s="8"/>
      <c r="D324" s="8"/>
      <c r="E324" s="8"/>
      <c r="F324" s="8"/>
      <c r="G324" s="8"/>
      <c r="H324" s="8"/>
      <c r="I324" s="8"/>
      <c r="J324" s="8"/>
      <c r="K324" s="8"/>
      <c r="L324" s="8"/>
      <c r="M324" s="8" t="str">
        <f t="shared" si="4"/>
        <v/>
      </c>
    </row>
    <row r="325" spans="1:13" ht="17.25" hidden="1" customHeight="1">
      <c r="A325" s="301">
        <v>10</v>
      </c>
      <c r="B325" s="8" t="str">
        <f t="shared" si="3"/>
        <v>MUHAMMAD AKBAR</v>
      </c>
      <c r="C325" s="8"/>
      <c r="D325" s="8"/>
      <c r="E325" s="8"/>
      <c r="F325" s="8"/>
      <c r="G325" s="8"/>
      <c r="H325" s="8"/>
      <c r="I325" s="8"/>
      <c r="J325" s="8"/>
      <c r="K325" s="8"/>
      <c r="L325" s="8"/>
      <c r="M325" s="8" t="str">
        <f t="shared" si="4"/>
        <v/>
      </c>
    </row>
    <row r="326" spans="1:13" ht="17.25" hidden="1" customHeight="1">
      <c r="A326" s="301">
        <v>11</v>
      </c>
      <c r="B326" s="8" t="str">
        <f t="shared" si="3"/>
        <v>MUHAMMAD ALPIANOR</v>
      </c>
      <c r="C326" s="8"/>
      <c r="D326" s="8"/>
      <c r="E326" s="8"/>
      <c r="F326" s="8"/>
      <c r="G326" s="8"/>
      <c r="H326" s="8"/>
      <c r="I326" s="8"/>
      <c r="J326" s="8"/>
      <c r="K326" s="8"/>
      <c r="L326" s="8"/>
      <c r="M326" s="8" t="str">
        <f t="shared" si="4"/>
        <v/>
      </c>
    </row>
    <row r="327" spans="1:13" ht="17.25" hidden="1" customHeight="1">
      <c r="A327" s="301">
        <v>12</v>
      </c>
      <c r="B327" s="8" t="str">
        <f t="shared" si="3"/>
        <v>MUHAMMAD ANDRIAN</v>
      </c>
      <c r="C327" s="8"/>
      <c r="D327" s="8"/>
      <c r="E327" s="8"/>
      <c r="F327" s="8"/>
      <c r="G327" s="8"/>
      <c r="H327" s="8"/>
      <c r="I327" s="8"/>
      <c r="J327" s="8"/>
      <c r="K327" s="8"/>
      <c r="L327" s="8"/>
      <c r="M327" s="8" t="str">
        <f t="shared" si="4"/>
        <v/>
      </c>
    </row>
    <row r="328" spans="1:13" ht="17.25" hidden="1" customHeight="1">
      <c r="A328" s="301">
        <v>13</v>
      </c>
      <c r="B328" s="8" t="str">
        <f t="shared" si="3"/>
        <v>MUHAMMAD AZIDAN</v>
      </c>
      <c r="C328" s="8"/>
      <c r="D328" s="8"/>
      <c r="E328" s="8"/>
      <c r="F328" s="8"/>
      <c r="G328" s="8"/>
      <c r="H328" s="8"/>
      <c r="I328" s="8"/>
      <c r="J328" s="8"/>
      <c r="K328" s="8"/>
      <c r="L328" s="8"/>
      <c r="M328" s="8" t="str">
        <f t="shared" si="4"/>
        <v/>
      </c>
    </row>
    <row r="329" spans="1:13" ht="17.25" hidden="1" customHeight="1">
      <c r="A329" s="301">
        <v>14</v>
      </c>
      <c r="B329" s="8" t="str">
        <f t="shared" si="3"/>
        <v>MUHAMMAD FAHRIANSYAH</v>
      </c>
      <c r="C329" s="8"/>
      <c r="D329" s="8"/>
      <c r="E329" s="8"/>
      <c r="F329" s="8"/>
      <c r="G329" s="8"/>
      <c r="H329" s="8"/>
      <c r="I329" s="8"/>
      <c r="J329" s="8"/>
      <c r="K329" s="8"/>
      <c r="L329" s="8"/>
      <c r="M329" s="8" t="str">
        <f t="shared" si="4"/>
        <v/>
      </c>
    </row>
    <row r="330" spans="1:13" ht="17.25" hidden="1" customHeight="1">
      <c r="A330" s="301">
        <v>15</v>
      </c>
      <c r="B330" s="8" t="str">
        <f t="shared" si="3"/>
        <v>MUHAMMAD FAUZAN</v>
      </c>
      <c r="C330" s="8"/>
      <c r="D330" s="8"/>
      <c r="E330" s="8"/>
      <c r="F330" s="8"/>
      <c r="G330" s="8"/>
      <c r="H330" s="8"/>
      <c r="I330" s="8"/>
      <c r="J330" s="8"/>
      <c r="K330" s="8"/>
      <c r="L330" s="8"/>
      <c r="M330" s="8" t="str">
        <f t="shared" si="4"/>
        <v/>
      </c>
    </row>
    <row r="331" spans="1:13" ht="17.25" hidden="1" customHeight="1">
      <c r="A331" s="301">
        <v>16</v>
      </c>
      <c r="B331" s="8" t="str">
        <f t="shared" si="3"/>
        <v>MUHAMMAD FAZAL HAFIZH</v>
      </c>
      <c r="C331" s="8"/>
      <c r="D331" s="8"/>
      <c r="E331" s="8"/>
      <c r="F331" s="8"/>
      <c r="G331" s="8"/>
      <c r="H331" s="8"/>
      <c r="I331" s="8"/>
      <c r="J331" s="8"/>
      <c r="K331" s="8"/>
      <c r="L331" s="8"/>
      <c r="M331" s="8" t="str">
        <f t="shared" si="4"/>
        <v/>
      </c>
    </row>
    <row r="332" spans="1:13" ht="17.25" hidden="1" customHeight="1">
      <c r="A332" s="301">
        <v>17</v>
      </c>
      <c r="B332" s="8" t="str">
        <f t="shared" si="3"/>
        <v>MUHAMMAD FIKRI</v>
      </c>
      <c r="C332" s="8"/>
      <c r="D332" s="8"/>
      <c r="E332" s="8"/>
      <c r="F332" s="8"/>
      <c r="G332" s="8"/>
      <c r="H332" s="8"/>
      <c r="I332" s="8"/>
      <c r="J332" s="8"/>
      <c r="K332" s="8"/>
      <c r="L332" s="8"/>
      <c r="M332" s="8" t="str">
        <f t="shared" si="4"/>
        <v/>
      </c>
    </row>
    <row r="333" spans="1:13" ht="17.25" hidden="1" customHeight="1">
      <c r="A333" s="301">
        <v>18</v>
      </c>
      <c r="B333" s="8" t="str">
        <f t="shared" si="3"/>
        <v>MUHAMMAD IHWAN</v>
      </c>
      <c r="C333" s="8"/>
      <c r="D333" s="8"/>
      <c r="E333" s="8"/>
      <c r="F333" s="8"/>
      <c r="G333" s="8"/>
      <c r="H333" s="8"/>
      <c r="I333" s="8"/>
      <c r="J333" s="8"/>
      <c r="K333" s="8"/>
      <c r="L333" s="8"/>
      <c r="M333" s="8" t="str">
        <f t="shared" si="4"/>
        <v/>
      </c>
    </row>
    <row r="334" spans="1:13" ht="17.25" hidden="1" customHeight="1">
      <c r="A334" s="301">
        <v>19</v>
      </c>
      <c r="B334" s="8" t="str">
        <f t="shared" si="3"/>
        <v>MUHAMMAD IQBAL FIRDAUS</v>
      </c>
      <c r="C334" s="8"/>
      <c r="D334" s="8"/>
      <c r="E334" s="8"/>
      <c r="F334" s="8"/>
      <c r="G334" s="8"/>
      <c r="H334" s="8"/>
      <c r="I334" s="8"/>
      <c r="J334" s="8"/>
      <c r="K334" s="8"/>
      <c r="L334" s="8"/>
      <c r="M334" s="8" t="str">
        <f t="shared" si="4"/>
        <v/>
      </c>
    </row>
    <row r="335" spans="1:13" ht="17.25" hidden="1" customHeight="1">
      <c r="A335" s="301">
        <v>20</v>
      </c>
      <c r="B335" s="8" t="str">
        <f t="shared" si="3"/>
        <v>MUHAMMAD IZZA ARRAFI</v>
      </c>
      <c r="C335" s="8"/>
      <c r="D335" s="8"/>
      <c r="E335" s="8"/>
      <c r="F335" s="8"/>
      <c r="G335" s="8"/>
      <c r="H335" s="8"/>
      <c r="I335" s="8"/>
      <c r="J335" s="8"/>
      <c r="K335" s="8"/>
      <c r="L335" s="8"/>
      <c r="M335" s="8" t="str">
        <f t="shared" si="4"/>
        <v/>
      </c>
    </row>
    <row r="336" spans="1:13" ht="17.25" hidden="1" customHeight="1">
      <c r="A336" s="301">
        <v>21</v>
      </c>
      <c r="B336" s="8" t="str">
        <f t="shared" si="3"/>
        <v>MUHAMMAD MAHDI</v>
      </c>
      <c r="C336" s="8"/>
      <c r="D336" s="8"/>
      <c r="E336" s="8"/>
      <c r="F336" s="8"/>
      <c r="G336" s="8"/>
      <c r="H336" s="8"/>
      <c r="I336" s="8"/>
      <c r="J336" s="8"/>
      <c r="K336" s="8"/>
      <c r="L336" s="8"/>
      <c r="M336" s="8" t="str">
        <f t="shared" si="4"/>
        <v/>
      </c>
    </row>
    <row r="337" spans="1:13" ht="17.25" hidden="1" customHeight="1">
      <c r="A337" s="301">
        <v>22</v>
      </c>
      <c r="B337" s="8" t="str">
        <f t="shared" si="3"/>
        <v>MUHAMMAD NAHDY RAMADHAN</v>
      </c>
      <c r="C337" s="8"/>
      <c r="D337" s="8"/>
      <c r="E337" s="8"/>
      <c r="F337" s="8"/>
      <c r="G337" s="8"/>
      <c r="H337" s="8"/>
      <c r="I337" s="8"/>
      <c r="J337" s="8"/>
      <c r="K337" s="8"/>
      <c r="L337" s="8"/>
      <c r="M337" s="8" t="str">
        <f t="shared" si="4"/>
        <v/>
      </c>
    </row>
    <row r="338" spans="1:13" ht="17.25" hidden="1" customHeight="1">
      <c r="A338" s="301">
        <v>23</v>
      </c>
      <c r="B338" s="8" t="str">
        <f t="shared" si="3"/>
        <v>MUHAMMAD NUR FADHILAH</v>
      </c>
      <c r="C338" s="8"/>
      <c r="D338" s="8"/>
      <c r="E338" s="8"/>
      <c r="F338" s="8"/>
      <c r="G338" s="8"/>
      <c r="H338" s="8"/>
      <c r="I338" s="8"/>
      <c r="J338" s="8"/>
      <c r="K338" s="8"/>
      <c r="L338" s="8"/>
      <c r="M338" s="8" t="str">
        <f t="shared" si="4"/>
        <v/>
      </c>
    </row>
    <row r="339" spans="1:13" ht="17.25" hidden="1" customHeight="1">
      <c r="A339" s="301">
        <v>24</v>
      </c>
      <c r="B339" s="8" t="str">
        <f t="shared" si="3"/>
        <v>MUHAMMAD RAHMAN</v>
      </c>
      <c r="C339" s="8"/>
      <c r="D339" s="8"/>
      <c r="E339" s="8"/>
      <c r="F339" s="8"/>
      <c r="G339" s="8"/>
      <c r="H339" s="8"/>
      <c r="I339" s="8"/>
      <c r="J339" s="8"/>
      <c r="K339" s="8"/>
      <c r="L339" s="8"/>
      <c r="M339" s="8" t="str">
        <f t="shared" si="4"/>
        <v/>
      </c>
    </row>
    <row r="340" spans="1:13" ht="17.25" hidden="1" customHeight="1">
      <c r="A340" s="301">
        <v>25</v>
      </c>
      <c r="B340" s="8" t="str">
        <f t="shared" si="3"/>
        <v>MUHAMMAD RAIHAN</v>
      </c>
      <c r="C340" s="8"/>
      <c r="D340" s="8"/>
      <c r="E340" s="8"/>
      <c r="F340" s="8"/>
      <c r="G340" s="8"/>
      <c r="H340" s="8"/>
      <c r="I340" s="8"/>
      <c r="J340" s="8"/>
      <c r="K340" s="8"/>
      <c r="L340" s="8"/>
      <c r="M340" s="8" t="str">
        <f t="shared" si="4"/>
        <v/>
      </c>
    </row>
    <row r="341" spans="1:13" ht="17.25" hidden="1" customHeight="1">
      <c r="A341" s="301">
        <v>26</v>
      </c>
      <c r="B341" s="8" t="str">
        <f t="shared" si="3"/>
        <v>MUHAMMAD RAYHAN PARIZAN</v>
      </c>
      <c r="C341" s="8"/>
      <c r="D341" s="8"/>
      <c r="E341" s="8"/>
      <c r="F341" s="8"/>
      <c r="G341" s="8"/>
      <c r="H341" s="8"/>
      <c r="I341" s="8"/>
      <c r="J341" s="8"/>
      <c r="K341" s="8"/>
      <c r="L341" s="8"/>
      <c r="M341" s="8" t="str">
        <f t="shared" si="4"/>
        <v/>
      </c>
    </row>
    <row r="342" spans="1:13" ht="17.25" hidden="1" customHeight="1">
      <c r="A342" s="301">
        <v>27</v>
      </c>
      <c r="B342" s="8" t="str">
        <f t="shared" si="3"/>
        <v>MUHAMMAD RIFKI</v>
      </c>
      <c r="C342" s="8"/>
      <c r="D342" s="8"/>
      <c r="E342" s="8"/>
      <c r="F342" s="8"/>
      <c r="G342" s="8"/>
      <c r="H342" s="8"/>
      <c r="I342" s="8"/>
      <c r="J342" s="8"/>
      <c r="K342" s="8"/>
      <c r="L342" s="8"/>
      <c r="M342" s="8" t="str">
        <f t="shared" si="4"/>
        <v/>
      </c>
    </row>
    <row r="343" spans="1:13" ht="17.25" hidden="1" customHeight="1">
      <c r="A343" s="301">
        <v>28</v>
      </c>
      <c r="B343" s="8" t="str">
        <f t="shared" si="3"/>
        <v>MUHAMMAD RINALDI MAULANA</v>
      </c>
      <c r="C343" s="8"/>
      <c r="D343" s="8"/>
      <c r="E343" s="8"/>
      <c r="F343" s="8"/>
      <c r="G343" s="8"/>
      <c r="H343" s="8"/>
      <c r="I343" s="8"/>
      <c r="J343" s="8"/>
      <c r="K343" s="8"/>
      <c r="L343" s="8"/>
      <c r="M343" s="8" t="str">
        <f t="shared" si="4"/>
        <v/>
      </c>
    </row>
    <row r="344" spans="1:13" ht="17.25" hidden="1" customHeight="1">
      <c r="A344" s="301">
        <v>29</v>
      </c>
      <c r="B344" s="8" t="str">
        <f t="shared" si="3"/>
        <v>MUHAMMAD RIZAL</v>
      </c>
      <c r="C344" s="8"/>
      <c r="D344" s="8"/>
      <c r="E344" s="8"/>
      <c r="F344" s="8"/>
      <c r="G344" s="8"/>
      <c r="H344" s="8"/>
      <c r="I344" s="8"/>
      <c r="J344" s="8"/>
      <c r="K344" s="8"/>
      <c r="L344" s="8"/>
      <c r="M344" s="8" t="str">
        <f t="shared" si="4"/>
        <v/>
      </c>
    </row>
    <row r="345" spans="1:13" ht="17.25" hidden="1" customHeight="1">
      <c r="A345" s="301">
        <v>30</v>
      </c>
      <c r="B345" s="8" t="str">
        <f t="shared" si="3"/>
        <v>MUHAMMAD RUDI</v>
      </c>
      <c r="C345" s="8"/>
      <c r="D345" s="8"/>
      <c r="E345" s="8"/>
      <c r="F345" s="8"/>
      <c r="G345" s="8"/>
      <c r="H345" s="8"/>
      <c r="I345" s="8"/>
      <c r="J345" s="8"/>
      <c r="K345" s="8"/>
      <c r="L345" s="8"/>
      <c r="M345" s="8" t="str">
        <f t="shared" si="4"/>
        <v/>
      </c>
    </row>
    <row r="346" spans="1:13" ht="17.25" hidden="1" customHeight="1">
      <c r="A346" s="301">
        <v>31</v>
      </c>
      <c r="B346" s="8" t="str">
        <f t="shared" si="3"/>
        <v>MUHAMMAD SARBANI</v>
      </c>
      <c r="C346" s="8"/>
      <c r="D346" s="8"/>
      <c r="E346" s="8"/>
      <c r="F346" s="8"/>
      <c r="G346" s="8"/>
      <c r="H346" s="8"/>
      <c r="I346" s="8"/>
      <c r="J346" s="8"/>
      <c r="K346" s="8"/>
      <c r="L346" s="8"/>
      <c r="M346" s="8" t="str">
        <f t="shared" si="4"/>
        <v/>
      </c>
    </row>
    <row r="347" spans="1:13" ht="17.25" hidden="1" customHeight="1">
      <c r="A347" s="301">
        <v>32</v>
      </c>
      <c r="B347" s="8" t="str">
        <f t="shared" si="3"/>
        <v>MUHAMMAD SYIFA ALIF NUGRAHA</v>
      </c>
      <c r="C347" s="8"/>
      <c r="D347" s="8"/>
      <c r="E347" s="8"/>
      <c r="F347" s="8"/>
      <c r="G347" s="8"/>
      <c r="H347" s="8"/>
      <c r="I347" s="8"/>
      <c r="J347" s="8"/>
      <c r="K347" s="8"/>
      <c r="L347" s="8"/>
      <c r="M347" s="8" t="str">
        <f t="shared" si="4"/>
        <v/>
      </c>
    </row>
    <row r="348" spans="1:13" ht="17.25" hidden="1" customHeight="1">
      <c r="A348" s="301">
        <v>33</v>
      </c>
      <c r="B348" s="8" t="str">
        <f t="shared" si="3"/>
        <v>MUHAMMAD YUSUF</v>
      </c>
      <c r="C348" s="8"/>
      <c r="D348" s="8"/>
      <c r="E348" s="8"/>
      <c r="F348" s="8"/>
      <c r="G348" s="8"/>
      <c r="H348" s="8"/>
      <c r="I348" s="8"/>
      <c r="J348" s="8"/>
      <c r="K348" s="8"/>
      <c r="L348" s="8"/>
      <c r="M348" s="8" t="str">
        <f t="shared" si="4"/>
        <v/>
      </c>
    </row>
    <row r="349" spans="1:13" ht="17.25" hidden="1" customHeight="1">
      <c r="A349" s="301">
        <v>34</v>
      </c>
      <c r="B349" s="8" t="str">
        <f t="shared" si="3"/>
        <v>OSAMAH NASRULLAH</v>
      </c>
      <c r="C349" s="8"/>
      <c r="D349" s="8"/>
      <c r="E349" s="8"/>
      <c r="F349" s="8"/>
      <c r="G349" s="8"/>
      <c r="H349" s="8"/>
      <c r="I349" s="8"/>
      <c r="J349" s="8"/>
      <c r="K349" s="8"/>
      <c r="L349" s="8"/>
      <c r="M349" s="8" t="str">
        <f t="shared" si="4"/>
        <v/>
      </c>
    </row>
    <row r="350" spans="1:13" ht="17.25" hidden="1" customHeight="1">
      <c r="A350" s="301">
        <v>35</v>
      </c>
      <c r="B350" s="8" t="str">
        <f t="shared" si="3"/>
        <v>RUDISA</v>
      </c>
      <c r="C350" s="8"/>
      <c r="D350" s="8"/>
      <c r="E350" s="8"/>
      <c r="F350" s="8"/>
      <c r="G350" s="8"/>
      <c r="H350" s="8"/>
      <c r="I350" s="8"/>
      <c r="J350" s="8"/>
      <c r="K350" s="8"/>
      <c r="L350" s="8"/>
      <c r="M350" s="8" t="str">
        <f t="shared" si="4"/>
        <v/>
      </c>
    </row>
    <row r="351" spans="1:13" ht="17.25" hidden="1" customHeight="1">
      <c r="A351" s="301">
        <v>36</v>
      </c>
      <c r="B351" s="8" t="str">
        <f t="shared" si="3"/>
        <v>ZAINAL ILMI</v>
      </c>
      <c r="C351" s="8"/>
      <c r="D351" s="8"/>
      <c r="E351" s="8"/>
      <c r="F351" s="8"/>
      <c r="G351" s="8"/>
      <c r="H351" s="8"/>
      <c r="I351" s="8"/>
      <c r="J351" s="8"/>
      <c r="K351" s="8"/>
      <c r="L351" s="8"/>
      <c r="M351" s="8" t="str">
        <f t="shared" si="4"/>
        <v/>
      </c>
    </row>
    <row r="352" spans="1:13" ht="17.25" hidden="1" customHeight="1">
      <c r="A352" s="301">
        <v>37</v>
      </c>
      <c r="B352" s="8">
        <f t="shared" si="3"/>
        <v>0</v>
      </c>
      <c r="C352" s="8"/>
      <c r="D352" s="8"/>
      <c r="E352" s="8"/>
      <c r="F352" s="8"/>
      <c r="G352" s="8"/>
      <c r="H352" s="8"/>
      <c r="I352" s="8"/>
      <c r="J352" s="8"/>
      <c r="K352" s="8"/>
      <c r="L352" s="8"/>
      <c r="M352" s="8" t="str">
        <f t="shared" si="4"/>
        <v/>
      </c>
    </row>
    <row r="353" spans="1:13" ht="17.25" hidden="1" customHeight="1">
      <c r="A353" s="301">
        <v>38</v>
      </c>
      <c r="B353" s="8">
        <f t="shared" si="3"/>
        <v>0</v>
      </c>
      <c r="C353" s="8"/>
      <c r="D353" s="8"/>
      <c r="E353" s="8"/>
      <c r="F353" s="8"/>
      <c r="G353" s="8"/>
      <c r="H353" s="8"/>
      <c r="I353" s="8"/>
      <c r="J353" s="8"/>
      <c r="K353" s="8"/>
      <c r="L353" s="8"/>
      <c r="M353" s="8" t="str">
        <f t="shared" si="4"/>
        <v/>
      </c>
    </row>
    <row r="354" spans="1:13" ht="17.25" hidden="1" customHeight="1">
      <c r="A354" s="301">
        <v>39</v>
      </c>
      <c r="B354" s="8">
        <f t="shared" si="3"/>
        <v>0</v>
      </c>
      <c r="C354" s="8"/>
      <c r="D354" s="8"/>
      <c r="E354" s="8"/>
      <c r="F354" s="8"/>
      <c r="G354" s="8"/>
      <c r="H354" s="8"/>
      <c r="I354" s="8"/>
      <c r="J354" s="8"/>
      <c r="K354" s="8"/>
      <c r="L354" s="8"/>
      <c r="M354" s="8" t="str">
        <f t="shared" si="4"/>
        <v/>
      </c>
    </row>
    <row r="355" spans="1:13" ht="17.25" hidden="1" customHeight="1">
      <c r="A355" s="301">
        <v>40</v>
      </c>
      <c r="B355" s="8">
        <f t="shared" si="3"/>
        <v>0</v>
      </c>
      <c r="C355" s="8"/>
      <c r="D355" s="8"/>
      <c r="E355" s="8"/>
      <c r="F355" s="8"/>
      <c r="G355" s="8"/>
      <c r="H355" s="8"/>
      <c r="I355" s="8"/>
      <c r="J355" s="8"/>
      <c r="K355" s="8"/>
      <c r="L355" s="8"/>
      <c r="M355" s="8" t="str">
        <f t="shared" si="4"/>
        <v/>
      </c>
    </row>
    <row r="357" spans="1:13" ht="17.25" customHeight="1">
      <c r="A357" s="1" t="s">
        <v>182</v>
      </c>
    </row>
    <row r="358" spans="1:13" ht="17.25" customHeight="1">
      <c r="B358" s="1" t="s">
        <v>159</v>
      </c>
    </row>
    <row r="359" spans="1:13" ht="17.25" customHeight="1">
      <c r="B359" s="1" t="s">
        <v>160</v>
      </c>
    </row>
    <row r="360" spans="1:13" ht="17.25" customHeight="1">
      <c r="B360" s="1" t="s">
        <v>161</v>
      </c>
    </row>
    <row r="361" spans="1:13" ht="17.25" customHeight="1">
      <c r="B361" s="1" t="s">
        <v>162</v>
      </c>
    </row>
    <row r="363" spans="1:13" ht="17.25" customHeight="1">
      <c r="A363" s="1" t="s">
        <v>163</v>
      </c>
    </row>
    <row r="364" spans="1:13" ht="17.25" customHeight="1">
      <c r="A364" s="14">
        <v>1</v>
      </c>
      <c r="B364" s="327" t="s">
        <v>649</v>
      </c>
      <c r="C364" s="327"/>
      <c r="D364" s="327"/>
      <c r="E364" s="327"/>
      <c r="F364" s="327"/>
      <c r="G364" s="327"/>
      <c r="H364" s="327"/>
    </row>
    <row r="365" spans="1:13" ht="17.25" hidden="1" customHeight="1">
      <c r="A365" s="14">
        <v>2</v>
      </c>
      <c r="B365" s="327"/>
      <c r="C365" s="327"/>
      <c r="D365" s="327"/>
      <c r="E365" s="327"/>
      <c r="F365" s="327"/>
      <c r="G365" s="327"/>
      <c r="H365" s="327"/>
    </row>
    <row r="366" spans="1:13" ht="17.25" hidden="1" customHeight="1">
      <c r="A366" s="14">
        <v>3</v>
      </c>
      <c r="B366" s="327"/>
      <c r="C366" s="327"/>
      <c r="D366" s="327"/>
      <c r="E366" s="327"/>
      <c r="F366" s="327"/>
      <c r="G366" s="327"/>
      <c r="H366" s="327"/>
    </row>
    <row r="367" spans="1:13" ht="17.25" hidden="1" customHeight="1">
      <c r="A367" s="14">
        <v>4</v>
      </c>
      <c r="B367" s="327"/>
      <c r="C367" s="327"/>
      <c r="D367" s="327"/>
      <c r="E367" s="327"/>
      <c r="F367" s="327"/>
      <c r="G367" s="327"/>
      <c r="H367" s="327"/>
    </row>
    <row r="368" spans="1:13" ht="17.25" hidden="1" customHeight="1">
      <c r="A368" s="14">
        <v>5</v>
      </c>
      <c r="B368" s="327"/>
      <c r="C368" s="327"/>
      <c r="D368" s="327"/>
      <c r="E368" s="327"/>
      <c r="F368" s="327"/>
      <c r="G368" s="327"/>
      <c r="H368" s="327"/>
    </row>
    <row r="369" spans="1:10" ht="17.25" hidden="1" customHeight="1">
      <c r="A369" s="14">
        <v>6</v>
      </c>
      <c r="B369" s="327"/>
      <c r="C369" s="327"/>
      <c r="D369" s="327"/>
      <c r="E369" s="327"/>
      <c r="F369" s="327"/>
      <c r="G369" s="327"/>
      <c r="H369" s="327"/>
    </row>
    <row r="370" spans="1:10" ht="17.25" hidden="1" customHeight="1">
      <c r="A370" s="14">
        <v>7</v>
      </c>
      <c r="B370" s="327"/>
      <c r="C370" s="327"/>
      <c r="D370" s="327"/>
      <c r="E370" s="327"/>
      <c r="F370" s="327"/>
      <c r="G370" s="327"/>
      <c r="H370" s="327"/>
    </row>
    <row r="371" spans="1:10" ht="17.25" hidden="1" customHeight="1">
      <c r="A371" s="14">
        <v>8</v>
      </c>
      <c r="B371" s="327"/>
      <c r="C371" s="327"/>
      <c r="D371" s="327"/>
      <c r="E371" s="327"/>
      <c r="F371" s="327"/>
      <c r="G371" s="327"/>
      <c r="H371" s="327"/>
    </row>
    <row r="372" spans="1:10" ht="17.25" hidden="1" customHeight="1">
      <c r="A372" s="14">
        <v>9</v>
      </c>
      <c r="B372" s="327"/>
      <c r="C372" s="327"/>
      <c r="D372" s="327"/>
      <c r="E372" s="327"/>
      <c r="F372" s="327"/>
      <c r="G372" s="327"/>
      <c r="H372" s="327"/>
    </row>
    <row r="373" spans="1:10" ht="17.25" hidden="1" customHeight="1">
      <c r="A373" s="14">
        <v>10</v>
      </c>
      <c r="B373" s="327"/>
      <c r="C373" s="327"/>
      <c r="D373" s="327"/>
      <c r="E373" s="327"/>
      <c r="F373" s="327"/>
      <c r="G373" s="327"/>
      <c r="H373" s="327"/>
    </row>
    <row r="375" spans="1:10" ht="17.25" customHeight="1">
      <c r="B375" s="1" t="s">
        <v>164</v>
      </c>
    </row>
    <row r="376" spans="1:10" ht="17.25" customHeight="1">
      <c r="A376" s="479" t="s">
        <v>165</v>
      </c>
      <c r="B376" s="480"/>
      <c r="C376" s="480"/>
      <c r="D376" s="480"/>
      <c r="E376" s="480"/>
      <c r="F376" s="480"/>
      <c r="G376" s="480"/>
      <c r="H376" s="481"/>
    </row>
    <row r="377" spans="1:10" s="7" customFormat="1" ht="33.75" customHeight="1">
      <c r="A377" s="336" t="e">
        <f>C314</f>
        <v>#REF!</v>
      </c>
      <c r="B377" s="473"/>
      <c r="C377" s="473"/>
      <c r="D377" s="473"/>
      <c r="E377" s="473"/>
      <c r="F377" s="473"/>
      <c r="G377" s="473"/>
      <c r="H377" s="337"/>
    </row>
    <row r="378" spans="1:10" s="7" customFormat="1" ht="33.75" customHeight="1">
      <c r="A378" s="336" t="s">
        <v>169</v>
      </c>
      <c r="B378" s="473"/>
      <c r="C378" s="473"/>
      <c r="D378" s="473"/>
      <c r="E378" s="473"/>
      <c r="F378" s="473"/>
      <c r="G378" s="473"/>
      <c r="H378" s="337"/>
    </row>
    <row r="380" spans="1:10" ht="17.25" customHeight="1">
      <c r="A380" s="1" t="s">
        <v>171</v>
      </c>
    </row>
    <row r="381" spans="1:10" ht="48.75" customHeight="1">
      <c r="B381" s="469" t="str">
        <f>"Pembelajaran Remedial dilaksanakan segera setelah diadakan penilaian bagi peserta didik yang mendapat nilai di bawah "&amp;kkmmpp!$F$8 &amp;" .Strategi pembelajaran remedial dilaksanakan dengan mengadakan tes ulangberdasarkan indikator pembelajaran yang belum dicapai oleh masing-masing peserta didik"</f>
        <v>Pembelajaran Remedial dilaksanakan segera setelah diadakan penilaian bagi peserta didik yang mendapat nilai di bawah 75 .Strategi pembelajaran remedial dilaksanakan dengan mengadakan tes ulangberdasarkan indikator pembelajaran yang belum dicapai oleh masing-masing peserta didik</v>
      </c>
      <c r="C381" s="327"/>
      <c r="D381" s="327"/>
      <c r="E381" s="327"/>
      <c r="F381" s="327"/>
      <c r="G381" s="327"/>
      <c r="H381" s="327"/>
      <c r="I381" s="327"/>
      <c r="J381" s="327"/>
    </row>
    <row r="383" spans="1:10" ht="17.25" customHeight="1">
      <c r="A383" s="1" t="s">
        <v>172</v>
      </c>
    </row>
    <row r="384" spans="1:10" ht="33.75" customHeight="1">
      <c r="B384" s="469" t="str">
        <f>"Pengayaan diberikan kepada peserta didik yang mendapat nilai di atas "&amp;kkmmpp!$F$8 &amp;" . dengan cara pemberian soal dengan tingkat yang lebih tinggi"</f>
        <v>Pengayaan diberikan kepada peserta didik yang mendapat nilai di atas 75 . dengan cara pemberian soal dengan tingkat yang lebih tinggi</v>
      </c>
      <c r="C384" s="327"/>
      <c r="D384" s="327"/>
      <c r="E384" s="327"/>
      <c r="F384" s="327"/>
      <c r="G384" s="327"/>
      <c r="H384" s="327"/>
      <c r="I384" s="327"/>
      <c r="J384" s="327"/>
    </row>
    <row r="386" spans="1:10" ht="17.25" customHeight="1">
      <c r="A386" s="5" t="s">
        <v>173</v>
      </c>
    </row>
    <row r="387" spans="1:10" ht="17.25" customHeight="1">
      <c r="A387" s="1">
        <v>1</v>
      </c>
      <c r="B387" s="1" t="s">
        <v>174</v>
      </c>
      <c r="C387" s="466" t="s">
        <v>405</v>
      </c>
      <c r="D387" s="466"/>
      <c r="E387" s="466"/>
      <c r="F387" s="466"/>
      <c r="G387" s="466"/>
      <c r="H387" s="466"/>
      <c r="I387" s="466"/>
      <c r="J387" s="466"/>
    </row>
    <row r="389" spans="1:10" ht="17.25" customHeight="1">
      <c r="A389" s="1">
        <v>2</v>
      </c>
      <c r="B389" s="1" t="s">
        <v>175</v>
      </c>
      <c r="C389" s="466" t="s">
        <v>650</v>
      </c>
      <c r="D389" s="466"/>
      <c r="E389" s="466"/>
      <c r="F389" s="466"/>
      <c r="G389" s="466"/>
      <c r="H389" s="466"/>
      <c r="I389" s="466"/>
      <c r="J389" s="466"/>
    </row>
    <row r="391" spans="1:10" s="7" customFormat="1" ht="36" customHeight="1">
      <c r="A391" s="7">
        <v>3</v>
      </c>
      <c r="B391" s="7" t="s">
        <v>51</v>
      </c>
      <c r="C391" s="482" t="e">
        <f>silabus!#REF!</f>
        <v>#REF!</v>
      </c>
      <c r="D391" s="486"/>
      <c r="E391" s="486"/>
      <c r="F391" s="486"/>
      <c r="G391" s="486"/>
      <c r="H391" s="486"/>
      <c r="I391" s="486"/>
      <c r="J391" s="486"/>
    </row>
    <row r="393" spans="1:10" ht="17.25" customHeight="1">
      <c r="B393" s="1" t="s">
        <v>176</v>
      </c>
      <c r="G393" s="1" t="str">
        <f>ki!C11</f>
        <v>Barabai, 16 April 2020</v>
      </c>
    </row>
    <row r="394" spans="1:10" ht="17.25" customHeight="1">
      <c r="B394" s="1" t="str">
        <f>ki!A12</f>
        <v>Kepala SMKN 1 Barabai</v>
      </c>
      <c r="G394" s="1" t="str">
        <f>ki!C12</f>
        <v>Guru Mata Pelajaran</v>
      </c>
    </row>
    <row r="398" spans="1:10" ht="17.25" customHeight="1">
      <c r="B398" s="1" t="str">
        <f>ki!A16</f>
        <v>Norta Dewi Yuniati, S.P, M.Pd</v>
      </c>
      <c r="G398" s="1" t="str">
        <f>ki!C16</f>
        <v>Abdian Noor, S.Pd</v>
      </c>
    </row>
    <row r="399" spans="1:10" ht="17.25" customHeight="1">
      <c r="B399" s="1" t="str">
        <f>ki!A17</f>
        <v>NIP. 19710623 200604 2 021</v>
      </c>
      <c r="G399" s="1" t="str">
        <f>ki!C17</f>
        <v>NIP. 19680906 199412 1 005</v>
      </c>
    </row>
  </sheetData>
  <mergeCells count="234">
    <mergeCell ref="B384:J384"/>
    <mergeCell ref="C387:J387"/>
    <mergeCell ref="C389:J389"/>
    <mergeCell ref="C391:J391"/>
    <mergeCell ref="B372:H372"/>
    <mergeCell ref="B373:H373"/>
    <mergeCell ref="A376:H376"/>
    <mergeCell ref="A377:H377"/>
    <mergeCell ref="A378:H378"/>
    <mergeCell ref="B381:J381"/>
    <mergeCell ref="B366:H366"/>
    <mergeCell ref="B367:H367"/>
    <mergeCell ref="B368:H368"/>
    <mergeCell ref="B369:H369"/>
    <mergeCell ref="B370:H370"/>
    <mergeCell ref="B371:H371"/>
    <mergeCell ref="B308:H308"/>
    <mergeCell ref="B309:H309"/>
    <mergeCell ref="B310:H310"/>
    <mergeCell ref="C314:L314"/>
    <mergeCell ref="B364:H364"/>
    <mergeCell ref="B365:H365"/>
    <mergeCell ref="B302:H302"/>
    <mergeCell ref="B303:H303"/>
    <mergeCell ref="B304:H304"/>
    <mergeCell ref="B305:H305"/>
    <mergeCell ref="B306:H306"/>
    <mergeCell ref="B307:H307"/>
    <mergeCell ref="B254:H254"/>
    <mergeCell ref="A257:A258"/>
    <mergeCell ref="B257:B258"/>
    <mergeCell ref="C257:L257"/>
    <mergeCell ref="M257:M258"/>
    <mergeCell ref="B301:H301"/>
    <mergeCell ref="B248:H248"/>
    <mergeCell ref="B249:H249"/>
    <mergeCell ref="B250:H250"/>
    <mergeCell ref="B251:H251"/>
    <mergeCell ref="B252:H252"/>
    <mergeCell ref="B253:H253"/>
    <mergeCell ref="B242:H242"/>
    <mergeCell ref="B243:H243"/>
    <mergeCell ref="A244:H244"/>
    <mergeCell ref="B245:H245"/>
    <mergeCell ref="B246:H246"/>
    <mergeCell ref="B247:H247"/>
    <mergeCell ref="B236:H236"/>
    <mergeCell ref="B237:H237"/>
    <mergeCell ref="B238:H238"/>
    <mergeCell ref="B239:H239"/>
    <mergeCell ref="B240:H240"/>
    <mergeCell ref="B241:H241"/>
    <mergeCell ref="A232:B232"/>
    <mergeCell ref="C232:D232"/>
    <mergeCell ref="E232:G232"/>
    <mergeCell ref="A233:H233"/>
    <mergeCell ref="B234:H234"/>
    <mergeCell ref="B235:H235"/>
    <mergeCell ref="D140:E140"/>
    <mergeCell ref="D141:E141"/>
    <mergeCell ref="D142:E142"/>
    <mergeCell ref="D143:E143"/>
    <mergeCell ref="A231:B231"/>
    <mergeCell ref="C231:D231"/>
    <mergeCell ref="E231:G231"/>
    <mergeCell ref="A133:H133"/>
    <mergeCell ref="A134:B134"/>
    <mergeCell ref="C134:D134"/>
    <mergeCell ref="E134:G134"/>
    <mergeCell ref="D138:E138"/>
    <mergeCell ref="D139:E139"/>
    <mergeCell ref="A129:H129"/>
    <mergeCell ref="A130:B130"/>
    <mergeCell ref="C130:D130"/>
    <mergeCell ref="E130:G130"/>
    <mergeCell ref="A131:H131"/>
    <mergeCell ref="A132:B132"/>
    <mergeCell ref="C132:D132"/>
    <mergeCell ref="E132:G132"/>
    <mergeCell ref="A124:H124"/>
    <mergeCell ref="A125:B125"/>
    <mergeCell ref="C125:D125"/>
    <mergeCell ref="E125:G125"/>
    <mergeCell ref="A128:B128"/>
    <mergeCell ref="C128:D128"/>
    <mergeCell ref="E128:G128"/>
    <mergeCell ref="A120:H120"/>
    <mergeCell ref="A121:B121"/>
    <mergeCell ref="C121:D121"/>
    <mergeCell ref="E121:G121"/>
    <mergeCell ref="A122:H122"/>
    <mergeCell ref="A123:B123"/>
    <mergeCell ref="C123:D123"/>
    <mergeCell ref="E123:G123"/>
    <mergeCell ref="A115:H115"/>
    <mergeCell ref="A116:B116"/>
    <mergeCell ref="C116:D116"/>
    <mergeCell ref="E116:G116"/>
    <mergeCell ref="A119:B119"/>
    <mergeCell ref="C119:D119"/>
    <mergeCell ref="E119:G119"/>
    <mergeCell ref="A111:H111"/>
    <mergeCell ref="A112:B112"/>
    <mergeCell ref="C112:D112"/>
    <mergeCell ref="E112:G112"/>
    <mergeCell ref="A113:H113"/>
    <mergeCell ref="A114:B114"/>
    <mergeCell ref="C114:D114"/>
    <mergeCell ref="E114:G114"/>
    <mergeCell ref="A106:H106"/>
    <mergeCell ref="A107:B107"/>
    <mergeCell ref="C107:D107"/>
    <mergeCell ref="E107:G107"/>
    <mergeCell ref="A110:B110"/>
    <mergeCell ref="C110:D110"/>
    <mergeCell ref="E110:G110"/>
    <mergeCell ref="A102:H102"/>
    <mergeCell ref="A103:B103"/>
    <mergeCell ref="C103:D103"/>
    <mergeCell ref="E103:G103"/>
    <mergeCell ref="A104:H104"/>
    <mergeCell ref="A105:B105"/>
    <mergeCell ref="C105:D105"/>
    <mergeCell ref="E105:G105"/>
    <mergeCell ref="A97:H97"/>
    <mergeCell ref="A98:B98"/>
    <mergeCell ref="C98:D98"/>
    <mergeCell ref="E98:G98"/>
    <mergeCell ref="A101:B101"/>
    <mergeCell ref="C101:D101"/>
    <mergeCell ref="E101:G101"/>
    <mergeCell ref="A93:H93"/>
    <mergeCell ref="A94:B94"/>
    <mergeCell ref="C94:D94"/>
    <mergeCell ref="E94:G94"/>
    <mergeCell ref="A95:H95"/>
    <mergeCell ref="A96:B96"/>
    <mergeCell ref="C96:D96"/>
    <mergeCell ref="E96:G96"/>
    <mergeCell ref="A88:H88"/>
    <mergeCell ref="A89:B89"/>
    <mergeCell ref="C89:D89"/>
    <mergeCell ref="E89:G89"/>
    <mergeCell ref="A92:B92"/>
    <mergeCell ref="C92:D92"/>
    <mergeCell ref="E92:G92"/>
    <mergeCell ref="A84:H84"/>
    <mergeCell ref="A85:B85"/>
    <mergeCell ref="C85:D85"/>
    <mergeCell ref="E85:G85"/>
    <mergeCell ref="A86:H86"/>
    <mergeCell ref="A87:B87"/>
    <mergeCell ref="C87:D87"/>
    <mergeCell ref="E87:G87"/>
    <mergeCell ref="A79:H79"/>
    <mergeCell ref="A80:B80"/>
    <mergeCell ref="C80:D80"/>
    <mergeCell ref="E80:G80"/>
    <mergeCell ref="A83:B83"/>
    <mergeCell ref="C83:D83"/>
    <mergeCell ref="E83:G83"/>
    <mergeCell ref="A75:H75"/>
    <mergeCell ref="A76:B76"/>
    <mergeCell ref="C76:D76"/>
    <mergeCell ref="E76:G76"/>
    <mergeCell ref="A77:H77"/>
    <mergeCell ref="A78:B78"/>
    <mergeCell ref="C78:D78"/>
    <mergeCell ref="E78:G78"/>
    <mergeCell ref="A70:H70"/>
    <mergeCell ref="A71:B71"/>
    <mergeCell ref="C71:D71"/>
    <mergeCell ref="E71:G71"/>
    <mergeCell ref="A74:B74"/>
    <mergeCell ref="C74:D74"/>
    <mergeCell ref="E74:G74"/>
    <mergeCell ref="A66:H66"/>
    <mergeCell ref="A67:B67"/>
    <mergeCell ref="C67:D67"/>
    <mergeCell ref="E67:G67"/>
    <mergeCell ref="A68:H68"/>
    <mergeCell ref="A69:B69"/>
    <mergeCell ref="C69:D69"/>
    <mergeCell ref="E69:G69"/>
    <mergeCell ref="A61:H61"/>
    <mergeCell ref="A62:B62"/>
    <mergeCell ref="C62:D62"/>
    <mergeCell ref="E62:G62"/>
    <mergeCell ref="A65:B65"/>
    <mergeCell ref="C65:D65"/>
    <mergeCell ref="E65:G65"/>
    <mergeCell ref="A57:H57"/>
    <mergeCell ref="A58:B58"/>
    <mergeCell ref="C58:D58"/>
    <mergeCell ref="E58:G58"/>
    <mergeCell ref="A59:H59"/>
    <mergeCell ref="A60:B60"/>
    <mergeCell ref="C60:D60"/>
    <mergeCell ref="E60:G60"/>
    <mergeCell ref="A52:H52"/>
    <mergeCell ref="A53:B53"/>
    <mergeCell ref="C53:D53"/>
    <mergeCell ref="E53:G53"/>
    <mergeCell ref="A56:B56"/>
    <mergeCell ref="C56:D56"/>
    <mergeCell ref="E56:G56"/>
    <mergeCell ref="A48:H48"/>
    <mergeCell ref="A49:B49"/>
    <mergeCell ref="C49:D49"/>
    <mergeCell ref="E49:G49"/>
    <mergeCell ref="A50:H50"/>
    <mergeCell ref="A51:B51"/>
    <mergeCell ref="C51:D51"/>
    <mergeCell ref="E51:G51"/>
    <mergeCell ref="A30:J30"/>
    <mergeCell ref="A31:J31"/>
    <mergeCell ref="A34:J34"/>
    <mergeCell ref="A35:J35"/>
    <mergeCell ref="A38:J38"/>
    <mergeCell ref="A47:B47"/>
    <mergeCell ref="C47:D47"/>
    <mergeCell ref="E47:G47"/>
    <mergeCell ref="A20:J20"/>
    <mergeCell ref="A21:J21"/>
    <mergeCell ref="A22:J22"/>
    <mergeCell ref="A23:J23"/>
    <mergeCell ref="A26:J26"/>
    <mergeCell ref="A27:J27"/>
    <mergeCell ref="A1:J1"/>
    <mergeCell ref="A2:J2"/>
    <mergeCell ref="A3:J3"/>
    <mergeCell ref="A4:J4"/>
    <mergeCell ref="A5:J5"/>
    <mergeCell ref="A7:J7"/>
  </mergeCells>
  <pageMargins left="0.7" right="0.7" top="0.75" bottom="0.75" header="0.3" footer="0.3"/>
  <pageSetup paperSize="9" scale="84" orientation="portrait" horizontalDpi="4294967293" r:id="rId1"/>
  <drawing r:id="rId2"/>
</worksheet>
</file>

<file path=xl/worksheets/sheet39.xml><?xml version="1.0" encoding="utf-8"?>
<worksheet xmlns="http://schemas.openxmlformats.org/spreadsheetml/2006/main" xmlns:r="http://schemas.openxmlformats.org/officeDocument/2006/relationships">
  <dimension ref="A1:N399"/>
  <sheetViews>
    <sheetView topLeftCell="A262" zoomScale="85" zoomScaleNormal="85" workbookViewId="0">
      <selection activeCell="E276" sqref="E276"/>
    </sheetView>
  </sheetViews>
  <sheetFormatPr defaultRowHeight="17.25" customHeight="1"/>
  <cols>
    <col min="1" max="1" width="4.42578125" style="1" customWidth="1"/>
    <col min="2" max="2" width="22.28515625" style="1" customWidth="1"/>
    <col min="3" max="8" width="11.85546875" style="1" customWidth="1"/>
    <col min="9" max="13" width="8.28515625" style="1" customWidth="1"/>
    <col min="14" max="15" width="11.85546875" style="1" customWidth="1"/>
    <col min="16" max="16384" width="9.140625" style="1"/>
  </cols>
  <sheetData>
    <row r="1" spans="1:14" ht="17.25" customHeight="1">
      <c r="A1" s="352" t="str">
        <f>alokasi!A1</f>
        <v>PEMERINTAH KABUPATEN HULU SUNGAI SELATAN</v>
      </c>
      <c r="B1" s="352"/>
      <c r="C1" s="352"/>
      <c r="D1" s="352"/>
      <c r="E1" s="352"/>
      <c r="F1" s="352"/>
      <c r="G1" s="352"/>
      <c r="H1" s="352"/>
      <c r="I1" s="352"/>
      <c r="J1" s="352"/>
    </row>
    <row r="2" spans="1:14" ht="17.25" customHeight="1">
      <c r="A2" s="352" t="str">
        <f>alokasi!A2</f>
        <v>DINAS PENDIDIKAN</v>
      </c>
      <c r="B2" s="352"/>
      <c r="C2" s="352"/>
      <c r="D2" s="352"/>
      <c r="E2" s="352"/>
      <c r="F2" s="352"/>
      <c r="G2" s="352"/>
      <c r="H2" s="352"/>
      <c r="I2" s="352"/>
      <c r="J2" s="352"/>
    </row>
    <row r="3" spans="1:14" ht="17.25" customHeight="1">
      <c r="A3" s="349" t="str">
        <f>alokasi!A3</f>
        <v>SEKOLAH MENENGAH KEJURUAN NEGERI 2 KANDANGAN</v>
      </c>
      <c r="B3" s="349"/>
      <c r="C3" s="349"/>
      <c r="D3" s="349"/>
      <c r="E3" s="349"/>
      <c r="F3" s="349"/>
      <c r="G3" s="349"/>
      <c r="H3" s="349"/>
      <c r="I3" s="349"/>
      <c r="J3" s="349"/>
    </row>
    <row r="4" spans="1:14" ht="17.25" customHeight="1">
      <c r="A4" s="352" t="str">
        <f>alokasi!A4</f>
        <v>Jln .Gambah Dalam No 77 Telp. 22156 Kandangan 71215</v>
      </c>
      <c r="B4" s="352"/>
      <c r="C4" s="352"/>
      <c r="D4" s="352"/>
      <c r="E4" s="352"/>
      <c r="F4" s="352"/>
      <c r="G4" s="352"/>
      <c r="H4" s="352"/>
      <c r="I4" s="352"/>
      <c r="J4" s="352"/>
    </row>
    <row r="5" spans="1:14" ht="17.25" customHeight="1" thickBot="1">
      <c r="A5" s="478" t="str">
        <f>alokasi!A5</f>
        <v>Website : www.smkn2kandangan.sch.id  Email  : smkn2kdg@yahoo.co.id</v>
      </c>
      <c r="B5" s="478"/>
      <c r="C5" s="478"/>
      <c r="D5" s="478"/>
      <c r="E5" s="478"/>
      <c r="F5" s="478"/>
      <c r="G5" s="478"/>
      <c r="H5" s="478"/>
      <c r="I5" s="478"/>
      <c r="J5" s="478"/>
    </row>
    <row r="6" spans="1:14" ht="17.25" customHeight="1" thickTop="1"/>
    <row r="7" spans="1:14" ht="17.25" customHeight="1">
      <c r="A7" s="317" t="s">
        <v>58</v>
      </c>
      <c r="B7" s="317"/>
      <c r="C7" s="317"/>
      <c r="D7" s="317"/>
      <c r="E7" s="317"/>
      <c r="F7" s="317"/>
      <c r="G7" s="317"/>
      <c r="H7" s="317"/>
      <c r="I7" s="317"/>
      <c r="J7" s="317"/>
    </row>
    <row r="9" spans="1:14" ht="17.25" customHeight="1">
      <c r="A9" s="1" t="s">
        <v>373</v>
      </c>
      <c r="C9" s="1" t="str">
        <f>": "&amp;data!$C$3</f>
        <v>: SMKN 1 Barabai</v>
      </c>
    </row>
    <row r="10" spans="1:14" ht="17.25" customHeight="1">
      <c r="A10" s="1" t="s">
        <v>374</v>
      </c>
      <c r="C10" s="1" t="str">
        <f>": "&amp;data!$C$17</f>
        <v>: Bisnis dan Pemasaran</v>
      </c>
    </row>
    <row r="11" spans="1:14" ht="17.25" customHeight="1">
      <c r="A11" s="1" t="s">
        <v>200</v>
      </c>
      <c r="C11" s="1" t="str">
        <f>": "&amp;data!$C$18</f>
        <v>: Bisnis Daring dan Pemasaran</v>
      </c>
    </row>
    <row r="12" spans="1:14" ht="17.25" customHeight="1">
      <c r="A12" s="1" t="s">
        <v>0</v>
      </c>
      <c r="C12" s="1" t="str">
        <f>": "&amp;data!$C$5</f>
        <v>: Administrasi Transakssi</v>
      </c>
    </row>
    <row r="13" spans="1:14" ht="17.25" customHeight="1">
      <c r="A13" s="1" t="s">
        <v>1</v>
      </c>
      <c r="C13" s="1" t="str">
        <f>": "&amp;data!$C$6</f>
        <v>: XI  BDP</v>
      </c>
    </row>
    <row r="14" spans="1:14" ht="17.25" customHeight="1">
      <c r="A14" s="1" t="s">
        <v>38</v>
      </c>
      <c r="C14" s="1" t="str">
        <f>matrik!B4</f>
        <v>Genap</v>
      </c>
    </row>
    <row r="15" spans="1:14" ht="17.25" customHeight="1">
      <c r="A15" s="1" t="s">
        <v>378</v>
      </c>
      <c r="C15" s="96"/>
      <c r="D15" s="96"/>
      <c r="K15" s="1" t="s">
        <v>80</v>
      </c>
      <c r="L15" s="1" t="s">
        <v>385</v>
      </c>
      <c r="M15" s="1" t="s">
        <v>386</v>
      </c>
    </row>
    <row r="16" spans="1:14" ht="17.25" customHeight="1">
      <c r="A16" s="1" t="s">
        <v>379</v>
      </c>
      <c r="C16" s="96" t="e">
        <f>": "&amp;silabus!#REF!&amp;" JP"</f>
        <v>#REF!</v>
      </c>
      <c r="D16" s="96"/>
      <c r="K16" s="96" t="e">
        <f>silabus!#REF!</f>
        <v>#REF!</v>
      </c>
      <c r="L16" s="1" t="e">
        <f>K16*45</f>
        <v>#REF!</v>
      </c>
      <c r="M16" s="1" t="e">
        <f>L16-H49-H53</f>
        <v>#REF!</v>
      </c>
      <c r="N16" s="1" t="s">
        <v>80</v>
      </c>
    </row>
    <row r="17" spans="1:14" ht="17.25" customHeight="1">
      <c r="A17" s="1" t="s">
        <v>380</v>
      </c>
      <c r="C17" s="96" t="e">
        <f>": "&amp;silabus!#REF!&amp;" JP"</f>
        <v>#REF!</v>
      </c>
      <c r="D17" s="96"/>
      <c r="K17" s="96" t="e">
        <f>silabus!#REF!</f>
        <v>#REF!</v>
      </c>
      <c r="L17" s="1" t="e">
        <f>K17*45</f>
        <v>#REF!</v>
      </c>
      <c r="M17" s="1" t="e">
        <f>L17</f>
        <v>#REF!</v>
      </c>
      <c r="N17" s="1" t="s">
        <v>80</v>
      </c>
    </row>
    <row r="19" spans="1:14" ht="17.25" customHeight="1">
      <c r="A19" s="5" t="s">
        <v>59</v>
      </c>
    </row>
    <row r="20" spans="1:14" ht="17.25" customHeight="1">
      <c r="A20" s="327" t="str">
        <f>silabus!$A$14&amp;" "&amp;silabus!$B$14</f>
        <v>KI-1 : Menghayati dan mengamalkan ajaran agama yang dianutnya</v>
      </c>
      <c r="B20" s="327"/>
      <c r="C20" s="327"/>
      <c r="D20" s="327"/>
      <c r="E20" s="327"/>
      <c r="F20" s="327"/>
      <c r="G20" s="327"/>
      <c r="H20" s="327"/>
      <c r="I20" s="327"/>
      <c r="J20" s="327"/>
    </row>
    <row r="21" spans="1:14" ht="17.25" customHeight="1">
      <c r="A21" s="327" t="str">
        <f>silabus!$A$15&amp;" "&amp;silabus!$B$15</f>
        <v>KI-2 : Menghayati dan mengamalkan perilaku jujur, disiplin, santun, peduli (gotong royong, kerja sama, toleran, damai), bertanggung-jawab, responsif, dan proaktif melalui keteladanan, pemberian nasihat, penguatan, pembiasaan, dan pengkondisian secara berkesinambungan serta menunjukkan sikap sebagai bagian dari solusi atas berbagai permasalahan dalam berinteraksi secara efektif dengan lingkungan sosial dan alam serta dalam menempatkan diri sebagai cerminan bangsa dalam pergaulan dunia</v>
      </c>
      <c r="B21" s="327"/>
      <c r="C21" s="327"/>
      <c r="D21" s="327"/>
      <c r="E21" s="327"/>
      <c r="F21" s="327"/>
      <c r="G21" s="327"/>
      <c r="H21" s="327"/>
      <c r="I21" s="327"/>
      <c r="J21" s="327"/>
    </row>
    <row r="22" spans="1:14" ht="17.25" customHeight="1">
      <c r="A22" s="327" t="str">
        <f>silabus!$A$16&amp;" "&amp;silabus!$B$16</f>
        <v>KI-3 : Memahami, menerapkan, menganalisis, dan mengevaluasi tentang pengetahuan faktual, konseptual, operasional dasar, dan metakognitif sesuai dengan bidang dan lingkup kerja Bisnis Daring dan Pemasaran pada tingkat teknis, spesifik, detil, dan kompleks, berkenaan dengan ilmu pengetahuan, teknologi, seni, budaya, dan humaniora dalam konteks pengembangan potensi diri sebagai bagian dari keluarga, sekolah, dunia kerja, warga masyarakat nasional, regional, dan internasional.</v>
      </c>
      <c r="B22" s="327"/>
      <c r="C22" s="327"/>
      <c r="D22" s="327"/>
      <c r="E22" s="327"/>
      <c r="F22" s="327"/>
      <c r="G22" s="327"/>
      <c r="H22" s="327"/>
      <c r="I22" s="327"/>
      <c r="J22" s="327"/>
    </row>
    <row r="23" spans="1:14" ht="17.25" customHeight="1">
      <c r="A23" s="327" t="str">
        <f>silabus!$A$17&amp;" "&amp;silabus!$B$17</f>
        <v>KI-4 : Melaksanakan tugas spesifik dengan menggunakan alat, informasi, dan prosedur kerja yang lazim dilakukan serta memecahkan masalah sesuai dengan lingkup Administrasi Umum sebagai Dasar Bidang Bisnis dan Manajemen. Menampilkan kinerja di bawah bimbingan dengan mutu dan kuantitas yang terukur sesuai dengan standar kompetensi kerja. Menunjukkan keterampilan menalar, mengolah, dan menyaji secara efektif, kreatif, produktif, kritis, mandiri, kolaboratif, komunikatif, dan solutif dalam ranah abstrak terkait dengan pengembangan dari yang dipelajarinya di sekolah, serta mampu melaksanakan tugas spesifik di bawah pengawasan langsung. Menunjukkan keterampilan mempersepsi, kesiapan, meniru, membiasakan, gerak mahir, menjadikan gerak alami dalam ranah konkret terkait dengan pengembangan dari yang dipelajarinya di sekolah, serta mampu melaksanakan tugas spesifik di bawah pengawasan langsung.</v>
      </c>
      <c r="B23" s="327"/>
      <c r="C23" s="327"/>
      <c r="D23" s="327"/>
      <c r="E23" s="327"/>
      <c r="F23" s="327"/>
      <c r="G23" s="327"/>
      <c r="H23" s="327"/>
      <c r="I23" s="327"/>
      <c r="J23" s="327"/>
    </row>
    <row r="25" spans="1:14" ht="17.25" customHeight="1">
      <c r="A25" s="5" t="s">
        <v>60</v>
      </c>
    </row>
    <row r="26" spans="1:14" ht="17.25" customHeight="1">
      <c r="A26" s="327" t="e">
        <f>silabus!#REF!</f>
        <v>#REF!</v>
      </c>
      <c r="B26" s="327"/>
      <c r="C26" s="327"/>
      <c r="D26" s="327"/>
      <c r="E26" s="327"/>
      <c r="F26" s="327"/>
      <c r="G26" s="327"/>
      <c r="H26" s="327"/>
      <c r="I26" s="327"/>
      <c r="J26" s="327"/>
    </row>
    <row r="27" spans="1:14" ht="17.25" customHeight="1">
      <c r="A27" s="327" t="e">
        <f>silabus!#REF!</f>
        <v>#REF!</v>
      </c>
      <c r="B27" s="327"/>
      <c r="C27" s="327"/>
      <c r="D27" s="327"/>
      <c r="E27" s="327"/>
      <c r="F27" s="327"/>
      <c r="G27" s="327"/>
      <c r="H27" s="327"/>
      <c r="I27" s="327"/>
      <c r="J27" s="327"/>
    </row>
    <row r="29" spans="1:14" ht="17.25" customHeight="1">
      <c r="A29" s="5" t="s">
        <v>92</v>
      </c>
    </row>
    <row r="30" spans="1:14" ht="17.25" customHeight="1">
      <c r="A30" s="327" t="e">
        <f>silabus!#REF!</f>
        <v>#REF!</v>
      </c>
      <c r="B30" s="327"/>
      <c r="C30" s="327"/>
      <c r="D30" s="327"/>
      <c r="E30" s="327"/>
      <c r="F30" s="327"/>
      <c r="G30" s="327"/>
      <c r="H30" s="327"/>
      <c r="I30" s="327"/>
      <c r="J30" s="327"/>
    </row>
    <row r="31" spans="1:14" ht="17.25" customHeight="1">
      <c r="A31" s="327" t="e">
        <f>silabus!#REF!</f>
        <v>#REF!</v>
      </c>
      <c r="B31" s="327"/>
      <c r="C31" s="327"/>
      <c r="D31" s="327"/>
      <c r="E31" s="327"/>
      <c r="F31" s="327"/>
      <c r="G31" s="327"/>
      <c r="H31" s="327"/>
      <c r="I31" s="327"/>
      <c r="J31" s="327"/>
    </row>
    <row r="33" spans="1:10" ht="17.25" customHeight="1">
      <c r="A33" s="5" t="s">
        <v>93</v>
      </c>
    </row>
    <row r="34" spans="1:10" ht="17.25" customHeight="1">
      <c r="A34" s="327" t="e">
        <f>matrik!#REF!</f>
        <v>#REF!</v>
      </c>
      <c r="B34" s="327"/>
      <c r="C34" s="327"/>
      <c r="D34" s="327"/>
      <c r="E34" s="327"/>
      <c r="F34" s="327"/>
      <c r="G34" s="327"/>
      <c r="H34" s="327"/>
      <c r="I34" s="327"/>
      <c r="J34" s="327"/>
    </row>
    <row r="35" spans="1:10" ht="17.25" customHeight="1">
      <c r="A35" s="327" t="e">
        <f>matrik!#REF!</f>
        <v>#REF!</v>
      </c>
      <c r="B35" s="327"/>
      <c r="C35" s="327"/>
      <c r="D35" s="327"/>
      <c r="E35" s="327"/>
      <c r="F35" s="327"/>
      <c r="G35" s="327"/>
      <c r="H35" s="327"/>
      <c r="I35" s="327"/>
      <c r="J35" s="327"/>
    </row>
    <row r="37" spans="1:10" ht="17.25" customHeight="1">
      <c r="A37" s="5" t="s">
        <v>94</v>
      </c>
    </row>
    <row r="38" spans="1:10" ht="17.25" customHeight="1">
      <c r="A38" s="327" t="e">
        <f>silabus!#REF!</f>
        <v>#REF!</v>
      </c>
      <c r="B38" s="327"/>
      <c r="C38" s="327"/>
      <c r="D38" s="327"/>
      <c r="E38" s="327"/>
      <c r="F38" s="327"/>
      <c r="G38" s="327"/>
      <c r="H38" s="327"/>
      <c r="I38" s="327"/>
      <c r="J38" s="327"/>
    </row>
    <row r="40" spans="1:10" ht="17.25" customHeight="1">
      <c r="A40" s="5" t="s">
        <v>95</v>
      </c>
    </row>
    <row r="41" spans="1:10" ht="17.25" customHeight="1">
      <c r="A41" s="1">
        <v>1</v>
      </c>
      <c r="B41" s="1" t="s">
        <v>370</v>
      </c>
      <c r="C41" s="1" t="str">
        <f>data!$C$13</f>
        <v>Saintifik</v>
      </c>
    </row>
    <row r="42" spans="1:10" ht="17.25" customHeight="1">
      <c r="A42" s="1">
        <v>2</v>
      </c>
      <c r="B42" s="1" t="s">
        <v>371</v>
      </c>
      <c r="C42" s="1" t="str">
        <f>data!$C$14</f>
        <v>Problem based learning</v>
      </c>
    </row>
    <row r="43" spans="1:10" ht="17.25" customHeight="1">
      <c r="A43" s="1">
        <v>3</v>
      </c>
      <c r="B43" s="1" t="s">
        <v>372</v>
      </c>
      <c r="C43" s="1" t="str">
        <f>data!$C$15</f>
        <v>Paparan, diskusi, tanya jawab, praktik dan eksperimen</v>
      </c>
    </row>
    <row r="45" spans="1:10" ht="17.25" customHeight="1">
      <c r="A45" s="5" t="s">
        <v>96</v>
      </c>
    </row>
    <row r="46" spans="1:10" ht="17.25" customHeight="1">
      <c r="A46" s="1">
        <v>1</v>
      </c>
      <c r="B46" s="1" t="str">
        <f>"Pertemuan ke "&amp;A46&amp;" = "&amp;data!$C$12&amp;" JP"</f>
        <v>Pertemuan ke 1 = 6 JP</v>
      </c>
    </row>
    <row r="47" spans="1:10" s="245" customFormat="1" ht="17.25" customHeight="1">
      <c r="A47" s="467" t="s">
        <v>97</v>
      </c>
      <c r="B47" s="337"/>
      <c r="C47" s="467" t="s">
        <v>18</v>
      </c>
      <c r="D47" s="468"/>
      <c r="E47" s="467" t="str">
        <f>"Deskripsi Kegiatan / Pendekatan "&amp;C41</f>
        <v>Deskripsi Kegiatan / Pendekatan Saintifik</v>
      </c>
      <c r="F47" s="474"/>
      <c r="G47" s="468"/>
      <c r="H47" s="244" t="s">
        <v>384</v>
      </c>
    </row>
    <row r="48" spans="1:10" ht="17.25" customHeight="1">
      <c r="A48" s="463" t="s">
        <v>98</v>
      </c>
      <c r="B48" s="464"/>
      <c r="C48" s="464"/>
      <c r="D48" s="464"/>
      <c r="E48" s="464"/>
      <c r="F48" s="464"/>
      <c r="G48" s="464"/>
      <c r="H48" s="465"/>
    </row>
    <row r="49" spans="1:8" ht="17.25" customHeight="1">
      <c r="A49" s="463"/>
      <c r="B49" s="465"/>
      <c r="C49" s="461"/>
      <c r="D49" s="462"/>
      <c r="E49" s="336" t="str">
        <f>"1. Guru memberi salam, selanjutnya menanyakan kabar peserta didik, dengan menyampaikan ucapan “Bagaimana kabar kalian hari ini? Sudah siapkah belajar? Siapa yang tidak hadir dalam pembelajaran hari ini"&amp;"
2. Guru meminta peserta didik untuk mengecek kerapian seragam dan kebersihan kelas, minimal di sekitar meja dan kursi tempat duduknya"&amp;"
3. Guru meminta salah satu peserta didik untuk memimpin do’a"&amp;" 
4. Guru mengajukan pertanyaan tentang, materi pelajaran
5. Guru menyampaikan KD dan tujuan pembelajaran ranah pengetahuan yang akan dicapai"&amp;"
6. Guru menyampaikan manfaat pelajaran
7. Guru membagi kelas dalam kelompok yang masing-masing beranggotakan 3 peserta didik"</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pengetahuan yang akan dicapai
6. Guru menyampaikan manfaat pelajaran
7. Guru membagi kelas dalam kelompok yang masing-masing beranggotakan 3 peserta didik</v>
      </c>
      <c r="F49" s="473"/>
      <c r="G49" s="337"/>
      <c r="H49" s="242">
        <v>15</v>
      </c>
    </row>
    <row r="50" spans="1:8" ht="17.25" customHeight="1">
      <c r="A50" s="463" t="s">
        <v>99</v>
      </c>
      <c r="B50" s="464"/>
      <c r="C50" s="464"/>
      <c r="D50" s="464"/>
      <c r="E50" s="464"/>
      <c r="F50" s="464"/>
      <c r="G50" s="464"/>
      <c r="H50" s="465"/>
    </row>
    <row r="51" spans="1:8" ht="17.25" customHeight="1">
      <c r="A51" s="463"/>
      <c r="B51" s="465"/>
      <c r="C51" s="336" t="str">
        <f>matrik!C13</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51" s="337"/>
      <c r="E51" s="336" t="e">
        <f>silabus!#REF!</f>
        <v>#REF!</v>
      </c>
      <c r="F51" s="473"/>
      <c r="G51" s="337"/>
      <c r="H51" s="242" t="e">
        <f>M16</f>
        <v>#REF!</v>
      </c>
    </row>
    <row r="52" spans="1:8" ht="17.25" customHeight="1">
      <c r="A52" s="463" t="s">
        <v>100</v>
      </c>
      <c r="B52" s="464"/>
      <c r="C52" s="464"/>
      <c r="D52" s="464"/>
      <c r="E52" s="464"/>
      <c r="F52" s="464"/>
      <c r="G52" s="464"/>
      <c r="H52" s="465"/>
    </row>
    <row r="53" spans="1:8" ht="17.25" customHeight="1">
      <c r="A53" s="463"/>
      <c r="B53" s="465"/>
      <c r="C53" s="463"/>
      <c r="D53" s="465"/>
      <c r="E53" s="336" t="s">
        <v>383</v>
      </c>
      <c r="F53" s="473"/>
      <c r="G53" s="337"/>
      <c r="H53" s="242">
        <v>15</v>
      </c>
    </row>
    <row r="55" spans="1:8" ht="17.25" customHeight="1">
      <c r="A55" s="1">
        <v>2</v>
      </c>
      <c r="B55" s="1" t="str">
        <f>"Pertemuan ke "&amp;A55&amp;" = "&amp;data!$C$12&amp;" JP"</f>
        <v>Pertemuan ke 2 = 6 JP</v>
      </c>
    </row>
    <row r="56" spans="1:8" ht="17.25" customHeight="1">
      <c r="A56" s="467" t="s">
        <v>97</v>
      </c>
      <c r="B56" s="337"/>
      <c r="C56" s="467" t="s">
        <v>18</v>
      </c>
      <c r="D56" s="468"/>
      <c r="E56" s="467" t="str">
        <f>E47</f>
        <v>Deskripsi Kegiatan / Pendekatan Saintifik</v>
      </c>
      <c r="F56" s="474"/>
      <c r="G56" s="468"/>
      <c r="H56" s="244" t="s">
        <v>35</v>
      </c>
    </row>
    <row r="57" spans="1:8" ht="17.25" customHeight="1">
      <c r="A57" s="463" t="s">
        <v>98</v>
      </c>
      <c r="B57" s="464"/>
      <c r="C57" s="464"/>
      <c r="D57" s="464"/>
      <c r="E57" s="464"/>
      <c r="F57" s="464"/>
      <c r="G57" s="464"/>
      <c r="H57" s="465"/>
    </row>
    <row r="58" spans="1:8" ht="17.25" customHeight="1">
      <c r="A58" s="463"/>
      <c r="B58" s="465"/>
      <c r="C58" s="461"/>
      <c r="D58" s="462"/>
      <c r="E58" s="336" t="str">
        <f>"1. Guru memberi salam, selanjutnya menanyakan kabar peserta didik, dengan menyampaikan ucapan “Bagaimana kabar kalian hari ini? Sudah siapkah belajar? Siapa yang tidak hadir dalam pembelajaran hari ini"&amp;"
2. Guru meminta peserta didik untuk mengecek kerapian seragam dan kebersihan kelas, minimal di sekitar meja dan kursi tempat duduknya"&amp;"
3. Guru meminta salah satu peserta didik untuk memimpin do’a"&amp;" 
4. Guru mengajukan pertanyaan tentang, materi pelajaran
5. Guru menyampaikan KD dan tujuan pembelajaran ranah keterampilan yang akan dicapai"&amp;"
6. Guru menyampaikan manfaat pelajaran
7. Guru membagi kelas dalam kelompok yang masing-masing beranggotakan 3 peserta didik"</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58" s="473"/>
      <c r="G58" s="337"/>
      <c r="H58" s="242">
        <f>H49</f>
        <v>15</v>
      </c>
    </row>
    <row r="59" spans="1:8" ht="17.25" customHeight="1">
      <c r="A59" s="463" t="s">
        <v>99</v>
      </c>
      <c r="B59" s="464"/>
      <c r="C59" s="464"/>
      <c r="D59" s="464"/>
      <c r="E59" s="464"/>
      <c r="F59" s="464"/>
      <c r="G59" s="464"/>
      <c r="H59" s="465"/>
    </row>
    <row r="60" spans="1:8" ht="17.25" customHeight="1">
      <c r="A60" s="463"/>
      <c r="B60" s="465"/>
      <c r="C60" s="336" t="str">
        <f>C51</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60" s="337"/>
      <c r="E60" s="336" t="e">
        <f>E51</f>
        <v>#REF!</v>
      </c>
      <c r="F60" s="473"/>
      <c r="G60" s="337"/>
      <c r="H60" s="242" t="e">
        <f>H51</f>
        <v>#REF!</v>
      </c>
    </row>
    <row r="61" spans="1:8" ht="17.25" customHeight="1">
      <c r="A61" s="463" t="s">
        <v>100</v>
      </c>
      <c r="B61" s="464"/>
      <c r="C61" s="464"/>
      <c r="D61" s="464"/>
      <c r="E61" s="464"/>
      <c r="F61" s="464"/>
      <c r="G61" s="464"/>
      <c r="H61" s="465"/>
    </row>
    <row r="62" spans="1:8" ht="17.25" customHeight="1">
      <c r="A62" s="463"/>
      <c r="B62" s="465"/>
      <c r="C62" s="336"/>
      <c r="D62" s="337"/>
      <c r="E62" s="336" t="str">
        <f>E53</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62" s="473"/>
      <c r="G62" s="337"/>
      <c r="H62" s="242">
        <f>H53</f>
        <v>15</v>
      </c>
    </row>
    <row r="64" spans="1:8" ht="17.25" customHeight="1">
      <c r="A64" s="1">
        <v>3</v>
      </c>
      <c r="B64" s="1" t="str">
        <f>"Pertemuan ke "&amp;A64&amp;" = "&amp;data!$C$12&amp;" JP"</f>
        <v>Pertemuan ke 3 = 6 JP</v>
      </c>
    </row>
    <row r="65" spans="1:8" ht="17.25" customHeight="1">
      <c r="A65" s="467" t="s">
        <v>97</v>
      </c>
      <c r="B65" s="337"/>
      <c r="C65" s="467" t="s">
        <v>18</v>
      </c>
      <c r="D65" s="468"/>
      <c r="E65" s="467" t="str">
        <f>E56</f>
        <v>Deskripsi Kegiatan / Pendekatan Saintifik</v>
      </c>
      <c r="F65" s="474"/>
      <c r="G65" s="468"/>
      <c r="H65" s="244" t="s">
        <v>35</v>
      </c>
    </row>
    <row r="66" spans="1:8" ht="17.25" customHeight="1">
      <c r="A66" s="463" t="s">
        <v>98</v>
      </c>
      <c r="B66" s="464"/>
      <c r="C66" s="464"/>
      <c r="D66" s="464"/>
      <c r="E66" s="464"/>
      <c r="F66" s="464"/>
      <c r="G66" s="464"/>
      <c r="H66" s="465"/>
    </row>
    <row r="67" spans="1:8" ht="17.25" customHeight="1">
      <c r="A67" s="463"/>
      <c r="B67" s="465"/>
      <c r="C67" s="461"/>
      <c r="D67" s="462"/>
      <c r="E67" s="336" t="str">
        <f>E58</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67" s="473"/>
      <c r="G67" s="337"/>
      <c r="H67" s="241">
        <f>H58</f>
        <v>15</v>
      </c>
    </row>
    <row r="68" spans="1:8" ht="17.25" customHeight="1">
      <c r="A68" s="463" t="s">
        <v>99</v>
      </c>
      <c r="B68" s="464"/>
      <c r="C68" s="464"/>
      <c r="D68" s="464"/>
      <c r="E68" s="464"/>
      <c r="F68" s="464"/>
      <c r="G68" s="464"/>
      <c r="H68" s="465"/>
    </row>
    <row r="69" spans="1:8" ht="17.25" customHeight="1">
      <c r="A69" s="463"/>
      <c r="B69" s="465"/>
      <c r="C69" s="336" t="str">
        <f>C60</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69" s="337"/>
      <c r="E69" s="336" t="e">
        <f>E60</f>
        <v>#REF!</v>
      </c>
      <c r="F69" s="473"/>
      <c r="G69" s="337"/>
      <c r="H69" s="242" t="e">
        <f>H60</f>
        <v>#REF!</v>
      </c>
    </row>
    <row r="70" spans="1:8" ht="17.25" customHeight="1">
      <c r="A70" s="463" t="s">
        <v>100</v>
      </c>
      <c r="B70" s="464"/>
      <c r="C70" s="464"/>
      <c r="D70" s="464"/>
      <c r="E70" s="464"/>
      <c r="F70" s="464"/>
      <c r="G70" s="464"/>
      <c r="H70" s="465"/>
    </row>
    <row r="71" spans="1:8" ht="17.25" customHeight="1">
      <c r="A71" s="463"/>
      <c r="B71" s="465"/>
      <c r="C71" s="336"/>
      <c r="D71" s="337"/>
      <c r="E71" s="336" t="str">
        <f>E62</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71" s="473"/>
      <c r="G71" s="337"/>
      <c r="H71" s="242">
        <f>H62</f>
        <v>15</v>
      </c>
    </row>
    <row r="73" spans="1:8" ht="17.25" customHeight="1">
      <c r="A73" s="1">
        <v>4</v>
      </c>
      <c r="B73" s="1" t="str">
        <f>"Pertemuan ke "&amp;A73&amp;" = "&amp;data!$C$12&amp;" JP"</f>
        <v>Pertemuan ke 4 = 6 JP</v>
      </c>
    </row>
    <row r="74" spans="1:8" ht="17.25" customHeight="1">
      <c r="A74" s="467" t="s">
        <v>97</v>
      </c>
      <c r="B74" s="337"/>
      <c r="C74" s="467" t="s">
        <v>18</v>
      </c>
      <c r="D74" s="468"/>
      <c r="E74" s="467" t="str">
        <f>E65</f>
        <v>Deskripsi Kegiatan / Pendekatan Saintifik</v>
      </c>
      <c r="F74" s="474"/>
      <c r="G74" s="468"/>
      <c r="H74" s="244" t="s">
        <v>35</v>
      </c>
    </row>
    <row r="75" spans="1:8" ht="17.25" customHeight="1">
      <c r="A75" s="463" t="s">
        <v>98</v>
      </c>
      <c r="B75" s="464"/>
      <c r="C75" s="464"/>
      <c r="D75" s="464"/>
      <c r="E75" s="464"/>
      <c r="F75" s="464"/>
      <c r="G75" s="464"/>
      <c r="H75" s="465"/>
    </row>
    <row r="76" spans="1:8" ht="17.25" customHeight="1">
      <c r="A76" s="463"/>
      <c r="B76" s="465"/>
      <c r="C76" s="336"/>
      <c r="D76" s="337"/>
      <c r="E76" s="336" t="str">
        <f>E67</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76" s="473"/>
      <c r="G76" s="337"/>
      <c r="H76" s="242">
        <f>H67</f>
        <v>15</v>
      </c>
    </row>
    <row r="77" spans="1:8" ht="17.25" customHeight="1">
      <c r="A77" s="463" t="s">
        <v>99</v>
      </c>
      <c r="B77" s="464"/>
      <c r="C77" s="464"/>
      <c r="D77" s="464"/>
      <c r="E77" s="464"/>
      <c r="F77" s="464"/>
      <c r="G77" s="464"/>
      <c r="H77" s="465"/>
    </row>
    <row r="78" spans="1:8" ht="17.25" customHeight="1">
      <c r="A78" s="463"/>
      <c r="B78" s="465"/>
      <c r="C78" s="336" t="str">
        <f>C69</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78" s="337"/>
      <c r="E78" s="336" t="e">
        <f>E69</f>
        <v>#REF!</v>
      </c>
      <c r="F78" s="473"/>
      <c r="G78" s="337"/>
      <c r="H78" s="242" t="e">
        <f>H69</f>
        <v>#REF!</v>
      </c>
    </row>
    <row r="79" spans="1:8" ht="17.25" customHeight="1">
      <c r="A79" s="463" t="s">
        <v>100</v>
      </c>
      <c r="B79" s="464"/>
      <c r="C79" s="464"/>
      <c r="D79" s="464"/>
      <c r="E79" s="464"/>
      <c r="F79" s="464"/>
      <c r="G79" s="464"/>
      <c r="H79" s="465"/>
    </row>
    <row r="80" spans="1:8" ht="17.25" customHeight="1">
      <c r="A80" s="463"/>
      <c r="B80" s="465"/>
      <c r="C80" s="336"/>
      <c r="D80" s="337"/>
      <c r="E80" s="336" t="str">
        <f>E71</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80" s="473"/>
      <c r="G80" s="337"/>
      <c r="H80" s="242">
        <f>H71</f>
        <v>15</v>
      </c>
    </row>
    <row r="82" spans="1:8" ht="17.25" customHeight="1">
      <c r="A82" s="1">
        <v>5</v>
      </c>
      <c r="B82" s="1" t="str">
        <f>"Pertemuan ke "&amp;A82&amp;" = "&amp;data!$C$12&amp;" JP"</f>
        <v>Pertemuan ke 5 = 6 JP</v>
      </c>
    </row>
    <row r="83" spans="1:8" ht="17.25" customHeight="1">
      <c r="A83" s="467" t="s">
        <v>97</v>
      </c>
      <c r="B83" s="337"/>
      <c r="C83" s="467" t="s">
        <v>18</v>
      </c>
      <c r="D83" s="468"/>
      <c r="E83" s="467" t="str">
        <f>E74</f>
        <v>Deskripsi Kegiatan / Pendekatan Saintifik</v>
      </c>
      <c r="F83" s="474"/>
      <c r="G83" s="468"/>
      <c r="H83" s="244" t="s">
        <v>35</v>
      </c>
    </row>
    <row r="84" spans="1:8" ht="17.25" customHeight="1">
      <c r="A84" s="463" t="s">
        <v>98</v>
      </c>
      <c r="B84" s="464"/>
      <c r="C84" s="464"/>
      <c r="D84" s="464"/>
      <c r="E84" s="464"/>
      <c r="F84" s="464"/>
      <c r="G84" s="464"/>
      <c r="H84" s="465"/>
    </row>
    <row r="85" spans="1:8" ht="17.25" customHeight="1">
      <c r="A85" s="463"/>
      <c r="B85" s="465"/>
      <c r="C85" s="336"/>
      <c r="D85" s="337"/>
      <c r="E85" s="336" t="str">
        <f>E76</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85" s="473"/>
      <c r="G85" s="337"/>
      <c r="H85" s="242">
        <f>H76</f>
        <v>15</v>
      </c>
    </row>
    <row r="86" spans="1:8" ht="17.25" customHeight="1">
      <c r="A86" s="463" t="s">
        <v>99</v>
      </c>
      <c r="B86" s="464"/>
      <c r="C86" s="464"/>
      <c r="D86" s="464"/>
      <c r="E86" s="464"/>
      <c r="F86" s="464"/>
      <c r="G86" s="464"/>
      <c r="H86" s="465"/>
    </row>
    <row r="87" spans="1:8" ht="17.25" customHeight="1">
      <c r="A87" s="463"/>
      <c r="B87" s="465"/>
      <c r="C87" s="336" t="str">
        <f>C78</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87" s="337"/>
      <c r="E87" s="336" t="e">
        <f>E78</f>
        <v>#REF!</v>
      </c>
      <c r="F87" s="473"/>
      <c r="G87" s="337"/>
      <c r="H87" s="242" t="e">
        <f>H78</f>
        <v>#REF!</v>
      </c>
    </row>
    <row r="88" spans="1:8" ht="17.25" customHeight="1">
      <c r="A88" s="463" t="s">
        <v>100</v>
      </c>
      <c r="B88" s="464"/>
      <c r="C88" s="464"/>
      <c r="D88" s="464"/>
      <c r="E88" s="464"/>
      <c r="F88" s="464"/>
      <c r="G88" s="464"/>
      <c r="H88" s="465"/>
    </row>
    <row r="89" spans="1:8" ht="17.25" customHeight="1">
      <c r="A89" s="463"/>
      <c r="B89" s="465"/>
      <c r="C89" s="336"/>
      <c r="D89" s="337"/>
      <c r="E89" s="336" t="str">
        <f>E80</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89" s="473"/>
      <c r="G89" s="337"/>
      <c r="H89" s="242">
        <f>H80</f>
        <v>15</v>
      </c>
    </row>
    <row r="91" spans="1:8" ht="17.25" customHeight="1">
      <c r="A91" s="1">
        <v>6</v>
      </c>
      <c r="B91" s="1" t="str">
        <f>"Pertemuan ke "&amp;A91&amp;" = "&amp;data!$C$12&amp;" JP"</f>
        <v>Pertemuan ke 6 = 6 JP</v>
      </c>
    </row>
    <row r="92" spans="1:8" ht="17.25" customHeight="1">
      <c r="A92" s="467" t="s">
        <v>97</v>
      </c>
      <c r="B92" s="337"/>
      <c r="C92" s="467" t="s">
        <v>18</v>
      </c>
      <c r="D92" s="468"/>
      <c r="E92" s="467" t="str">
        <f>E83</f>
        <v>Deskripsi Kegiatan / Pendekatan Saintifik</v>
      </c>
      <c r="F92" s="474"/>
      <c r="G92" s="468"/>
      <c r="H92" s="244" t="s">
        <v>35</v>
      </c>
    </row>
    <row r="93" spans="1:8" ht="17.25" customHeight="1">
      <c r="A93" s="463" t="s">
        <v>98</v>
      </c>
      <c r="B93" s="464"/>
      <c r="C93" s="464"/>
      <c r="D93" s="464"/>
      <c r="E93" s="464"/>
      <c r="F93" s="464"/>
      <c r="G93" s="464"/>
      <c r="H93" s="465"/>
    </row>
    <row r="94" spans="1:8" ht="17.25" customHeight="1">
      <c r="A94" s="463"/>
      <c r="B94" s="465"/>
      <c r="C94" s="336"/>
      <c r="D94" s="337"/>
      <c r="E94" s="336" t="str">
        <f>E85</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94" s="473"/>
      <c r="G94" s="337"/>
      <c r="H94" s="242">
        <f>H85</f>
        <v>15</v>
      </c>
    </row>
    <row r="95" spans="1:8" ht="17.25" customHeight="1">
      <c r="A95" s="463" t="s">
        <v>99</v>
      </c>
      <c r="B95" s="464"/>
      <c r="C95" s="464"/>
      <c r="D95" s="464"/>
      <c r="E95" s="464"/>
      <c r="F95" s="464"/>
      <c r="G95" s="464"/>
      <c r="H95" s="465"/>
    </row>
    <row r="96" spans="1:8" ht="17.25" customHeight="1">
      <c r="A96" s="463"/>
      <c r="B96" s="465"/>
      <c r="C96" s="336" t="str">
        <f>C87</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96" s="337"/>
      <c r="E96" s="336" t="e">
        <f>E87</f>
        <v>#REF!</v>
      </c>
      <c r="F96" s="473"/>
      <c r="G96" s="337"/>
      <c r="H96" s="242" t="e">
        <f>H87</f>
        <v>#REF!</v>
      </c>
    </row>
    <row r="97" spans="1:8" ht="17.25" customHeight="1">
      <c r="A97" s="463" t="s">
        <v>100</v>
      </c>
      <c r="B97" s="464"/>
      <c r="C97" s="464"/>
      <c r="D97" s="464"/>
      <c r="E97" s="464"/>
      <c r="F97" s="464"/>
      <c r="G97" s="464"/>
      <c r="H97" s="465"/>
    </row>
    <row r="98" spans="1:8" ht="17.25" customHeight="1">
      <c r="A98" s="463"/>
      <c r="B98" s="465"/>
      <c r="C98" s="336"/>
      <c r="D98" s="337"/>
      <c r="E98" s="336" t="str">
        <f>E89</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98" s="473"/>
      <c r="G98" s="337"/>
      <c r="H98" s="242">
        <f>H89</f>
        <v>15</v>
      </c>
    </row>
    <row r="100" spans="1:8" ht="17.25" customHeight="1">
      <c r="A100" s="1">
        <v>7</v>
      </c>
      <c r="B100" s="1" t="str">
        <f>"Pertemuan ke "&amp;A100&amp;" = "&amp;data!$C$12&amp;" JP"</f>
        <v>Pertemuan ke 7 = 6 JP</v>
      </c>
    </row>
    <row r="101" spans="1:8" ht="17.25" customHeight="1">
      <c r="A101" s="467" t="s">
        <v>97</v>
      </c>
      <c r="B101" s="337"/>
      <c r="C101" s="467" t="s">
        <v>18</v>
      </c>
      <c r="D101" s="468"/>
      <c r="E101" s="467" t="str">
        <f>E92</f>
        <v>Deskripsi Kegiatan / Pendekatan Saintifik</v>
      </c>
      <c r="F101" s="474"/>
      <c r="G101" s="468"/>
      <c r="H101" s="244" t="s">
        <v>35</v>
      </c>
    </row>
    <row r="102" spans="1:8" ht="17.25" customHeight="1">
      <c r="A102" s="463" t="s">
        <v>98</v>
      </c>
      <c r="B102" s="464"/>
      <c r="C102" s="464"/>
      <c r="D102" s="464"/>
      <c r="E102" s="464"/>
      <c r="F102" s="464"/>
      <c r="G102" s="464"/>
      <c r="H102" s="465"/>
    </row>
    <row r="103" spans="1:8" ht="17.25" customHeight="1">
      <c r="A103" s="463"/>
      <c r="B103" s="465"/>
      <c r="C103" s="336"/>
      <c r="D103" s="337"/>
      <c r="E103" s="336" t="str">
        <f>E94</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03" s="473"/>
      <c r="G103" s="337"/>
      <c r="H103" s="242">
        <f>H94</f>
        <v>15</v>
      </c>
    </row>
    <row r="104" spans="1:8" ht="17.25" customHeight="1">
      <c r="A104" s="463" t="s">
        <v>99</v>
      </c>
      <c r="B104" s="464"/>
      <c r="C104" s="464"/>
      <c r="D104" s="464"/>
      <c r="E104" s="464"/>
      <c r="F104" s="464"/>
      <c r="G104" s="464"/>
      <c r="H104" s="465"/>
    </row>
    <row r="105" spans="1:8" ht="17.25" customHeight="1">
      <c r="A105" s="463"/>
      <c r="B105" s="465"/>
      <c r="C105" s="336" t="str">
        <f>C96</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05" s="337"/>
      <c r="E105" s="336" t="e">
        <f>E96</f>
        <v>#REF!</v>
      </c>
      <c r="F105" s="473"/>
      <c r="G105" s="337"/>
      <c r="H105" s="242" t="e">
        <f>H96</f>
        <v>#REF!</v>
      </c>
    </row>
    <row r="106" spans="1:8" ht="17.25" customHeight="1">
      <c r="A106" s="463" t="s">
        <v>100</v>
      </c>
      <c r="B106" s="464"/>
      <c r="C106" s="464"/>
      <c r="D106" s="464"/>
      <c r="E106" s="464"/>
      <c r="F106" s="464"/>
      <c r="G106" s="464"/>
      <c r="H106" s="465"/>
    </row>
    <row r="107" spans="1:8" ht="17.25" customHeight="1">
      <c r="A107" s="463"/>
      <c r="B107" s="465"/>
      <c r="C107" s="336"/>
      <c r="D107" s="337"/>
      <c r="E107" s="336" t="str">
        <f>E98</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07" s="473"/>
      <c r="G107" s="337"/>
      <c r="H107" s="242">
        <f>H98</f>
        <v>15</v>
      </c>
    </row>
    <row r="109" spans="1:8" ht="17.25" customHeight="1">
      <c r="A109" s="1">
        <v>8</v>
      </c>
      <c r="B109" s="1" t="str">
        <f>"Pertemuan ke "&amp;A109&amp;" = "&amp;data!$C$12&amp;" JP"</f>
        <v>Pertemuan ke 8 = 6 JP</v>
      </c>
    </row>
    <row r="110" spans="1:8" ht="17.25" customHeight="1">
      <c r="A110" s="467" t="s">
        <v>97</v>
      </c>
      <c r="B110" s="337"/>
      <c r="C110" s="467" t="s">
        <v>18</v>
      </c>
      <c r="D110" s="468"/>
      <c r="E110" s="467" t="str">
        <f>E101</f>
        <v>Deskripsi Kegiatan / Pendekatan Saintifik</v>
      </c>
      <c r="F110" s="474"/>
      <c r="G110" s="468"/>
      <c r="H110" s="244" t="s">
        <v>35</v>
      </c>
    </row>
    <row r="111" spans="1:8" ht="17.25" customHeight="1">
      <c r="A111" s="463" t="s">
        <v>98</v>
      </c>
      <c r="B111" s="464"/>
      <c r="C111" s="464"/>
      <c r="D111" s="464"/>
      <c r="E111" s="464"/>
      <c r="F111" s="464"/>
      <c r="G111" s="464"/>
      <c r="H111" s="465"/>
    </row>
    <row r="112" spans="1:8" ht="17.25" customHeight="1">
      <c r="A112" s="463"/>
      <c r="B112" s="465"/>
      <c r="C112" s="336"/>
      <c r="D112" s="337"/>
      <c r="E112" s="336" t="str">
        <f>E103</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12" s="473"/>
      <c r="G112" s="337"/>
      <c r="H112" s="242">
        <f>H103</f>
        <v>15</v>
      </c>
    </row>
    <row r="113" spans="1:8" ht="17.25" customHeight="1">
      <c r="A113" s="463" t="s">
        <v>99</v>
      </c>
      <c r="B113" s="464"/>
      <c r="C113" s="464"/>
      <c r="D113" s="464"/>
      <c r="E113" s="464"/>
      <c r="F113" s="464"/>
      <c r="G113" s="464"/>
      <c r="H113" s="465"/>
    </row>
    <row r="114" spans="1:8" ht="17.25" customHeight="1">
      <c r="A114" s="463"/>
      <c r="B114" s="465"/>
      <c r="C114" s="336" t="str">
        <f>C105</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14" s="337"/>
      <c r="E114" s="336" t="e">
        <f>E105</f>
        <v>#REF!</v>
      </c>
      <c r="F114" s="473"/>
      <c r="G114" s="337"/>
      <c r="H114" s="242" t="e">
        <f>H105</f>
        <v>#REF!</v>
      </c>
    </row>
    <row r="115" spans="1:8" ht="17.25" customHeight="1">
      <c r="A115" s="463" t="s">
        <v>100</v>
      </c>
      <c r="B115" s="464"/>
      <c r="C115" s="464"/>
      <c r="D115" s="464"/>
      <c r="E115" s="464"/>
      <c r="F115" s="464"/>
      <c r="G115" s="464"/>
      <c r="H115" s="465"/>
    </row>
    <row r="116" spans="1:8" ht="17.25" customHeight="1">
      <c r="A116" s="463"/>
      <c r="B116" s="465"/>
      <c r="C116" s="336"/>
      <c r="D116" s="337"/>
      <c r="E116" s="336" t="str">
        <f>E107</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16" s="473"/>
      <c r="G116" s="337"/>
      <c r="H116" s="242">
        <f>H107</f>
        <v>15</v>
      </c>
    </row>
    <row r="118" spans="1:8" ht="17.25" customHeight="1">
      <c r="A118" s="1">
        <v>9</v>
      </c>
      <c r="B118" s="1" t="str">
        <f>"Pertemuan ke "&amp;A118&amp;" = "&amp;data!$C$12&amp;" JP"</f>
        <v>Pertemuan ke 9 = 6 JP</v>
      </c>
    </row>
    <row r="119" spans="1:8" ht="17.25" customHeight="1">
      <c r="A119" s="467" t="s">
        <v>97</v>
      </c>
      <c r="B119" s="337"/>
      <c r="C119" s="467" t="s">
        <v>18</v>
      </c>
      <c r="D119" s="468"/>
      <c r="E119" s="467" t="str">
        <f>E110</f>
        <v>Deskripsi Kegiatan / Pendekatan Saintifik</v>
      </c>
      <c r="F119" s="474"/>
      <c r="G119" s="468"/>
      <c r="H119" s="244" t="s">
        <v>35</v>
      </c>
    </row>
    <row r="120" spans="1:8" ht="17.25" customHeight="1">
      <c r="A120" s="463" t="s">
        <v>98</v>
      </c>
      <c r="B120" s="464"/>
      <c r="C120" s="464"/>
      <c r="D120" s="464"/>
      <c r="E120" s="464"/>
      <c r="F120" s="464"/>
      <c r="G120" s="464"/>
      <c r="H120" s="465"/>
    </row>
    <row r="121" spans="1:8" ht="17.25" customHeight="1">
      <c r="A121" s="463"/>
      <c r="B121" s="465"/>
      <c r="C121" s="336"/>
      <c r="D121" s="337"/>
      <c r="E121" s="336" t="str">
        <f>E112</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21" s="473"/>
      <c r="G121" s="337"/>
      <c r="H121" s="242">
        <f>H112</f>
        <v>15</v>
      </c>
    </row>
    <row r="122" spans="1:8" ht="17.25" customHeight="1">
      <c r="A122" s="463" t="s">
        <v>99</v>
      </c>
      <c r="B122" s="464"/>
      <c r="C122" s="464"/>
      <c r="D122" s="464"/>
      <c r="E122" s="464"/>
      <c r="F122" s="464"/>
      <c r="G122" s="464"/>
      <c r="H122" s="465"/>
    </row>
    <row r="123" spans="1:8" ht="17.25" customHeight="1">
      <c r="A123" s="463"/>
      <c r="B123" s="465"/>
      <c r="C123" s="336" t="str">
        <f>C114</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23" s="337"/>
      <c r="E123" s="336" t="e">
        <f>E114</f>
        <v>#REF!</v>
      </c>
      <c r="F123" s="473"/>
      <c r="G123" s="337"/>
      <c r="H123" s="242" t="e">
        <f>H114</f>
        <v>#REF!</v>
      </c>
    </row>
    <row r="124" spans="1:8" ht="17.25" customHeight="1">
      <c r="A124" s="463" t="s">
        <v>100</v>
      </c>
      <c r="B124" s="464"/>
      <c r="C124" s="464"/>
      <c r="D124" s="464"/>
      <c r="E124" s="464"/>
      <c r="F124" s="464"/>
      <c r="G124" s="464"/>
      <c r="H124" s="465"/>
    </row>
    <row r="125" spans="1:8" ht="17.25" customHeight="1">
      <c r="A125" s="463"/>
      <c r="B125" s="465"/>
      <c r="C125" s="336"/>
      <c r="D125" s="337"/>
      <c r="E125" s="336" t="str">
        <f>E116</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25" s="473"/>
      <c r="G125" s="337"/>
      <c r="H125" s="242">
        <f>H116</f>
        <v>15</v>
      </c>
    </row>
    <row r="127" spans="1:8" ht="17.25" customHeight="1">
      <c r="A127" s="1">
        <v>10</v>
      </c>
      <c r="B127" s="1" t="str">
        <f>"Pertemuan ke "&amp;A127&amp;" = "&amp;data!$C$12&amp;" JP"</f>
        <v>Pertemuan ke 10 = 6 JP</v>
      </c>
    </row>
    <row r="128" spans="1:8" ht="17.25" customHeight="1">
      <c r="A128" s="467" t="s">
        <v>97</v>
      </c>
      <c r="B128" s="337"/>
      <c r="C128" s="467" t="s">
        <v>18</v>
      </c>
      <c r="D128" s="468"/>
      <c r="E128" s="467" t="str">
        <f>E119</f>
        <v>Deskripsi Kegiatan / Pendekatan Saintifik</v>
      </c>
      <c r="F128" s="474"/>
      <c r="G128" s="468"/>
      <c r="H128" s="244" t="s">
        <v>35</v>
      </c>
    </row>
    <row r="129" spans="1:8" ht="17.25" customHeight="1">
      <c r="A129" s="463" t="s">
        <v>98</v>
      </c>
      <c r="B129" s="464"/>
      <c r="C129" s="464"/>
      <c r="D129" s="464"/>
      <c r="E129" s="464"/>
      <c r="F129" s="464"/>
      <c r="G129" s="464"/>
      <c r="H129" s="465"/>
    </row>
    <row r="130" spans="1:8" ht="17.25" customHeight="1">
      <c r="A130" s="463"/>
      <c r="B130" s="465"/>
      <c r="C130" s="336"/>
      <c r="D130" s="337"/>
      <c r="E130" s="336" t="str">
        <f>E121</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30" s="473"/>
      <c r="G130" s="337"/>
      <c r="H130" s="242">
        <f>H121</f>
        <v>15</v>
      </c>
    </row>
    <row r="131" spans="1:8" ht="17.25" customHeight="1">
      <c r="A131" s="463" t="s">
        <v>99</v>
      </c>
      <c r="B131" s="464"/>
      <c r="C131" s="464"/>
      <c r="D131" s="464"/>
      <c r="E131" s="464"/>
      <c r="F131" s="464"/>
      <c r="G131" s="464"/>
      <c r="H131" s="465"/>
    </row>
    <row r="132" spans="1:8" ht="17.25" customHeight="1">
      <c r="A132" s="463"/>
      <c r="B132" s="465"/>
      <c r="C132" s="336" t="str">
        <f>C123</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32" s="337"/>
      <c r="E132" s="336" t="e">
        <f>E123</f>
        <v>#REF!</v>
      </c>
      <c r="F132" s="473"/>
      <c r="G132" s="337"/>
      <c r="H132" s="242" t="e">
        <f>H123</f>
        <v>#REF!</v>
      </c>
    </row>
    <row r="133" spans="1:8" ht="17.25" customHeight="1">
      <c r="A133" s="463" t="s">
        <v>100</v>
      </c>
      <c r="B133" s="464"/>
      <c r="C133" s="464"/>
      <c r="D133" s="464"/>
      <c r="E133" s="464"/>
      <c r="F133" s="464"/>
      <c r="G133" s="464"/>
      <c r="H133" s="465"/>
    </row>
    <row r="134" spans="1:8" ht="17.25" customHeight="1">
      <c r="A134" s="463"/>
      <c r="B134" s="465"/>
      <c r="C134" s="336"/>
      <c r="D134" s="337"/>
      <c r="E134" s="336" t="str">
        <f>E125</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34" s="473"/>
      <c r="G134" s="337"/>
      <c r="H134" s="242">
        <f>H125</f>
        <v>15</v>
      </c>
    </row>
    <row r="136" spans="1:8" ht="17.25" customHeight="1">
      <c r="A136" s="5" t="s">
        <v>101</v>
      </c>
    </row>
    <row r="137" spans="1:8" ht="17.25" customHeight="1">
      <c r="A137" s="1">
        <v>1</v>
      </c>
      <c r="B137" s="1" t="s">
        <v>108</v>
      </c>
    </row>
    <row r="138" spans="1:8" ht="17.25" customHeight="1">
      <c r="A138" s="241" t="s">
        <v>52</v>
      </c>
      <c r="B138" s="241" t="s">
        <v>102</v>
      </c>
      <c r="C138" s="241" t="s">
        <v>103</v>
      </c>
      <c r="D138" s="461" t="s">
        <v>104</v>
      </c>
      <c r="E138" s="462"/>
      <c r="F138" s="223"/>
      <c r="G138" s="223"/>
    </row>
    <row r="139" spans="1:8" ht="17.25" customHeight="1">
      <c r="A139" s="8">
        <v>1</v>
      </c>
      <c r="B139" s="240" t="s">
        <v>105</v>
      </c>
      <c r="C139" s="240" t="s">
        <v>144</v>
      </c>
      <c r="D139" s="467" t="s">
        <v>145</v>
      </c>
      <c r="E139" s="468"/>
      <c r="F139" s="15"/>
      <c r="G139" s="15"/>
    </row>
    <row r="140" spans="1:8" ht="17.25" customHeight="1">
      <c r="A140" s="8">
        <v>2</v>
      </c>
      <c r="B140" s="240" t="s">
        <v>106</v>
      </c>
      <c r="C140" s="240"/>
      <c r="D140" s="467"/>
      <c r="E140" s="468"/>
      <c r="F140" s="15"/>
      <c r="G140" s="15"/>
    </row>
    <row r="141" spans="1:8" ht="17.25" customHeight="1">
      <c r="A141" s="8"/>
      <c r="B141" s="240" t="e">
        <f>A26</f>
        <v>#REF!</v>
      </c>
      <c r="C141" s="240" t="s">
        <v>146</v>
      </c>
      <c r="D141" s="467" t="s">
        <v>147</v>
      </c>
      <c r="E141" s="468"/>
      <c r="F141" s="15"/>
      <c r="G141" s="15"/>
    </row>
    <row r="142" spans="1:8" ht="17.25" customHeight="1">
      <c r="A142" s="8">
        <v>3</v>
      </c>
      <c r="B142" s="240" t="s">
        <v>107</v>
      </c>
      <c r="C142" s="240"/>
      <c r="D142" s="467"/>
      <c r="E142" s="468"/>
      <c r="F142" s="15"/>
      <c r="G142" s="15"/>
    </row>
    <row r="143" spans="1:8" ht="49.5" customHeight="1">
      <c r="A143" s="8"/>
      <c r="B143" s="240" t="e">
        <f>A27</f>
        <v>#REF!</v>
      </c>
      <c r="C143" s="240" t="s">
        <v>148</v>
      </c>
      <c r="D143" s="467" t="s">
        <v>149</v>
      </c>
      <c r="E143" s="468"/>
      <c r="F143" s="15"/>
      <c r="G143" s="15"/>
    </row>
    <row r="145" spans="1:8" ht="17.25" customHeight="1">
      <c r="A145" s="1">
        <v>2</v>
      </c>
      <c r="B145" s="1" t="s">
        <v>179</v>
      </c>
    </row>
    <row r="146" spans="1:8" ht="17.25" customHeight="1">
      <c r="B146" s="1" t="s">
        <v>109</v>
      </c>
    </row>
    <row r="147" spans="1:8" ht="17.25" customHeight="1">
      <c r="B147" s="1" t="s">
        <v>150</v>
      </c>
    </row>
    <row r="148" spans="1:8" s="245" customFormat="1" ht="17.25" customHeight="1">
      <c r="A148" s="244" t="s">
        <v>52</v>
      </c>
      <c r="B148" s="244" t="s">
        <v>110</v>
      </c>
      <c r="C148" s="244" t="s">
        <v>111</v>
      </c>
      <c r="D148" s="244" t="s">
        <v>112</v>
      </c>
      <c r="E148" s="244" t="s">
        <v>113</v>
      </c>
      <c r="F148" s="244" t="s">
        <v>114</v>
      </c>
      <c r="G148" s="244" t="s">
        <v>115</v>
      </c>
      <c r="H148" s="1"/>
    </row>
    <row r="149" spans="1:8" ht="17.25" customHeight="1">
      <c r="A149" s="241"/>
      <c r="B149" s="241"/>
      <c r="C149" s="241" t="s">
        <v>177</v>
      </c>
      <c r="D149" s="241" t="s">
        <v>177</v>
      </c>
      <c r="E149" s="241" t="s">
        <v>177</v>
      </c>
      <c r="F149" s="241" t="s">
        <v>177</v>
      </c>
      <c r="G149" s="241"/>
    </row>
    <row r="150" spans="1:8" ht="17.25" customHeight="1">
      <c r="A150" s="8">
        <v>1</v>
      </c>
      <c r="B150" s="8" t="str">
        <f>pd!C6</f>
        <v>AHMAD JUNAIDI</v>
      </c>
      <c r="C150" s="8"/>
      <c r="D150" s="8"/>
      <c r="E150" s="8"/>
      <c r="F150" s="8"/>
      <c r="G150" s="8" t="str">
        <f>IF(COUNT(C150:F150)=0,"",IF(_xlfn.MODE.SNGL(C150:F150)=1,"Kurang",IF(_xlfn.MODE.SNGL(C150:F150)=2,"Cukup",IF(_xlfn.MODE.SNGL(C150:F150)=3,"Baik",IF(_xlfn.MODE.SNGL(C150:F150)=4,"Sangat Baik","")))))</f>
        <v/>
      </c>
    </row>
    <row r="151" spans="1:8" ht="17.25" customHeight="1">
      <c r="A151" s="8">
        <v>2</v>
      </c>
      <c r="B151" s="8" t="str">
        <f>pd!C7</f>
        <v>AHMAD RIYUDHA</v>
      </c>
      <c r="C151" s="8"/>
      <c r="D151" s="8"/>
      <c r="E151" s="8"/>
      <c r="F151" s="8"/>
      <c r="G151" s="8" t="str">
        <f t="shared" ref="G151:G189" si="0">IF(COUNT(C151:F151)=0,"",IF(_xlfn.MODE.SNGL(C151:F151)=1,"Kurang",IF(_xlfn.MODE.SNGL(C151:F151)=2,"Cukup",IF(_xlfn.MODE.SNGL(C151:F151)=3,"Baik",IF(_xlfn.MODE.SNGL(C151:F151)=4,"Sangat Baik","")))))</f>
        <v/>
      </c>
    </row>
    <row r="152" spans="1:8" ht="17.25" customHeight="1">
      <c r="A152" s="8">
        <v>3</v>
      </c>
      <c r="B152" s="8" t="str">
        <f>pd!C8</f>
        <v>AHMAD SAYUDINOR</v>
      </c>
      <c r="C152" s="8"/>
      <c r="D152" s="8"/>
      <c r="E152" s="8"/>
      <c r="F152" s="8"/>
      <c r="G152" s="8" t="str">
        <f t="shared" si="0"/>
        <v/>
      </c>
    </row>
    <row r="153" spans="1:8" ht="17.25" customHeight="1">
      <c r="A153" s="8">
        <v>4</v>
      </c>
      <c r="B153" s="8" t="str">
        <f>pd!C9</f>
        <v>HILMAN SYA'FEI</v>
      </c>
      <c r="C153" s="8"/>
      <c r="D153" s="8"/>
      <c r="E153" s="8"/>
      <c r="F153" s="8"/>
      <c r="G153" s="8" t="str">
        <f t="shared" si="0"/>
        <v/>
      </c>
    </row>
    <row r="154" spans="1:8" ht="17.25" customHeight="1">
      <c r="A154" s="8">
        <v>5</v>
      </c>
      <c r="B154" s="8" t="str">
        <f>pd!C10</f>
        <v>JAMALUDDIN</v>
      </c>
      <c r="C154" s="8"/>
      <c r="D154" s="8"/>
      <c r="E154" s="8"/>
      <c r="F154" s="8"/>
      <c r="G154" s="8" t="str">
        <f t="shared" si="0"/>
        <v/>
      </c>
    </row>
    <row r="155" spans="1:8" ht="17.25" customHeight="1">
      <c r="A155" s="8">
        <v>6</v>
      </c>
      <c r="B155" s="8" t="str">
        <f>pd!C11</f>
        <v>M. ADITYA RYANDI</v>
      </c>
      <c r="C155" s="8"/>
      <c r="D155" s="8"/>
      <c r="E155" s="8"/>
      <c r="F155" s="8"/>
      <c r="G155" s="8" t="str">
        <f t="shared" si="0"/>
        <v/>
      </c>
    </row>
    <row r="156" spans="1:8" ht="17.25" customHeight="1">
      <c r="A156" s="8">
        <v>7</v>
      </c>
      <c r="B156" s="8" t="str">
        <f>pd!C12</f>
        <v>M. ZAINAL AKBAR</v>
      </c>
      <c r="C156" s="8"/>
      <c r="D156" s="8"/>
      <c r="E156" s="8"/>
      <c r="F156" s="8"/>
      <c r="G156" s="8" t="str">
        <f t="shared" si="0"/>
        <v/>
      </c>
    </row>
    <row r="157" spans="1:8" ht="17.25" customHeight="1">
      <c r="A157" s="8">
        <v>8</v>
      </c>
      <c r="B157" s="8" t="str">
        <f>pd!C13</f>
        <v>MAULIDI</v>
      </c>
      <c r="C157" s="8"/>
      <c r="D157" s="8"/>
      <c r="E157" s="8"/>
      <c r="F157" s="8"/>
      <c r="G157" s="8" t="str">
        <f t="shared" si="0"/>
        <v/>
      </c>
    </row>
    <row r="158" spans="1:8" ht="17.25" customHeight="1">
      <c r="A158" s="8">
        <v>9</v>
      </c>
      <c r="B158" s="8" t="str">
        <f>pd!C14</f>
        <v>MUHAMMAD AGUS RIFANI</v>
      </c>
      <c r="C158" s="8"/>
      <c r="D158" s="8"/>
      <c r="E158" s="8"/>
      <c r="F158" s="8"/>
      <c r="G158" s="8" t="str">
        <f t="shared" si="0"/>
        <v/>
      </c>
    </row>
    <row r="159" spans="1:8" ht="17.25" customHeight="1">
      <c r="A159" s="8">
        <v>10</v>
      </c>
      <c r="B159" s="8" t="str">
        <f>pd!C15</f>
        <v>MUHAMMAD AKBAR</v>
      </c>
      <c r="C159" s="8"/>
      <c r="D159" s="8"/>
      <c r="E159" s="8"/>
      <c r="F159" s="8"/>
      <c r="G159" s="8" t="str">
        <f t="shared" si="0"/>
        <v/>
      </c>
    </row>
    <row r="160" spans="1:8" ht="17.25" customHeight="1">
      <c r="A160" s="8">
        <v>11</v>
      </c>
      <c r="B160" s="8" t="str">
        <f>pd!C16</f>
        <v>MUHAMMAD ALPIANOR</v>
      </c>
      <c r="C160" s="8"/>
      <c r="D160" s="8"/>
      <c r="E160" s="8"/>
      <c r="F160" s="8"/>
      <c r="G160" s="8" t="str">
        <f t="shared" si="0"/>
        <v/>
      </c>
    </row>
    <row r="161" spans="1:7" ht="17.25" customHeight="1">
      <c r="A161" s="8">
        <v>12</v>
      </c>
      <c r="B161" s="8" t="str">
        <f>pd!C17</f>
        <v>MUHAMMAD ANDRIAN</v>
      </c>
      <c r="C161" s="8"/>
      <c r="D161" s="8"/>
      <c r="E161" s="8"/>
      <c r="F161" s="8"/>
      <c r="G161" s="8" t="str">
        <f t="shared" si="0"/>
        <v/>
      </c>
    </row>
    <row r="162" spans="1:7" ht="17.25" customHeight="1">
      <c r="A162" s="8">
        <v>13</v>
      </c>
      <c r="B162" s="8" t="str">
        <f>pd!C18</f>
        <v>MUHAMMAD AZIDAN</v>
      </c>
      <c r="C162" s="8"/>
      <c r="D162" s="8"/>
      <c r="E162" s="8"/>
      <c r="F162" s="8"/>
      <c r="G162" s="8" t="str">
        <f t="shared" si="0"/>
        <v/>
      </c>
    </row>
    <row r="163" spans="1:7" ht="17.25" customHeight="1">
      <c r="A163" s="8">
        <v>14</v>
      </c>
      <c r="B163" s="8" t="str">
        <f>pd!C19</f>
        <v>MUHAMMAD FAHRIANSYAH</v>
      </c>
      <c r="C163" s="8"/>
      <c r="D163" s="8"/>
      <c r="E163" s="8"/>
      <c r="F163" s="8"/>
      <c r="G163" s="8" t="str">
        <f t="shared" si="0"/>
        <v/>
      </c>
    </row>
    <row r="164" spans="1:7" ht="17.25" customHeight="1">
      <c r="A164" s="8">
        <v>15</v>
      </c>
      <c r="B164" s="8" t="str">
        <f>pd!C20</f>
        <v>MUHAMMAD FAUZAN</v>
      </c>
      <c r="C164" s="8"/>
      <c r="D164" s="8"/>
      <c r="E164" s="8"/>
      <c r="F164" s="8"/>
      <c r="G164" s="8" t="str">
        <f t="shared" si="0"/>
        <v/>
      </c>
    </row>
    <row r="165" spans="1:7" ht="17.25" customHeight="1">
      <c r="A165" s="8">
        <v>16</v>
      </c>
      <c r="B165" s="8" t="str">
        <f>pd!C21</f>
        <v>MUHAMMAD FAZAL HAFIZH</v>
      </c>
      <c r="C165" s="8"/>
      <c r="D165" s="8"/>
      <c r="E165" s="8"/>
      <c r="F165" s="8"/>
      <c r="G165" s="8" t="str">
        <f t="shared" si="0"/>
        <v/>
      </c>
    </row>
    <row r="166" spans="1:7" ht="17.25" customHeight="1">
      <c r="A166" s="8">
        <v>17</v>
      </c>
      <c r="B166" s="8" t="str">
        <f>pd!C22</f>
        <v>MUHAMMAD FIKRI</v>
      </c>
      <c r="C166" s="8"/>
      <c r="D166" s="8"/>
      <c r="E166" s="8"/>
      <c r="F166" s="8"/>
      <c r="G166" s="8" t="str">
        <f t="shared" si="0"/>
        <v/>
      </c>
    </row>
    <row r="167" spans="1:7" ht="17.25" customHeight="1">
      <c r="A167" s="8">
        <v>18</v>
      </c>
      <c r="B167" s="8" t="str">
        <f>pd!C23</f>
        <v>MUHAMMAD IHWAN</v>
      </c>
      <c r="C167" s="8"/>
      <c r="D167" s="8"/>
      <c r="E167" s="8"/>
      <c r="F167" s="8"/>
      <c r="G167" s="8" t="str">
        <f t="shared" si="0"/>
        <v/>
      </c>
    </row>
    <row r="168" spans="1:7" ht="17.25" customHeight="1">
      <c r="A168" s="8">
        <v>19</v>
      </c>
      <c r="B168" s="8" t="str">
        <f>pd!C24</f>
        <v>MUHAMMAD IQBAL FIRDAUS</v>
      </c>
      <c r="C168" s="8"/>
      <c r="D168" s="8"/>
      <c r="E168" s="8"/>
      <c r="F168" s="8"/>
      <c r="G168" s="8" t="str">
        <f t="shared" si="0"/>
        <v/>
      </c>
    </row>
    <row r="169" spans="1:7" ht="17.25" customHeight="1">
      <c r="A169" s="8">
        <v>20</v>
      </c>
      <c r="B169" s="8" t="str">
        <f>pd!C25</f>
        <v>MUHAMMAD IZZA ARRAFI</v>
      </c>
      <c r="C169" s="8"/>
      <c r="D169" s="8"/>
      <c r="E169" s="8"/>
      <c r="F169" s="8"/>
      <c r="G169" s="8" t="str">
        <f t="shared" si="0"/>
        <v/>
      </c>
    </row>
    <row r="170" spans="1:7" ht="17.25" customHeight="1">
      <c r="A170" s="8">
        <v>21</v>
      </c>
      <c r="B170" s="8" t="str">
        <f>pd!C26</f>
        <v>MUHAMMAD MAHDI</v>
      </c>
      <c r="C170" s="8"/>
      <c r="D170" s="8"/>
      <c r="E170" s="8"/>
      <c r="F170" s="8"/>
      <c r="G170" s="8" t="str">
        <f t="shared" si="0"/>
        <v/>
      </c>
    </row>
    <row r="171" spans="1:7" ht="17.25" customHeight="1">
      <c r="A171" s="8">
        <v>22</v>
      </c>
      <c r="B171" s="8" t="str">
        <f>pd!C27</f>
        <v>MUHAMMAD NAHDY RAMADHAN</v>
      </c>
      <c r="C171" s="8"/>
      <c r="D171" s="8"/>
      <c r="E171" s="8"/>
      <c r="F171" s="8"/>
      <c r="G171" s="8" t="str">
        <f t="shared" si="0"/>
        <v/>
      </c>
    </row>
    <row r="172" spans="1:7" ht="17.25" customHeight="1">
      <c r="A172" s="8">
        <v>23</v>
      </c>
      <c r="B172" s="8" t="str">
        <f>pd!C28</f>
        <v>MUHAMMAD NUR FADHILAH</v>
      </c>
      <c r="C172" s="8"/>
      <c r="D172" s="8"/>
      <c r="E172" s="8"/>
      <c r="F172" s="8"/>
      <c r="G172" s="8" t="str">
        <f t="shared" si="0"/>
        <v/>
      </c>
    </row>
    <row r="173" spans="1:7" ht="17.25" customHeight="1">
      <c r="A173" s="8">
        <v>24</v>
      </c>
      <c r="B173" s="8" t="str">
        <f>pd!C29</f>
        <v>MUHAMMAD RAHMAN</v>
      </c>
      <c r="C173" s="8"/>
      <c r="D173" s="8"/>
      <c r="E173" s="8"/>
      <c r="F173" s="8"/>
      <c r="G173" s="8" t="str">
        <f t="shared" si="0"/>
        <v/>
      </c>
    </row>
    <row r="174" spans="1:7" ht="17.25" customHeight="1">
      <c r="A174" s="8">
        <v>25</v>
      </c>
      <c r="B174" s="8" t="str">
        <f>pd!C30</f>
        <v>MUHAMMAD RAIHAN</v>
      </c>
      <c r="C174" s="8"/>
      <c r="D174" s="8"/>
      <c r="E174" s="8"/>
      <c r="F174" s="8"/>
      <c r="G174" s="8" t="str">
        <f t="shared" si="0"/>
        <v/>
      </c>
    </row>
    <row r="175" spans="1:7" ht="17.25" customHeight="1">
      <c r="A175" s="8">
        <v>26</v>
      </c>
      <c r="B175" s="8" t="str">
        <f>pd!C31</f>
        <v>MUHAMMAD RAYHAN PARIZAN</v>
      </c>
      <c r="C175" s="8"/>
      <c r="D175" s="8"/>
      <c r="E175" s="8"/>
      <c r="F175" s="8"/>
      <c r="G175" s="8" t="str">
        <f t="shared" si="0"/>
        <v/>
      </c>
    </row>
    <row r="176" spans="1:7" ht="17.25" customHeight="1">
      <c r="A176" s="8">
        <v>27</v>
      </c>
      <c r="B176" s="8" t="str">
        <f>pd!C32</f>
        <v>MUHAMMAD RIFKI</v>
      </c>
      <c r="C176" s="8"/>
      <c r="D176" s="8"/>
      <c r="E176" s="8"/>
      <c r="F176" s="8"/>
      <c r="G176" s="8" t="str">
        <f t="shared" si="0"/>
        <v/>
      </c>
    </row>
    <row r="177" spans="1:7" ht="17.25" customHeight="1">
      <c r="A177" s="8">
        <v>28</v>
      </c>
      <c r="B177" s="8" t="str">
        <f>pd!C33</f>
        <v>MUHAMMAD RINALDI MAULANA</v>
      </c>
      <c r="C177" s="8"/>
      <c r="D177" s="8"/>
      <c r="E177" s="8"/>
      <c r="F177" s="8"/>
      <c r="G177" s="8" t="str">
        <f t="shared" si="0"/>
        <v/>
      </c>
    </row>
    <row r="178" spans="1:7" ht="17.25" customHeight="1">
      <c r="A178" s="8">
        <v>29</v>
      </c>
      <c r="B178" s="8" t="str">
        <f>pd!C34</f>
        <v>MUHAMMAD RIZAL</v>
      </c>
      <c r="C178" s="8"/>
      <c r="D178" s="8"/>
      <c r="E178" s="8"/>
      <c r="F178" s="8"/>
      <c r="G178" s="8" t="str">
        <f t="shared" si="0"/>
        <v/>
      </c>
    </row>
    <row r="179" spans="1:7" ht="17.25" customHeight="1">
      <c r="A179" s="8">
        <v>30</v>
      </c>
      <c r="B179" s="8" t="str">
        <f>pd!C35</f>
        <v>MUHAMMAD RUDI</v>
      </c>
      <c r="C179" s="8"/>
      <c r="D179" s="8"/>
      <c r="E179" s="8"/>
      <c r="F179" s="8"/>
      <c r="G179" s="8" t="str">
        <f t="shared" si="0"/>
        <v/>
      </c>
    </row>
    <row r="180" spans="1:7" ht="17.25" customHeight="1">
      <c r="A180" s="8">
        <v>31</v>
      </c>
      <c r="B180" s="8" t="str">
        <f>pd!C36</f>
        <v>MUHAMMAD SARBANI</v>
      </c>
      <c r="C180" s="8"/>
      <c r="D180" s="8"/>
      <c r="E180" s="8"/>
      <c r="F180" s="8"/>
      <c r="G180" s="8" t="str">
        <f t="shared" si="0"/>
        <v/>
      </c>
    </row>
    <row r="181" spans="1:7" ht="17.25" customHeight="1">
      <c r="A181" s="8">
        <v>32</v>
      </c>
      <c r="B181" s="8" t="str">
        <f>pd!C37</f>
        <v>MUHAMMAD SYIFA ALIF NUGRAHA</v>
      </c>
      <c r="C181" s="8"/>
      <c r="D181" s="8"/>
      <c r="E181" s="8"/>
      <c r="F181" s="8"/>
      <c r="G181" s="8" t="str">
        <f t="shared" si="0"/>
        <v/>
      </c>
    </row>
    <row r="182" spans="1:7" ht="17.25" customHeight="1">
      <c r="A182" s="8">
        <v>33</v>
      </c>
      <c r="B182" s="8" t="str">
        <f>pd!C38</f>
        <v>MUHAMMAD YUSUF</v>
      </c>
      <c r="C182" s="8"/>
      <c r="D182" s="8"/>
      <c r="E182" s="8"/>
      <c r="F182" s="8"/>
      <c r="G182" s="8" t="str">
        <f t="shared" si="0"/>
        <v/>
      </c>
    </row>
    <row r="183" spans="1:7" ht="17.25" customHeight="1">
      <c r="A183" s="8">
        <v>34</v>
      </c>
      <c r="B183" s="8" t="str">
        <f>pd!C39</f>
        <v>OSAMAH NASRULLAH</v>
      </c>
      <c r="C183" s="8"/>
      <c r="D183" s="8"/>
      <c r="E183" s="8"/>
      <c r="F183" s="8"/>
      <c r="G183" s="8" t="str">
        <f t="shared" si="0"/>
        <v/>
      </c>
    </row>
    <row r="184" spans="1:7" ht="17.25" customHeight="1">
      <c r="A184" s="8">
        <v>35</v>
      </c>
      <c r="B184" s="8" t="str">
        <f>pd!C40</f>
        <v>RUDISA</v>
      </c>
      <c r="C184" s="8"/>
      <c r="D184" s="8"/>
      <c r="E184" s="8"/>
      <c r="F184" s="8"/>
      <c r="G184" s="8" t="str">
        <f t="shared" si="0"/>
        <v/>
      </c>
    </row>
    <row r="185" spans="1:7" ht="17.25" customHeight="1">
      <c r="A185" s="8">
        <v>36</v>
      </c>
      <c r="B185" s="8" t="str">
        <f>pd!C41</f>
        <v>ZAINAL ILMI</v>
      </c>
      <c r="C185" s="8"/>
      <c r="D185" s="8"/>
      <c r="E185" s="8"/>
      <c r="F185" s="8"/>
      <c r="G185" s="8" t="str">
        <f t="shared" si="0"/>
        <v/>
      </c>
    </row>
    <row r="186" spans="1:7" ht="17.25" customHeight="1">
      <c r="A186" s="8">
        <v>37</v>
      </c>
      <c r="B186" s="8">
        <f>pd!C42</f>
        <v>0</v>
      </c>
      <c r="C186" s="8"/>
      <c r="D186" s="8"/>
      <c r="E186" s="8"/>
      <c r="F186" s="8"/>
      <c r="G186" s="8" t="str">
        <f t="shared" si="0"/>
        <v/>
      </c>
    </row>
    <row r="187" spans="1:7" ht="17.25" customHeight="1">
      <c r="A187" s="8">
        <v>38</v>
      </c>
      <c r="B187" s="8">
        <f>pd!C43</f>
        <v>0</v>
      </c>
      <c r="C187" s="8"/>
      <c r="D187" s="8"/>
      <c r="E187" s="8"/>
      <c r="F187" s="8"/>
      <c r="G187" s="8" t="str">
        <f t="shared" si="0"/>
        <v/>
      </c>
    </row>
    <row r="188" spans="1:7" ht="17.25" customHeight="1">
      <c r="A188" s="8">
        <v>39</v>
      </c>
      <c r="B188" s="8">
        <f>pd!C44</f>
        <v>0</v>
      </c>
      <c r="C188" s="8"/>
      <c r="D188" s="8"/>
      <c r="E188" s="8"/>
      <c r="F188" s="8"/>
      <c r="G188" s="8" t="str">
        <f t="shared" si="0"/>
        <v/>
      </c>
    </row>
    <row r="189" spans="1:7" ht="17.25" customHeight="1">
      <c r="A189" s="8">
        <v>40</v>
      </c>
      <c r="B189" s="8">
        <f>pd!C45</f>
        <v>0</v>
      </c>
      <c r="C189" s="8"/>
      <c r="D189" s="8"/>
      <c r="E189" s="8"/>
      <c r="F189" s="8"/>
      <c r="G189" s="8" t="str">
        <f t="shared" si="0"/>
        <v/>
      </c>
    </row>
    <row r="191" spans="1:7" ht="17.25" customHeight="1">
      <c r="A191" s="1">
        <v>3</v>
      </c>
      <c r="B191" s="1" t="s">
        <v>178</v>
      </c>
    </row>
    <row r="192" spans="1:7" ht="17.25" customHeight="1">
      <c r="B192" s="1" t="s">
        <v>116</v>
      </c>
    </row>
    <row r="193" spans="1:2" ht="17.25" customHeight="1">
      <c r="B193" s="1" t="s">
        <v>117</v>
      </c>
    </row>
    <row r="194" spans="1:2" ht="17.25" customHeight="1">
      <c r="B194" s="1" t="s">
        <v>118</v>
      </c>
    </row>
    <row r="195" spans="1:2" ht="17.25" customHeight="1">
      <c r="B195" s="1" t="s">
        <v>119</v>
      </c>
    </row>
    <row r="197" spans="1:2" ht="17.25" customHeight="1">
      <c r="A197" s="1" t="s">
        <v>120</v>
      </c>
    </row>
    <row r="198" spans="1:2" ht="17.25" customHeight="1">
      <c r="B198" s="1" t="s">
        <v>111</v>
      </c>
    </row>
    <row r="199" spans="1:2" ht="17.25" customHeight="1">
      <c r="B199" s="246" t="s">
        <v>121</v>
      </c>
    </row>
    <row r="200" spans="1:2" ht="17.25" customHeight="1">
      <c r="B200" s="246" t="s">
        <v>122</v>
      </c>
    </row>
    <row r="201" spans="1:2" ht="17.25" customHeight="1">
      <c r="B201" s="246" t="s">
        <v>123</v>
      </c>
    </row>
    <row r="202" spans="1:2" ht="17.25" customHeight="1">
      <c r="B202" s="246" t="s">
        <v>124</v>
      </c>
    </row>
    <row r="204" spans="1:2" ht="17.25" customHeight="1">
      <c r="B204" s="1" t="s">
        <v>125</v>
      </c>
    </row>
    <row r="205" spans="1:2" ht="17.25" customHeight="1">
      <c r="B205" s="1" t="s">
        <v>126</v>
      </c>
    </row>
    <row r="206" spans="1:2" ht="17.25" customHeight="1">
      <c r="B206" s="1" t="s">
        <v>127</v>
      </c>
    </row>
    <row r="207" spans="1:2" ht="17.25" customHeight="1">
      <c r="B207" s="1" t="s">
        <v>128</v>
      </c>
    </row>
    <row r="208" spans="1:2" ht="17.25" customHeight="1">
      <c r="B208" s="1" t="s">
        <v>129</v>
      </c>
    </row>
    <row r="210" spans="1:2" ht="17.25" customHeight="1">
      <c r="B210" s="1" t="s">
        <v>130</v>
      </c>
    </row>
    <row r="211" spans="1:2" ht="17.25" customHeight="1">
      <c r="B211" s="1" t="s">
        <v>132</v>
      </c>
    </row>
    <row r="212" spans="1:2" ht="17.25" customHeight="1">
      <c r="B212" s="1" t="s">
        <v>133</v>
      </c>
    </row>
    <row r="213" spans="1:2" ht="17.25" customHeight="1">
      <c r="B213" s="1" t="s">
        <v>134</v>
      </c>
    </row>
    <row r="214" spans="1:2" ht="17.25" customHeight="1">
      <c r="B214" s="1" t="s">
        <v>135</v>
      </c>
    </row>
    <row r="216" spans="1:2" ht="17.25" customHeight="1">
      <c r="B216" s="1" t="s">
        <v>131</v>
      </c>
    </row>
    <row r="217" spans="1:2" ht="17.25" customHeight="1">
      <c r="B217" s="1" t="s">
        <v>136</v>
      </c>
    </row>
    <row r="218" spans="1:2" ht="17.25" customHeight="1">
      <c r="B218" s="1" t="s">
        <v>137</v>
      </c>
    </row>
    <row r="219" spans="1:2" ht="17.25" customHeight="1">
      <c r="B219" s="1" t="s">
        <v>138</v>
      </c>
    </row>
    <row r="220" spans="1:2" ht="17.25" customHeight="1">
      <c r="B220" s="1" t="s">
        <v>139</v>
      </c>
    </row>
    <row r="221" spans="1:2" ht="17.25" customHeight="1">
      <c r="B221" s="1" t="s">
        <v>43</v>
      </c>
    </row>
    <row r="222" spans="1:2" ht="17.25" customHeight="1">
      <c r="A222" s="1" t="s">
        <v>170</v>
      </c>
    </row>
    <row r="223" spans="1:2" ht="17.25" customHeight="1">
      <c r="B223" s="1" t="s">
        <v>43</v>
      </c>
    </row>
    <row r="224" spans="1:2" ht="17.25" customHeight="1">
      <c r="A224" s="1" t="s">
        <v>181</v>
      </c>
    </row>
    <row r="225" spans="1:8" ht="17.25" customHeight="1">
      <c r="B225" s="1" t="s">
        <v>140</v>
      </c>
    </row>
    <row r="226" spans="1:8" ht="17.25" customHeight="1">
      <c r="B226" s="1" t="s">
        <v>141</v>
      </c>
    </row>
    <row r="227" spans="1:8" ht="17.25" customHeight="1">
      <c r="B227" s="1" t="s">
        <v>142</v>
      </c>
    </row>
    <row r="228" spans="1:8" ht="17.25" customHeight="1">
      <c r="B228" s="1" t="s">
        <v>143</v>
      </c>
    </row>
    <row r="230" spans="1:8" ht="17.25" customHeight="1">
      <c r="B230" s="1" t="s">
        <v>151</v>
      </c>
    </row>
    <row r="231" spans="1:8" ht="17.25" customHeight="1">
      <c r="A231" s="334" t="s">
        <v>2</v>
      </c>
      <c r="B231" s="341"/>
      <c r="C231" s="470" t="s">
        <v>61</v>
      </c>
      <c r="D231" s="472"/>
      <c r="E231" s="470" t="s">
        <v>152</v>
      </c>
      <c r="F231" s="471"/>
      <c r="G231" s="472"/>
      <c r="H231" s="242" t="s">
        <v>153</v>
      </c>
    </row>
    <row r="232" spans="1:8" ht="129" customHeight="1">
      <c r="A232" s="333" t="e">
        <f>B141</f>
        <v>#REF!</v>
      </c>
      <c r="B232" s="333"/>
      <c r="C232" s="336" t="e">
        <f>A30</f>
        <v>#REF!</v>
      </c>
      <c r="D232" s="337"/>
      <c r="E232" s="336" t="s">
        <v>387</v>
      </c>
      <c r="F232" s="473"/>
      <c r="G232" s="337"/>
      <c r="H232" s="240" t="s">
        <v>146</v>
      </c>
    </row>
    <row r="233" spans="1:8" ht="17.25" customHeight="1">
      <c r="A233" s="336" t="s">
        <v>388</v>
      </c>
      <c r="B233" s="473"/>
      <c r="C233" s="473"/>
      <c r="D233" s="473"/>
      <c r="E233" s="473"/>
      <c r="F233" s="473"/>
      <c r="G233" s="473"/>
      <c r="H233" s="337"/>
    </row>
    <row r="234" spans="1:8" ht="17.25" customHeight="1">
      <c r="A234" s="244">
        <v>1</v>
      </c>
      <c r="B234" s="336" t="s">
        <v>389</v>
      </c>
      <c r="C234" s="473"/>
      <c r="D234" s="473"/>
      <c r="E234" s="473"/>
      <c r="F234" s="473"/>
      <c r="G234" s="473"/>
      <c r="H234" s="337"/>
    </row>
    <row r="235" spans="1:8" ht="17.25" customHeight="1">
      <c r="A235" s="244">
        <v>2</v>
      </c>
      <c r="B235" s="336" t="s">
        <v>392</v>
      </c>
      <c r="C235" s="473"/>
      <c r="D235" s="473"/>
      <c r="E235" s="473"/>
      <c r="F235" s="473"/>
      <c r="G235" s="473"/>
      <c r="H235" s="337"/>
    </row>
    <row r="236" spans="1:8" ht="17.25" customHeight="1">
      <c r="A236" s="244">
        <v>3</v>
      </c>
      <c r="B236" s="336" t="s">
        <v>390</v>
      </c>
      <c r="C236" s="473"/>
      <c r="D236" s="473"/>
      <c r="E236" s="473"/>
      <c r="F236" s="473"/>
      <c r="G236" s="473"/>
      <c r="H236" s="337"/>
    </row>
    <row r="237" spans="1:8" ht="17.25" customHeight="1">
      <c r="A237" s="244">
        <v>4</v>
      </c>
      <c r="B237" s="336"/>
      <c r="C237" s="473"/>
      <c r="D237" s="473"/>
      <c r="E237" s="473"/>
      <c r="F237" s="473"/>
      <c r="G237" s="473"/>
      <c r="H237" s="337"/>
    </row>
    <row r="238" spans="1:8" ht="17.25" customHeight="1">
      <c r="A238" s="244">
        <v>5</v>
      </c>
      <c r="B238" s="336"/>
      <c r="C238" s="473"/>
      <c r="D238" s="473"/>
      <c r="E238" s="473"/>
      <c r="F238" s="473"/>
      <c r="G238" s="473"/>
      <c r="H238" s="337"/>
    </row>
    <row r="239" spans="1:8" ht="17.25" customHeight="1">
      <c r="A239" s="244">
        <v>6</v>
      </c>
      <c r="B239" s="336"/>
      <c r="C239" s="473"/>
      <c r="D239" s="473"/>
      <c r="E239" s="473"/>
      <c r="F239" s="473"/>
      <c r="G239" s="473"/>
      <c r="H239" s="337"/>
    </row>
    <row r="240" spans="1:8" ht="17.25" customHeight="1">
      <c r="A240" s="244">
        <v>7</v>
      </c>
      <c r="B240" s="336"/>
      <c r="C240" s="473"/>
      <c r="D240" s="473"/>
      <c r="E240" s="473"/>
      <c r="F240" s="473"/>
      <c r="G240" s="473"/>
      <c r="H240" s="337"/>
    </row>
    <row r="241" spans="1:10" ht="17.25" customHeight="1">
      <c r="A241" s="244">
        <v>8</v>
      </c>
      <c r="B241" s="336"/>
      <c r="C241" s="473"/>
      <c r="D241" s="473"/>
      <c r="E241" s="473"/>
      <c r="F241" s="473"/>
      <c r="G241" s="473"/>
      <c r="H241" s="337"/>
    </row>
    <row r="242" spans="1:10" ht="17.25" customHeight="1">
      <c r="A242" s="244">
        <v>9</v>
      </c>
      <c r="B242" s="336"/>
      <c r="C242" s="473"/>
      <c r="D242" s="473"/>
      <c r="E242" s="473"/>
      <c r="F242" s="473"/>
      <c r="G242" s="473"/>
      <c r="H242" s="337"/>
    </row>
    <row r="243" spans="1:10" ht="17.25" customHeight="1">
      <c r="A243" s="244">
        <v>10</v>
      </c>
      <c r="B243" s="336"/>
      <c r="C243" s="473"/>
      <c r="D243" s="473"/>
      <c r="E243" s="473"/>
      <c r="F243" s="473"/>
      <c r="G243" s="473"/>
      <c r="H243" s="337"/>
    </row>
    <row r="244" spans="1:10" ht="17.25" customHeight="1">
      <c r="A244" s="463" t="s">
        <v>154</v>
      </c>
      <c r="B244" s="464"/>
      <c r="C244" s="464"/>
      <c r="D244" s="464"/>
      <c r="E244" s="464"/>
      <c r="F244" s="464"/>
      <c r="G244" s="464"/>
      <c r="H244" s="465"/>
    </row>
    <row r="245" spans="1:10" ht="17.25" customHeight="1">
      <c r="A245" s="244">
        <v>1</v>
      </c>
      <c r="B245" s="336"/>
      <c r="C245" s="473"/>
      <c r="D245" s="473"/>
      <c r="E245" s="473"/>
      <c r="F245" s="473"/>
      <c r="G245" s="473"/>
      <c r="H245" s="337"/>
    </row>
    <row r="246" spans="1:10" ht="17.25" customHeight="1">
      <c r="A246" s="244">
        <v>2</v>
      </c>
      <c r="B246" s="336"/>
      <c r="C246" s="473"/>
      <c r="D246" s="473"/>
      <c r="E246" s="473"/>
      <c r="F246" s="473"/>
      <c r="G246" s="473"/>
      <c r="H246" s="337"/>
      <c r="I246" s="211"/>
      <c r="J246" s="211"/>
    </row>
    <row r="247" spans="1:10" ht="17.25" customHeight="1">
      <c r="A247" s="244">
        <v>3</v>
      </c>
      <c r="B247" s="336"/>
      <c r="C247" s="473"/>
      <c r="D247" s="473"/>
      <c r="E247" s="473"/>
      <c r="F247" s="473"/>
      <c r="G247" s="473"/>
      <c r="H247" s="337"/>
      <c r="I247" s="211"/>
      <c r="J247" s="211"/>
    </row>
    <row r="248" spans="1:10" ht="17.25" customHeight="1">
      <c r="A248" s="244">
        <v>4</v>
      </c>
      <c r="B248" s="336"/>
      <c r="C248" s="473"/>
      <c r="D248" s="473"/>
      <c r="E248" s="473"/>
      <c r="F248" s="473"/>
      <c r="G248" s="473"/>
      <c r="H248" s="337"/>
      <c r="I248" s="211"/>
      <c r="J248" s="211"/>
    </row>
    <row r="249" spans="1:10" ht="17.25" customHeight="1">
      <c r="A249" s="244">
        <v>5</v>
      </c>
      <c r="B249" s="336"/>
      <c r="C249" s="473"/>
      <c r="D249" s="473"/>
      <c r="E249" s="473"/>
      <c r="F249" s="473"/>
      <c r="G249" s="473"/>
      <c r="H249" s="337"/>
      <c r="I249" s="211"/>
      <c r="J249" s="211"/>
    </row>
    <row r="250" spans="1:10" ht="17.25" customHeight="1">
      <c r="A250" s="244">
        <v>6</v>
      </c>
      <c r="B250" s="336"/>
      <c r="C250" s="473"/>
      <c r="D250" s="473"/>
      <c r="E250" s="473"/>
      <c r="F250" s="473"/>
      <c r="G250" s="473"/>
      <c r="H250" s="337"/>
      <c r="I250" s="211"/>
      <c r="J250" s="211"/>
    </row>
    <row r="251" spans="1:10" ht="17.25" customHeight="1">
      <c r="A251" s="244">
        <v>7</v>
      </c>
      <c r="B251" s="336"/>
      <c r="C251" s="473"/>
      <c r="D251" s="473"/>
      <c r="E251" s="473"/>
      <c r="F251" s="473"/>
      <c r="G251" s="473"/>
      <c r="H251" s="337"/>
      <c r="I251" s="211"/>
      <c r="J251" s="211"/>
    </row>
    <row r="252" spans="1:10" ht="17.25" customHeight="1">
      <c r="A252" s="244">
        <v>8</v>
      </c>
      <c r="B252" s="336"/>
      <c r="C252" s="473"/>
      <c r="D252" s="473"/>
      <c r="E252" s="473"/>
      <c r="F252" s="473"/>
      <c r="G252" s="473"/>
      <c r="H252" s="337"/>
      <c r="I252" s="211"/>
      <c r="J252" s="211"/>
    </row>
    <row r="253" spans="1:10" ht="17.25" customHeight="1">
      <c r="A253" s="244">
        <v>9</v>
      </c>
      <c r="B253" s="336"/>
      <c r="C253" s="473"/>
      <c r="D253" s="473"/>
      <c r="E253" s="473"/>
      <c r="F253" s="473"/>
      <c r="G253" s="473"/>
      <c r="H253" s="337"/>
      <c r="I253" s="211"/>
      <c r="J253" s="211"/>
    </row>
    <row r="254" spans="1:10" ht="17.25" customHeight="1">
      <c r="A254" s="244">
        <v>10</v>
      </c>
      <c r="B254" s="336"/>
      <c r="C254" s="473"/>
      <c r="D254" s="473"/>
      <c r="E254" s="473"/>
      <c r="F254" s="473"/>
      <c r="G254" s="473"/>
      <c r="H254" s="337"/>
      <c r="I254" s="211"/>
      <c r="J254" s="211"/>
    </row>
    <row r="255" spans="1:10" ht="17.25" customHeight="1">
      <c r="A255" s="211"/>
      <c r="B255" s="211"/>
      <c r="C255" s="211"/>
      <c r="D255" s="211"/>
      <c r="E255" s="211"/>
      <c r="F255" s="211"/>
      <c r="G255" s="211"/>
      <c r="H255" s="211"/>
      <c r="I255" s="211"/>
      <c r="J255" s="211"/>
    </row>
    <row r="256" spans="1:10" ht="17.25" customHeight="1">
      <c r="A256" s="157">
        <v>4</v>
      </c>
      <c r="B256" s="1" t="s">
        <v>155</v>
      </c>
    </row>
    <row r="257" spans="1:14" s="245" customFormat="1" ht="17.25" customHeight="1">
      <c r="A257" s="319" t="s">
        <v>52</v>
      </c>
      <c r="B257" s="319" t="s">
        <v>110</v>
      </c>
      <c r="C257" s="318" t="s">
        <v>156</v>
      </c>
      <c r="D257" s="318"/>
      <c r="E257" s="318"/>
      <c r="F257" s="318"/>
      <c r="G257" s="318"/>
      <c r="H257" s="318"/>
      <c r="I257" s="318"/>
      <c r="J257" s="318"/>
      <c r="K257" s="318"/>
      <c r="L257" s="318"/>
      <c r="M257" s="319" t="s">
        <v>157</v>
      </c>
      <c r="N257" s="1" t="s">
        <v>407</v>
      </c>
    </row>
    <row r="258" spans="1:14" s="245" customFormat="1" ht="17.25" customHeight="1">
      <c r="A258" s="320"/>
      <c r="B258" s="320"/>
      <c r="C258" s="244">
        <v>1</v>
      </c>
      <c r="D258" s="244">
        <v>2</v>
      </c>
      <c r="E258" s="244">
        <v>3</v>
      </c>
      <c r="F258" s="244">
        <v>4</v>
      </c>
      <c r="G258" s="244">
        <v>5</v>
      </c>
      <c r="H258" s="244">
        <v>6</v>
      </c>
      <c r="I258" s="244">
        <v>7</v>
      </c>
      <c r="J258" s="244">
        <v>8</v>
      </c>
      <c r="K258" s="244">
        <v>9</v>
      </c>
      <c r="L258" s="244">
        <v>10</v>
      </c>
      <c r="M258" s="320"/>
      <c r="N258" s="1">
        <v>25</v>
      </c>
    </row>
    <row r="259" spans="1:14" ht="17.25" customHeight="1">
      <c r="A259" s="241">
        <v>1</v>
      </c>
      <c r="B259" s="8" t="str">
        <f>B150</f>
        <v>AHMAD JUNAIDI</v>
      </c>
      <c r="C259" s="241"/>
      <c r="D259" s="241"/>
      <c r="E259" s="241"/>
      <c r="F259" s="241"/>
      <c r="G259" s="241"/>
      <c r="H259" s="241"/>
      <c r="I259" s="241"/>
      <c r="J259" s="241"/>
      <c r="K259" s="241"/>
      <c r="L259" s="241"/>
      <c r="M259" s="241" t="str">
        <f>IF(COUNT(C259:L259)=0,"",((SUM(C259:L259)/(COUNTA($B$234:$H$243)*4))*4)*$N$258)</f>
        <v/>
      </c>
    </row>
    <row r="260" spans="1:14" ht="17.25" customHeight="1">
      <c r="A260" s="241">
        <v>2</v>
      </c>
      <c r="B260" s="8" t="str">
        <f t="shared" ref="B260:B298" si="1">B151</f>
        <v>AHMAD RIYUDHA</v>
      </c>
      <c r="C260" s="241"/>
      <c r="D260" s="241"/>
      <c r="E260" s="241"/>
      <c r="F260" s="241"/>
      <c r="G260" s="241"/>
      <c r="H260" s="241"/>
      <c r="I260" s="241"/>
      <c r="J260" s="241"/>
      <c r="K260" s="241"/>
      <c r="L260" s="241"/>
      <c r="M260" s="241" t="str">
        <f>IF(COUNT(C260:L260)=0,"",((SUM(C260:L260)/(COUNTA($B$234:$H$243)*4))*4)*$N$258)</f>
        <v/>
      </c>
    </row>
    <row r="261" spans="1:14" ht="17.25" customHeight="1">
      <c r="A261" s="241">
        <v>3</v>
      </c>
      <c r="B261" s="8" t="str">
        <f t="shared" si="1"/>
        <v>AHMAD SAYUDINOR</v>
      </c>
      <c r="C261" s="241"/>
      <c r="D261" s="241"/>
      <c r="E261" s="241"/>
      <c r="F261" s="241"/>
      <c r="G261" s="241"/>
      <c r="H261" s="241"/>
      <c r="I261" s="241"/>
      <c r="J261" s="241"/>
      <c r="K261" s="241"/>
      <c r="L261" s="241"/>
      <c r="M261" s="241" t="str">
        <f t="shared" ref="M261:M298" si="2">IF(COUNT(C261:L261)=0,"",((SUM(C261:L261)/(COUNTA($B$234:$H$243)*4))*4)*$N$258)</f>
        <v/>
      </c>
    </row>
    <row r="262" spans="1:14" ht="17.25" customHeight="1">
      <c r="A262" s="241">
        <v>4</v>
      </c>
      <c r="B262" s="8" t="str">
        <f t="shared" si="1"/>
        <v>HILMAN SYA'FEI</v>
      </c>
      <c r="C262" s="241"/>
      <c r="D262" s="241"/>
      <c r="E262" s="241"/>
      <c r="F262" s="241"/>
      <c r="G262" s="241"/>
      <c r="H262" s="241"/>
      <c r="I262" s="241"/>
      <c r="J262" s="241"/>
      <c r="K262" s="241"/>
      <c r="L262" s="241"/>
      <c r="M262" s="241" t="str">
        <f t="shared" si="2"/>
        <v/>
      </c>
    </row>
    <row r="263" spans="1:14" ht="17.25" customHeight="1">
      <c r="A263" s="241">
        <v>5</v>
      </c>
      <c r="B263" s="8" t="str">
        <f t="shared" si="1"/>
        <v>JAMALUDDIN</v>
      </c>
      <c r="C263" s="241"/>
      <c r="D263" s="241"/>
      <c r="E263" s="241"/>
      <c r="F263" s="241"/>
      <c r="G263" s="241"/>
      <c r="H263" s="241"/>
      <c r="I263" s="241"/>
      <c r="J263" s="241"/>
      <c r="K263" s="241"/>
      <c r="L263" s="241"/>
      <c r="M263" s="241" t="str">
        <f t="shared" si="2"/>
        <v/>
      </c>
    </row>
    <row r="264" spans="1:14" ht="17.25" customHeight="1">
      <c r="A264" s="241">
        <v>6</v>
      </c>
      <c r="B264" s="8" t="str">
        <f t="shared" si="1"/>
        <v>M. ADITYA RYANDI</v>
      </c>
      <c r="C264" s="241"/>
      <c r="D264" s="241"/>
      <c r="E264" s="241"/>
      <c r="F264" s="241"/>
      <c r="G264" s="241"/>
      <c r="H264" s="241"/>
      <c r="I264" s="241"/>
      <c r="J264" s="241"/>
      <c r="K264" s="241"/>
      <c r="L264" s="241"/>
      <c r="M264" s="241" t="str">
        <f t="shared" si="2"/>
        <v/>
      </c>
    </row>
    <row r="265" spans="1:14" ht="17.25" customHeight="1">
      <c r="A265" s="241">
        <v>7</v>
      </c>
      <c r="B265" s="8" t="str">
        <f t="shared" si="1"/>
        <v>M. ZAINAL AKBAR</v>
      </c>
      <c r="C265" s="241"/>
      <c r="D265" s="241"/>
      <c r="E265" s="241"/>
      <c r="F265" s="241"/>
      <c r="G265" s="241"/>
      <c r="H265" s="241"/>
      <c r="I265" s="241"/>
      <c r="J265" s="241"/>
      <c r="K265" s="241"/>
      <c r="L265" s="241"/>
      <c r="M265" s="241" t="str">
        <f t="shared" si="2"/>
        <v/>
      </c>
    </row>
    <row r="266" spans="1:14" ht="17.25" customHeight="1">
      <c r="A266" s="241">
        <v>8</v>
      </c>
      <c r="B266" s="8" t="str">
        <f t="shared" si="1"/>
        <v>MAULIDI</v>
      </c>
      <c r="C266" s="241"/>
      <c r="D266" s="241"/>
      <c r="E266" s="241"/>
      <c r="F266" s="241"/>
      <c r="G266" s="241"/>
      <c r="H266" s="241"/>
      <c r="I266" s="241"/>
      <c r="J266" s="241"/>
      <c r="K266" s="241"/>
      <c r="L266" s="241"/>
      <c r="M266" s="241" t="str">
        <f t="shared" si="2"/>
        <v/>
      </c>
    </row>
    <row r="267" spans="1:14" ht="17.25" customHeight="1">
      <c r="A267" s="241">
        <v>9</v>
      </c>
      <c r="B267" s="8" t="str">
        <f t="shared" si="1"/>
        <v>MUHAMMAD AGUS RIFANI</v>
      </c>
      <c r="C267" s="241"/>
      <c r="D267" s="241"/>
      <c r="E267" s="241"/>
      <c r="F267" s="241"/>
      <c r="G267" s="241"/>
      <c r="H267" s="241"/>
      <c r="I267" s="241"/>
      <c r="J267" s="241"/>
      <c r="K267" s="241"/>
      <c r="L267" s="241"/>
      <c r="M267" s="241" t="str">
        <f t="shared" si="2"/>
        <v/>
      </c>
    </row>
    <row r="268" spans="1:14" ht="17.25" customHeight="1">
      <c r="A268" s="241">
        <v>10</v>
      </c>
      <c r="B268" s="8" t="str">
        <f t="shared" si="1"/>
        <v>MUHAMMAD AKBAR</v>
      </c>
      <c r="C268" s="241"/>
      <c r="D268" s="241"/>
      <c r="E268" s="241"/>
      <c r="F268" s="241"/>
      <c r="G268" s="241"/>
      <c r="H268" s="241"/>
      <c r="I268" s="241"/>
      <c r="J268" s="241"/>
      <c r="K268" s="241"/>
      <c r="L268" s="241"/>
      <c r="M268" s="241" t="str">
        <f t="shared" si="2"/>
        <v/>
      </c>
    </row>
    <row r="269" spans="1:14" ht="17.25" customHeight="1">
      <c r="A269" s="241">
        <v>11</v>
      </c>
      <c r="B269" s="8" t="str">
        <f t="shared" si="1"/>
        <v>MUHAMMAD ALPIANOR</v>
      </c>
      <c r="C269" s="241"/>
      <c r="D269" s="241"/>
      <c r="E269" s="241"/>
      <c r="F269" s="241"/>
      <c r="G269" s="241"/>
      <c r="H269" s="241"/>
      <c r="I269" s="241"/>
      <c r="J269" s="241"/>
      <c r="K269" s="241"/>
      <c r="L269" s="241"/>
      <c r="M269" s="241" t="str">
        <f t="shared" si="2"/>
        <v/>
      </c>
    </row>
    <row r="270" spans="1:14" ht="17.25" customHeight="1">
      <c r="A270" s="241">
        <v>12</v>
      </c>
      <c r="B270" s="8" t="str">
        <f t="shared" si="1"/>
        <v>MUHAMMAD ANDRIAN</v>
      </c>
      <c r="C270" s="241"/>
      <c r="D270" s="241"/>
      <c r="E270" s="241"/>
      <c r="F270" s="241"/>
      <c r="G270" s="241"/>
      <c r="H270" s="241"/>
      <c r="I270" s="241"/>
      <c r="J270" s="241"/>
      <c r="K270" s="241"/>
      <c r="L270" s="241"/>
      <c r="M270" s="241" t="str">
        <f t="shared" si="2"/>
        <v/>
      </c>
    </row>
    <row r="271" spans="1:14" ht="17.25" customHeight="1">
      <c r="A271" s="241">
        <v>13</v>
      </c>
      <c r="B271" s="8" t="str">
        <f t="shared" si="1"/>
        <v>MUHAMMAD AZIDAN</v>
      </c>
      <c r="C271" s="241"/>
      <c r="D271" s="241"/>
      <c r="E271" s="241"/>
      <c r="F271" s="241"/>
      <c r="G271" s="241"/>
      <c r="H271" s="241"/>
      <c r="I271" s="241"/>
      <c r="J271" s="241"/>
      <c r="K271" s="241"/>
      <c r="L271" s="241"/>
      <c r="M271" s="241" t="str">
        <f t="shared" si="2"/>
        <v/>
      </c>
    </row>
    <row r="272" spans="1:14" ht="17.25" customHeight="1">
      <c r="A272" s="241">
        <v>14</v>
      </c>
      <c r="B272" s="8" t="str">
        <f t="shared" si="1"/>
        <v>MUHAMMAD FAHRIANSYAH</v>
      </c>
      <c r="C272" s="241"/>
      <c r="D272" s="241"/>
      <c r="E272" s="241"/>
      <c r="F272" s="241"/>
      <c r="G272" s="241"/>
      <c r="H272" s="241"/>
      <c r="I272" s="241"/>
      <c r="J272" s="241"/>
      <c r="K272" s="241"/>
      <c r="L272" s="241"/>
      <c r="M272" s="241" t="str">
        <f t="shared" si="2"/>
        <v/>
      </c>
    </row>
    <row r="273" spans="1:13" ht="17.25" customHeight="1">
      <c r="A273" s="241">
        <v>15</v>
      </c>
      <c r="B273" s="8" t="str">
        <f t="shared" si="1"/>
        <v>MUHAMMAD FAUZAN</v>
      </c>
      <c r="C273" s="241"/>
      <c r="D273" s="241"/>
      <c r="E273" s="241"/>
      <c r="F273" s="241"/>
      <c r="G273" s="241"/>
      <c r="H273" s="241"/>
      <c r="I273" s="241"/>
      <c r="J273" s="241"/>
      <c r="K273" s="241"/>
      <c r="L273" s="241"/>
      <c r="M273" s="241" t="str">
        <f t="shared" si="2"/>
        <v/>
      </c>
    </row>
    <row r="274" spans="1:13" ht="17.25" customHeight="1">
      <c r="A274" s="241">
        <v>16</v>
      </c>
      <c r="B274" s="8" t="str">
        <f t="shared" si="1"/>
        <v>MUHAMMAD FAZAL HAFIZH</v>
      </c>
      <c r="C274" s="241"/>
      <c r="D274" s="241"/>
      <c r="E274" s="241"/>
      <c r="F274" s="241"/>
      <c r="G274" s="241"/>
      <c r="H274" s="241"/>
      <c r="I274" s="241"/>
      <c r="J274" s="241"/>
      <c r="K274" s="241"/>
      <c r="L274" s="241"/>
      <c r="M274" s="241" t="str">
        <f t="shared" si="2"/>
        <v/>
      </c>
    </row>
    <row r="275" spans="1:13" ht="17.25" customHeight="1">
      <c r="A275" s="241">
        <v>17</v>
      </c>
      <c r="B275" s="8" t="str">
        <f t="shared" si="1"/>
        <v>MUHAMMAD FIKRI</v>
      </c>
      <c r="C275" s="241"/>
      <c r="D275" s="241"/>
      <c r="E275" s="241"/>
      <c r="F275" s="241"/>
      <c r="G275" s="241"/>
      <c r="H275" s="241"/>
      <c r="I275" s="241"/>
      <c r="J275" s="241"/>
      <c r="K275" s="241"/>
      <c r="L275" s="241"/>
      <c r="M275" s="241" t="str">
        <f t="shared" si="2"/>
        <v/>
      </c>
    </row>
    <row r="276" spans="1:13" ht="17.25" customHeight="1">
      <c r="A276" s="241">
        <v>18</v>
      </c>
      <c r="B276" s="8" t="str">
        <f t="shared" si="1"/>
        <v>MUHAMMAD IHWAN</v>
      </c>
      <c r="C276" s="241"/>
      <c r="D276" s="241"/>
      <c r="E276" s="241"/>
      <c r="F276" s="241"/>
      <c r="G276" s="241"/>
      <c r="H276" s="241"/>
      <c r="I276" s="241"/>
      <c r="J276" s="241"/>
      <c r="K276" s="241"/>
      <c r="L276" s="241"/>
      <c r="M276" s="241" t="str">
        <f t="shared" si="2"/>
        <v/>
      </c>
    </row>
    <row r="277" spans="1:13" ht="17.25" customHeight="1">
      <c r="A277" s="241">
        <v>19</v>
      </c>
      <c r="B277" s="8" t="str">
        <f t="shared" si="1"/>
        <v>MUHAMMAD IQBAL FIRDAUS</v>
      </c>
      <c r="C277" s="241"/>
      <c r="D277" s="241"/>
      <c r="E277" s="241"/>
      <c r="F277" s="241"/>
      <c r="G277" s="241"/>
      <c r="H277" s="241"/>
      <c r="I277" s="241"/>
      <c r="J277" s="241"/>
      <c r="K277" s="241"/>
      <c r="L277" s="241"/>
      <c r="M277" s="241" t="str">
        <f t="shared" si="2"/>
        <v/>
      </c>
    </row>
    <row r="278" spans="1:13" ht="17.25" customHeight="1">
      <c r="A278" s="241">
        <v>20</v>
      </c>
      <c r="B278" s="8" t="str">
        <f t="shared" si="1"/>
        <v>MUHAMMAD IZZA ARRAFI</v>
      </c>
      <c r="C278" s="241"/>
      <c r="D278" s="241"/>
      <c r="E278" s="241"/>
      <c r="F278" s="241"/>
      <c r="G278" s="241"/>
      <c r="H278" s="241"/>
      <c r="I278" s="241"/>
      <c r="J278" s="241"/>
      <c r="K278" s="241"/>
      <c r="L278" s="241"/>
      <c r="M278" s="241" t="str">
        <f t="shared" si="2"/>
        <v/>
      </c>
    </row>
    <row r="279" spans="1:13" ht="17.25" customHeight="1">
      <c r="A279" s="241">
        <v>21</v>
      </c>
      <c r="B279" s="8" t="str">
        <f t="shared" si="1"/>
        <v>MUHAMMAD MAHDI</v>
      </c>
      <c r="C279" s="241"/>
      <c r="D279" s="241"/>
      <c r="E279" s="241"/>
      <c r="F279" s="241"/>
      <c r="G279" s="241"/>
      <c r="H279" s="241"/>
      <c r="I279" s="241"/>
      <c r="J279" s="241"/>
      <c r="K279" s="241"/>
      <c r="L279" s="241"/>
      <c r="M279" s="241" t="str">
        <f t="shared" si="2"/>
        <v/>
      </c>
    </row>
    <row r="280" spans="1:13" ht="17.25" customHeight="1">
      <c r="A280" s="241">
        <v>22</v>
      </c>
      <c r="B280" s="8" t="str">
        <f t="shared" si="1"/>
        <v>MUHAMMAD NAHDY RAMADHAN</v>
      </c>
      <c r="C280" s="241"/>
      <c r="D280" s="241"/>
      <c r="E280" s="241"/>
      <c r="F280" s="241"/>
      <c r="G280" s="241"/>
      <c r="H280" s="241"/>
      <c r="I280" s="241"/>
      <c r="J280" s="241"/>
      <c r="K280" s="241"/>
      <c r="L280" s="241"/>
      <c r="M280" s="241" t="str">
        <f t="shared" si="2"/>
        <v/>
      </c>
    </row>
    <row r="281" spans="1:13" ht="17.25" customHeight="1">
      <c r="A281" s="241">
        <v>23</v>
      </c>
      <c r="B281" s="8" t="str">
        <f t="shared" si="1"/>
        <v>MUHAMMAD NUR FADHILAH</v>
      </c>
      <c r="C281" s="241"/>
      <c r="D281" s="241"/>
      <c r="E281" s="241"/>
      <c r="F281" s="241"/>
      <c r="G281" s="241"/>
      <c r="H281" s="241"/>
      <c r="I281" s="241"/>
      <c r="J281" s="241"/>
      <c r="K281" s="241"/>
      <c r="L281" s="241"/>
      <c r="M281" s="241" t="str">
        <f t="shared" si="2"/>
        <v/>
      </c>
    </row>
    <row r="282" spans="1:13" ht="17.25" customHeight="1">
      <c r="A282" s="241">
        <v>24</v>
      </c>
      <c r="B282" s="8" t="str">
        <f t="shared" si="1"/>
        <v>MUHAMMAD RAHMAN</v>
      </c>
      <c r="C282" s="241"/>
      <c r="D282" s="241"/>
      <c r="E282" s="241"/>
      <c r="F282" s="241"/>
      <c r="G282" s="241"/>
      <c r="H282" s="241"/>
      <c r="I282" s="241"/>
      <c r="J282" s="241"/>
      <c r="K282" s="241"/>
      <c r="L282" s="241"/>
      <c r="M282" s="241" t="str">
        <f t="shared" si="2"/>
        <v/>
      </c>
    </row>
    <row r="283" spans="1:13" ht="17.25" customHeight="1">
      <c r="A283" s="241">
        <v>25</v>
      </c>
      <c r="B283" s="8" t="str">
        <f t="shared" si="1"/>
        <v>MUHAMMAD RAIHAN</v>
      </c>
      <c r="C283" s="241"/>
      <c r="D283" s="241"/>
      <c r="E283" s="241"/>
      <c r="F283" s="241"/>
      <c r="G283" s="241"/>
      <c r="H283" s="241"/>
      <c r="I283" s="241"/>
      <c r="J283" s="241"/>
      <c r="K283" s="241"/>
      <c r="L283" s="241"/>
      <c r="M283" s="241" t="str">
        <f t="shared" si="2"/>
        <v/>
      </c>
    </row>
    <row r="284" spans="1:13" ht="17.25" customHeight="1">
      <c r="A284" s="241">
        <v>26</v>
      </c>
      <c r="B284" s="8" t="str">
        <f t="shared" si="1"/>
        <v>MUHAMMAD RAYHAN PARIZAN</v>
      </c>
      <c r="C284" s="241"/>
      <c r="D284" s="241"/>
      <c r="E284" s="241"/>
      <c r="F284" s="241"/>
      <c r="G284" s="241"/>
      <c r="H284" s="241"/>
      <c r="I284" s="241"/>
      <c r="J284" s="241"/>
      <c r="K284" s="241"/>
      <c r="L284" s="241"/>
      <c r="M284" s="241" t="str">
        <f t="shared" si="2"/>
        <v/>
      </c>
    </row>
    <row r="285" spans="1:13" ht="17.25" customHeight="1">
      <c r="A285" s="241">
        <v>27</v>
      </c>
      <c r="B285" s="8" t="str">
        <f t="shared" si="1"/>
        <v>MUHAMMAD RIFKI</v>
      </c>
      <c r="C285" s="241"/>
      <c r="D285" s="241"/>
      <c r="E285" s="241"/>
      <c r="F285" s="241"/>
      <c r="G285" s="241"/>
      <c r="H285" s="241"/>
      <c r="I285" s="241"/>
      <c r="J285" s="241"/>
      <c r="K285" s="241"/>
      <c r="L285" s="241"/>
      <c r="M285" s="241" t="str">
        <f t="shared" si="2"/>
        <v/>
      </c>
    </row>
    <row r="286" spans="1:13" ht="17.25" customHeight="1">
      <c r="A286" s="241">
        <v>28</v>
      </c>
      <c r="B286" s="8" t="str">
        <f t="shared" si="1"/>
        <v>MUHAMMAD RINALDI MAULANA</v>
      </c>
      <c r="C286" s="241"/>
      <c r="D286" s="241"/>
      <c r="E286" s="241"/>
      <c r="F286" s="241"/>
      <c r="G286" s="241"/>
      <c r="H286" s="241"/>
      <c r="I286" s="241"/>
      <c r="J286" s="241"/>
      <c r="K286" s="241"/>
      <c r="L286" s="241"/>
      <c r="M286" s="241" t="str">
        <f t="shared" si="2"/>
        <v/>
      </c>
    </row>
    <row r="287" spans="1:13" ht="17.25" customHeight="1">
      <c r="A287" s="241">
        <v>29</v>
      </c>
      <c r="B287" s="8" t="str">
        <f t="shared" si="1"/>
        <v>MUHAMMAD RIZAL</v>
      </c>
      <c r="C287" s="241"/>
      <c r="D287" s="241"/>
      <c r="E287" s="241"/>
      <c r="F287" s="241"/>
      <c r="G287" s="241"/>
      <c r="H287" s="241"/>
      <c r="I287" s="241"/>
      <c r="J287" s="241"/>
      <c r="K287" s="241"/>
      <c r="L287" s="241"/>
      <c r="M287" s="241" t="str">
        <f t="shared" si="2"/>
        <v/>
      </c>
    </row>
    <row r="288" spans="1:13" ht="17.25" customHeight="1">
      <c r="A288" s="241">
        <v>30</v>
      </c>
      <c r="B288" s="8" t="str">
        <f t="shared" si="1"/>
        <v>MUHAMMAD RUDI</v>
      </c>
      <c r="C288" s="241"/>
      <c r="D288" s="241"/>
      <c r="E288" s="241"/>
      <c r="F288" s="241"/>
      <c r="G288" s="241"/>
      <c r="H288" s="241"/>
      <c r="I288" s="241"/>
      <c r="J288" s="241"/>
      <c r="K288" s="241"/>
      <c r="L288" s="241"/>
      <c r="M288" s="241" t="str">
        <f t="shared" si="2"/>
        <v/>
      </c>
    </row>
    <row r="289" spans="1:13" ht="17.25" customHeight="1">
      <c r="A289" s="241">
        <v>31</v>
      </c>
      <c r="B289" s="8" t="str">
        <f t="shared" si="1"/>
        <v>MUHAMMAD SARBANI</v>
      </c>
      <c r="C289" s="241"/>
      <c r="D289" s="241"/>
      <c r="E289" s="241"/>
      <c r="F289" s="241"/>
      <c r="G289" s="241"/>
      <c r="H289" s="241"/>
      <c r="I289" s="241"/>
      <c r="J289" s="241"/>
      <c r="K289" s="241"/>
      <c r="L289" s="241"/>
      <c r="M289" s="241" t="str">
        <f t="shared" si="2"/>
        <v/>
      </c>
    </row>
    <row r="290" spans="1:13" ht="17.25" customHeight="1">
      <c r="A290" s="241">
        <v>32</v>
      </c>
      <c r="B290" s="8" t="str">
        <f t="shared" si="1"/>
        <v>MUHAMMAD SYIFA ALIF NUGRAHA</v>
      </c>
      <c r="C290" s="241"/>
      <c r="D290" s="241"/>
      <c r="E290" s="241"/>
      <c r="F290" s="241"/>
      <c r="G290" s="241"/>
      <c r="H290" s="241"/>
      <c r="I290" s="241"/>
      <c r="J290" s="241"/>
      <c r="K290" s="241"/>
      <c r="L290" s="241"/>
      <c r="M290" s="241" t="str">
        <f t="shared" si="2"/>
        <v/>
      </c>
    </row>
    <row r="291" spans="1:13" ht="17.25" customHeight="1">
      <c r="A291" s="241">
        <v>33</v>
      </c>
      <c r="B291" s="8" t="str">
        <f t="shared" si="1"/>
        <v>MUHAMMAD YUSUF</v>
      </c>
      <c r="C291" s="241"/>
      <c r="D291" s="241"/>
      <c r="E291" s="241"/>
      <c r="F291" s="241"/>
      <c r="G291" s="241"/>
      <c r="H291" s="241"/>
      <c r="I291" s="241"/>
      <c r="J291" s="241"/>
      <c r="K291" s="241"/>
      <c r="L291" s="241"/>
      <c r="M291" s="241" t="str">
        <f t="shared" si="2"/>
        <v/>
      </c>
    </row>
    <row r="292" spans="1:13" ht="17.25" customHeight="1">
      <c r="A292" s="241">
        <v>34</v>
      </c>
      <c r="B292" s="8" t="str">
        <f t="shared" si="1"/>
        <v>OSAMAH NASRULLAH</v>
      </c>
      <c r="C292" s="241"/>
      <c r="D292" s="241"/>
      <c r="E292" s="241"/>
      <c r="F292" s="241"/>
      <c r="G292" s="241"/>
      <c r="H292" s="241"/>
      <c r="I292" s="241"/>
      <c r="J292" s="241"/>
      <c r="K292" s="241"/>
      <c r="L292" s="241"/>
      <c r="M292" s="241" t="str">
        <f t="shared" si="2"/>
        <v/>
      </c>
    </row>
    <row r="293" spans="1:13" ht="17.25" customHeight="1">
      <c r="A293" s="241">
        <v>35</v>
      </c>
      <c r="B293" s="8" t="str">
        <f t="shared" si="1"/>
        <v>RUDISA</v>
      </c>
      <c r="C293" s="241"/>
      <c r="D293" s="241"/>
      <c r="E293" s="241"/>
      <c r="F293" s="241"/>
      <c r="G293" s="241"/>
      <c r="H293" s="241"/>
      <c r="I293" s="241"/>
      <c r="J293" s="241"/>
      <c r="K293" s="241"/>
      <c r="L293" s="241"/>
      <c r="M293" s="241" t="str">
        <f t="shared" si="2"/>
        <v/>
      </c>
    </row>
    <row r="294" spans="1:13" ht="17.25" customHeight="1">
      <c r="A294" s="241">
        <v>36</v>
      </c>
      <c r="B294" s="8" t="str">
        <f t="shared" si="1"/>
        <v>ZAINAL ILMI</v>
      </c>
      <c r="C294" s="241"/>
      <c r="D294" s="241"/>
      <c r="E294" s="241"/>
      <c r="F294" s="241"/>
      <c r="G294" s="241"/>
      <c r="H294" s="241"/>
      <c r="I294" s="241"/>
      <c r="J294" s="241"/>
      <c r="K294" s="241"/>
      <c r="L294" s="241"/>
      <c r="M294" s="241" t="str">
        <f t="shared" si="2"/>
        <v/>
      </c>
    </row>
    <row r="295" spans="1:13" ht="17.25" customHeight="1">
      <c r="A295" s="241">
        <v>37</v>
      </c>
      <c r="B295" s="8">
        <f t="shared" si="1"/>
        <v>0</v>
      </c>
      <c r="C295" s="241"/>
      <c r="D295" s="241"/>
      <c r="E295" s="241"/>
      <c r="F295" s="241"/>
      <c r="G295" s="241"/>
      <c r="H295" s="241"/>
      <c r="I295" s="241"/>
      <c r="J295" s="241"/>
      <c r="K295" s="241"/>
      <c r="L295" s="241"/>
      <c r="M295" s="241" t="str">
        <f t="shared" si="2"/>
        <v/>
      </c>
    </row>
    <row r="296" spans="1:13" ht="17.25" customHeight="1">
      <c r="A296" s="241">
        <v>38</v>
      </c>
      <c r="B296" s="8">
        <f t="shared" si="1"/>
        <v>0</v>
      </c>
      <c r="C296" s="241"/>
      <c r="D296" s="241"/>
      <c r="E296" s="241"/>
      <c r="F296" s="241"/>
      <c r="G296" s="241"/>
      <c r="H296" s="241"/>
      <c r="I296" s="241"/>
      <c r="J296" s="241"/>
      <c r="K296" s="241"/>
      <c r="L296" s="241"/>
      <c r="M296" s="241" t="str">
        <f t="shared" si="2"/>
        <v/>
      </c>
    </row>
    <row r="297" spans="1:13" ht="17.25" customHeight="1">
      <c r="A297" s="241">
        <v>39</v>
      </c>
      <c r="B297" s="8">
        <f t="shared" si="1"/>
        <v>0</v>
      </c>
      <c r="C297" s="241"/>
      <c r="D297" s="241"/>
      <c r="E297" s="241"/>
      <c r="F297" s="241"/>
      <c r="G297" s="241"/>
      <c r="H297" s="241"/>
      <c r="I297" s="241"/>
      <c r="J297" s="241"/>
      <c r="K297" s="241"/>
      <c r="L297" s="241"/>
      <c r="M297" s="241" t="str">
        <f t="shared" si="2"/>
        <v/>
      </c>
    </row>
    <row r="298" spans="1:13" ht="17.25" customHeight="1">
      <c r="A298" s="241">
        <v>40</v>
      </c>
      <c r="B298" s="8">
        <f t="shared" si="1"/>
        <v>0</v>
      </c>
      <c r="C298" s="241"/>
      <c r="D298" s="241"/>
      <c r="E298" s="241"/>
      <c r="F298" s="241"/>
      <c r="G298" s="241"/>
      <c r="H298" s="241"/>
      <c r="I298" s="241"/>
      <c r="J298" s="241"/>
      <c r="K298" s="241"/>
      <c r="L298" s="241"/>
      <c r="M298" s="241" t="str">
        <f t="shared" si="2"/>
        <v/>
      </c>
    </row>
    <row r="300" spans="1:13" ht="17.25" customHeight="1">
      <c r="A300" s="1" t="s">
        <v>158</v>
      </c>
    </row>
    <row r="301" spans="1:13" s="7" customFormat="1" ht="15.75">
      <c r="A301" s="14">
        <v>1</v>
      </c>
      <c r="B301" s="327" t="s">
        <v>391</v>
      </c>
      <c r="C301" s="327"/>
      <c r="D301" s="327"/>
      <c r="E301" s="327"/>
      <c r="F301" s="327"/>
      <c r="G301" s="327"/>
      <c r="H301" s="327"/>
    </row>
    <row r="302" spans="1:13" s="7" customFormat="1" ht="15.75">
      <c r="A302" s="14">
        <v>2</v>
      </c>
      <c r="B302" s="327" t="s">
        <v>393</v>
      </c>
      <c r="C302" s="327"/>
      <c r="D302" s="327"/>
      <c r="E302" s="327"/>
      <c r="F302" s="327"/>
      <c r="G302" s="327"/>
      <c r="H302" s="327"/>
    </row>
    <row r="303" spans="1:13" s="7" customFormat="1" ht="15.75">
      <c r="A303" s="14">
        <v>3</v>
      </c>
      <c r="B303" s="327" t="s">
        <v>394</v>
      </c>
      <c r="C303" s="327"/>
      <c r="D303" s="327"/>
      <c r="E303" s="327"/>
      <c r="F303" s="327"/>
      <c r="G303" s="327"/>
      <c r="H303" s="327"/>
    </row>
    <row r="304" spans="1:13" s="7" customFormat="1" ht="17.25" customHeight="1">
      <c r="A304" s="14">
        <v>4</v>
      </c>
      <c r="B304" s="327"/>
      <c r="C304" s="327"/>
      <c r="D304" s="327"/>
      <c r="E304" s="327"/>
      <c r="F304" s="327"/>
      <c r="G304" s="327"/>
      <c r="H304" s="327"/>
    </row>
    <row r="305" spans="1:14" s="7" customFormat="1" ht="17.25" customHeight="1">
      <c r="A305" s="14">
        <v>5</v>
      </c>
      <c r="B305" s="327"/>
      <c r="C305" s="327"/>
      <c r="D305" s="327"/>
      <c r="E305" s="327"/>
      <c r="F305" s="327"/>
      <c r="G305" s="327"/>
      <c r="H305" s="327"/>
    </row>
    <row r="306" spans="1:14" s="7" customFormat="1" ht="17.25" customHeight="1">
      <c r="A306" s="14">
        <v>6</v>
      </c>
      <c r="B306" s="327"/>
      <c r="C306" s="327"/>
      <c r="D306" s="327"/>
      <c r="E306" s="327"/>
      <c r="F306" s="327"/>
      <c r="G306" s="327"/>
      <c r="H306" s="327"/>
    </row>
    <row r="307" spans="1:14" s="7" customFormat="1" ht="17.25" customHeight="1">
      <c r="A307" s="14">
        <v>7</v>
      </c>
      <c r="B307" s="327"/>
      <c r="C307" s="327"/>
      <c r="D307" s="327"/>
      <c r="E307" s="327"/>
      <c r="F307" s="327"/>
      <c r="G307" s="327"/>
      <c r="H307" s="327"/>
    </row>
    <row r="308" spans="1:14" s="7" customFormat="1" ht="17.25" customHeight="1">
      <c r="A308" s="14">
        <v>8</v>
      </c>
      <c r="B308" s="327"/>
      <c r="C308" s="327"/>
      <c r="D308" s="327"/>
      <c r="E308" s="327"/>
      <c r="F308" s="327"/>
      <c r="G308" s="327"/>
      <c r="H308" s="327"/>
    </row>
    <row r="309" spans="1:14" s="7" customFormat="1" ht="17.25" customHeight="1">
      <c r="A309" s="14">
        <v>9</v>
      </c>
      <c r="B309" s="327"/>
      <c r="C309" s="327"/>
      <c r="D309" s="327"/>
      <c r="E309" s="327"/>
      <c r="F309" s="327"/>
      <c r="G309" s="327"/>
      <c r="H309" s="327"/>
    </row>
    <row r="310" spans="1:14" s="7" customFormat="1" ht="17.25" customHeight="1">
      <c r="A310" s="14">
        <v>10</v>
      </c>
      <c r="B310" s="327"/>
      <c r="C310" s="327"/>
      <c r="D310" s="327"/>
      <c r="E310" s="327"/>
      <c r="F310" s="327"/>
      <c r="G310" s="327"/>
      <c r="H310" s="327"/>
    </row>
    <row r="312" spans="1:14" ht="17.25" customHeight="1">
      <c r="B312" s="1" t="s">
        <v>180</v>
      </c>
    </row>
    <row r="314" spans="1:14" ht="102" customHeight="1">
      <c r="A314" s="239" t="s">
        <v>52</v>
      </c>
      <c r="B314" s="239" t="s">
        <v>110</v>
      </c>
      <c r="C314" s="333" t="e">
        <f>A31</f>
        <v>#REF!</v>
      </c>
      <c r="D314" s="333"/>
      <c r="E314" s="333"/>
      <c r="F314" s="333"/>
      <c r="G314" s="333"/>
      <c r="H314" s="333"/>
      <c r="I314" s="333"/>
      <c r="J314" s="333"/>
      <c r="K314" s="333"/>
      <c r="L314" s="333"/>
      <c r="M314" s="244" t="s">
        <v>157</v>
      </c>
      <c r="N314" s="1" t="s">
        <v>407</v>
      </c>
    </row>
    <row r="315" spans="1:14" ht="17.25" customHeight="1">
      <c r="A315" s="238"/>
      <c r="B315" s="238"/>
      <c r="C315" s="224" t="s">
        <v>395</v>
      </c>
      <c r="D315" s="224" t="s">
        <v>396</v>
      </c>
      <c r="E315" s="224" t="s">
        <v>397</v>
      </c>
      <c r="F315" s="224" t="s">
        <v>398</v>
      </c>
      <c r="G315" s="224" t="s">
        <v>399</v>
      </c>
      <c r="H315" s="224" t="s">
        <v>400</v>
      </c>
      <c r="I315" s="224" t="s">
        <v>401</v>
      </c>
      <c r="J315" s="224" t="s">
        <v>402</v>
      </c>
      <c r="K315" s="224" t="s">
        <v>403</v>
      </c>
      <c r="L315" s="224" t="s">
        <v>404</v>
      </c>
      <c r="M315" s="222"/>
      <c r="N315" s="1">
        <v>25</v>
      </c>
    </row>
    <row r="316" spans="1:14" ht="17.25" customHeight="1">
      <c r="A316" s="241">
        <v>1</v>
      </c>
      <c r="B316" s="8" t="str">
        <f>B259</f>
        <v>AHMAD JUNAIDI</v>
      </c>
      <c r="C316" s="8"/>
      <c r="D316" s="8"/>
      <c r="E316" s="8"/>
      <c r="F316" s="8"/>
      <c r="G316" s="8"/>
      <c r="H316" s="8"/>
      <c r="I316" s="8"/>
      <c r="J316" s="8"/>
      <c r="K316" s="8"/>
      <c r="L316" s="8"/>
      <c r="M316" s="8" t="str">
        <f>IF(MAX(C316:L316)&gt;0,MAX(C316:L316)*$N$315,"")</f>
        <v/>
      </c>
    </row>
    <row r="317" spans="1:14" ht="17.25" customHeight="1">
      <c r="A317" s="241">
        <v>2</v>
      </c>
      <c r="B317" s="8" t="str">
        <f t="shared" ref="B317:B355" si="3">B260</f>
        <v>AHMAD RIYUDHA</v>
      </c>
      <c r="C317" s="8"/>
      <c r="D317" s="8"/>
      <c r="E317" s="8"/>
      <c r="F317" s="8"/>
      <c r="G317" s="8"/>
      <c r="H317" s="8"/>
      <c r="I317" s="8"/>
      <c r="J317" s="8"/>
      <c r="K317" s="8"/>
      <c r="L317" s="8"/>
      <c r="M317" s="8" t="str">
        <f t="shared" ref="M317:M355" si="4">IF(MAX(C317:L317)&gt;0,MAX(C317:L317)*$N$315,"")</f>
        <v/>
      </c>
    </row>
    <row r="318" spans="1:14" ht="17.25" customHeight="1">
      <c r="A318" s="241">
        <v>3</v>
      </c>
      <c r="B318" s="8" t="str">
        <f t="shared" si="3"/>
        <v>AHMAD SAYUDINOR</v>
      </c>
      <c r="C318" s="8"/>
      <c r="D318" s="8"/>
      <c r="E318" s="8"/>
      <c r="F318" s="8"/>
      <c r="G318" s="8"/>
      <c r="H318" s="8"/>
      <c r="I318" s="8"/>
      <c r="J318" s="8"/>
      <c r="K318" s="8"/>
      <c r="L318" s="8"/>
      <c r="M318" s="8" t="str">
        <f t="shared" si="4"/>
        <v/>
      </c>
    </row>
    <row r="319" spans="1:14" ht="17.25" customHeight="1">
      <c r="A319" s="241">
        <v>4</v>
      </c>
      <c r="B319" s="8" t="str">
        <f t="shared" si="3"/>
        <v>HILMAN SYA'FEI</v>
      </c>
      <c r="C319" s="8"/>
      <c r="D319" s="8"/>
      <c r="E319" s="8"/>
      <c r="F319" s="8"/>
      <c r="G319" s="8"/>
      <c r="H319" s="8"/>
      <c r="I319" s="8"/>
      <c r="J319" s="8"/>
      <c r="K319" s="8"/>
      <c r="L319" s="8"/>
      <c r="M319" s="8" t="str">
        <f t="shared" si="4"/>
        <v/>
      </c>
    </row>
    <row r="320" spans="1:14" ht="17.25" customHeight="1">
      <c r="A320" s="241">
        <v>5</v>
      </c>
      <c r="B320" s="8" t="str">
        <f t="shared" si="3"/>
        <v>JAMALUDDIN</v>
      </c>
      <c r="C320" s="8"/>
      <c r="D320" s="8"/>
      <c r="E320" s="8"/>
      <c r="F320" s="8"/>
      <c r="G320" s="8"/>
      <c r="H320" s="8"/>
      <c r="I320" s="8"/>
      <c r="J320" s="8"/>
      <c r="K320" s="8"/>
      <c r="L320" s="8"/>
      <c r="M320" s="8" t="str">
        <f t="shared" si="4"/>
        <v/>
      </c>
    </row>
    <row r="321" spans="1:13" ht="17.25" customHeight="1">
      <c r="A321" s="241">
        <v>6</v>
      </c>
      <c r="B321" s="8" t="str">
        <f t="shared" si="3"/>
        <v>M. ADITYA RYANDI</v>
      </c>
      <c r="C321" s="8"/>
      <c r="D321" s="8"/>
      <c r="E321" s="8"/>
      <c r="F321" s="8"/>
      <c r="G321" s="8"/>
      <c r="H321" s="8"/>
      <c r="I321" s="8"/>
      <c r="J321" s="8"/>
      <c r="K321" s="8"/>
      <c r="L321" s="8"/>
      <c r="M321" s="8" t="str">
        <f t="shared" si="4"/>
        <v/>
      </c>
    </row>
    <row r="322" spans="1:13" ht="17.25" customHeight="1">
      <c r="A322" s="241">
        <v>7</v>
      </c>
      <c r="B322" s="8" t="str">
        <f t="shared" si="3"/>
        <v>M. ZAINAL AKBAR</v>
      </c>
      <c r="C322" s="8"/>
      <c r="D322" s="8"/>
      <c r="E322" s="8"/>
      <c r="F322" s="8"/>
      <c r="G322" s="8"/>
      <c r="H322" s="8"/>
      <c r="I322" s="8"/>
      <c r="J322" s="8"/>
      <c r="K322" s="8"/>
      <c r="L322" s="8"/>
      <c r="M322" s="8" t="str">
        <f t="shared" si="4"/>
        <v/>
      </c>
    </row>
    <row r="323" spans="1:13" ht="17.25" customHeight="1">
      <c r="A323" s="241">
        <v>8</v>
      </c>
      <c r="B323" s="8" t="str">
        <f t="shared" si="3"/>
        <v>MAULIDI</v>
      </c>
      <c r="C323" s="8"/>
      <c r="D323" s="8"/>
      <c r="E323" s="8"/>
      <c r="F323" s="8"/>
      <c r="G323" s="8"/>
      <c r="H323" s="8"/>
      <c r="I323" s="8"/>
      <c r="J323" s="8"/>
      <c r="K323" s="8"/>
      <c r="L323" s="8"/>
      <c r="M323" s="8" t="str">
        <f t="shared" si="4"/>
        <v/>
      </c>
    </row>
    <row r="324" spans="1:13" ht="17.25" customHeight="1">
      <c r="A324" s="241">
        <v>9</v>
      </c>
      <c r="B324" s="8" t="str">
        <f t="shared" si="3"/>
        <v>MUHAMMAD AGUS RIFANI</v>
      </c>
      <c r="C324" s="8"/>
      <c r="D324" s="8"/>
      <c r="E324" s="8"/>
      <c r="F324" s="8"/>
      <c r="G324" s="8"/>
      <c r="H324" s="8"/>
      <c r="I324" s="8"/>
      <c r="J324" s="8"/>
      <c r="K324" s="8"/>
      <c r="L324" s="8"/>
      <c r="M324" s="8" t="str">
        <f t="shared" si="4"/>
        <v/>
      </c>
    </row>
    <row r="325" spans="1:13" ht="17.25" customHeight="1">
      <c r="A325" s="241">
        <v>10</v>
      </c>
      <c r="B325" s="8" t="str">
        <f t="shared" si="3"/>
        <v>MUHAMMAD AKBAR</v>
      </c>
      <c r="C325" s="8"/>
      <c r="D325" s="8"/>
      <c r="E325" s="8"/>
      <c r="F325" s="8"/>
      <c r="G325" s="8"/>
      <c r="H325" s="8"/>
      <c r="I325" s="8"/>
      <c r="J325" s="8"/>
      <c r="K325" s="8"/>
      <c r="L325" s="8"/>
      <c r="M325" s="8" t="str">
        <f t="shared" si="4"/>
        <v/>
      </c>
    </row>
    <row r="326" spans="1:13" ht="17.25" customHeight="1">
      <c r="A326" s="241">
        <v>11</v>
      </c>
      <c r="B326" s="8" t="str">
        <f t="shared" si="3"/>
        <v>MUHAMMAD ALPIANOR</v>
      </c>
      <c r="C326" s="8"/>
      <c r="D326" s="8"/>
      <c r="E326" s="8"/>
      <c r="F326" s="8"/>
      <c r="G326" s="8"/>
      <c r="H326" s="8"/>
      <c r="I326" s="8"/>
      <c r="J326" s="8"/>
      <c r="K326" s="8"/>
      <c r="L326" s="8"/>
      <c r="M326" s="8" t="str">
        <f t="shared" si="4"/>
        <v/>
      </c>
    </row>
    <row r="327" spans="1:13" ht="17.25" customHeight="1">
      <c r="A327" s="241">
        <v>12</v>
      </c>
      <c r="B327" s="8" t="str">
        <f t="shared" si="3"/>
        <v>MUHAMMAD ANDRIAN</v>
      </c>
      <c r="C327" s="8"/>
      <c r="D327" s="8"/>
      <c r="E327" s="8"/>
      <c r="F327" s="8"/>
      <c r="G327" s="8"/>
      <c r="H327" s="8"/>
      <c r="I327" s="8"/>
      <c r="J327" s="8"/>
      <c r="K327" s="8"/>
      <c r="L327" s="8"/>
      <c r="M327" s="8" t="str">
        <f t="shared" si="4"/>
        <v/>
      </c>
    </row>
    <row r="328" spans="1:13" ht="17.25" customHeight="1">
      <c r="A328" s="241">
        <v>13</v>
      </c>
      <c r="B328" s="8" t="str">
        <f t="shared" si="3"/>
        <v>MUHAMMAD AZIDAN</v>
      </c>
      <c r="C328" s="8"/>
      <c r="D328" s="8"/>
      <c r="E328" s="8"/>
      <c r="F328" s="8"/>
      <c r="G328" s="8"/>
      <c r="H328" s="8"/>
      <c r="I328" s="8"/>
      <c r="J328" s="8"/>
      <c r="K328" s="8"/>
      <c r="L328" s="8"/>
      <c r="M328" s="8" t="str">
        <f t="shared" si="4"/>
        <v/>
      </c>
    </row>
    <row r="329" spans="1:13" ht="17.25" customHeight="1">
      <c r="A329" s="241">
        <v>14</v>
      </c>
      <c r="B329" s="8" t="str">
        <f t="shared" si="3"/>
        <v>MUHAMMAD FAHRIANSYAH</v>
      </c>
      <c r="C329" s="8"/>
      <c r="D329" s="8"/>
      <c r="E329" s="8"/>
      <c r="F329" s="8"/>
      <c r="G329" s="8"/>
      <c r="H329" s="8"/>
      <c r="I329" s="8"/>
      <c r="J329" s="8"/>
      <c r="K329" s="8"/>
      <c r="L329" s="8"/>
      <c r="M329" s="8" t="str">
        <f t="shared" si="4"/>
        <v/>
      </c>
    </row>
    <row r="330" spans="1:13" ht="17.25" customHeight="1">
      <c r="A330" s="241">
        <v>15</v>
      </c>
      <c r="B330" s="8" t="str">
        <f t="shared" si="3"/>
        <v>MUHAMMAD FAUZAN</v>
      </c>
      <c r="C330" s="8"/>
      <c r="D330" s="8"/>
      <c r="E330" s="8"/>
      <c r="F330" s="8"/>
      <c r="G330" s="8"/>
      <c r="H330" s="8"/>
      <c r="I330" s="8"/>
      <c r="J330" s="8"/>
      <c r="K330" s="8"/>
      <c r="L330" s="8"/>
      <c r="M330" s="8" t="str">
        <f t="shared" si="4"/>
        <v/>
      </c>
    </row>
    <row r="331" spans="1:13" ht="17.25" customHeight="1">
      <c r="A331" s="241">
        <v>16</v>
      </c>
      <c r="B331" s="8" t="str">
        <f t="shared" si="3"/>
        <v>MUHAMMAD FAZAL HAFIZH</v>
      </c>
      <c r="C331" s="8"/>
      <c r="D331" s="8"/>
      <c r="E331" s="8"/>
      <c r="F331" s="8"/>
      <c r="G331" s="8"/>
      <c r="H331" s="8"/>
      <c r="I331" s="8"/>
      <c r="J331" s="8"/>
      <c r="K331" s="8"/>
      <c r="L331" s="8"/>
      <c r="M331" s="8" t="str">
        <f t="shared" si="4"/>
        <v/>
      </c>
    </row>
    <row r="332" spans="1:13" ht="17.25" customHeight="1">
      <c r="A332" s="241">
        <v>17</v>
      </c>
      <c r="B332" s="8" t="str">
        <f t="shared" si="3"/>
        <v>MUHAMMAD FIKRI</v>
      </c>
      <c r="C332" s="8"/>
      <c r="D332" s="8"/>
      <c r="E332" s="8"/>
      <c r="F332" s="8"/>
      <c r="G332" s="8"/>
      <c r="H332" s="8"/>
      <c r="I332" s="8"/>
      <c r="J332" s="8"/>
      <c r="K332" s="8"/>
      <c r="L332" s="8"/>
      <c r="M332" s="8" t="str">
        <f t="shared" si="4"/>
        <v/>
      </c>
    </row>
    <row r="333" spans="1:13" ht="17.25" customHeight="1">
      <c r="A333" s="241">
        <v>18</v>
      </c>
      <c r="B333" s="8" t="str">
        <f t="shared" si="3"/>
        <v>MUHAMMAD IHWAN</v>
      </c>
      <c r="C333" s="8"/>
      <c r="D333" s="8"/>
      <c r="E333" s="8"/>
      <c r="F333" s="8"/>
      <c r="G333" s="8"/>
      <c r="H333" s="8"/>
      <c r="I333" s="8"/>
      <c r="J333" s="8"/>
      <c r="K333" s="8"/>
      <c r="L333" s="8"/>
      <c r="M333" s="8" t="str">
        <f t="shared" si="4"/>
        <v/>
      </c>
    </row>
    <row r="334" spans="1:13" ht="17.25" customHeight="1">
      <c r="A334" s="241">
        <v>19</v>
      </c>
      <c r="B334" s="8" t="str">
        <f t="shared" si="3"/>
        <v>MUHAMMAD IQBAL FIRDAUS</v>
      </c>
      <c r="C334" s="8"/>
      <c r="D334" s="8"/>
      <c r="E334" s="8"/>
      <c r="F334" s="8"/>
      <c r="G334" s="8"/>
      <c r="H334" s="8"/>
      <c r="I334" s="8"/>
      <c r="J334" s="8"/>
      <c r="K334" s="8"/>
      <c r="L334" s="8"/>
      <c r="M334" s="8" t="str">
        <f t="shared" si="4"/>
        <v/>
      </c>
    </row>
    <row r="335" spans="1:13" ht="17.25" customHeight="1">
      <c r="A335" s="241">
        <v>20</v>
      </c>
      <c r="B335" s="8" t="str">
        <f t="shared" si="3"/>
        <v>MUHAMMAD IZZA ARRAFI</v>
      </c>
      <c r="C335" s="8"/>
      <c r="D335" s="8"/>
      <c r="E335" s="8"/>
      <c r="F335" s="8"/>
      <c r="G335" s="8"/>
      <c r="H335" s="8"/>
      <c r="I335" s="8"/>
      <c r="J335" s="8"/>
      <c r="K335" s="8"/>
      <c r="L335" s="8"/>
      <c r="M335" s="8" t="str">
        <f t="shared" si="4"/>
        <v/>
      </c>
    </row>
    <row r="336" spans="1:13" ht="17.25" customHeight="1">
      <c r="A336" s="241">
        <v>21</v>
      </c>
      <c r="B336" s="8" t="str">
        <f t="shared" si="3"/>
        <v>MUHAMMAD MAHDI</v>
      </c>
      <c r="C336" s="8"/>
      <c r="D336" s="8"/>
      <c r="E336" s="8"/>
      <c r="F336" s="8"/>
      <c r="G336" s="8"/>
      <c r="H336" s="8"/>
      <c r="I336" s="8"/>
      <c r="J336" s="8"/>
      <c r="K336" s="8"/>
      <c r="L336" s="8"/>
      <c r="M336" s="8" t="str">
        <f t="shared" si="4"/>
        <v/>
      </c>
    </row>
    <row r="337" spans="1:13" ht="17.25" customHeight="1">
      <c r="A337" s="241">
        <v>22</v>
      </c>
      <c r="B337" s="8" t="str">
        <f t="shared" si="3"/>
        <v>MUHAMMAD NAHDY RAMADHAN</v>
      </c>
      <c r="C337" s="8"/>
      <c r="D337" s="8"/>
      <c r="E337" s="8"/>
      <c r="F337" s="8"/>
      <c r="G337" s="8"/>
      <c r="H337" s="8"/>
      <c r="I337" s="8"/>
      <c r="J337" s="8"/>
      <c r="K337" s="8"/>
      <c r="L337" s="8"/>
      <c r="M337" s="8" t="str">
        <f t="shared" si="4"/>
        <v/>
      </c>
    </row>
    <row r="338" spans="1:13" ht="17.25" customHeight="1">
      <c r="A338" s="241">
        <v>23</v>
      </c>
      <c r="B338" s="8" t="str">
        <f t="shared" si="3"/>
        <v>MUHAMMAD NUR FADHILAH</v>
      </c>
      <c r="C338" s="8"/>
      <c r="D338" s="8"/>
      <c r="E338" s="8"/>
      <c r="F338" s="8"/>
      <c r="G338" s="8"/>
      <c r="H338" s="8"/>
      <c r="I338" s="8"/>
      <c r="J338" s="8"/>
      <c r="K338" s="8"/>
      <c r="L338" s="8"/>
      <c r="M338" s="8" t="str">
        <f t="shared" si="4"/>
        <v/>
      </c>
    </row>
    <row r="339" spans="1:13" ht="17.25" customHeight="1">
      <c r="A339" s="241">
        <v>24</v>
      </c>
      <c r="B339" s="8" t="str">
        <f t="shared" si="3"/>
        <v>MUHAMMAD RAHMAN</v>
      </c>
      <c r="C339" s="8"/>
      <c r="D339" s="8"/>
      <c r="E339" s="8"/>
      <c r="F339" s="8"/>
      <c r="G339" s="8"/>
      <c r="H339" s="8"/>
      <c r="I339" s="8"/>
      <c r="J339" s="8"/>
      <c r="K339" s="8"/>
      <c r="L339" s="8"/>
      <c r="M339" s="8" t="str">
        <f t="shared" si="4"/>
        <v/>
      </c>
    </row>
    <row r="340" spans="1:13" ht="17.25" customHeight="1">
      <c r="A340" s="241">
        <v>25</v>
      </c>
      <c r="B340" s="8" t="str">
        <f t="shared" si="3"/>
        <v>MUHAMMAD RAIHAN</v>
      </c>
      <c r="C340" s="8"/>
      <c r="D340" s="8"/>
      <c r="E340" s="8"/>
      <c r="F340" s="8"/>
      <c r="G340" s="8"/>
      <c r="H340" s="8"/>
      <c r="I340" s="8"/>
      <c r="J340" s="8"/>
      <c r="K340" s="8"/>
      <c r="L340" s="8"/>
      <c r="M340" s="8" t="str">
        <f t="shared" si="4"/>
        <v/>
      </c>
    </row>
    <row r="341" spans="1:13" ht="17.25" customHeight="1">
      <c r="A341" s="241">
        <v>26</v>
      </c>
      <c r="B341" s="8" t="str">
        <f t="shared" si="3"/>
        <v>MUHAMMAD RAYHAN PARIZAN</v>
      </c>
      <c r="C341" s="8"/>
      <c r="D341" s="8"/>
      <c r="E341" s="8"/>
      <c r="F341" s="8"/>
      <c r="G341" s="8"/>
      <c r="H341" s="8"/>
      <c r="I341" s="8"/>
      <c r="J341" s="8"/>
      <c r="K341" s="8"/>
      <c r="L341" s="8"/>
      <c r="M341" s="8" t="str">
        <f t="shared" si="4"/>
        <v/>
      </c>
    </row>
    <row r="342" spans="1:13" ht="17.25" customHeight="1">
      <c r="A342" s="241">
        <v>27</v>
      </c>
      <c r="B342" s="8" t="str">
        <f t="shared" si="3"/>
        <v>MUHAMMAD RIFKI</v>
      </c>
      <c r="C342" s="8"/>
      <c r="D342" s="8"/>
      <c r="E342" s="8"/>
      <c r="F342" s="8"/>
      <c r="G342" s="8"/>
      <c r="H342" s="8"/>
      <c r="I342" s="8"/>
      <c r="J342" s="8"/>
      <c r="K342" s="8"/>
      <c r="L342" s="8"/>
      <c r="M342" s="8" t="str">
        <f t="shared" si="4"/>
        <v/>
      </c>
    </row>
    <row r="343" spans="1:13" ht="17.25" customHeight="1">
      <c r="A343" s="241">
        <v>28</v>
      </c>
      <c r="B343" s="8" t="str">
        <f t="shared" si="3"/>
        <v>MUHAMMAD RINALDI MAULANA</v>
      </c>
      <c r="C343" s="8"/>
      <c r="D343" s="8"/>
      <c r="E343" s="8"/>
      <c r="F343" s="8"/>
      <c r="G343" s="8"/>
      <c r="H343" s="8"/>
      <c r="I343" s="8"/>
      <c r="J343" s="8"/>
      <c r="K343" s="8"/>
      <c r="L343" s="8"/>
      <c r="M343" s="8" t="str">
        <f t="shared" si="4"/>
        <v/>
      </c>
    </row>
    <row r="344" spans="1:13" ht="17.25" customHeight="1">
      <c r="A344" s="241">
        <v>29</v>
      </c>
      <c r="B344" s="8" t="str">
        <f t="shared" si="3"/>
        <v>MUHAMMAD RIZAL</v>
      </c>
      <c r="C344" s="8"/>
      <c r="D344" s="8"/>
      <c r="E344" s="8"/>
      <c r="F344" s="8"/>
      <c r="G344" s="8"/>
      <c r="H344" s="8"/>
      <c r="I344" s="8"/>
      <c r="J344" s="8"/>
      <c r="K344" s="8"/>
      <c r="L344" s="8"/>
      <c r="M344" s="8" t="str">
        <f t="shared" si="4"/>
        <v/>
      </c>
    </row>
    <row r="345" spans="1:13" ht="17.25" customHeight="1">
      <c r="A345" s="241">
        <v>30</v>
      </c>
      <c r="B345" s="8" t="str">
        <f t="shared" si="3"/>
        <v>MUHAMMAD RUDI</v>
      </c>
      <c r="C345" s="8"/>
      <c r="D345" s="8"/>
      <c r="E345" s="8"/>
      <c r="F345" s="8"/>
      <c r="G345" s="8"/>
      <c r="H345" s="8"/>
      <c r="I345" s="8"/>
      <c r="J345" s="8"/>
      <c r="K345" s="8"/>
      <c r="L345" s="8"/>
      <c r="M345" s="8" t="str">
        <f t="shared" si="4"/>
        <v/>
      </c>
    </row>
    <row r="346" spans="1:13" ht="17.25" customHeight="1">
      <c r="A346" s="241">
        <v>31</v>
      </c>
      <c r="B346" s="8" t="str">
        <f t="shared" si="3"/>
        <v>MUHAMMAD SARBANI</v>
      </c>
      <c r="C346" s="8"/>
      <c r="D346" s="8"/>
      <c r="E346" s="8"/>
      <c r="F346" s="8"/>
      <c r="G346" s="8"/>
      <c r="H346" s="8"/>
      <c r="I346" s="8"/>
      <c r="J346" s="8"/>
      <c r="K346" s="8"/>
      <c r="L346" s="8"/>
      <c r="M346" s="8" t="str">
        <f t="shared" si="4"/>
        <v/>
      </c>
    </row>
    <row r="347" spans="1:13" ht="17.25" customHeight="1">
      <c r="A347" s="241">
        <v>32</v>
      </c>
      <c r="B347" s="8" t="str">
        <f t="shared" si="3"/>
        <v>MUHAMMAD SYIFA ALIF NUGRAHA</v>
      </c>
      <c r="C347" s="8"/>
      <c r="D347" s="8"/>
      <c r="E347" s="8"/>
      <c r="F347" s="8"/>
      <c r="G347" s="8"/>
      <c r="H347" s="8"/>
      <c r="I347" s="8"/>
      <c r="J347" s="8"/>
      <c r="K347" s="8"/>
      <c r="L347" s="8"/>
      <c r="M347" s="8" t="str">
        <f t="shared" si="4"/>
        <v/>
      </c>
    </row>
    <row r="348" spans="1:13" ht="17.25" customHeight="1">
      <c r="A348" s="241">
        <v>33</v>
      </c>
      <c r="B348" s="8" t="str">
        <f t="shared" si="3"/>
        <v>MUHAMMAD YUSUF</v>
      </c>
      <c r="C348" s="8"/>
      <c r="D348" s="8"/>
      <c r="E348" s="8"/>
      <c r="F348" s="8"/>
      <c r="G348" s="8"/>
      <c r="H348" s="8"/>
      <c r="I348" s="8"/>
      <c r="J348" s="8"/>
      <c r="K348" s="8"/>
      <c r="L348" s="8"/>
      <c r="M348" s="8" t="str">
        <f t="shared" si="4"/>
        <v/>
      </c>
    </row>
    <row r="349" spans="1:13" ht="17.25" customHeight="1">
      <c r="A349" s="241">
        <v>34</v>
      </c>
      <c r="B349" s="8" t="str">
        <f t="shared" si="3"/>
        <v>OSAMAH NASRULLAH</v>
      </c>
      <c r="C349" s="8"/>
      <c r="D349" s="8"/>
      <c r="E349" s="8"/>
      <c r="F349" s="8"/>
      <c r="G349" s="8"/>
      <c r="H349" s="8"/>
      <c r="I349" s="8"/>
      <c r="J349" s="8"/>
      <c r="K349" s="8"/>
      <c r="L349" s="8"/>
      <c r="M349" s="8" t="str">
        <f t="shared" si="4"/>
        <v/>
      </c>
    </row>
    <row r="350" spans="1:13" ht="17.25" customHeight="1">
      <c r="A350" s="241">
        <v>35</v>
      </c>
      <c r="B350" s="8" t="str">
        <f t="shared" si="3"/>
        <v>RUDISA</v>
      </c>
      <c r="C350" s="8"/>
      <c r="D350" s="8"/>
      <c r="E350" s="8"/>
      <c r="F350" s="8"/>
      <c r="G350" s="8"/>
      <c r="H350" s="8"/>
      <c r="I350" s="8"/>
      <c r="J350" s="8"/>
      <c r="K350" s="8"/>
      <c r="L350" s="8"/>
      <c r="M350" s="8" t="str">
        <f t="shared" si="4"/>
        <v/>
      </c>
    </row>
    <row r="351" spans="1:13" ht="17.25" customHeight="1">
      <c r="A351" s="241">
        <v>36</v>
      </c>
      <c r="B351" s="8" t="str">
        <f t="shared" si="3"/>
        <v>ZAINAL ILMI</v>
      </c>
      <c r="C351" s="8"/>
      <c r="D351" s="8"/>
      <c r="E351" s="8"/>
      <c r="F351" s="8"/>
      <c r="G351" s="8"/>
      <c r="H351" s="8"/>
      <c r="I351" s="8"/>
      <c r="J351" s="8"/>
      <c r="K351" s="8"/>
      <c r="L351" s="8"/>
      <c r="M351" s="8" t="str">
        <f t="shared" si="4"/>
        <v/>
      </c>
    </row>
    <row r="352" spans="1:13" ht="17.25" customHeight="1">
      <c r="A352" s="241">
        <v>37</v>
      </c>
      <c r="B352" s="8">
        <f t="shared" si="3"/>
        <v>0</v>
      </c>
      <c r="C352" s="8"/>
      <c r="D352" s="8"/>
      <c r="E352" s="8"/>
      <c r="F352" s="8"/>
      <c r="G352" s="8"/>
      <c r="H352" s="8"/>
      <c r="I352" s="8"/>
      <c r="J352" s="8"/>
      <c r="K352" s="8"/>
      <c r="L352" s="8"/>
      <c r="M352" s="8" t="str">
        <f t="shared" si="4"/>
        <v/>
      </c>
    </row>
    <row r="353" spans="1:13" ht="17.25" customHeight="1">
      <c r="A353" s="241">
        <v>38</v>
      </c>
      <c r="B353" s="8">
        <f t="shared" si="3"/>
        <v>0</v>
      </c>
      <c r="C353" s="8"/>
      <c r="D353" s="8"/>
      <c r="E353" s="8"/>
      <c r="F353" s="8"/>
      <c r="G353" s="8"/>
      <c r="H353" s="8"/>
      <c r="I353" s="8"/>
      <c r="J353" s="8"/>
      <c r="K353" s="8"/>
      <c r="L353" s="8"/>
      <c r="M353" s="8" t="str">
        <f t="shared" si="4"/>
        <v/>
      </c>
    </row>
    <row r="354" spans="1:13" ht="17.25" customHeight="1">
      <c r="A354" s="241">
        <v>39</v>
      </c>
      <c r="B354" s="8">
        <f t="shared" si="3"/>
        <v>0</v>
      </c>
      <c r="C354" s="8"/>
      <c r="D354" s="8"/>
      <c r="E354" s="8"/>
      <c r="F354" s="8"/>
      <c r="G354" s="8"/>
      <c r="H354" s="8"/>
      <c r="I354" s="8"/>
      <c r="J354" s="8"/>
      <c r="K354" s="8"/>
      <c r="L354" s="8"/>
      <c r="M354" s="8" t="str">
        <f t="shared" si="4"/>
        <v/>
      </c>
    </row>
    <row r="355" spans="1:13" ht="17.25" customHeight="1">
      <c r="A355" s="241">
        <v>40</v>
      </c>
      <c r="B355" s="8">
        <f t="shared" si="3"/>
        <v>0</v>
      </c>
      <c r="C355" s="8"/>
      <c r="D355" s="8"/>
      <c r="E355" s="8"/>
      <c r="F355" s="8"/>
      <c r="G355" s="8"/>
      <c r="H355" s="8"/>
      <c r="I355" s="8"/>
      <c r="J355" s="8"/>
      <c r="K355" s="8"/>
      <c r="L355" s="8"/>
      <c r="M355" s="8" t="str">
        <f t="shared" si="4"/>
        <v/>
      </c>
    </row>
    <row r="357" spans="1:13" ht="17.25" customHeight="1">
      <c r="A357" s="1" t="s">
        <v>182</v>
      </c>
    </row>
    <row r="358" spans="1:13" ht="17.25" customHeight="1">
      <c r="B358" s="1" t="s">
        <v>159</v>
      </c>
    </row>
    <row r="359" spans="1:13" ht="17.25" customHeight="1">
      <c r="B359" s="1" t="s">
        <v>160</v>
      </c>
    </row>
    <row r="360" spans="1:13" ht="17.25" customHeight="1">
      <c r="B360" s="1" t="s">
        <v>161</v>
      </c>
    </row>
    <row r="361" spans="1:13" ht="17.25" customHeight="1">
      <c r="B361" s="1" t="s">
        <v>162</v>
      </c>
    </row>
    <row r="363" spans="1:13" ht="17.25" customHeight="1">
      <c r="A363" s="1" t="s">
        <v>163</v>
      </c>
    </row>
    <row r="364" spans="1:13" ht="17.25" customHeight="1">
      <c r="A364" s="14">
        <v>1</v>
      </c>
      <c r="B364" s="327" t="s">
        <v>391</v>
      </c>
      <c r="C364" s="327"/>
      <c r="D364" s="327"/>
      <c r="E364" s="327"/>
      <c r="F364" s="327"/>
      <c r="G364" s="327"/>
      <c r="H364" s="327"/>
    </row>
    <row r="365" spans="1:13" ht="17.25" customHeight="1">
      <c r="A365" s="14">
        <v>2</v>
      </c>
      <c r="B365" s="327" t="s">
        <v>393</v>
      </c>
      <c r="C365" s="327"/>
      <c r="D365" s="327"/>
      <c r="E365" s="327"/>
      <c r="F365" s="327"/>
      <c r="G365" s="327"/>
      <c r="H365" s="327"/>
    </row>
    <row r="366" spans="1:13" ht="17.25" customHeight="1">
      <c r="A366" s="14">
        <v>3</v>
      </c>
      <c r="B366" s="327" t="s">
        <v>394</v>
      </c>
      <c r="C366" s="327"/>
      <c r="D366" s="327"/>
      <c r="E366" s="327"/>
      <c r="F366" s="327"/>
      <c r="G366" s="327"/>
      <c r="H366" s="327"/>
    </row>
    <row r="367" spans="1:13" ht="17.25" customHeight="1">
      <c r="A367" s="14">
        <v>4</v>
      </c>
      <c r="B367" s="327"/>
      <c r="C367" s="327"/>
      <c r="D367" s="327"/>
      <c r="E367" s="327"/>
      <c r="F367" s="327"/>
      <c r="G367" s="327"/>
      <c r="H367" s="327"/>
    </row>
    <row r="368" spans="1:13" ht="17.25" customHeight="1">
      <c r="A368" s="14">
        <v>5</v>
      </c>
      <c r="B368" s="327"/>
      <c r="C368" s="327"/>
      <c r="D368" s="327"/>
      <c r="E368" s="327"/>
      <c r="F368" s="327"/>
      <c r="G368" s="327"/>
      <c r="H368" s="327"/>
    </row>
    <row r="369" spans="1:10" ht="17.25" customHeight="1">
      <c r="A369" s="14">
        <v>6</v>
      </c>
      <c r="B369" s="327"/>
      <c r="C369" s="327"/>
      <c r="D369" s="327"/>
      <c r="E369" s="327"/>
      <c r="F369" s="327"/>
      <c r="G369" s="327"/>
      <c r="H369" s="327"/>
    </row>
    <row r="370" spans="1:10" ht="17.25" customHeight="1">
      <c r="A370" s="14">
        <v>7</v>
      </c>
      <c r="B370" s="327"/>
      <c r="C370" s="327"/>
      <c r="D370" s="327"/>
      <c r="E370" s="327"/>
      <c r="F370" s="327"/>
      <c r="G370" s="327"/>
      <c r="H370" s="327"/>
    </row>
    <row r="371" spans="1:10" ht="17.25" customHeight="1">
      <c r="A371" s="14">
        <v>8</v>
      </c>
      <c r="B371" s="327"/>
      <c r="C371" s="327"/>
      <c r="D371" s="327"/>
      <c r="E371" s="327"/>
      <c r="F371" s="327"/>
      <c r="G371" s="327"/>
      <c r="H371" s="327"/>
    </row>
    <row r="372" spans="1:10" ht="17.25" customHeight="1">
      <c r="A372" s="14">
        <v>9</v>
      </c>
      <c r="B372" s="327"/>
      <c r="C372" s="327"/>
      <c r="D372" s="327"/>
      <c r="E372" s="327"/>
      <c r="F372" s="327"/>
      <c r="G372" s="327"/>
      <c r="H372" s="327"/>
    </row>
    <row r="373" spans="1:10" ht="17.25" customHeight="1">
      <c r="A373" s="14">
        <v>10</v>
      </c>
      <c r="B373" s="327"/>
      <c r="C373" s="327"/>
      <c r="D373" s="327"/>
      <c r="E373" s="327"/>
      <c r="F373" s="327"/>
      <c r="G373" s="327"/>
      <c r="H373" s="327"/>
    </row>
    <row r="375" spans="1:10" ht="17.25" customHeight="1">
      <c r="B375" s="1" t="s">
        <v>164</v>
      </c>
    </row>
    <row r="376" spans="1:10" ht="17.25" customHeight="1">
      <c r="A376" s="479" t="s">
        <v>165</v>
      </c>
      <c r="B376" s="465"/>
      <c r="C376" s="97" t="s">
        <v>166</v>
      </c>
      <c r="D376" s="97"/>
      <c r="E376" s="97" t="s">
        <v>167</v>
      </c>
      <c r="F376" s="97"/>
      <c r="G376" s="97"/>
      <c r="H376" s="97" t="s">
        <v>36</v>
      </c>
    </row>
    <row r="377" spans="1:10" ht="17.25" customHeight="1">
      <c r="A377" s="483" t="e">
        <f>C314</f>
        <v>#REF!</v>
      </c>
      <c r="B377" s="465"/>
      <c r="C377" s="98" t="s">
        <v>168</v>
      </c>
      <c r="D377" s="98"/>
      <c r="E377" s="244"/>
      <c r="F377" s="244"/>
      <c r="G377" s="244"/>
      <c r="H377" s="247"/>
    </row>
    <row r="378" spans="1:10" ht="17.25" customHeight="1">
      <c r="A378" s="487" t="s">
        <v>169</v>
      </c>
      <c r="B378" s="488"/>
      <c r="C378" s="244"/>
      <c r="D378" s="244"/>
      <c r="E378" s="244"/>
      <c r="F378" s="244"/>
      <c r="G378" s="244"/>
      <c r="H378" s="247"/>
    </row>
    <row r="380" spans="1:10" ht="17.25" customHeight="1">
      <c r="A380" s="1" t="s">
        <v>171</v>
      </c>
    </row>
    <row r="381" spans="1:10" ht="81.75" customHeight="1">
      <c r="B381" s="469" t="str">
        <f>"Pembelajaran Remedial dilaksanakan segera setelah diadakan penilaian bagi peserta didik yang mendapat nilai di bawah "&amp;kkmmpp!F8 &amp;" .Strategi pembelajaran remedial dilaksanakan dengan …………………………………….. berdasarkan indikator pembelajaran yang belum dicapai oleh masing-masing peserta didik"</f>
        <v>Pembelajaran Remedial dilaksanakan segera setelah diadakan penilaian bagi peserta didik yang mendapat nilai di bawah 75 .Strategi pembelajaran remedial dilaksanakan dengan …………………………………….. berdasarkan indikator pembelajaran yang belum dicapai oleh masing-masing peserta didik</v>
      </c>
      <c r="C381" s="327"/>
      <c r="D381" s="327"/>
      <c r="E381" s="327"/>
      <c r="F381" s="327"/>
      <c r="G381" s="327"/>
      <c r="H381" s="327"/>
      <c r="I381" s="327"/>
      <c r="J381" s="327"/>
    </row>
    <row r="383" spans="1:10" ht="17.25" customHeight="1">
      <c r="A383" s="1" t="s">
        <v>172</v>
      </c>
    </row>
    <row r="384" spans="1:10" ht="17.25" customHeight="1">
      <c r="B384" s="469" t="str">
        <f>"Pengayaan diberikan kepada peserta didik yang mendapat nilai di atas "&amp;kkmmpp!F8 &amp;" . dengan cara …………………."</f>
        <v>Pengayaan diberikan kepada peserta didik yang mendapat nilai di atas 75 . dengan cara ………………….</v>
      </c>
      <c r="C384" s="327"/>
      <c r="D384" s="327"/>
      <c r="E384" s="327"/>
      <c r="F384" s="327"/>
      <c r="G384" s="327"/>
      <c r="H384" s="327"/>
      <c r="I384" s="327"/>
      <c r="J384" s="327"/>
    </row>
    <row r="386" spans="1:10" ht="17.25" customHeight="1">
      <c r="A386" s="5" t="s">
        <v>173</v>
      </c>
    </row>
    <row r="387" spans="1:10" ht="17.25" customHeight="1">
      <c r="A387" s="1">
        <v>1</v>
      </c>
      <c r="B387" s="1" t="s">
        <v>174</v>
      </c>
      <c r="C387" s="466" t="s">
        <v>405</v>
      </c>
      <c r="D387" s="466"/>
      <c r="E387" s="466"/>
      <c r="F387" s="466"/>
      <c r="G387" s="466"/>
      <c r="H387" s="466"/>
      <c r="I387" s="466"/>
      <c r="J387" s="466"/>
    </row>
    <row r="389" spans="1:10" ht="17.25" customHeight="1">
      <c r="A389" s="1">
        <v>2</v>
      </c>
      <c r="B389" s="1" t="s">
        <v>175</v>
      </c>
      <c r="C389" s="466" t="s">
        <v>406</v>
      </c>
      <c r="D389" s="466"/>
      <c r="E389" s="466"/>
      <c r="F389" s="466"/>
      <c r="G389" s="466"/>
      <c r="H389" s="466"/>
      <c r="I389" s="466"/>
      <c r="J389" s="466"/>
    </row>
    <row r="391" spans="1:10" s="7" customFormat="1" ht="36" customHeight="1">
      <c r="A391" s="7">
        <v>3</v>
      </c>
      <c r="B391" s="7" t="s">
        <v>51</v>
      </c>
      <c r="C391" s="327" t="str">
        <f>": "&amp;silabus!G35</f>
        <v>: - Buku Pengetahuan Bahan
- Tempat Usaha/Toko/MM</v>
      </c>
      <c r="D391" s="327"/>
      <c r="E391" s="327"/>
      <c r="F391" s="327"/>
      <c r="G391" s="327"/>
      <c r="H391" s="327"/>
      <c r="I391" s="327"/>
      <c r="J391" s="327"/>
    </row>
    <row r="393" spans="1:10" ht="17.25" customHeight="1">
      <c r="B393" s="1" t="s">
        <v>176</v>
      </c>
      <c r="H393" s="1" t="str">
        <f>ki!C11</f>
        <v>Barabai, 16 April 2020</v>
      </c>
    </row>
    <row r="394" spans="1:10" ht="17.25" customHeight="1">
      <c r="B394" s="1" t="str">
        <f>ki!A12</f>
        <v>Kepala SMKN 1 Barabai</v>
      </c>
      <c r="H394" s="1" t="str">
        <f>ki!C12</f>
        <v>Guru Mata Pelajaran</v>
      </c>
    </row>
    <row r="398" spans="1:10" ht="17.25" customHeight="1">
      <c r="B398" s="1" t="str">
        <f>ki!A16</f>
        <v>Norta Dewi Yuniati, S.P, M.Pd</v>
      </c>
      <c r="H398" s="1" t="str">
        <f>ki!C16</f>
        <v>Abdian Noor, S.Pd</v>
      </c>
    </row>
    <row r="399" spans="1:10" ht="17.25" customHeight="1">
      <c r="B399" s="1" t="str">
        <f>ki!A17</f>
        <v>NIP. 19710623 200604 2 021</v>
      </c>
      <c r="H399" s="1" t="str">
        <f>ki!C17</f>
        <v>NIP. 19680906 199412 1 005</v>
      </c>
    </row>
  </sheetData>
  <mergeCells count="234">
    <mergeCell ref="B384:J384"/>
    <mergeCell ref="C387:J387"/>
    <mergeCell ref="C389:J389"/>
    <mergeCell ref="C391:J391"/>
    <mergeCell ref="B372:H372"/>
    <mergeCell ref="B373:H373"/>
    <mergeCell ref="A376:B376"/>
    <mergeCell ref="A377:B377"/>
    <mergeCell ref="A378:B378"/>
    <mergeCell ref="B381:J381"/>
    <mergeCell ref="B366:H366"/>
    <mergeCell ref="B367:H367"/>
    <mergeCell ref="B368:H368"/>
    <mergeCell ref="B369:H369"/>
    <mergeCell ref="B370:H370"/>
    <mergeCell ref="B371:H371"/>
    <mergeCell ref="B308:H308"/>
    <mergeCell ref="B309:H309"/>
    <mergeCell ref="B310:H310"/>
    <mergeCell ref="C314:L314"/>
    <mergeCell ref="B364:H364"/>
    <mergeCell ref="B365:H365"/>
    <mergeCell ref="B302:H302"/>
    <mergeCell ref="B303:H303"/>
    <mergeCell ref="B304:H304"/>
    <mergeCell ref="B305:H305"/>
    <mergeCell ref="B306:H306"/>
    <mergeCell ref="B307:H307"/>
    <mergeCell ref="B254:H254"/>
    <mergeCell ref="A257:A258"/>
    <mergeCell ref="B257:B258"/>
    <mergeCell ref="C257:L257"/>
    <mergeCell ref="M257:M258"/>
    <mergeCell ref="B301:H301"/>
    <mergeCell ref="B248:H248"/>
    <mergeCell ref="B249:H249"/>
    <mergeCell ref="B250:H250"/>
    <mergeCell ref="B251:H251"/>
    <mergeCell ref="B252:H252"/>
    <mergeCell ref="B253:H253"/>
    <mergeCell ref="B242:H242"/>
    <mergeCell ref="B243:H243"/>
    <mergeCell ref="A244:H244"/>
    <mergeCell ref="B245:H245"/>
    <mergeCell ref="B246:H246"/>
    <mergeCell ref="B247:H247"/>
    <mergeCell ref="B236:H236"/>
    <mergeCell ref="B237:H237"/>
    <mergeCell ref="B238:H238"/>
    <mergeCell ref="B239:H239"/>
    <mergeCell ref="B240:H240"/>
    <mergeCell ref="B241:H241"/>
    <mergeCell ref="A232:B232"/>
    <mergeCell ref="C232:D232"/>
    <mergeCell ref="E232:G232"/>
    <mergeCell ref="A233:H233"/>
    <mergeCell ref="B234:H234"/>
    <mergeCell ref="B235:H235"/>
    <mergeCell ref="D140:E140"/>
    <mergeCell ref="D141:E141"/>
    <mergeCell ref="D142:E142"/>
    <mergeCell ref="D143:E143"/>
    <mergeCell ref="A231:B231"/>
    <mergeCell ref="C231:D231"/>
    <mergeCell ref="E231:G231"/>
    <mergeCell ref="A133:H133"/>
    <mergeCell ref="A134:B134"/>
    <mergeCell ref="C134:D134"/>
    <mergeCell ref="E134:G134"/>
    <mergeCell ref="D138:E138"/>
    <mergeCell ref="D139:E139"/>
    <mergeCell ref="A129:H129"/>
    <mergeCell ref="A130:B130"/>
    <mergeCell ref="C130:D130"/>
    <mergeCell ref="E130:G130"/>
    <mergeCell ref="A131:H131"/>
    <mergeCell ref="A132:B132"/>
    <mergeCell ref="C132:D132"/>
    <mergeCell ref="E132:G132"/>
    <mergeCell ref="A124:H124"/>
    <mergeCell ref="A125:B125"/>
    <mergeCell ref="C125:D125"/>
    <mergeCell ref="E125:G125"/>
    <mergeCell ref="A128:B128"/>
    <mergeCell ref="C128:D128"/>
    <mergeCell ref="E128:G128"/>
    <mergeCell ref="A120:H120"/>
    <mergeCell ref="A121:B121"/>
    <mergeCell ref="C121:D121"/>
    <mergeCell ref="E121:G121"/>
    <mergeCell ref="A122:H122"/>
    <mergeCell ref="A123:B123"/>
    <mergeCell ref="C123:D123"/>
    <mergeCell ref="E123:G123"/>
    <mergeCell ref="A115:H115"/>
    <mergeCell ref="A116:B116"/>
    <mergeCell ref="C116:D116"/>
    <mergeCell ref="E116:G116"/>
    <mergeCell ref="A119:B119"/>
    <mergeCell ref="C119:D119"/>
    <mergeCell ref="E119:G119"/>
    <mergeCell ref="A111:H111"/>
    <mergeCell ref="A112:B112"/>
    <mergeCell ref="C112:D112"/>
    <mergeCell ref="E112:G112"/>
    <mergeCell ref="A113:H113"/>
    <mergeCell ref="A114:B114"/>
    <mergeCell ref="C114:D114"/>
    <mergeCell ref="E114:G114"/>
    <mergeCell ref="A106:H106"/>
    <mergeCell ref="A107:B107"/>
    <mergeCell ref="C107:D107"/>
    <mergeCell ref="E107:G107"/>
    <mergeCell ref="A110:B110"/>
    <mergeCell ref="C110:D110"/>
    <mergeCell ref="E110:G110"/>
    <mergeCell ref="A102:H102"/>
    <mergeCell ref="A103:B103"/>
    <mergeCell ref="C103:D103"/>
    <mergeCell ref="E103:G103"/>
    <mergeCell ref="A104:H104"/>
    <mergeCell ref="A105:B105"/>
    <mergeCell ref="C105:D105"/>
    <mergeCell ref="E105:G105"/>
    <mergeCell ref="A97:H97"/>
    <mergeCell ref="A98:B98"/>
    <mergeCell ref="C98:D98"/>
    <mergeCell ref="E98:G98"/>
    <mergeCell ref="A101:B101"/>
    <mergeCell ref="C101:D101"/>
    <mergeCell ref="E101:G101"/>
    <mergeCell ref="A93:H93"/>
    <mergeCell ref="A94:B94"/>
    <mergeCell ref="C94:D94"/>
    <mergeCell ref="E94:G94"/>
    <mergeCell ref="A95:H95"/>
    <mergeCell ref="A96:B96"/>
    <mergeCell ref="C96:D96"/>
    <mergeCell ref="E96:G96"/>
    <mergeCell ref="A88:H88"/>
    <mergeCell ref="A89:B89"/>
    <mergeCell ref="C89:D89"/>
    <mergeCell ref="E89:G89"/>
    <mergeCell ref="A92:B92"/>
    <mergeCell ref="C92:D92"/>
    <mergeCell ref="E92:G92"/>
    <mergeCell ref="A84:H84"/>
    <mergeCell ref="A85:B85"/>
    <mergeCell ref="C85:D85"/>
    <mergeCell ref="E85:G85"/>
    <mergeCell ref="A86:H86"/>
    <mergeCell ref="A87:B87"/>
    <mergeCell ref="C87:D87"/>
    <mergeCell ref="E87:G87"/>
    <mergeCell ref="A79:H79"/>
    <mergeCell ref="A80:B80"/>
    <mergeCell ref="C80:D80"/>
    <mergeCell ref="E80:G80"/>
    <mergeCell ref="A83:B83"/>
    <mergeCell ref="C83:D83"/>
    <mergeCell ref="E83:G83"/>
    <mergeCell ref="A75:H75"/>
    <mergeCell ref="A76:B76"/>
    <mergeCell ref="C76:D76"/>
    <mergeCell ref="E76:G76"/>
    <mergeCell ref="A77:H77"/>
    <mergeCell ref="A78:B78"/>
    <mergeCell ref="C78:D78"/>
    <mergeCell ref="E78:G78"/>
    <mergeCell ref="A70:H70"/>
    <mergeCell ref="A71:B71"/>
    <mergeCell ref="C71:D71"/>
    <mergeCell ref="E71:G71"/>
    <mergeCell ref="A74:B74"/>
    <mergeCell ref="C74:D74"/>
    <mergeCell ref="E74:G74"/>
    <mergeCell ref="A66:H66"/>
    <mergeCell ref="A67:B67"/>
    <mergeCell ref="C67:D67"/>
    <mergeCell ref="E67:G67"/>
    <mergeCell ref="A68:H68"/>
    <mergeCell ref="A69:B69"/>
    <mergeCell ref="C69:D69"/>
    <mergeCell ref="E69:G69"/>
    <mergeCell ref="A61:H61"/>
    <mergeCell ref="A62:B62"/>
    <mergeCell ref="C62:D62"/>
    <mergeCell ref="E62:G62"/>
    <mergeCell ref="A65:B65"/>
    <mergeCell ref="C65:D65"/>
    <mergeCell ref="E65:G65"/>
    <mergeCell ref="A57:H57"/>
    <mergeCell ref="A58:B58"/>
    <mergeCell ref="C58:D58"/>
    <mergeCell ref="E58:G58"/>
    <mergeCell ref="A59:H59"/>
    <mergeCell ref="A60:B60"/>
    <mergeCell ref="C60:D60"/>
    <mergeCell ref="E60:G60"/>
    <mergeCell ref="A52:H52"/>
    <mergeCell ref="A53:B53"/>
    <mergeCell ref="C53:D53"/>
    <mergeCell ref="E53:G53"/>
    <mergeCell ref="A56:B56"/>
    <mergeCell ref="C56:D56"/>
    <mergeCell ref="E56:G56"/>
    <mergeCell ref="A48:H48"/>
    <mergeCell ref="A49:B49"/>
    <mergeCell ref="C49:D49"/>
    <mergeCell ref="E49:G49"/>
    <mergeCell ref="A50:H50"/>
    <mergeCell ref="A51:B51"/>
    <mergeCell ref="C51:D51"/>
    <mergeCell ref="E51:G51"/>
    <mergeCell ref="A30:J30"/>
    <mergeCell ref="A31:J31"/>
    <mergeCell ref="A34:J34"/>
    <mergeCell ref="A35:J35"/>
    <mergeCell ref="A38:J38"/>
    <mergeCell ref="A47:B47"/>
    <mergeCell ref="C47:D47"/>
    <mergeCell ref="E47:G47"/>
    <mergeCell ref="A20:J20"/>
    <mergeCell ref="A21:J21"/>
    <mergeCell ref="A22:J22"/>
    <mergeCell ref="A23:J23"/>
    <mergeCell ref="A26:J26"/>
    <mergeCell ref="A27:J27"/>
    <mergeCell ref="A1:J1"/>
    <mergeCell ref="A2:J2"/>
    <mergeCell ref="A3:J3"/>
    <mergeCell ref="A4:J4"/>
    <mergeCell ref="A5:J5"/>
    <mergeCell ref="A7:J7"/>
  </mergeCells>
  <pageMargins left="0.7" right="0.7" top="0.75" bottom="0.75" header="0.3" footer="0.3"/>
  <pageSetup orientation="portrait" r:id="rId1"/>
  <drawing r:id="rId2"/>
</worksheet>
</file>

<file path=xl/worksheets/sheet40.xml><?xml version="1.0" encoding="utf-8"?>
<worksheet xmlns="http://schemas.openxmlformats.org/spreadsheetml/2006/main" xmlns:r="http://schemas.openxmlformats.org/officeDocument/2006/relationships">
  <dimension ref="A1:N399"/>
  <sheetViews>
    <sheetView topLeftCell="A4" zoomScale="85" zoomScaleNormal="85" workbookViewId="0">
      <selection activeCell="A30" sqref="A30:J30"/>
    </sheetView>
  </sheetViews>
  <sheetFormatPr defaultRowHeight="17.25" customHeight="1"/>
  <cols>
    <col min="1" max="1" width="4.42578125" style="1" customWidth="1"/>
    <col min="2" max="2" width="22.28515625" style="1" customWidth="1"/>
    <col min="3" max="8" width="11.85546875" style="1" customWidth="1"/>
    <col min="9" max="13" width="8.28515625" style="1" customWidth="1"/>
    <col min="14" max="15" width="11.85546875" style="1" customWidth="1"/>
    <col min="16" max="16384" width="9.140625" style="1"/>
  </cols>
  <sheetData>
    <row r="1" spans="1:14" ht="17.25" customHeight="1">
      <c r="A1" s="352" t="str">
        <f>alokasi!A1</f>
        <v>PEMERINTAH KABUPATEN HULU SUNGAI SELATAN</v>
      </c>
      <c r="B1" s="352"/>
      <c r="C1" s="352"/>
      <c r="D1" s="352"/>
      <c r="E1" s="352"/>
      <c r="F1" s="352"/>
      <c r="G1" s="352"/>
      <c r="H1" s="352"/>
      <c r="I1" s="352"/>
      <c r="J1" s="352"/>
    </row>
    <row r="2" spans="1:14" ht="17.25" customHeight="1">
      <c r="A2" s="352" t="str">
        <f>alokasi!A2</f>
        <v>DINAS PENDIDIKAN</v>
      </c>
      <c r="B2" s="352"/>
      <c r="C2" s="352"/>
      <c r="D2" s="352"/>
      <c r="E2" s="352"/>
      <c r="F2" s="352"/>
      <c r="G2" s="352"/>
      <c r="H2" s="352"/>
      <c r="I2" s="352"/>
      <c r="J2" s="352"/>
    </row>
    <row r="3" spans="1:14" ht="17.25" customHeight="1">
      <c r="A3" s="349" t="str">
        <f>alokasi!A3</f>
        <v>SEKOLAH MENENGAH KEJURUAN NEGERI 2 KANDANGAN</v>
      </c>
      <c r="B3" s="349"/>
      <c r="C3" s="349"/>
      <c r="D3" s="349"/>
      <c r="E3" s="349"/>
      <c r="F3" s="349"/>
      <c r="G3" s="349"/>
      <c r="H3" s="349"/>
      <c r="I3" s="349"/>
      <c r="J3" s="349"/>
    </row>
    <row r="4" spans="1:14" ht="17.25" customHeight="1">
      <c r="A4" s="352" t="str">
        <f>alokasi!A4</f>
        <v>Jln .Gambah Dalam No 77 Telp. 22156 Kandangan 71215</v>
      </c>
      <c r="B4" s="352"/>
      <c r="C4" s="352"/>
      <c r="D4" s="352"/>
      <c r="E4" s="352"/>
      <c r="F4" s="352"/>
      <c r="G4" s="352"/>
      <c r="H4" s="352"/>
      <c r="I4" s="352"/>
      <c r="J4" s="352"/>
    </row>
    <row r="5" spans="1:14" ht="17.25" customHeight="1" thickBot="1">
      <c r="A5" s="478" t="str">
        <f>alokasi!A5</f>
        <v>Website : www.smkn2kandangan.sch.id  Email  : smkn2kdg@yahoo.co.id</v>
      </c>
      <c r="B5" s="478"/>
      <c r="C5" s="478"/>
      <c r="D5" s="478"/>
      <c r="E5" s="478"/>
      <c r="F5" s="478"/>
      <c r="G5" s="478"/>
      <c r="H5" s="478"/>
      <c r="I5" s="478"/>
      <c r="J5" s="478"/>
    </row>
    <row r="6" spans="1:14" ht="17.25" customHeight="1" thickTop="1"/>
    <row r="7" spans="1:14" ht="17.25" customHeight="1">
      <c r="A7" s="317" t="s">
        <v>58</v>
      </c>
      <c r="B7" s="317"/>
      <c r="C7" s="317"/>
      <c r="D7" s="317"/>
      <c r="E7" s="317"/>
      <c r="F7" s="317"/>
      <c r="G7" s="317"/>
      <c r="H7" s="317"/>
      <c r="I7" s="317"/>
      <c r="J7" s="317"/>
    </row>
    <row r="9" spans="1:14" ht="17.25" customHeight="1">
      <c r="A9" s="1" t="s">
        <v>373</v>
      </c>
      <c r="C9" s="1" t="str">
        <f>": "&amp;data!$C$3</f>
        <v>: SMKN 1 Barabai</v>
      </c>
    </row>
    <row r="10" spans="1:14" ht="17.25" customHeight="1">
      <c r="A10" s="1" t="s">
        <v>374</v>
      </c>
      <c r="C10" s="1" t="str">
        <f>": "&amp;data!$C$17</f>
        <v>: Bisnis dan Pemasaran</v>
      </c>
    </row>
    <row r="11" spans="1:14" ht="17.25" customHeight="1">
      <c r="A11" s="1" t="s">
        <v>200</v>
      </c>
      <c r="C11" s="1" t="str">
        <f>": "&amp;data!$C$18</f>
        <v>: Bisnis Daring dan Pemasaran</v>
      </c>
    </row>
    <row r="12" spans="1:14" ht="17.25" customHeight="1">
      <c r="A12" s="1" t="s">
        <v>0</v>
      </c>
      <c r="C12" s="1" t="str">
        <f>": "&amp;data!$C$5</f>
        <v>: Administrasi Transakssi</v>
      </c>
    </row>
    <row r="13" spans="1:14" ht="17.25" customHeight="1">
      <c r="A13" s="1" t="s">
        <v>1</v>
      </c>
      <c r="C13" s="1" t="str">
        <f>": "&amp;data!$C$6</f>
        <v>: XI  BDP</v>
      </c>
    </row>
    <row r="14" spans="1:14" ht="17.25" customHeight="1">
      <c r="A14" s="1" t="s">
        <v>38</v>
      </c>
      <c r="C14" s="1" t="str">
        <f>matrik!B4</f>
        <v>Genap</v>
      </c>
    </row>
    <row r="15" spans="1:14" ht="17.25" customHeight="1">
      <c r="A15" s="1" t="s">
        <v>378</v>
      </c>
      <c r="C15" s="96"/>
      <c r="D15" s="96"/>
      <c r="K15" s="1" t="s">
        <v>80</v>
      </c>
      <c r="L15" s="1" t="s">
        <v>385</v>
      </c>
      <c r="M15" s="1" t="s">
        <v>386</v>
      </c>
    </row>
    <row r="16" spans="1:14" ht="17.25" customHeight="1">
      <c r="A16" s="1" t="s">
        <v>379</v>
      </c>
      <c r="C16" s="96" t="e">
        <f>": "&amp;silabus!#REF!&amp;" JP"</f>
        <v>#REF!</v>
      </c>
      <c r="D16" s="96"/>
      <c r="K16" s="96" t="e">
        <f>silabus!#REF!</f>
        <v>#REF!</v>
      </c>
      <c r="L16" s="1" t="e">
        <f>K16*45</f>
        <v>#REF!</v>
      </c>
      <c r="M16" s="1" t="e">
        <f>L16-H49-H53</f>
        <v>#REF!</v>
      </c>
      <c r="N16" s="1" t="s">
        <v>80</v>
      </c>
    </row>
    <row r="17" spans="1:14" ht="17.25" customHeight="1">
      <c r="A17" s="1" t="s">
        <v>380</v>
      </c>
      <c r="C17" s="96" t="e">
        <f>": "&amp;silabus!#REF!&amp;" JP"</f>
        <v>#REF!</v>
      </c>
      <c r="D17" s="96"/>
      <c r="K17" s="96" t="e">
        <f>silabus!#REF!</f>
        <v>#REF!</v>
      </c>
      <c r="L17" s="1" t="e">
        <f>K17*45</f>
        <v>#REF!</v>
      </c>
      <c r="M17" s="1" t="e">
        <f>L17</f>
        <v>#REF!</v>
      </c>
      <c r="N17" s="1" t="s">
        <v>80</v>
      </c>
    </row>
    <row r="19" spans="1:14" ht="17.25" customHeight="1">
      <c r="A19" s="5" t="s">
        <v>59</v>
      </c>
    </row>
    <row r="20" spans="1:14" ht="17.25" customHeight="1">
      <c r="A20" s="327" t="str">
        <f>silabus!$A$14&amp;" "&amp;silabus!$B$14</f>
        <v>KI-1 : Menghayati dan mengamalkan ajaran agama yang dianutnya</v>
      </c>
      <c r="B20" s="327"/>
      <c r="C20" s="327"/>
      <c r="D20" s="327"/>
      <c r="E20" s="327"/>
      <c r="F20" s="327"/>
      <c r="G20" s="327"/>
      <c r="H20" s="327"/>
      <c r="I20" s="327"/>
      <c r="J20" s="327"/>
    </row>
    <row r="21" spans="1:14" ht="17.25" customHeight="1">
      <c r="A21" s="327" t="str">
        <f>silabus!$A$15&amp;" "&amp;silabus!$B$15</f>
        <v>KI-2 : Menghayati dan mengamalkan perilaku jujur, disiplin, santun, peduli (gotong royong, kerja sama, toleran, damai), bertanggung-jawab, responsif, dan proaktif melalui keteladanan, pemberian nasihat, penguatan, pembiasaan, dan pengkondisian secara berkesinambungan serta menunjukkan sikap sebagai bagian dari solusi atas berbagai permasalahan dalam berinteraksi secara efektif dengan lingkungan sosial dan alam serta dalam menempatkan diri sebagai cerminan bangsa dalam pergaulan dunia</v>
      </c>
      <c r="B21" s="327"/>
      <c r="C21" s="327"/>
      <c r="D21" s="327"/>
      <c r="E21" s="327"/>
      <c r="F21" s="327"/>
      <c r="G21" s="327"/>
      <c r="H21" s="327"/>
      <c r="I21" s="327"/>
      <c r="J21" s="327"/>
    </row>
    <row r="22" spans="1:14" ht="17.25" customHeight="1">
      <c r="A22" s="327" t="str">
        <f>silabus!$A$16&amp;" "&amp;silabus!$B$16</f>
        <v>KI-3 : Memahami, menerapkan, menganalisis, dan mengevaluasi tentang pengetahuan faktual, konseptual, operasional dasar, dan metakognitif sesuai dengan bidang dan lingkup kerja Bisnis Daring dan Pemasaran pada tingkat teknis, spesifik, detil, dan kompleks, berkenaan dengan ilmu pengetahuan, teknologi, seni, budaya, dan humaniora dalam konteks pengembangan potensi diri sebagai bagian dari keluarga, sekolah, dunia kerja, warga masyarakat nasional, regional, dan internasional.</v>
      </c>
      <c r="B22" s="327"/>
      <c r="C22" s="327"/>
      <c r="D22" s="327"/>
      <c r="E22" s="327"/>
      <c r="F22" s="327"/>
      <c r="G22" s="327"/>
      <c r="H22" s="327"/>
      <c r="I22" s="327"/>
      <c r="J22" s="327"/>
    </row>
    <row r="23" spans="1:14" ht="17.25" customHeight="1">
      <c r="A23" s="327" t="str">
        <f>silabus!$A$17&amp;" "&amp;silabus!$B$17</f>
        <v>KI-4 : Melaksanakan tugas spesifik dengan menggunakan alat, informasi, dan prosedur kerja yang lazim dilakukan serta memecahkan masalah sesuai dengan lingkup Administrasi Umum sebagai Dasar Bidang Bisnis dan Manajemen. Menampilkan kinerja di bawah bimbingan dengan mutu dan kuantitas yang terukur sesuai dengan standar kompetensi kerja. Menunjukkan keterampilan menalar, mengolah, dan menyaji secara efektif, kreatif, produktif, kritis, mandiri, kolaboratif, komunikatif, dan solutif dalam ranah abstrak terkait dengan pengembangan dari yang dipelajarinya di sekolah, serta mampu melaksanakan tugas spesifik di bawah pengawasan langsung. Menunjukkan keterampilan mempersepsi, kesiapan, meniru, membiasakan, gerak mahir, menjadikan gerak alami dalam ranah konkret terkait dengan pengembangan dari yang dipelajarinya di sekolah, serta mampu melaksanakan tugas spesifik di bawah pengawasan langsung.</v>
      </c>
      <c r="B23" s="327"/>
      <c r="C23" s="327"/>
      <c r="D23" s="327"/>
      <c r="E23" s="327"/>
      <c r="F23" s="327"/>
      <c r="G23" s="327"/>
      <c r="H23" s="327"/>
      <c r="I23" s="327"/>
      <c r="J23" s="327"/>
    </row>
    <row r="25" spans="1:14" ht="17.25" customHeight="1">
      <c r="A25" s="5" t="s">
        <v>60</v>
      </c>
    </row>
    <row r="26" spans="1:14" ht="17.25" customHeight="1">
      <c r="A26" s="327" t="e">
        <f>silabus!#REF!</f>
        <v>#REF!</v>
      </c>
      <c r="B26" s="327"/>
      <c r="C26" s="327"/>
      <c r="D26" s="327"/>
      <c r="E26" s="327"/>
      <c r="F26" s="327"/>
      <c r="G26" s="327"/>
      <c r="H26" s="327"/>
      <c r="I26" s="327"/>
      <c r="J26" s="327"/>
    </row>
    <row r="27" spans="1:14" ht="17.25" customHeight="1">
      <c r="A27" s="327" t="e">
        <f>silabus!#REF!</f>
        <v>#REF!</v>
      </c>
      <c r="B27" s="327"/>
      <c r="C27" s="327"/>
      <c r="D27" s="327"/>
      <c r="E27" s="327"/>
      <c r="F27" s="327"/>
      <c r="G27" s="327"/>
      <c r="H27" s="327"/>
      <c r="I27" s="327"/>
      <c r="J27" s="327"/>
    </row>
    <row r="29" spans="1:14" ht="17.25" customHeight="1">
      <c r="A29" s="5" t="s">
        <v>92</v>
      </c>
    </row>
    <row r="30" spans="1:14" ht="17.25" customHeight="1">
      <c r="A30" s="327" t="e">
        <f>silabus!#REF!</f>
        <v>#REF!</v>
      </c>
      <c r="B30" s="327"/>
      <c r="C30" s="327"/>
      <c r="D30" s="327"/>
      <c r="E30" s="327"/>
      <c r="F30" s="327"/>
      <c r="G30" s="327"/>
      <c r="H30" s="327"/>
      <c r="I30" s="327"/>
      <c r="J30" s="327"/>
    </row>
    <row r="31" spans="1:14" ht="17.25" customHeight="1">
      <c r="A31" s="327" t="e">
        <f>silabus!#REF!</f>
        <v>#REF!</v>
      </c>
      <c r="B31" s="327"/>
      <c r="C31" s="327"/>
      <c r="D31" s="327"/>
      <c r="E31" s="327"/>
      <c r="F31" s="327"/>
      <c r="G31" s="327"/>
      <c r="H31" s="327"/>
      <c r="I31" s="327"/>
      <c r="J31" s="327"/>
    </row>
    <row r="33" spans="1:10" ht="17.25" customHeight="1">
      <c r="A33" s="5" t="s">
        <v>93</v>
      </c>
    </row>
    <row r="34" spans="1:10" ht="17.25" customHeight="1">
      <c r="A34" s="327" t="e">
        <f>matrik!#REF!</f>
        <v>#REF!</v>
      </c>
      <c r="B34" s="327"/>
      <c r="C34" s="327"/>
      <c r="D34" s="327"/>
      <c r="E34" s="327"/>
      <c r="F34" s="327"/>
      <c r="G34" s="327"/>
      <c r="H34" s="327"/>
      <c r="I34" s="327"/>
      <c r="J34" s="327"/>
    </row>
    <row r="35" spans="1:10" ht="17.25" customHeight="1">
      <c r="A35" s="327" t="e">
        <f>matrik!#REF!</f>
        <v>#REF!</v>
      </c>
      <c r="B35" s="327"/>
      <c r="C35" s="327"/>
      <c r="D35" s="327"/>
      <c r="E35" s="327"/>
      <c r="F35" s="327"/>
      <c r="G35" s="327"/>
      <c r="H35" s="327"/>
      <c r="I35" s="327"/>
      <c r="J35" s="327"/>
    </row>
    <row r="37" spans="1:10" ht="17.25" customHeight="1">
      <c r="A37" s="5" t="s">
        <v>94</v>
      </c>
    </row>
    <row r="38" spans="1:10" ht="17.25" customHeight="1">
      <c r="A38" s="327" t="e">
        <f>silabus!#REF!</f>
        <v>#REF!</v>
      </c>
      <c r="B38" s="327"/>
      <c r="C38" s="327"/>
      <c r="D38" s="327"/>
      <c r="E38" s="327"/>
      <c r="F38" s="327"/>
      <c r="G38" s="327"/>
      <c r="H38" s="327"/>
      <c r="I38" s="327"/>
      <c r="J38" s="327"/>
    </row>
    <row r="40" spans="1:10" ht="17.25" customHeight="1">
      <c r="A40" s="5" t="s">
        <v>95</v>
      </c>
    </row>
    <row r="41" spans="1:10" ht="17.25" customHeight="1">
      <c r="A41" s="1">
        <v>1</v>
      </c>
      <c r="B41" s="1" t="s">
        <v>370</v>
      </c>
      <c r="C41" s="1" t="str">
        <f>data!$C$13</f>
        <v>Saintifik</v>
      </c>
    </row>
    <row r="42" spans="1:10" ht="17.25" customHeight="1">
      <c r="A42" s="1">
        <v>2</v>
      </c>
      <c r="B42" s="1" t="s">
        <v>371</v>
      </c>
      <c r="C42" s="1" t="str">
        <f>data!$C$14</f>
        <v>Problem based learning</v>
      </c>
    </row>
    <row r="43" spans="1:10" ht="17.25" customHeight="1">
      <c r="A43" s="1">
        <v>3</v>
      </c>
      <c r="B43" s="1" t="s">
        <v>372</v>
      </c>
      <c r="C43" s="1" t="str">
        <f>data!$C$15</f>
        <v>Paparan, diskusi, tanya jawab, praktik dan eksperimen</v>
      </c>
    </row>
    <row r="45" spans="1:10" ht="17.25" customHeight="1">
      <c r="A45" s="5" t="s">
        <v>96</v>
      </c>
    </row>
    <row r="46" spans="1:10" ht="17.25" customHeight="1">
      <c r="A46" s="1">
        <v>1</v>
      </c>
      <c r="B46" s="1" t="str">
        <f>"Pertemuan ke "&amp;A46&amp;" = "&amp;data!$C$12&amp;" JP"</f>
        <v>Pertemuan ke 1 = 6 JP</v>
      </c>
    </row>
    <row r="47" spans="1:10" s="231" customFormat="1" ht="17.25" customHeight="1">
      <c r="A47" s="467" t="s">
        <v>97</v>
      </c>
      <c r="B47" s="337"/>
      <c r="C47" s="467" t="s">
        <v>18</v>
      </c>
      <c r="D47" s="468"/>
      <c r="E47" s="467" t="str">
        <f>"Deskripsi Kegiatan / Pendekatan "&amp;C41</f>
        <v>Deskripsi Kegiatan / Pendekatan Saintifik</v>
      </c>
      <c r="F47" s="474"/>
      <c r="G47" s="468"/>
      <c r="H47" s="230" t="s">
        <v>384</v>
      </c>
    </row>
    <row r="48" spans="1:10" ht="17.25" customHeight="1">
      <c r="A48" s="463" t="s">
        <v>98</v>
      </c>
      <c r="B48" s="464"/>
      <c r="C48" s="464"/>
      <c r="D48" s="464"/>
      <c r="E48" s="464"/>
      <c r="F48" s="464"/>
      <c r="G48" s="464"/>
      <c r="H48" s="465"/>
    </row>
    <row r="49" spans="1:8" ht="17.25" customHeight="1">
      <c r="A49" s="463"/>
      <c r="B49" s="465"/>
      <c r="C49" s="461"/>
      <c r="D49" s="462"/>
      <c r="E49" s="336" t="str">
        <f>"1. Guru memberi salam, selanjutnya menanyakan kabar peserta didik, dengan menyampaikan ucapan “Bagaimana kabar kalian hari ini? Sudah siapkah belajar? Siapa yang tidak hadir dalam pembelajaran hari ini"&amp;"
2. Guru meminta peserta didik untuk mengecek kerapian seragam dan kebersihan kelas, minimal di sekitar meja dan kursi tempat duduknya"&amp;"
3. Guru meminta salah satu peserta didik untuk memimpin do’a"&amp;" 
4. Guru mengajukan pertanyaan tentang, materi pelajaran
5. Guru menyampaikan KD dan tujuan pembelajaran ranah pengetahuan yang akan dicapai"&amp;"
6. Guru menyampaikan manfaat pelajaran
7. Guru membagi kelas dalam kelompok yang masing-masing beranggotakan 3 peserta didik"</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pengetahuan yang akan dicapai
6. Guru menyampaikan manfaat pelajaran
7. Guru membagi kelas dalam kelompok yang masing-masing beranggotakan 3 peserta didik</v>
      </c>
      <c r="F49" s="473"/>
      <c r="G49" s="337"/>
      <c r="H49" s="229">
        <v>15</v>
      </c>
    </row>
    <row r="50" spans="1:8" ht="17.25" customHeight="1">
      <c r="A50" s="463" t="s">
        <v>99</v>
      </c>
      <c r="B50" s="464"/>
      <c r="C50" s="464"/>
      <c r="D50" s="464"/>
      <c r="E50" s="464"/>
      <c r="F50" s="464"/>
      <c r="G50" s="464"/>
      <c r="H50" s="465"/>
    </row>
    <row r="51" spans="1:8" ht="17.25" customHeight="1">
      <c r="A51" s="463"/>
      <c r="B51" s="465"/>
      <c r="C51" s="336" t="str">
        <f>matrik!C13</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51" s="337"/>
      <c r="E51" s="336" t="e">
        <f>silabus!#REF!</f>
        <v>#REF!</v>
      </c>
      <c r="F51" s="473"/>
      <c r="G51" s="337"/>
      <c r="H51" s="229" t="e">
        <f>M16</f>
        <v>#REF!</v>
      </c>
    </row>
    <row r="52" spans="1:8" ht="17.25" customHeight="1">
      <c r="A52" s="463" t="s">
        <v>100</v>
      </c>
      <c r="B52" s="464"/>
      <c r="C52" s="464"/>
      <c r="D52" s="464"/>
      <c r="E52" s="464"/>
      <c r="F52" s="464"/>
      <c r="G52" s="464"/>
      <c r="H52" s="465"/>
    </row>
    <row r="53" spans="1:8" ht="17.25" customHeight="1">
      <c r="A53" s="463"/>
      <c r="B53" s="465"/>
      <c r="C53" s="463"/>
      <c r="D53" s="465"/>
      <c r="E53" s="336" t="s">
        <v>383</v>
      </c>
      <c r="F53" s="473"/>
      <c r="G53" s="337"/>
      <c r="H53" s="229">
        <v>15</v>
      </c>
    </row>
    <row r="55" spans="1:8" ht="17.25" customHeight="1">
      <c r="A55" s="1">
        <v>2</v>
      </c>
      <c r="B55" s="1" t="str">
        <f>"Pertemuan ke "&amp;A55&amp;" = "&amp;data!$C$12&amp;" JP"</f>
        <v>Pertemuan ke 2 = 6 JP</v>
      </c>
    </row>
    <row r="56" spans="1:8" ht="17.25" customHeight="1">
      <c r="A56" s="467" t="s">
        <v>97</v>
      </c>
      <c r="B56" s="337"/>
      <c r="C56" s="467" t="s">
        <v>18</v>
      </c>
      <c r="D56" s="468"/>
      <c r="E56" s="467" t="str">
        <f>E47</f>
        <v>Deskripsi Kegiatan / Pendekatan Saintifik</v>
      </c>
      <c r="F56" s="474"/>
      <c r="G56" s="468"/>
      <c r="H56" s="230" t="s">
        <v>35</v>
      </c>
    </row>
    <row r="57" spans="1:8" ht="17.25" customHeight="1">
      <c r="A57" s="463" t="s">
        <v>98</v>
      </c>
      <c r="B57" s="464"/>
      <c r="C57" s="464"/>
      <c r="D57" s="464"/>
      <c r="E57" s="464"/>
      <c r="F57" s="464"/>
      <c r="G57" s="464"/>
      <c r="H57" s="465"/>
    </row>
    <row r="58" spans="1:8" ht="17.25" customHeight="1">
      <c r="A58" s="463"/>
      <c r="B58" s="465"/>
      <c r="C58" s="461"/>
      <c r="D58" s="462"/>
      <c r="E58" s="336" t="str">
        <f>"1. Guru memberi salam, selanjutnya menanyakan kabar peserta didik, dengan menyampaikan ucapan “Bagaimana kabar kalian hari ini? Sudah siapkah belajar? Siapa yang tidak hadir dalam pembelajaran hari ini"&amp;"
2. Guru meminta peserta didik untuk mengecek kerapian seragam dan kebersihan kelas, minimal di sekitar meja dan kursi tempat duduknya"&amp;"
3. Guru meminta salah satu peserta didik untuk memimpin do’a"&amp;" 
4. Guru mengajukan pertanyaan tentang, materi pelajaran
5. Guru menyampaikan KD dan tujuan pembelajaran ranah keterampilan yang akan dicapai"&amp;"
6. Guru menyampaikan manfaat pelajaran
7. Guru membagi kelas dalam kelompok yang masing-masing beranggotakan 3 peserta didik"</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58" s="473"/>
      <c r="G58" s="337"/>
      <c r="H58" s="229">
        <f>H49</f>
        <v>15</v>
      </c>
    </row>
    <row r="59" spans="1:8" ht="17.25" customHeight="1">
      <c r="A59" s="463" t="s">
        <v>99</v>
      </c>
      <c r="B59" s="464"/>
      <c r="C59" s="464"/>
      <c r="D59" s="464"/>
      <c r="E59" s="464"/>
      <c r="F59" s="464"/>
      <c r="G59" s="464"/>
      <c r="H59" s="465"/>
    </row>
    <row r="60" spans="1:8" ht="17.25" customHeight="1">
      <c r="A60" s="463"/>
      <c r="B60" s="465"/>
      <c r="C60" s="336" t="str">
        <f>C51</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60" s="337"/>
      <c r="E60" s="336" t="e">
        <f>E51</f>
        <v>#REF!</v>
      </c>
      <c r="F60" s="473"/>
      <c r="G60" s="337"/>
      <c r="H60" s="229" t="e">
        <f>H51</f>
        <v>#REF!</v>
      </c>
    </row>
    <row r="61" spans="1:8" ht="17.25" customHeight="1">
      <c r="A61" s="463" t="s">
        <v>100</v>
      </c>
      <c r="B61" s="464"/>
      <c r="C61" s="464"/>
      <c r="D61" s="464"/>
      <c r="E61" s="464"/>
      <c r="F61" s="464"/>
      <c r="G61" s="464"/>
      <c r="H61" s="465"/>
    </row>
    <row r="62" spans="1:8" ht="17.25" customHeight="1">
      <c r="A62" s="463"/>
      <c r="B62" s="465"/>
      <c r="C62" s="336"/>
      <c r="D62" s="337"/>
      <c r="E62" s="336" t="str">
        <f>E53</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62" s="473"/>
      <c r="G62" s="337"/>
      <c r="H62" s="229">
        <f>H53</f>
        <v>15</v>
      </c>
    </row>
    <row r="64" spans="1:8" ht="17.25" customHeight="1">
      <c r="A64" s="1">
        <v>3</v>
      </c>
      <c r="B64" s="1" t="str">
        <f>"Pertemuan ke "&amp;A64&amp;" = "&amp;data!$C$12&amp;" JP"</f>
        <v>Pertemuan ke 3 = 6 JP</v>
      </c>
    </row>
    <row r="65" spans="1:8" ht="17.25" customHeight="1">
      <c r="A65" s="467" t="s">
        <v>97</v>
      </c>
      <c r="B65" s="337"/>
      <c r="C65" s="467" t="s">
        <v>18</v>
      </c>
      <c r="D65" s="468"/>
      <c r="E65" s="467" t="str">
        <f>E56</f>
        <v>Deskripsi Kegiatan / Pendekatan Saintifik</v>
      </c>
      <c r="F65" s="474"/>
      <c r="G65" s="468"/>
      <c r="H65" s="230" t="s">
        <v>35</v>
      </c>
    </row>
    <row r="66" spans="1:8" ht="17.25" customHeight="1">
      <c r="A66" s="463" t="s">
        <v>98</v>
      </c>
      <c r="B66" s="464"/>
      <c r="C66" s="464"/>
      <c r="D66" s="464"/>
      <c r="E66" s="464"/>
      <c r="F66" s="464"/>
      <c r="G66" s="464"/>
      <c r="H66" s="465"/>
    </row>
    <row r="67" spans="1:8" ht="17.25" customHeight="1">
      <c r="A67" s="463"/>
      <c r="B67" s="465"/>
      <c r="C67" s="461"/>
      <c r="D67" s="462"/>
      <c r="E67" s="336" t="str">
        <f>E58</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67" s="473"/>
      <c r="G67" s="337"/>
      <c r="H67" s="228">
        <f>H58</f>
        <v>15</v>
      </c>
    </row>
    <row r="68" spans="1:8" ht="17.25" customHeight="1">
      <c r="A68" s="463" t="s">
        <v>99</v>
      </c>
      <c r="B68" s="464"/>
      <c r="C68" s="464"/>
      <c r="D68" s="464"/>
      <c r="E68" s="464"/>
      <c r="F68" s="464"/>
      <c r="G68" s="464"/>
      <c r="H68" s="465"/>
    </row>
    <row r="69" spans="1:8" ht="17.25" customHeight="1">
      <c r="A69" s="463"/>
      <c r="B69" s="465"/>
      <c r="C69" s="336" t="str">
        <f>C60</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69" s="337"/>
      <c r="E69" s="336" t="e">
        <f>E60</f>
        <v>#REF!</v>
      </c>
      <c r="F69" s="473"/>
      <c r="G69" s="337"/>
      <c r="H69" s="229" t="e">
        <f>H60</f>
        <v>#REF!</v>
      </c>
    </row>
    <row r="70" spans="1:8" ht="17.25" customHeight="1">
      <c r="A70" s="463" t="s">
        <v>100</v>
      </c>
      <c r="B70" s="464"/>
      <c r="C70" s="464"/>
      <c r="D70" s="464"/>
      <c r="E70" s="464"/>
      <c r="F70" s="464"/>
      <c r="G70" s="464"/>
      <c r="H70" s="465"/>
    </row>
    <row r="71" spans="1:8" ht="17.25" customHeight="1">
      <c r="A71" s="463"/>
      <c r="B71" s="465"/>
      <c r="C71" s="336"/>
      <c r="D71" s="337"/>
      <c r="E71" s="336" t="str">
        <f>E62</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71" s="473"/>
      <c r="G71" s="337"/>
      <c r="H71" s="229">
        <f>H62</f>
        <v>15</v>
      </c>
    </row>
    <row r="73" spans="1:8" ht="17.25" customHeight="1">
      <c r="A73" s="1">
        <v>4</v>
      </c>
      <c r="B73" s="1" t="str">
        <f>"Pertemuan ke "&amp;A73&amp;" = "&amp;data!$C$12&amp;" JP"</f>
        <v>Pertemuan ke 4 = 6 JP</v>
      </c>
    </row>
    <row r="74" spans="1:8" ht="17.25" customHeight="1">
      <c r="A74" s="467" t="s">
        <v>97</v>
      </c>
      <c r="B74" s="337"/>
      <c r="C74" s="467" t="s">
        <v>18</v>
      </c>
      <c r="D74" s="468"/>
      <c r="E74" s="467" t="str">
        <f>E65</f>
        <v>Deskripsi Kegiatan / Pendekatan Saintifik</v>
      </c>
      <c r="F74" s="474"/>
      <c r="G74" s="468"/>
      <c r="H74" s="230" t="s">
        <v>35</v>
      </c>
    </row>
    <row r="75" spans="1:8" ht="17.25" customHeight="1">
      <c r="A75" s="463" t="s">
        <v>98</v>
      </c>
      <c r="B75" s="464"/>
      <c r="C75" s="464"/>
      <c r="D75" s="464"/>
      <c r="E75" s="464"/>
      <c r="F75" s="464"/>
      <c r="G75" s="464"/>
      <c r="H75" s="465"/>
    </row>
    <row r="76" spans="1:8" ht="17.25" customHeight="1">
      <c r="A76" s="463"/>
      <c r="B76" s="465"/>
      <c r="C76" s="336"/>
      <c r="D76" s="337"/>
      <c r="E76" s="336" t="str">
        <f>E67</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76" s="473"/>
      <c r="G76" s="337"/>
      <c r="H76" s="229">
        <f>H67</f>
        <v>15</v>
      </c>
    </row>
    <row r="77" spans="1:8" ht="17.25" customHeight="1">
      <c r="A77" s="463" t="s">
        <v>99</v>
      </c>
      <c r="B77" s="464"/>
      <c r="C77" s="464"/>
      <c r="D77" s="464"/>
      <c r="E77" s="464"/>
      <c r="F77" s="464"/>
      <c r="G77" s="464"/>
      <c r="H77" s="465"/>
    </row>
    <row r="78" spans="1:8" ht="17.25" customHeight="1">
      <c r="A78" s="463"/>
      <c r="B78" s="465"/>
      <c r="C78" s="336" t="str">
        <f>C69</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78" s="337"/>
      <c r="E78" s="336" t="e">
        <f>E69</f>
        <v>#REF!</v>
      </c>
      <c r="F78" s="473"/>
      <c r="G78" s="337"/>
      <c r="H78" s="229" t="e">
        <f>H69</f>
        <v>#REF!</v>
      </c>
    </row>
    <row r="79" spans="1:8" ht="17.25" customHeight="1">
      <c r="A79" s="463" t="s">
        <v>100</v>
      </c>
      <c r="B79" s="464"/>
      <c r="C79" s="464"/>
      <c r="D79" s="464"/>
      <c r="E79" s="464"/>
      <c r="F79" s="464"/>
      <c r="G79" s="464"/>
      <c r="H79" s="465"/>
    </row>
    <row r="80" spans="1:8" ht="17.25" customHeight="1">
      <c r="A80" s="463"/>
      <c r="B80" s="465"/>
      <c r="C80" s="336"/>
      <c r="D80" s="337"/>
      <c r="E80" s="336" t="str">
        <f>E71</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80" s="473"/>
      <c r="G80" s="337"/>
      <c r="H80" s="229">
        <f>H71</f>
        <v>15</v>
      </c>
    </row>
    <row r="82" spans="1:8" ht="17.25" customHeight="1">
      <c r="A82" s="1">
        <v>5</v>
      </c>
      <c r="B82" s="1" t="str">
        <f>"Pertemuan ke "&amp;A82&amp;" = "&amp;data!$C$12&amp;" JP"</f>
        <v>Pertemuan ke 5 = 6 JP</v>
      </c>
    </row>
    <row r="83" spans="1:8" ht="17.25" customHeight="1">
      <c r="A83" s="467" t="s">
        <v>97</v>
      </c>
      <c r="B83" s="337"/>
      <c r="C83" s="467" t="s">
        <v>18</v>
      </c>
      <c r="D83" s="468"/>
      <c r="E83" s="467" t="str">
        <f>E74</f>
        <v>Deskripsi Kegiatan / Pendekatan Saintifik</v>
      </c>
      <c r="F83" s="474"/>
      <c r="G83" s="468"/>
      <c r="H83" s="230" t="s">
        <v>35</v>
      </c>
    </row>
    <row r="84" spans="1:8" ht="17.25" customHeight="1">
      <c r="A84" s="463" t="s">
        <v>98</v>
      </c>
      <c r="B84" s="464"/>
      <c r="C84" s="464"/>
      <c r="D84" s="464"/>
      <c r="E84" s="464"/>
      <c r="F84" s="464"/>
      <c r="G84" s="464"/>
      <c r="H84" s="465"/>
    </row>
    <row r="85" spans="1:8" ht="17.25" customHeight="1">
      <c r="A85" s="463"/>
      <c r="B85" s="465"/>
      <c r="C85" s="336"/>
      <c r="D85" s="337"/>
      <c r="E85" s="336" t="str">
        <f>E76</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85" s="473"/>
      <c r="G85" s="337"/>
      <c r="H85" s="229">
        <f>H76</f>
        <v>15</v>
      </c>
    </row>
    <row r="86" spans="1:8" ht="17.25" customHeight="1">
      <c r="A86" s="463" t="s">
        <v>99</v>
      </c>
      <c r="B86" s="464"/>
      <c r="C86" s="464"/>
      <c r="D86" s="464"/>
      <c r="E86" s="464"/>
      <c r="F86" s="464"/>
      <c r="G86" s="464"/>
      <c r="H86" s="465"/>
    </row>
    <row r="87" spans="1:8" ht="17.25" customHeight="1">
      <c r="A87" s="463"/>
      <c r="B87" s="465"/>
      <c r="C87" s="336" t="str">
        <f>C78</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87" s="337"/>
      <c r="E87" s="336" t="e">
        <f>E78</f>
        <v>#REF!</v>
      </c>
      <c r="F87" s="473"/>
      <c r="G87" s="337"/>
      <c r="H87" s="229" t="e">
        <f>H78</f>
        <v>#REF!</v>
      </c>
    </row>
    <row r="88" spans="1:8" ht="17.25" customHeight="1">
      <c r="A88" s="463" t="s">
        <v>100</v>
      </c>
      <c r="B88" s="464"/>
      <c r="C88" s="464"/>
      <c r="D88" s="464"/>
      <c r="E88" s="464"/>
      <c r="F88" s="464"/>
      <c r="G88" s="464"/>
      <c r="H88" s="465"/>
    </row>
    <row r="89" spans="1:8" ht="17.25" customHeight="1">
      <c r="A89" s="463"/>
      <c r="B89" s="465"/>
      <c r="C89" s="336"/>
      <c r="D89" s="337"/>
      <c r="E89" s="336" t="str">
        <f>E80</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89" s="473"/>
      <c r="G89" s="337"/>
      <c r="H89" s="229">
        <f>H80</f>
        <v>15</v>
      </c>
    </row>
    <row r="91" spans="1:8" ht="17.25" customHeight="1">
      <c r="A91" s="1">
        <v>6</v>
      </c>
      <c r="B91" s="1" t="str">
        <f>"Pertemuan ke "&amp;A91&amp;" = "&amp;data!$C$12&amp;" JP"</f>
        <v>Pertemuan ke 6 = 6 JP</v>
      </c>
    </row>
    <row r="92" spans="1:8" ht="17.25" customHeight="1">
      <c r="A92" s="467" t="s">
        <v>97</v>
      </c>
      <c r="B92" s="337"/>
      <c r="C92" s="467" t="s">
        <v>18</v>
      </c>
      <c r="D92" s="468"/>
      <c r="E92" s="467" t="str">
        <f>E83</f>
        <v>Deskripsi Kegiatan / Pendekatan Saintifik</v>
      </c>
      <c r="F92" s="474"/>
      <c r="G92" s="468"/>
      <c r="H92" s="230" t="s">
        <v>35</v>
      </c>
    </row>
    <row r="93" spans="1:8" ht="17.25" customHeight="1">
      <c r="A93" s="463" t="s">
        <v>98</v>
      </c>
      <c r="B93" s="464"/>
      <c r="C93" s="464"/>
      <c r="D93" s="464"/>
      <c r="E93" s="464"/>
      <c r="F93" s="464"/>
      <c r="G93" s="464"/>
      <c r="H93" s="465"/>
    </row>
    <row r="94" spans="1:8" ht="17.25" customHeight="1">
      <c r="A94" s="463"/>
      <c r="B94" s="465"/>
      <c r="C94" s="336"/>
      <c r="D94" s="337"/>
      <c r="E94" s="336" t="str">
        <f>E85</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94" s="473"/>
      <c r="G94" s="337"/>
      <c r="H94" s="229">
        <f>H85</f>
        <v>15</v>
      </c>
    </row>
    <row r="95" spans="1:8" ht="17.25" customHeight="1">
      <c r="A95" s="463" t="s">
        <v>99</v>
      </c>
      <c r="B95" s="464"/>
      <c r="C95" s="464"/>
      <c r="D95" s="464"/>
      <c r="E95" s="464"/>
      <c r="F95" s="464"/>
      <c r="G95" s="464"/>
      <c r="H95" s="465"/>
    </row>
    <row r="96" spans="1:8" ht="17.25" customHeight="1">
      <c r="A96" s="463"/>
      <c r="B96" s="465"/>
      <c r="C96" s="336" t="str">
        <f>C87</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96" s="337"/>
      <c r="E96" s="336" t="e">
        <f>E87</f>
        <v>#REF!</v>
      </c>
      <c r="F96" s="473"/>
      <c r="G96" s="337"/>
      <c r="H96" s="229" t="e">
        <f>H87</f>
        <v>#REF!</v>
      </c>
    </row>
    <row r="97" spans="1:8" ht="17.25" customHeight="1">
      <c r="A97" s="463" t="s">
        <v>100</v>
      </c>
      <c r="B97" s="464"/>
      <c r="C97" s="464"/>
      <c r="D97" s="464"/>
      <c r="E97" s="464"/>
      <c r="F97" s="464"/>
      <c r="G97" s="464"/>
      <c r="H97" s="465"/>
    </row>
    <row r="98" spans="1:8" ht="17.25" customHeight="1">
      <c r="A98" s="463"/>
      <c r="B98" s="465"/>
      <c r="C98" s="336"/>
      <c r="D98" s="337"/>
      <c r="E98" s="336" t="str">
        <f>E89</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98" s="473"/>
      <c r="G98" s="337"/>
      <c r="H98" s="229">
        <f>H89</f>
        <v>15</v>
      </c>
    </row>
    <row r="100" spans="1:8" ht="17.25" customHeight="1">
      <c r="A100" s="1">
        <v>7</v>
      </c>
      <c r="B100" s="1" t="str">
        <f>"Pertemuan ke "&amp;A100&amp;" = "&amp;data!$C$12&amp;" JP"</f>
        <v>Pertemuan ke 7 = 6 JP</v>
      </c>
    </row>
    <row r="101" spans="1:8" ht="17.25" customHeight="1">
      <c r="A101" s="467" t="s">
        <v>97</v>
      </c>
      <c r="B101" s="337"/>
      <c r="C101" s="467" t="s">
        <v>18</v>
      </c>
      <c r="D101" s="468"/>
      <c r="E101" s="467" t="str">
        <f>E92</f>
        <v>Deskripsi Kegiatan / Pendekatan Saintifik</v>
      </c>
      <c r="F101" s="474"/>
      <c r="G101" s="468"/>
      <c r="H101" s="230" t="s">
        <v>35</v>
      </c>
    </row>
    <row r="102" spans="1:8" ht="17.25" customHeight="1">
      <c r="A102" s="463" t="s">
        <v>98</v>
      </c>
      <c r="B102" s="464"/>
      <c r="C102" s="464"/>
      <c r="D102" s="464"/>
      <c r="E102" s="464"/>
      <c r="F102" s="464"/>
      <c r="G102" s="464"/>
      <c r="H102" s="465"/>
    </row>
    <row r="103" spans="1:8" ht="17.25" customHeight="1">
      <c r="A103" s="463"/>
      <c r="B103" s="465"/>
      <c r="C103" s="336"/>
      <c r="D103" s="337"/>
      <c r="E103" s="336" t="str">
        <f>E94</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03" s="473"/>
      <c r="G103" s="337"/>
      <c r="H103" s="229">
        <f>H94</f>
        <v>15</v>
      </c>
    </row>
    <row r="104" spans="1:8" ht="17.25" customHeight="1">
      <c r="A104" s="463" t="s">
        <v>99</v>
      </c>
      <c r="B104" s="464"/>
      <c r="C104" s="464"/>
      <c r="D104" s="464"/>
      <c r="E104" s="464"/>
      <c r="F104" s="464"/>
      <c r="G104" s="464"/>
      <c r="H104" s="465"/>
    </row>
    <row r="105" spans="1:8" ht="17.25" customHeight="1">
      <c r="A105" s="463"/>
      <c r="B105" s="465"/>
      <c r="C105" s="336" t="str">
        <f>C96</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05" s="337"/>
      <c r="E105" s="336" t="e">
        <f>E96</f>
        <v>#REF!</v>
      </c>
      <c r="F105" s="473"/>
      <c r="G105" s="337"/>
      <c r="H105" s="229" t="e">
        <f>H96</f>
        <v>#REF!</v>
      </c>
    </row>
    <row r="106" spans="1:8" ht="17.25" customHeight="1">
      <c r="A106" s="463" t="s">
        <v>100</v>
      </c>
      <c r="B106" s="464"/>
      <c r="C106" s="464"/>
      <c r="D106" s="464"/>
      <c r="E106" s="464"/>
      <c r="F106" s="464"/>
      <c r="G106" s="464"/>
      <c r="H106" s="465"/>
    </row>
    <row r="107" spans="1:8" ht="17.25" customHeight="1">
      <c r="A107" s="463"/>
      <c r="B107" s="465"/>
      <c r="C107" s="336"/>
      <c r="D107" s="337"/>
      <c r="E107" s="336" t="str">
        <f>E98</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07" s="473"/>
      <c r="G107" s="337"/>
      <c r="H107" s="229">
        <f>H98</f>
        <v>15</v>
      </c>
    </row>
    <row r="109" spans="1:8" ht="17.25" customHeight="1">
      <c r="A109" s="1">
        <v>8</v>
      </c>
      <c r="B109" s="1" t="str">
        <f>"Pertemuan ke "&amp;A109&amp;" = "&amp;data!$C$12&amp;" JP"</f>
        <v>Pertemuan ke 8 = 6 JP</v>
      </c>
    </row>
    <row r="110" spans="1:8" ht="17.25" customHeight="1">
      <c r="A110" s="467" t="s">
        <v>97</v>
      </c>
      <c r="B110" s="337"/>
      <c r="C110" s="467" t="s">
        <v>18</v>
      </c>
      <c r="D110" s="468"/>
      <c r="E110" s="467" t="str">
        <f>E101</f>
        <v>Deskripsi Kegiatan / Pendekatan Saintifik</v>
      </c>
      <c r="F110" s="474"/>
      <c r="G110" s="468"/>
      <c r="H110" s="230" t="s">
        <v>35</v>
      </c>
    </row>
    <row r="111" spans="1:8" ht="17.25" customHeight="1">
      <c r="A111" s="463" t="s">
        <v>98</v>
      </c>
      <c r="B111" s="464"/>
      <c r="C111" s="464"/>
      <c r="D111" s="464"/>
      <c r="E111" s="464"/>
      <c r="F111" s="464"/>
      <c r="G111" s="464"/>
      <c r="H111" s="465"/>
    </row>
    <row r="112" spans="1:8" ht="17.25" customHeight="1">
      <c r="A112" s="463"/>
      <c r="B112" s="465"/>
      <c r="C112" s="336"/>
      <c r="D112" s="337"/>
      <c r="E112" s="336" t="str">
        <f>E103</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12" s="473"/>
      <c r="G112" s="337"/>
      <c r="H112" s="229">
        <f>H103</f>
        <v>15</v>
      </c>
    </row>
    <row r="113" spans="1:8" ht="17.25" customHeight="1">
      <c r="A113" s="463" t="s">
        <v>99</v>
      </c>
      <c r="B113" s="464"/>
      <c r="C113" s="464"/>
      <c r="D113" s="464"/>
      <c r="E113" s="464"/>
      <c r="F113" s="464"/>
      <c r="G113" s="464"/>
      <c r="H113" s="465"/>
    </row>
    <row r="114" spans="1:8" ht="17.25" customHeight="1">
      <c r="A114" s="463"/>
      <c r="B114" s="465"/>
      <c r="C114" s="336" t="str">
        <f>C105</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14" s="337"/>
      <c r="E114" s="336" t="e">
        <f>E105</f>
        <v>#REF!</v>
      </c>
      <c r="F114" s="473"/>
      <c r="G114" s="337"/>
      <c r="H114" s="229" t="e">
        <f>H105</f>
        <v>#REF!</v>
      </c>
    </row>
    <row r="115" spans="1:8" ht="17.25" customHeight="1">
      <c r="A115" s="463" t="s">
        <v>100</v>
      </c>
      <c r="B115" s="464"/>
      <c r="C115" s="464"/>
      <c r="D115" s="464"/>
      <c r="E115" s="464"/>
      <c r="F115" s="464"/>
      <c r="G115" s="464"/>
      <c r="H115" s="465"/>
    </row>
    <row r="116" spans="1:8" ht="17.25" customHeight="1">
      <c r="A116" s="463"/>
      <c r="B116" s="465"/>
      <c r="C116" s="336"/>
      <c r="D116" s="337"/>
      <c r="E116" s="336" t="str">
        <f>E107</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16" s="473"/>
      <c r="G116" s="337"/>
      <c r="H116" s="229">
        <f>H107</f>
        <v>15</v>
      </c>
    </row>
    <row r="118" spans="1:8" ht="17.25" customHeight="1">
      <c r="A118" s="1">
        <v>9</v>
      </c>
      <c r="B118" s="1" t="str">
        <f>"Pertemuan ke "&amp;A118&amp;" = "&amp;data!$C$12&amp;" JP"</f>
        <v>Pertemuan ke 9 = 6 JP</v>
      </c>
    </row>
    <row r="119" spans="1:8" ht="17.25" customHeight="1">
      <c r="A119" s="467" t="s">
        <v>97</v>
      </c>
      <c r="B119" s="337"/>
      <c r="C119" s="467" t="s">
        <v>18</v>
      </c>
      <c r="D119" s="468"/>
      <c r="E119" s="467" t="str">
        <f>E110</f>
        <v>Deskripsi Kegiatan / Pendekatan Saintifik</v>
      </c>
      <c r="F119" s="474"/>
      <c r="G119" s="468"/>
      <c r="H119" s="230" t="s">
        <v>35</v>
      </c>
    </row>
    <row r="120" spans="1:8" ht="17.25" customHeight="1">
      <c r="A120" s="463" t="s">
        <v>98</v>
      </c>
      <c r="B120" s="464"/>
      <c r="C120" s="464"/>
      <c r="D120" s="464"/>
      <c r="E120" s="464"/>
      <c r="F120" s="464"/>
      <c r="G120" s="464"/>
      <c r="H120" s="465"/>
    </row>
    <row r="121" spans="1:8" ht="17.25" customHeight="1">
      <c r="A121" s="463"/>
      <c r="B121" s="465"/>
      <c r="C121" s="336"/>
      <c r="D121" s="337"/>
      <c r="E121" s="336" t="str">
        <f>E112</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21" s="473"/>
      <c r="G121" s="337"/>
      <c r="H121" s="229">
        <f>H112</f>
        <v>15</v>
      </c>
    </row>
    <row r="122" spans="1:8" ht="17.25" customHeight="1">
      <c r="A122" s="463" t="s">
        <v>99</v>
      </c>
      <c r="B122" s="464"/>
      <c r="C122" s="464"/>
      <c r="D122" s="464"/>
      <c r="E122" s="464"/>
      <c r="F122" s="464"/>
      <c r="G122" s="464"/>
      <c r="H122" s="465"/>
    </row>
    <row r="123" spans="1:8" ht="17.25" customHeight="1">
      <c r="A123" s="463"/>
      <c r="B123" s="465"/>
      <c r="C123" s="336" t="str">
        <f>C114</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23" s="337"/>
      <c r="E123" s="336" t="e">
        <f>E114</f>
        <v>#REF!</v>
      </c>
      <c r="F123" s="473"/>
      <c r="G123" s="337"/>
      <c r="H123" s="229" t="e">
        <f>H114</f>
        <v>#REF!</v>
      </c>
    </row>
    <row r="124" spans="1:8" ht="17.25" customHeight="1">
      <c r="A124" s="463" t="s">
        <v>100</v>
      </c>
      <c r="B124" s="464"/>
      <c r="C124" s="464"/>
      <c r="D124" s="464"/>
      <c r="E124" s="464"/>
      <c r="F124" s="464"/>
      <c r="G124" s="464"/>
      <c r="H124" s="465"/>
    </row>
    <row r="125" spans="1:8" ht="17.25" customHeight="1">
      <c r="A125" s="463"/>
      <c r="B125" s="465"/>
      <c r="C125" s="336"/>
      <c r="D125" s="337"/>
      <c r="E125" s="336" t="str">
        <f>E116</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25" s="473"/>
      <c r="G125" s="337"/>
      <c r="H125" s="229">
        <f>H116</f>
        <v>15</v>
      </c>
    </row>
    <row r="127" spans="1:8" ht="17.25" customHeight="1">
      <c r="A127" s="1">
        <v>10</v>
      </c>
      <c r="B127" s="1" t="str">
        <f>"Pertemuan ke "&amp;A127&amp;" = "&amp;data!$C$12&amp;" JP"</f>
        <v>Pertemuan ke 10 = 6 JP</v>
      </c>
    </row>
    <row r="128" spans="1:8" ht="17.25" customHeight="1">
      <c r="A128" s="467" t="s">
        <v>97</v>
      </c>
      <c r="B128" s="337"/>
      <c r="C128" s="467" t="s">
        <v>18</v>
      </c>
      <c r="D128" s="468"/>
      <c r="E128" s="467" t="str">
        <f>E119</f>
        <v>Deskripsi Kegiatan / Pendekatan Saintifik</v>
      </c>
      <c r="F128" s="474"/>
      <c r="G128" s="468"/>
      <c r="H128" s="230" t="s">
        <v>35</v>
      </c>
    </row>
    <row r="129" spans="1:8" ht="17.25" customHeight="1">
      <c r="A129" s="463" t="s">
        <v>98</v>
      </c>
      <c r="B129" s="464"/>
      <c r="C129" s="464"/>
      <c r="D129" s="464"/>
      <c r="E129" s="464"/>
      <c r="F129" s="464"/>
      <c r="G129" s="464"/>
      <c r="H129" s="465"/>
    </row>
    <row r="130" spans="1:8" ht="17.25" customHeight="1">
      <c r="A130" s="463"/>
      <c r="B130" s="465"/>
      <c r="C130" s="336"/>
      <c r="D130" s="337"/>
      <c r="E130" s="336" t="str">
        <f>E121</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30" s="473"/>
      <c r="G130" s="337"/>
      <c r="H130" s="229">
        <f>H121</f>
        <v>15</v>
      </c>
    </row>
    <row r="131" spans="1:8" ht="17.25" customHeight="1">
      <c r="A131" s="463" t="s">
        <v>99</v>
      </c>
      <c r="B131" s="464"/>
      <c r="C131" s="464"/>
      <c r="D131" s="464"/>
      <c r="E131" s="464"/>
      <c r="F131" s="464"/>
      <c r="G131" s="464"/>
      <c r="H131" s="465"/>
    </row>
    <row r="132" spans="1:8" ht="17.25" customHeight="1">
      <c r="A132" s="463"/>
      <c r="B132" s="465"/>
      <c r="C132" s="336" t="str">
        <f>C123</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32" s="337"/>
      <c r="E132" s="336" t="e">
        <f>E123</f>
        <v>#REF!</v>
      </c>
      <c r="F132" s="473"/>
      <c r="G132" s="337"/>
      <c r="H132" s="229" t="e">
        <f>H123</f>
        <v>#REF!</v>
      </c>
    </row>
    <row r="133" spans="1:8" ht="17.25" customHeight="1">
      <c r="A133" s="463" t="s">
        <v>100</v>
      </c>
      <c r="B133" s="464"/>
      <c r="C133" s="464"/>
      <c r="D133" s="464"/>
      <c r="E133" s="464"/>
      <c r="F133" s="464"/>
      <c r="G133" s="464"/>
      <c r="H133" s="465"/>
    </row>
    <row r="134" spans="1:8" ht="17.25" customHeight="1">
      <c r="A134" s="463"/>
      <c r="B134" s="465"/>
      <c r="C134" s="336"/>
      <c r="D134" s="337"/>
      <c r="E134" s="336" t="str">
        <f>E125</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34" s="473"/>
      <c r="G134" s="337"/>
      <c r="H134" s="229">
        <f>H125</f>
        <v>15</v>
      </c>
    </row>
    <row r="136" spans="1:8" ht="17.25" customHeight="1">
      <c r="A136" s="5" t="s">
        <v>101</v>
      </c>
    </row>
    <row r="137" spans="1:8" ht="17.25" customHeight="1">
      <c r="A137" s="1">
        <v>1</v>
      </c>
      <c r="B137" s="1" t="s">
        <v>108</v>
      </c>
    </row>
    <row r="138" spans="1:8" ht="17.25" customHeight="1">
      <c r="A138" s="228" t="s">
        <v>52</v>
      </c>
      <c r="B138" s="228" t="s">
        <v>102</v>
      </c>
      <c r="C138" s="228" t="s">
        <v>103</v>
      </c>
      <c r="D138" s="461" t="s">
        <v>104</v>
      </c>
      <c r="E138" s="462"/>
      <c r="F138" s="223"/>
      <c r="G138" s="223"/>
    </row>
    <row r="139" spans="1:8" ht="17.25" customHeight="1">
      <c r="A139" s="8">
        <v>1</v>
      </c>
      <c r="B139" s="227" t="s">
        <v>105</v>
      </c>
      <c r="C139" s="227" t="s">
        <v>144</v>
      </c>
      <c r="D139" s="467" t="s">
        <v>145</v>
      </c>
      <c r="E139" s="468"/>
      <c r="F139" s="15"/>
      <c r="G139" s="15"/>
    </row>
    <row r="140" spans="1:8" ht="17.25" customHeight="1">
      <c r="A140" s="8">
        <v>2</v>
      </c>
      <c r="B140" s="227" t="s">
        <v>106</v>
      </c>
      <c r="C140" s="227"/>
      <c r="D140" s="467"/>
      <c r="E140" s="468"/>
      <c r="F140" s="15"/>
      <c r="G140" s="15"/>
    </row>
    <row r="141" spans="1:8" ht="17.25" customHeight="1">
      <c r="A141" s="8"/>
      <c r="B141" s="227" t="e">
        <f>A26</f>
        <v>#REF!</v>
      </c>
      <c r="C141" s="227" t="s">
        <v>146</v>
      </c>
      <c r="D141" s="467" t="s">
        <v>147</v>
      </c>
      <c r="E141" s="468"/>
      <c r="F141" s="15"/>
      <c r="G141" s="15"/>
    </row>
    <row r="142" spans="1:8" ht="17.25" customHeight="1">
      <c r="A142" s="8">
        <v>3</v>
      </c>
      <c r="B142" s="227" t="s">
        <v>107</v>
      </c>
      <c r="C142" s="227"/>
      <c r="D142" s="467"/>
      <c r="E142" s="468"/>
      <c r="F142" s="15"/>
      <c r="G142" s="15"/>
    </row>
    <row r="143" spans="1:8" ht="49.5" customHeight="1">
      <c r="A143" s="8"/>
      <c r="B143" s="227" t="e">
        <f>A27</f>
        <v>#REF!</v>
      </c>
      <c r="C143" s="227" t="s">
        <v>148</v>
      </c>
      <c r="D143" s="467" t="s">
        <v>149</v>
      </c>
      <c r="E143" s="468"/>
      <c r="F143" s="15"/>
      <c r="G143" s="15"/>
    </row>
    <row r="145" spans="1:8" ht="17.25" customHeight="1">
      <c r="A145" s="1">
        <v>2</v>
      </c>
      <c r="B145" s="1" t="s">
        <v>179</v>
      </c>
    </row>
    <row r="146" spans="1:8" ht="17.25" customHeight="1">
      <c r="B146" s="1" t="s">
        <v>109</v>
      </c>
    </row>
    <row r="147" spans="1:8" ht="17.25" customHeight="1">
      <c r="B147" s="1" t="s">
        <v>150</v>
      </c>
    </row>
    <row r="148" spans="1:8" s="231" customFormat="1" ht="17.25" customHeight="1">
      <c r="A148" s="230" t="s">
        <v>52</v>
      </c>
      <c r="B148" s="230" t="s">
        <v>110</v>
      </c>
      <c r="C148" s="230" t="s">
        <v>111</v>
      </c>
      <c r="D148" s="230" t="s">
        <v>112</v>
      </c>
      <c r="E148" s="230" t="s">
        <v>113</v>
      </c>
      <c r="F148" s="230" t="s">
        <v>114</v>
      </c>
      <c r="G148" s="230" t="s">
        <v>115</v>
      </c>
      <c r="H148" s="1"/>
    </row>
    <row r="149" spans="1:8" ht="17.25" customHeight="1">
      <c r="A149" s="228"/>
      <c r="B149" s="228"/>
      <c r="C149" s="228" t="s">
        <v>177</v>
      </c>
      <c r="D149" s="228" t="s">
        <v>177</v>
      </c>
      <c r="E149" s="228" t="s">
        <v>177</v>
      </c>
      <c r="F149" s="228" t="s">
        <v>177</v>
      </c>
      <c r="G149" s="228"/>
    </row>
    <row r="150" spans="1:8" ht="17.25" customHeight="1">
      <c r="A150" s="8">
        <v>1</v>
      </c>
      <c r="B150" s="8" t="str">
        <f>pd!C6</f>
        <v>AHMAD JUNAIDI</v>
      </c>
      <c r="C150" s="8"/>
      <c r="D150" s="8"/>
      <c r="E150" s="8"/>
      <c r="F150" s="8"/>
      <c r="G150" s="8" t="str">
        <f>IF(COUNT(C150:F150)=0,"",IF(_xlfn.MODE.SNGL(C150:F150)=1,"Kurang",IF(_xlfn.MODE.SNGL(C150:F150)=2,"Cukup",IF(_xlfn.MODE.SNGL(C150:F150)=3,"Baik",IF(_xlfn.MODE.SNGL(C150:F150)=4,"Sangat Baik","")))))</f>
        <v/>
      </c>
    </row>
    <row r="151" spans="1:8" ht="17.25" customHeight="1">
      <c r="A151" s="8">
        <v>2</v>
      </c>
      <c r="B151" s="8" t="str">
        <f>pd!C7</f>
        <v>AHMAD RIYUDHA</v>
      </c>
      <c r="C151" s="8"/>
      <c r="D151" s="8"/>
      <c r="E151" s="8"/>
      <c r="F151" s="8"/>
      <c r="G151" s="8" t="str">
        <f t="shared" ref="G151:G189" si="0">IF(COUNT(C151:F151)=0,"",IF(_xlfn.MODE.SNGL(C151:F151)=1,"Kurang",IF(_xlfn.MODE.SNGL(C151:F151)=2,"Cukup",IF(_xlfn.MODE.SNGL(C151:F151)=3,"Baik",IF(_xlfn.MODE.SNGL(C151:F151)=4,"Sangat Baik","")))))</f>
        <v/>
      </c>
    </row>
    <row r="152" spans="1:8" ht="17.25" customHeight="1">
      <c r="A152" s="8">
        <v>3</v>
      </c>
      <c r="B152" s="8" t="str">
        <f>pd!C8</f>
        <v>AHMAD SAYUDINOR</v>
      </c>
      <c r="C152" s="8"/>
      <c r="D152" s="8"/>
      <c r="E152" s="8"/>
      <c r="F152" s="8"/>
      <c r="G152" s="8" t="str">
        <f t="shared" si="0"/>
        <v/>
      </c>
    </row>
    <row r="153" spans="1:8" ht="17.25" customHeight="1">
      <c r="A153" s="8">
        <v>4</v>
      </c>
      <c r="B153" s="8" t="str">
        <f>pd!C9</f>
        <v>HILMAN SYA'FEI</v>
      </c>
      <c r="C153" s="8"/>
      <c r="D153" s="8"/>
      <c r="E153" s="8"/>
      <c r="F153" s="8"/>
      <c r="G153" s="8" t="str">
        <f t="shared" si="0"/>
        <v/>
      </c>
    </row>
    <row r="154" spans="1:8" ht="17.25" customHeight="1">
      <c r="A154" s="8">
        <v>5</v>
      </c>
      <c r="B154" s="8" t="str">
        <f>pd!C10</f>
        <v>JAMALUDDIN</v>
      </c>
      <c r="C154" s="8"/>
      <c r="D154" s="8"/>
      <c r="E154" s="8"/>
      <c r="F154" s="8"/>
      <c r="G154" s="8" t="str">
        <f t="shared" si="0"/>
        <v/>
      </c>
    </row>
    <row r="155" spans="1:8" ht="17.25" customHeight="1">
      <c r="A155" s="8">
        <v>6</v>
      </c>
      <c r="B155" s="8" t="str">
        <f>pd!C11</f>
        <v>M. ADITYA RYANDI</v>
      </c>
      <c r="C155" s="8"/>
      <c r="D155" s="8"/>
      <c r="E155" s="8"/>
      <c r="F155" s="8"/>
      <c r="G155" s="8" t="str">
        <f t="shared" si="0"/>
        <v/>
      </c>
    </row>
    <row r="156" spans="1:8" ht="17.25" customHeight="1">
      <c r="A156" s="8">
        <v>7</v>
      </c>
      <c r="B156" s="8" t="str">
        <f>pd!C12</f>
        <v>M. ZAINAL AKBAR</v>
      </c>
      <c r="C156" s="8"/>
      <c r="D156" s="8"/>
      <c r="E156" s="8"/>
      <c r="F156" s="8"/>
      <c r="G156" s="8" t="str">
        <f t="shared" si="0"/>
        <v/>
      </c>
    </row>
    <row r="157" spans="1:8" ht="17.25" customHeight="1">
      <c r="A157" s="8">
        <v>8</v>
      </c>
      <c r="B157" s="8" t="str">
        <f>pd!C13</f>
        <v>MAULIDI</v>
      </c>
      <c r="C157" s="8"/>
      <c r="D157" s="8"/>
      <c r="E157" s="8"/>
      <c r="F157" s="8"/>
      <c r="G157" s="8" t="str">
        <f t="shared" si="0"/>
        <v/>
      </c>
    </row>
    <row r="158" spans="1:8" ht="17.25" customHeight="1">
      <c r="A158" s="8">
        <v>9</v>
      </c>
      <c r="B158" s="8" t="str">
        <f>pd!C14</f>
        <v>MUHAMMAD AGUS RIFANI</v>
      </c>
      <c r="C158" s="8"/>
      <c r="D158" s="8"/>
      <c r="E158" s="8"/>
      <c r="F158" s="8"/>
      <c r="G158" s="8" t="str">
        <f t="shared" si="0"/>
        <v/>
      </c>
    </row>
    <row r="159" spans="1:8" ht="17.25" customHeight="1">
      <c r="A159" s="8">
        <v>10</v>
      </c>
      <c r="B159" s="8" t="str">
        <f>pd!C15</f>
        <v>MUHAMMAD AKBAR</v>
      </c>
      <c r="C159" s="8"/>
      <c r="D159" s="8"/>
      <c r="E159" s="8"/>
      <c r="F159" s="8"/>
      <c r="G159" s="8" t="str">
        <f t="shared" si="0"/>
        <v/>
      </c>
    </row>
    <row r="160" spans="1:8" ht="17.25" customHeight="1">
      <c r="A160" s="8">
        <v>11</v>
      </c>
      <c r="B160" s="8" t="str">
        <f>pd!C16</f>
        <v>MUHAMMAD ALPIANOR</v>
      </c>
      <c r="C160" s="8"/>
      <c r="D160" s="8"/>
      <c r="E160" s="8"/>
      <c r="F160" s="8"/>
      <c r="G160" s="8" t="str">
        <f t="shared" si="0"/>
        <v/>
      </c>
    </row>
    <row r="161" spans="1:7" ht="17.25" customHeight="1">
      <c r="A161" s="8">
        <v>12</v>
      </c>
      <c r="B161" s="8" t="str">
        <f>pd!C17</f>
        <v>MUHAMMAD ANDRIAN</v>
      </c>
      <c r="C161" s="8"/>
      <c r="D161" s="8"/>
      <c r="E161" s="8"/>
      <c r="F161" s="8"/>
      <c r="G161" s="8" t="str">
        <f t="shared" si="0"/>
        <v/>
      </c>
    </row>
    <row r="162" spans="1:7" ht="17.25" customHeight="1">
      <c r="A162" s="8">
        <v>13</v>
      </c>
      <c r="B162" s="8" t="str">
        <f>pd!C18</f>
        <v>MUHAMMAD AZIDAN</v>
      </c>
      <c r="C162" s="8"/>
      <c r="D162" s="8"/>
      <c r="E162" s="8"/>
      <c r="F162" s="8"/>
      <c r="G162" s="8" t="str">
        <f t="shared" si="0"/>
        <v/>
      </c>
    </row>
    <row r="163" spans="1:7" ht="17.25" customHeight="1">
      <c r="A163" s="8">
        <v>14</v>
      </c>
      <c r="B163" s="8" t="str">
        <f>pd!C19</f>
        <v>MUHAMMAD FAHRIANSYAH</v>
      </c>
      <c r="C163" s="8"/>
      <c r="D163" s="8"/>
      <c r="E163" s="8"/>
      <c r="F163" s="8"/>
      <c r="G163" s="8" t="str">
        <f t="shared" si="0"/>
        <v/>
      </c>
    </row>
    <row r="164" spans="1:7" ht="17.25" customHeight="1">
      <c r="A164" s="8">
        <v>15</v>
      </c>
      <c r="B164" s="8" t="str">
        <f>pd!C20</f>
        <v>MUHAMMAD FAUZAN</v>
      </c>
      <c r="C164" s="8"/>
      <c r="D164" s="8"/>
      <c r="E164" s="8"/>
      <c r="F164" s="8"/>
      <c r="G164" s="8" t="str">
        <f t="shared" si="0"/>
        <v/>
      </c>
    </row>
    <row r="165" spans="1:7" ht="17.25" customHeight="1">
      <c r="A165" s="8">
        <v>16</v>
      </c>
      <c r="B165" s="8" t="str">
        <f>pd!C21</f>
        <v>MUHAMMAD FAZAL HAFIZH</v>
      </c>
      <c r="C165" s="8"/>
      <c r="D165" s="8"/>
      <c r="E165" s="8"/>
      <c r="F165" s="8"/>
      <c r="G165" s="8" t="str">
        <f t="shared" si="0"/>
        <v/>
      </c>
    </row>
    <row r="166" spans="1:7" ht="17.25" customHeight="1">
      <c r="A166" s="8">
        <v>17</v>
      </c>
      <c r="B166" s="8" t="str">
        <f>pd!C22</f>
        <v>MUHAMMAD FIKRI</v>
      </c>
      <c r="C166" s="8"/>
      <c r="D166" s="8"/>
      <c r="E166" s="8"/>
      <c r="F166" s="8"/>
      <c r="G166" s="8" t="str">
        <f t="shared" si="0"/>
        <v/>
      </c>
    </row>
    <row r="167" spans="1:7" ht="17.25" customHeight="1">
      <c r="A167" s="8">
        <v>18</v>
      </c>
      <c r="B167" s="8" t="str">
        <f>pd!C23</f>
        <v>MUHAMMAD IHWAN</v>
      </c>
      <c r="C167" s="8"/>
      <c r="D167" s="8"/>
      <c r="E167" s="8"/>
      <c r="F167" s="8"/>
      <c r="G167" s="8" t="str">
        <f t="shared" si="0"/>
        <v/>
      </c>
    </row>
    <row r="168" spans="1:7" ht="17.25" customHeight="1">
      <c r="A168" s="8">
        <v>19</v>
      </c>
      <c r="B168" s="8" t="str">
        <f>pd!C24</f>
        <v>MUHAMMAD IQBAL FIRDAUS</v>
      </c>
      <c r="C168" s="8"/>
      <c r="D168" s="8"/>
      <c r="E168" s="8"/>
      <c r="F168" s="8"/>
      <c r="G168" s="8" t="str">
        <f t="shared" si="0"/>
        <v/>
      </c>
    </row>
    <row r="169" spans="1:7" ht="17.25" customHeight="1">
      <c r="A169" s="8">
        <v>20</v>
      </c>
      <c r="B169" s="8" t="str">
        <f>pd!C25</f>
        <v>MUHAMMAD IZZA ARRAFI</v>
      </c>
      <c r="C169" s="8"/>
      <c r="D169" s="8"/>
      <c r="E169" s="8"/>
      <c r="F169" s="8"/>
      <c r="G169" s="8" t="str">
        <f t="shared" si="0"/>
        <v/>
      </c>
    </row>
    <row r="170" spans="1:7" ht="17.25" customHeight="1">
      <c r="A170" s="8">
        <v>21</v>
      </c>
      <c r="B170" s="8" t="str">
        <f>pd!C26</f>
        <v>MUHAMMAD MAHDI</v>
      </c>
      <c r="C170" s="8"/>
      <c r="D170" s="8"/>
      <c r="E170" s="8"/>
      <c r="F170" s="8"/>
      <c r="G170" s="8" t="str">
        <f t="shared" si="0"/>
        <v/>
      </c>
    </row>
    <row r="171" spans="1:7" ht="17.25" customHeight="1">
      <c r="A171" s="8">
        <v>22</v>
      </c>
      <c r="B171" s="8" t="str">
        <f>pd!C27</f>
        <v>MUHAMMAD NAHDY RAMADHAN</v>
      </c>
      <c r="C171" s="8"/>
      <c r="D171" s="8"/>
      <c r="E171" s="8"/>
      <c r="F171" s="8"/>
      <c r="G171" s="8" t="str">
        <f t="shared" si="0"/>
        <v/>
      </c>
    </row>
    <row r="172" spans="1:7" ht="17.25" customHeight="1">
      <c r="A172" s="8">
        <v>23</v>
      </c>
      <c r="B172" s="8" t="str">
        <f>pd!C28</f>
        <v>MUHAMMAD NUR FADHILAH</v>
      </c>
      <c r="C172" s="8"/>
      <c r="D172" s="8"/>
      <c r="E172" s="8"/>
      <c r="F172" s="8"/>
      <c r="G172" s="8" t="str">
        <f t="shared" si="0"/>
        <v/>
      </c>
    </row>
    <row r="173" spans="1:7" ht="17.25" customHeight="1">
      <c r="A173" s="8">
        <v>24</v>
      </c>
      <c r="B173" s="8" t="str">
        <f>pd!C29</f>
        <v>MUHAMMAD RAHMAN</v>
      </c>
      <c r="C173" s="8"/>
      <c r="D173" s="8"/>
      <c r="E173" s="8"/>
      <c r="F173" s="8"/>
      <c r="G173" s="8" t="str">
        <f t="shared" si="0"/>
        <v/>
      </c>
    </row>
    <row r="174" spans="1:7" ht="17.25" customHeight="1">
      <c r="A174" s="8">
        <v>25</v>
      </c>
      <c r="B174" s="8" t="str">
        <f>pd!C30</f>
        <v>MUHAMMAD RAIHAN</v>
      </c>
      <c r="C174" s="8"/>
      <c r="D174" s="8"/>
      <c r="E174" s="8"/>
      <c r="F174" s="8"/>
      <c r="G174" s="8" t="str">
        <f t="shared" si="0"/>
        <v/>
      </c>
    </row>
    <row r="175" spans="1:7" ht="17.25" customHeight="1">
      <c r="A175" s="8">
        <v>26</v>
      </c>
      <c r="B175" s="8" t="str">
        <f>pd!C31</f>
        <v>MUHAMMAD RAYHAN PARIZAN</v>
      </c>
      <c r="C175" s="8"/>
      <c r="D175" s="8"/>
      <c r="E175" s="8"/>
      <c r="F175" s="8"/>
      <c r="G175" s="8" t="str">
        <f t="shared" si="0"/>
        <v/>
      </c>
    </row>
    <row r="176" spans="1:7" ht="17.25" customHeight="1">
      <c r="A176" s="8">
        <v>27</v>
      </c>
      <c r="B176" s="8" t="str">
        <f>pd!C32</f>
        <v>MUHAMMAD RIFKI</v>
      </c>
      <c r="C176" s="8"/>
      <c r="D176" s="8"/>
      <c r="E176" s="8"/>
      <c r="F176" s="8"/>
      <c r="G176" s="8" t="str">
        <f t="shared" si="0"/>
        <v/>
      </c>
    </row>
    <row r="177" spans="1:7" ht="17.25" customHeight="1">
      <c r="A177" s="8">
        <v>28</v>
      </c>
      <c r="B177" s="8" t="str">
        <f>pd!C33</f>
        <v>MUHAMMAD RINALDI MAULANA</v>
      </c>
      <c r="C177" s="8"/>
      <c r="D177" s="8"/>
      <c r="E177" s="8"/>
      <c r="F177" s="8"/>
      <c r="G177" s="8" t="str">
        <f t="shared" si="0"/>
        <v/>
      </c>
    </row>
    <row r="178" spans="1:7" ht="17.25" customHeight="1">
      <c r="A178" s="8">
        <v>29</v>
      </c>
      <c r="B178" s="8" t="str">
        <f>pd!C34</f>
        <v>MUHAMMAD RIZAL</v>
      </c>
      <c r="C178" s="8"/>
      <c r="D178" s="8"/>
      <c r="E178" s="8"/>
      <c r="F178" s="8"/>
      <c r="G178" s="8" t="str">
        <f t="shared" si="0"/>
        <v/>
      </c>
    </row>
    <row r="179" spans="1:7" ht="17.25" customHeight="1">
      <c r="A179" s="8">
        <v>30</v>
      </c>
      <c r="B179" s="8" t="str">
        <f>pd!C35</f>
        <v>MUHAMMAD RUDI</v>
      </c>
      <c r="C179" s="8"/>
      <c r="D179" s="8"/>
      <c r="E179" s="8"/>
      <c r="F179" s="8"/>
      <c r="G179" s="8" t="str">
        <f t="shared" si="0"/>
        <v/>
      </c>
    </row>
    <row r="180" spans="1:7" ht="17.25" customHeight="1">
      <c r="A180" s="8">
        <v>31</v>
      </c>
      <c r="B180" s="8" t="str">
        <f>pd!C36</f>
        <v>MUHAMMAD SARBANI</v>
      </c>
      <c r="C180" s="8"/>
      <c r="D180" s="8"/>
      <c r="E180" s="8"/>
      <c r="F180" s="8"/>
      <c r="G180" s="8" t="str">
        <f t="shared" si="0"/>
        <v/>
      </c>
    </row>
    <row r="181" spans="1:7" ht="17.25" customHeight="1">
      <c r="A181" s="8">
        <v>32</v>
      </c>
      <c r="B181" s="8" t="str">
        <f>pd!C37</f>
        <v>MUHAMMAD SYIFA ALIF NUGRAHA</v>
      </c>
      <c r="C181" s="8"/>
      <c r="D181" s="8"/>
      <c r="E181" s="8"/>
      <c r="F181" s="8"/>
      <c r="G181" s="8" t="str">
        <f t="shared" si="0"/>
        <v/>
      </c>
    </row>
    <row r="182" spans="1:7" ht="17.25" customHeight="1">
      <c r="A182" s="8">
        <v>33</v>
      </c>
      <c r="B182" s="8" t="str">
        <f>pd!C38</f>
        <v>MUHAMMAD YUSUF</v>
      </c>
      <c r="C182" s="8"/>
      <c r="D182" s="8"/>
      <c r="E182" s="8"/>
      <c r="F182" s="8"/>
      <c r="G182" s="8" t="str">
        <f t="shared" si="0"/>
        <v/>
      </c>
    </row>
    <row r="183" spans="1:7" ht="17.25" customHeight="1">
      <c r="A183" s="8">
        <v>34</v>
      </c>
      <c r="B183" s="8" t="str">
        <f>pd!C39</f>
        <v>OSAMAH NASRULLAH</v>
      </c>
      <c r="C183" s="8"/>
      <c r="D183" s="8"/>
      <c r="E183" s="8"/>
      <c r="F183" s="8"/>
      <c r="G183" s="8" t="str">
        <f t="shared" si="0"/>
        <v/>
      </c>
    </row>
    <row r="184" spans="1:7" ht="17.25" customHeight="1">
      <c r="A184" s="8">
        <v>35</v>
      </c>
      <c r="B184" s="8" t="str">
        <f>pd!C40</f>
        <v>RUDISA</v>
      </c>
      <c r="C184" s="8"/>
      <c r="D184" s="8"/>
      <c r="E184" s="8"/>
      <c r="F184" s="8"/>
      <c r="G184" s="8" t="str">
        <f t="shared" si="0"/>
        <v/>
      </c>
    </row>
    <row r="185" spans="1:7" ht="17.25" customHeight="1">
      <c r="A185" s="8">
        <v>36</v>
      </c>
      <c r="B185" s="8" t="str">
        <f>pd!C41</f>
        <v>ZAINAL ILMI</v>
      </c>
      <c r="C185" s="8"/>
      <c r="D185" s="8"/>
      <c r="E185" s="8"/>
      <c r="F185" s="8"/>
      <c r="G185" s="8" t="str">
        <f t="shared" si="0"/>
        <v/>
      </c>
    </row>
    <row r="186" spans="1:7" ht="17.25" customHeight="1">
      <c r="A186" s="8">
        <v>37</v>
      </c>
      <c r="B186" s="8">
        <f>pd!C42</f>
        <v>0</v>
      </c>
      <c r="C186" s="8"/>
      <c r="D186" s="8"/>
      <c r="E186" s="8"/>
      <c r="F186" s="8"/>
      <c r="G186" s="8" t="str">
        <f t="shared" si="0"/>
        <v/>
      </c>
    </row>
    <row r="187" spans="1:7" ht="17.25" customHeight="1">
      <c r="A187" s="8">
        <v>38</v>
      </c>
      <c r="B187" s="8">
        <f>pd!C43</f>
        <v>0</v>
      </c>
      <c r="C187" s="8"/>
      <c r="D187" s="8"/>
      <c r="E187" s="8"/>
      <c r="F187" s="8"/>
      <c r="G187" s="8" t="str">
        <f t="shared" si="0"/>
        <v/>
      </c>
    </row>
    <row r="188" spans="1:7" ht="17.25" customHeight="1">
      <c r="A188" s="8">
        <v>39</v>
      </c>
      <c r="B188" s="8">
        <f>pd!C44</f>
        <v>0</v>
      </c>
      <c r="C188" s="8"/>
      <c r="D188" s="8"/>
      <c r="E188" s="8"/>
      <c r="F188" s="8"/>
      <c r="G188" s="8" t="str">
        <f t="shared" si="0"/>
        <v/>
      </c>
    </row>
    <row r="189" spans="1:7" ht="17.25" customHeight="1">
      <c r="A189" s="8">
        <v>40</v>
      </c>
      <c r="B189" s="8">
        <f>pd!C45</f>
        <v>0</v>
      </c>
      <c r="C189" s="8"/>
      <c r="D189" s="8"/>
      <c r="E189" s="8"/>
      <c r="F189" s="8"/>
      <c r="G189" s="8" t="str">
        <f t="shared" si="0"/>
        <v/>
      </c>
    </row>
    <row r="191" spans="1:7" ht="17.25" customHeight="1">
      <c r="A191" s="1">
        <v>3</v>
      </c>
      <c r="B191" s="1" t="s">
        <v>178</v>
      </c>
    </row>
    <row r="192" spans="1:7" ht="17.25" customHeight="1">
      <c r="B192" s="1" t="s">
        <v>116</v>
      </c>
    </row>
    <row r="193" spans="1:2" ht="17.25" customHeight="1">
      <c r="B193" s="1" t="s">
        <v>117</v>
      </c>
    </row>
    <row r="194" spans="1:2" ht="17.25" customHeight="1">
      <c r="B194" s="1" t="s">
        <v>118</v>
      </c>
    </row>
    <row r="195" spans="1:2" ht="17.25" customHeight="1">
      <c r="B195" s="1" t="s">
        <v>119</v>
      </c>
    </row>
    <row r="197" spans="1:2" ht="17.25" customHeight="1">
      <c r="A197" s="1" t="s">
        <v>120</v>
      </c>
    </row>
    <row r="198" spans="1:2" ht="17.25" customHeight="1">
      <c r="B198" s="1" t="s">
        <v>111</v>
      </c>
    </row>
    <row r="199" spans="1:2" ht="17.25" customHeight="1">
      <c r="B199" s="233" t="s">
        <v>121</v>
      </c>
    </row>
    <row r="200" spans="1:2" ht="17.25" customHeight="1">
      <c r="B200" s="233" t="s">
        <v>122</v>
      </c>
    </row>
    <row r="201" spans="1:2" ht="17.25" customHeight="1">
      <c r="B201" s="233" t="s">
        <v>123</v>
      </c>
    </row>
    <row r="202" spans="1:2" ht="17.25" customHeight="1">
      <c r="B202" s="233" t="s">
        <v>124</v>
      </c>
    </row>
    <row r="204" spans="1:2" ht="17.25" customHeight="1">
      <c r="B204" s="1" t="s">
        <v>125</v>
      </c>
    </row>
    <row r="205" spans="1:2" ht="17.25" customHeight="1">
      <c r="B205" s="1" t="s">
        <v>126</v>
      </c>
    </row>
    <row r="206" spans="1:2" ht="17.25" customHeight="1">
      <c r="B206" s="1" t="s">
        <v>127</v>
      </c>
    </row>
    <row r="207" spans="1:2" ht="17.25" customHeight="1">
      <c r="B207" s="1" t="s">
        <v>128</v>
      </c>
    </row>
    <row r="208" spans="1:2" ht="17.25" customHeight="1">
      <c r="B208" s="1" t="s">
        <v>129</v>
      </c>
    </row>
    <row r="210" spans="1:2" ht="17.25" customHeight="1">
      <c r="B210" s="1" t="s">
        <v>130</v>
      </c>
    </row>
    <row r="211" spans="1:2" ht="17.25" customHeight="1">
      <c r="B211" s="1" t="s">
        <v>132</v>
      </c>
    </row>
    <row r="212" spans="1:2" ht="17.25" customHeight="1">
      <c r="B212" s="1" t="s">
        <v>133</v>
      </c>
    </row>
    <row r="213" spans="1:2" ht="17.25" customHeight="1">
      <c r="B213" s="1" t="s">
        <v>134</v>
      </c>
    </row>
    <row r="214" spans="1:2" ht="17.25" customHeight="1">
      <c r="B214" s="1" t="s">
        <v>135</v>
      </c>
    </row>
    <row r="216" spans="1:2" ht="17.25" customHeight="1">
      <c r="B216" s="1" t="s">
        <v>131</v>
      </c>
    </row>
    <row r="217" spans="1:2" ht="17.25" customHeight="1">
      <c r="B217" s="1" t="s">
        <v>136</v>
      </c>
    </row>
    <row r="218" spans="1:2" ht="17.25" customHeight="1">
      <c r="B218" s="1" t="s">
        <v>137</v>
      </c>
    </row>
    <row r="219" spans="1:2" ht="17.25" customHeight="1">
      <c r="B219" s="1" t="s">
        <v>138</v>
      </c>
    </row>
    <row r="220" spans="1:2" ht="17.25" customHeight="1">
      <c r="B220" s="1" t="s">
        <v>139</v>
      </c>
    </row>
    <row r="221" spans="1:2" ht="17.25" customHeight="1">
      <c r="B221" s="1" t="s">
        <v>43</v>
      </c>
    </row>
    <row r="222" spans="1:2" ht="17.25" customHeight="1">
      <c r="A222" s="1" t="s">
        <v>170</v>
      </c>
    </row>
    <row r="223" spans="1:2" ht="17.25" customHeight="1">
      <c r="B223" s="1" t="s">
        <v>43</v>
      </c>
    </row>
    <row r="224" spans="1:2" ht="17.25" customHeight="1">
      <c r="A224" s="1" t="s">
        <v>181</v>
      </c>
    </row>
    <row r="225" spans="1:8" ht="17.25" customHeight="1">
      <c r="B225" s="1" t="s">
        <v>140</v>
      </c>
    </row>
    <row r="226" spans="1:8" ht="17.25" customHeight="1">
      <c r="B226" s="1" t="s">
        <v>141</v>
      </c>
    </row>
    <row r="227" spans="1:8" ht="17.25" customHeight="1">
      <c r="B227" s="1" t="s">
        <v>142</v>
      </c>
    </row>
    <row r="228" spans="1:8" ht="17.25" customHeight="1">
      <c r="B228" s="1" t="s">
        <v>143</v>
      </c>
    </row>
    <row r="230" spans="1:8" ht="17.25" customHeight="1">
      <c r="B230" s="1" t="s">
        <v>151</v>
      </c>
    </row>
    <row r="231" spans="1:8" ht="17.25" customHeight="1">
      <c r="A231" s="334" t="s">
        <v>2</v>
      </c>
      <c r="B231" s="341"/>
      <c r="C231" s="470" t="s">
        <v>61</v>
      </c>
      <c r="D231" s="472"/>
      <c r="E231" s="470" t="s">
        <v>152</v>
      </c>
      <c r="F231" s="471"/>
      <c r="G231" s="472"/>
      <c r="H231" s="229" t="s">
        <v>153</v>
      </c>
    </row>
    <row r="232" spans="1:8" ht="129" customHeight="1">
      <c r="A232" s="333" t="e">
        <f>B141</f>
        <v>#REF!</v>
      </c>
      <c r="B232" s="333"/>
      <c r="C232" s="336" t="e">
        <f>A30</f>
        <v>#REF!</v>
      </c>
      <c r="D232" s="337"/>
      <c r="E232" s="336" t="s">
        <v>387</v>
      </c>
      <c r="F232" s="473"/>
      <c r="G232" s="337"/>
      <c r="H232" s="227" t="s">
        <v>146</v>
      </c>
    </row>
    <row r="233" spans="1:8" ht="17.25" customHeight="1">
      <c r="A233" s="336" t="s">
        <v>388</v>
      </c>
      <c r="B233" s="473"/>
      <c r="C233" s="473"/>
      <c r="D233" s="473"/>
      <c r="E233" s="473"/>
      <c r="F233" s="473"/>
      <c r="G233" s="473"/>
      <c r="H233" s="337"/>
    </row>
    <row r="234" spans="1:8" ht="17.25" customHeight="1">
      <c r="A234" s="230">
        <v>1</v>
      </c>
      <c r="B234" s="336" t="s">
        <v>389</v>
      </c>
      <c r="C234" s="473"/>
      <c r="D234" s="473"/>
      <c r="E234" s="473"/>
      <c r="F234" s="473"/>
      <c r="G234" s="473"/>
      <c r="H234" s="337"/>
    </row>
    <row r="235" spans="1:8" ht="17.25" customHeight="1">
      <c r="A235" s="230">
        <v>2</v>
      </c>
      <c r="B235" s="336" t="s">
        <v>392</v>
      </c>
      <c r="C235" s="473"/>
      <c r="D235" s="473"/>
      <c r="E235" s="473"/>
      <c r="F235" s="473"/>
      <c r="G235" s="473"/>
      <c r="H235" s="337"/>
    </row>
    <row r="236" spans="1:8" ht="17.25" customHeight="1">
      <c r="A236" s="230">
        <v>3</v>
      </c>
      <c r="B236" s="336" t="s">
        <v>390</v>
      </c>
      <c r="C236" s="473"/>
      <c r="D236" s="473"/>
      <c r="E236" s="473"/>
      <c r="F236" s="473"/>
      <c r="G236" s="473"/>
      <c r="H236" s="337"/>
    </row>
    <row r="237" spans="1:8" ht="17.25" customHeight="1">
      <c r="A237" s="230">
        <v>4</v>
      </c>
      <c r="B237" s="336"/>
      <c r="C237" s="473"/>
      <c r="D237" s="473"/>
      <c r="E237" s="473"/>
      <c r="F237" s="473"/>
      <c r="G237" s="473"/>
      <c r="H237" s="337"/>
    </row>
    <row r="238" spans="1:8" ht="17.25" customHeight="1">
      <c r="A238" s="230">
        <v>5</v>
      </c>
      <c r="B238" s="336"/>
      <c r="C238" s="473"/>
      <c r="D238" s="473"/>
      <c r="E238" s="473"/>
      <c r="F238" s="473"/>
      <c r="G238" s="473"/>
      <c r="H238" s="337"/>
    </row>
    <row r="239" spans="1:8" ht="17.25" customHeight="1">
      <c r="A239" s="230">
        <v>6</v>
      </c>
      <c r="B239" s="336"/>
      <c r="C239" s="473"/>
      <c r="D239" s="473"/>
      <c r="E239" s="473"/>
      <c r="F239" s="473"/>
      <c r="G239" s="473"/>
      <c r="H239" s="337"/>
    </row>
    <row r="240" spans="1:8" ht="17.25" customHeight="1">
      <c r="A240" s="230">
        <v>7</v>
      </c>
      <c r="B240" s="336"/>
      <c r="C240" s="473"/>
      <c r="D240" s="473"/>
      <c r="E240" s="473"/>
      <c r="F240" s="473"/>
      <c r="G240" s="473"/>
      <c r="H240" s="337"/>
    </row>
    <row r="241" spans="1:10" ht="17.25" customHeight="1">
      <c r="A241" s="230">
        <v>8</v>
      </c>
      <c r="B241" s="336"/>
      <c r="C241" s="473"/>
      <c r="D241" s="473"/>
      <c r="E241" s="473"/>
      <c r="F241" s="473"/>
      <c r="G241" s="473"/>
      <c r="H241" s="337"/>
    </row>
    <row r="242" spans="1:10" ht="17.25" customHeight="1">
      <c r="A242" s="230">
        <v>9</v>
      </c>
      <c r="B242" s="336"/>
      <c r="C242" s="473"/>
      <c r="D242" s="473"/>
      <c r="E242" s="473"/>
      <c r="F242" s="473"/>
      <c r="G242" s="473"/>
      <c r="H242" s="337"/>
    </row>
    <row r="243" spans="1:10" ht="17.25" customHeight="1">
      <c r="A243" s="230">
        <v>10</v>
      </c>
      <c r="B243" s="336"/>
      <c r="C243" s="473"/>
      <c r="D243" s="473"/>
      <c r="E243" s="473"/>
      <c r="F243" s="473"/>
      <c r="G243" s="473"/>
      <c r="H243" s="337"/>
    </row>
    <row r="244" spans="1:10" ht="17.25" customHeight="1">
      <c r="A244" s="463" t="s">
        <v>154</v>
      </c>
      <c r="B244" s="464"/>
      <c r="C244" s="464"/>
      <c r="D244" s="464"/>
      <c r="E244" s="464"/>
      <c r="F244" s="464"/>
      <c r="G244" s="464"/>
      <c r="H244" s="465"/>
    </row>
    <row r="245" spans="1:10" ht="17.25" customHeight="1">
      <c r="A245" s="230">
        <v>1</v>
      </c>
      <c r="B245" s="336"/>
      <c r="C245" s="473"/>
      <c r="D245" s="473"/>
      <c r="E245" s="473"/>
      <c r="F245" s="473"/>
      <c r="G245" s="473"/>
      <c r="H245" s="337"/>
    </row>
    <row r="246" spans="1:10" ht="17.25" customHeight="1">
      <c r="A246" s="230">
        <v>2</v>
      </c>
      <c r="B246" s="336"/>
      <c r="C246" s="473"/>
      <c r="D246" s="473"/>
      <c r="E246" s="473"/>
      <c r="F246" s="473"/>
      <c r="G246" s="473"/>
      <c r="H246" s="337"/>
      <c r="I246" s="211"/>
      <c r="J246" s="211"/>
    </row>
    <row r="247" spans="1:10" ht="17.25" customHeight="1">
      <c r="A247" s="230">
        <v>3</v>
      </c>
      <c r="B247" s="336"/>
      <c r="C247" s="473"/>
      <c r="D247" s="473"/>
      <c r="E247" s="473"/>
      <c r="F247" s="473"/>
      <c r="G247" s="473"/>
      <c r="H247" s="337"/>
      <c r="I247" s="211"/>
      <c r="J247" s="211"/>
    </row>
    <row r="248" spans="1:10" ht="17.25" customHeight="1">
      <c r="A248" s="230">
        <v>4</v>
      </c>
      <c r="B248" s="336"/>
      <c r="C248" s="473"/>
      <c r="D248" s="473"/>
      <c r="E248" s="473"/>
      <c r="F248" s="473"/>
      <c r="G248" s="473"/>
      <c r="H248" s="337"/>
      <c r="I248" s="211"/>
      <c r="J248" s="211"/>
    </row>
    <row r="249" spans="1:10" ht="17.25" customHeight="1">
      <c r="A249" s="230">
        <v>5</v>
      </c>
      <c r="B249" s="336"/>
      <c r="C249" s="473"/>
      <c r="D249" s="473"/>
      <c r="E249" s="473"/>
      <c r="F249" s="473"/>
      <c r="G249" s="473"/>
      <c r="H249" s="337"/>
      <c r="I249" s="211"/>
      <c r="J249" s="211"/>
    </row>
    <row r="250" spans="1:10" ht="17.25" customHeight="1">
      <c r="A250" s="230">
        <v>6</v>
      </c>
      <c r="B250" s="336"/>
      <c r="C250" s="473"/>
      <c r="D250" s="473"/>
      <c r="E250" s="473"/>
      <c r="F250" s="473"/>
      <c r="G250" s="473"/>
      <c r="H250" s="337"/>
      <c r="I250" s="211"/>
      <c r="J250" s="211"/>
    </row>
    <row r="251" spans="1:10" ht="17.25" customHeight="1">
      <c r="A251" s="230">
        <v>7</v>
      </c>
      <c r="B251" s="336"/>
      <c r="C251" s="473"/>
      <c r="D251" s="473"/>
      <c r="E251" s="473"/>
      <c r="F251" s="473"/>
      <c r="G251" s="473"/>
      <c r="H251" s="337"/>
      <c r="I251" s="211"/>
      <c r="J251" s="211"/>
    </row>
    <row r="252" spans="1:10" ht="17.25" customHeight="1">
      <c r="A252" s="230">
        <v>8</v>
      </c>
      <c r="B252" s="336"/>
      <c r="C252" s="473"/>
      <c r="D252" s="473"/>
      <c r="E252" s="473"/>
      <c r="F252" s="473"/>
      <c r="G252" s="473"/>
      <c r="H252" s="337"/>
      <c r="I252" s="211"/>
      <c r="J252" s="211"/>
    </row>
    <row r="253" spans="1:10" ht="17.25" customHeight="1">
      <c r="A253" s="230">
        <v>9</v>
      </c>
      <c r="B253" s="336"/>
      <c r="C253" s="473"/>
      <c r="D253" s="473"/>
      <c r="E253" s="473"/>
      <c r="F253" s="473"/>
      <c r="G253" s="473"/>
      <c r="H253" s="337"/>
      <c r="I253" s="211"/>
      <c r="J253" s="211"/>
    </row>
    <row r="254" spans="1:10" ht="17.25" customHeight="1">
      <c r="A254" s="230">
        <v>10</v>
      </c>
      <c r="B254" s="336"/>
      <c r="C254" s="473"/>
      <c r="D254" s="473"/>
      <c r="E254" s="473"/>
      <c r="F254" s="473"/>
      <c r="G254" s="473"/>
      <c r="H254" s="337"/>
      <c r="I254" s="211"/>
      <c r="J254" s="211"/>
    </row>
    <row r="255" spans="1:10" ht="17.25" customHeight="1">
      <c r="A255" s="211"/>
      <c r="B255" s="211"/>
      <c r="C255" s="211"/>
      <c r="D255" s="211"/>
      <c r="E255" s="211"/>
      <c r="F255" s="211"/>
      <c r="G255" s="211"/>
      <c r="H255" s="211"/>
      <c r="I255" s="211"/>
      <c r="J255" s="211"/>
    </row>
    <row r="256" spans="1:10" ht="17.25" customHeight="1">
      <c r="A256" s="157">
        <v>4</v>
      </c>
      <c r="B256" s="1" t="s">
        <v>155</v>
      </c>
    </row>
    <row r="257" spans="1:14" s="231" customFormat="1" ht="17.25" customHeight="1">
      <c r="A257" s="319" t="s">
        <v>52</v>
      </c>
      <c r="B257" s="319" t="s">
        <v>110</v>
      </c>
      <c r="C257" s="318" t="s">
        <v>156</v>
      </c>
      <c r="D257" s="318"/>
      <c r="E257" s="318"/>
      <c r="F257" s="318"/>
      <c r="G257" s="318"/>
      <c r="H257" s="318"/>
      <c r="I257" s="318"/>
      <c r="J257" s="318"/>
      <c r="K257" s="318"/>
      <c r="L257" s="318"/>
      <c r="M257" s="319" t="s">
        <v>157</v>
      </c>
      <c r="N257" s="1" t="s">
        <v>407</v>
      </c>
    </row>
    <row r="258" spans="1:14" s="231" customFormat="1" ht="17.25" customHeight="1">
      <c r="A258" s="320"/>
      <c r="B258" s="320"/>
      <c r="C258" s="230">
        <v>1</v>
      </c>
      <c r="D258" s="230">
        <v>2</v>
      </c>
      <c r="E258" s="230">
        <v>3</v>
      </c>
      <c r="F258" s="230">
        <v>4</v>
      </c>
      <c r="G258" s="230">
        <v>5</v>
      </c>
      <c r="H258" s="230">
        <v>6</v>
      </c>
      <c r="I258" s="230">
        <v>7</v>
      </c>
      <c r="J258" s="230">
        <v>8</v>
      </c>
      <c r="K258" s="230">
        <v>9</v>
      </c>
      <c r="L258" s="230">
        <v>10</v>
      </c>
      <c r="M258" s="320"/>
      <c r="N258" s="1">
        <v>25</v>
      </c>
    </row>
    <row r="259" spans="1:14" ht="17.25" customHeight="1">
      <c r="A259" s="228">
        <v>1</v>
      </c>
      <c r="B259" s="8" t="str">
        <f>B150</f>
        <v>AHMAD JUNAIDI</v>
      </c>
      <c r="C259" s="228"/>
      <c r="D259" s="228"/>
      <c r="E259" s="228"/>
      <c r="F259" s="228"/>
      <c r="G259" s="228"/>
      <c r="H259" s="228"/>
      <c r="I259" s="228"/>
      <c r="J259" s="228"/>
      <c r="K259" s="228"/>
      <c r="L259" s="228"/>
      <c r="M259" s="228" t="str">
        <f>IF(COUNT(C259:L259)=0,"",((SUM(C259:L259)/(COUNTA($B$234:$H$243)*4))*4)*$N$258)</f>
        <v/>
      </c>
    </row>
    <row r="260" spans="1:14" ht="17.25" customHeight="1">
      <c r="A260" s="228">
        <v>2</v>
      </c>
      <c r="B260" s="8" t="str">
        <f t="shared" ref="B260:B298" si="1">B151</f>
        <v>AHMAD RIYUDHA</v>
      </c>
      <c r="C260" s="228"/>
      <c r="D260" s="228"/>
      <c r="E260" s="228"/>
      <c r="F260" s="228"/>
      <c r="G260" s="228"/>
      <c r="H260" s="228"/>
      <c r="I260" s="228"/>
      <c r="J260" s="228"/>
      <c r="K260" s="228"/>
      <c r="L260" s="228"/>
      <c r="M260" s="228" t="str">
        <f>IF(COUNT(C260:L260)=0,"",((SUM(C260:L260)/(COUNTA($B$234:$H$243)*4))*4)*$N$258)</f>
        <v/>
      </c>
    </row>
    <row r="261" spans="1:14" ht="17.25" customHeight="1">
      <c r="A261" s="228">
        <v>3</v>
      </c>
      <c r="B261" s="8" t="str">
        <f t="shared" si="1"/>
        <v>AHMAD SAYUDINOR</v>
      </c>
      <c r="C261" s="228"/>
      <c r="D261" s="228"/>
      <c r="E261" s="228"/>
      <c r="F261" s="228"/>
      <c r="G261" s="228"/>
      <c r="H261" s="228"/>
      <c r="I261" s="228"/>
      <c r="J261" s="228"/>
      <c r="K261" s="228"/>
      <c r="L261" s="228"/>
      <c r="M261" s="228" t="str">
        <f t="shared" ref="M261:M298" si="2">IF(COUNT(C261:L261)=0,"",((SUM(C261:L261)/(COUNTA($B$234:$H$243)*4))*4)*$N$258)</f>
        <v/>
      </c>
    </row>
    <row r="262" spans="1:14" ht="17.25" customHeight="1">
      <c r="A262" s="228">
        <v>4</v>
      </c>
      <c r="B262" s="8" t="str">
        <f t="shared" si="1"/>
        <v>HILMAN SYA'FEI</v>
      </c>
      <c r="C262" s="228"/>
      <c r="D262" s="228"/>
      <c r="E262" s="228"/>
      <c r="F262" s="228"/>
      <c r="G262" s="228"/>
      <c r="H262" s="228"/>
      <c r="I262" s="228"/>
      <c r="J262" s="228"/>
      <c r="K262" s="228"/>
      <c r="L262" s="228"/>
      <c r="M262" s="228" t="str">
        <f t="shared" si="2"/>
        <v/>
      </c>
    </row>
    <row r="263" spans="1:14" ht="17.25" customHeight="1">
      <c r="A263" s="228">
        <v>5</v>
      </c>
      <c r="B263" s="8" t="str">
        <f t="shared" si="1"/>
        <v>JAMALUDDIN</v>
      </c>
      <c r="C263" s="228"/>
      <c r="D263" s="228"/>
      <c r="E263" s="228"/>
      <c r="F263" s="228"/>
      <c r="G263" s="228"/>
      <c r="H263" s="228"/>
      <c r="I263" s="228"/>
      <c r="J263" s="228"/>
      <c r="K263" s="228"/>
      <c r="L263" s="228"/>
      <c r="M263" s="228" t="str">
        <f t="shared" si="2"/>
        <v/>
      </c>
    </row>
    <row r="264" spans="1:14" ht="17.25" customHeight="1">
      <c r="A264" s="228">
        <v>6</v>
      </c>
      <c r="B264" s="8" t="str">
        <f t="shared" si="1"/>
        <v>M. ADITYA RYANDI</v>
      </c>
      <c r="C264" s="228"/>
      <c r="D264" s="228"/>
      <c r="E264" s="228"/>
      <c r="F264" s="228"/>
      <c r="G264" s="228"/>
      <c r="H264" s="228"/>
      <c r="I264" s="228"/>
      <c r="J264" s="228"/>
      <c r="K264" s="228"/>
      <c r="L264" s="228"/>
      <c r="M264" s="228" t="str">
        <f t="shared" si="2"/>
        <v/>
      </c>
    </row>
    <row r="265" spans="1:14" ht="17.25" customHeight="1">
      <c r="A265" s="228">
        <v>7</v>
      </c>
      <c r="B265" s="8" t="str">
        <f t="shared" si="1"/>
        <v>M. ZAINAL AKBAR</v>
      </c>
      <c r="C265" s="228"/>
      <c r="D265" s="228"/>
      <c r="E265" s="228"/>
      <c r="F265" s="228"/>
      <c r="G265" s="228"/>
      <c r="H265" s="228"/>
      <c r="I265" s="228"/>
      <c r="J265" s="228"/>
      <c r="K265" s="228"/>
      <c r="L265" s="228"/>
      <c r="M265" s="228" t="str">
        <f t="shared" si="2"/>
        <v/>
      </c>
    </row>
    <row r="266" spans="1:14" ht="17.25" customHeight="1">
      <c r="A266" s="228">
        <v>8</v>
      </c>
      <c r="B266" s="8" t="str">
        <f t="shared" si="1"/>
        <v>MAULIDI</v>
      </c>
      <c r="C266" s="228"/>
      <c r="D266" s="228"/>
      <c r="E266" s="228"/>
      <c r="F266" s="228"/>
      <c r="G266" s="228"/>
      <c r="H266" s="228"/>
      <c r="I266" s="228"/>
      <c r="J266" s="228"/>
      <c r="K266" s="228"/>
      <c r="L266" s="228"/>
      <c r="M266" s="228" t="str">
        <f t="shared" si="2"/>
        <v/>
      </c>
    </row>
    <row r="267" spans="1:14" ht="17.25" customHeight="1">
      <c r="A267" s="228">
        <v>9</v>
      </c>
      <c r="B267" s="8" t="str">
        <f t="shared" si="1"/>
        <v>MUHAMMAD AGUS RIFANI</v>
      </c>
      <c r="C267" s="228"/>
      <c r="D267" s="228"/>
      <c r="E267" s="228"/>
      <c r="F267" s="228"/>
      <c r="G267" s="228"/>
      <c r="H267" s="228"/>
      <c r="I267" s="228"/>
      <c r="J267" s="228"/>
      <c r="K267" s="228"/>
      <c r="L267" s="228"/>
      <c r="M267" s="228" t="str">
        <f t="shared" si="2"/>
        <v/>
      </c>
    </row>
    <row r="268" spans="1:14" ht="17.25" customHeight="1">
      <c r="A268" s="228">
        <v>10</v>
      </c>
      <c r="B268" s="8" t="str">
        <f t="shared" si="1"/>
        <v>MUHAMMAD AKBAR</v>
      </c>
      <c r="C268" s="228"/>
      <c r="D268" s="228"/>
      <c r="E268" s="228"/>
      <c r="F268" s="228"/>
      <c r="G268" s="228"/>
      <c r="H268" s="228"/>
      <c r="I268" s="228"/>
      <c r="J268" s="228"/>
      <c r="K268" s="228"/>
      <c r="L268" s="228"/>
      <c r="M268" s="228" t="str">
        <f t="shared" si="2"/>
        <v/>
      </c>
    </row>
    <row r="269" spans="1:14" ht="17.25" customHeight="1">
      <c r="A269" s="228">
        <v>11</v>
      </c>
      <c r="B269" s="8" t="str">
        <f t="shared" si="1"/>
        <v>MUHAMMAD ALPIANOR</v>
      </c>
      <c r="C269" s="228"/>
      <c r="D269" s="228"/>
      <c r="E269" s="228"/>
      <c r="F269" s="228"/>
      <c r="G269" s="228"/>
      <c r="H269" s="228"/>
      <c r="I269" s="228"/>
      <c r="J269" s="228"/>
      <c r="K269" s="228"/>
      <c r="L269" s="228"/>
      <c r="M269" s="228" t="str">
        <f t="shared" si="2"/>
        <v/>
      </c>
    </row>
    <row r="270" spans="1:14" ht="17.25" customHeight="1">
      <c r="A270" s="228">
        <v>12</v>
      </c>
      <c r="B270" s="8" t="str">
        <f t="shared" si="1"/>
        <v>MUHAMMAD ANDRIAN</v>
      </c>
      <c r="C270" s="228"/>
      <c r="D270" s="228"/>
      <c r="E270" s="228"/>
      <c r="F270" s="228"/>
      <c r="G270" s="228"/>
      <c r="H270" s="228"/>
      <c r="I270" s="228"/>
      <c r="J270" s="228"/>
      <c r="K270" s="228"/>
      <c r="L270" s="228"/>
      <c r="M270" s="228" t="str">
        <f t="shared" si="2"/>
        <v/>
      </c>
    </row>
    <row r="271" spans="1:14" ht="17.25" customHeight="1">
      <c r="A271" s="228">
        <v>13</v>
      </c>
      <c r="B271" s="8" t="str">
        <f t="shared" si="1"/>
        <v>MUHAMMAD AZIDAN</v>
      </c>
      <c r="C271" s="228"/>
      <c r="D271" s="228"/>
      <c r="E271" s="228"/>
      <c r="F271" s="228"/>
      <c r="G271" s="228"/>
      <c r="H271" s="228"/>
      <c r="I271" s="228"/>
      <c r="J271" s="228"/>
      <c r="K271" s="228"/>
      <c r="L271" s="228"/>
      <c r="M271" s="228" t="str">
        <f t="shared" si="2"/>
        <v/>
      </c>
    </row>
    <row r="272" spans="1:14" ht="17.25" customHeight="1">
      <c r="A272" s="228">
        <v>14</v>
      </c>
      <c r="B272" s="8" t="str">
        <f t="shared" si="1"/>
        <v>MUHAMMAD FAHRIANSYAH</v>
      </c>
      <c r="C272" s="228"/>
      <c r="D272" s="228"/>
      <c r="E272" s="228"/>
      <c r="F272" s="228"/>
      <c r="G272" s="228"/>
      <c r="H272" s="228"/>
      <c r="I272" s="228"/>
      <c r="J272" s="228"/>
      <c r="K272" s="228"/>
      <c r="L272" s="228"/>
      <c r="M272" s="228" t="str">
        <f t="shared" si="2"/>
        <v/>
      </c>
    </row>
    <row r="273" spans="1:13" ht="17.25" customHeight="1">
      <c r="A273" s="228">
        <v>15</v>
      </c>
      <c r="B273" s="8" t="str">
        <f t="shared" si="1"/>
        <v>MUHAMMAD FAUZAN</v>
      </c>
      <c r="C273" s="228"/>
      <c r="D273" s="228"/>
      <c r="E273" s="228"/>
      <c r="F273" s="228"/>
      <c r="G273" s="228"/>
      <c r="H273" s="228"/>
      <c r="I273" s="228"/>
      <c r="J273" s="228"/>
      <c r="K273" s="228"/>
      <c r="L273" s="228"/>
      <c r="M273" s="228" t="str">
        <f t="shared" si="2"/>
        <v/>
      </c>
    </row>
    <row r="274" spans="1:13" ht="17.25" customHeight="1">
      <c r="A274" s="228">
        <v>16</v>
      </c>
      <c r="B274" s="8" t="str">
        <f t="shared" si="1"/>
        <v>MUHAMMAD FAZAL HAFIZH</v>
      </c>
      <c r="C274" s="228"/>
      <c r="D274" s="228"/>
      <c r="E274" s="228"/>
      <c r="F274" s="228"/>
      <c r="G274" s="228"/>
      <c r="H274" s="228"/>
      <c r="I274" s="228"/>
      <c r="J274" s="228"/>
      <c r="K274" s="228"/>
      <c r="L274" s="228"/>
      <c r="M274" s="228" t="str">
        <f t="shared" si="2"/>
        <v/>
      </c>
    </row>
    <row r="275" spans="1:13" ht="17.25" customHeight="1">
      <c r="A275" s="228">
        <v>17</v>
      </c>
      <c r="B275" s="8" t="str">
        <f t="shared" si="1"/>
        <v>MUHAMMAD FIKRI</v>
      </c>
      <c r="C275" s="228"/>
      <c r="D275" s="228"/>
      <c r="E275" s="228"/>
      <c r="F275" s="228"/>
      <c r="G275" s="228"/>
      <c r="H275" s="228"/>
      <c r="I275" s="228"/>
      <c r="J275" s="228"/>
      <c r="K275" s="228"/>
      <c r="L275" s="228"/>
      <c r="M275" s="228" t="str">
        <f t="shared" si="2"/>
        <v/>
      </c>
    </row>
    <row r="276" spans="1:13" ht="17.25" customHeight="1">
      <c r="A276" s="228">
        <v>18</v>
      </c>
      <c r="B276" s="8" t="str">
        <f t="shared" si="1"/>
        <v>MUHAMMAD IHWAN</v>
      </c>
      <c r="C276" s="228"/>
      <c r="D276" s="228"/>
      <c r="E276" s="228"/>
      <c r="F276" s="228"/>
      <c r="G276" s="228"/>
      <c r="H276" s="228"/>
      <c r="I276" s="228"/>
      <c r="J276" s="228"/>
      <c r="K276" s="228"/>
      <c r="L276" s="228"/>
      <c r="M276" s="228" t="str">
        <f t="shared" si="2"/>
        <v/>
      </c>
    </row>
    <row r="277" spans="1:13" ht="17.25" customHeight="1">
      <c r="A277" s="228">
        <v>19</v>
      </c>
      <c r="B277" s="8" t="str">
        <f t="shared" si="1"/>
        <v>MUHAMMAD IQBAL FIRDAUS</v>
      </c>
      <c r="C277" s="228"/>
      <c r="D277" s="228"/>
      <c r="E277" s="228"/>
      <c r="F277" s="228"/>
      <c r="G277" s="228"/>
      <c r="H277" s="228"/>
      <c r="I277" s="228"/>
      <c r="J277" s="228"/>
      <c r="K277" s="228"/>
      <c r="L277" s="228"/>
      <c r="M277" s="228" t="str">
        <f t="shared" si="2"/>
        <v/>
      </c>
    </row>
    <row r="278" spans="1:13" ht="17.25" customHeight="1">
      <c r="A278" s="228">
        <v>20</v>
      </c>
      <c r="B278" s="8" t="str">
        <f t="shared" si="1"/>
        <v>MUHAMMAD IZZA ARRAFI</v>
      </c>
      <c r="C278" s="228"/>
      <c r="D278" s="228"/>
      <c r="E278" s="228"/>
      <c r="F278" s="228"/>
      <c r="G278" s="228"/>
      <c r="H278" s="228"/>
      <c r="I278" s="228"/>
      <c r="J278" s="228"/>
      <c r="K278" s="228"/>
      <c r="L278" s="228"/>
      <c r="M278" s="228" t="str">
        <f t="shared" si="2"/>
        <v/>
      </c>
    </row>
    <row r="279" spans="1:13" ht="17.25" customHeight="1">
      <c r="A279" s="228">
        <v>21</v>
      </c>
      <c r="B279" s="8" t="str">
        <f t="shared" si="1"/>
        <v>MUHAMMAD MAHDI</v>
      </c>
      <c r="C279" s="228"/>
      <c r="D279" s="228"/>
      <c r="E279" s="228"/>
      <c r="F279" s="228"/>
      <c r="G279" s="228"/>
      <c r="H279" s="228"/>
      <c r="I279" s="228"/>
      <c r="J279" s="228"/>
      <c r="K279" s="228"/>
      <c r="L279" s="228"/>
      <c r="M279" s="228" t="str">
        <f t="shared" si="2"/>
        <v/>
      </c>
    </row>
    <row r="280" spans="1:13" ht="17.25" customHeight="1">
      <c r="A280" s="228">
        <v>22</v>
      </c>
      <c r="B280" s="8" t="str">
        <f t="shared" si="1"/>
        <v>MUHAMMAD NAHDY RAMADHAN</v>
      </c>
      <c r="C280" s="228"/>
      <c r="D280" s="228"/>
      <c r="E280" s="228"/>
      <c r="F280" s="228"/>
      <c r="G280" s="228"/>
      <c r="H280" s="228"/>
      <c r="I280" s="228"/>
      <c r="J280" s="228"/>
      <c r="K280" s="228"/>
      <c r="L280" s="228"/>
      <c r="M280" s="228" t="str">
        <f t="shared" si="2"/>
        <v/>
      </c>
    </row>
    <row r="281" spans="1:13" ht="17.25" customHeight="1">
      <c r="A281" s="228">
        <v>23</v>
      </c>
      <c r="B281" s="8" t="str">
        <f t="shared" si="1"/>
        <v>MUHAMMAD NUR FADHILAH</v>
      </c>
      <c r="C281" s="228"/>
      <c r="D281" s="228"/>
      <c r="E281" s="228"/>
      <c r="F281" s="228"/>
      <c r="G281" s="228"/>
      <c r="H281" s="228"/>
      <c r="I281" s="228"/>
      <c r="J281" s="228"/>
      <c r="K281" s="228"/>
      <c r="L281" s="228"/>
      <c r="M281" s="228" t="str">
        <f t="shared" si="2"/>
        <v/>
      </c>
    </row>
    <row r="282" spans="1:13" ht="17.25" customHeight="1">
      <c r="A282" s="228">
        <v>24</v>
      </c>
      <c r="B282" s="8" t="str">
        <f t="shared" si="1"/>
        <v>MUHAMMAD RAHMAN</v>
      </c>
      <c r="C282" s="228"/>
      <c r="D282" s="228"/>
      <c r="E282" s="228"/>
      <c r="F282" s="228"/>
      <c r="G282" s="228"/>
      <c r="H282" s="228"/>
      <c r="I282" s="228"/>
      <c r="J282" s="228"/>
      <c r="K282" s="228"/>
      <c r="L282" s="228"/>
      <c r="M282" s="228" t="str">
        <f t="shared" si="2"/>
        <v/>
      </c>
    </row>
    <row r="283" spans="1:13" ht="17.25" customHeight="1">
      <c r="A283" s="228">
        <v>25</v>
      </c>
      <c r="B283" s="8" t="str">
        <f t="shared" si="1"/>
        <v>MUHAMMAD RAIHAN</v>
      </c>
      <c r="C283" s="228"/>
      <c r="D283" s="228"/>
      <c r="E283" s="228"/>
      <c r="F283" s="228"/>
      <c r="G283" s="228"/>
      <c r="H283" s="228"/>
      <c r="I283" s="228"/>
      <c r="J283" s="228"/>
      <c r="K283" s="228"/>
      <c r="L283" s="228"/>
      <c r="M283" s="228" t="str">
        <f t="shared" si="2"/>
        <v/>
      </c>
    </row>
    <row r="284" spans="1:13" ht="17.25" customHeight="1">
      <c r="A284" s="228">
        <v>26</v>
      </c>
      <c r="B284" s="8" t="str">
        <f t="shared" si="1"/>
        <v>MUHAMMAD RAYHAN PARIZAN</v>
      </c>
      <c r="C284" s="228"/>
      <c r="D284" s="228"/>
      <c r="E284" s="228"/>
      <c r="F284" s="228"/>
      <c r="G284" s="228"/>
      <c r="H284" s="228"/>
      <c r="I284" s="228"/>
      <c r="J284" s="228"/>
      <c r="K284" s="228"/>
      <c r="L284" s="228"/>
      <c r="M284" s="228" t="str">
        <f t="shared" si="2"/>
        <v/>
      </c>
    </row>
    <row r="285" spans="1:13" ht="17.25" customHeight="1">
      <c r="A285" s="228">
        <v>27</v>
      </c>
      <c r="B285" s="8" t="str">
        <f t="shared" si="1"/>
        <v>MUHAMMAD RIFKI</v>
      </c>
      <c r="C285" s="228"/>
      <c r="D285" s="228"/>
      <c r="E285" s="228"/>
      <c r="F285" s="228"/>
      <c r="G285" s="228"/>
      <c r="H285" s="228"/>
      <c r="I285" s="228"/>
      <c r="J285" s="228"/>
      <c r="K285" s="228"/>
      <c r="L285" s="228"/>
      <c r="M285" s="228" t="str">
        <f t="shared" si="2"/>
        <v/>
      </c>
    </row>
    <row r="286" spans="1:13" ht="17.25" customHeight="1">
      <c r="A286" s="228">
        <v>28</v>
      </c>
      <c r="B286" s="8" t="str">
        <f t="shared" si="1"/>
        <v>MUHAMMAD RINALDI MAULANA</v>
      </c>
      <c r="C286" s="228"/>
      <c r="D286" s="228"/>
      <c r="E286" s="228"/>
      <c r="F286" s="228"/>
      <c r="G286" s="228"/>
      <c r="H286" s="228"/>
      <c r="I286" s="228"/>
      <c r="J286" s="228"/>
      <c r="K286" s="228"/>
      <c r="L286" s="228"/>
      <c r="M286" s="228" t="str">
        <f t="shared" si="2"/>
        <v/>
      </c>
    </row>
    <row r="287" spans="1:13" ht="17.25" customHeight="1">
      <c r="A287" s="228">
        <v>29</v>
      </c>
      <c r="B287" s="8" t="str">
        <f t="shared" si="1"/>
        <v>MUHAMMAD RIZAL</v>
      </c>
      <c r="C287" s="228"/>
      <c r="D287" s="228"/>
      <c r="E287" s="228"/>
      <c r="F287" s="228"/>
      <c r="G287" s="228"/>
      <c r="H287" s="228"/>
      <c r="I287" s="228"/>
      <c r="J287" s="228"/>
      <c r="K287" s="228"/>
      <c r="L287" s="228"/>
      <c r="M287" s="228" t="str">
        <f t="shared" si="2"/>
        <v/>
      </c>
    </row>
    <row r="288" spans="1:13" ht="17.25" customHeight="1">
      <c r="A288" s="228">
        <v>30</v>
      </c>
      <c r="B288" s="8" t="str">
        <f t="shared" si="1"/>
        <v>MUHAMMAD RUDI</v>
      </c>
      <c r="C288" s="228"/>
      <c r="D288" s="228"/>
      <c r="E288" s="228"/>
      <c r="F288" s="228"/>
      <c r="G288" s="228"/>
      <c r="H288" s="228"/>
      <c r="I288" s="228"/>
      <c r="J288" s="228"/>
      <c r="K288" s="228"/>
      <c r="L288" s="228"/>
      <c r="M288" s="228" t="str">
        <f t="shared" si="2"/>
        <v/>
      </c>
    </row>
    <row r="289" spans="1:13" ht="17.25" customHeight="1">
      <c r="A289" s="228">
        <v>31</v>
      </c>
      <c r="B289" s="8" t="str">
        <f t="shared" si="1"/>
        <v>MUHAMMAD SARBANI</v>
      </c>
      <c r="C289" s="228"/>
      <c r="D289" s="228"/>
      <c r="E289" s="228"/>
      <c r="F289" s="228"/>
      <c r="G289" s="228"/>
      <c r="H289" s="228"/>
      <c r="I289" s="228"/>
      <c r="J289" s="228"/>
      <c r="K289" s="228"/>
      <c r="L289" s="228"/>
      <c r="M289" s="228" t="str">
        <f t="shared" si="2"/>
        <v/>
      </c>
    </row>
    <row r="290" spans="1:13" ht="17.25" customHeight="1">
      <c r="A290" s="228">
        <v>32</v>
      </c>
      <c r="B290" s="8" t="str">
        <f t="shared" si="1"/>
        <v>MUHAMMAD SYIFA ALIF NUGRAHA</v>
      </c>
      <c r="C290" s="228"/>
      <c r="D290" s="228"/>
      <c r="E290" s="228"/>
      <c r="F290" s="228"/>
      <c r="G290" s="228"/>
      <c r="H290" s="228"/>
      <c r="I290" s="228"/>
      <c r="J290" s="228"/>
      <c r="K290" s="228"/>
      <c r="L290" s="228"/>
      <c r="M290" s="228" t="str">
        <f t="shared" si="2"/>
        <v/>
      </c>
    </row>
    <row r="291" spans="1:13" ht="17.25" customHeight="1">
      <c r="A291" s="228">
        <v>33</v>
      </c>
      <c r="B291" s="8" t="str">
        <f t="shared" si="1"/>
        <v>MUHAMMAD YUSUF</v>
      </c>
      <c r="C291" s="228"/>
      <c r="D291" s="228"/>
      <c r="E291" s="228"/>
      <c r="F291" s="228"/>
      <c r="G291" s="228"/>
      <c r="H291" s="228"/>
      <c r="I291" s="228"/>
      <c r="J291" s="228"/>
      <c r="K291" s="228"/>
      <c r="L291" s="228"/>
      <c r="M291" s="228" t="str">
        <f t="shared" si="2"/>
        <v/>
      </c>
    </row>
    <row r="292" spans="1:13" ht="17.25" customHeight="1">
      <c r="A292" s="228">
        <v>34</v>
      </c>
      <c r="B292" s="8" t="str">
        <f t="shared" si="1"/>
        <v>OSAMAH NASRULLAH</v>
      </c>
      <c r="C292" s="228"/>
      <c r="D292" s="228"/>
      <c r="E292" s="228"/>
      <c r="F292" s="228"/>
      <c r="G292" s="228"/>
      <c r="H292" s="228"/>
      <c r="I292" s="228"/>
      <c r="J292" s="228"/>
      <c r="K292" s="228"/>
      <c r="L292" s="228"/>
      <c r="M292" s="228" t="str">
        <f t="shared" si="2"/>
        <v/>
      </c>
    </row>
    <row r="293" spans="1:13" ht="17.25" customHeight="1">
      <c r="A293" s="228">
        <v>35</v>
      </c>
      <c r="B293" s="8" t="str">
        <f t="shared" si="1"/>
        <v>RUDISA</v>
      </c>
      <c r="C293" s="228"/>
      <c r="D293" s="228"/>
      <c r="E293" s="228"/>
      <c r="F293" s="228"/>
      <c r="G293" s="228"/>
      <c r="H293" s="228"/>
      <c r="I293" s="228"/>
      <c r="J293" s="228"/>
      <c r="K293" s="228"/>
      <c r="L293" s="228"/>
      <c r="M293" s="228" t="str">
        <f t="shared" si="2"/>
        <v/>
      </c>
    </row>
    <row r="294" spans="1:13" ht="17.25" customHeight="1">
      <c r="A294" s="228">
        <v>36</v>
      </c>
      <c r="B294" s="8" t="str">
        <f t="shared" si="1"/>
        <v>ZAINAL ILMI</v>
      </c>
      <c r="C294" s="228"/>
      <c r="D294" s="228"/>
      <c r="E294" s="228"/>
      <c r="F294" s="228"/>
      <c r="G294" s="228"/>
      <c r="H294" s="228"/>
      <c r="I294" s="228"/>
      <c r="J294" s="228"/>
      <c r="K294" s="228"/>
      <c r="L294" s="228"/>
      <c r="M294" s="228" t="str">
        <f t="shared" si="2"/>
        <v/>
      </c>
    </row>
    <row r="295" spans="1:13" ht="17.25" customHeight="1">
      <c r="A295" s="228">
        <v>37</v>
      </c>
      <c r="B295" s="8">
        <f t="shared" si="1"/>
        <v>0</v>
      </c>
      <c r="C295" s="228"/>
      <c r="D295" s="228"/>
      <c r="E295" s="228"/>
      <c r="F295" s="228"/>
      <c r="G295" s="228"/>
      <c r="H295" s="228"/>
      <c r="I295" s="228"/>
      <c r="J295" s="228"/>
      <c r="K295" s="228"/>
      <c r="L295" s="228"/>
      <c r="M295" s="228" t="str">
        <f t="shared" si="2"/>
        <v/>
      </c>
    </row>
    <row r="296" spans="1:13" ht="17.25" customHeight="1">
      <c r="A296" s="228">
        <v>38</v>
      </c>
      <c r="B296" s="8">
        <f t="shared" si="1"/>
        <v>0</v>
      </c>
      <c r="C296" s="228"/>
      <c r="D296" s="228"/>
      <c r="E296" s="228"/>
      <c r="F296" s="228"/>
      <c r="G296" s="228"/>
      <c r="H296" s="228"/>
      <c r="I296" s="228"/>
      <c r="J296" s="228"/>
      <c r="K296" s="228"/>
      <c r="L296" s="228"/>
      <c r="M296" s="228" t="str">
        <f t="shared" si="2"/>
        <v/>
      </c>
    </row>
    <row r="297" spans="1:13" ht="17.25" customHeight="1">
      <c r="A297" s="228">
        <v>39</v>
      </c>
      <c r="B297" s="8">
        <f t="shared" si="1"/>
        <v>0</v>
      </c>
      <c r="C297" s="228"/>
      <c r="D297" s="228"/>
      <c r="E297" s="228"/>
      <c r="F297" s="228"/>
      <c r="G297" s="228"/>
      <c r="H297" s="228"/>
      <c r="I297" s="228"/>
      <c r="J297" s="228"/>
      <c r="K297" s="228"/>
      <c r="L297" s="228"/>
      <c r="M297" s="228" t="str">
        <f t="shared" si="2"/>
        <v/>
      </c>
    </row>
    <row r="298" spans="1:13" ht="17.25" customHeight="1">
      <c r="A298" s="228">
        <v>40</v>
      </c>
      <c r="B298" s="8">
        <f t="shared" si="1"/>
        <v>0</v>
      </c>
      <c r="C298" s="228"/>
      <c r="D298" s="228"/>
      <c r="E298" s="228"/>
      <c r="F298" s="228"/>
      <c r="G298" s="228"/>
      <c r="H298" s="228"/>
      <c r="I298" s="228"/>
      <c r="J298" s="228"/>
      <c r="K298" s="228"/>
      <c r="L298" s="228"/>
      <c r="M298" s="228" t="str">
        <f t="shared" si="2"/>
        <v/>
      </c>
    </row>
    <row r="300" spans="1:13" ht="17.25" customHeight="1">
      <c r="A300" s="1" t="s">
        <v>158</v>
      </c>
    </row>
    <row r="301" spans="1:13" s="7" customFormat="1" ht="15.75">
      <c r="A301" s="14">
        <v>1</v>
      </c>
      <c r="B301" s="327" t="s">
        <v>391</v>
      </c>
      <c r="C301" s="327"/>
      <c r="D301" s="327"/>
      <c r="E301" s="327"/>
      <c r="F301" s="327"/>
      <c r="G301" s="327"/>
      <c r="H301" s="327"/>
    </row>
    <row r="302" spans="1:13" s="7" customFormat="1" ht="15.75">
      <c r="A302" s="14">
        <v>2</v>
      </c>
      <c r="B302" s="327" t="s">
        <v>393</v>
      </c>
      <c r="C302" s="327"/>
      <c r="D302" s="327"/>
      <c r="E302" s="327"/>
      <c r="F302" s="327"/>
      <c r="G302" s="327"/>
      <c r="H302" s="327"/>
    </row>
    <row r="303" spans="1:13" s="7" customFormat="1" ht="15.75">
      <c r="A303" s="14">
        <v>3</v>
      </c>
      <c r="B303" s="327" t="s">
        <v>394</v>
      </c>
      <c r="C303" s="327"/>
      <c r="D303" s="327"/>
      <c r="E303" s="327"/>
      <c r="F303" s="327"/>
      <c r="G303" s="327"/>
      <c r="H303" s="327"/>
    </row>
    <row r="304" spans="1:13" s="7" customFormat="1" ht="17.25" customHeight="1">
      <c r="A304" s="14">
        <v>4</v>
      </c>
      <c r="B304" s="327"/>
      <c r="C304" s="327"/>
      <c r="D304" s="327"/>
      <c r="E304" s="327"/>
      <c r="F304" s="327"/>
      <c r="G304" s="327"/>
      <c r="H304" s="327"/>
    </row>
    <row r="305" spans="1:14" s="7" customFormat="1" ht="17.25" customHeight="1">
      <c r="A305" s="14">
        <v>5</v>
      </c>
      <c r="B305" s="327"/>
      <c r="C305" s="327"/>
      <c r="D305" s="327"/>
      <c r="E305" s="327"/>
      <c r="F305" s="327"/>
      <c r="G305" s="327"/>
      <c r="H305" s="327"/>
    </row>
    <row r="306" spans="1:14" s="7" customFormat="1" ht="17.25" customHeight="1">
      <c r="A306" s="14">
        <v>6</v>
      </c>
      <c r="B306" s="327"/>
      <c r="C306" s="327"/>
      <c r="D306" s="327"/>
      <c r="E306" s="327"/>
      <c r="F306" s="327"/>
      <c r="G306" s="327"/>
      <c r="H306" s="327"/>
    </row>
    <row r="307" spans="1:14" s="7" customFormat="1" ht="17.25" customHeight="1">
      <c r="A307" s="14">
        <v>7</v>
      </c>
      <c r="B307" s="327"/>
      <c r="C307" s="327"/>
      <c r="D307" s="327"/>
      <c r="E307" s="327"/>
      <c r="F307" s="327"/>
      <c r="G307" s="327"/>
      <c r="H307" s="327"/>
    </row>
    <row r="308" spans="1:14" s="7" customFormat="1" ht="17.25" customHeight="1">
      <c r="A308" s="14">
        <v>8</v>
      </c>
      <c r="B308" s="327"/>
      <c r="C308" s="327"/>
      <c r="D308" s="327"/>
      <c r="E308" s="327"/>
      <c r="F308" s="327"/>
      <c r="G308" s="327"/>
      <c r="H308" s="327"/>
    </row>
    <row r="309" spans="1:14" s="7" customFormat="1" ht="17.25" customHeight="1">
      <c r="A309" s="14">
        <v>9</v>
      </c>
      <c r="B309" s="327"/>
      <c r="C309" s="327"/>
      <c r="D309" s="327"/>
      <c r="E309" s="327"/>
      <c r="F309" s="327"/>
      <c r="G309" s="327"/>
      <c r="H309" s="327"/>
    </row>
    <row r="310" spans="1:14" s="7" customFormat="1" ht="17.25" customHeight="1">
      <c r="A310" s="14">
        <v>10</v>
      </c>
      <c r="B310" s="327"/>
      <c r="C310" s="327"/>
      <c r="D310" s="327"/>
      <c r="E310" s="327"/>
      <c r="F310" s="327"/>
      <c r="G310" s="327"/>
      <c r="H310" s="327"/>
    </row>
    <row r="312" spans="1:14" ht="17.25" customHeight="1">
      <c r="B312" s="1" t="s">
        <v>180</v>
      </c>
    </row>
    <row r="314" spans="1:14" ht="102" customHeight="1">
      <c r="A314" s="225" t="s">
        <v>52</v>
      </c>
      <c r="B314" s="225" t="s">
        <v>110</v>
      </c>
      <c r="C314" s="333" t="e">
        <f>A31</f>
        <v>#REF!</v>
      </c>
      <c r="D314" s="333"/>
      <c r="E314" s="333"/>
      <c r="F314" s="333"/>
      <c r="G314" s="333"/>
      <c r="H314" s="333"/>
      <c r="I314" s="333"/>
      <c r="J314" s="333"/>
      <c r="K314" s="333"/>
      <c r="L314" s="333"/>
      <c r="M314" s="230" t="s">
        <v>157</v>
      </c>
      <c r="N314" s="1" t="s">
        <v>407</v>
      </c>
    </row>
    <row r="315" spans="1:14" ht="17.25" customHeight="1">
      <c r="A315" s="226"/>
      <c r="B315" s="226"/>
      <c r="C315" s="224" t="s">
        <v>395</v>
      </c>
      <c r="D315" s="224" t="s">
        <v>396</v>
      </c>
      <c r="E315" s="224" t="s">
        <v>397</v>
      </c>
      <c r="F315" s="224" t="s">
        <v>398</v>
      </c>
      <c r="G315" s="224" t="s">
        <v>399</v>
      </c>
      <c r="H315" s="224" t="s">
        <v>400</v>
      </c>
      <c r="I315" s="224" t="s">
        <v>401</v>
      </c>
      <c r="J315" s="224" t="s">
        <v>402</v>
      </c>
      <c r="K315" s="224" t="s">
        <v>403</v>
      </c>
      <c r="L315" s="224" t="s">
        <v>404</v>
      </c>
      <c r="M315" s="222"/>
      <c r="N315" s="1">
        <v>25</v>
      </c>
    </row>
    <row r="316" spans="1:14" ht="17.25" customHeight="1">
      <c r="A316" s="228">
        <v>1</v>
      </c>
      <c r="B316" s="8" t="str">
        <f>B259</f>
        <v>AHMAD JUNAIDI</v>
      </c>
      <c r="C316" s="8"/>
      <c r="D316" s="8"/>
      <c r="E316" s="8"/>
      <c r="F316" s="8"/>
      <c r="G316" s="8"/>
      <c r="H316" s="8"/>
      <c r="I316" s="8"/>
      <c r="J316" s="8"/>
      <c r="K316" s="8"/>
      <c r="L316" s="8"/>
      <c r="M316" s="8" t="str">
        <f>IF(MAX(C316:L316)&gt;0,MAX(C316:L316)*$N$315,"")</f>
        <v/>
      </c>
    </row>
    <row r="317" spans="1:14" ht="17.25" customHeight="1">
      <c r="A317" s="228">
        <v>2</v>
      </c>
      <c r="B317" s="8" t="str">
        <f t="shared" ref="B317:B355" si="3">B260</f>
        <v>AHMAD RIYUDHA</v>
      </c>
      <c r="C317" s="8"/>
      <c r="D317" s="8"/>
      <c r="E317" s="8"/>
      <c r="F317" s="8"/>
      <c r="G317" s="8"/>
      <c r="H317" s="8"/>
      <c r="I317" s="8"/>
      <c r="J317" s="8"/>
      <c r="K317" s="8"/>
      <c r="L317" s="8"/>
      <c r="M317" s="8" t="str">
        <f t="shared" ref="M317:M355" si="4">IF(MAX(C317:L317)&gt;0,MAX(C317:L317)*$N$315,"")</f>
        <v/>
      </c>
    </row>
    <row r="318" spans="1:14" ht="17.25" customHeight="1">
      <c r="A318" s="228">
        <v>3</v>
      </c>
      <c r="B318" s="8" t="str">
        <f t="shared" si="3"/>
        <v>AHMAD SAYUDINOR</v>
      </c>
      <c r="C318" s="8"/>
      <c r="D318" s="8"/>
      <c r="E318" s="8"/>
      <c r="F318" s="8"/>
      <c r="G318" s="8"/>
      <c r="H318" s="8"/>
      <c r="I318" s="8"/>
      <c r="J318" s="8"/>
      <c r="K318" s="8"/>
      <c r="L318" s="8"/>
      <c r="M318" s="8" t="str">
        <f t="shared" si="4"/>
        <v/>
      </c>
    </row>
    <row r="319" spans="1:14" ht="17.25" customHeight="1">
      <c r="A319" s="228">
        <v>4</v>
      </c>
      <c r="B319" s="8" t="str">
        <f t="shared" si="3"/>
        <v>HILMAN SYA'FEI</v>
      </c>
      <c r="C319" s="8"/>
      <c r="D319" s="8"/>
      <c r="E319" s="8"/>
      <c r="F319" s="8"/>
      <c r="G319" s="8"/>
      <c r="H319" s="8"/>
      <c r="I319" s="8"/>
      <c r="J319" s="8"/>
      <c r="K319" s="8"/>
      <c r="L319" s="8"/>
      <c r="M319" s="8" t="str">
        <f t="shared" si="4"/>
        <v/>
      </c>
    </row>
    <row r="320" spans="1:14" ht="17.25" customHeight="1">
      <c r="A320" s="228">
        <v>5</v>
      </c>
      <c r="B320" s="8" t="str">
        <f t="shared" si="3"/>
        <v>JAMALUDDIN</v>
      </c>
      <c r="C320" s="8"/>
      <c r="D320" s="8"/>
      <c r="E320" s="8"/>
      <c r="F320" s="8"/>
      <c r="G320" s="8"/>
      <c r="H320" s="8"/>
      <c r="I320" s="8"/>
      <c r="J320" s="8"/>
      <c r="K320" s="8"/>
      <c r="L320" s="8"/>
      <c r="M320" s="8" t="str">
        <f t="shared" si="4"/>
        <v/>
      </c>
    </row>
    <row r="321" spans="1:13" ht="17.25" customHeight="1">
      <c r="A321" s="228">
        <v>6</v>
      </c>
      <c r="B321" s="8" t="str">
        <f t="shared" si="3"/>
        <v>M. ADITYA RYANDI</v>
      </c>
      <c r="C321" s="8"/>
      <c r="D321" s="8"/>
      <c r="E321" s="8"/>
      <c r="F321" s="8"/>
      <c r="G321" s="8"/>
      <c r="H321" s="8"/>
      <c r="I321" s="8"/>
      <c r="J321" s="8"/>
      <c r="K321" s="8"/>
      <c r="L321" s="8"/>
      <c r="M321" s="8" t="str">
        <f t="shared" si="4"/>
        <v/>
      </c>
    </row>
    <row r="322" spans="1:13" ht="17.25" customHeight="1">
      <c r="A322" s="228">
        <v>7</v>
      </c>
      <c r="B322" s="8" t="str">
        <f t="shared" si="3"/>
        <v>M. ZAINAL AKBAR</v>
      </c>
      <c r="C322" s="8"/>
      <c r="D322" s="8"/>
      <c r="E322" s="8"/>
      <c r="F322" s="8"/>
      <c r="G322" s="8"/>
      <c r="H322" s="8"/>
      <c r="I322" s="8"/>
      <c r="J322" s="8"/>
      <c r="K322" s="8"/>
      <c r="L322" s="8"/>
      <c r="M322" s="8" t="str">
        <f t="shared" si="4"/>
        <v/>
      </c>
    </row>
    <row r="323" spans="1:13" ht="17.25" customHeight="1">
      <c r="A323" s="228">
        <v>8</v>
      </c>
      <c r="B323" s="8" t="str">
        <f t="shared" si="3"/>
        <v>MAULIDI</v>
      </c>
      <c r="C323" s="8"/>
      <c r="D323" s="8"/>
      <c r="E323" s="8"/>
      <c r="F323" s="8"/>
      <c r="G323" s="8"/>
      <c r="H323" s="8"/>
      <c r="I323" s="8"/>
      <c r="J323" s="8"/>
      <c r="K323" s="8"/>
      <c r="L323" s="8"/>
      <c r="M323" s="8" t="str">
        <f t="shared" si="4"/>
        <v/>
      </c>
    </row>
    <row r="324" spans="1:13" ht="17.25" customHeight="1">
      <c r="A324" s="228">
        <v>9</v>
      </c>
      <c r="B324" s="8" t="str">
        <f t="shared" si="3"/>
        <v>MUHAMMAD AGUS RIFANI</v>
      </c>
      <c r="C324" s="8"/>
      <c r="D324" s="8"/>
      <c r="E324" s="8"/>
      <c r="F324" s="8"/>
      <c r="G324" s="8"/>
      <c r="H324" s="8"/>
      <c r="I324" s="8"/>
      <c r="J324" s="8"/>
      <c r="K324" s="8"/>
      <c r="L324" s="8"/>
      <c r="M324" s="8" t="str">
        <f t="shared" si="4"/>
        <v/>
      </c>
    </row>
    <row r="325" spans="1:13" ht="17.25" customHeight="1">
      <c r="A325" s="228">
        <v>10</v>
      </c>
      <c r="B325" s="8" t="str">
        <f t="shared" si="3"/>
        <v>MUHAMMAD AKBAR</v>
      </c>
      <c r="C325" s="8"/>
      <c r="D325" s="8"/>
      <c r="E325" s="8"/>
      <c r="F325" s="8"/>
      <c r="G325" s="8"/>
      <c r="H325" s="8"/>
      <c r="I325" s="8"/>
      <c r="J325" s="8"/>
      <c r="K325" s="8"/>
      <c r="L325" s="8"/>
      <c r="M325" s="8" t="str">
        <f t="shared" si="4"/>
        <v/>
      </c>
    </row>
    <row r="326" spans="1:13" ht="17.25" customHeight="1">
      <c r="A326" s="228">
        <v>11</v>
      </c>
      <c r="B326" s="8" t="str">
        <f t="shared" si="3"/>
        <v>MUHAMMAD ALPIANOR</v>
      </c>
      <c r="C326" s="8"/>
      <c r="D326" s="8"/>
      <c r="E326" s="8"/>
      <c r="F326" s="8"/>
      <c r="G326" s="8"/>
      <c r="H326" s="8"/>
      <c r="I326" s="8"/>
      <c r="J326" s="8"/>
      <c r="K326" s="8"/>
      <c r="L326" s="8"/>
      <c r="M326" s="8" t="str">
        <f t="shared" si="4"/>
        <v/>
      </c>
    </row>
    <row r="327" spans="1:13" ht="17.25" customHeight="1">
      <c r="A327" s="228">
        <v>12</v>
      </c>
      <c r="B327" s="8" t="str">
        <f t="shared" si="3"/>
        <v>MUHAMMAD ANDRIAN</v>
      </c>
      <c r="C327" s="8"/>
      <c r="D327" s="8"/>
      <c r="E327" s="8"/>
      <c r="F327" s="8"/>
      <c r="G327" s="8"/>
      <c r="H327" s="8"/>
      <c r="I327" s="8"/>
      <c r="J327" s="8"/>
      <c r="K327" s="8"/>
      <c r="L327" s="8"/>
      <c r="M327" s="8" t="str">
        <f t="shared" si="4"/>
        <v/>
      </c>
    </row>
    <row r="328" spans="1:13" ht="17.25" customHeight="1">
      <c r="A328" s="228">
        <v>13</v>
      </c>
      <c r="B328" s="8" t="str">
        <f t="shared" si="3"/>
        <v>MUHAMMAD AZIDAN</v>
      </c>
      <c r="C328" s="8"/>
      <c r="D328" s="8"/>
      <c r="E328" s="8"/>
      <c r="F328" s="8"/>
      <c r="G328" s="8"/>
      <c r="H328" s="8"/>
      <c r="I328" s="8"/>
      <c r="J328" s="8"/>
      <c r="K328" s="8"/>
      <c r="L328" s="8"/>
      <c r="M328" s="8" t="str">
        <f t="shared" si="4"/>
        <v/>
      </c>
    </row>
    <row r="329" spans="1:13" ht="17.25" customHeight="1">
      <c r="A329" s="228">
        <v>14</v>
      </c>
      <c r="B329" s="8" t="str">
        <f t="shared" si="3"/>
        <v>MUHAMMAD FAHRIANSYAH</v>
      </c>
      <c r="C329" s="8"/>
      <c r="D329" s="8"/>
      <c r="E329" s="8"/>
      <c r="F329" s="8"/>
      <c r="G329" s="8"/>
      <c r="H329" s="8"/>
      <c r="I329" s="8"/>
      <c r="J329" s="8"/>
      <c r="K329" s="8"/>
      <c r="L329" s="8"/>
      <c r="M329" s="8" t="str">
        <f t="shared" si="4"/>
        <v/>
      </c>
    </row>
    <row r="330" spans="1:13" ht="17.25" customHeight="1">
      <c r="A330" s="228">
        <v>15</v>
      </c>
      <c r="B330" s="8" t="str">
        <f t="shared" si="3"/>
        <v>MUHAMMAD FAUZAN</v>
      </c>
      <c r="C330" s="8"/>
      <c r="D330" s="8"/>
      <c r="E330" s="8"/>
      <c r="F330" s="8"/>
      <c r="G330" s="8"/>
      <c r="H330" s="8"/>
      <c r="I330" s="8"/>
      <c r="J330" s="8"/>
      <c r="K330" s="8"/>
      <c r="L330" s="8"/>
      <c r="M330" s="8" t="str">
        <f t="shared" si="4"/>
        <v/>
      </c>
    </row>
    <row r="331" spans="1:13" ht="17.25" customHeight="1">
      <c r="A331" s="228">
        <v>16</v>
      </c>
      <c r="B331" s="8" t="str">
        <f t="shared" si="3"/>
        <v>MUHAMMAD FAZAL HAFIZH</v>
      </c>
      <c r="C331" s="8"/>
      <c r="D331" s="8"/>
      <c r="E331" s="8"/>
      <c r="F331" s="8"/>
      <c r="G331" s="8"/>
      <c r="H331" s="8"/>
      <c r="I331" s="8"/>
      <c r="J331" s="8"/>
      <c r="K331" s="8"/>
      <c r="L331" s="8"/>
      <c r="M331" s="8" t="str">
        <f t="shared" si="4"/>
        <v/>
      </c>
    </row>
    <row r="332" spans="1:13" ht="17.25" customHeight="1">
      <c r="A332" s="228">
        <v>17</v>
      </c>
      <c r="B332" s="8" t="str">
        <f t="shared" si="3"/>
        <v>MUHAMMAD FIKRI</v>
      </c>
      <c r="C332" s="8"/>
      <c r="D332" s="8"/>
      <c r="E332" s="8"/>
      <c r="F332" s="8"/>
      <c r="G332" s="8"/>
      <c r="H332" s="8"/>
      <c r="I332" s="8"/>
      <c r="J332" s="8"/>
      <c r="K332" s="8"/>
      <c r="L332" s="8"/>
      <c r="M332" s="8" t="str">
        <f t="shared" si="4"/>
        <v/>
      </c>
    </row>
    <row r="333" spans="1:13" ht="17.25" customHeight="1">
      <c r="A333" s="228">
        <v>18</v>
      </c>
      <c r="B333" s="8" t="str">
        <f t="shared" si="3"/>
        <v>MUHAMMAD IHWAN</v>
      </c>
      <c r="C333" s="8"/>
      <c r="D333" s="8"/>
      <c r="E333" s="8"/>
      <c r="F333" s="8"/>
      <c r="G333" s="8"/>
      <c r="H333" s="8"/>
      <c r="I333" s="8"/>
      <c r="J333" s="8"/>
      <c r="K333" s="8"/>
      <c r="L333" s="8"/>
      <c r="M333" s="8" t="str">
        <f t="shared" si="4"/>
        <v/>
      </c>
    </row>
    <row r="334" spans="1:13" ht="17.25" customHeight="1">
      <c r="A334" s="228">
        <v>19</v>
      </c>
      <c r="B334" s="8" t="str">
        <f t="shared" si="3"/>
        <v>MUHAMMAD IQBAL FIRDAUS</v>
      </c>
      <c r="C334" s="8"/>
      <c r="D334" s="8"/>
      <c r="E334" s="8"/>
      <c r="F334" s="8"/>
      <c r="G334" s="8"/>
      <c r="H334" s="8"/>
      <c r="I334" s="8"/>
      <c r="J334" s="8"/>
      <c r="K334" s="8"/>
      <c r="L334" s="8"/>
      <c r="M334" s="8" t="str">
        <f t="shared" si="4"/>
        <v/>
      </c>
    </row>
    <row r="335" spans="1:13" ht="17.25" customHeight="1">
      <c r="A335" s="228">
        <v>20</v>
      </c>
      <c r="B335" s="8" t="str">
        <f t="shared" si="3"/>
        <v>MUHAMMAD IZZA ARRAFI</v>
      </c>
      <c r="C335" s="8"/>
      <c r="D335" s="8"/>
      <c r="E335" s="8"/>
      <c r="F335" s="8"/>
      <c r="G335" s="8"/>
      <c r="H335" s="8"/>
      <c r="I335" s="8"/>
      <c r="J335" s="8"/>
      <c r="K335" s="8"/>
      <c r="L335" s="8"/>
      <c r="M335" s="8" t="str">
        <f t="shared" si="4"/>
        <v/>
      </c>
    </row>
    <row r="336" spans="1:13" ht="17.25" customHeight="1">
      <c r="A336" s="228">
        <v>21</v>
      </c>
      <c r="B336" s="8" t="str">
        <f t="shared" si="3"/>
        <v>MUHAMMAD MAHDI</v>
      </c>
      <c r="C336" s="8"/>
      <c r="D336" s="8"/>
      <c r="E336" s="8"/>
      <c r="F336" s="8"/>
      <c r="G336" s="8"/>
      <c r="H336" s="8"/>
      <c r="I336" s="8"/>
      <c r="J336" s="8"/>
      <c r="K336" s="8"/>
      <c r="L336" s="8"/>
      <c r="M336" s="8" t="str">
        <f t="shared" si="4"/>
        <v/>
      </c>
    </row>
    <row r="337" spans="1:13" ht="17.25" customHeight="1">
      <c r="A337" s="228">
        <v>22</v>
      </c>
      <c r="B337" s="8" t="str">
        <f t="shared" si="3"/>
        <v>MUHAMMAD NAHDY RAMADHAN</v>
      </c>
      <c r="C337" s="8"/>
      <c r="D337" s="8"/>
      <c r="E337" s="8"/>
      <c r="F337" s="8"/>
      <c r="G337" s="8"/>
      <c r="H337" s="8"/>
      <c r="I337" s="8"/>
      <c r="J337" s="8"/>
      <c r="K337" s="8"/>
      <c r="L337" s="8"/>
      <c r="M337" s="8" t="str">
        <f t="shared" si="4"/>
        <v/>
      </c>
    </row>
    <row r="338" spans="1:13" ht="17.25" customHeight="1">
      <c r="A338" s="228">
        <v>23</v>
      </c>
      <c r="B338" s="8" t="str">
        <f t="shared" si="3"/>
        <v>MUHAMMAD NUR FADHILAH</v>
      </c>
      <c r="C338" s="8"/>
      <c r="D338" s="8"/>
      <c r="E338" s="8"/>
      <c r="F338" s="8"/>
      <c r="G338" s="8"/>
      <c r="H338" s="8"/>
      <c r="I338" s="8"/>
      <c r="J338" s="8"/>
      <c r="K338" s="8"/>
      <c r="L338" s="8"/>
      <c r="M338" s="8" t="str">
        <f t="shared" si="4"/>
        <v/>
      </c>
    </row>
    <row r="339" spans="1:13" ht="17.25" customHeight="1">
      <c r="A339" s="228">
        <v>24</v>
      </c>
      <c r="B339" s="8" t="str">
        <f t="shared" si="3"/>
        <v>MUHAMMAD RAHMAN</v>
      </c>
      <c r="C339" s="8"/>
      <c r="D339" s="8"/>
      <c r="E339" s="8"/>
      <c r="F339" s="8"/>
      <c r="G339" s="8"/>
      <c r="H339" s="8"/>
      <c r="I339" s="8"/>
      <c r="J339" s="8"/>
      <c r="K339" s="8"/>
      <c r="L339" s="8"/>
      <c r="M339" s="8" t="str">
        <f t="shared" si="4"/>
        <v/>
      </c>
    </row>
    <row r="340" spans="1:13" ht="17.25" customHeight="1">
      <c r="A340" s="228">
        <v>25</v>
      </c>
      <c r="B340" s="8" t="str">
        <f t="shared" si="3"/>
        <v>MUHAMMAD RAIHAN</v>
      </c>
      <c r="C340" s="8"/>
      <c r="D340" s="8"/>
      <c r="E340" s="8"/>
      <c r="F340" s="8"/>
      <c r="G340" s="8"/>
      <c r="H340" s="8"/>
      <c r="I340" s="8"/>
      <c r="J340" s="8"/>
      <c r="K340" s="8"/>
      <c r="L340" s="8"/>
      <c r="M340" s="8" t="str">
        <f t="shared" si="4"/>
        <v/>
      </c>
    </row>
    <row r="341" spans="1:13" ht="17.25" customHeight="1">
      <c r="A341" s="228">
        <v>26</v>
      </c>
      <c r="B341" s="8" t="str">
        <f t="shared" si="3"/>
        <v>MUHAMMAD RAYHAN PARIZAN</v>
      </c>
      <c r="C341" s="8"/>
      <c r="D341" s="8"/>
      <c r="E341" s="8"/>
      <c r="F341" s="8"/>
      <c r="G341" s="8"/>
      <c r="H341" s="8"/>
      <c r="I341" s="8"/>
      <c r="J341" s="8"/>
      <c r="K341" s="8"/>
      <c r="L341" s="8"/>
      <c r="M341" s="8" t="str">
        <f t="shared" si="4"/>
        <v/>
      </c>
    </row>
    <row r="342" spans="1:13" ht="17.25" customHeight="1">
      <c r="A342" s="228">
        <v>27</v>
      </c>
      <c r="B342" s="8" t="str">
        <f t="shared" si="3"/>
        <v>MUHAMMAD RIFKI</v>
      </c>
      <c r="C342" s="8"/>
      <c r="D342" s="8"/>
      <c r="E342" s="8"/>
      <c r="F342" s="8"/>
      <c r="G342" s="8"/>
      <c r="H342" s="8"/>
      <c r="I342" s="8"/>
      <c r="J342" s="8"/>
      <c r="K342" s="8"/>
      <c r="L342" s="8"/>
      <c r="M342" s="8" t="str">
        <f t="shared" si="4"/>
        <v/>
      </c>
    </row>
    <row r="343" spans="1:13" ht="17.25" customHeight="1">
      <c r="A343" s="228">
        <v>28</v>
      </c>
      <c r="B343" s="8" t="str">
        <f t="shared" si="3"/>
        <v>MUHAMMAD RINALDI MAULANA</v>
      </c>
      <c r="C343" s="8"/>
      <c r="D343" s="8"/>
      <c r="E343" s="8"/>
      <c r="F343" s="8"/>
      <c r="G343" s="8"/>
      <c r="H343" s="8"/>
      <c r="I343" s="8"/>
      <c r="J343" s="8"/>
      <c r="K343" s="8"/>
      <c r="L343" s="8"/>
      <c r="M343" s="8" t="str">
        <f t="shared" si="4"/>
        <v/>
      </c>
    </row>
    <row r="344" spans="1:13" ht="17.25" customHeight="1">
      <c r="A344" s="228">
        <v>29</v>
      </c>
      <c r="B344" s="8" t="str">
        <f t="shared" si="3"/>
        <v>MUHAMMAD RIZAL</v>
      </c>
      <c r="C344" s="8"/>
      <c r="D344" s="8"/>
      <c r="E344" s="8"/>
      <c r="F344" s="8"/>
      <c r="G344" s="8"/>
      <c r="H344" s="8"/>
      <c r="I344" s="8"/>
      <c r="J344" s="8"/>
      <c r="K344" s="8"/>
      <c r="L344" s="8"/>
      <c r="M344" s="8" t="str">
        <f t="shared" si="4"/>
        <v/>
      </c>
    </row>
    <row r="345" spans="1:13" ht="17.25" customHeight="1">
      <c r="A345" s="228">
        <v>30</v>
      </c>
      <c r="B345" s="8" t="str">
        <f t="shared" si="3"/>
        <v>MUHAMMAD RUDI</v>
      </c>
      <c r="C345" s="8"/>
      <c r="D345" s="8"/>
      <c r="E345" s="8"/>
      <c r="F345" s="8"/>
      <c r="G345" s="8"/>
      <c r="H345" s="8"/>
      <c r="I345" s="8"/>
      <c r="J345" s="8"/>
      <c r="K345" s="8"/>
      <c r="L345" s="8"/>
      <c r="M345" s="8" t="str">
        <f t="shared" si="4"/>
        <v/>
      </c>
    </row>
    <row r="346" spans="1:13" ht="17.25" customHeight="1">
      <c r="A346" s="228">
        <v>31</v>
      </c>
      <c r="B346" s="8" t="str">
        <f t="shared" si="3"/>
        <v>MUHAMMAD SARBANI</v>
      </c>
      <c r="C346" s="8"/>
      <c r="D346" s="8"/>
      <c r="E346" s="8"/>
      <c r="F346" s="8"/>
      <c r="G346" s="8"/>
      <c r="H346" s="8"/>
      <c r="I346" s="8"/>
      <c r="J346" s="8"/>
      <c r="K346" s="8"/>
      <c r="L346" s="8"/>
      <c r="M346" s="8" t="str">
        <f t="shared" si="4"/>
        <v/>
      </c>
    </row>
    <row r="347" spans="1:13" ht="17.25" customHeight="1">
      <c r="A347" s="228">
        <v>32</v>
      </c>
      <c r="B347" s="8" t="str">
        <f t="shared" si="3"/>
        <v>MUHAMMAD SYIFA ALIF NUGRAHA</v>
      </c>
      <c r="C347" s="8"/>
      <c r="D347" s="8"/>
      <c r="E347" s="8"/>
      <c r="F347" s="8"/>
      <c r="G347" s="8"/>
      <c r="H347" s="8"/>
      <c r="I347" s="8"/>
      <c r="J347" s="8"/>
      <c r="K347" s="8"/>
      <c r="L347" s="8"/>
      <c r="M347" s="8" t="str">
        <f t="shared" si="4"/>
        <v/>
      </c>
    </row>
    <row r="348" spans="1:13" ht="17.25" customHeight="1">
      <c r="A348" s="228">
        <v>33</v>
      </c>
      <c r="B348" s="8" t="str">
        <f t="shared" si="3"/>
        <v>MUHAMMAD YUSUF</v>
      </c>
      <c r="C348" s="8"/>
      <c r="D348" s="8"/>
      <c r="E348" s="8"/>
      <c r="F348" s="8"/>
      <c r="G348" s="8"/>
      <c r="H348" s="8"/>
      <c r="I348" s="8"/>
      <c r="J348" s="8"/>
      <c r="K348" s="8"/>
      <c r="L348" s="8"/>
      <c r="M348" s="8" t="str">
        <f t="shared" si="4"/>
        <v/>
      </c>
    </row>
    <row r="349" spans="1:13" ht="17.25" customHeight="1">
      <c r="A349" s="228">
        <v>34</v>
      </c>
      <c r="B349" s="8" t="str">
        <f t="shared" si="3"/>
        <v>OSAMAH NASRULLAH</v>
      </c>
      <c r="C349" s="8"/>
      <c r="D349" s="8"/>
      <c r="E349" s="8"/>
      <c r="F349" s="8"/>
      <c r="G349" s="8"/>
      <c r="H349" s="8"/>
      <c r="I349" s="8"/>
      <c r="J349" s="8"/>
      <c r="K349" s="8"/>
      <c r="L349" s="8"/>
      <c r="M349" s="8" t="str">
        <f t="shared" si="4"/>
        <v/>
      </c>
    </row>
    <row r="350" spans="1:13" ht="17.25" customHeight="1">
      <c r="A350" s="228">
        <v>35</v>
      </c>
      <c r="B350" s="8" t="str">
        <f t="shared" si="3"/>
        <v>RUDISA</v>
      </c>
      <c r="C350" s="8"/>
      <c r="D350" s="8"/>
      <c r="E350" s="8"/>
      <c r="F350" s="8"/>
      <c r="G350" s="8"/>
      <c r="H350" s="8"/>
      <c r="I350" s="8"/>
      <c r="J350" s="8"/>
      <c r="K350" s="8"/>
      <c r="L350" s="8"/>
      <c r="M350" s="8" t="str">
        <f t="shared" si="4"/>
        <v/>
      </c>
    </row>
    <row r="351" spans="1:13" ht="17.25" customHeight="1">
      <c r="A351" s="228">
        <v>36</v>
      </c>
      <c r="B351" s="8" t="str">
        <f t="shared" si="3"/>
        <v>ZAINAL ILMI</v>
      </c>
      <c r="C351" s="8"/>
      <c r="D351" s="8"/>
      <c r="E351" s="8"/>
      <c r="F351" s="8"/>
      <c r="G351" s="8"/>
      <c r="H351" s="8"/>
      <c r="I351" s="8"/>
      <c r="J351" s="8"/>
      <c r="K351" s="8"/>
      <c r="L351" s="8"/>
      <c r="M351" s="8" t="str">
        <f t="shared" si="4"/>
        <v/>
      </c>
    </row>
    <row r="352" spans="1:13" ht="17.25" customHeight="1">
      <c r="A352" s="228">
        <v>37</v>
      </c>
      <c r="B352" s="8">
        <f t="shared" si="3"/>
        <v>0</v>
      </c>
      <c r="C352" s="8"/>
      <c r="D352" s="8"/>
      <c r="E352" s="8"/>
      <c r="F352" s="8"/>
      <c r="G352" s="8"/>
      <c r="H352" s="8"/>
      <c r="I352" s="8"/>
      <c r="J352" s="8"/>
      <c r="K352" s="8"/>
      <c r="L352" s="8"/>
      <c r="M352" s="8" t="str">
        <f t="shared" si="4"/>
        <v/>
      </c>
    </row>
    <row r="353" spans="1:13" ht="17.25" customHeight="1">
      <c r="A353" s="228">
        <v>38</v>
      </c>
      <c r="B353" s="8">
        <f t="shared" si="3"/>
        <v>0</v>
      </c>
      <c r="C353" s="8"/>
      <c r="D353" s="8"/>
      <c r="E353" s="8"/>
      <c r="F353" s="8"/>
      <c r="G353" s="8"/>
      <c r="H353" s="8"/>
      <c r="I353" s="8"/>
      <c r="J353" s="8"/>
      <c r="K353" s="8"/>
      <c r="L353" s="8"/>
      <c r="M353" s="8" t="str">
        <f t="shared" si="4"/>
        <v/>
      </c>
    </row>
    <row r="354" spans="1:13" ht="17.25" customHeight="1">
      <c r="A354" s="228">
        <v>39</v>
      </c>
      <c r="B354" s="8">
        <f t="shared" si="3"/>
        <v>0</v>
      </c>
      <c r="C354" s="8"/>
      <c r="D354" s="8"/>
      <c r="E354" s="8"/>
      <c r="F354" s="8"/>
      <c r="G354" s="8"/>
      <c r="H354" s="8"/>
      <c r="I354" s="8"/>
      <c r="J354" s="8"/>
      <c r="K354" s="8"/>
      <c r="L354" s="8"/>
      <c r="M354" s="8" t="str">
        <f t="shared" si="4"/>
        <v/>
      </c>
    </row>
    <row r="355" spans="1:13" ht="17.25" customHeight="1">
      <c r="A355" s="228">
        <v>40</v>
      </c>
      <c r="B355" s="8">
        <f t="shared" si="3"/>
        <v>0</v>
      </c>
      <c r="C355" s="8"/>
      <c r="D355" s="8"/>
      <c r="E355" s="8"/>
      <c r="F355" s="8"/>
      <c r="G355" s="8"/>
      <c r="H355" s="8"/>
      <c r="I355" s="8"/>
      <c r="J355" s="8"/>
      <c r="K355" s="8"/>
      <c r="L355" s="8"/>
      <c r="M355" s="8" t="str">
        <f t="shared" si="4"/>
        <v/>
      </c>
    </row>
    <row r="357" spans="1:13" ht="17.25" customHeight="1">
      <c r="A357" s="1" t="s">
        <v>182</v>
      </c>
    </row>
    <row r="358" spans="1:13" ht="17.25" customHeight="1">
      <c r="B358" s="1" t="s">
        <v>159</v>
      </c>
    </row>
    <row r="359" spans="1:13" ht="17.25" customHeight="1">
      <c r="B359" s="1" t="s">
        <v>160</v>
      </c>
    </row>
    <row r="360" spans="1:13" ht="17.25" customHeight="1">
      <c r="B360" s="1" t="s">
        <v>161</v>
      </c>
    </row>
    <row r="361" spans="1:13" ht="17.25" customHeight="1">
      <c r="B361" s="1" t="s">
        <v>162</v>
      </c>
    </row>
    <row r="363" spans="1:13" ht="17.25" customHeight="1">
      <c r="A363" s="1" t="s">
        <v>163</v>
      </c>
    </row>
    <row r="364" spans="1:13" ht="17.25" customHeight="1">
      <c r="A364" s="14">
        <v>1</v>
      </c>
      <c r="B364" s="327" t="s">
        <v>391</v>
      </c>
      <c r="C364" s="327"/>
      <c r="D364" s="327"/>
      <c r="E364" s="327"/>
      <c r="F364" s="327"/>
      <c r="G364" s="327"/>
      <c r="H364" s="327"/>
    </row>
    <row r="365" spans="1:13" ht="17.25" customHeight="1">
      <c r="A365" s="14">
        <v>2</v>
      </c>
      <c r="B365" s="327" t="s">
        <v>393</v>
      </c>
      <c r="C365" s="327"/>
      <c r="D365" s="327"/>
      <c r="E365" s="327"/>
      <c r="F365" s="327"/>
      <c r="G365" s="327"/>
      <c r="H365" s="327"/>
    </row>
    <row r="366" spans="1:13" ht="17.25" customHeight="1">
      <c r="A366" s="14">
        <v>3</v>
      </c>
      <c r="B366" s="327" t="s">
        <v>394</v>
      </c>
      <c r="C366" s="327"/>
      <c r="D366" s="327"/>
      <c r="E366" s="327"/>
      <c r="F366" s="327"/>
      <c r="G366" s="327"/>
      <c r="H366" s="327"/>
    </row>
    <row r="367" spans="1:13" ht="17.25" customHeight="1">
      <c r="A367" s="14">
        <v>4</v>
      </c>
      <c r="B367" s="327"/>
      <c r="C367" s="327"/>
      <c r="D367" s="327"/>
      <c r="E367" s="327"/>
      <c r="F367" s="327"/>
      <c r="G367" s="327"/>
      <c r="H367" s="327"/>
    </row>
    <row r="368" spans="1:13" ht="17.25" customHeight="1">
      <c r="A368" s="14">
        <v>5</v>
      </c>
      <c r="B368" s="327"/>
      <c r="C368" s="327"/>
      <c r="D368" s="327"/>
      <c r="E368" s="327"/>
      <c r="F368" s="327"/>
      <c r="G368" s="327"/>
      <c r="H368" s="327"/>
    </row>
    <row r="369" spans="1:10" ht="17.25" customHeight="1">
      <c r="A369" s="14">
        <v>6</v>
      </c>
      <c r="B369" s="327"/>
      <c r="C369" s="327"/>
      <c r="D369" s="327"/>
      <c r="E369" s="327"/>
      <c r="F369" s="327"/>
      <c r="G369" s="327"/>
      <c r="H369" s="327"/>
    </row>
    <row r="370" spans="1:10" ht="17.25" customHeight="1">
      <c r="A370" s="14">
        <v>7</v>
      </c>
      <c r="B370" s="327"/>
      <c r="C370" s="327"/>
      <c r="D370" s="327"/>
      <c r="E370" s="327"/>
      <c r="F370" s="327"/>
      <c r="G370" s="327"/>
      <c r="H370" s="327"/>
    </row>
    <row r="371" spans="1:10" ht="17.25" customHeight="1">
      <c r="A371" s="14">
        <v>8</v>
      </c>
      <c r="B371" s="327"/>
      <c r="C371" s="327"/>
      <c r="D371" s="327"/>
      <c r="E371" s="327"/>
      <c r="F371" s="327"/>
      <c r="G371" s="327"/>
      <c r="H371" s="327"/>
    </row>
    <row r="372" spans="1:10" ht="17.25" customHeight="1">
      <c r="A372" s="14">
        <v>9</v>
      </c>
      <c r="B372" s="327"/>
      <c r="C372" s="327"/>
      <c r="D372" s="327"/>
      <c r="E372" s="327"/>
      <c r="F372" s="327"/>
      <c r="G372" s="327"/>
      <c r="H372" s="327"/>
    </row>
    <row r="373" spans="1:10" ht="17.25" customHeight="1">
      <c r="A373" s="14">
        <v>10</v>
      </c>
      <c r="B373" s="327"/>
      <c r="C373" s="327"/>
      <c r="D373" s="327"/>
      <c r="E373" s="327"/>
      <c r="F373" s="327"/>
      <c r="G373" s="327"/>
      <c r="H373" s="327"/>
    </row>
    <row r="375" spans="1:10" ht="17.25" customHeight="1">
      <c r="B375" s="1" t="s">
        <v>164</v>
      </c>
    </row>
    <row r="376" spans="1:10" ht="17.25" customHeight="1">
      <c r="A376" s="479" t="s">
        <v>165</v>
      </c>
      <c r="B376" s="465"/>
      <c r="C376" s="97" t="s">
        <v>166</v>
      </c>
      <c r="D376" s="97"/>
      <c r="E376" s="97" t="s">
        <v>167</v>
      </c>
      <c r="F376" s="97"/>
      <c r="G376" s="97"/>
      <c r="H376" s="97" t="s">
        <v>36</v>
      </c>
    </row>
    <row r="377" spans="1:10" ht="17.25" customHeight="1">
      <c r="A377" s="483" t="e">
        <f>C314</f>
        <v>#REF!</v>
      </c>
      <c r="B377" s="465"/>
      <c r="C377" s="98" t="s">
        <v>168</v>
      </c>
      <c r="D377" s="98"/>
      <c r="E377" s="230"/>
      <c r="F377" s="230"/>
      <c r="G377" s="230"/>
      <c r="H377" s="232"/>
    </row>
    <row r="378" spans="1:10" ht="17.25" customHeight="1">
      <c r="A378" s="487" t="s">
        <v>169</v>
      </c>
      <c r="B378" s="488"/>
      <c r="C378" s="230"/>
      <c r="D378" s="230"/>
      <c r="E378" s="230"/>
      <c r="F378" s="230"/>
      <c r="G378" s="230"/>
      <c r="H378" s="232"/>
    </row>
    <row r="380" spans="1:10" ht="17.25" customHeight="1">
      <c r="A380" s="1" t="s">
        <v>171</v>
      </c>
    </row>
    <row r="381" spans="1:10" ht="81.75" customHeight="1">
      <c r="B381" s="469" t="str">
        <f>"Pembelajaran Remedial dilaksanakan segera setelah diadakan penilaian bagi peserta didik yang mendapat nilai di bawah "&amp;kkmmpp!F8 &amp;" .Strategi pembelajaran remedial dilaksanakan dengan …………………………………….. berdasarkan indikator pembelajaran yang belum dicapai oleh masing-masing peserta didik"</f>
        <v>Pembelajaran Remedial dilaksanakan segera setelah diadakan penilaian bagi peserta didik yang mendapat nilai di bawah 75 .Strategi pembelajaran remedial dilaksanakan dengan …………………………………….. berdasarkan indikator pembelajaran yang belum dicapai oleh masing-masing peserta didik</v>
      </c>
      <c r="C381" s="327"/>
      <c r="D381" s="327"/>
      <c r="E381" s="327"/>
      <c r="F381" s="327"/>
      <c r="G381" s="327"/>
      <c r="H381" s="327"/>
      <c r="I381" s="327"/>
      <c r="J381" s="327"/>
    </row>
    <row r="383" spans="1:10" ht="17.25" customHeight="1">
      <c r="A383" s="1" t="s">
        <v>172</v>
      </c>
    </row>
    <row r="384" spans="1:10" ht="17.25" customHeight="1">
      <c r="B384" s="469" t="str">
        <f>"Pengayaan diberikan kepada peserta didik yang mendapat nilai di atas "&amp;kkmmpp!F8 &amp;" . dengan cara …………………."</f>
        <v>Pengayaan diberikan kepada peserta didik yang mendapat nilai di atas 75 . dengan cara ………………….</v>
      </c>
      <c r="C384" s="327"/>
      <c r="D384" s="327"/>
      <c r="E384" s="327"/>
      <c r="F384" s="327"/>
      <c r="G384" s="327"/>
      <c r="H384" s="327"/>
      <c r="I384" s="327"/>
      <c r="J384" s="327"/>
    </row>
    <row r="386" spans="1:10" ht="17.25" customHeight="1">
      <c r="A386" s="5" t="s">
        <v>173</v>
      </c>
    </row>
    <row r="387" spans="1:10" ht="17.25" customHeight="1">
      <c r="A387" s="1">
        <v>1</v>
      </c>
      <c r="B387" s="1" t="s">
        <v>174</v>
      </c>
      <c r="C387" s="466" t="s">
        <v>405</v>
      </c>
      <c r="D387" s="466"/>
      <c r="E387" s="466"/>
      <c r="F387" s="466"/>
      <c r="G387" s="466"/>
      <c r="H387" s="466"/>
      <c r="I387" s="466"/>
      <c r="J387" s="466"/>
    </row>
    <row r="389" spans="1:10" ht="17.25" customHeight="1">
      <c r="A389" s="1">
        <v>2</v>
      </c>
      <c r="B389" s="1" t="s">
        <v>175</v>
      </c>
      <c r="C389" s="466" t="s">
        <v>406</v>
      </c>
      <c r="D389" s="466"/>
      <c r="E389" s="466"/>
      <c r="F389" s="466"/>
      <c r="G389" s="466"/>
      <c r="H389" s="466"/>
      <c r="I389" s="466"/>
      <c r="J389" s="466"/>
    </row>
    <row r="391" spans="1:10" s="7" customFormat="1" ht="36" customHeight="1">
      <c r="A391" s="7">
        <v>3</v>
      </c>
      <c r="B391" s="7" t="s">
        <v>51</v>
      </c>
      <c r="C391" s="327" t="str">
        <f>": "&amp;silabus!G35</f>
        <v>: - Buku Pengetahuan Bahan
- Tempat Usaha/Toko/MM</v>
      </c>
      <c r="D391" s="327"/>
      <c r="E391" s="327"/>
      <c r="F391" s="327"/>
      <c r="G391" s="327"/>
      <c r="H391" s="327"/>
      <c r="I391" s="327"/>
      <c r="J391" s="327"/>
    </row>
    <row r="393" spans="1:10" ht="17.25" customHeight="1">
      <c r="B393" s="1" t="s">
        <v>176</v>
      </c>
      <c r="H393" s="1" t="str">
        <f>ki!C11</f>
        <v>Barabai, 16 April 2020</v>
      </c>
    </row>
    <row r="394" spans="1:10" ht="17.25" customHeight="1">
      <c r="B394" s="1" t="str">
        <f>ki!A12</f>
        <v>Kepala SMKN 1 Barabai</v>
      </c>
      <c r="H394" s="1" t="str">
        <f>ki!C12</f>
        <v>Guru Mata Pelajaran</v>
      </c>
    </row>
    <row r="398" spans="1:10" ht="17.25" customHeight="1">
      <c r="B398" s="1" t="str">
        <f>ki!A16</f>
        <v>Norta Dewi Yuniati, S.P, M.Pd</v>
      </c>
      <c r="H398" s="1" t="str">
        <f>ki!C16</f>
        <v>Abdian Noor, S.Pd</v>
      </c>
    </row>
    <row r="399" spans="1:10" ht="17.25" customHeight="1">
      <c r="B399" s="1" t="str">
        <f>ki!A17</f>
        <v>NIP. 19710623 200604 2 021</v>
      </c>
      <c r="H399" s="1" t="str">
        <f>ki!C17</f>
        <v>NIP. 19680906 199412 1 005</v>
      </c>
    </row>
  </sheetData>
  <mergeCells count="234">
    <mergeCell ref="B384:J384"/>
    <mergeCell ref="C387:J387"/>
    <mergeCell ref="C389:J389"/>
    <mergeCell ref="C391:J391"/>
    <mergeCell ref="B372:H372"/>
    <mergeCell ref="B373:H373"/>
    <mergeCell ref="A376:B376"/>
    <mergeCell ref="A377:B377"/>
    <mergeCell ref="A378:B378"/>
    <mergeCell ref="B381:J381"/>
    <mergeCell ref="B366:H366"/>
    <mergeCell ref="B367:H367"/>
    <mergeCell ref="B368:H368"/>
    <mergeCell ref="B369:H369"/>
    <mergeCell ref="B370:H370"/>
    <mergeCell ref="B371:H371"/>
    <mergeCell ref="B308:H308"/>
    <mergeCell ref="B309:H309"/>
    <mergeCell ref="B310:H310"/>
    <mergeCell ref="C314:L314"/>
    <mergeCell ref="B364:H364"/>
    <mergeCell ref="B365:H365"/>
    <mergeCell ref="B302:H302"/>
    <mergeCell ref="B303:H303"/>
    <mergeCell ref="B304:H304"/>
    <mergeCell ref="B305:H305"/>
    <mergeCell ref="B306:H306"/>
    <mergeCell ref="B307:H307"/>
    <mergeCell ref="B254:H254"/>
    <mergeCell ref="A257:A258"/>
    <mergeCell ref="B257:B258"/>
    <mergeCell ref="C257:L257"/>
    <mergeCell ref="M257:M258"/>
    <mergeCell ref="B301:H301"/>
    <mergeCell ref="B248:H248"/>
    <mergeCell ref="B249:H249"/>
    <mergeCell ref="B250:H250"/>
    <mergeCell ref="B251:H251"/>
    <mergeCell ref="B252:H252"/>
    <mergeCell ref="B253:H253"/>
    <mergeCell ref="B242:H242"/>
    <mergeCell ref="B243:H243"/>
    <mergeCell ref="A244:H244"/>
    <mergeCell ref="B245:H245"/>
    <mergeCell ref="B246:H246"/>
    <mergeCell ref="B247:H247"/>
    <mergeCell ref="B236:H236"/>
    <mergeCell ref="B237:H237"/>
    <mergeCell ref="B238:H238"/>
    <mergeCell ref="B239:H239"/>
    <mergeCell ref="B240:H240"/>
    <mergeCell ref="B241:H241"/>
    <mergeCell ref="A232:B232"/>
    <mergeCell ref="C232:D232"/>
    <mergeCell ref="E232:G232"/>
    <mergeCell ref="A233:H233"/>
    <mergeCell ref="B234:H234"/>
    <mergeCell ref="B235:H235"/>
    <mergeCell ref="D140:E140"/>
    <mergeCell ref="D141:E141"/>
    <mergeCell ref="D142:E142"/>
    <mergeCell ref="D143:E143"/>
    <mergeCell ref="A231:B231"/>
    <mergeCell ref="C231:D231"/>
    <mergeCell ref="E231:G231"/>
    <mergeCell ref="A133:H133"/>
    <mergeCell ref="A134:B134"/>
    <mergeCell ref="C134:D134"/>
    <mergeCell ref="E134:G134"/>
    <mergeCell ref="D138:E138"/>
    <mergeCell ref="D139:E139"/>
    <mergeCell ref="A129:H129"/>
    <mergeCell ref="A130:B130"/>
    <mergeCell ref="C130:D130"/>
    <mergeCell ref="E130:G130"/>
    <mergeCell ref="A131:H131"/>
    <mergeCell ref="A132:B132"/>
    <mergeCell ref="C132:D132"/>
    <mergeCell ref="E132:G132"/>
    <mergeCell ref="A124:H124"/>
    <mergeCell ref="A125:B125"/>
    <mergeCell ref="C125:D125"/>
    <mergeCell ref="E125:G125"/>
    <mergeCell ref="A128:B128"/>
    <mergeCell ref="C128:D128"/>
    <mergeCell ref="E128:G128"/>
    <mergeCell ref="A120:H120"/>
    <mergeCell ref="A121:B121"/>
    <mergeCell ref="C121:D121"/>
    <mergeCell ref="E121:G121"/>
    <mergeCell ref="A122:H122"/>
    <mergeCell ref="A123:B123"/>
    <mergeCell ref="C123:D123"/>
    <mergeCell ref="E123:G123"/>
    <mergeCell ref="A115:H115"/>
    <mergeCell ref="A116:B116"/>
    <mergeCell ref="C116:D116"/>
    <mergeCell ref="E116:G116"/>
    <mergeCell ref="A119:B119"/>
    <mergeCell ref="C119:D119"/>
    <mergeCell ref="E119:G119"/>
    <mergeCell ref="A111:H111"/>
    <mergeCell ref="A112:B112"/>
    <mergeCell ref="C112:D112"/>
    <mergeCell ref="E112:G112"/>
    <mergeCell ref="A113:H113"/>
    <mergeCell ref="A114:B114"/>
    <mergeCell ref="C114:D114"/>
    <mergeCell ref="E114:G114"/>
    <mergeCell ref="A106:H106"/>
    <mergeCell ref="A107:B107"/>
    <mergeCell ref="C107:D107"/>
    <mergeCell ref="E107:G107"/>
    <mergeCell ref="A110:B110"/>
    <mergeCell ref="C110:D110"/>
    <mergeCell ref="E110:G110"/>
    <mergeCell ref="A102:H102"/>
    <mergeCell ref="A103:B103"/>
    <mergeCell ref="C103:D103"/>
    <mergeCell ref="E103:G103"/>
    <mergeCell ref="A104:H104"/>
    <mergeCell ref="A105:B105"/>
    <mergeCell ref="C105:D105"/>
    <mergeCell ref="E105:G105"/>
    <mergeCell ref="A97:H97"/>
    <mergeCell ref="A98:B98"/>
    <mergeCell ref="C98:D98"/>
    <mergeCell ref="E98:G98"/>
    <mergeCell ref="A101:B101"/>
    <mergeCell ref="C101:D101"/>
    <mergeCell ref="E101:G101"/>
    <mergeCell ref="A93:H93"/>
    <mergeCell ref="A94:B94"/>
    <mergeCell ref="C94:D94"/>
    <mergeCell ref="E94:G94"/>
    <mergeCell ref="A95:H95"/>
    <mergeCell ref="A96:B96"/>
    <mergeCell ref="C96:D96"/>
    <mergeCell ref="E96:G96"/>
    <mergeCell ref="A88:H88"/>
    <mergeCell ref="A89:B89"/>
    <mergeCell ref="C89:D89"/>
    <mergeCell ref="E89:G89"/>
    <mergeCell ref="A92:B92"/>
    <mergeCell ref="C92:D92"/>
    <mergeCell ref="E92:G92"/>
    <mergeCell ref="A84:H84"/>
    <mergeCell ref="A85:B85"/>
    <mergeCell ref="C85:D85"/>
    <mergeCell ref="E85:G85"/>
    <mergeCell ref="A86:H86"/>
    <mergeCell ref="A87:B87"/>
    <mergeCell ref="C87:D87"/>
    <mergeCell ref="E87:G87"/>
    <mergeCell ref="A79:H79"/>
    <mergeCell ref="A80:B80"/>
    <mergeCell ref="C80:D80"/>
    <mergeCell ref="E80:G80"/>
    <mergeCell ref="A83:B83"/>
    <mergeCell ref="C83:D83"/>
    <mergeCell ref="E83:G83"/>
    <mergeCell ref="A75:H75"/>
    <mergeCell ref="A76:B76"/>
    <mergeCell ref="C76:D76"/>
    <mergeCell ref="E76:G76"/>
    <mergeCell ref="A77:H77"/>
    <mergeCell ref="A78:B78"/>
    <mergeCell ref="C78:D78"/>
    <mergeCell ref="E78:G78"/>
    <mergeCell ref="A70:H70"/>
    <mergeCell ref="A71:B71"/>
    <mergeCell ref="C71:D71"/>
    <mergeCell ref="E71:G71"/>
    <mergeCell ref="A74:B74"/>
    <mergeCell ref="C74:D74"/>
    <mergeCell ref="E74:G74"/>
    <mergeCell ref="A66:H66"/>
    <mergeCell ref="A67:B67"/>
    <mergeCell ref="C67:D67"/>
    <mergeCell ref="E67:G67"/>
    <mergeCell ref="A68:H68"/>
    <mergeCell ref="A69:B69"/>
    <mergeCell ref="C69:D69"/>
    <mergeCell ref="E69:G69"/>
    <mergeCell ref="A61:H61"/>
    <mergeCell ref="A62:B62"/>
    <mergeCell ref="C62:D62"/>
    <mergeCell ref="E62:G62"/>
    <mergeCell ref="A65:B65"/>
    <mergeCell ref="C65:D65"/>
    <mergeCell ref="E65:G65"/>
    <mergeCell ref="A57:H57"/>
    <mergeCell ref="A58:B58"/>
    <mergeCell ref="C58:D58"/>
    <mergeCell ref="E58:G58"/>
    <mergeCell ref="A59:H59"/>
    <mergeCell ref="A60:B60"/>
    <mergeCell ref="C60:D60"/>
    <mergeCell ref="E60:G60"/>
    <mergeCell ref="A52:H52"/>
    <mergeCell ref="A53:B53"/>
    <mergeCell ref="C53:D53"/>
    <mergeCell ref="E53:G53"/>
    <mergeCell ref="A56:B56"/>
    <mergeCell ref="C56:D56"/>
    <mergeCell ref="E56:G56"/>
    <mergeCell ref="A48:H48"/>
    <mergeCell ref="A49:B49"/>
    <mergeCell ref="C49:D49"/>
    <mergeCell ref="E49:G49"/>
    <mergeCell ref="A50:H50"/>
    <mergeCell ref="A51:B51"/>
    <mergeCell ref="C51:D51"/>
    <mergeCell ref="E51:G51"/>
    <mergeCell ref="A30:J30"/>
    <mergeCell ref="A31:J31"/>
    <mergeCell ref="A34:J34"/>
    <mergeCell ref="A35:J35"/>
    <mergeCell ref="A38:J38"/>
    <mergeCell ref="A47:B47"/>
    <mergeCell ref="C47:D47"/>
    <mergeCell ref="E47:G47"/>
    <mergeCell ref="A20:J20"/>
    <mergeCell ref="A21:J21"/>
    <mergeCell ref="A22:J22"/>
    <mergeCell ref="A23:J23"/>
    <mergeCell ref="A26:J26"/>
    <mergeCell ref="A27:J27"/>
    <mergeCell ref="A1:J1"/>
    <mergeCell ref="A2:J2"/>
    <mergeCell ref="A3:J3"/>
    <mergeCell ref="A4:J4"/>
    <mergeCell ref="A5:J5"/>
    <mergeCell ref="A7:J7"/>
  </mergeCells>
  <pageMargins left="0.7" right="0.7" top="0.75" bottom="0.75" header="0.3" footer="0.3"/>
  <pageSetup orientation="portrait" r:id="rId1"/>
  <drawing r:id="rId2"/>
</worksheet>
</file>

<file path=xl/worksheets/sheet41.xml><?xml version="1.0" encoding="utf-8"?>
<worksheet xmlns="http://schemas.openxmlformats.org/spreadsheetml/2006/main" xmlns:r="http://schemas.openxmlformats.org/officeDocument/2006/relationships">
  <dimension ref="A1:N399"/>
  <sheetViews>
    <sheetView topLeftCell="A7" zoomScale="85" zoomScaleNormal="85" workbookViewId="0">
      <selection activeCell="K29" sqref="K29"/>
    </sheetView>
  </sheetViews>
  <sheetFormatPr defaultRowHeight="17.25" customHeight="1"/>
  <cols>
    <col min="1" max="1" width="4.42578125" style="1" customWidth="1"/>
    <col min="2" max="2" width="22.28515625" style="1" customWidth="1"/>
    <col min="3" max="8" width="11.85546875" style="1" customWidth="1"/>
    <col min="9" max="13" width="8.28515625" style="1" customWidth="1"/>
    <col min="14" max="15" width="11.85546875" style="1" customWidth="1"/>
    <col min="16" max="16384" width="9.140625" style="1"/>
  </cols>
  <sheetData>
    <row r="1" spans="1:14" ht="17.25" customHeight="1">
      <c r="A1" s="352" t="str">
        <f>alokasi!A1</f>
        <v>PEMERINTAH KABUPATEN HULU SUNGAI SELATAN</v>
      </c>
      <c r="B1" s="352"/>
      <c r="C1" s="352"/>
      <c r="D1" s="352"/>
      <c r="E1" s="352"/>
      <c r="F1" s="352"/>
      <c r="G1" s="352"/>
      <c r="H1" s="352"/>
      <c r="I1" s="352"/>
      <c r="J1" s="352"/>
    </row>
    <row r="2" spans="1:14" ht="17.25" customHeight="1">
      <c r="A2" s="352" t="str">
        <f>alokasi!A2</f>
        <v>DINAS PENDIDIKAN</v>
      </c>
      <c r="B2" s="352"/>
      <c r="C2" s="352"/>
      <c r="D2" s="352"/>
      <c r="E2" s="352"/>
      <c r="F2" s="352"/>
      <c r="G2" s="352"/>
      <c r="H2" s="352"/>
      <c r="I2" s="352"/>
      <c r="J2" s="352"/>
    </row>
    <row r="3" spans="1:14" ht="17.25" customHeight="1">
      <c r="A3" s="349" t="str">
        <f>alokasi!A3</f>
        <v>SEKOLAH MENENGAH KEJURUAN NEGERI 2 KANDANGAN</v>
      </c>
      <c r="B3" s="349"/>
      <c r="C3" s="349"/>
      <c r="D3" s="349"/>
      <c r="E3" s="349"/>
      <c r="F3" s="349"/>
      <c r="G3" s="349"/>
      <c r="H3" s="349"/>
      <c r="I3" s="349"/>
      <c r="J3" s="349"/>
    </row>
    <row r="4" spans="1:14" ht="17.25" customHeight="1">
      <c r="A4" s="352" t="str">
        <f>alokasi!A4</f>
        <v>Jln .Gambah Dalam No 77 Telp. 22156 Kandangan 71215</v>
      </c>
      <c r="B4" s="352"/>
      <c r="C4" s="352"/>
      <c r="D4" s="352"/>
      <c r="E4" s="352"/>
      <c r="F4" s="352"/>
      <c r="G4" s="352"/>
      <c r="H4" s="352"/>
      <c r="I4" s="352"/>
      <c r="J4" s="352"/>
    </row>
    <row r="5" spans="1:14" ht="17.25" customHeight="1" thickBot="1">
      <c r="A5" s="478" t="str">
        <f>alokasi!A5</f>
        <v>Website : www.smkn2kandangan.sch.id  Email  : smkn2kdg@yahoo.co.id</v>
      </c>
      <c r="B5" s="478"/>
      <c r="C5" s="478"/>
      <c r="D5" s="478"/>
      <c r="E5" s="478"/>
      <c r="F5" s="478"/>
      <c r="G5" s="478"/>
      <c r="H5" s="478"/>
      <c r="I5" s="478"/>
      <c r="J5" s="478"/>
    </row>
    <row r="6" spans="1:14" ht="17.25" customHeight="1" thickTop="1"/>
    <row r="7" spans="1:14" ht="17.25" customHeight="1">
      <c r="A7" s="317" t="s">
        <v>58</v>
      </c>
      <c r="B7" s="317"/>
      <c r="C7" s="317"/>
      <c r="D7" s="317"/>
      <c r="E7" s="317"/>
      <c r="F7" s="317"/>
      <c r="G7" s="317"/>
      <c r="H7" s="317"/>
      <c r="I7" s="317"/>
      <c r="J7" s="317"/>
    </row>
    <row r="9" spans="1:14" ht="17.25" customHeight="1">
      <c r="A9" s="1" t="s">
        <v>373</v>
      </c>
      <c r="C9" s="1" t="str">
        <f>": "&amp;data!$C$3</f>
        <v>: SMKN 1 Barabai</v>
      </c>
    </row>
    <row r="10" spans="1:14" ht="17.25" customHeight="1">
      <c r="A10" s="1" t="s">
        <v>374</v>
      </c>
      <c r="C10" s="1" t="str">
        <f>": "&amp;data!$C$17</f>
        <v>: Bisnis dan Pemasaran</v>
      </c>
    </row>
    <row r="11" spans="1:14" ht="17.25" customHeight="1">
      <c r="A11" s="1" t="s">
        <v>200</v>
      </c>
      <c r="C11" s="1" t="str">
        <f>": "&amp;data!$C$18</f>
        <v>: Bisnis Daring dan Pemasaran</v>
      </c>
    </row>
    <row r="12" spans="1:14" ht="17.25" customHeight="1">
      <c r="A12" s="1" t="s">
        <v>0</v>
      </c>
      <c r="C12" s="1" t="str">
        <f>": "&amp;data!$C$5</f>
        <v>: Administrasi Transakssi</v>
      </c>
    </row>
    <row r="13" spans="1:14" ht="17.25" customHeight="1">
      <c r="A13" s="1" t="s">
        <v>1</v>
      </c>
      <c r="C13" s="1" t="str">
        <f>": "&amp;data!$C$6</f>
        <v>: XI  BDP</v>
      </c>
    </row>
    <row r="14" spans="1:14" ht="17.25" customHeight="1">
      <c r="A14" s="1" t="s">
        <v>38</v>
      </c>
      <c r="C14" s="1" t="str">
        <f>matrik!B4</f>
        <v>Genap</v>
      </c>
    </row>
    <row r="15" spans="1:14" ht="17.25" customHeight="1">
      <c r="A15" s="1" t="s">
        <v>378</v>
      </c>
      <c r="C15" s="96"/>
      <c r="D15" s="96"/>
      <c r="K15" s="1" t="s">
        <v>80</v>
      </c>
      <c r="L15" s="1" t="s">
        <v>385</v>
      </c>
      <c r="M15" s="1" t="s">
        <v>386</v>
      </c>
    </row>
    <row r="16" spans="1:14" ht="17.25" customHeight="1">
      <c r="A16" s="1" t="s">
        <v>379</v>
      </c>
      <c r="C16" s="96" t="e">
        <f>": "&amp;silabus!#REF!&amp;" JP"</f>
        <v>#REF!</v>
      </c>
      <c r="D16" s="96"/>
      <c r="K16" s="96" t="e">
        <f>silabus!#REF!</f>
        <v>#REF!</v>
      </c>
      <c r="L16" s="1" t="e">
        <f>K16*45</f>
        <v>#REF!</v>
      </c>
      <c r="M16" s="1" t="e">
        <f>L16-H49-H53</f>
        <v>#REF!</v>
      </c>
      <c r="N16" s="1" t="s">
        <v>80</v>
      </c>
    </row>
    <row r="17" spans="1:14" ht="17.25" customHeight="1">
      <c r="A17" s="1" t="s">
        <v>380</v>
      </c>
      <c r="C17" s="96" t="e">
        <f>": "&amp;silabus!#REF!&amp;" JP"</f>
        <v>#REF!</v>
      </c>
      <c r="D17" s="96"/>
      <c r="K17" s="96" t="e">
        <f>silabus!#REF!</f>
        <v>#REF!</v>
      </c>
      <c r="L17" s="1" t="e">
        <f>K17*45</f>
        <v>#REF!</v>
      </c>
      <c r="M17" s="1" t="e">
        <f>L17</f>
        <v>#REF!</v>
      </c>
      <c r="N17" s="1" t="s">
        <v>80</v>
      </c>
    </row>
    <row r="19" spans="1:14" ht="17.25" customHeight="1">
      <c r="A19" s="5" t="s">
        <v>59</v>
      </c>
    </row>
    <row r="20" spans="1:14" ht="17.25" customHeight="1">
      <c r="A20" s="327" t="str">
        <f>silabus!$A$14&amp;" "&amp;silabus!$B$14</f>
        <v>KI-1 : Menghayati dan mengamalkan ajaran agama yang dianutnya</v>
      </c>
      <c r="B20" s="327"/>
      <c r="C20" s="327"/>
      <c r="D20" s="327"/>
      <c r="E20" s="327"/>
      <c r="F20" s="327"/>
      <c r="G20" s="327"/>
      <c r="H20" s="327"/>
      <c r="I20" s="327"/>
      <c r="J20" s="327"/>
    </row>
    <row r="21" spans="1:14" ht="17.25" customHeight="1">
      <c r="A21" s="327" t="str">
        <f>silabus!$A$15&amp;" "&amp;silabus!$B$15</f>
        <v>KI-2 : Menghayati dan mengamalkan perilaku jujur, disiplin, santun, peduli (gotong royong, kerja sama, toleran, damai), bertanggung-jawab, responsif, dan proaktif melalui keteladanan, pemberian nasihat, penguatan, pembiasaan, dan pengkondisian secara berkesinambungan serta menunjukkan sikap sebagai bagian dari solusi atas berbagai permasalahan dalam berinteraksi secara efektif dengan lingkungan sosial dan alam serta dalam menempatkan diri sebagai cerminan bangsa dalam pergaulan dunia</v>
      </c>
      <c r="B21" s="327"/>
      <c r="C21" s="327"/>
      <c r="D21" s="327"/>
      <c r="E21" s="327"/>
      <c r="F21" s="327"/>
      <c r="G21" s="327"/>
      <c r="H21" s="327"/>
      <c r="I21" s="327"/>
      <c r="J21" s="327"/>
    </row>
    <row r="22" spans="1:14" ht="17.25" customHeight="1">
      <c r="A22" s="327" t="str">
        <f>silabus!$A$16&amp;" "&amp;silabus!$B$16</f>
        <v>KI-3 : Memahami, menerapkan, menganalisis, dan mengevaluasi tentang pengetahuan faktual, konseptual, operasional dasar, dan metakognitif sesuai dengan bidang dan lingkup kerja Bisnis Daring dan Pemasaran pada tingkat teknis, spesifik, detil, dan kompleks, berkenaan dengan ilmu pengetahuan, teknologi, seni, budaya, dan humaniora dalam konteks pengembangan potensi diri sebagai bagian dari keluarga, sekolah, dunia kerja, warga masyarakat nasional, regional, dan internasional.</v>
      </c>
      <c r="B22" s="327"/>
      <c r="C22" s="327"/>
      <c r="D22" s="327"/>
      <c r="E22" s="327"/>
      <c r="F22" s="327"/>
      <c r="G22" s="327"/>
      <c r="H22" s="327"/>
      <c r="I22" s="327"/>
      <c r="J22" s="327"/>
    </row>
    <row r="23" spans="1:14" ht="17.25" customHeight="1">
      <c r="A23" s="327" t="str">
        <f>silabus!$A$17&amp;" "&amp;silabus!$B$17</f>
        <v>KI-4 : Melaksanakan tugas spesifik dengan menggunakan alat, informasi, dan prosedur kerja yang lazim dilakukan serta memecahkan masalah sesuai dengan lingkup Administrasi Umum sebagai Dasar Bidang Bisnis dan Manajemen. Menampilkan kinerja di bawah bimbingan dengan mutu dan kuantitas yang terukur sesuai dengan standar kompetensi kerja. Menunjukkan keterampilan menalar, mengolah, dan menyaji secara efektif, kreatif, produktif, kritis, mandiri, kolaboratif, komunikatif, dan solutif dalam ranah abstrak terkait dengan pengembangan dari yang dipelajarinya di sekolah, serta mampu melaksanakan tugas spesifik di bawah pengawasan langsung. Menunjukkan keterampilan mempersepsi, kesiapan, meniru, membiasakan, gerak mahir, menjadikan gerak alami dalam ranah konkret terkait dengan pengembangan dari yang dipelajarinya di sekolah, serta mampu melaksanakan tugas spesifik di bawah pengawasan langsung.</v>
      </c>
      <c r="B23" s="327"/>
      <c r="C23" s="327"/>
      <c r="D23" s="327"/>
      <c r="E23" s="327"/>
      <c r="F23" s="327"/>
      <c r="G23" s="327"/>
      <c r="H23" s="327"/>
      <c r="I23" s="327"/>
      <c r="J23" s="327"/>
    </row>
    <row r="25" spans="1:14" ht="17.25" customHeight="1">
      <c r="A25" s="5" t="s">
        <v>60</v>
      </c>
    </row>
    <row r="26" spans="1:14" ht="17.25" customHeight="1">
      <c r="A26" s="327" t="e">
        <f>silabus!#REF!</f>
        <v>#REF!</v>
      </c>
      <c r="B26" s="327"/>
      <c r="C26" s="327"/>
      <c r="D26" s="327"/>
      <c r="E26" s="327"/>
      <c r="F26" s="327"/>
      <c r="G26" s="327"/>
      <c r="H26" s="327"/>
      <c r="I26" s="327"/>
      <c r="J26" s="327"/>
    </row>
    <row r="27" spans="1:14" ht="17.25" customHeight="1">
      <c r="A27" s="327" t="e">
        <f>silabus!#REF!</f>
        <v>#REF!</v>
      </c>
      <c r="B27" s="327"/>
      <c r="C27" s="327"/>
      <c r="D27" s="327"/>
      <c r="E27" s="327"/>
      <c r="F27" s="327"/>
      <c r="G27" s="327"/>
      <c r="H27" s="327"/>
      <c r="I27" s="327"/>
      <c r="J27" s="327"/>
    </row>
    <row r="29" spans="1:14" ht="17.25" customHeight="1">
      <c r="A29" s="5" t="s">
        <v>92</v>
      </c>
    </row>
    <row r="30" spans="1:14" ht="17.25" customHeight="1">
      <c r="A30" s="327" t="e">
        <f>silabus!#REF!</f>
        <v>#REF!</v>
      </c>
      <c r="B30" s="327"/>
      <c r="C30" s="327"/>
      <c r="D30" s="327"/>
      <c r="E30" s="327"/>
      <c r="F30" s="327"/>
      <c r="G30" s="327"/>
      <c r="H30" s="327"/>
      <c r="I30" s="327"/>
      <c r="J30" s="327"/>
    </row>
    <row r="31" spans="1:14" ht="17.25" customHeight="1">
      <c r="A31" s="327" t="e">
        <f>silabus!#REF!</f>
        <v>#REF!</v>
      </c>
      <c r="B31" s="327"/>
      <c r="C31" s="327"/>
      <c r="D31" s="327"/>
      <c r="E31" s="327"/>
      <c r="F31" s="327"/>
      <c r="G31" s="327"/>
      <c r="H31" s="327"/>
      <c r="I31" s="327"/>
      <c r="J31" s="327"/>
    </row>
    <row r="33" spans="1:10" ht="17.25" customHeight="1">
      <c r="A33" s="5" t="s">
        <v>93</v>
      </c>
    </row>
    <row r="34" spans="1:10" ht="17.25" customHeight="1">
      <c r="A34" s="327" t="e">
        <f>matrik!#REF!</f>
        <v>#REF!</v>
      </c>
      <c r="B34" s="327"/>
      <c r="C34" s="327"/>
      <c r="D34" s="327"/>
      <c r="E34" s="327"/>
      <c r="F34" s="327"/>
      <c r="G34" s="327"/>
      <c r="H34" s="327"/>
      <c r="I34" s="327"/>
      <c r="J34" s="327"/>
    </row>
    <row r="35" spans="1:10" ht="17.25" customHeight="1">
      <c r="A35" s="327" t="e">
        <f>matrik!#REF!</f>
        <v>#REF!</v>
      </c>
      <c r="B35" s="327"/>
      <c r="C35" s="327"/>
      <c r="D35" s="327"/>
      <c r="E35" s="327"/>
      <c r="F35" s="327"/>
      <c r="G35" s="327"/>
      <c r="H35" s="327"/>
      <c r="I35" s="327"/>
      <c r="J35" s="327"/>
    </row>
    <row r="37" spans="1:10" ht="17.25" customHeight="1">
      <c r="A37" s="5" t="s">
        <v>94</v>
      </c>
    </row>
    <row r="38" spans="1:10" ht="17.25" customHeight="1">
      <c r="A38" s="327" t="e">
        <f>silabus!#REF!</f>
        <v>#REF!</v>
      </c>
      <c r="B38" s="327"/>
      <c r="C38" s="327"/>
      <c r="D38" s="327"/>
      <c r="E38" s="327"/>
      <c r="F38" s="327"/>
      <c r="G38" s="327"/>
      <c r="H38" s="327"/>
      <c r="I38" s="327"/>
      <c r="J38" s="327"/>
    </row>
    <row r="40" spans="1:10" ht="17.25" customHeight="1">
      <c r="A40" s="5" t="s">
        <v>95</v>
      </c>
    </row>
    <row r="41" spans="1:10" ht="17.25" customHeight="1">
      <c r="A41" s="1">
        <v>1</v>
      </c>
      <c r="B41" s="1" t="s">
        <v>370</v>
      </c>
      <c r="C41" s="1" t="str">
        <f>data!$C$13</f>
        <v>Saintifik</v>
      </c>
    </row>
    <row r="42" spans="1:10" ht="17.25" customHeight="1">
      <c r="A42" s="1">
        <v>2</v>
      </c>
      <c r="B42" s="1" t="s">
        <v>371</v>
      </c>
      <c r="C42" s="1" t="str">
        <f>data!$C$14</f>
        <v>Problem based learning</v>
      </c>
    </row>
    <row r="43" spans="1:10" ht="17.25" customHeight="1">
      <c r="A43" s="1">
        <v>3</v>
      </c>
      <c r="B43" s="1" t="s">
        <v>372</v>
      </c>
      <c r="C43" s="1" t="str">
        <f>data!$C$15</f>
        <v>Paparan, diskusi, tanya jawab, praktik dan eksperimen</v>
      </c>
    </row>
    <row r="45" spans="1:10" ht="17.25" customHeight="1">
      <c r="A45" s="5" t="s">
        <v>96</v>
      </c>
    </row>
    <row r="46" spans="1:10" ht="17.25" customHeight="1">
      <c r="A46" s="1">
        <v>1</v>
      </c>
      <c r="B46" s="1" t="str">
        <f>"Pertemuan ke "&amp;A46&amp;" = "&amp;data!$C$12&amp;" JP"</f>
        <v>Pertemuan ke 1 = 6 JP</v>
      </c>
    </row>
    <row r="47" spans="1:10" s="231" customFormat="1" ht="17.25" customHeight="1">
      <c r="A47" s="467" t="s">
        <v>97</v>
      </c>
      <c r="B47" s="337"/>
      <c r="C47" s="467" t="s">
        <v>18</v>
      </c>
      <c r="D47" s="468"/>
      <c r="E47" s="467" t="str">
        <f>"Deskripsi Kegiatan / Pendekatan "&amp;C41</f>
        <v>Deskripsi Kegiatan / Pendekatan Saintifik</v>
      </c>
      <c r="F47" s="474"/>
      <c r="G47" s="468"/>
      <c r="H47" s="230" t="s">
        <v>384</v>
      </c>
    </row>
    <row r="48" spans="1:10" ht="17.25" customHeight="1">
      <c r="A48" s="463" t="s">
        <v>98</v>
      </c>
      <c r="B48" s="464"/>
      <c r="C48" s="464"/>
      <c r="D48" s="464"/>
      <c r="E48" s="464"/>
      <c r="F48" s="464"/>
      <c r="G48" s="464"/>
      <c r="H48" s="465"/>
    </row>
    <row r="49" spans="1:8" ht="17.25" customHeight="1">
      <c r="A49" s="463"/>
      <c r="B49" s="465"/>
      <c r="C49" s="461"/>
      <c r="D49" s="462"/>
      <c r="E49" s="336" t="str">
        <f>"1. Guru memberi salam, selanjutnya menanyakan kabar peserta didik, dengan menyampaikan ucapan “Bagaimana kabar kalian hari ini? Sudah siapkah belajar? Siapa yang tidak hadir dalam pembelajaran hari ini"&amp;"
2. Guru meminta peserta didik untuk mengecek kerapian seragam dan kebersihan kelas, minimal di sekitar meja dan kursi tempat duduknya"&amp;"
3. Guru meminta salah satu peserta didik untuk memimpin do’a"&amp;" 
4. Guru mengajukan pertanyaan tentang, materi pelajaran
5. Guru menyampaikan KD dan tujuan pembelajaran ranah pengetahuan yang akan dicapai"&amp;"
6. Guru menyampaikan manfaat pelajaran
7. Guru membagi kelas dalam kelompok yang masing-masing beranggotakan 3 peserta didik"</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pengetahuan yang akan dicapai
6. Guru menyampaikan manfaat pelajaran
7. Guru membagi kelas dalam kelompok yang masing-masing beranggotakan 3 peserta didik</v>
      </c>
      <c r="F49" s="473"/>
      <c r="G49" s="337"/>
      <c r="H49" s="229">
        <v>15</v>
      </c>
    </row>
    <row r="50" spans="1:8" ht="17.25" customHeight="1">
      <c r="A50" s="463" t="s">
        <v>99</v>
      </c>
      <c r="B50" s="464"/>
      <c r="C50" s="464"/>
      <c r="D50" s="464"/>
      <c r="E50" s="464"/>
      <c r="F50" s="464"/>
      <c r="G50" s="464"/>
      <c r="H50" s="465"/>
    </row>
    <row r="51" spans="1:8" ht="17.25" customHeight="1">
      <c r="A51" s="463"/>
      <c r="B51" s="465"/>
      <c r="C51" s="336" t="str">
        <f>matrik!C13</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51" s="337"/>
      <c r="E51" s="336" t="e">
        <f>silabus!#REF!</f>
        <v>#REF!</v>
      </c>
      <c r="F51" s="473"/>
      <c r="G51" s="337"/>
      <c r="H51" s="229" t="e">
        <f>M16</f>
        <v>#REF!</v>
      </c>
    </row>
    <row r="52" spans="1:8" ht="17.25" customHeight="1">
      <c r="A52" s="463" t="s">
        <v>100</v>
      </c>
      <c r="B52" s="464"/>
      <c r="C52" s="464"/>
      <c r="D52" s="464"/>
      <c r="E52" s="464"/>
      <c r="F52" s="464"/>
      <c r="G52" s="464"/>
      <c r="H52" s="465"/>
    </row>
    <row r="53" spans="1:8" ht="17.25" customHeight="1">
      <c r="A53" s="463"/>
      <c r="B53" s="465"/>
      <c r="C53" s="463"/>
      <c r="D53" s="465"/>
      <c r="E53" s="336" t="s">
        <v>383</v>
      </c>
      <c r="F53" s="473"/>
      <c r="G53" s="337"/>
      <c r="H53" s="229">
        <v>15</v>
      </c>
    </row>
    <row r="55" spans="1:8" ht="17.25" customHeight="1">
      <c r="A55" s="1">
        <v>2</v>
      </c>
      <c r="B55" s="1" t="str">
        <f>"Pertemuan ke "&amp;A55&amp;" = "&amp;data!$C$12&amp;" JP"</f>
        <v>Pertemuan ke 2 = 6 JP</v>
      </c>
    </row>
    <row r="56" spans="1:8" ht="17.25" customHeight="1">
      <c r="A56" s="467" t="s">
        <v>97</v>
      </c>
      <c r="B56" s="337"/>
      <c r="C56" s="467" t="s">
        <v>18</v>
      </c>
      <c r="D56" s="468"/>
      <c r="E56" s="467" t="str">
        <f>E47</f>
        <v>Deskripsi Kegiatan / Pendekatan Saintifik</v>
      </c>
      <c r="F56" s="474"/>
      <c r="G56" s="468"/>
      <c r="H56" s="230" t="s">
        <v>35</v>
      </c>
    </row>
    <row r="57" spans="1:8" ht="17.25" customHeight="1">
      <c r="A57" s="463" t="s">
        <v>98</v>
      </c>
      <c r="B57" s="464"/>
      <c r="C57" s="464"/>
      <c r="D57" s="464"/>
      <c r="E57" s="464"/>
      <c r="F57" s="464"/>
      <c r="G57" s="464"/>
      <c r="H57" s="465"/>
    </row>
    <row r="58" spans="1:8" ht="17.25" customHeight="1">
      <c r="A58" s="463"/>
      <c r="B58" s="465"/>
      <c r="C58" s="461"/>
      <c r="D58" s="462"/>
      <c r="E58" s="336" t="str">
        <f>"1. Guru memberi salam, selanjutnya menanyakan kabar peserta didik, dengan menyampaikan ucapan “Bagaimana kabar kalian hari ini? Sudah siapkah belajar? Siapa yang tidak hadir dalam pembelajaran hari ini"&amp;"
2. Guru meminta peserta didik untuk mengecek kerapian seragam dan kebersihan kelas, minimal di sekitar meja dan kursi tempat duduknya"&amp;"
3. Guru meminta salah satu peserta didik untuk memimpin do’a"&amp;" 
4. Guru mengajukan pertanyaan tentang, materi pelajaran
5. Guru menyampaikan KD dan tujuan pembelajaran ranah keterampilan yang akan dicapai"&amp;"
6. Guru menyampaikan manfaat pelajaran
7. Guru membagi kelas dalam kelompok yang masing-masing beranggotakan 3 peserta didik"</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58" s="473"/>
      <c r="G58" s="337"/>
      <c r="H58" s="229">
        <f>H49</f>
        <v>15</v>
      </c>
    </row>
    <row r="59" spans="1:8" ht="17.25" customHeight="1">
      <c r="A59" s="463" t="s">
        <v>99</v>
      </c>
      <c r="B59" s="464"/>
      <c r="C59" s="464"/>
      <c r="D59" s="464"/>
      <c r="E59" s="464"/>
      <c r="F59" s="464"/>
      <c r="G59" s="464"/>
      <c r="H59" s="465"/>
    </row>
    <row r="60" spans="1:8" ht="17.25" customHeight="1">
      <c r="A60" s="463"/>
      <c r="B60" s="465"/>
      <c r="C60" s="336" t="str">
        <f>C51</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60" s="337"/>
      <c r="E60" s="336" t="e">
        <f>E51</f>
        <v>#REF!</v>
      </c>
      <c r="F60" s="473"/>
      <c r="G60" s="337"/>
      <c r="H60" s="229" t="e">
        <f>H51</f>
        <v>#REF!</v>
      </c>
    </row>
    <row r="61" spans="1:8" ht="17.25" customHeight="1">
      <c r="A61" s="463" t="s">
        <v>100</v>
      </c>
      <c r="B61" s="464"/>
      <c r="C61" s="464"/>
      <c r="D61" s="464"/>
      <c r="E61" s="464"/>
      <c r="F61" s="464"/>
      <c r="G61" s="464"/>
      <c r="H61" s="465"/>
    </row>
    <row r="62" spans="1:8" ht="17.25" customHeight="1">
      <c r="A62" s="463"/>
      <c r="B62" s="465"/>
      <c r="C62" s="336"/>
      <c r="D62" s="337"/>
      <c r="E62" s="336" t="str">
        <f>E53</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62" s="473"/>
      <c r="G62" s="337"/>
      <c r="H62" s="229">
        <f>H53</f>
        <v>15</v>
      </c>
    </row>
    <row r="64" spans="1:8" ht="17.25" customHeight="1">
      <c r="A64" s="1">
        <v>3</v>
      </c>
      <c r="B64" s="1" t="str">
        <f>"Pertemuan ke "&amp;A64&amp;" = "&amp;data!$C$12&amp;" JP"</f>
        <v>Pertemuan ke 3 = 6 JP</v>
      </c>
    </row>
    <row r="65" spans="1:8" ht="17.25" customHeight="1">
      <c r="A65" s="467" t="s">
        <v>97</v>
      </c>
      <c r="B65" s="337"/>
      <c r="C65" s="467" t="s">
        <v>18</v>
      </c>
      <c r="D65" s="468"/>
      <c r="E65" s="467" t="str">
        <f>E56</f>
        <v>Deskripsi Kegiatan / Pendekatan Saintifik</v>
      </c>
      <c r="F65" s="474"/>
      <c r="G65" s="468"/>
      <c r="H65" s="230" t="s">
        <v>35</v>
      </c>
    </row>
    <row r="66" spans="1:8" ht="17.25" customHeight="1">
      <c r="A66" s="463" t="s">
        <v>98</v>
      </c>
      <c r="B66" s="464"/>
      <c r="C66" s="464"/>
      <c r="D66" s="464"/>
      <c r="E66" s="464"/>
      <c r="F66" s="464"/>
      <c r="G66" s="464"/>
      <c r="H66" s="465"/>
    </row>
    <row r="67" spans="1:8" ht="17.25" customHeight="1">
      <c r="A67" s="463"/>
      <c r="B67" s="465"/>
      <c r="C67" s="461"/>
      <c r="D67" s="462"/>
      <c r="E67" s="336" t="str">
        <f>E58</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67" s="473"/>
      <c r="G67" s="337"/>
      <c r="H67" s="228">
        <f>H58</f>
        <v>15</v>
      </c>
    </row>
    <row r="68" spans="1:8" ht="17.25" customHeight="1">
      <c r="A68" s="463" t="s">
        <v>99</v>
      </c>
      <c r="B68" s="464"/>
      <c r="C68" s="464"/>
      <c r="D68" s="464"/>
      <c r="E68" s="464"/>
      <c r="F68" s="464"/>
      <c r="G68" s="464"/>
      <c r="H68" s="465"/>
    </row>
    <row r="69" spans="1:8" ht="17.25" customHeight="1">
      <c r="A69" s="463"/>
      <c r="B69" s="465"/>
      <c r="C69" s="336" t="str">
        <f>C60</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69" s="337"/>
      <c r="E69" s="336" t="e">
        <f>E60</f>
        <v>#REF!</v>
      </c>
      <c r="F69" s="473"/>
      <c r="G69" s="337"/>
      <c r="H69" s="229" t="e">
        <f>H60</f>
        <v>#REF!</v>
      </c>
    </row>
    <row r="70" spans="1:8" ht="17.25" customHeight="1">
      <c r="A70" s="463" t="s">
        <v>100</v>
      </c>
      <c r="B70" s="464"/>
      <c r="C70" s="464"/>
      <c r="D70" s="464"/>
      <c r="E70" s="464"/>
      <c r="F70" s="464"/>
      <c r="G70" s="464"/>
      <c r="H70" s="465"/>
    </row>
    <row r="71" spans="1:8" ht="17.25" customHeight="1">
      <c r="A71" s="463"/>
      <c r="B71" s="465"/>
      <c r="C71" s="336"/>
      <c r="D71" s="337"/>
      <c r="E71" s="336" t="str">
        <f>E62</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71" s="473"/>
      <c r="G71" s="337"/>
      <c r="H71" s="229">
        <f>H62</f>
        <v>15</v>
      </c>
    </row>
    <row r="73" spans="1:8" ht="17.25" customHeight="1">
      <c r="A73" s="1">
        <v>4</v>
      </c>
      <c r="B73" s="1" t="str">
        <f>"Pertemuan ke "&amp;A73&amp;" = "&amp;data!$C$12&amp;" JP"</f>
        <v>Pertemuan ke 4 = 6 JP</v>
      </c>
    </row>
    <row r="74" spans="1:8" ht="17.25" customHeight="1">
      <c r="A74" s="467" t="s">
        <v>97</v>
      </c>
      <c r="B74" s="337"/>
      <c r="C74" s="467" t="s">
        <v>18</v>
      </c>
      <c r="D74" s="468"/>
      <c r="E74" s="467" t="str">
        <f>E65</f>
        <v>Deskripsi Kegiatan / Pendekatan Saintifik</v>
      </c>
      <c r="F74" s="474"/>
      <c r="G74" s="468"/>
      <c r="H74" s="230" t="s">
        <v>35</v>
      </c>
    </row>
    <row r="75" spans="1:8" ht="17.25" customHeight="1">
      <c r="A75" s="463" t="s">
        <v>98</v>
      </c>
      <c r="B75" s="464"/>
      <c r="C75" s="464"/>
      <c r="D75" s="464"/>
      <c r="E75" s="464"/>
      <c r="F75" s="464"/>
      <c r="G75" s="464"/>
      <c r="H75" s="465"/>
    </row>
    <row r="76" spans="1:8" ht="17.25" customHeight="1">
      <c r="A76" s="463"/>
      <c r="B76" s="465"/>
      <c r="C76" s="336"/>
      <c r="D76" s="337"/>
      <c r="E76" s="336" t="str">
        <f>E67</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76" s="473"/>
      <c r="G76" s="337"/>
      <c r="H76" s="229">
        <f>H67</f>
        <v>15</v>
      </c>
    </row>
    <row r="77" spans="1:8" ht="17.25" customHeight="1">
      <c r="A77" s="463" t="s">
        <v>99</v>
      </c>
      <c r="B77" s="464"/>
      <c r="C77" s="464"/>
      <c r="D77" s="464"/>
      <c r="E77" s="464"/>
      <c r="F77" s="464"/>
      <c r="G77" s="464"/>
      <c r="H77" s="465"/>
    </row>
    <row r="78" spans="1:8" ht="17.25" customHeight="1">
      <c r="A78" s="463"/>
      <c r="B78" s="465"/>
      <c r="C78" s="336" t="str">
        <f>C69</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78" s="337"/>
      <c r="E78" s="336" t="e">
        <f>E69</f>
        <v>#REF!</v>
      </c>
      <c r="F78" s="473"/>
      <c r="G78" s="337"/>
      <c r="H78" s="229" t="e">
        <f>H69</f>
        <v>#REF!</v>
      </c>
    </row>
    <row r="79" spans="1:8" ht="17.25" customHeight="1">
      <c r="A79" s="463" t="s">
        <v>100</v>
      </c>
      <c r="B79" s="464"/>
      <c r="C79" s="464"/>
      <c r="D79" s="464"/>
      <c r="E79" s="464"/>
      <c r="F79" s="464"/>
      <c r="G79" s="464"/>
      <c r="H79" s="465"/>
    </row>
    <row r="80" spans="1:8" ht="17.25" customHeight="1">
      <c r="A80" s="463"/>
      <c r="B80" s="465"/>
      <c r="C80" s="336"/>
      <c r="D80" s="337"/>
      <c r="E80" s="336" t="str">
        <f>E71</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80" s="473"/>
      <c r="G80" s="337"/>
      <c r="H80" s="229">
        <f>H71</f>
        <v>15</v>
      </c>
    </row>
    <row r="82" spans="1:8" ht="17.25" customHeight="1">
      <c r="A82" s="1">
        <v>5</v>
      </c>
      <c r="B82" s="1" t="str">
        <f>"Pertemuan ke "&amp;A82&amp;" = "&amp;data!$C$12&amp;" JP"</f>
        <v>Pertemuan ke 5 = 6 JP</v>
      </c>
    </row>
    <row r="83" spans="1:8" ht="17.25" customHeight="1">
      <c r="A83" s="467" t="s">
        <v>97</v>
      </c>
      <c r="B83" s="337"/>
      <c r="C83" s="467" t="s">
        <v>18</v>
      </c>
      <c r="D83" s="468"/>
      <c r="E83" s="467" t="str">
        <f>E74</f>
        <v>Deskripsi Kegiatan / Pendekatan Saintifik</v>
      </c>
      <c r="F83" s="474"/>
      <c r="G83" s="468"/>
      <c r="H83" s="230" t="s">
        <v>35</v>
      </c>
    </row>
    <row r="84" spans="1:8" ht="17.25" customHeight="1">
      <c r="A84" s="463" t="s">
        <v>98</v>
      </c>
      <c r="B84" s="464"/>
      <c r="C84" s="464"/>
      <c r="D84" s="464"/>
      <c r="E84" s="464"/>
      <c r="F84" s="464"/>
      <c r="G84" s="464"/>
      <c r="H84" s="465"/>
    </row>
    <row r="85" spans="1:8" ht="17.25" customHeight="1">
      <c r="A85" s="463"/>
      <c r="B85" s="465"/>
      <c r="C85" s="336"/>
      <c r="D85" s="337"/>
      <c r="E85" s="336" t="str">
        <f>E76</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85" s="473"/>
      <c r="G85" s="337"/>
      <c r="H85" s="229">
        <f>H76</f>
        <v>15</v>
      </c>
    </row>
    <row r="86" spans="1:8" ht="17.25" customHeight="1">
      <c r="A86" s="463" t="s">
        <v>99</v>
      </c>
      <c r="B86" s="464"/>
      <c r="C86" s="464"/>
      <c r="D86" s="464"/>
      <c r="E86" s="464"/>
      <c r="F86" s="464"/>
      <c r="G86" s="464"/>
      <c r="H86" s="465"/>
    </row>
    <row r="87" spans="1:8" ht="17.25" customHeight="1">
      <c r="A87" s="463"/>
      <c r="B87" s="465"/>
      <c r="C87" s="336" t="str">
        <f>C78</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87" s="337"/>
      <c r="E87" s="336" t="e">
        <f>E78</f>
        <v>#REF!</v>
      </c>
      <c r="F87" s="473"/>
      <c r="G87" s="337"/>
      <c r="H87" s="229" t="e">
        <f>H78</f>
        <v>#REF!</v>
      </c>
    </row>
    <row r="88" spans="1:8" ht="17.25" customHeight="1">
      <c r="A88" s="463" t="s">
        <v>100</v>
      </c>
      <c r="B88" s="464"/>
      <c r="C88" s="464"/>
      <c r="D88" s="464"/>
      <c r="E88" s="464"/>
      <c r="F88" s="464"/>
      <c r="G88" s="464"/>
      <c r="H88" s="465"/>
    </row>
    <row r="89" spans="1:8" ht="17.25" customHeight="1">
      <c r="A89" s="463"/>
      <c r="B89" s="465"/>
      <c r="C89" s="336"/>
      <c r="D89" s="337"/>
      <c r="E89" s="336" t="str">
        <f>E80</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89" s="473"/>
      <c r="G89" s="337"/>
      <c r="H89" s="229">
        <f>H80</f>
        <v>15</v>
      </c>
    </row>
    <row r="91" spans="1:8" ht="17.25" customHeight="1">
      <c r="A91" s="1">
        <v>6</v>
      </c>
      <c r="B91" s="1" t="str">
        <f>"Pertemuan ke "&amp;A91&amp;" = "&amp;data!$C$12&amp;" JP"</f>
        <v>Pertemuan ke 6 = 6 JP</v>
      </c>
    </row>
    <row r="92" spans="1:8" ht="17.25" customHeight="1">
      <c r="A92" s="467" t="s">
        <v>97</v>
      </c>
      <c r="B92" s="337"/>
      <c r="C92" s="467" t="s">
        <v>18</v>
      </c>
      <c r="D92" s="468"/>
      <c r="E92" s="467" t="str">
        <f>E83</f>
        <v>Deskripsi Kegiatan / Pendekatan Saintifik</v>
      </c>
      <c r="F92" s="474"/>
      <c r="G92" s="468"/>
      <c r="H92" s="230" t="s">
        <v>35</v>
      </c>
    </row>
    <row r="93" spans="1:8" ht="17.25" customHeight="1">
      <c r="A93" s="463" t="s">
        <v>98</v>
      </c>
      <c r="B93" s="464"/>
      <c r="C93" s="464"/>
      <c r="D93" s="464"/>
      <c r="E93" s="464"/>
      <c r="F93" s="464"/>
      <c r="G93" s="464"/>
      <c r="H93" s="465"/>
    </row>
    <row r="94" spans="1:8" ht="17.25" customHeight="1">
      <c r="A94" s="463"/>
      <c r="B94" s="465"/>
      <c r="C94" s="336"/>
      <c r="D94" s="337"/>
      <c r="E94" s="336" t="str">
        <f>E85</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94" s="473"/>
      <c r="G94" s="337"/>
      <c r="H94" s="229">
        <f>H85</f>
        <v>15</v>
      </c>
    </row>
    <row r="95" spans="1:8" ht="17.25" customHeight="1">
      <c r="A95" s="463" t="s">
        <v>99</v>
      </c>
      <c r="B95" s="464"/>
      <c r="C95" s="464"/>
      <c r="D95" s="464"/>
      <c r="E95" s="464"/>
      <c r="F95" s="464"/>
      <c r="G95" s="464"/>
      <c r="H95" s="465"/>
    </row>
    <row r="96" spans="1:8" ht="17.25" customHeight="1">
      <c r="A96" s="463"/>
      <c r="B96" s="465"/>
      <c r="C96" s="336" t="str">
        <f>C87</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96" s="337"/>
      <c r="E96" s="336" t="e">
        <f>E87</f>
        <v>#REF!</v>
      </c>
      <c r="F96" s="473"/>
      <c r="G96" s="337"/>
      <c r="H96" s="229" t="e">
        <f>H87</f>
        <v>#REF!</v>
      </c>
    </row>
    <row r="97" spans="1:8" ht="17.25" customHeight="1">
      <c r="A97" s="463" t="s">
        <v>100</v>
      </c>
      <c r="B97" s="464"/>
      <c r="C97" s="464"/>
      <c r="D97" s="464"/>
      <c r="E97" s="464"/>
      <c r="F97" s="464"/>
      <c r="G97" s="464"/>
      <c r="H97" s="465"/>
    </row>
    <row r="98" spans="1:8" ht="17.25" customHeight="1">
      <c r="A98" s="463"/>
      <c r="B98" s="465"/>
      <c r="C98" s="336"/>
      <c r="D98" s="337"/>
      <c r="E98" s="336" t="str">
        <f>E89</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98" s="473"/>
      <c r="G98" s="337"/>
      <c r="H98" s="229">
        <f>H89</f>
        <v>15</v>
      </c>
    </row>
    <row r="100" spans="1:8" ht="17.25" customHeight="1">
      <c r="A100" s="1">
        <v>7</v>
      </c>
      <c r="B100" s="1" t="str">
        <f>"Pertemuan ke "&amp;A100&amp;" = "&amp;data!$C$12&amp;" JP"</f>
        <v>Pertemuan ke 7 = 6 JP</v>
      </c>
    </row>
    <row r="101" spans="1:8" ht="17.25" customHeight="1">
      <c r="A101" s="467" t="s">
        <v>97</v>
      </c>
      <c r="B101" s="337"/>
      <c r="C101" s="467" t="s">
        <v>18</v>
      </c>
      <c r="D101" s="468"/>
      <c r="E101" s="467" t="str">
        <f>E92</f>
        <v>Deskripsi Kegiatan / Pendekatan Saintifik</v>
      </c>
      <c r="F101" s="474"/>
      <c r="G101" s="468"/>
      <c r="H101" s="230" t="s">
        <v>35</v>
      </c>
    </row>
    <row r="102" spans="1:8" ht="17.25" customHeight="1">
      <c r="A102" s="463" t="s">
        <v>98</v>
      </c>
      <c r="B102" s="464"/>
      <c r="C102" s="464"/>
      <c r="D102" s="464"/>
      <c r="E102" s="464"/>
      <c r="F102" s="464"/>
      <c r="G102" s="464"/>
      <c r="H102" s="465"/>
    </row>
    <row r="103" spans="1:8" ht="17.25" customHeight="1">
      <c r="A103" s="463"/>
      <c r="B103" s="465"/>
      <c r="C103" s="336"/>
      <c r="D103" s="337"/>
      <c r="E103" s="336" t="str">
        <f>E94</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03" s="473"/>
      <c r="G103" s="337"/>
      <c r="H103" s="229">
        <f>H94</f>
        <v>15</v>
      </c>
    </row>
    <row r="104" spans="1:8" ht="17.25" customHeight="1">
      <c r="A104" s="463" t="s">
        <v>99</v>
      </c>
      <c r="B104" s="464"/>
      <c r="C104" s="464"/>
      <c r="D104" s="464"/>
      <c r="E104" s="464"/>
      <c r="F104" s="464"/>
      <c r="G104" s="464"/>
      <c r="H104" s="465"/>
    </row>
    <row r="105" spans="1:8" ht="17.25" customHeight="1">
      <c r="A105" s="463"/>
      <c r="B105" s="465"/>
      <c r="C105" s="336" t="str">
        <f>C96</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05" s="337"/>
      <c r="E105" s="336" t="e">
        <f>E96</f>
        <v>#REF!</v>
      </c>
      <c r="F105" s="473"/>
      <c r="G105" s="337"/>
      <c r="H105" s="229" t="e">
        <f>H96</f>
        <v>#REF!</v>
      </c>
    </row>
    <row r="106" spans="1:8" ht="17.25" customHeight="1">
      <c r="A106" s="463" t="s">
        <v>100</v>
      </c>
      <c r="B106" s="464"/>
      <c r="C106" s="464"/>
      <c r="D106" s="464"/>
      <c r="E106" s="464"/>
      <c r="F106" s="464"/>
      <c r="G106" s="464"/>
      <c r="H106" s="465"/>
    </row>
    <row r="107" spans="1:8" ht="17.25" customHeight="1">
      <c r="A107" s="463"/>
      <c r="B107" s="465"/>
      <c r="C107" s="336"/>
      <c r="D107" s="337"/>
      <c r="E107" s="336" t="str">
        <f>E98</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07" s="473"/>
      <c r="G107" s="337"/>
      <c r="H107" s="229">
        <f>H98</f>
        <v>15</v>
      </c>
    </row>
    <row r="109" spans="1:8" ht="17.25" customHeight="1">
      <c r="A109" s="1">
        <v>8</v>
      </c>
      <c r="B109" s="1" t="str">
        <f>"Pertemuan ke "&amp;A109&amp;" = "&amp;data!$C$12&amp;" JP"</f>
        <v>Pertemuan ke 8 = 6 JP</v>
      </c>
    </row>
    <row r="110" spans="1:8" ht="17.25" customHeight="1">
      <c r="A110" s="467" t="s">
        <v>97</v>
      </c>
      <c r="B110" s="337"/>
      <c r="C110" s="467" t="s">
        <v>18</v>
      </c>
      <c r="D110" s="468"/>
      <c r="E110" s="467" t="str">
        <f>E101</f>
        <v>Deskripsi Kegiatan / Pendekatan Saintifik</v>
      </c>
      <c r="F110" s="474"/>
      <c r="G110" s="468"/>
      <c r="H110" s="230" t="s">
        <v>35</v>
      </c>
    </row>
    <row r="111" spans="1:8" ht="17.25" customHeight="1">
      <c r="A111" s="463" t="s">
        <v>98</v>
      </c>
      <c r="B111" s="464"/>
      <c r="C111" s="464"/>
      <c r="D111" s="464"/>
      <c r="E111" s="464"/>
      <c r="F111" s="464"/>
      <c r="G111" s="464"/>
      <c r="H111" s="465"/>
    </row>
    <row r="112" spans="1:8" ht="17.25" customHeight="1">
      <c r="A112" s="463"/>
      <c r="B112" s="465"/>
      <c r="C112" s="336"/>
      <c r="D112" s="337"/>
      <c r="E112" s="336" t="str">
        <f>E103</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12" s="473"/>
      <c r="G112" s="337"/>
      <c r="H112" s="229">
        <f>H103</f>
        <v>15</v>
      </c>
    </row>
    <row r="113" spans="1:8" ht="17.25" customHeight="1">
      <c r="A113" s="463" t="s">
        <v>99</v>
      </c>
      <c r="B113" s="464"/>
      <c r="C113" s="464"/>
      <c r="D113" s="464"/>
      <c r="E113" s="464"/>
      <c r="F113" s="464"/>
      <c r="G113" s="464"/>
      <c r="H113" s="465"/>
    </row>
    <row r="114" spans="1:8" ht="17.25" customHeight="1">
      <c r="A114" s="463"/>
      <c r="B114" s="465"/>
      <c r="C114" s="336" t="str">
        <f>C105</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14" s="337"/>
      <c r="E114" s="336" t="e">
        <f>E105</f>
        <v>#REF!</v>
      </c>
      <c r="F114" s="473"/>
      <c r="G114" s="337"/>
      <c r="H114" s="229" t="e">
        <f>H105</f>
        <v>#REF!</v>
      </c>
    </row>
    <row r="115" spans="1:8" ht="17.25" customHeight="1">
      <c r="A115" s="463" t="s">
        <v>100</v>
      </c>
      <c r="B115" s="464"/>
      <c r="C115" s="464"/>
      <c r="D115" s="464"/>
      <c r="E115" s="464"/>
      <c r="F115" s="464"/>
      <c r="G115" s="464"/>
      <c r="H115" s="465"/>
    </row>
    <row r="116" spans="1:8" ht="17.25" customHeight="1">
      <c r="A116" s="463"/>
      <c r="B116" s="465"/>
      <c r="C116" s="336"/>
      <c r="D116" s="337"/>
      <c r="E116" s="336" t="str">
        <f>E107</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16" s="473"/>
      <c r="G116" s="337"/>
      <c r="H116" s="229">
        <f>H107</f>
        <v>15</v>
      </c>
    </row>
    <row r="118" spans="1:8" ht="17.25" customHeight="1">
      <c r="A118" s="1">
        <v>9</v>
      </c>
      <c r="B118" s="1" t="str">
        <f>"Pertemuan ke "&amp;A118&amp;" = "&amp;data!$C$12&amp;" JP"</f>
        <v>Pertemuan ke 9 = 6 JP</v>
      </c>
    </row>
    <row r="119" spans="1:8" ht="17.25" customHeight="1">
      <c r="A119" s="467" t="s">
        <v>97</v>
      </c>
      <c r="B119" s="337"/>
      <c r="C119" s="467" t="s">
        <v>18</v>
      </c>
      <c r="D119" s="468"/>
      <c r="E119" s="467" t="str">
        <f>E110</f>
        <v>Deskripsi Kegiatan / Pendekatan Saintifik</v>
      </c>
      <c r="F119" s="474"/>
      <c r="G119" s="468"/>
      <c r="H119" s="230" t="s">
        <v>35</v>
      </c>
    </row>
    <row r="120" spans="1:8" ht="17.25" customHeight="1">
      <c r="A120" s="463" t="s">
        <v>98</v>
      </c>
      <c r="B120" s="464"/>
      <c r="C120" s="464"/>
      <c r="D120" s="464"/>
      <c r="E120" s="464"/>
      <c r="F120" s="464"/>
      <c r="G120" s="464"/>
      <c r="H120" s="465"/>
    </row>
    <row r="121" spans="1:8" ht="17.25" customHeight="1">
      <c r="A121" s="463"/>
      <c r="B121" s="465"/>
      <c r="C121" s="336"/>
      <c r="D121" s="337"/>
      <c r="E121" s="336" t="str">
        <f>E112</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21" s="473"/>
      <c r="G121" s="337"/>
      <c r="H121" s="229">
        <f>H112</f>
        <v>15</v>
      </c>
    </row>
    <row r="122" spans="1:8" ht="17.25" customHeight="1">
      <c r="A122" s="463" t="s">
        <v>99</v>
      </c>
      <c r="B122" s="464"/>
      <c r="C122" s="464"/>
      <c r="D122" s="464"/>
      <c r="E122" s="464"/>
      <c r="F122" s="464"/>
      <c r="G122" s="464"/>
      <c r="H122" s="465"/>
    </row>
    <row r="123" spans="1:8" ht="17.25" customHeight="1">
      <c r="A123" s="463"/>
      <c r="B123" s="465"/>
      <c r="C123" s="336" t="str">
        <f>C114</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23" s="337"/>
      <c r="E123" s="336" t="e">
        <f>E114</f>
        <v>#REF!</v>
      </c>
      <c r="F123" s="473"/>
      <c r="G123" s="337"/>
      <c r="H123" s="229" t="e">
        <f>H114</f>
        <v>#REF!</v>
      </c>
    </row>
    <row r="124" spans="1:8" ht="17.25" customHeight="1">
      <c r="A124" s="463" t="s">
        <v>100</v>
      </c>
      <c r="B124" s="464"/>
      <c r="C124" s="464"/>
      <c r="D124" s="464"/>
      <c r="E124" s="464"/>
      <c r="F124" s="464"/>
      <c r="G124" s="464"/>
      <c r="H124" s="465"/>
    </row>
    <row r="125" spans="1:8" ht="17.25" customHeight="1">
      <c r="A125" s="463"/>
      <c r="B125" s="465"/>
      <c r="C125" s="336"/>
      <c r="D125" s="337"/>
      <c r="E125" s="336" t="str">
        <f>E116</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25" s="473"/>
      <c r="G125" s="337"/>
      <c r="H125" s="229">
        <f>H116</f>
        <v>15</v>
      </c>
    </row>
    <row r="127" spans="1:8" ht="17.25" customHeight="1">
      <c r="A127" s="1">
        <v>10</v>
      </c>
      <c r="B127" s="1" t="str">
        <f>"Pertemuan ke "&amp;A127&amp;" = "&amp;data!$C$12&amp;" JP"</f>
        <v>Pertemuan ke 10 = 6 JP</v>
      </c>
    </row>
    <row r="128" spans="1:8" ht="17.25" customHeight="1">
      <c r="A128" s="467" t="s">
        <v>97</v>
      </c>
      <c r="B128" s="337"/>
      <c r="C128" s="467" t="s">
        <v>18</v>
      </c>
      <c r="D128" s="468"/>
      <c r="E128" s="467" t="str">
        <f>E119</f>
        <v>Deskripsi Kegiatan / Pendekatan Saintifik</v>
      </c>
      <c r="F128" s="474"/>
      <c r="G128" s="468"/>
      <c r="H128" s="230" t="s">
        <v>35</v>
      </c>
    </row>
    <row r="129" spans="1:8" ht="17.25" customHeight="1">
      <c r="A129" s="463" t="s">
        <v>98</v>
      </c>
      <c r="B129" s="464"/>
      <c r="C129" s="464"/>
      <c r="D129" s="464"/>
      <c r="E129" s="464"/>
      <c r="F129" s="464"/>
      <c r="G129" s="464"/>
      <c r="H129" s="465"/>
    </row>
    <row r="130" spans="1:8" ht="17.25" customHeight="1">
      <c r="A130" s="463"/>
      <c r="B130" s="465"/>
      <c r="C130" s="336"/>
      <c r="D130" s="337"/>
      <c r="E130" s="336" t="str">
        <f>E121</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30" s="473"/>
      <c r="G130" s="337"/>
      <c r="H130" s="229">
        <f>H121</f>
        <v>15</v>
      </c>
    </row>
    <row r="131" spans="1:8" ht="17.25" customHeight="1">
      <c r="A131" s="463" t="s">
        <v>99</v>
      </c>
      <c r="B131" s="464"/>
      <c r="C131" s="464"/>
      <c r="D131" s="464"/>
      <c r="E131" s="464"/>
      <c r="F131" s="464"/>
      <c r="G131" s="464"/>
      <c r="H131" s="465"/>
    </row>
    <row r="132" spans="1:8" ht="17.25" customHeight="1">
      <c r="A132" s="463"/>
      <c r="B132" s="465"/>
      <c r="C132" s="336" t="str">
        <f>C123</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32" s="337"/>
      <c r="E132" s="336" t="e">
        <f>E123</f>
        <v>#REF!</v>
      </c>
      <c r="F132" s="473"/>
      <c r="G132" s="337"/>
      <c r="H132" s="229" t="e">
        <f>H123</f>
        <v>#REF!</v>
      </c>
    </row>
    <row r="133" spans="1:8" ht="17.25" customHeight="1">
      <c r="A133" s="463" t="s">
        <v>100</v>
      </c>
      <c r="B133" s="464"/>
      <c r="C133" s="464"/>
      <c r="D133" s="464"/>
      <c r="E133" s="464"/>
      <c r="F133" s="464"/>
      <c r="G133" s="464"/>
      <c r="H133" s="465"/>
    </row>
    <row r="134" spans="1:8" ht="17.25" customHeight="1">
      <c r="A134" s="463"/>
      <c r="B134" s="465"/>
      <c r="C134" s="336"/>
      <c r="D134" s="337"/>
      <c r="E134" s="336" t="str">
        <f>E125</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34" s="473"/>
      <c r="G134" s="337"/>
      <c r="H134" s="229">
        <f>H125</f>
        <v>15</v>
      </c>
    </row>
    <row r="136" spans="1:8" ht="17.25" customHeight="1">
      <c r="A136" s="5" t="s">
        <v>101</v>
      </c>
    </row>
    <row r="137" spans="1:8" ht="17.25" customHeight="1">
      <c r="A137" s="1">
        <v>1</v>
      </c>
      <c r="B137" s="1" t="s">
        <v>108</v>
      </c>
    </row>
    <row r="138" spans="1:8" ht="17.25" customHeight="1">
      <c r="A138" s="228" t="s">
        <v>52</v>
      </c>
      <c r="B138" s="228" t="s">
        <v>102</v>
      </c>
      <c r="C138" s="228" t="s">
        <v>103</v>
      </c>
      <c r="D138" s="461" t="s">
        <v>104</v>
      </c>
      <c r="E138" s="462"/>
      <c r="F138" s="223"/>
      <c r="G138" s="223"/>
    </row>
    <row r="139" spans="1:8" ht="17.25" customHeight="1">
      <c r="A139" s="8">
        <v>1</v>
      </c>
      <c r="B139" s="227" t="s">
        <v>105</v>
      </c>
      <c r="C139" s="227" t="s">
        <v>144</v>
      </c>
      <c r="D139" s="467" t="s">
        <v>145</v>
      </c>
      <c r="E139" s="468"/>
      <c r="F139" s="15"/>
      <c r="G139" s="15"/>
    </row>
    <row r="140" spans="1:8" ht="17.25" customHeight="1">
      <c r="A140" s="8">
        <v>2</v>
      </c>
      <c r="B140" s="227" t="s">
        <v>106</v>
      </c>
      <c r="C140" s="227"/>
      <c r="D140" s="467"/>
      <c r="E140" s="468"/>
      <c r="F140" s="15"/>
      <c r="G140" s="15"/>
    </row>
    <row r="141" spans="1:8" ht="17.25" customHeight="1">
      <c r="A141" s="8"/>
      <c r="B141" s="227" t="e">
        <f>A26</f>
        <v>#REF!</v>
      </c>
      <c r="C141" s="227" t="s">
        <v>146</v>
      </c>
      <c r="D141" s="467" t="s">
        <v>147</v>
      </c>
      <c r="E141" s="468"/>
      <c r="F141" s="15"/>
      <c r="G141" s="15"/>
    </row>
    <row r="142" spans="1:8" ht="17.25" customHeight="1">
      <c r="A142" s="8">
        <v>3</v>
      </c>
      <c r="B142" s="227" t="s">
        <v>107</v>
      </c>
      <c r="C142" s="227"/>
      <c r="D142" s="467"/>
      <c r="E142" s="468"/>
      <c r="F142" s="15"/>
      <c r="G142" s="15"/>
    </row>
    <row r="143" spans="1:8" ht="49.5" customHeight="1">
      <c r="A143" s="8"/>
      <c r="B143" s="227" t="e">
        <f>A27</f>
        <v>#REF!</v>
      </c>
      <c r="C143" s="227" t="s">
        <v>148</v>
      </c>
      <c r="D143" s="467" t="s">
        <v>149</v>
      </c>
      <c r="E143" s="468"/>
      <c r="F143" s="15"/>
      <c r="G143" s="15"/>
    </row>
    <row r="145" spans="1:8" ht="17.25" customHeight="1">
      <c r="A145" s="1">
        <v>2</v>
      </c>
      <c r="B145" s="1" t="s">
        <v>179</v>
      </c>
    </row>
    <row r="146" spans="1:8" ht="17.25" customHeight="1">
      <c r="B146" s="1" t="s">
        <v>109</v>
      </c>
    </row>
    <row r="147" spans="1:8" ht="17.25" customHeight="1">
      <c r="B147" s="1" t="s">
        <v>150</v>
      </c>
    </row>
    <row r="148" spans="1:8" s="231" customFormat="1" ht="17.25" customHeight="1">
      <c r="A148" s="230" t="s">
        <v>52</v>
      </c>
      <c r="B148" s="230" t="s">
        <v>110</v>
      </c>
      <c r="C148" s="230" t="s">
        <v>111</v>
      </c>
      <c r="D148" s="230" t="s">
        <v>112</v>
      </c>
      <c r="E148" s="230" t="s">
        <v>113</v>
      </c>
      <c r="F148" s="230" t="s">
        <v>114</v>
      </c>
      <c r="G148" s="230" t="s">
        <v>115</v>
      </c>
      <c r="H148" s="1"/>
    </row>
    <row r="149" spans="1:8" ht="17.25" customHeight="1">
      <c r="A149" s="228"/>
      <c r="B149" s="228"/>
      <c r="C149" s="228" t="s">
        <v>177</v>
      </c>
      <c r="D149" s="228" t="s">
        <v>177</v>
      </c>
      <c r="E149" s="228" t="s">
        <v>177</v>
      </c>
      <c r="F149" s="228" t="s">
        <v>177</v>
      </c>
      <c r="G149" s="228"/>
    </row>
    <row r="150" spans="1:8" ht="17.25" customHeight="1">
      <c r="A150" s="8">
        <v>1</v>
      </c>
      <c r="B150" s="8" t="str">
        <f>pd!C6</f>
        <v>AHMAD JUNAIDI</v>
      </c>
      <c r="C150" s="8"/>
      <c r="D150" s="8"/>
      <c r="E150" s="8"/>
      <c r="F150" s="8"/>
      <c r="G150" s="8" t="str">
        <f>IF(COUNT(C150:F150)=0,"",IF(_xlfn.MODE.SNGL(C150:F150)=1,"Kurang",IF(_xlfn.MODE.SNGL(C150:F150)=2,"Cukup",IF(_xlfn.MODE.SNGL(C150:F150)=3,"Baik",IF(_xlfn.MODE.SNGL(C150:F150)=4,"Sangat Baik","")))))</f>
        <v/>
      </c>
    </row>
    <row r="151" spans="1:8" ht="17.25" customHeight="1">
      <c r="A151" s="8">
        <v>2</v>
      </c>
      <c r="B151" s="8" t="str">
        <f>pd!C7</f>
        <v>AHMAD RIYUDHA</v>
      </c>
      <c r="C151" s="8"/>
      <c r="D151" s="8"/>
      <c r="E151" s="8"/>
      <c r="F151" s="8"/>
      <c r="G151" s="8" t="str">
        <f t="shared" ref="G151:G189" si="0">IF(COUNT(C151:F151)=0,"",IF(_xlfn.MODE.SNGL(C151:F151)=1,"Kurang",IF(_xlfn.MODE.SNGL(C151:F151)=2,"Cukup",IF(_xlfn.MODE.SNGL(C151:F151)=3,"Baik",IF(_xlfn.MODE.SNGL(C151:F151)=4,"Sangat Baik","")))))</f>
        <v/>
      </c>
    </row>
    <row r="152" spans="1:8" ht="17.25" customHeight="1">
      <c r="A152" s="8">
        <v>3</v>
      </c>
      <c r="B152" s="8" t="str">
        <f>pd!C8</f>
        <v>AHMAD SAYUDINOR</v>
      </c>
      <c r="C152" s="8"/>
      <c r="D152" s="8"/>
      <c r="E152" s="8"/>
      <c r="F152" s="8"/>
      <c r="G152" s="8" t="str">
        <f t="shared" si="0"/>
        <v/>
      </c>
    </row>
    <row r="153" spans="1:8" ht="17.25" customHeight="1">
      <c r="A153" s="8">
        <v>4</v>
      </c>
      <c r="B153" s="8" t="str">
        <f>pd!C9</f>
        <v>HILMAN SYA'FEI</v>
      </c>
      <c r="C153" s="8"/>
      <c r="D153" s="8"/>
      <c r="E153" s="8"/>
      <c r="F153" s="8"/>
      <c r="G153" s="8" t="str">
        <f t="shared" si="0"/>
        <v/>
      </c>
    </row>
    <row r="154" spans="1:8" ht="17.25" customHeight="1">
      <c r="A154" s="8">
        <v>5</v>
      </c>
      <c r="B154" s="8" t="str">
        <f>pd!C10</f>
        <v>JAMALUDDIN</v>
      </c>
      <c r="C154" s="8"/>
      <c r="D154" s="8"/>
      <c r="E154" s="8"/>
      <c r="F154" s="8"/>
      <c r="G154" s="8" t="str">
        <f t="shared" si="0"/>
        <v/>
      </c>
    </row>
    <row r="155" spans="1:8" ht="17.25" customHeight="1">
      <c r="A155" s="8">
        <v>6</v>
      </c>
      <c r="B155" s="8" t="str">
        <f>pd!C11</f>
        <v>M. ADITYA RYANDI</v>
      </c>
      <c r="C155" s="8"/>
      <c r="D155" s="8"/>
      <c r="E155" s="8"/>
      <c r="F155" s="8"/>
      <c r="G155" s="8" t="str">
        <f t="shared" si="0"/>
        <v/>
      </c>
    </row>
    <row r="156" spans="1:8" ht="17.25" customHeight="1">
      <c r="A156" s="8">
        <v>7</v>
      </c>
      <c r="B156" s="8" t="str">
        <f>pd!C12</f>
        <v>M. ZAINAL AKBAR</v>
      </c>
      <c r="C156" s="8"/>
      <c r="D156" s="8"/>
      <c r="E156" s="8"/>
      <c r="F156" s="8"/>
      <c r="G156" s="8" t="str">
        <f t="shared" si="0"/>
        <v/>
      </c>
    </row>
    <row r="157" spans="1:8" ht="17.25" customHeight="1">
      <c r="A157" s="8">
        <v>8</v>
      </c>
      <c r="B157" s="8" t="str">
        <f>pd!C13</f>
        <v>MAULIDI</v>
      </c>
      <c r="C157" s="8"/>
      <c r="D157" s="8"/>
      <c r="E157" s="8"/>
      <c r="F157" s="8"/>
      <c r="G157" s="8" t="str">
        <f t="shared" si="0"/>
        <v/>
      </c>
    </row>
    <row r="158" spans="1:8" ht="17.25" customHeight="1">
      <c r="A158" s="8">
        <v>9</v>
      </c>
      <c r="B158" s="8" t="str">
        <f>pd!C14</f>
        <v>MUHAMMAD AGUS RIFANI</v>
      </c>
      <c r="C158" s="8"/>
      <c r="D158" s="8"/>
      <c r="E158" s="8"/>
      <c r="F158" s="8"/>
      <c r="G158" s="8" t="str">
        <f t="shared" si="0"/>
        <v/>
      </c>
    </row>
    <row r="159" spans="1:8" ht="17.25" customHeight="1">
      <c r="A159" s="8">
        <v>10</v>
      </c>
      <c r="B159" s="8" t="str">
        <f>pd!C15</f>
        <v>MUHAMMAD AKBAR</v>
      </c>
      <c r="C159" s="8"/>
      <c r="D159" s="8"/>
      <c r="E159" s="8"/>
      <c r="F159" s="8"/>
      <c r="G159" s="8" t="str">
        <f t="shared" si="0"/>
        <v/>
      </c>
    </row>
    <row r="160" spans="1:8" ht="17.25" customHeight="1">
      <c r="A160" s="8">
        <v>11</v>
      </c>
      <c r="B160" s="8" t="str">
        <f>pd!C16</f>
        <v>MUHAMMAD ALPIANOR</v>
      </c>
      <c r="C160" s="8"/>
      <c r="D160" s="8"/>
      <c r="E160" s="8"/>
      <c r="F160" s="8"/>
      <c r="G160" s="8" t="str">
        <f t="shared" si="0"/>
        <v/>
      </c>
    </row>
    <row r="161" spans="1:7" ht="17.25" customHeight="1">
      <c r="A161" s="8">
        <v>12</v>
      </c>
      <c r="B161" s="8" t="str">
        <f>pd!C17</f>
        <v>MUHAMMAD ANDRIAN</v>
      </c>
      <c r="C161" s="8"/>
      <c r="D161" s="8"/>
      <c r="E161" s="8"/>
      <c r="F161" s="8"/>
      <c r="G161" s="8" t="str">
        <f t="shared" si="0"/>
        <v/>
      </c>
    </row>
    <row r="162" spans="1:7" ht="17.25" customHeight="1">
      <c r="A162" s="8">
        <v>13</v>
      </c>
      <c r="B162" s="8" t="str">
        <f>pd!C18</f>
        <v>MUHAMMAD AZIDAN</v>
      </c>
      <c r="C162" s="8"/>
      <c r="D162" s="8"/>
      <c r="E162" s="8"/>
      <c r="F162" s="8"/>
      <c r="G162" s="8" t="str">
        <f t="shared" si="0"/>
        <v/>
      </c>
    </row>
    <row r="163" spans="1:7" ht="17.25" customHeight="1">
      <c r="A163" s="8">
        <v>14</v>
      </c>
      <c r="B163" s="8" t="str">
        <f>pd!C19</f>
        <v>MUHAMMAD FAHRIANSYAH</v>
      </c>
      <c r="C163" s="8"/>
      <c r="D163" s="8"/>
      <c r="E163" s="8"/>
      <c r="F163" s="8"/>
      <c r="G163" s="8" t="str">
        <f t="shared" si="0"/>
        <v/>
      </c>
    </row>
    <row r="164" spans="1:7" ht="17.25" customHeight="1">
      <c r="A164" s="8">
        <v>15</v>
      </c>
      <c r="B164" s="8" t="str">
        <f>pd!C20</f>
        <v>MUHAMMAD FAUZAN</v>
      </c>
      <c r="C164" s="8"/>
      <c r="D164" s="8"/>
      <c r="E164" s="8"/>
      <c r="F164" s="8"/>
      <c r="G164" s="8" t="str">
        <f t="shared" si="0"/>
        <v/>
      </c>
    </row>
    <row r="165" spans="1:7" ht="17.25" customHeight="1">
      <c r="A165" s="8">
        <v>16</v>
      </c>
      <c r="B165" s="8" t="str">
        <f>pd!C21</f>
        <v>MUHAMMAD FAZAL HAFIZH</v>
      </c>
      <c r="C165" s="8"/>
      <c r="D165" s="8"/>
      <c r="E165" s="8"/>
      <c r="F165" s="8"/>
      <c r="G165" s="8" t="str">
        <f t="shared" si="0"/>
        <v/>
      </c>
    </row>
    <row r="166" spans="1:7" ht="17.25" customHeight="1">
      <c r="A166" s="8">
        <v>17</v>
      </c>
      <c r="B166" s="8" t="str">
        <f>pd!C22</f>
        <v>MUHAMMAD FIKRI</v>
      </c>
      <c r="C166" s="8"/>
      <c r="D166" s="8"/>
      <c r="E166" s="8"/>
      <c r="F166" s="8"/>
      <c r="G166" s="8" t="str">
        <f t="shared" si="0"/>
        <v/>
      </c>
    </row>
    <row r="167" spans="1:7" ht="17.25" customHeight="1">
      <c r="A167" s="8">
        <v>18</v>
      </c>
      <c r="B167" s="8" t="str">
        <f>pd!C23</f>
        <v>MUHAMMAD IHWAN</v>
      </c>
      <c r="C167" s="8"/>
      <c r="D167" s="8"/>
      <c r="E167" s="8"/>
      <c r="F167" s="8"/>
      <c r="G167" s="8" t="str">
        <f t="shared" si="0"/>
        <v/>
      </c>
    </row>
    <row r="168" spans="1:7" ht="17.25" customHeight="1">
      <c r="A168" s="8">
        <v>19</v>
      </c>
      <c r="B168" s="8" t="str">
        <f>pd!C24</f>
        <v>MUHAMMAD IQBAL FIRDAUS</v>
      </c>
      <c r="C168" s="8"/>
      <c r="D168" s="8"/>
      <c r="E168" s="8"/>
      <c r="F168" s="8"/>
      <c r="G168" s="8" t="str">
        <f t="shared" si="0"/>
        <v/>
      </c>
    </row>
    <row r="169" spans="1:7" ht="17.25" customHeight="1">
      <c r="A169" s="8">
        <v>20</v>
      </c>
      <c r="B169" s="8" t="str">
        <f>pd!C25</f>
        <v>MUHAMMAD IZZA ARRAFI</v>
      </c>
      <c r="C169" s="8"/>
      <c r="D169" s="8"/>
      <c r="E169" s="8"/>
      <c r="F169" s="8"/>
      <c r="G169" s="8" t="str">
        <f t="shared" si="0"/>
        <v/>
      </c>
    </row>
    <row r="170" spans="1:7" ht="17.25" customHeight="1">
      <c r="A170" s="8">
        <v>21</v>
      </c>
      <c r="B170" s="8" t="str">
        <f>pd!C26</f>
        <v>MUHAMMAD MAHDI</v>
      </c>
      <c r="C170" s="8"/>
      <c r="D170" s="8"/>
      <c r="E170" s="8"/>
      <c r="F170" s="8"/>
      <c r="G170" s="8" t="str">
        <f t="shared" si="0"/>
        <v/>
      </c>
    </row>
    <row r="171" spans="1:7" ht="17.25" customHeight="1">
      <c r="A171" s="8">
        <v>22</v>
      </c>
      <c r="B171" s="8" t="str">
        <f>pd!C27</f>
        <v>MUHAMMAD NAHDY RAMADHAN</v>
      </c>
      <c r="C171" s="8"/>
      <c r="D171" s="8"/>
      <c r="E171" s="8"/>
      <c r="F171" s="8"/>
      <c r="G171" s="8" t="str">
        <f t="shared" si="0"/>
        <v/>
      </c>
    </row>
    <row r="172" spans="1:7" ht="17.25" customHeight="1">
      <c r="A172" s="8">
        <v>23</v>
      </c>
      <c r="B172" s="8" t="str">
        <f>pd!C28</f>
        <v>MUHAMMAD NUR FADHILAH</v>
      </c>
      <c r="C172" s="8"/>
      <c r="D172" s="8"/>
      <c r="E172" s="8"/>
      <c r="F172" s="8"/>
      <c r="G172" s="8" t="str">
        <f t="shared" si="0"/>
        <v/>
      </c>
    </row>
    <row r="173" spans="1:7" ht="17.25" customHeight="1">
      <c r="A173" s="8">
        <v>24</v>
      </c>
      <c r="B173" s="8" t="str">
        <f>pd!C29</f>
        <v>MUHAMMAD RAHMAN</v>
      </c>
      <c r="C173" s="8"/>
      <c r="D173" s="8"/>
      <c r="E173" s="8"/>
      <c r="F173" s="8"/>
      <c r="G173" s="8" t="str">
        <f t="shared" si="0"/>
        <v/>
      </c>
    </row>
    <row r="174" spans="1:7" ht="17.25" customHeight="1">
      <c r="A174" s="8">
        <v>25</v>
      </c>
      <c r="B174" s="8" t="str">
        <f>pd!C30</f>
        <v>MUHAMMAD RAIHAN</v>
      </c>
      <c r="C174" s="8"/>
      <c r="D174" s="8"/>
      <c r="E174" s="8"/>
      <c r="F174" s="8"/>
      <c r="G174" s="8" t="str">
        <f t="shared" si="0"/>
        <v/>
      </c>
    </row>
    <row r="175" spans="1:7" ht="17.25" customHeight="1">
      <c r="A175" s="8">
        <v>26</v>
      </c>
      <c r="B175" s="8" t="str">
        <f>pd!C31</f>
        <v>MUHAMMAD RAYHAN PARIZAN</v>
      </c>
      <c r="C175" s="8"/>
      <c r="D175" s="8"/>
      <c r="E175" s="8"/>
      <c r="F175" s="8"/>
      <c r="G175" s="8" t="str">
        <f t="shared" si="0"/>
        <v/>
      </c>
    </row>
    <row r="176" spans="1:7" ht="17.25" customHeight="1">
      <c r="A176" s="8">
        <v>27</v>
      </c>
      <c r="B176" s="8" t="str">
        <f>pd!C32</f>
        <v>MUHAMMAD RIFKI</v>
      </c>
      <c r="C176" s="8"/>
      <c r="D176" s="8"/>
      <c r="E176" s="8"/>
      <c r="F176" s="8"/>
      <c r="G176" s="8" t="str">
        <f t="shared" si="0"/>
        <v/>
      </c>
    </row>
    <row r="177" spans="1:7" ht="17.25" customHeight="1">
      <c r="A177" s="8">
        <v>28</v>
      </c>
      <c r="B177" s="8" t="str">
        <f>pd!C33</f>
        <v>MUHAMMAD RINALDI MAULANA</v>
      </c>
      <c r="C177" s="8"/>
      <c r="D177" s="8"/>
      <c r="E177" s="8"/>
      <c r="F177" s="8"/>
      <c r="G177" s="8" t="str">
        <f t="shared" si="0"/>
        <v/>
      </c>
    </row>
    <row r="178" spans="1:7" ht="17.25" customHeight="1">
      <c r="A178" s="8">
        <v>29</v>
      </c>
      <c r="B178" s="8" t="str">
        <f>pd!C34</f>
        <v>MUHAMMAD RIZAL</v>
      </c>
      <c r="C178" s="8"/>
      <c r="D178" s="8"/>
      <c r="E178" s="8"/>
      <c r="F178" s="8"/>
      <c r="G178" s="8" t="str">
        <f t="shared" si="0"/>
        <v/>
      </c>
    </row>
    <row r="179" spans="1:7" ht="17.25" customHeight="1">
      <c r="A179" s="8">
        <v>30</v>
      </c>
      <c r="B179" s="8" t="str">
        <f>pd!C35</f>
        <v>MUHAMMAD RUDI</v>
      </c>
      <c r="C179" s="8"/>
      <c r="D179" s="8"/>
      <c r="E179" s="8"/>
      <c r="F179" s="8"/>
      <c r="G179" s="8" t="str">
        <f t="shared" si="0"/>
        <v/>
      </c>
    </row>
    <row r="180" spans="1:7" ht="17.25" customHeight="1">
      <c r="A180" s="8">
        <v>31</v>
      </c>
      <c r="B180" s="8" t="str">
        <f>pd!C36</f>
        <v>MUHAMMAD SARBANI</v>
      </c>
      <c r="C180" s="8"/>
      <c r="D180" s="8"/>
      <c r="E180" s="8"/>
      <c r="F180" s="8"/>
      <c r="G180" s="8" t="str">
        <f t="shared" si="0"/>
        <v/>
      </c>
    </row>
    <row r="181" spans="1:7" ht="17.25" customHeight="1">
      <c r="A181" s="8">
        <v>32</v>
      </c>
      <c r="B181" s="8" t="str">
        <f>pd!C37</f>
        <v>MUHAMMAD SYIFA ALIF NUGRAHA</v>
      </c>
      <c r="C181" s="8"/>
      <c r="D181" s="8"/>
      <c r="E181" s="8"/>
      <c r="F181" s="8"/>
      <c r="G181" s="8" t="str">
        <f t="shared" si="0"/>
        <v/>
      </c>
    </row>
    <row r="182" spans="1:7" ht="17.25" customHeight="1">
      <c r="A182" s="8">
        <v>33</v>
      </c>
      <c r="B182" s="8" t="str">
        <f>pd!C38</f>
        <v>MUHAMMAD YUSUF</v>
      </c>
      <c r="C182" s="8"/>
      <c r="D182" s="8"/>
      <c r="E182" s="8"/>
      <c r="F182" s="8"/>
      <c r="G182" s="8" t="str">
        <f t="shared" si="0"/>
        <v/>
      </c>
    </row>
    <row r="183" spans="1:7" ht="17.25" customHeight="1">
      <c r="A183" s="8">
        <v>34</v>
      </c>
      <c r="B183" s="8" t="str">
        <f>pd!C39</f>
        <v>OSAMAH NASRULLAH</v>
      </c>
      <c r="C183" s="8"/>
      <c r="D183" s="8"/>
      <c r="E183" s="8"/>
      <c r="F183" s="8"/>
      <c r="G183" s="8" t="str">
        <f t="shared" si="0"/>
        <v/>
      </c>
    </row>
    <row r="184" spans="1:7" ht="17.25" customHeight="1">
      <c r="A184" s="8">
        <v>35</v>
      </c>
      <c r="B184" s="8" t="str">
        <f>pd!C40</f>
        <v>RUDISA</v>
      </c>
      <c r="C184" s="8"/>
      <c r="D184" s="8"/>
      <c r="E184" s="8"/>
      <c r="F184" s="8"/>
      <c r="G184" s="8" t="str">
        <f t="shared" si="0"/>
        <v/>
      </c>
    </row>
    <row r="185" spans="1:7" ht="17.25" customHeight="1">
      <c r="A185" s="8">
        <v>36</v>
      </c>
      <c r="B185" s="8" t="str">
        <f>pd!C41</f>
        <v>ZAINAL ILMI</v>
      </c>
      <c r="C185" s="8"/>
      <c r="D185" s="8"/>
      <c r="E185" s="8"/>
      <c r="F185" s="8"/>
      <c r="G185" s="8" t="str">
        <f t="shared" si="0"/>
        <v/>
      </c>
    </row>
    <row r="186" spans="1:7" ht="17.25" customHeight="1">
      <c r="A186" s="8">
        <v>37</v>
      </c>
      <c r="B186" s="8">
        <f>pd!C42</f>
        <v>0</v>
      </c>
      <c r="C186" s="8"/>
      <c r="D186" s="8"/>
      <c r="E186" s="8"/>
      <c r="F186" s="8"/>
      <c r="G186" s="8" t="str">
        <f t="shared" si="0"/>
        <v/>
      </c>
    </row>
    <row r="187" spans="1:7" ht="17.25" customHeight="1">
      <c r="A187" s="8">
        <v>38</v>
      </c>
      <c r="B187" s="8">
        <f>pd!C43</f>
        <v>0</v>
      </c>
      <c r="C187" s="8"/>
      <c r="D187" s="8"/>
      <c r="E187" s="8"/>
      <c r="F187" s="8"/>
      <c r="G187" s="8" t="str">
        <f t="shared" si="0"/>
        <v/>
      </c>
    </row>
    <row r="188" spans="1:7" ht="17.25" customHeight="1">
      <c r="A188" s="8">
        <v>39</v>
      </c>
      <c r="B188" s="8">
        <f>pd!C44</f>
        <v>0</v>
      </c>
      <c r="C188" s="8"/>
      <c r="D188" s="8"/>
      <c r="E188" s="8"/>
      <c r="F188" s="8"/>
      <c r="G188" s="8" t="str">
        <f t="shared" si="0"/>
        <v/>
      </c>
    </row>
    <row r="189" spans="1:7" ht="17.25" customHeight="1">
      <c r="A189" s="8">
        <v>40</v>
      </c>
      <c r="B189" s="8">
        <f>pd!C45</f>
        <v>0</v>
      </c>
      <c r="C189" s="8"/>
      <c r="D189" s="8"/>
      <c r="E189" s="8"/>
      <c r="F189" s="8"/>
      <c r="G189" s="8" t="str">
        <f t="shared" si="0"/>
        <v/>
      </c>
    </row>
    <row r="191" spans="1:7" ht="17.25" customHeight="1">
      <c r="A191" s="1">
        <v>3</v>
      </c>
      <c r="B191" s="1" t="s">
        <v>178</v>
      </c>
    </row>
    <row r="192" spans="1:7" ht="17.25" customHeight="1">
      <c r="B192" s="1" t="s">
        <v>116</v>
      </c>
    </row>
    <row r="193" spans="1:2" ht="17.25" customHeight="1">
      <c r="B193" s="1" t="s">
        <v>117</v>
      </c>
    </row>
    <row r="194" spans="1:2" ht="17.25" customHeight="1">
      <c r="B194" s="1" t="s">
        <v>118</v>
      </c>
    </row>
    <row r="195" spans="1:2" ht="17.25" customHeight="1">
      <c r="B195" s="1" t="s">
        <v>119</v>
      </c>
    </row>
    <row r="197" spans="1:2" ht="17.25" customHeight="1">
      <c r="A197" s="1" t="s">
        <v>120</v>
      </c>
    </row>
    <row r="198" spans="1:2" ht="17.25" customHeight="1">
      <c r="B198" s="1" t="s">
        <v>111</v>
      </c>
    </row>
    <row r="199" spans="1:2" ht="17.25" customHeight="1">
      <c r="B199" s="233" t="s">
        <v>121</v>
      </c>
    </row>
    <row r="200" spans="1:2" ht="17.25" customHeight="1">
      <c r="B200" s="233" t="s">
        <v>122</v>
      </c>
    </row>
    <row r="201" spans="1:2" ht="17.25" customHeight="1">
      <c r="B201" s="233" t="s">
        <v>123</v>
      </c>
    </row>
    <row r="202" spans="1:2" ht="17.25" customHeight="1">
      <c r="B202" s="233" t="s">
        <v>124</v>
      </c>
    </row>
    <row r="204" spans="1:2" ht="17.25" customHeight="1">
      <c r="B204" s="1" t="s">
        <v>125</v>
      </c>
    </row>
    <row r="205" spans="1:2" ht="17.25" customHeight="1">
      <c r="B205" s="1" t="s">
        <v>126</v>
      </c>
    </row>
    <row r="206" spans="1:2" ht="17.25" customHeight="1">
      <c r="B206" s="1" t="s">
        <v>127</v>
      </c>
    </row>
    <row r="207" spans="1:2" ht="17.25" customHeight="1">
      <c r="B207" s="1" t="s">
        <v>128</v>
      </c>
    </row>
    <row r="208" spans="1:2" ht="17.25" customHeight="1">
      <c r="B208" s="1" t="s">
        <v>129</v>
      </c>
    </row>
    <row r="210" spans="1:2" ht="17.25" customHeight="1">
      <c r="B210" s="1" t="s">
        <v>130</v>
      </c>
    </row>
    <row r="211" spans="1:2" ht="17.25" customHeight="1">
      <c r="B211" s="1" t="s">
        <v>132</v>
      </c>
    </row>
    <row r="212" spans="1:2" ht="17.25" customHeight="1">
      <c r="B212" s="1" t="s">
        <v>133</v>
      </c>
    </row>
    <row r="213" spans="1:2" ht="17.25" customHeight="1">
      <c r="B213" s="1" t="s">
        <v>134</v>
      </c>
    </row>
    <row r="214" spans="1:2" ht="17.25" customHeight="1">
      <c r="B214" s="1" t="s">
        <v>135</v>
      </c>
    </row>
    <row r="216" spans="1:2" ht="17.25" customHeight="1">
      <c r="B216" s="1" t="s">
        <v>131</v>
      </c>
    </row>
    <row r="217" spans="1:2" ht="17.25" customHeight="1">
      <c r="B217" s="1" t="s">
        <v>136</v>
      </c>
    </row>
    <row r="218" spans="1:2" ht="17.25" customHeight="1">
      <c r="B218" s="1" t="s">
        <v>137</v>
      </c>
    </row>
    <row r="219" spans="1:2" ht="17.25" customHeight="1">
      <c r="B219" s="1" t="s">
        <v>138</v>
      </c>
    </row>
    <row r="220" spans="1:2" ht="17.25" customHeight="1">
      <c r="B220" s="1" t="s">
        <v>139</v>
      </c>
    </row>
    <row r="221" spans="1:2" ht="17.25" customHeight="1">
      <c r="B221" s="1" t="s">
        <v>43</v>
      </c>
    </row>
    <row r="222" spans="1:2" ht="17.25" customHeight="1">
      <c r="A222" s="1" t="s">
        <v>170</v>
      </c>
    </row>
    <row r="223" spans="1:2" ht="17.25" customHeight="1">
      <c r="B223" s="1" t="s">
        <v>43</v>
      </c>
    </row>
    <row r="224" spans="1:2" ht="17.25" customHeight="1">
      <c r="A224" s="1" t="s">
        <v>181</v>
      </c>
    </row>
    <row r="225" spans="1:8" ht="17.25" customHeight="1">
      <c r="B225" s="1" t="s">
        <v>140</v>
      </c>
    </row>
    <row r="226" spans="1:8" ht="17.25" customHeight="1">
      <c r="B226" s="1" t="s">
        <v>141</v>
      </c>
    </row>
    <row r="227" spans="1:8" ht="17.25" customHeight="1">
      <c r="B227" s="1" t="s">
        <v>142</v>
      </c>
    </row>
    <row r="228" spans="1:8" ht="17.25" customHeight="1">
      <c r="B228" s="1" t="s">
        <v>143</v>
      </c>
    </row>
    <row r="230" spans="1:8" ht="17.25" customHeight="1">
      <c r="B230" s="1" t="s">
        <v>151</v>
      </c>
    </row>
    <row r="231" spans="1:8" ht="17.25" customHeight="1">
      <c r="A231" s="334" t="s">
        <v>2</v>
      </c>
      <c r="B231" s="341"/>
      <c r="C231" s="470" t="s">
        <v>61</v>
      </c>
      <c r="D231" s="472"/>
      <c r="E231" s="470" t="s">
        <v>152</v>
      </c>
      <c r="F231" s="471"/>
      <c r="G231" s="472"/>
      <c r="H231" s="229" t="s">
        <v>153</v>
      </c>
    </row>
    <row r="232" spans="1:8" ht="129" customHeight="1">
      <c r="A232" s="333" t="e">
        <f>B141</f>
        <v>#REF!</v>
      </c>
      <c r="B232" s="333"/>
      <c r="C232" s="336" t="e">
        <f>A30</f>
        <v>#REF!</v>
      </c>
      <c r="D232" s="337"/>
      <c r="E232" s="336" t="s">
        <v>387</v>
      </c>
      <c r="F232" s="473"/>
      <c r="G232" s="337"/>
      <c r="H232" s="227" t="s">
        <v>146</v>
      </c>
    </row>
    <row r="233" spans="1:8" ht="17.25" customHeight="1">
      <c r="A233" s="336" t="s">
        <v>388</v>
      </c>
      <c r="B233" s="473"/>
      <c r="C233" s="473"/>
      <c r="D233" s="473"/>
      <c r="E233" s="473"/>
      <c r="F233" s="473"/>
      <c r="G233" s="473"/>
      <c r="H233" s="337"/>
    </row>
    <row r="234" spans="1:8" ht="17.25" customHeight="1">
      <c r="A234" s="230">
        <v>1</v>
      </c>
      <c r="B234" s="336" t="s">
        <v>389</v>
      </c>
      <c r="C234" s="473"/>
      <c r="D234" s="473"/>
      <c r="E234" s="473"/>
      <c r="F234" s="473"/>
      <c r="G234" s="473"/>
      <c r="H234" s="337"/>
    </row>
    <row r="235" spans="1:8" ht="17.25" customHeight="1">
      <c r="A235" s="230">
        <v>2</v>
      </c>
      <c r="B235" s="336" t="s">
        <v>392</v>
      </c>
      <c r="C235" s="473"/>
      <c r="D235" s="473"/>
      <c r="E235" s="473"/>
      <c r="F235" s="473"/>
      <c r="G235" s="473"/>
      <c r="H235" s="337"/>
    </row>
    <row r="236" spans="1:8" ht="17.25" customHeight="1">
      <c r="A236" s="230">
        <v>3</v>
      </c>
      <c r="B236" s="336" t="s">
        <v>390</v>
      </c>
      <c r="C236" s="473"/>
      <c r="D236" s="473"/>
      <c r="E236" s="473"/>
      <c r="F236" s="473"/>
      <c r="G236" s="473"/>
      <c r="H236" s="337"/>
    </row>
    <row r="237" spans="1:8" ht="17.25" customHeight="1">
      <c r="A237" s="230">
        <v>4</v>
      </c>
      <c r="B237" s="336"/>
      <c r="C237" s="473"/>
      <c r="D237" s="473"/>
      <c r="E237" s="473"/>
      <c r="F237" s="473"/>
      <c r="G237" s="473"/>
      <c r="H237" s="337"/>
    </row>
    <row r="238" spans="1:8" ht="17.25" customHeight="1">
      <c r="A238" s="230">
        <v>5</v>
      </c>
      <c r="B238" s="336"/>
      <c r="C238" s="473"/>
      <c r="D238" s="473"/>
      <c r="E238" s="473"/>
      <c r="F238" s="473"/>
      <c r="G238" s="473"/>
      <c r="H238" s="337"/>
    </row>
    <row r="239" spans="1:8" ht="17.25" customHeight="1">
      <c r="A239" s="230">
        <v>6</v>
      </c>
      <c r="B239" s="336"/>
      <c r="C239" s="473"/>
      <c r="D239" s="473"/>
      <c r="E239" s="473"/>
      <c r="F239" s="473"/>
      <c r="G239" s="473"/>
      <c r="H239" s="337"/>
    </row>
    <row r="240" spans="1:8" ht="17.25" customHeight="1">
      <c r="A240" s="230">
        <v>7</v>
      </c>
      <c r="B240" s="336"/>
      <c r="C240" s="473"/>
      <c r="D240" s="473"/>
      <c r="E240" s="473"/>
      <c r="F240" s="473"/>
      <c r="G240" s="473"/>
      <c r="H240" s="337"/>
    </row>
    <row r="241" spans="1:10" ht="17.25" customHeight="1">
      <c r="A241" s="230">
        <v>8</v>
      </c>
      <c r="B241" s="336"/>
      <c r="C241" s="473"/>
      <c r="D241" s="473"/>
      <c r="E241" s="473"/>
      <c r="F241" s="473"/>
      <c r="G241" s="473"/>
      <c r="H241" s="337"/>
    </row>
    <row r="242" spans="1:10" ht="17.25" customHeight="1">
      <c r="A242" s="230">
        <v>9</v>
      </c>
      <c r="B242" s="336"/>
      <c r="C242" s="473"/>
      <c r="D242" s="473"/>
      <c r="E242" s="473"/>
      <c r="F242" s="473"/>
      <c r="G242" s="473"/>
      <c r="H242" s="337"/>
    </row>
    <row r="243" spans="1:10" ht="17.25" customHeight="1">
      <c r="A243" s="230">
        <v>10</v>
      </c>
      <c r="B243" s="336"/>
      <c r="C243" s="473"/>
      <c r="D243" s="473"/>
      <c r="E243" s="473"/>
      <c r="F243" s="473"/>
      <c r="G243" s="473"/>
      <c r="H243" s="337"/>
    </row>
    <row r="244" spans="1:10" ht="17.25" customHeight="1">
      <c r="A244" s="463" t="s">
        <v>154</v>
      </c>
      <c r="B244" s="464"/>
      <c r="C244" s="464"/>
      <c r="D244" s="464"/>
      <c r="E244" s="464"/>
      <c r="F244" s="464"/>
      <c r="G244" s="464"/>
      <c r="H244" s="465"/>
    </row>
    <row r="245" spans="1:10" ht="17.25" customHeight="1">
      <c r="A245" s="230">
        <v>1</v>
      </c>
      <c r="B245" s="336"/>
      <c r="C245" s="473"/>
      <c r="D245" s="473"/>
      <c r="E245" s="473"/>
      <c r="F245" s="473"/>
      <c r="G245" s="473"/>
      <c r="H245" s="337"/>
    </row>
    <row r="246" spans="1:10" ht="17.25" customHeight="1">
      <c r="A246" s="230">
        <v>2</v>
      </c>
      <c r="B246" s="336"/>
      <c r="C246" s="473"/>
      <c r="D246" s="473"/>
      <c r="E246" s="473"/>
      <c r="F246" s="473"/>
      <c r="G246" s="473"/>
      <c r="H246" s="337"/>
      <c r="I246" s="211"/>
      <c r="J246" s="211"/>
    </row>
    <row r="247" spans="1:10" ht="17.25" customHeight="1">
      <c r="A247" s="230">
        <v>3</v>
      </c>
      <c r="B247" s="336"/>
      <c r="C247" s="473"/>
      <c r="D247" s="473"/>
      <c r="E247" s="473"/>
      <c r="F247" s="473"/>
      <c r="G247" s="473"/>
      <c r="H247" s="337"/>
      <c r="I247" s="211"/>
      <c r="J247" s="211"/>
    </row>
    <row r="248" spans="1:10" ht="17.25" customHeight="1">
      <c r="A248" s="230">
        <v>4</v>
      </c>
      <c r="B248" s="336"/>
      <c r="C248" s="473"/>
      <c r="D248" s="473"/>
      <c r="E248" s="473"/>
      <c r="F248" s="473"/>
      <c r="G248" s="473"/>
      <c r="H248" s="337"/>
      <c r="I248" s="211"/>
      <c r="J248" s="211"/>
    </row>
    <row r="249" spans="1:10" ht="17.25" customHeight="1">
      <c r="A249" s="230">
        <v>5</v>
      </c>
      <c r="B249" s="336"/>
      <c r="C249" s="473"/>
      <c r="D249" s="473"/>
      <c r="E249" s="473"/>
      <c r="F249" s="473"/>
      <c r="G249" s="473"/>
      <c r="H249" s="337"/>
      <c r="I249" s="211"/>
      <c r="J249" s="211"/>
    </row>
    <row r="250" spans="1:10" ht="17.25" customHeight="1">
      <c r="A250" s="230">
        <v>6</v>
      </c>
      <c r="B250" s="336"/>
      <c r="C250" s="473"/>
      <c r="D250" s="473"/>
      <c r="E250" s="473"/>
      <c r="F250" s="473"/>
      <c r="G250" s="473"/>
      <c r="H250" s="337"/>
      <c r="I250" s="211"/>
      <c r="J250" s="211"/>
    </row>
    <row r="251" spans="1:10" ht="17.25" customHeight="1">
      <c r="A251" s="230">
        <v>7</v>
      </c>
      <c r="B251" s="336"/>
      <c r="C251" s="473"/>
      <c r="D251" s="473"/>
      <c r="E251" s="473"/>
      <c r="F251" s="473"/>
      <c r="G251" s="473"/>
      <c r="H251" s="337"/>
      <c r="I251" s="211"/>
      <c r="J251" s="211"/>
    </row>
    <row r="252" spans="1:10" ht="17.25" customHeight="1">
      <c r="A252" s="230">
        <v>8</v>
      </c>
      <c r="B252" s="336"/>
      <c r="C252" s="473"/>
      <c r="D252" s="473"/>
      <c r="E252" s="473"/>
      <c r="F252" s="473"/>
      <c r="G252" s="473"/>
      <c r="H252" s="337"/>
      <c r="I252" s="211"/>
      <c r="J252" s="211"/>
    </row>
    <row r="253" spans="1:10" ht="17.25" customHeight="1">
      <c r="A253" s="230">
        <v>9</v>
      </c>
      <c r="B253" s="336"/>
      <c r="C253" s="473"/>
      <c r="D253" s="473"/>
      <c r="E253" s="473"/>
      <c r="F253" s="473"/>
      <c r="G253" s="473"/>
      <c r="H253" s="337"/>
      <c r="I253" s="211"/>
      <c r="J253" s="211"/>
    </row>
    <row r="254" spans="1:10" ht="17.25" customHeight="1">
      <c r="A254" s="230">
        <v>10</v>
      </c>
      <c r="B254" s="336"/>
      <c r="C254" s="473"/>
      <c r="D254" s="473"/>
      <c r="E254" s="473"/>
      <c r="F254" s="473"/>
      <c r="G254" s="473"/>
      <c r="H254" s="337"/>
      <c r="I254" s="211"/>
      <c r="J254" s="211"/>
    </row>
    <row r="255" spans="1:10" ht="17.25" customHeight="1">
      <c r="A255" s="211"/>
      <c r="B255" s="211"/>
      <c r="C255" s="211"/>
      <c r="D255" s="211"/>
      <c r="E255" s="211"/>
      <c r="F255" s="211"/>
      <c r="G255" s="211"/>
      <c r="H255" s="211"/>
      <c r="I255" s="211"/>
      <c r="J255" s="211"/>
    </row>
    <row r="256" spans="1:10" ht="17.25" customHeight="1">
      <c r="A256" s="157">
        <v>4</v>
      </c>
      <c r="B256" s="1" t="s">
        <v>155</v>
      </c>
    </row>
    <row r="257" spans="1:14" s="231" customFormat="1" ht="17.25" customHeight="1">
      <c r="A257" s="319" t="s">
        <v>52</v>
      </c>
      <c r="B257" s="319" t="s">
        <v>110</v>
      </c>
      <c r="C257" s="318" t="s">
        <v>156</v>
      </c>
      <c r="D257" s="318"/>
      <c r="E257" s="318"/>
      <c r="F257" s="318"/>
      <c r="G257" s="318"/>
      <c r="H257" s="318"/>
      <c r="I257" s="318"/>
      <c r="J257" s="318"/>
      <c r="K257" s="318"/>
      <c r="L257" s="318"/>
      <c r="M257" s="319" t="s">
        <v>157</v>
      </c>
      <c r="N257" s="1" t="s">
        <v>407</v>
      </c>
    </row>
    <row r="258" spans="1:14" s="231" customFormat="1" ht="17.25" customHeight="1">
      <c r="A258" s="320"/>
      <c r="B258" s="320"/>
      <c r="C258" s="230">
        <v>1</v>
      </c>
      <c r="D258" s="230">
        <v>2</v>
      </c>
      <c r="E258" s="230">
        <v>3</v>
      </c>
      <c r="F258" s="230">
        <v>4</v>
      </c>
      <c r="G258" s="230">
        <v>5</v>
      </c>
      <c r="H258" s="230">
        <v>6</v>
      </c>
      <c r="I258" s="230">
        <v>7</v>
      </c>
      <c r="J258" s="230">
        <v>8</v>
      </c>
      <c r="K258" s="230">
        <v>9</v>
      </c>
      <c r="L258" s="230">
        <v>10</v>
      </c>
      <c r="M258" s="320"/>
      <c r="N258" s="1">
        <v>25</v>
      </c>
    </row>
    <row r="259" spans="1:14" ht="17.25" customHeight="1">
      <c r="A259" s="228">
        <v>1</v>
      </c>
      <c r="B259" s="8" t="str">
        <f>B150</f>
        <v>AHMAD JUNAIDI</v>
      </c>
      <c r="C259" s="228"/>
      <c r="D259" s="228"/>
      <c r="E259" s="228"/>
      <c r="F259" s="228"/>
      <c r="G259" s="228"/>
      <c r="H259" s="228"/>
      <c r="I259" s="228"/>
      <c r="J259" s="228"/>
      <c r="K259" s="228"/>
      <c r="L259" s="228"/>
      <c r="M259" s="228" t="str">
        <f>IF(COUNT(C259:L259)=0,"",((SUM(C259:L259)/(COUNTA($B$234:$H$243)*4))*4)*$N$258)</f>
        <v/>
      </c>
    </row>
    <row r="260" spans="1:14" ht="17.25" customHeight="1">
      <c r="A260" s="228">
        <v>2</v>
      </c>
      <c r="B260" s="8" t="str">
        <f t="shared" ref="B260:B298" si="1">B151</f>
        <v>AHMAD RIYUDHA</v>
      </c>
      <c r="C260" s="228"/>
      <c r="D260" s="228"/>
      <c r="E260" s="228"/>
      <c r="F260" s="228"/>
      <c r="G260" s="228"/>
      <c r="H260" s="228"/>
      <c r="I260" s="228"/>
      <c r="J260" s="228"/>
      <c r="K260" s="228"/>
      <c r="L260" s="228"/>
      <c r="M260" s="228" t="str">
        <f>IF(COUNT(C260:L260)=0,"",((SUM(C260:L260)/(COUNTA($B$234:$H$243)*4))*4)*$N$258)</f>
        <v/>
      </c>
    </row>
    <row r="261" spans="1:14" ht="17.25" customHeight="1">
      <c r="A261" s="228">
        <v>3</v>
      </c>
      <c r="B261" s="8" t="str">
        <f t="shared" si="1"/>
        <v>AHMAD SAYUDINOR</v>
      </c>
      <c r="C261" s="228"/>
      <c r="D261" s="228"/>
      <c r="E261" s="228"/>
      <c r="F261" s="228"/>
      <c r="G261" s="228"/>
      <c r="H261" s="228"/>
      <c r="I261" s="228"/>
      <c r="J261" s="228"/>
      <c r="K261" s="228"/>
      <c r="L261" s="228"/>
      <c r="M261" s="228" t="str">
        <f t="shared" ref="M261:M298" si="2">IF(COUNT(C261:L261)=0,"",((SUM(C261:L261)/(COUNTA($B$234:$H$243)*4))*4)*$N$258)</f>
        <v/>
      </c>
    </row>
    <row r="262" spans="1:14" ht="17.25" customHeight="1">
      <c r="A262" s="228">
        <v>4</v>
      </c>
      <c r="B262" s="8" t="str">
        <f t="shared" si="1"/>
        <v>HILMAN SYA'FEI</v>
      </c>
      <c r="C262" s="228"/>
      <c r="D262" s="228"/>
      <c r="E262" s="228"/>
      <c r="F262" s="228"/>
      <c r="G262" s="228"/>
      <c r="H262" s="228"/>
      <c r="I262" s="228"/>
      <c r="J262" s="228"/>
      <c r="K262" s="228"/>
      <c r="L262" s="228"/>
      <c r="M262" s="228" t="str">
        <f t="shared" si="2"/>
        <v/>
      </c>
    </row>
    <row r="263" spans="1:14" ht="17.25" customHeight="1">
      <c r="A263" s="228">
        <v>5</v>
      </c>
      <c r="B263" s="8" t="str">
        <f t="shared" si="1"/>
        <v>JAMALUDDIN</v>
      </c>
      <c r="C263" s="228"/>
      <c r="D263" s="228"/>
      <c r="E263" s="228"/>
      <c r="F263" s="228"/>
      <c r="G263" s="228"/>
      <c r="H263" s="228"/>
      <c r="I263" s="228"/>
      <c r="J263" s="228"/>
      <c r="K263" s="228"/>
      <c r="L263" s="228"/>
      <c r="M263" s="228" t="str">
        <f t="shared" si="2"/>
        <v/>
      </c>
    </row>
    <row r="264" spans="1:14" ht="17.25" customHeight="1">
      <c r="A264" s="228">
        <v>6</v>
      </c>
      <c r="B264" s="8" t="str">
        <f t="shared" si="1"/>
        <v>M. ADITYA RYANDI</v>
      </c>
      <c r="C264" s="228"/>
      <c r="D264" s="228"/>
      <c r="E264" s="228"/>
      <c r="F264" s="228"/>
      <c r="G264" s="228"/>
      <c r="H264" s="228"/>
      <c r="I264" s="228"/>
      <c r="J264" s="228"/>
      <c r="K264" s="228"/>
      <c r="L264" s="228"/>
      <c r="M264" s="228" t="str">
        <f t="shared" si="2"/>
        <v/>
      </c>
    </row>
    <row r="265" spans="1:14" ht="17.25" customHeight="1">
      <c r="A265" s="228">
        <v>7</v>
      </c>
      <c r="B265" s="8" t="str">
        <f t="shared" si="1"/>
        <v>M. ZAINAL AKBAR</v>
      </c>
      <c r="C265" s="228"/>
      <c r="D265" s="228"/>
      <c r="E265" s="228"/>
      <c r="F265" s="228"/>
      <c r="G265" s="228"/>
      <c r="H265" s="228"/>
      <c r="I265" s="228"/>
      <c r="J265" s="228"/>
      <c r="K265" s="228"/>
      <c r="L265" s="228"/>
      <c r="M265" s="228" t="str">
        <f t="shared" si="2"/>
        <v/>
      </c>
    </row>
    <row r="266" spans="1:14" ht="17.25" customHeight="1">
      <c r="A266" s="228">
        <v>8</v>
      </c>
      <c r="B266" s="8" t="str">
        <f t="shared" si="1"/>
        <v>MAULIDI</v>
      </c>
      <c r="C266" s="228"/>
      <c r="D266" s="228"/>
      <c r="E266" s="228"/>
      <c r="F266" s="228"/>
      <c r="G266" s="228"/>
      <c r="H266" s="228"/>
      <c r="I266" s="228"/>
      <c r="J266" s="228"/>
      <c r="K266" s="228"/>
      <c r="L266" s="228"/>
      <c r="M266" s="228" t="str">
        <f t="shared" si="2"/>
        <v/>
      </c>
    </row>
    <row r="267" spans="1:14" ht="17.25" customHeight="1">
      <c r="A267" s="228">
        <v>9</v>
      </c>
      <c r="B267" s="8" t="str">
        <f t="shared" si="1"/>
        <v>MUHAMMAD AGUS RIFANI</v>
      </c>
      <c r="C267" s="228"/>
      <c r="D267" s="228"/>
      <c r="E267" s="228"/>
      <c r="F267" s="228"/>
      <c r="G267" s="228"/>
      <c r="H267" s="228"/>
      <c r="I267" s="228"/>
      <c r="J267" s="228"/>
      <c r="K267" s="228"/>
      <c r="L267" s="228"/>
      <c r="M267" s="228" t="str">
        <f t="shared" si="2"/>
        <v/>
      </c>
    </row>
    <row r="268" spans="1:14" ht="17.25" customHeight="1">
      <c r="A268" s="228">
        <v>10</v>
      </c>
      <c r="B268" s="8" t="str">
        <f t="shared" si="1"/>
        <v>MUHAMMAD AKBAR</v>
      </c>
      <c r="C268" s="228"/>
      <c r="D268" s="228"/>
      <c r="E268" s="228"/>
      <c r="F268" s="228"/>
      <c r="G268" s="228"/>
      <c r="H268" s="228"/>
      <c r="I268" s="228"/>
      <c r="J268" s="228"/>
      <c r="K268" s="228"/>
      <c r="L268" s="228"/>
      <c r="M268" s="228" t="str">
        <f t="shared" si="2"/>
        <v/>
      </c>
    </row>
    <row r="269" spans="1:14" ht="17.25" customHeight="1">
      <c r="A269" s="228">
        <v>11</v>
      </c>
      <c r="B269" s="8" t="str">
        <f t="shared" si="1"/>
        <v>MUHAMMAD ALPIANOR</v>
      </c>
      <c r="C269" s="228"/>
      <c r="D269" s="228"/>
      <c r="E269" s="228"/>
      <c r="F269" s="228"/>
      <c r="G269" s="228"/>
      <c r="H269" s="228"/>
      <c r="I269" s="228"/>
      <c r="J269" s="228"/>
      <c r="K269" s="228"/>
      <c r="L269" s="228"/>
      <c r="M269" s="228" t="str">
        <f t="shared" si="2"/>
        <v/>
      </c>
    </row>
    <row r="270" spans="1:14" ht="17.25" customHeight="1">
      <c r="A270" s="228">
        <v>12</v>
      </c>
      <c r="B270" s="8" t="str">
        <f t="shared" si="1"/>
        <v>MUHAMMAD ANDRIAN</v>
      </c>
      <c r="C270" s="228"/>
      <c r="D270" s="228"/>
      <c r="E270" s="228"/>
      <c r="F270" s="228"/>
      <c r="G270" s="228"/>
      <c r="H270" s="228"/>
      <c r="I270" s="228"/>
      <c r="J270" s="228"/>
      <c r="K270" s="228"/>
      <c r="L270" s="228"/>
      <c r="M270" s="228" t="str">
        <f t="shared" si="2"/>
        <v/>
      </c>
    </row>
    <row r="271" spans="1:14" ht="17.25" customHeight="1">
      <c r="A271" s="228">
        <v>13</v>
      </c>
      <c r="B271" s="8" t="str">
        <f t="shared" si="1"/>
        <v>MUHAMMAD AZIDAN</v>
      </c>
      <c r="C271" s="228"/>
      <c r="D271" s="228"/>
      <c r="E271" s="228"/>
      <c r="F271" s="228"/>
      <c r="G271" s="228"/>
      <c r="H271" s="228"/>
      <c r="I271" s="228"/>
      <c r="J271" s="228"/>
      <c r="K271" s="228"/>
      <c r="L271" s="228"/>
      <c r="M271" s="228" t="str">
        <f t="shared" si="2"/>
        <v/>
      </c>
    </row>
    <row r="272" spans="1:14" ht="17.25" customHeight="1">
      <c r="A272" s="228">
        <v>14</v>
      </c>
      <c r="B272" s="8" t="str">
        <f t="shared" si="1"/>
        <v>MUHAMMAD FAHRIANSYAH</v>
      </c>
      <c r="C272" s="228"/>
      <c r="D272" s="228"/>
      <c r="E272" s="228"/>
      <c r="F272" s="228"/>
      <c r="G272" s="228"/>
      <c r="H272" s="228"/>
      <c r="I272" s="228"/>
      <c r="J272" s="228"/>
      <c r="K272" s="228"/>
      <c r="L272" s="228"/>
      <c r="M272" s="228" t="str">
        <f t="shared" si="2"/>
        <v/>
      </c>
    </row>
    <row r="273" spans="1:13" ht="17.25" customHeight="1">
      <c r="A273" s="228">
        <v>15</v>
      </c>
      <c r="B273" s="8" t="str">
        <f t="shared" si="1"/>
        <v>MUHAMMAD FAUZAN</v>
      </c>
      <c r="C273" s="228"/>
      <c r="D273" s="228"/>
      <c r="E273" s="228"/>
      <c r="F273" s="228"/>
      <c r="G273" s="228"/>
      <c r="H273" s="228"/>
      <c r="I273" s="228"/>
      <c r="J273" s="228"/>
      <c r="K273" s="228"/>
      <c r="L273" s="228"/>
      <c r="M273" s="228" t="str">
        <f t="shared" si="2"/>
        <v/>
      </c>
    </row>
    <row r="274" spans="1:13" ht="17.25" customHeight="1">
      <c r="A274" s="228">
        <v>16</v>
      </c>
      <c r="B274" s="8" t="str">
        <f t="shared" si="1"/>
        <v>MUHAMMAD FAZAL HAFIZH</v>
      </c>
      <c r="C274" s="228"/>
      <c r="D274" s="228"/>
      <c r="E274" s="228"/>
      <c r="F274" s="228"/>
      <c r="G274" s="228"/>
      <c r="H274" s="228"/>
      <c r="I274" s="228"/>
      <c r="J274" s="228"/>
      <c r="K274" s="228"/>
      <c r="L274" s="228"/>
      <c r="M274" s="228" t="str">
        <f t="shared" si="2"/>
        <v/>
      </c>
    </row>
    <row r="275" spans="1:13" ht="17.25" customHeight="1">
      <c r="A275" s="228">
        <v>17</v>
      </c>
      <c r="B275" s="8" t="str">
        <f t="shared" si="1"/>
        <v>MUHAMMAD FIKRI</v>
      </c>
      <c r="C275" s="228"/>
      <c r="D275" s="228"/>
      <c r="E275" s="228"/>
      <c r="F275" s="228"/>
      <c r="G275" s="228"/>
      <c r="H275" s="228"/>
      <c r="I275" s="228"/>
      <c r="J275" s="228"/>
      <c r="K275" s="228"/>
      <c r="L275" s="228"/>
      <c r="M275" s="228" t="str">
        <f t="shared" si="2"/>
        <v/>
      </c>
    </row>
    <row r="276" spans="1:13" ht="17.25" customHeight="1">
      <c r="A276" s="228">
        <v>18</v>
      </c>
      <c r="B276" s="8" t="str">
        <f t="shared" si="1"/>
        <v>MUHAMMAD IHWAN</v>
      </c>
      <c r="C276" s="228"/>
      <c r="D276" s="228"/>
      <c r="E276" s="228"/>
      <c r="F276" s="228"/>
      <c r="G276" s="228"/>
      <c r="H276" s="228"/>
      <c r="I276" s="228"/>
      <c r="J276" s="228"/>
      <c r="K276" s="228"/>
      <c r="L276" s="228"/>
      <c r="M276" s="228" t="str">
        <f t="shared" si="2"/>
        <v/>
      </c>
    </row>
    <row r="277" spans="1:13" ht="17.25" customHeight="1">
      <c r="A277" s="228">
        <v>19</v>
      </c>
      <c r="B277" s="8" t="str">
        <f t="shared" si="1"/>
        <v>MUHAMMAD IQBAL FIRDAUS</v>
      </c>
      <c r="C277" s="228"/>
      <c r="D277" s="228"/>
      <c r="E277" s="228"/>
      <c r="F277" s="228"/>
      <c r="G277" s="228"/>
      <c r="H277" s="228"/>
      <c r="I277" s="228"/>
      <c r="J277" s="228"/>
      <c r="K277" s="228"/>
      <c r="L277" s="228"/>
      <c r="M277" s="228" t="str">
        <f t="shared" si="2"/>
        <v/>
      </c>
    </row>
    <row r="278" spans="1:13" ht="17.25" customHeight="1">
      <c r="A278" s="228">
        <v>20</v>
      </c>
      <c r="B278" s="8" t="str">
        <f t="shared" si="1"/>
        <v>MUHAMMAD IZZA ARRAFI</v>
      </c>
      <c r="C278" s="228"/>
      <c r="D278" s="228"/>
      <c r="E278" s="228"/>
      <c r="F278" s="228"/>
      <c r="G278" s="228"/>
      <c r="H278" s="228"/>
      <c r="I278" s="228"/>
      <c r="J278" s="228"/>
      <c r="K278" s="228"/>
      <c r="L278" s="228"/>
      <c r="M278" s="228" t="str">
        <f t="shared" si="2"/>
        <v/>
      </c>
    </row>
    <row r="279" spans="1:13" ht="17.25" customHeight="1">
      <c r="A279" s="228">
        <v>21</v>
      </c>
      <c r="B279" s="8" t="str">
        <f t="shared" si="1"/>
        <v>MUHAMMAD MAHDI</v>
      </c>
      <c r="C279" s="228"/>
      <c r="D279" s="228"/>
      <c r="E279" s="228"/>
      <c r="F279" s="228"/>
      <c r="G279" s="228"/>
      <c r="H279" s="228"/>
      <c r="I279" s="228"/>
      <c r="J279" s="228"/>
      <c r="K279" s="228"/>
      <c r="L279" s="228"/>
      <c r="M279" s="228" t="str">
        <f t="shared" si="2"/>
        <v/>
      </c>
    </row>
    <row r="280" spans="1:13" ht="17.25" customHeight="1">
      <c r="A280" s="228">
        <v>22</v>
      </c>
      <c r="B280" s="8" t="str">
        <f t="shared" si="1"/>
        <v>MUHAMMAD NAHDY RAMADHAN</v>
      </c>
      <c r="C280" s="228"/>
      <c r="D280" s="228"/>
      <c r="E280" s="228"/>
      <c r="F280" s="228"/>
      <c r="G280" s="228"/>
      <c r="H280" s="228"/>
      <c r="I280" s="228"/>
      <c r="J280" s="228"/>
      <c r="K280" s="228"/>
      <c r="L280" s="228"/>
      <c r="M280" s="228" t="str">
        <f t="shared" si="2"/>
        <v/>
      </c>
    </row>
    <row r="281" spans="1:13" ht="17.25" customHeight="1">
      <c r="A281" s="228">
        <v>23</v>
      </c>
      <c r="B281" s="8" t="str">
        <f t="shared" si="1"/>
        <v>MUHAMMAD NUR FADHILAH</v>
      </c>
      <c r="C281" s="228"/>
      <c r="D281" s="228"/>
      <c r="E281" s="228"/>
      <c r="F281" s="228"/>
      <c r="G281" s="228"/>
      <c r="H281" s="228"/>
      <c r="I281" s="228"/>
      <c r="J281" s="228"/>
      <c r="K281" s="228"/>
      <c r="L281" s="228"/>
      <c r="M281" s="228" t="str">
        <f t="shared" si="2"/>
        <v/>
      </c>
    </row>
    <row r="282" spans="1:13" ht="17.25" customHeight="1">
      <c r="A282" s="228">
        <v>24</v>
      </c>
      <c r="B282" s="8" t="str">
        <f t="shared" si="1"/>
        <v>MUHAMMAD RAHMAN</v>
      </c>
      <c r="C282" s="228"/>
      <c r="D282" s="228"/>
      <c r="E282" s="228"/>
      <c r="F282" s="228"/>
      <c r="G282" s="228"/>
      <c r="H282" s="228"/>
      <c r="I282" s="228"/>
      <c r="J282" s="228"/>
      <c r="K282" s="228"/>
      <c r="L282" s="228"/>
      <c r="M282" s="228" t="str">
        <f t="shared" si="2"/>
        <v/>
      </c>
    </row>
    <row r="283" spans="1:13" ht="17.25" customHeight="1">
      <c r="A283" s="228">
        <v>25</v>
      </c>
      <c r="B283" s="8" t="str">
        <f t="shared" si="1"/>
        <v>MUHAMMAD RAIHAN</v>
      </c>
      <c r="C283" s="228"/>
      <c r="D283" s="228"/>
      <c r="E283" s="228"/>
      <c r="F283" s="228"/>
      <c r="G283" s="228"/>
      <c r="H283" s="228"/>
      <c r="I283" s="228"/>
      <c r="J283" s="228"/>
      <c r="K283" s="228"/>
      <c r="L283" s="228"/>
      <c r="M283" s="228" t="str">
        <f t="shared" si="2"/>
        <v/>
      </c>
    </row>
    <row r="284" spans="1:13" ht="17.25" customHeight="1">
      <c r="A284" s="228">
        <v>26</v>
      </c>
      <c r="B284" s="8" t="str">
        <f t="shared" si="1"/>
        <v>MUHAMMAD RAYHAN PARIZAN</v>
      </c>
      <c r="C284" s="228"/>
      <c r="D284" s="228"/>
      <c r="E284" s="228"/>
      <c r="F284" s="228"/>
      <c r="G284" s="228"/>
      <c r="H284" s="228"/>
      <c r="I284" s="228"/>
      <c r="J284" s="228"/>
      <c r="K284" s="228"/>
      <c r="L284" s="228"/>
      <c r="M284" s="228" t="str">
        <f t="shared" si="2"/>
        <v/>
      </c>
    </row>
    <row r="285" spans="1:13" ht="17.25" customHeight="1">
      <c r="A285" s="228">
        <v>27</v>
      </c>
      <c r="B285" s="8" t="str">
        <f t="shared" si="1"/>
        <v>MUHAMMAD RIFKI</v>
      </c>
      <c r="C285" s="228"/>
      <c r="D285" s="228"/>
      <c r="E285" s="228"/>
      <c r="F285" s="228"/>
      <c r="G285" s="228"/>
      <c r="H285" s="228"/>
      <c r="I285" s="228"/>
      <c r="J285" s="228"/>
      <c r="K285" s="228"/>
      <c r="L285" s="228"/>
      <c r="M285" s="228" t="str">
        <f t="shared" si="2"/>
        <v/>
      </c>
    </row>
    <row r="286" spans="1:13" ht="17.25" customHeight="1">
      <c r="A286" s="228">
        <v>28</v>
      </c>
      <c r="B286" s="8" t="str">
        <f t="shared" si="1"/>
        <v>MUHAMMAD RINALDI MAULANA</v>
      </c>
      <c r="C286" s="228"/>
      <c r="D286" s="228"/>
      <c r="E286" s="228"/>
      <c r="F286" s="228"/>
      <c r="G286" s="228"/>
      <c r="H286" s="228"/>
      <c r="I286" s="228"/>
      <c r="J286" s="228"/>
      <c r="K286" s="228"/>
      <c r="L286" s="228"/>
      <c r="M286" s="228" t="str">
        <f t="shared" si="2"/>
        <v/>
      </c>
    </row>
    <row r="287" spans="1:13" ht="17.25" customHeight="1">
      <c r="A287" s="228">
        <v>29</v>
      </c>
      <c r="B287" s="8" t="str">
        <f t="shared" si="1"/>
        <v>MUHAMMAD RIZAL</v>
      </c>
      <c r="C287" s="228"/>
      <c r="D287" s="228"/>
      <c r="E287" s="228"/>
      <c r="F287" s="228"/>
      <c r="G287" s="228"/>
      <c r="H287" s="228"/>
      <c r="I287" s="228"/>
      <c r="J287" s="228"/>
      <c r="K287" s="228"/>
      <c r="L287" s="228"/>
      <c r="M287" s="228" t="str">
        <f t="shared" si="2"/>
        <v/>
      </c>
    </row>
    <row r="288" spans="1:13" ht="17.25" customHeight="1">
      <c r="A288" s="228">
        <v>30</v>
      </c>
      <c r="B288" s="8" t="str">
        <f t="shared" si="1"/>
        <v>MUHAMMAD RUDI</v>
      </c>
      <c r="C288" s="228"/>
      <c r="D288" s="228"/>
      <c r="E288" s="228"/>
      <c r="F288" s="228"/>
      <c r="G288" s="228"/>
      <c r="H288" s="228"/>
      <c r="I288" s="228"/>
      <c r="J288" s="228"/>
      <c r="K288" s="228"/>
      <c r="L288" s="228"/>
      <c r="M288" s="228" t="str">
        <f t="shared" si="2"/>
        <v/>
      </c>
    </row>
    <row r="289" spans="1:13" ht="17.25" customHeight="1">
      <c r="A289" s="228">
        <v>31</v>
      </c>
      <c r="B289" s="8" t="str">
        <f t="shared" si="1"/>
        <v>MUHAMMAD SARBANI</v>
      </c>
      <c r="C289" s="228"/>
      <c r="D289" s="228"/>
      <c r="E289" s="228"/>
      <c r="F289" s="228"/>
      <c r="G289" s="228"/>
      <c r="H289" s="228"/>
      <c r="I289" s="228"/>
      <c r="J289" s="228"/>
      <c r="K289" s="228"/>
      <c r="L289" s="228"/>
      <c r="M289" s="228" t="str">
        <f t="shared" si="2"/>
        <v/>
      </c>
    </row>
    <row r="290" spans="1:13" ht="17.25" customHeight="1">
      <c r="A290" s="228">
        <v>32</v>
      </c>
      <c r="B290" s="8" t="str">
        <f t="shared" si="1"/>
        <v>MUHAMMAD SYIFA ALIF NUGRAHA</v>
      </c>
      <c r="C290" s="228"/>
      <c r="D290" s="228"/>
      <c r="E290" s="228"/>
      <c r="F290" s="228"/>
      <c r="G290" s="228"/>
      <c r="H290" s="228"/>
      <c r="I290" s="228"/>
      <c r="J290" s="228"/>
      <c r="K290" s="228"/>
      <c r="L290" s="228"/>
      <c r="M290" s="228" t="str">
        <f t="shared" si="2"/>
        <v/>
      </c>
    </row>
    <row r="291" spans="1:13" ht="17.25" customHeight="1">
      <c r="A291" s="228">
        <v>33</v>
      </c>
      <c r="B291" s="8" t="str">
        <f t="shared" si="1"/>
        <v>MUHAMMAD YUSUF</v>
      </c>
      <c r="C291" s="228"/>
      <c r="D291" s="228"/>
      <c r="E291" s="228"/>
      <c r="F291" s="228"/>
      <c r="G291" s="228"/>
      <c r="H291" s="228"/>
      <c r="I291" s="228"/>
      <c r="J291" s="228"/>
      <c r="K291" s="228"/>
      <c r="L291" s="228"/>
      <c r="M291" s="228" t="str">
        <f t="shared" si="2"/>
        <v/>
      </c>
    </row>
    <row r="292" spans="1:13" ht="17.25" customHeight="1">
      <c r="A292" s="228">
        <v>34</v>
      </c>
      <c r="B292" s="8" t="str">
        <f t="shared" si="1"/>
        <v>OSAMAH NASRULLAH</v>
      </c>
      <c r="C292" s="228"/>
      <c r="D292" s="228"/>
      <c r="E292" s="228"/>
      <c r="F292" s="228"/>
      <c r="G292" s="228"/>
      <c r="H292" s="228"/>
      <c r="I292" s="228"/>
      <c r="J292" s="228"/>
      <c r="K292" s="228"/>
      <c r="L292" s="228"/>
      <c r="M292" s="228" t="str">
        <f t="shared" si="2"/>
        <v/>
      </c>
    </row>
    <row r="293" spans="1:13" ht="17.25" customHeight="1">
      <c r="A293" s="228">
        <v>35</v>
      </c>
      <c r="B293" s="8" t="str">
        <f t="shared" si="1"/>
        <v>RUDISA</v>
      </c>
      <c r="C293" s="228"/>
      <c r="D293" s="228"/>
      <c r="E293" s="228"/>
      <c r="F293" s="228"/>
      <c r="G293" s="228"/>
      <c r="H293" s="228"/>
      <c r="I293" s="228"/>
      <c r="J293" s="228"/>
      <c r="K293" s="228"/>
      <c r="L293" s="228"/>
      <c r="M293" s="228" t="str">
        <f t="shared" si="2"/>
        <v/>
      </c>
    </row>
    <row r="294" spans="1:13" ht="17.25" customHeight="1">
      <c r="A294" s="228">
        <v>36</v>
      </c>
      <c r="B294" s="8" t="str">
        <f t="shared" si="1"/>
        <v>ZAINAL ILMI</v>
      </c>
      <c r="C294" s="228"/>
      <c r="D294" s="228"/>
      <c r="E294" s="228"/>
      <c r="F294" s="228"/>
      <c r="G294" s="228"/>
      <c r="H294" s="228"/>
      <c r="I294" s="228"/>
      <c r="J294" s="228"/>
      <c r="K294" s="228"/>
      <c r="L294" s="228"/>
      <c r="M294" s="228" t="str">
        <f t="shared" si="2"/>
        <v/>
      </c>
    </row>
    <row r="295" spans="1:13" ht="17.25" customHeight="1">
      <c r="A295" s="228">
        <v>37</v>
      </c>
      <c r="B295" s="8">
        <f t="shared" si="1"/>
        <v>0</v>
      </c>
      <c r="C295" s="228"/>
      <c r="D295" s="228"/>
      <c r="E295" s="228"/>
      <c r="F295" s="228"/>
      <c r="G295" s="228"/>
      <c r="H295" s="228"/>
      <c r="I295" s="228"/>
      <c r="J295" s="228"/>
      <c r="K295" s="228"/>
      <c r="L295" s="228"/>
      <c r="M295" s="228" t="str">
        <f t="shared" si="2"/>
        <v/>
      </c>
    </row>
    <row r="296" spans="1:13" ht="17.25" customHeight="1">
      <c r="A296" s="228">
        <v>38</v>
      </c>
      <c r="B296" s="8">
        <f t="shared" si="1"/>
        <v>0</v>
      </c>
      <c r="C296" s="228"/>
      <c r="D296" s="228"/>
      <c r="E296" s="228"/>
      <c r="F296" s="228"/>
      <c r="G296" s="228"/>
      <c r="H296" s="228"/>
      <c r="I296" s="228"/>
      <c r="J296" s="228"/>
      <c r="K296" s="228"/>
      <c r="L296" s="228"/>
      <c r="M296" s="228" t="str">
        <f t="shared" si="2"/>
        <v/>
      </c>
    </row>
    <row r="297" spans="1:13" ht="17.25" customHeight="1">
      <c r="A297" s="228">
        <v>39</v>
      </c>
      <c r="B297" s="8">
        <f t="shared" si="1"/>
        <v>0</v>
      </c>
      <c r="C297" s="228"/>
      <c r="D297" s="228"/>
      <c r="E297" s="228"/>
      <c r="F297" s="228"/>
      <c r="G297" s="228"/>
      <c r="H297" s="228"/>
      <c r="I297" s="228"/>
      <c r="J297" s="228"/>
      <c r="K297" s="228"/>
      <c r="L297" s="228"/>
      <c r="M297" s="228" t="str">
        <f t="shared" si="2"/>
        <v/>
      </c>
    </row>
    <row r="298" spans="1:13" ht="17.25" customHeight="1">
      <c r="A298" s="228">
        <v>40</v>
      </c>
      <c r="B298" s="8">
        <f t="shared" si="1"/>
        <v>0</v>
      </c>
      <c r="C298" s="228"/>
      <c r="D298" s="228"/>
      <c r="E298" s="228"/>
      <c r="F298" s="228"/>
      <c r="G298" s="228"/>
      <c r="H298" s="228"/>
      <c r="I298" s="228"/>
      <c r="J298" s="228"/>
      <c r="K298" s="228"/>
      <c r="L298" s="228"/>
      <c r="M298" s="228" t="str">
        <f t="shared" si="2"/>
        <v/>
      </c>
    </row>
    <row r="300" spans="1:13" ht="17.25" customHeight="1">
      <c r="A300" s="1" t="s">
        <v>158</v>
      </c>
    </row>
    <row r="301" spans="1:13" s="7" customFormat="1" ht="15.75">
      <c r="A301" s="14">
        <v>1</v>
      </c>
      <c r="B301" s="327" t="s">
        <v>391</v>
      </c>
      <c r="C301" s="327"/>
      <c r="D301" s="327"/>
      <c r="E301" s="327"/>
      <c r="F301" s="327"/>
      <c r="G301" s="327"/>
      <c r="H301" s="327"/>
    </row>
    <row r="302" spans="1:13" s="7" customFormat="1" ht="15.75">
      <c r="A302" s="14">
        <v>2</v>
      </c>
      <c r="B302" s="327" t="s">
        <v>393</v>
      </c>
      <c r="C302" s="327"/>
      <c r="D302" s="327"/>
      <c r="E302" s="327"/>
      <c r="F302" s="327"/>
      <c r="G302" s="327"/>
      <c r="H302" s="327"/>
    </row>
    <row r="303" spans="1:13" s="7" customFormat="1" ht="15.75">
      <c r="A303" s="14">
        <v>3</v>
      </c>
      <c r="B303" s="327" t="s">
        <v>394</v>
      </c>
      <c r="C303" s="327"/>
      <c r="D303" s="327"/>
      <c r="E303" s="327"/>
      <c r="F303" s="327"/>
      <c r="G303" s="327"/>
      <c r="H303" s="327"/>
    </row>
    <row r="304" spans="1:13" s="7" customFormat="1" ht="17.25" customHeight="1">
      <c r="A304" s="14">
        <v>4</v>
      </c>
      <c r="B304" s="327"/>
      <c r="C304" s="327"/>
      <c r="D304" s="327"/>
      <c r="E304" s="327"/>
      <c r="F304" s="327"/>
      <c r="G304" s="327"/>
      <c r="H304" s="327"/>
    </row>
    <row r="305" spans="1:14" s="7" customFormat="1" ht="17.25" customHeight="1">
      <c r="A305" s="14">
        <v>5</v>
      </c>
      <c r="B305" s="327"/>
      <c r="C305" s="327"/>
      <c r="D305" s="327"/>
      <c r="E305" s="327"/>
      <c r="F305" s="327"/>
      <c r="G305" s="327"/>
      <c r="H305" s="327"/>
    </row>
    <row r="306" spans="1:14" s="7" customFormat="1" ht="17.25" customHeight="1">
      <c r="A306" s="14">
        <v>6</v>
      </c>
      <c r="B306" s="327"/>
      <c r="C306" s="327"/>
      <c r="D306" s="327"/>
      <c r="E306" s="327"/>
      <c r="F306" s="327"/>
      <c r="G306" s="327"/>
      <c r="H306" s="327"/>
    </row>
    <row r="307" spans="1:14" s="7" customFormat="1" ht="17.25" customHeight="1">
      <c r="A307" s="14">
        <v>7</v>
      </c>
      <c r="B307" s="327"/>
      <c r="C307" s="327"/>
      <c r="D307" s="327"/>
      <c r="E307" s="327"/>
      <c r="F307" s="327"/>
      <c r="G307" s="327"/>
      <c r="H307" s="327"/>
    </row>
    <row r="308" spans="1:14" s="7" customFormat="1" ht="17.25" customHeight="1">
      <c r="A308" s="14">
        <v>8</v>
      </c>
      <c r="B308" s="327"/>
      <c r="C308" s="327"/>
      <c r="D308" s="327"/>
      <c r="E308" s="327"/>
      <c r="F308" s="327"/>
      <c r="G308" s="327"/>
      <c r="H308" s="327"/>
    </row>
    <row r="309" spans="1:14" s="7" customFormat="1" ht="17.25" customHeight="1">
      <c r="A309" s="14">
        <v>9</v>
      </c>
      <c r="B309" s="327"/>
      <c r="C309" s="327"/>
      <c r="D309" s="327"/>
      <c r="E309" s="327"/>
      <c r="F309" s="327"/>
      <c r="G309" s="327"/>
      <c r="H309" s="327"/>
    </row>
    <row r="310" spans="1:14" s="7" customFormat="1" ht="17.25" customHeight="1">
      <c r="A310" s="14">
        <v>10</v>
      </c>
      <c r="B310" s="327"/>
      <c r="C310" s="327"/>
      <c r="D310" s="327"/>
      <c r="E310" s="327"/>
      <c r="F310" s="327"/>
      <c r="G310" s="327"/>
      <c r="H310" s="327"/>
    </row>
    <row r="312" spans="1:14" ht="17.25" customHeight="1">
      <c r="B312" s="1" t="s">
        <v>180</v>
      </c>
    </row>
    <row r="314" spans="1:14" ht="102" customHeight="1">
      <c r="A314" s="225" t="s">
        <v>52</v>
      </c>
      <c r="B314" s="225" t="s">
        <v>110</v>
      </c>
      <c r="C314" s="333" t="e">
        <f>A31</f>
        <v>#REF!</v>
      </c>
      <c r="D314" s="333"/>
      <c r="E314" s="333"/>
      <c r="F314" s="333"/>
      <c r="G314" s="333"/>
      <c r="H314" s="333"/>
      <c r="I314" s="333"/>
      <c r="J314" s="333"/>
      <c r="K314" s="333"/>
      <c r="L314" s="333"/>
      <c r="M314" s="230" t="s">
        <v>157</v>
      </c>
      <c r="N314" s="1" t="s">
        <v>407</v>
      </c>
    </row>
    <row r="315" spans="1:14" ht="17.25" customHeight="1">
      <c r="A315" s="226"/>
      <c r="B315" s="226"/>
      <c r="C315" s="224" t="s">
        <v>395</v>
      </c>
      <c r="D315" s="224" t="s">
        <v>396</v>
      </c>
      <c r="E315" s="224" t="s">
        <v>397</v>
      </c>
      <c r="F315" s="224" t="s">
        <v>398</v>
      </c>
      <c r="G315" s="224" t="s">
        <v>399</v>
      </c>
      <c r="H315" s="224" t="s">
        <v>400</v>
      </c>
      <c r="I315" s="224" t="s">
        <v>401</v>
      </c>
      <c r="J315" s="224" t="s">
        <v>402</v>
      </c>
      <c r="K315" s="224" t="s">
        <v>403</v>
      </c>
      <c r="L315" s="224" t="s">
        <v>404</v>
      </c>
      <c r="M315" s="222"/>
      <c r="N315" s="1">
        <v>25</v>
      </c>
    </row>
    <row r="316" spans="1:14" ht="17.25" customHeight="1">
      <c r="A316" s="228">
        <v>1</v>
      </c>
      <c r="B316" s="8" t="str">
        <f>B259</f>
        <v>AHMAD JUNAIDI</v>
      </c>
      <c r="C316" s="8"/>
      <c r="D316" s="8"/>
      <c r="E316" s="8"/>
      <c r="F316" s="8"/>
      <c r="G316" s="8"/>
      <c r="H316" s="8"/>
      <c r="I316" s="8"/>
      <c r="J316" s="8"/>
      <c r="K316" s="8"/>
      <c r="L316" s="8"/>
      <c r="M316" s="8" t="str">
        <f>IF(MAX(C316:L316)&gt;0,MAX(C316:L316)*$N$315,"")</f>
        <v/>
      </c>
    </row>
    <row r="317" spans="1:14" ht="17.25" customHeight="1">
      <c r="A317" s="228">
        <v>2</v>
      </c>
      <c r="B317" s="8" t="str">
        <f t="shared" ref="B317:B355" si="3">B260</f>
        <v>AHMAD RIYUDHA</v>
      </c>
      <c r="C317" s="8"/>
      <c r="D317" s="8"/>
      <c r="E317" s="8"/>
      <c r="F317" s="8"/>
      <c r="G317" s="8"/>
      <c r="H317" s="8"/>
      <c r="I317" s="8"/>
      <c r="J317" s="8"/>
      <c r="K317" s="8"/>
      <c r="L317" s="8"/>
      <c r="M317" s="8" t="str">
        <f t="shared" ref="M317:M355" si="4">IF(MAX(C317:L317)&gt;0,MAX(C317:L317)*$N$315,"")</f>
        <v/>
      </c>
    </row>
    <row r="318" spans="1:14" ht="17.25" customHeight="1">
      <c r="A318" s="228">
        <v>3</v>
      </c>
      <c r="B318" s="8" t="str">
        <f t="shared" si="3"/>
        <v>AHMAD SAYUDINOR</v>
      </c>
      <c r="C318" s="8"/>
      <c r="D318" s="8"/>
      <c r="E318" s="8"/>
      <c r="F318" s="8"/>
      <c r="G318" s="8"/>
      <c r="H318" s="8"/>
      <c r="I318" s="8"/>
      <c r="J318" s="8"/>
      <c r="K318" s="8"/>
      <c r="L318" s="8"/>
      <c r="M318" s="8" t="str">
        <f t="shared" si="4"/>
        <v/>
      </c>
    </row>
    <row r="319" spans="1:14" ht="17.25" customHeight="1">
      <c r="A319" s="228">
        <v>4</v>
      </c>
      <c r="B319" s="8" t="str">
        <f t="shared" si="3"/>
        <v>HILMAN SYA'FEI</v>
      </c>
      <c r="C319" s="8"/>
      <c r="D319" s="8"/>
      <c r="E319" s="8"/>
      <c r="F319" s="8"/>
      <c r="G319" s="8"/>
      <c r="H319" s="8"/>
      <c r="I319" s="8"/>
      <c r="J319" s="8"/>
      <c r="K319" s="8"/>
      <c r="L319" s="8"/>
      <c r="M319" s="8" t="str">
        <f t="shared" si="4"/>
        <v/>
      </c>
    </row>
    <row r="320" spans="1:14" ht="17.25" customHeight="1">
      <c r="A320" s="228">
        <v>5</v>
      </c>
      <c r="B320" s="8" t="str">
        <f t="shared" si="3"/>
        <v>JAMALUDDIN</v>
      </c>
      <c r="C320" s="8"/>
      <c r="D320" s="8"/>
      <c r="E320" s="8"/>
      <c r="F320" s="8"/>
      <c r="G320" s="8"/>
      <c r="H320" s="8"/>
      <c r="I320" s="8"/>
      <c r="J320" s="8"/>
      <c r="K320" s="8"/>
      <c r="L320" s="8"/>
      <c r="M320" s="8" t="str">
        <f t="shared" si="4"/>
        <v/>
      </c>
    </row>
    <row r="321" spans="1:13" ht="17.25" customHeight="1">
      <c r="A321" s="228">
        <v>6</v>
      </c>
      <c r="B321" s="8" t="str">
        <f t="shared" si="3"/>
        <v>M. ADITYA RYANDI</v>
      </c>
      <c r="C321" s="8"/>
      <c r="D321" s="8"/>
      <c r="E321" s="8"/>
      <c r="F321" s="8"/>
      <c r="G321" s="8"/>
      <c r="H321" s="8"/>
      <c r="I321" s="8"/>
      <c r="J321" s="8"/>
      <c r="K321" s="8"/>
      <c r="L321" s="8"/>
      <c r="M321" s="8" t="str">
        <f t="shared" si="4"/>
        <v/>
      </c>
    </row>
    <row r="322" spans="1:13" ht="17.25" customHeight="1">
      <c r="A322" s="228">
        <v>7</v>
      </c>
      <c r="B322" s="8" t="str">
        <f t="shared" si="3"/>
        <v>M. ZAINAL AKBAR</v>
      </c>
      <c r="C322" s="8"/>
      <c r="D322" s="8"/>
      <c r="E322" s="8"/>
      <c r="F322" s="8"/>
      <c r="G322" s="8"/>
      <c r="H322" s="8"/>
      <c r="I322" s="8"/>
      <c r="J322" s="8"/>
      <c r="K322" s="8"/>
      <c r="L322" s="8"/>
      <c r="M322" s="8" t="str">
        <f t="shared" si="4"/>
        <v/>
      </c>
    </row>
    <row r="323" spans="1:13" ht="17.25" customHeight="1">
      <c r="A323" s="228">
        <v>8</v>
      </c>
      <c r="B323" s="8" t="str">
        <f t="shared" si="3"/>
        <v>MAULIDI</v>
      </c>
      <c r="C323" s="8"/>
      <c r="D323" s="8"/>
      <c r="E323" s="8"/>
      <c r="F323" s="8"/>
      <c r="G323" s="8"/>
      <c r="H323" s="8"/>
      <c r="I323" s="8"/>
      <c r="J323" s="8"/>
      <c r="K323" s="8"/>
      <c r="L323" s="8"/>
      <c r="M323" s="8" t="str">
        <f t="shared" si="4"/>
        <v/>
      </c>
    </row>
    <row r="324" spans="1:13" ht="17.25" customHeight="1">
      <c r="A324" s="228">
        <v>9</v>
      </c>
      <c r="B324" s="8" t="str">
        <f t="shared" si="3"/>
        <v>MUHAMMAD AGUS RIFANI</v>
      </c>
      <c r="C324" s="8"/>
      <c r="D324" s="8"/>
      <c r="E324" s="8"/>
      <c r="F324" s="8"/>
      <c r="G324" s="8"/>
      <c r="H324" s="8"/>
      <c r="I324" s="8"/>
      <c r="J324" s="8"/>
      <c r="K324" s="8"/>
      <c r="L324" s="8"/>
      <c r="M324" s="8" t="str">
        <f t="shared" si="4"/>
        <v/>
      </c>
    </row>
    <row r="325" spans="1:13" ht="17.25" customHeight="1">
      <c r="A325" s="228">
        <v>10</v>
      </c>
      <c r="B325" s="8" t="str">
        <f t="shared" si="3"/>
        <v>MUHAMMAD AKBAR</v>
      </c>
      <c r="C325" s="8"/>
      <c r="D325" s="8"/>
      <c r="E325" s="8"/>
      <c r="F325" s="8"/>
      <c r="G325" s="8"/>
      <c r="H325" s="8"/>
      <c r="I325" s="8"/>
      <c r="J325" s="8"/>
      <c r="K325" s="8"/>
      <c r="L325" s="8"/>
      <c r="M325" s="8" t="str">
        <f t="shared" si="4"/>
        <v/>
      </c>
    </row>
    <row r="326" spans="1:13" ht="17.25" customHeight="1">
      <c r="A326" s="228">
        <v>11</v>
      </c>
      <c r="B326" s="8" t="str">
        <f t="shared" si="3"/>
        <v>MUHAMMAD ALPIANOR</v>
      </c>
      <c r="C326" s="8"/>
      <c r="D326" s="8"/>
      <c r="E326" s="8"/>
      <c r="F326" s="8"/>
      <c r="G326" s="8"/>
      <c r="H326" s="8"/>
      <c r="I326" s="8"/>
      <c r="J326" s="8"/>
      <c r="K326" s="8"/>
      <c r="L326" s="8"/>
      <c r="M326" s="8" t="str">
        <f t="shared" si="4"/>
        <v/>
      </c>
    </row>
    <row r="327" spans="1:13" ht="17.25" customHeight="1">
      <c r="A327" s="228">
        <v>12</v>
      </c>
      <c r="B327" s="8" t="str">
        <f t="shared" si="3"/>
        <v>MUHAMMAD ANDRIAN</v>
      </c>
      <c r="C327" s="8"/>
      <c r="D327" s="8"/>
      <c r="E327" s="8"/>
      <c r="F327" s="8"/>
      <c r="G327" s="8"/>
      <c r="H327" s="8"/>
      <c r="I327" s="8"/>
      <c r="J327" s="8"/>
      <c r="K327" s="8"/>
      <c r="L327" s="8"/>
      <c r="M327" s="8" t="str">
        <f t="shared" si="4"/>
        <v/>
      </c>
    </row>
    <row r="328" spans="1:13" ht="17.25" customHeight="1">
      <c r="A328" s="228">
        <v>13</v>
      </c>
      <c r="B328" s="8" t="str">
        <f t="shared" si="3"/>
        <v>MUHAMMAD AZIDAN</v>
      </c>
      <c r="C328" s="8"/>
      <c r="D328" s="8"/>
      <c r="E328" s="8"/>
      <c r="F328" s="8"/>
      <c r="G328" s="8"/>
      <c r="H328" s="8"/>
      <c r="I328" s="8"/>
      <c r="J328" s="8"/>
      <c r="K328" s="8"/>
      <c r="L328" s="8"/>
      <c r="M328" s="8" t="str">
        <f t="shared" si="4"/>
        <v/>
      </c>
    </row>
    <row r="329" spans="1:13" ht="17.25" customHeight="1">
      <c r="A329" s="228">
        <v>14</v>
      </c>
      <c r="B329" s="8" t="str">
        <f t="shared" si="3"/>
        <v>MUHAMMAD FAHRIANSYAH</v>
      </c>
      <c r="C329" s="8"/>
      <c r="D329" s="8"/>
      <c r="E329" s="8"/>
      <c r="F329" s="8"/>
      <c r="G329" s="8"/>
      <c r="H329" s="8"/>
      <c r="I329" s="8"/>
      <c r="J329" s="8"/>
      <c r="K329" s="8"/>
      <c r="L329" s="8"/>
      <c r="M329" s="8" t="str">
        <f t="shared" si="4"/>
        <v/>
      </c>
    </row>
    <row r="330" spans="1:13" ht="17.25" customHeight="1">
      <c r="A330" s="228">
        <v>15</v>
      </c>
      <c r="B330" s="8" t="str">
        <f t="shared" si="3"/>
        <v>MUHAMMAD FAUZAN</v>
      </c>
      <c r="C330" s="8"/>
      <c r="D330" s="8"/>
      <c r="E330" s="8"/>
      <c r="F330" s="8"/>
      <c r="G330" s="8"/>
      <c r="H330" s="8"/>
      <c r="I330" s="8"/>
      <c r="J330" s="8"/>
      <c r="K330" s="8"/>
      <c r="L330" s="8"/>
      <c r="M330" s="8" t="str">
        <f t="shared" si="4"/>
        <v/>
      </c>
    </row>
    <row r="331" spans="1:13" ht="17.25" customHeight="1">
      <c r="A331" s="228">
        <v>16</v>
      </c>
      <c r="B331" s="8" t="str">
        <f t="shared" si="3"/>
        <v>MUHAMMAD FAZAL HAFIZH</v>
      </c>
      <c r="C331" s="8"/>
      <c r="D331" s="8"/>
      <c r="E331" s="8"/>
      <c r="F331" s="8"/>
      <c r="G331" s="8"/>
      <c r="H331" s="8"/>
      <c r="I331" s="8"/>
      <c r="J331" s="8"/>
      <c r="K331" s="8"/>
      <c r="L331" s="8"/>
      <c r="M331" s="8" t="str">
        <f t="shared" si="4"/>
        <v/>
      </c>
    </row>
    <row r="332" spans="1:13" ht="17.25" customHeight="1">
      <c r="A332" s="228">
        <v>17</v>
      </c>
      <c r="B332" s="8" t="str">
        <f t="shared" si="3"/>
        <v>MUHAMMAD FIKRI</v>
      </c>
      <c r="C332" s="8"/>
      <c r="D332" s="8"/>
      <c r="E332" s="8"/>
      <c r="F332" s="8"/>
      <c r="G332" s="8"/>
      <c r="H332" s="8"/>
      <c r="I332" s="8"/>
      <c r="J332" s="8"/>
      <c r="K332" s="8"/>
      <c r="L332" s="8"/>
      <c r="M332" s="8" t="str">
        <f t="shared" si="4"/>
        <v/>
      </c>
    </row>
    <row r="333" spans="1:13" ht="17.25" customHeight="1">
      <c r="A333" s="228">
        <v>18</v>
      </c>
      <c r="B333" s="8" t="str">
        <f t="shared" si="3"/>
        <v>MUHAMMAD IHWAN</v>
      </c>
      <c r="C333" s="8"/>
      <c r="D333" s="8"/>
      <c r="E333" s="8"/>
      <c r="F333" s="8"/>
      <c r="G333" s="8"/>
      <c r="H333" s="8"/>
      <c r="I333" s="8"/>
      <c r="J333" s="8"/>
      <c r="K333" s="8"/>
      <c r="L333" s="8"/>
      <c r="M333" s="8" t="str">
        <f t="shared" si="4"/>
        <v/>
      </c>
    </row>
    <row r="334" spans="1:13" ht="17.25" customHeight="1">
      <c r="A334" s="228">
        <v>19</v>
      </c>
      <c r="B334" s="8" t="str">
        <f t="shared" si="3"/>
        <v>MUHAMMAD IQBAL FIRDAUS</v>
      </c>
      <c r="C334" s="8"/>
      <c r="D334" s="8"/>
      <c r="E334" s="8"/>
      <c r="F334" s="8"/>
      <c r="G334" s="8"/>
      <c r="H334" s="8"/>
      <c r="I334" s="8"/>
      <c r="J334" s="8"/>
      <c r="K334" s="8"/>
      <c r="L334" s="8"/>
      <c r="M334" s="8" t="str">
        <f t="shared" si="4"/>
        <v/>
      </c>
    </row>
    <row r="335" spans="1:13" ht="17.25" customHeight="1">
      <c r="A335" s="228">
        <v>20</v>
      </c>
      <c r="B335" s="8" t="str">
        <f t="shared" si="3"/>
        <v>MUHAMMAD IZZA ARRAFI</v>
      </c>
      <c r="C335" s="8"/>
      <c r="D335" s="8"/>
      <c r="E335" s="8"/>
      <c r="F335" s="8"/>
      <c r="G335" s="8"/>
      <c r="H335" s="8"/>
      <c r="I335" s="8"/>
      <c r="J335" s="8"/>
      <c r="K335" s="8"/>
      <c r="L335" s="8"/>
      <c r="M335" s="8" t="str">
        <f t="shared" si="4"/>
        <v/>
      </c>
    </row>
    <row r="336" spans="1:13" ht="17.25" customHeight="1">
      <c r="A336" s="228">
        <v>21</v>
      </c>
      <c r="B336" s="8" t="str">
        <f t="shared" si="3"/>
        <v>MUHAMMAD MAHDI</v>
      </c>
      <c r="C336" s="8"/>
      <c r="D336" s="8"/>
      <c r="E336" s="8"/>
      <c r="F336" s="8"/>
      <c r="G336" s="8"/>
      <c r="H336" s="8"/>
      <c r="I336" s="8"/>
      <c r="J336" s="8"/>
      <c r="K336" s="8"/>
      <c r="L336" s="8"/>
      <c r="M336" s="8" t="str">
        <f t="shared" si="4"/>
        <v/>
      </c>
    </row>
    <row r="337" spans="1:13" ht="17.25" customHeight="1">
      <c r="A337" s="228">
        <v>22</v>
      </c>
      <c r="B337" s="8" t="str">
        <f t="shared" si="3"/>
        <v>MUHAMMAD NAHDY RAMADHAN</v>
      </c>
      <c r="C337" s="8"/>
      <c r="D337" s="8"/>
      <c r="E337" s="8"/>
      <c r="F337" s="8"/>
      <c r="G337" s="8"/>
      <c r="H337" s="8"/>
      <c r="I337" s="8"/>
      <c r="J337" s="8"/>
      <c r="K337" s="8"/>
      <c r="L337" s="8"/>
      <c r="M337" s="8" t="str">
        <f t="shared" si="4"/>
        <v/>
      </c>
    </row>
    <row r="338" spans="1:13" ht="17.25" customHeight="1">
      <c r="A338" s="228">
        <v>23</v>
      </c>
      <c r="B338" s="8" t="str">
        <f t="shared" si="3"/>
        <v>MUHAMMAD NUR FADHILAH</v>
      </c>
      <c r="C338" s="8"/>
      <c r="D338" s="8"/>
      <c r="E338" s="8"/>
      <c r="F338" s="8"/>
      <c r="G338" s="8"/>
      <c r="H338" s="8"/>
      <c r="I338" s="8"/>
      <c r="J338" s="8"/>
      <c r="K338" s="8"/>
      <c r="L338" s="8"/>
      <c r="M338" s="8" t="str">
        <f t="shared" si="4"/>
        <v/>
      </c>
    </row>
    <row r="339" spans="1:13" ht="17.25" customHeight="1">
      <c r="A339" s="228">
        <v>24</v>
      </c>
      <c r="B339" s="8" t="str">
        <f t="shared" si="3"/>
        <v>MUHAMMAD RAHMAN</v>
      </c>
      <c r="C339" s="8"/>
      <c r="D339" s="8"/>
      <c r="E339" s="8"/>
      <c r="F339" s="8"/>
      <c r="G339" s="8"/>
      <c r="H339" s="8"/>
      <c r="I339" s="8"/>
      <c r="J339" s="8"/>
      <c r="K339" s="8"/>
      <c r="L339" s="8"/>
      <c r="M339" s="8" t="str">
        <f t="shared" si="4"/>
        <v/>
      </c>
    </row>
    <row r="340" spans="1:13" ht="17.25" customHeight="1">
      <c r="A340" s="228">
        <v>25</v>
      </c>
      <c r="B340" s="8" t="str">
        <f t="shared" si="3"/>
        <v>MUHAMMAD RAIHAN</v>
      </c>
      <c r="C340" s="8"/>
      <c r="D340" s="8"/>
      <c r="E340" s="8"/>
      <c r="F340" s="8"/>
      <c r="G340" s="8"/>
      <c r="H340" s="8"/>
      <c r="I340" s="8"/>
      <c r="J340" s="8"/>
      <c r="K340" s="8"/>
      <c r="L340" s="8"/>
      <c r="M340" s="8" t="str">
        <f t="shared" si="4"/>
        <v/>
      </c>
    </row>
    <row r="341" spans="1:13" ht="17.25" customHeight="1">
      <c r="A341" s="228">
        <v>26</v>
      </c>
      <c r="B341" s="8" t="str">
        <f t="shared" si="3"/>
        <v>MUHAMMAD RAYHAN PARIZAN</v>
      </c>
      <c r="C341" s="8"/>
      <c r="D341" s="8"/>
      <c r="E341" s="8"/>
      <c r="F341" s="8"/>
      <c r="G341" s="8"/>
      <c r="H341" s="8"/>
      <c r="I341" s="8"/>
      <c r="J341" s="8"/>
      <c r="K341" s="8"/>
      <c r="L341" s="8"/>
      <c r="M341" s="8" t="str">
        <f t="shared" si="4"/>
        <v/>
      </c>
    </row>
    <row r="342" spans="1:13" ht="17.25" customHeight="1">
      <c r="A342" s="228">
        <v>27</v>
      </c>
      <c r="B342" s="8" t="str">
        <f t="shared" si="3"/>
        <v>MUHAMMAD RIFKI</v>
      </c>
      <c r="C342" s="8"/>
      <c r="D342" s="8"/>
      <c r="E342" s="8"/>
      <c r="F342" s="8"/>
      <c r="G342" s="8"/>
      <c r="H342" s="8"/>
      <c r="I342" s="8"/>
      <c r="J342" s="8"/>
      <c r="K342" s="8"/>
      <c r="L342" s="8"/>
      <c r="M342" s="8" t="str">
        <f t="shared" si="4"/>
        <v/>
      </c>
    </row>
    <row r="343" spans="1:13" ht="17.25" customHeight="1">
      <c r="A343" s="228">
        <v>28</v>
      </c>
      <c r="B343" s="8" t="str">
        <f t="shared" si="3"/>
        <v>MUHAMMAD RINALDI MAULANA</v>
      </c>
      <c r="C343" s="8"/>
      <c r="D343" s="8"/>
      <c r="E343" s="8"/>
      <c r="F343" s="8"/>
      <c r="G343" s="8"/>
      <c r="H343" s="8"/>
      <c r="I343" s="8"/>
      <c r="J343" s="8"/>
      <c r="K343" s="8"/>
      <c r="L343" s="8"/>
      <c r="M343" s="8" t="str">
        <f t="shared" si="4"/>
        <v/>
      </c>
    </row>
    <row r="344" spans="1:13" ht="17.25" customHeight="1">
      <c r="A344" s="228">
        <v>29</v>
      </c>
      <c r="B344" s="8" t="str">
        <f t="shared" si="3"/>
        <v>MUHAMMAD RIZAL</v>
      </c>
      <c r="C344" s="8"/>
      <c r="D344" s="8"/>
      <c r="E344" s="8"/>
      <c r="F344" s="8"/>
      <c r="G344" s="8"/>
      <c r="H344" s="8"/>
      <c r="I344" s="8"/>
      <c r="J344" s="8"/>
      <c r="K344" s="8"/>
      <c r="L344" s="8"/>
      <c r="M344" s="8" t="str">
        <f t="shared" si="4"/>
        <v/>
      </c>
    </row>
    <row r="345" spans="1:13" ht="17.25" customHeight="1">
      <c r="A345" s="228">
        <v>30</v>
      </c>
      <c r="B345" s="8" t="str">
        <f t="shared" si="3"/>
        <v>MUHAMMAD RUDI</v>
      </c>
      <c r="C345" s="8"/>
      <c r="D345" s="8"/>
      <c r="E345" s="8"/>
      <c r="F345" s="8"/>
      <c r="G345" s="8"/>
      <c r="H345" s="8"/>
      <c r="I345" s="8"/>
      <c r="J345" s="8"/>
      <c r="K345" s="8"/>
      <c r="L345" s="8"/>
      <c r="M345" s="8" t="str">
        <f t="shared" si="4"/>
        <v/>
      </c>
    </row>
    <row r="346" spans="1:13" ht="17.25" customHeight="1">
      <c r="A346" s="228">
        <v>31</v>
      </c>
      <c r="B346" s="8" t="str">
        <f t="shared" si="3"/>
        <v>MUHAMMAD SARBANI</v>
      </c>
      <c r="C346" s="8"/>
      <c r="D346" s="8"/>
      <c r="E346" s="8"/>
      <c r="F346" s="8"/>
      <c r="G346" s="8"/>
      <c r="H346" s="8"/>
      <c r="I346" s="8"/>
      <c r="J346" s="8"/>
      <c r="K346" s="8"/>
      <c r="L346" s="8"/>
      <c r="M346" s="8" t="str">
        <f t="shared" si="4"/>
        <v/>
      </c>
    </row>
    <row r="347" spans="1:13" ht="17.25" customHeight="1">
      <c r="A347" s="228">
        <v>32</v>
      </c>
      <c r="B347" s="8" t="str">
        <f t="shared" si="3"/>
        <v>MUHAMMAD SYIFA ALIF NUGRAHA</v>
      </c>
      <c r="C347" s="8"/>
      <c r="D347" s="8"/>
      <c r="E347" s="8"/>
      <c r="F347" s="8"/>
      <c r="G347" s="8"/>
      <c r="H347" s="8"/>
      <c r="I347" s="8"/>
      <c r="J347" s="8"/>
      <c r="K347" s="8"/>
      <c r="L347" s="8"/>
      <c r="M347" s="8" t="str">
        <f t="shared" si="4"/>
        <v/>
      </c>
    </row>
    <row r="348" spans="1:13" ht="17.25" customHeight="1">
      <c r="A348" s="228">
        <v>33</v>
      </c>
      <c r="B348" s="8" t="str">
        <f t="shared" si="3"/>
        <v>MUHAMMAD YUSUF</v>
      </c>
      <c r="C348" s="8"/>
      <c r="D348" s="8"/>
      <c r="E348" s="8"/>
      <c r="F348" s="8"/>
      <c r="G348" s="8"/>
      <c r="H348" s="8"/>
      <c r="I348" s="8"/>
      <c r="J348" s="8"/>
      <c r="K348" s="8"/>
      <c r="L348" s="8"/>
      <c r="M348" s="8" t="str">
        <f t="shared" si="4"/>
        <v/>
      </c>
    </row>
    <row r="349" spans="1:13" ht="17.25" customHeight="1">
      <c r="A349" s="228">
        <v>34</v>
      </c>
      <c r="B349" s="8" t="str">
        <f t="shared" si="3"/>
        <v>OSAMAH NASRULLAH</v>
      </c>
      <c r="C349" s="8"/>
      <c r="D349" s="8"/>
      <c r="E349" s="8"/>
      <c r="F349" s="8"/>
      <c r="G349" s="8"/>
      <c r="H349" s="8"/>
      <c r="I349" s="8"/>
      <c r="J349" s="8"/>
      <c r="K349" s="8"/>
      <c r="L349" s="8"/>
      <c r="M349" s="8" t="str">
        <f t="shared" si="4"/>
        <v/>
      </c>
    </row>
    <row r="350" spans="1:13" ht="17.25" customHeight="1">
      <c r="A350" s="228">
        <v>35</v>
      </c>
      <c r="B350" s="8" t="str">
        <f t="shared" si="3"/>
        <v>RUDISA</v>
      </c>
      <c r="C350" s="8"/>
      <c r="D350" s="8"/>
      <c r="E350" s="8"/>
      <c r="F350" s="8"/>
      <c r="G350" s="8"/>
      <c r="H350" s="8"/>
      <c r="I350" s="8"/>
      <c r="J350" s="8"/>
      <c r="K350" s="8"/>
      <c r="L350" s="8"/>
      <c r="M350" s="8" t="str">
        <f t="shared" si="4"/>
        <v/>
      </c>
    </row>
    <row r="351" spans="1:13" ht="17.25" customHeight="1">
      <c r="A351" s="228">
        <v>36</v>
      </c>
      <c r="B351" s="8" t="str">
        <f t="shared" si="3"/>
        <v>ZAINAL ILMI</v>
      </c>
      <c r="C351" s="8"/>
      <c r="D351" s="8"/>
      <c r="E351" s="8"/>
      <c r="F351" s="8"/>
      <c r="G351" s="8"/>
      <c r="H351" s="8"/>
      <c r="I351" s="8"/>
      <c r="J351" s="8"/>
      <c r="K351" s="8"/>
      <c r="L351" s="8"/>
      <c r="M351" s="8" t="str">
        <f t="shared" si="4"/>
        <v/>
      </c>
    </row>
    <row r="352" spans="1:13" ht="17.25" customHeight="1">
      <c r="A352" s="228">
        <v>37</v>
      </c>
      <c r="B352" s="8">
        <f t="shared" si="3"/>
        <v>0</v>
      </c>
      <c r="C352" s="8"/>
      <c r="D352" s="8"/>
      <c r="E352" s="8"/>
      <c r="F352" s="8"/>
      <c r="G352" s="8"/>
      <c r="H352" s="8"/>
      <c r="I352" s="8"/>
      <c r="J352" s="8"/>
      <c r="K352" s="8"/>
      <c r="L352" s="8"/>
      <c r="M352" s="8" t="str">
        <f t="shared" si="4"/>
        <v/>
      </c>
    </row>
    <row r="353" spans="1:13" ht="17.25" customHeight="1">
      <c r="A353" s="228">
        <v>38</v>
      </c>
      <c r="B353" s="8">
        <f t="shared" si="3"/>
        <v>0</v>
      </c>
      <c r="C353" s="8"/>
      <c r="D353" s="8"/>
      <c r="E353" s="8"/>
      <c r="F353" s="8"/>
      <c r="G353" s="8"/>
      <c r="H353" s="8"/>
      <c r="I353" s="8"/>
      <c r="J353" s="8"/>
      <c r="K353" s="8"/>
      <c r="L353" s="8"/>
      <c r="M353" s="8" t="str">
        <f t="shared" si="4"/>
        <v/>
      </c>
    </row>
    <row r="354" spans="1:13" ht="17.25" customHeight="1">
      <c r="A354" s="228">
        <v>39</v>
      </c>
      <c r="B354" s="8">
        <f t="shared" si="3"/>
        <v>0</v>
      </c>
      <c r="C354" s="8"/>
      <c r="D354" s="8"/>
      <c r="E354" s="8"/>
      <c r="F354" s="8"/>
      <c r="G354" s="8"/>
      <c r="H354" s="8"/>
      <c r="I354" s="8"/>
      <c r="J354" s="8"/>
      <c r="K354" s="8"/>
      <c r="L354" s="8"/>
      <c r="M354" s="8" t="str">
        <f t="shared" si="4"/>
        <v/>
      </c>
    </row>
    <row r="355" spans="1:13" ht="17.25" customHeight="1">
      <c r="A355" s="228">
        <v>40</v>
      </c>
      <c r="B355" s="8">
        <f t="shared" si="3"/>
        <v>0</v>
      </c>
      <c r="C355" s="8"/>
      <c r="D355" s="8"/>
      <c r="E355" s="8"/>
      <c r="F355" s="8"/>
      <c r="G355" s="8"/>
      <c r="H355" s="8"/>
      <c r="I355" s="8"/>
      <c r="J355" s="8"/>
      <c r="K355" s="8"/>
      <c r="L355" s="8"/>
      <c r="M355" s="8" t="str">
        <f t="shared" si="4"/>
        <v/>
      </c>
    </row>
    <row r="357" spans="1:13" ht="17.25" customHeight="1">
      <c r="A357" s="1" t="s">
        <v>182</v>
      </c>
    </row>
    <row r="358" spans="1:13" ht="17.25" customHeight="1">
      <c r="B358" s="1" t="s">
        <v>159</v>
      </c>
    </row>
    <row r="359" spans="1:13" ht="17.25" customHeight="1">
      <c r="B359" s="1" t="s">
        <v>160</v>
      </c>
    </row>
    <row r="360" spans="1:13" ht="17.25" customHeight="1">
      <c r="B360" s="1" t="s">
        <v>161</v>
      </c>
    </row>
    <row r="361" spans="1:13" ht="17.25" customHeight="1">
      <c r="B361" s="1" t="s">
        <v>162</v>
      </c>
    </row>
    <row r="363" spans="1:13" ht="17.25" customHeight="1">
      <c r="A363" s="1" t="s">
        <v>163</v>
      </c>
    </row>
    <row r="364" spans="1:13" ht="17.25" customHeight="1">
      <c r="A364" s="14">
        <v>1</v>
      </c>
      <c r="B364" s="327" t="s">
        <v>391</v>
      </c>
      <c r="C364" s="327"/>
      <c r="D364" s="327"/>
      <c r="E364" s="327"/>
      <c r="F364" s="327"/>
      <c r="G364" s="327"/>
      <c r="H364" s="327"/>
    </row>
    <row r="365" spans="1:13" ht="17.25" customHeight="1">
      <c r="A365" s="14">
        <v>2</v>
      </c>
      <c r="B365" s="327" t="s">
        <v>393</v>
      </c>
      <c r="C365" s="327"/>
      <c r="D365" s="327"/>
      <c r="E365" s="327"/>
      <c r="F365" s="327"/>
      <c r="G365" s="327"/>
      <c r="H365" s="327"/>
    </row>
    <row r="366" spans="1:13" ht="17.25" customHeight="1">
      <c r="A366" s="14">
        <v>3</v>
      </c>
      <c r="B366" s="327" t="s">
        <v>394</v>
      </c>
      <c r="C366" s="327"/>
      <c r="D366" s="327"/>
      <c r="E366" s="327"/>
      <c r="F366" s="327"/>
      <c r="G366" s="327"/>
      <c r="H366" s="327"/>
    </row>
    <row r="367" spans="1:13" ht="17.25" customHeight="1">
      <c r="A367" s="14">
        <v>4</v>
      </c>
      <c r="B367" s="327"/>
      <c r="C367" s="327"/>
      <c r="D367" s="327"/>
      <c r="E367" s="327"/>
      <c r="F367" s="327"/>
      <c r="G367" s="327"/>
      <c r="H367" s="327"/>
    </row>
    <row r="368" spans="1:13" ht="17.25" customHeight="1">
      <c r="A368" s="14">
        <v>5</v>
      </c>
      <c r="B368" s="327"/>
      <c r="C368" s="327"/>
      <c r="D368" s="327"/>
      <c r="E368" s="327"/>
      <c r="F368" s="327"/>
      <c r="G368" s="327"/>
      <c r="H368" s="327"/>
    </row>
    <row r="369" spans="1:10" ht="17.25" customHeight="1">
      <c r="A369" s="14">
        <v>6</v>
      </c>
      <c r="B369" s="327"/>
      <c r="C369" s="327"/>
      <c r="D369" s="327"/>
      <c r="E369" s="327"/>
      <c r="F369" s="327"/>
      <c r="G369" s="327"/>
      <c r="H369" s="327"/>
    </row>
    <row r="370" spans="1:10" ht="17.25" customHeight="1">
      <c r="A370" s="14">
        <v>7</v>
      </c>
      <c r="B370" s="327"/>
      <c r="C370" s="327"/>
      <c r="D370" s="327"/>
      <c r="E370" s="327"/>
      <c r="F370" s="327"/>
      <c r="G370" s="327"/>
      <c r="H370" s="327"/>
    </row>
    <row r="371" spans="1:10" ht="17.25" customHeight="1">
      <c r="A371" s="14">
        <v>8</v>
      </c>
      <c r="B371" s="327"/>
      <c r="C371" s="327"/>
      <c r="D371" s="327"/>
      <c r="E371" s="327"/>
      <c r="F371" s="327"/>
      <c r="G371" s="327"/>
      <c r="H371" s="327"/>
    </row>
    <row r="372" spans="1:10" ht="17.25" customHeight="1">
      <c r="A372" s="14">
        <v>9</v>
      </c>
      <c r="B372" s="327"/>
      <c r="C372" s="327"/>
      <c r="D372" s="327"/>
      <c r="E372" s="327"/>
      <c r="F372" s="327"/>
      <c r="G372" s="327"/>
      <c r="H372" s="327"/>
    </row>
    <row r="373" spans="1:10" ht="17.25" customHeight="1">
      <c r="A373" s="14">
        <v>10</v>
      </c>
      <c r="B373" s="327"/>
      <c r="C373" s="327"/>
      <c r="D373" s="327"/>
      <c r="E373" s="327"/>
      <c r="F373" s="327"/>
      <c r="G373" s="327"/>
      <c r="H373" s="327"/>
    </row>
    <row r="375" spans="1:10" ht="17.25" customHeight="1">
      <c r="B375" s="1" t="s">
        <v>164</v>
      </c>
    </row>
    <row r="376" spans="1:10" ht="17.25" customHeight="1">
      <c r="A376" s="479" t="s">
        <v>165</v>
      </c>
      <c r="B376" s="465"/>
      <c r="C376" s="97" t="s">
        <v>166</v>
      </c>
      <c r="D376" s="97"/>
      <c r="E376" s="97" t="s">
        <v>167</v>
      </c>
      <c r="F376" s="97"/>
      <c r="G376" s="97"/>
      <c r="H376" s="97" t="s">
        <v>36</v>
      </c>
    </row>
    <row r="377" spans="1:10" ht="17.25" customHeight="1">
      <c r="A377" s="483" t="e">
        <f>C314</f>
        <v>#REF!</v>
      </c>
      <c r="B377" s="465"/>
      <c r="C377" s="98" t="s">
        <v>168</v>
      </c>
      <c r="D377" s="98"/>
      <c r="E377" s="230"/>
      <c r="F377" s="230"/>
      <c r="G377" s="230"/>
      <c r="H377" s="232"/>
    </row>
    <row r="378" spans="1:10" ht="17.25" customHeight="1">
      <c r="A378" s="487" t="s">
        <v>169</v>
      </c>
      <c r="B378" s="488"/>
      <c r="C378" s="230"/>
      <c r="D378" s="230"/>
      <c r="E378" s="230"/>
      <c r="F378" s="230"/>
      <c r="G378" s="230"/>
      <c r="H378" s="232"/>
    </row>
    <row r="380" spans="1:10" ht="17.25" customHeight="1">
      <c r="A380" s="1" t="s">
        <v>171</v>
      </c>
    </row>
    <row r="381" spans="1:10" ht="81.75" customHeight="1">
      <c r="B381" s="469" t="str">
        <f>"Pembelajaran Remedial dilaksanakan segera setelah diadakan penilaian bagi peserta didik yang mendapat nilai di bawah "&amp;kkmmpp!F8 &amp;" .Strategi pembelajaran remedial dilaksanakan dengan …………………………………….. berdasarkan indikator pembelajaran yang belum dicapai oleh masing-masing peserta didik"</f>
        <v>Pembelajaran Remedial dilaksanakan segera setelah diadakan penilaian bagi peserta didik yang mendapat nilai di bawah 75 .Strategi pembelajaran remedial dilaksanakan dengan …………………………………….. berdasarkan indikator pembelajaran yang belum dicapai oleh masing-masing peserta didik</v>
      </c>
      <c r="C381" s="327"/>
      <c r="D381" s="327"/>
      <c r="E381" s="327"/>
      <c r="F381" s="327"/>
      <c r="G381" s="327"/>
      <c r="H381" s="327"/>
      <c r="I381" s="327"/>
      <c r="J381" s="327"/>
    </row>
    <row r="383" spans="1:10" ht="17.25" customHeight="1">
      <c r="A383" s="1" t="s">
        <v>172</v>
      </c>
    </row>
    <row r="384" spans="1:10" ht="17.25" customHeight="1">
      <c r="B384" s="469" t="str">
        <f>"Pengayaan diberikan kepada peserta didik yang mendapat nilai di atas "&amp;kkmmpp!F8 &amp;" . dengan cara …………………."</f>
        <v>Pengayaan diberikan kepada peserta didik yang mendapat nilai di atas 75 . dengan cara ………………….</v>
      </c>
      <c r="C384" s="327"/>
      <c r="D384" s="327"/>
      <c r="E384" s="327"/>
      <c r="F384" s="327"/>
      <c r="G384" s="327"/>
      <c r="H384" s="327"/>
      <c r="I384" s="327"/>
      <c r="J384" s="327"/>
    </row>
    <row r="386" spans="1:10" ht="17.25" customHeight="1">
      <c r="A386" s="5" t="s">
        <v>173</v>
      </c>
    </row>
    <row r="387" spans="1:10" ht="17.25" customHeight="1">
      <c r="A387" s="1">
        <v>1</v>
      </c>
      <c r="B387" s="1" t="s">
        <v>174</v>
      </c>
      <c r="C387" s="466" t="s">
        <v>405</v>
      </c>
      <c r="D387" s="466"/>
      <c r="E387" s="466"/>
      <c r="F387" s="466"/>
      <c r="G387" s="466"/>
      <c r="H387" s="466"/>
      <c r="I387" s="466"/>
      <c r="J387" s="466"/>
    </row>
    <row r="389" spans="1:10" ht="17.25" customHeight="1">
      <c r="A389" s="1">
        <v>2</v>
      </c>
      <c r="B389" s="1" t="s">
        <v>175</v>
      </c>
      <c r="C389" s="466" t="s">
        <v>406</v>
      </c>
      <c r="D389" s="466"/>
      <c r="E389" s="466"/>
      <c r="F389" s="466"/>
      <c r="G389" s="466"/>
      <c r="H389" s="466"/>
      <c r="I389" s="466"/>
      <c r="J389" s="466"/>
    </row>
    <row r="391" spans="1:10" s="7" customFormat="1" ht="36" customHeight="1">
      <c r="A391" s="7">
        <v>3</v>
      </c>
      <c r="B391" s="7" t="s">
        <v>51</v>
      </c>
      <c r="C391" s="327" t="str">
        <f>": "&amp;silabus!G35</f>
        <v>: - Buku Pengetahuan Bahan
- Tempat Usaha/Toko/MM</v>
      </c>
      <c r="D391" s="327"/>
      <c r="E391" s="327"/>
      <c r="F391" s="327"/>
      <c r="G391" s="327"/>
      <c r="H391" s="327"/>
      <c r="I391" s="327"/>
      <c r="J391" s="327"/>
    </row>
    <row r="393" spans="1:10" ht="17.25" customHeight="1">
      <c r="B393" s="1" t="s">
        <v>176</v>
      </c>
      <c r="H393" s="1" t="str">
        <f>ki!C11</f>
        <v>Barabai, 16 April 2020</v>
      </c>
    </row>
    <row r="394" spans="1:10" ht="17.25" customHeight="1">
      <c r="B394" s="1" t="str">
        <f>ki!A12</f>
        <v>Kepala SMKN 1 Barabai</v>
      </c>
      <c r="H394" s="1" t="str">
        <f>ki!C12</f>
        <v>Guru Mata Pelajaran</v>
      </c>
    </row>
    <row r="398" spans="1:10" ht="17.25" customHeight="1">
      <c r="B398" s="1" t="str">
        <f>ki!A16</f>
        <v>Norta Dewi Yuniati, S.P, M.Pd</v>
      </c>
      <c r="H398" s="1" t="str">
        <f>ki!C16</f>
        <v>Abdian Noor, S.Pd</v>
      </c>
    </row>
    <row r="399" spans="1:10" ht="17.25" customHeight="1">
      <c r="B399" s="1" t="str">
        <f>ki!A17</f>
        <v>NIP. 19710623 200604 2 021</v>
      </c>
      <c r="H399" s="1" t="str">
        <f>ki!C17</f>
        <v>NIP. 19680906 199412 1 005</v>
      </c>
    </row>
  </sheetData>
  <mergeCells count="234">
    <mergeCell ref="B384:J384"/>
    <mergeCell ref="C387:J387"/>
    <mergeCell ref="C389:J389"/>
    <mergeCell ref="C391:J391"/>
    <mergeCell ref="B372:H372"/>
    <mergeCell ref="B373:H373"/>
    <mergeCell ref="A376:B376"/>
    <mergeCell ref="A377:B377"/>
    <mergeCell ref="A378:B378"/>
    <mergeCell ref="B381:J381"/>
    <mergeCell ref="B366:H366"/>
    <mergeCell ref="B367:H367"/>
    <mergeCell ref="B368:H368"/>
    <mergeCell ref="B369:H369"/>
    <mergeCell ref="B370:H370"/>
    <mergeCell ref="B371:H371"/>
    <mergeCell ref="B308:H308"/>
    <mergeCell ref="B309:H309"/>
    <mergeCell ref="B310:H310"/>
    <mergeCell ref="C314:L314"/>
    <mergeCell ref="B364:H364"/>
    <mergeCell ref="B365:H365"/>
    <mergeCell ref="B302:H302"/>
    <mergeCell ref="B303:H303"/>
    <mergeCell ref="B304:H304"/>
    <mergeCell ref="B305:H305"/>
    <mergeCell ref="B306:H306"/>
    <mergeCell ref="B307:H307"/>
    <mergeCell ref="B254:H254"/>
    <mergeCell ref="A257:A258"/>
    <mergeCell ref="B257:B258"/>
    <mergeCell ref="C257:L257"/>
    <mergeCell ref="M257:M258"/>
    <mergeCell ref="B301:H301"/>
    <mergeCell ref="B248:H248"/>
    <mergeCell ref="B249:H249"/>
    <mergeCell ref="B250:H250"/>
    <mergeCell ref="B251:H251"/>
    <mergeCell ref="B252:H252"/>
    <mergeCell ref="B253:H253"/>
    <mergeCell ref="B242:H242"/>
    <mergeCell ref="B243:H243"/>
    <mergeCell ref="A244:H244"/>
    <mergeCell ref="B245:H245"/>
    <mergeCell ref="B246:H246"/>
    <mergeCell ref="B247:H247"/>
    <mergeCell ref="B236:H236"/>
    <mergeCell ref="B237:H237"/>
    <mergeCell ref="B238:H238"/>
    <mergeCell ref="B239:H239"/>
    <mergeCell ref="B240:H240"/>
    <mergeCell ref="B241:H241"/>
    <mergeCell ref="A232:B232"/>
    <mergeCell ref="C232:D232"/>
    <mergeCell ref="E232:G232"/>
    <mergeCell ref="A233:H233"/>
    <mergeCell ref="B234:H234"/>
    <mergeCell ref="B235:H235"/>
    <mergeCell ref="D140:E140"/>
    <mergeCell ref="D141:E141"/>
    <mergeCell ref="D142:E142"/>
    <mergeCell ref="D143:E143"/>
    <mergeCell ref="A231:B231"/>
    <mergeCell ref="C231:D231"/>
    <mergeCell ref="E231:G231"/>
    <mergeCell ref="A133:H133"/>
    <mergeCell ref="A134:B134"/>
    <mergeCell ref="C134:D134"/>
    <mergeCell ref="E134:G134"/>
    <mergeCell ref="D138:E138"/>
    <mergeCell ref="D139:E139"/>
    <mergeCell ref="A129:H129"/>
    <mergeCell ref="A130:B130"/>
    <mergeCell ref="C130:D130"/>
    <mergeCell ref="E130:G130"/>
    <mergeCell ref="A131:H131"/>
    <mergeCell ref="A132:B132"/>
    <mergeCell ref="C132:D132"/>
    <mergeCell ref="E132:G132"/>
    <mergeCell ref="A124:H124"/>
    <mergeCell ref="A125:B125"/>
    <mergeCell ref="C125:D125"/>
    <mergeCell ref="E125:G125"/>
    <mergeCell ref="A128:B128"/>
    <mergeCell ref="C128:D128"/>
    <mergeCell ref="E128:G128"/>
    <mergeCell ref="A120:H120"/>
    <mergeCell ref="A121:B121"/>
    <mergeCell ref="C121:D121"/>
    <mergeCell ref="E121:G121"/>
    <mergeCell ref="A122:H122"/>
    <mergeCell ref="A123:B123"/>
    <mergeCell ref="C123:D123"/>
    <mergeCell ref="E123:G123"/>
    <mergeCell ref="A115:H115"/>
    <mergeCell ref="A116:B116"/>
    <mergeCell ref="C116:D116"/>
    <mergeCell ref="E116:G116"/>
    <mergeCell ref="A119:B119"/>
    <mergeCell ref="C119:D119"/>
    <mergeCell ref="E119:G119"/>
    <mergeCell ref="A111:H111"/>
    <mergeCell ref="A112:B112"/>
    <mergeCell ref="C112:D112"/>
    <mergeCell ref="E112:G112"/>
    <mergeCell ref="A113:H113"/>
    <mergeCell ref="A114:B114"/>
    <mergeCell ref="C114:D114"/>
    <mergeCell ref="E114:G114"/>
    <mergeCell ref="A106:H106"/>
    <mergeCell ref="A107:B107"/>
    <mergeCell ref="C107:D107"/>
    <mergeCell ref="E107:G107"/>
    <mergeCell ref="A110:B110"/>
    <mergeCell ref="C110:D110"/>
    <mergeCell ref="E110:G110"/>
    <mergeCell ref="A102:H102"/>
    <mergeCell ref="A103:B103"/>
    <mergeCell ref="C103:D103"/>
    <mergeCell ref="E103:G103"/>
    <mergeCell ref="A104:H104"/>
    <mergeCell ref="A105:B105"/>
    <mergeCell ref="C105:D105"/>
    <mergeCell ref="E105:G105"/>
    <mergeCell ref="A97:H97"/>
    <mergeCell ref="A98:B98"/>
    <mergeCell ref="C98:D98"/>
    <mergeCell ref="E98:G98"/>
    <mergeCell ref="A101:B101"/>
    <mergeCell ref="C101:D101"/>
    <mergeCell ref="E101:G101"/>
    <mergeCell ref="A93:H93"/>
    <mergeCell ref="A94:B94"/>
    <mergeCell ref="C94:D94"/>
    <mergeCell ref="E94:G94"/>
    <mergeCell ref="A95:H95"/>
    <mergeCell ref="A96:B96"/>
    <mergeCell ref="C96:D96"/>
    <mergeCell ref="E96:G96"/>
    <mergeCell ref="A88:H88"/>
    <mergeCell ref="A89:B89"/>
    <mergeCell ref="C89:D89"/>
    <mergeCell ref="E89:G89"/>
    <mergeCell ref="A92:B92"/>
    <mergeCell ref="C92:D92"/>
    <mergeCell ref="E92:G92"/>
    <mergeCell ref="A84:H84"/>
    <mergeCell ref="A85:B85"/>
    <mergeCell ref="C85:D85"/>
    <mergeCell ref="E85:G85"/>
    <mergeCell ref="A86:H86"/>
    <mergeCell ref="A87:B87"/>
    <mergeCell ref="C87:D87"/>
    <mergeCell ref="E87:G87"/>
    <mergeCell ref="A79:H79"/>
    <mergeCell ref="A80:B80"/>
    <mergeCell ref="C80:D80"/>
    <mergeCell ref="E80:G80"/>
    <mergeCell ref="A83:B83"/>
    <mergeCell ref="C83:D83"/>
    <mergeCell ref="E83:G83"/>
    <mergeCell ref="A75:H75"/>
    <mergeCell ref="A76:B76"/>
    <mergeCell ref="C76:D76"/>
    <mergeCell ref="E76:G76"/>
    <mergeCell ref="A77:H77"/>
    <mergeCell ref="A78:B78"/>
    <mergeCell ref="C78:D78"/>
    <mergeCell ref="E78:G78"/>
    <mergeCell ref="A70:H70"/>
    <mergeCell ref="A71:B71"/>
    <mergeCell ref="C71:D71"/>
    <mergeCell ref="E71:G71"/>
    <mergeCell ref="A74:B74"/>
    <mergeCell ref="C74:D74"/>
    <mergeCell ref="E74:G74"/>
    <mergeCell ref="A66:H66"/>
    <mergeCell ref="A67:B67"/>
    <mergeCell ref="C67:D67"/>
    <mergeCell ref="E67:G67"/>
    <mergeCell ref="A68:H68"/>
    <mergeCell ref="A69:B69"/>
    <mergeCell ref="C69:D69"/>
    <mergeCell ref="E69:G69"/>
    <mergeCell ref="A61:H61"/>
    <mergeCell ref="A62:B62"/>
    <mergeCell ref="C62:D62"/>
    <mergeCell ref="E62:G62"/>
    <mergeCell ref="A65:B65"/>
    <mergeCell ref="C65:D65"/>
    <mergeCell ref="E65:G65"/>
    <mergeCell ref="A57:H57"/>
    <mergeCell ref="A58:B58"/>
    <mergeCell ref="C58:D58"/>
    <mergeCell ref="E58:G58"/>
    <mergeCell ref="A59:H59"/>
    <mergeCell ref="A60:B60"/>
    <mergeCell ref="C60:D60"/>
    <mergeCell ref="E60:G60"/>
    <mergeCell ref="A52:H52"/>
    <mergeCell ref="A53:B53"/>
    <mergeCell ref="C53:D53"/>
    <mergeCell ref="E53:G53"/>
    <mergeCell ref="A56:B56"/>
    <mergeCell ref="C56:D56"/>
    <mergeCell ref="E56:G56"/>
    <mergeCell ref="A48:H48"/>
    <mergeCell ref="A49:B49"/>
    <mergeCell ref="C49:D49"/>
    <mergeCell ref="E49:G49"/>
    <mergeCell ref="A50:H50"/>
    <mergeCell ref="A51:B51"/>
    <mergeCell ref="C51:D51"/>
    <mergeCell ref="E51:G51"/>
    <mergeCell ref="A30:J30"/>
    <mergeCell ref="A31:J31"/>
    <mergeCell ref="A34:J34"/>
    <mergeCell ref="A35:J35"/>
    <mergeCell ref="A38:J38"/>
    <mergeCell ref="A47:B47"/>
    <mergeCell ref="C47:D47"/>
    <mergeCell ref="E47:G47"/>
    <mergeCell ref="A20:J20"/>
    <mergeCell ref="A21:J21"/>
    <mergeCell ref="A22:J22"/>
    <mergeCell ref="A23:J23"/>
    <mergeCell ref="A26:J26"/>
    <mergeCell ref="A27:J27"/>
    <mergeCell ref="A1:J1"/>
    <mergeCell ref="A2:J2"/>
    <mergeCell ref="A3:J3"/>
    <mergeCell ref="A4:J4"/>
    <mergeCell ref="A5:J5"/>
    <mergeCell ref="A7:J7"/>
  </mergeCells>
  <pageMargins left="0.7" right="0.7" top="0.75" bottom="0.75" header="0.3" footer="0.3"/>
  <pageSetup orientation="portrait" r:id="rId1"/>
  <drawing r:id="rId2"/>
</worksheet>
</file>

<file path=xl/worksheets/sheet42.xml><?xml version="1.0" encoding="utf-8"?>
<worksheet xmlns="http://schemas.openxmlformats.org/spreadsheetml/2006/main" xmlns:r="http://schemas.openxmlformats.org/officeDocument/2006/relationships">
  <dimension ref="A1:N399"/>
  <sheetViews>
    <sheetView topLeftCell="A253" zoomScale="85" zoomScaleNormal="85" workbookViewId="0">
      <selection activeCell="L29" sqref="L29"/>
    </sheetView>
  </sheetViews>
  <sheetFormatPr defaultRowHeight="17.25" customHeight="1"/>
  <cols>
    <col min="1" max="1" width="4.42578125" style="1" customWidth="1"/>
    <col min="2" max="2" width="22.28515625" style="1" customWidth="1"/>
    <col min="3" max="8" width="11.85546875" style="1" customWidth="1"/>
    <col min="9" max="13" width="8.28515625" style="1" customWidth="1"/>
    <col min="14" max="15" width="11.85546875" style="1" customWidth="1"/>
    <col min="16" max="16384" width="9.140625" style="1"/>
  </cols>
  <sheetData>
    <row r="1" spans="1:14" ht="17.25" customHeight="1">
      <c r="A1" s="352" t="str">
        <f>alokasi!A1</f>
        <v>PEMERINTAH KABUPATEN HULU SUNGAI SELATAN</v>
      </c>
      <c r="B1" s="352"/>
      <c r="C1" s="352"/>
      <c r="D1" s="352"/>
      <c r="E1" s="352"/>
      <c r="F1" s="352"/>
      <c r="G1" s="352"/>
      <c r="H1" s="352"/>
      <c r="I1" s="352"/>
      <c r="J1" s="352"/>
    </row>
    <row r="2" spans="1:14" ht="17.25" customHeight="1">
      <c r="A2" s="352" t="str">
        <f>alokasi!A2</f>
        <v>DINAS PENDIDIKAN</v>
      </c>
      <c r="B2" s="352"/>
      <c r="C2" s="352"/>
      <c r="D2" s="352"/>
      <c r="E2" s="352"/>
      <c r="F2" s="352"/>
      <c r="G2" s="352"/>
      <c r="H2" s="352"/>
      <c r="I2" s="352"/>
      <c r="J2" s="352"/>
    </row>
    <row r="3" spans="1:14" ht="17.25" customHeight="1">
      <c r="A3" s="349" t="str">
        <f>alokasi!A3</f>
        <v>SEKOLAH MENENGAH KEJURUAN NEGERI 2 KANDANGAN</v>
      </c>
      <c r="B3" s="349"/>
      <c r="C3" s="349"/>
      <c r="D3" s="349"/>
      <c r="E3" s="349"/>
      <c r="F3" s="349"/>
      <c r="G3" s="349"/>
      <c r="H3" s="349"/>
      <c r="I3" s="349"/>
      <c r="J3" s="349"/>
    </row>
    <row r="4" spans="1:14" ht="17.25" customHeight="1">
      <c r="A4" s="352" t="str">
        <f>alokasi!A4</f>
        <v>Jln .Gambah Dalam No 77 Telp. 22156 Kandangan 71215</v>
      </c>
      <c r="B4" s="352"/>
      <c r="C4" s="352"/>
      <c r="D4" s="352"/>
      <c r="E4" s="352"/>
      <c r="F4" s="352"/>
      <c r="G4" s="352"/>
      <c r="H4" s="352"/>
      <c r="I4" s="352"/>
      <c r="J4" s="352"/>
    </row>
    <row r="5" spans="1:14" ht="17.25" customHeight="1" thickBot="1">
      <c r="A5" s="478" t="str">
        <f>alokasi!A5</f>
        <v>Website : www.smkn2kandangan.sch.id  Email  : smkn2kdg@yahoo.co.id</v>
      </c>
      <c r="B5" s="478"/>
      <c r="C5" s="478"/>
      <c r="D5" s="478"/>
      <c r="E5" s="478"/>
      <c r="F5" s="478"/>
      <c r="G5" s="478"/>
      <c r="H5" s="478"/>
      <c r="I5" s="478"/>
      <c r="J5" s="478"/>
    </row>
    <row r="6" spans="1:14" ht="17.25" customHeight="1" thickTop="1"/>
    <row r="7" spans="1:14" ht="17.25" customHeight="1">
      <c r="A7" s="317" t="s">
        <v>58</v>
      </c>
      <c r="B7" s="317"/>
      <c r="C7" s="317"/>
      <c r="D7" s="317"/>
      <c r="E7" s="317"/>
      <c r="F7" s="317"/>
      <c r="G7" s="317"/>
      <c r="H7" s="317"/>
      <c r="I7" s="317"/>
      <c r="J7" s="317"/>
    </row>
    <row r="9" spans="1:14" ht="17.25" customHeight="1">
      <c r="A9" s="1" t="s">
        <v>373</v>
      </c>
      <c r="C9" s="1" t="str">
        <f>": "&amp;data!$C$3</f>
        <v>: SMKN 1 Barabai</v>
      </c>
    </row>
    <row r="10" spans="1:14" ht="17.25" customHeight="1">
      <c r="A10" s="1" t="s">
        <v>374</v>
      </c>
      <c r="C10" s="1" t="str">
        <f>": "&amp;data!$C$17</f>
        <v>: Bisnis dan Pemasaran</v>
      </c>
    </row>
    <row r="11" spans="1:14" ht="17.25" customHeight="1">
      <c r="A11" s="1" t="s">
        <v>200</v>
      </c>
      <c r="C11" s="1" t="str">
        <f>": "&amp;data!$C$18</f>
        <v>: Bisnis Daring dan Pemasaran</v>
      </c>
    </row>
    <row r="12" spans="1:14" ht="17.25" customHeight="1">
      <c r="A12" s="1" t="s">
        <v>0</v>
      </c>
      <c r="C12" s="1" t="str">
        <f>": "&amp;data!$C$5</f>
        <v>: Administrasi Transakssi</v>
      </c>
    </row>
    <row r="13" spans="1:14" ht="17.25" customHeight="1">
      <c r="A13" s="1" t="s">
        <v>1</v>
      </c>
      <c r="C13" s="1" t="str">
        <f>": "&amp;data!$C$6</f>
        <v>: XI  BDP</v>
      </c>
    </row>
    <row r="14" spans="1:14" ht="17.25" customHeight="1">
      <c r="A14" s="1" t="s">
        <v>38</v>
      </c>
      <c r="C14" s="1" t="str">
        <f>matrik!B4</f>
        <v>Genap</v>
      </c>
    </row>
    <row r="15" spans="1:14" ht="17.25" customHeight="1">
      <c r="A15" s="1" t="s">
        <v>378</v>
      </c>
      <c r="C15" s="96"/>
      <c r="D15" s="96"/>
      <c r="K15" s="1" t="s">
        <v>80</v>
      </c>
      <c r="L15" s="1" t="s">
        <v>385</v>
      </c>
      <c r="M15" s="1" t="s">
        <v>386</v>
      </c>
    </row>
    <row r="16" spans="1:14" ht="17.25" customHeight="1">
      <c r="A16" s="1" t="s">
        <v>379</v>
      </c>
      <c r="C16" s="96" t="e">
        <f>": "&amp;silabus!#REF!&amp;" JP"</f>
        <v>#REF!</v>
      </c>
      <c r="D16" s="96"/>
      <c r="K16" s="96" t="e">
        <f>silabus!#REF!</f>
        <v>#REF!</v>
      </c>
      <c r="L16" s="1" t="e">
        <f>K16*45</f>
        <v>#REF!</v>
      </c>
      <c r="M16" s="1" t="e">
        <f>L16-H49-H53</f>
        <v>#REF!</v>
      </c>
      <c r="N16" s="1" t="s">
        <v>80</v>
      </c>
    </row>
    <row r="17" spans="1:14" ht="17.25" customHeight="1">
      <c r="A17" s="1" t="s">
        <v>380</v>
      </c>
      <c r="C17" s="96" t="e">
        <f>": "&amp;silabus!#REF!&amp;" JP"</f>
        <v>#REF!</v>
      </c>
      <c r="D17" s="96"/>
      <c r="K17" s="96" t="e">
        <f>silabus!#REF!</f>
        <v>#REF!</v>
      </c>
      <c r="L17" s="1" t="e">
        <f>K17*45</f>
        <v>#REF!</v>
      </c>
      <c r="M17" s="1" t="e">
        <f>L17</f>
        <v>#REF!</v>
      </c>
      <c r="N17" s="1" t="s">
        <v>80</v>
      </c>
    </row>
    <row r="19" spans="1:14" ht="17.25" customHeight="1">
      <c r="A19" s="5" t="s">
        <v>59</v>
      </c>
    </row>
    <row r="20" spans="1:14" ht="17.25" customHeight="1">
      <c r="A20" s="327" t="str">
        <f>silabus!$A$14&amp;" "&amp;silabus!$B$14</f>
        <v>KI-1 : Menghayati dan mengamalkan ajaran agama yang dianutnya</v>
      </c>
      <c r="B20" s="327"/>
      <c r="C20" s="327"/>
      <c r="D20" s="327"/>
      <c r="E20" s="327"/>
      <c r="F20" s="327"/>
      <c r="G20" s="327"/>
      <c r="H20" s="327"/>
      <c r="I20" s="327"/>
      <c r="J20" s="327"/>
    </row>
    <row r="21" spans="1:14" ht="17.25" customHeight="1">
      <c r="A21" s="327" t="str">
        <f>silabus!$A$15&amp;" "&amp;silabus!$B$15</f>
        <v>KI-2 : Menghayati dan mengamalkan perilaku jujur, disiplin, santun, peduli (gotong royong, kerja sama, toleran, damai), bertanggung-jawab, responsif, dan proaktif melalui keteladanan, pemberian nasihat, penguatan, pembiasaan, dan pengkondisian secara berkesinambungan serta menunjukkan sikap sebagai bagian dari solusi atas berbagai permasalahan dalam berinteraksi secara efektif dengan lingkungan sosial dan alam serta dalam menempatkan diri sebagai cerminan bangsa dalam pergaulan dunia</v>
      </c>
      <c r="B21" s="327"/>
      <c r="C21" s="327"/>
      <c r="D21" s="327"/>
      <c r="E21" s="327"/>
      <c r="F21" s="327"/>
      <c r="G21" s="327"/>
      <c r="H21" s="327"/>
      <c r="I21" s="327"/>
      <c r="J21" s="327"/>
    </row>
    <row r="22" spans="1:14" ht="17.25" customHeight="1">
      <c r="A22" s="327" t="str">
        <f>silabus!$A$16&amp;" "&amp;silabus!$B$16</f>
        <v>KI-3 : Memahami, menerapkan, menganalisis, dan mengevaluasi tentang pengetahuan faktual, konseptual, operasional dasar, dan metakognitif sesuai dengan bidang dan lingkup kerja Bisnis Daring dan Pemasaran pada tingkat teknis, spesifik, detil, dan kompleks, berkenaan dengan ilmu pengetahuan, teknologi, seni, budaya, dan humaniora dalam konteks pengembangan potensi diri sebagai bagian dari keluarga, sekolah, dunia kerja, warga masyarakat nasional, regional, dan internasional.</v>
      </c>
      <c r="B22" s="327"/>
      <c r="C22" s="327"/>
      <c r="D22" s="327"/>
      <c r="E22" s="327"/>
      <c r="F22" s="327"/>
      <c r="G22" s="327"/>
      <c r="H22" s="327"/>
      <c r="I22" s="327"/>
      <c r="J22" s="327"/>
    </row>
    <row r="23" spans="1:14" ht="17.25" customHeight="1">
      <c r="A23" s="327" t="str">
        <f>silabus!$A$17&amp;" "&amp;silabus!$B$17</f>
        <v>KI-4 : Melaksanakan tugas spesifik dengan menggunakan alat, informasi, dan prosedur kerja yang lazim dilakukan serta memecahkan masalah sesuai dengan lingkup Administrasi Umum sebagai Dasar Bidang Bisnis dan Manajemen. Menampilkan kinerja di bawah bimbingan dengan mutu dan kuantitas yang terukur sesuai dengan standar kompetensi kerja. Menunjukkan keterampilan menalar, mengolah, dan menyaji secara efektif, kreatif, produktif, kritis, mandiri, kolaboratif, komunikatif, dan solutif dalam ranah abstrak terkait dengan pengembangan dari yang dipelajarinya di sekolah, serta mampu melaksanakan tugas spesifik di bawah pengawasan langsung. Menunjukkan keterampilan mempersepsi, kesiapan, meniru, membiasakan, gerak mahir, menjadikan gerak alami dalam ranah konkret terkait dengan pengembangan dari yang dipelajarinya di sekolah, serta mampu melaksanakan tugas spesifik di bawah pengawasan langsung.</v>
      </c>
      <c r="B23" s="327"/>
      <c r="C23" s="327"/>
      <c r="D23" s="327"/>
      <c r="E23" s="327"/>
      <c r="F23" s="327"/>
      <c r="G23" s="327"/>
      <c r="H23" s="327"/>
      <c r="I23" s="327"/>
      <c r="J23" s="327"/>
    </row>
    <row r="25" spans="1:14" ht="17.25" customHeight="1">
      <c r="A25" s="5" t="s">
        <v>60</v>
      </c>
    </row>
    <row r="26" spans="1:14" ht="17.25" customHeight="1">
      <c r="A26" s="327" t="e">
        <f>silabus!#REF!</f>
        <v>#REF!</v>
      </c>
      <c r="B26" s="327"/>
      <c r="C26" s="327"/>
      <c r="D26" s="327"/>
      <c r="E26" s="327"/>
      <c r="F26" s="327"/>
      <c r="G26" s="327"/>
      <c r="H26" s="327"/>
      <c r="I26" s="327"/>
      <c r="J26" s="327"/>
    </row>
    <row r="27" spans="1:14" ht="17.25" customHeight="1">
      <c r="A27" s="327" t="e">
        <f>silabus!#REF!</f>
        <v>#REF!</v>
      </c>
      <c r="B27" s="327"/>
      <c r="C27" s="327"/>
      <c r="D27" s="327"/>
      <c r="E27" s="327"/>
      <c r="F27" s="327"/>
      <c r="G27" s="327"/>
      <c r="H27" s="327"/>
      <c r="I27" s="327"/>
      <c r="J27" s="327"/>
    </row>
    <row r="29" spans="1:14" ht="17.25" customHeight="1">
      <c r="A29" s="5" t="s">
        <v>92</v>
      </c>
    </row>
    <row r="30" spans="1:14" ht="17.25" customHeight="1">
      <c r="A30" s="327" t="e">
        <f>silabus!#REF!</f>
        <v>#REF!</v>
      </c>
      <c r="B30" s="327"/>
      <c r="C30" s="327"/>
      <c r="D30" s="327"/>
      <c r="E30" s="327"/>
      <c r="F30" s="327"/>
      <c r="G30" s="327"/>
      <c r="H30" s="327"/>
      <c r="I30" s="327"/>
      <c r="J30" s="327"/>
    </row>
    <row r="31" spans="1:14" ht="17.25" customHeight="1">
      <c r="A31" s="327" t="e">
        <f>silabus!#REF!</f>
        <v>#REF!</v>
      </c>
      <c r="B31" s="327"/>
      <c r="C31" s="327"/>
      <c r="D31" s="327"/>
      <c r="E31" s="327"/>
      <c r="F31" s="327"/>
      <c r="G31" s="327"/>
      <c r="H31" s="327"/>
      <c r="I31" s="327"/>
      <c r="J31" s="327"/>
    </row>
    <row r="33" spans="1:10" ht="17.25" customHeight="1">
      <c r="A33" s="5" t="s">
        <v>93</v>
      </c>
    </row>
    <row r="34" spans="1:10" ht="17.25" customHeight="1">
      <c r="A34" s="327" t="e">
        <f>matrik!#REF!</f>
        <v>#REF!</v>
      </c>
      <c r="B34" s="327"/>
      <c r="C34" s="327"/>
      <c r="D34" s="327"/>
      <c r="E34" s="327"/>
      <c r="F34" s="327"/>
      <c r="G34" s="327"/>
      <c r="H34" s="327"/>
      <c r="I34" s="327"/>
      <c r="J34" s="327"/>
    </row>
    <row r="35" spans="1:10" ht="17.25" customHeight="1">
      <c r="A35" s="327" t="e">
        <f>matrik!#REF!</f>
        <v>#REF!</v>
      </c>
      <c r="B35" s="327"/>
      <c r="C35" s="327"/>
      <c r="D35" s="327"/>
      <c r="E35" s="327"/>
      <c r="F35" s="327"/>
      <c r="G35" s="327"/>
      <c r="H35" s="327"/>
      <c r="I35" s="327"/>
      <c r="J35" s="327"/>
    </row>
    <row r="37" spans="1:10" ht="17.25" customHeight="1">
      <c r="A37" s="5" t="s">
        <v>94</v>
      </c>
    </row>
    <row r="38" spans="1:10" ht="17.25" customHeight="1">
      <c r="A38" s="327" t="e">
        <f>silabus!#REF!</f>
        <v>#REF!</v>
      </c>
      <c r="B38" s="327"/>
      <c r="C38" s="327"/>
      <c r="D38" s="327"/>
      <c r="E38" s="327"/>
      <c r="F38" s="327"/>
      <c r="G38" s="327"/>
      <c r="H38" s="327"/>
      <c r="I38" s="327"/>
      <c r="J38" s="327"/>
    </row>
    <row r="40" spans="1:10" ht="17.25" customHeight="1">
      <c r="A40" s="5" t="s">
        <v>95</v>
      </c>
    </row>
    <row r="41" spans="1:10" ht="17.25" customHeight="1">
      <c r="A41" s="1">
        <v>1</v>
      </c>
      <c r="B41" s="1" t="s">
        <v>370</v>
      </c>
      <c r="C41" s="1" t="str">
        <f>data!$C$13</f>
        <v>Saintifik</v>
      </c>
    </row>
    <row r="42" spans="1:10" ht="17.25" customHeight="1">
      <c r="A42" s="1">
        <v>2</v>
      </c>
      <c r="B42" s="1" t="s">
        <v>371</v>
      </c>
      <c r="C42" s="1" t="str">
        <f>data!$C$14</f>
        <v>Problem based learning</v>
      </c>
    </row>
    <row r="43" spans="1:10" ht="17.25" customHeight="1">
      <c r="A43" s="1">
        <v>3</v>
      </c>
      <c r="B43" s="1" t="s">
        <v>372</v>
      </c>
      <c r="C43" s="1" t="str">
        <f>data!$C$15</f>
        <v>Paparan, diskusi, tanya jawab, praktik dan eksperimen</v>
      </c>
    </row>
    <row r="45" spans="1:10" ht="17.25" customHeight="1">
      <c r="A45" s="5" t="s">
        <v>96</v>
      </c>
    </row>
    <row r="46" spans="1:10" ht="17.25" customHeight="1">
      <c r="A46" s="1">
        <v>1</v>
      </c>
      <c r="B46" s="1" t="str">
        <f>"Pertemuan ke "&amp;A46&amp;" = "&amp;data!$C$12&amp;" JP"</f>
        <v>Pertemuan ke 1 = 6 JP</v>
      </c>
    </row>
    <row r="47" spans="1:10" s="231" customFormat="1" ht="17.25" customHeight="1">
      <c r="A47" s="467" t="s">
        <v>97</v>
      </c>
      <c r="B47" s="337"/>
      <c r="C47" s="467" t="s">
        <v>18</v>
      </c>
      <c r="D47" s="468"/>
      <c r="E47" s="467" t="str">
        <f>"Deskripsi Kegiatan / Pendekatan "&amp;C41</f>
        <v>Deskripsi Kegiatan / Pendekatan Saintifik</v>
      </c>
      <c r="F47" s="474"/>
      <c r="G47" s="468"/>
      <c r="H47" s="230" t="s">
        <v>384</v>
      </c>
    </row>
    <row r="48" spans="1:10" ht="17.25" customHeight="1">
      <c r="A48" s="463" t="s">
        <v>98</v>
      </c>
      <c r="B48" s="464"/>
      <c r="C48" s="464"/>
      <c r="D48" s="464"/>
      <c r="E48" s="464"/>
      <c r="F48" s="464"/>
      <c r="G48" s="464"/>
      <c r="H48" s="465"/>
    </row>
    <row r="49" spans="1:8" ht="17.25" customHeight="1">
      <c r="A49" s="463"/>
      <c r="B49" s="465"/>
      <c r="C49" s="461"/>
      <c r="D49" s="462"/>
      <c r="E49" s="336" t="str">
        <f>"1. Guru memberi salam, selanjutnya menanyakan kabar peserta didik, dengan menyampaikan ucapan “Bagaimana kabar kalian hari ini? Sudah siapkah belajar? Siapa yang tidak hadir dalam pembelajaran hari ini"&amp;"
2. Guru meminta peserta didik untuk mengecek kerapian seragam dan kebersihan kelas, minimal di sekitar meja dan kursi tempat duduknya"&amp;"
3. Guru meminta salah satu peserta didik untuk memimpin do’a"&amp;" 
4. Guru mengajukan pertanyaan tentang, materi pelajaran
5. Guru menyampaikan KD dan tujuan pembelajaran ranah pengetahuan yang akan dicapai"&amp;"
6. Guru menyampaikan manfaat pelajaran
7. Guru membagi kelas dalam kelompok yang masing-masing beranggotakan 3 peserta didik"</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pengetahuan yang akan dicapai
6. Guru menyampaikan manfaat pelajaran
7. Guru membagi kelas dalam kelompok yang masing-masing beranggotakan 3 peserta didik</v>
      </c>
      <c r="F49" s="473"/>
      <c r="G49" s="337"/>
      <c r="H49" s="229">
        <v>15</v>
      </c>
    </row>
    <row r="50" spans="1:8" ht="17.25" customHeight="1">
      <c r="A50" s="463" t="s">
        <v>99</v>
      </c>
      <c r="B50" s="464"/>
      <c r="C50" s="464"/>
      <c r="D50" s="464"/>
      <c r="E50" s="464"/>
      <c r="F50" s="464"/>
      <c r="G50" s="464"/>
      <c r="H50" s="465"/>
    </row>
    <row r="51" spans="1:8" ht="17.25" customHeight="1">
      <c r="A51" s="463"/>
      <c r="B51" s="465"/>
      <c r="C51" s="336" t="str">
        <f>matrik!C13</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51" s="337"/>
      <c r="E51" s="336" t="e">
        <f>silabus!#REF!</f>
        <v>#REF!</v>
      </c>
      <c r="F51" s="473"/>
      <c r="G51" s="337"/>
      <c r="H51" s="229" t="e">
        <f>M16</f>
        <v>#REF!</v>
      </c>
    </row>
    <row r="52" spans="1:8" ht="17.25" customHeight="1">
      <c r="A52" s="463" t="s">
        <v>100</v>
      </c>
      <c r="B52" s="464"/>
      <c r="C52" s="464"/>
      <c r="D52" s="464"/>
      <c r="E52" s="464"/>
      <c r="F52" s="464"/>
      <c r="G52" s="464"/>
      <c r="H52" s="465"/>
    </row>
    <row r="53" spans="1:8" ht="17.25" customHeight="1">
      <c r="A53" s="463"/>
      <c r="B53" s="465"/>
      <c r="C53" s="463"/>
      <c r="D53" s="465"/>
      <c r="E53" s="336" t="s">
        <v>383</v>
      </c>
      <c r="F53" s="473"/>
      <c r="G53" s="337"/>
      <c r="H53" s="229">
        <v>15</v>
      </c>
    </row>
    <row r="55" spans="1:8" ht="17.25" customHeight="1">
      <c r="A55" s="1">
        <v>2</v>
      </c>
      <c r="B55" s="1" t="str">
        <f>"Pertemuan ke "&amp;A55&amp;" = "&amp;data!$C$12&amp;" JP"</f>
        <v>Pertemuan ke 2 = 6 JP</v>
      </c>
    </row>
    <row r="56" spans="1:8" ht="17.25" customHeight="1">
      <c r="A56" s="467" t="s">
        <v>97</v>
      </c>
      <c r="B56" s="337"/>
      <c r="C56" s="467" t="s">
        <v>18</v>
      </c>
      <c r="D56" s="468"/>
      <c r="E56" s="467" t="str">
        <f>E47</f>
        <v>Deskripsi Kegiatan / Pendekatan Saintifik</v>
      </c>
      <c r="F56" s="474"/>
      <c r="G56" s="468"/>
      <c r="H56" s="230" t="s">
        <v>35</v>
      </c>
    </row>
    <row r="57" spans="1:8" ht="17.25" customHeight="1">
      <c r="A57" s="463" t="s">
        <v>98</v>
      </c>
      <c r="B57" s="464"/>
      <c r="C57" s="464"/>
      <c r="D57" s="464"/>
      <c r="E57" s="464"/>
      <c r="F57" s="464"/>
      <c r="G57" s="464"/>
      <c r="H57" s="465"/>
    </row>
    <row r="58" spans="1:8" ht="17.25" customHeight="1">
      <c r="A58" s="463"/>
      <c r="B58" s="465"/>
      <c r="C58" s="461"/>
      <c r="D58" s="462"/>
      <c r="E58" s="336" t="str">
        <f>"1. Guru memberi salam, selanjutnya menanyakan kabar peserta didik, dengan menyampaikan ucapan “Bagaimana kabar kalian hari ini? Sudah siapkah belajar? Siapa yang tidak hadir dalam pembelajaran hari ini"&amp;"
2. Guru meminta peserta didik untuk mengecek kerapian seragam dan kebersihan kelas, minimal di sekitar meja dan kursi tempat duduknya"&amp;"
3. Guru meminta salah satu peserta didik untuk memimpin do’a"&amp;" 
4. Guru mengajukan pertanyaan tentang, materi pelajaran
5. Guru menyampaikan KD dan tujuan pembelajaran ranah keterampilan yang akan dicapai"&amp;"
6. Guru menyampaikan manfaat pelajaran
7. Guru membagi kelas dalam kelompok yang masing-masing beranggotakan 3 peserta didik"</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58" s="473"/>
      <c r="G58" s="337"/>
      <c r="H58" s="229">
        <f>H49</f>
        <v>15</v>
      </c>
    </row>
    <row r="59" spans="1:8" ht="17.25" customHeight="1">
      <c r="A59" s="463" t="s">
        <v>99</v>
      </c>
      <c r="B59" s="464"/>
      <c r="C59" s="464"/>
      <c r="D59" s="464"/>
      <c r="E59" s="464"/>
      <c r="F59" s="464"/>
      <c r="G59" s="464"/>
      <c r="H59" s="465"/>
    </row>
    <row r="60" spans="1:8" ht="17.25" customHeight="1">
      <c r="A60" s="463"/>
      <c r="B60" s="465"/>
      <c r="C60" s="336" t="str">
        <f>C51</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60" s="337"/>
      <c r="E60" s="336" t="e">
        <f>E51</f>
        <v>#REF!</v>
      </c>
      <c r="F60" s="473"/>
      <c r="G60" s="337"/>
      <c r="H60" s="229" t="e">
        <f>H51</f>
        <v>#REF!</v>
      </c>
    </row>
    <row r="61" spans="1:8" ht="17.25" customHeight="1">
      <c r="A61" s="463" t="s">
        <v>100</v>
      </c>
      <c r="B61" s="464"/>
      <c r="C61" s="464"/>
      <c r="D61" s="464"/>
      <c r="E61" s="464"/>
      <c r="F61" s="464"/>
      <c r="G61" s="464"/>
      <c r="H61" s="465"/>
    </row>
    <row r="62" spans="1:8" ht="17.25" customHeight="1">
      <c r="A62" s="463"/>
      <c r="B62" s="465"/>
      <c r="C62" s="336"/>
      <c r="D62" s="337"/>
      <c r="E62" s="336" t="str">
        <f>E53</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62" s="473"/>
      <c r="G62" s="337"/>
      <c r="H62" s="229">
        <f>H53</f>
        <v>15</v>
      </c>
    </row>
    <row r="64" spans="1:8" ht="17.25" customHeight="1">
      <c r="A64" s="1">
        <v>3</v>
      </c>
      <c r="B64" s="1" t="str">
        <f>"Pertemuan ke "&amp;A64&amp;" = "&amp;data!$C$12&amp;" JP"</f>
        <v>Pertemuan ke 3 = 6 JP</v>
      </c>
    </row>
    <row r="65" spans="1:8" ht="17.25" customHeight="1">
      <c r="A65" s="467" t="s">
        <v>97</v>
      </c>
      <c r="B65" s="337"/>
      <c r="C65" s="467" t="s">
        <v>18</v>
      </c>
      <c r="D65" s="468"/>
      <c r="E65" s="467" t="str">
        <f>E56</f>
        <v>Deskripsi Kegiatan / Pendekatan Saintifik</v>
      </c>
      <c r="F65" s="474"/>
      <c r="G65" s="468"/>
      <c r="H65" s="230" t="s">
        <v>35</v>
      </c>
    </row>
    <row r="66" spans="1:8" ht="17.25" customHeight="1">
      <c r="A66" s="463" t="s">
        <v>98</v>
      </c>
      <c r="B66" s="464"/>
      <c r="C66" s="464"/>
      <c r="D66" s="464"/>
      <c r="E66" s="464"/>
      <c r="F66" s="464"/>
      <c r="G66" s="464"/>
      <c r="H66" s="465"/>
    </row>
    <row r="67" spans="1:8" ht="17.25" customHeight="1">
      <c r="A67" s="463"/>
      <c r="B67" s="465"/>
      <c r="C67" s="461"/>
      <c r="D67" s="462"/>
      <c r="E67" s="336" t="str">
        <f>E58</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67" s="473"/>
      <c r="G67" s="337"/>
      <c r="H67" s="228">
        <f>H58</f>
        <v>15</v>
      </c>
    </row>
    <row r="68" spans="1:8" ht="17.25" customHeight="1">
      <c r="A68" s="463" t="s">
        <v>99</v>
      </c>
      <c r="B68" s="464"/>
      <c r="C68" s="464"/>
      <c r="D68" s="464"/>
      <c r="E68" s="464"/>
      <c r="F68" s="464"/>
      <c r="G68" s="464"/>
      <c r="H68" s="465"/>
    </row>
    <row r="69" spans="1:8" ht="17.25" customHeight="1">
      <c r="A69" s="463"/>
      <c r="B69" s="465"/>
      <c r="C69" s="336" t="str">
        <f>C60</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69" s="337"/>
      <c r="E69" s="336" t="e">
        <f>E60</f>
        <v>#REF!</v>
      </c>
      <c r="F69" s="473"/>
      <c r="G69" s="337"/>
      <c r="H69" s="229" t="e">
        <f>H60</f>
        <v>#REF!</v>
      </c>
    </row>
    <row r="70" spans="1:8" ht="17.25" customHeight="1">
      <c r="A70" s="463" t="s">
        <v>100</v>
      </c>
      <c r="B70" s="464"/>
      <c r="C70" s="464"/>
      <c r="D70" s="464"/>
      <c r="E70" s="464"/>
      <c r="F70" s="464"/>
      <c r="G70" s="464"/>
      <c r="H70" s="465"/>
    </row>
    <row r="71" spans="1:8" ht="17.25" customHeight="1">
      <c r="A71" s="463"/>
      <c r="B71" s="465"/>
      <c r="C71" s="336"/>
      <c r="D71" s="337"/>
      <c r="E71" s="336" t="str">
        <f>E62</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71" s="473"/>
      <c r="G71" s="337"/>
      <c r="H71" s="229">
        <f>H62</f>
        <v>15</v>
      </c>
    </row>
    <row r="73" spans="1:8" ht="17.25" customHeight="1">
      <c r="A73" s="1">
        <v>4</v>
      </c>
      <c r="B73" s="1" t="str">
        <f>"Pertemuan ke "&amp;A73&amp;" = "&amp;data!$C$12&amp;" JP"</f>
        <v>Pertemuan ke 4 = 6 JP</v>
      </c>
    </row>
    <row r="74" spans="1:8" ht="17.25" customHeight="1">
      <c r="A74" s="467" t="s">
        <v>97</v>
      </c>
      <c r="B74" s="337"/>
      <c r="C74" s="467" t="s">
        <v>18</v>
      </c>
      <c r="D74" s="468"/>
      <c r="E74" s="467" t="str">
        <f>E65</f>
        <v>Deskripsi Kegiatan / Pendekatan Saintifik</v>
      </c>
      <c r="F74" s="474"/>
      <c r="G74" s="468"/>
      <c r="H74" s="230" t="s">
        <v>35</v>
      </c>
    </row>
    <row r="75" spans="1:8" ht="17.25" customHeight="1">
      <c r="A75" s="463" t="s">
        <v>98</v>
      </c>
      <c r="B75" s="464"/>
      <c r="C75" s="464"/>
      <c r="D75" s="464"/>
      <c r="E75" s="464"/>
      <c r="F75" s="464"/>
      <c r="G75" s="464"/>
      <c r="H75" s="465"/>
    </row>
    <row r="76" spans="1:8" ht="17.25" customHeight="1">
      <c r="A76" s="463"/>
      <c r="B76" s="465"/>
      <c r="C76" s="336"/>
      <c r="D76" s="337"/>
      <c r="E76" s="336" t="str">
        <f>E67</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76" s="473"/>
      <c r="G76" s="337"/>
      <c r="H76" s="229">
        <f>H67</f>
        <v>15</v>
      </c>
    </row>
    <row r="77" spans="1:8" ht="17.25" customHeight="1">
      <c r="A77" s="463" t="s">
        <v>99</v>
      </c>
      <c r="B77" s="464"/>
      <c r="C77" s="464"/>
      <c r="D77" s="464"/>
      <c r="E77" s="464"/>
      <c r="F77" s="464"/>
      <c r="G77" s="464"/>
      <c r="H77" s="465"/>
    </row>
    <row r="78" spans="1:8" ht="17.25" customHeight="1">
      <c r="A78" s="463"/>
      <c r="B78" s="465"/>
      <c r="C78" s="336" t="str">
        <f>C69</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78" s="337"/>
      <c r="E78" s="336" t="e">
        <f>E69</f>
        <v>#REF!</v>
      </c>
      <c r="F78" s="473"/>
      <c r="G78" s="337"/>
      <c r="H78" s="229" t="e">
        <f>H69</f>
        <v>#REF!</v>
      </c>
    </row>
    <row r="79" spans="1:8" ht="17.25" customHeight="1">
      <c r="A79" s="463" t="s">
        <v>100</v>
      </c>
      <c r="B79" s="464"/>
      <c r="C79" s="464"/>
      <c r="D79" s="464"/>
      <c r="E79" s="464"/>
      <c r="F79" s="464"/>
      <c r="G79" s="464"/>
      <c r="H79" s="465"/>
    </row>
    <row r="80" spans="1:8" ht="17.25" customHeight="1">
      <c r="A80" s="463"/>
      <c r="B80" s="465"/>
      <c r="C80" s="336"/>
      <c r="D80" s="337"/>
      <c r="E80" s="336" t="str">
        <f>E71</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80" s="473"/>
      <c r="G80" s="337"/>
      <c r="H80" s="229">
        <f>H71</f>
        <v>15</v>
      </c>
    </row>
    <row r="82" spans="1:8" ht="17.25" customHeight="1">
      <c r="A82" s="1">
        <v>5</v>
      </c>
      <c r="B82" s="1" t="str">
        <f>"Pertemuan ke "&amp;A82&amp;" = "&amp;data!$C$12&amp;" JP"</f>
        <v>Pertemuan ke 5 = 6 JP</v>
      </c>
    </row>
    <row r="83" spans="1:8" ht="17.25" customHeight="1">
      <c r="A83" s="467" t="s">
        <v>97</v>
      </c>
      <c r="B83" s="337"/>
      <c r="C83" s="467" t="s">
        <v>18</v>
      </c>
      <c r="D83" s="468"/>
      <c r="E83" s="467" t="str">
        <f>E74</f>
        <v>Deskripsi Kegiatan / Pendekatan Saintifik</v>
      </c>
      <c r="F83" s="474"/>
      <c r="G83" s="468"/>
      <c r="H83" s="230" t="s">
        <v>35</v>
      </c>
    </row>
    <row r="84" spans="1:8" ht="17.25" customHeight="1">
      <c r="A84" s="463" t="s">
        <v>98</v>
      </c>
      <c r="B84" s="464"/>
      <c r="C84" s="464"/>
      <c r="D84" s="464"/>
      <c r="E84" s="464"/>
      <c r="F84" s="464"/>
      <c r="G84" s="464"/>
      <c r="H84" s="465"/>
    </row>
    <row r="85" spans="1:8" ht="17.25" customHeight="1">
      <c r="A85" s="463"/>
      <c r="B85" s="465"/>
      <c r="C85" s="336"/>
      <c r="D85" s="337"/>
      <c r="E85" s="336" t="str">
        <f>E76</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85" s="473"/>
      <c r="G85" s="337"/>
      <c r="H85" s="229">
        <f>H76</f>
        <v>15</v>
      </c>
    </row>
    <row r="86" spans="1:8" ht="17.25" customHeight="1">
      <c r="A86" s="463" t="s">
        <v>99</v>
      </c>
      <c r="B86" s="464"/>
      <c r="C86" s="464"/>
      <c r="D86" s="464"/>
      <c r="E86" s="464"/>
      <c r="F86" s="464"/>
      <c r="G86" s="464"/>
      <c r="H86" s="465"/>
    </row>
    <row r="87" spans="1:8" ht="17.25" customHeight="1">
      <c r="A87" s="463"/>
      <c r="B87" s="465"/>
      <c r="C87" s="336" t="str">
        <f>C78</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87" s="337"/>
      <c r="E87" s="336" t="e">
        <f>E78</f>
        <v>#REF!</v>
      </c>
      <c r="F87" s="473"/>
      <c r="G87" s="337"/>
      <c r="H87" s="229" t="e">
        <f>H78</f>
        <v>#REF!</v>
      </c>
    </row>
    <row r="88" spans="1:8" ht="17.25" customHeight="1">
      <c r="A88" s="463" t="s">
        <v>100</v>
      </c>
      <c r="B88" s="464"/>
      <c r="C88" s="464"/>
      <c r="D88" s="464"/>
      <c r="E88" s="464"/>
      <c r="F88" s="464"/>
      <c r="G88" s="464"/>
      <c r="H88" s="465"/>
    </row>
    <row r="89" spans="1:8" ht="17.25" customHeight="1">
      <c r="A89" s="463"/>
      <c r="B89" s="465"/>
      <c r="C89" s="336"/>
      <c r="D89" s="337"/>
      <c r="E89" s="336" t="str">
        <f>E80</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89" s="473"/>
      <c r="G89" s="337"/>
      <c r="H89" s="229">
        <f>H80</f>
        <v>15</v>
      </c>
    </row>
    <row r="91" spans="1:8" ht="17.25" customHeight="1">
      <c r="A91" s="1">
        <v>6</v>
      </c>
      <c r="B91" s="1" t="str">
        <f>"Pertemuan ke "&amp;A91&amp;" = "&amp;data!$C$12&amp;" JP"</f>
        <v>Pertemuan ke 6 = 6 JP</v>
      </c>
    </row>
    <row r="92" spans="1:8" ht="17.25" customHeight="1">
      <c r="A92" s="467" t="s">
        <v>97</v>
      </c>
      <c r="B92" s="337"/>
      <c r="C92" s="467" t="s">
        <v>18</v>
      </c>
      <c r="D92" s="468"/>
      <c r="E92" s="467" t="str">
        <f>E83</f>
        <v>Deskripsi Kegiatan / Pendekatan Saintifik</v>
      </c>
      <c r="F92" s="474"/>
      <c r="G92" s="468"/>
      <c r="H92" s="230" t="s">
        <v>35</v>
      </c>
    </row>
    <row r="93" spans="1:8" ht="17.25" customHeight="1">
      <c r="A93" s="463" t="s">
        <v>98</v>
      </c>
      <c r="B93" s="464"/>
      <c r="C93" s="464"/>
      <c r="D93" s="464"/>
      <c r="E93" s="464"/>
      <c r="F93" s="464"/>
      <c r="G93" s="464"/>
      <c r="H93" s="465"/>
    </row>
    <row r="94" spans="1:8" ht="17.25" customHeight="1">
      <c r="A94" s="463"/>
      <c r="B94" s="465"/>
      <c r="C94" s="336"/>
      <c r="D94" s="337"/>
      <c r="E94" s="336" t="str">
        <f>E85</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94" s="473"/>
      <c r="G94" s="337"/>
      <c r="H94" s="229">
        <f>H85</f>
        <v>15</v>
      </c>
    </row>
    <row r="95" spans="1:8" ht="17.25" customHeight="1">
      <c r="A95" s="463" t="s">
        <v>99</v>
      </c>
      <c r="B95" s="464"/>
      <c r="C95" s="464"/>
      <c r="D95" s="464"/>
      <c r="E95" s="464"/>
      <c r="F95" s="464"/>
      <c r="G95" s="464"/>
      <c r="H95" s="465"/>
    </row>
    <row r="96" spans="1:8" ht="17.25" customHeight="1">
      <c r="A96" s="463"/>
      <c r="B96" s="465"/>
      <c r="C96" s="336" t="str">
        <f>C87</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96" s="337"/>
      <c r="E96" s="336" t="e">
        <f>E87</f>
        <v>#REF!</v>
      </c>
      <c r="F96" s="473"/>
      <c r="G96" s="337"/>
      <c r="H96" s="229" t="e">
        <f>H87</f>
        <v>#REF!</v>
      </c>
    </row>
    <row r="97" spans="1:8" ht="17.25" customHeight="1">
      <c r="A97" s="463" t="s">
        <v>100</v>
      </c>
      <c r="B97" s="464"/>
      <c r="C97" s="464"/>
      <c r="D97" s="464"/>
      <c r="E97" s="464"/>
      <c r="F97" s="464"/>
      <c r="G97" s="464"/>
      <c r="H97" s="465"/>
    </row>
    <row r="98" spans="1:8" ht="17.25" customHeight="1">
      <c r="A98" s="463"/>
      <c r="B98" s="465"/>
      <c r="C98" s="336"/>
      <c r="D98" s="337"/>
      <c r="E98" s="336" t="str">
        <f>E89</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98" s="473"/>
      <c r="G98" s="337"/>
      <c r="H98" s="229">
        <f>H89</f>
        <v>15</v>
      </c>
    </row>
    <row r="100" spans="1:8" ht="17.25" customHeight="1">
      <c r="A100" s="1">
        <v>7</v>
      </c>
      <c r="B100" s="1" t="str">
        <f>"Pertemuan ke "&amp;A100&amp;" = "&amp;data!$C$12&amp;" JP"</f>
        <v>Pertemuan ke 7 = 6 JP</v>
      </c>
    </row>
    <row r="101" spans="1:8" ht="17.25" customHeight="1">
      <c r="A101" s="467" t="s">
        <v>97</v>
      </c>
      <c r="B101" s="337"/>
      <c r="C101" s="467" t="s">
        <v>18</v>
      </c>
      <c r="D101" s="468"/>
      <c r="E101" s="467" t="str">
        <f>E92</f>
        <v>Deskripsi Kegiatan / Pendekatan Saintifik</v>
      </c>
      <c r="F101" s="474"/>
      <c r="G101" s="468"/>
      <c r="H101" s="230" t="s">
        <v>35</v>
      </c>
    </row>
    <row r="102" spans="1:8" ht="17.25" customHeight="1">
      <c r="A102" s="463" t="s">
        <v>98</v>
      </c>
      <c r="B102" s="464"/>
      <c r="C102" s="464"/>
      <c r="D102" s="464"/>
      <c r="E102" s="464"/>
      <c r="F102" s="464"/>
      <c r="G102" s="464"/>
      <c r="H102" s="465"/>
    </row>
    <row r="103" spans="1:8" ht="17.25" customHeight="1">
      <c r="A103" s="463"/>
      <c r="B103" s="465"/>
      <c r="C103" s="336"/>
      <c r="D103" s="337"/>
      <c r="E103" s="336" t="str">
        <f>E94</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03" s="473"/>
      <c r="G103" s="337"/>
      <c r="H103" s="229">
        <f>H94</f>
        <v>15</v>
      </c>
    </row>
    <row r="104" spans="1:8" ht="17.25" customHeight="1">
      <c r="A104" s="463" t="s">
        <v>99</v>
      </c>
      <c r="B104" s="464"/>
      <c r="C104" s="464"/>
      <c r="D104" s="464"/>
      <c r="E104" s="464"/>
      <c r="F104" s="464"/>
      <c r="G104" s="464"/>
      <c r="H104" s="465"/>
    </row>
    <row r="105" spans="1:8" ht="17.25" customHeight="1">
      <c r="A105" s="463"/>
      <c r="B105" s="465"/>
      <c r="C105" s="336" t="str">
        <f>C96</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05" s="337"/>
      <c r="E105" s="336" t="e">
        <f>E96</f>
        <v>#REF!</v>
      </c>
      <c r="F105" s="473"/>
      <c r="G105" s="337"/>
      <c r="H105" s="229" t="e">
        <f>H96</f>
        <v>#REF!</v>
      </c>
    </row>
    <row r="106" spans="1:8" ht="17.25" customHeight="1">
      <c r="A106" s="463" t="s">
        <v>100</v>
      </c>
      <c r="B106" s="464"/>
      <c r="C106" s="464"/>
      <c r="D106" s="464"/>
      <c r="E106" s="464"/>
      <c r="F106" s="464"/>
      <c r="G106" s="464"/>
      <c r="H106" s="465"/>
    </row>
    <row r="107" spans="1:8" ht="17.25" customHeight="1">
      <c r="A107" s="463"/>
      <c r="B107" s="465"/>
      <c r="C107" s="336"/>
      <c r="D107" s="337"/>
      <c r="E107" s="336" t="str">
        <f>E98</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07" s="473"/>
      <c r="G107" s="337"/>
      <c r="H107" s="229">
        <f>H98</f>
        <v>15</v>
      </c>
    </row>
    <row r="109" spans="1:8" ht="17.25" customHeight="1">
      <c r="A109" s="1">
        <v>8</v>
      </c>
      <c r="B109" s="1" t="str">
        <f>"Pertemuan ke "&amp;A109&amp;" = "&amp;data!$C$12&amp;" JP"</f>
        <v>Pertemuan ke 8 = 6 JP</v>
      </c>
    </row>
    <row r="110" spans="1:8" ht="17.25" customHeight="1">
      <c r="A110" s="467" t="s">
        <v>97</v>
      </c>
      <c r="B110" s="337"/>
      <c r="C110" s="467" t="s">
        <v>18</v>
      </c>
      <c r="D110" s="468"/>
      <c r="E110" s="467" t="str">
        <f>E101</f>
        <v>Deskripsi Kegiatan / Pendekatan Saintifik</v>
      </c>
      <c r="F110" s="474"/>
      <c r="G110" s="468"/>
      <c r="H110" s="230" t="s">
        <v>35</v>
      </c>
    </row>
    <row r="111" spans="1:8" ht="17.25" customHeight="1">
      <c r="A111" s="463" t="s">
        <v>98</v>
      </c>
      <c r="B111" s="464"/>
      <c r="C111" s="464"/>
      <c r="D111" s="464"/>
      <c r="E111" s="464"/>
      <c r="F111" s="464"/>
      <c r="G111" s="464"/>
      <c r="H111" s="465"/>
    </row>
    <row r="112" spans="1:8" ht="17.25" customHeight="1">
      <c r="A112" s="463"/>
      <c r="B112" s="465"/>
      <c r="C112" s="336"/>
      <c r="D112" s="337"/>
      <c r="E112" s="336" t="str">
        <f>E103</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12" s="473"/>
      <c r="G112" s="337"/>
      <c r="H112" s="229">
        <f>H103</f>
        <v>15</v>
      </c>
    </row>
    <row r="113" spans="1:8" ht="17.25" customHeight="1">
      <c r="A113" s="463" t="s">
        <v>99</v>
      </c>
      <c r="B113" s="464"/>
      <c r="C113" s="464"/>
      <c r="D113" s="464"/>
      <c r="E113" s="464"/>
      <c r="F113" s="464"/>
      <c r="G113" s="464"/>
      <c r="H113" s="465"/>
    </row>
    <row r="114" spans="1:8" ht="17.25" customHeight="1">
      <c r="A114" s="463"/>
      <c r="B114" s="465"/>
      <c r="C114" s="336" t="str">
        <f>C105</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14" s="337"/>
      <c r="E114" s="336" t="e">
        <f>E105</f>
        <v>#REF!</v>
      </c>
      <c r="F114" s="473"/>
      <c r="G114" s="337"/>
      <c r="H114" s="229" t="e">
        <f>H105</f>
        <v>#REF!</v>
      </c>
    </row>
    <row r="115" spans="1:8" ht="17.25" customHeight="1">
      <c r="A115" s="463" t="s">
        <v>100</v>
      </c>
      <c r="B115" s="464"/>
      <c r="C115" s="464"/>
      <c r="D115" s="464"/>
      <c r="E115" s="464"/>
      <c r="F115" s="464"/>
      <c r="G115" s="464"/>
      <c r="H115" s="465"/>
    </row>
    <row r="116" spans="1:8" ht="17.25" customHeight="1">
      <c r="A116" s="463"/>
      <c r="B116" s="465"/>
      <c r="C116" s="336"/>
      <c r="D116" s="337"/>
      <c r="E116" s="336" t="str">
        <f>E107</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16" s="473"/>
      <c r="G116" s="337"/>
      <c r="H116" s="229">
        <f>H107</f>
        <v>15</v>
      </c>
    </row>
    <row r="118" spans="1:8" ht="17.25" customHeight="1">
      <c r="A118" s="1">
        <v>9</v>
      </c>
      <c r="B118" s="1" t="str">
        <f>"Pertemuan ke "&amp;A118&amp;" = "&amp;data!$C$12&amp;" JP"</f>
        <v>Pertemuan ke 9 = 6 JP</v>
      </c>
    </row>
    <row r="119" spans="1:8" ht="17.25" customHeight="1">
      <c r="A119" s="467" t="s">
        <v>97</v>
      </c>
      <c r="B119" s="337"/>
      <c r="C119" s="467" t="s">
        <v>18</v>
      </c>
      <c r="D119" s="468"/>
      <c r="E119" s="467" t="str">
        <f>E110</f>
        <v>Deskripsi Kegiatan / Pendekatan Saintifik</v>
      </c>
      <c r="F119" s="474"/>
      <c r="G119" s="468"/>
      <c r="H119" s="230" t="s">
        <v>35</v>
      </c>
    </row>
    <row r="120" spans="1:8" ht="17.25" customHeight="1">
      <c r="A120" s="463" t="s">
        <v>98</v>
      </c>
      <c r="B120" s="464"/>
      <c r="C120" s="464"/>
      <c r="D120" s="464"/>
      <c r="E120" s="464"/>
      <c r="F120" s="464"/>
      <c r="G120" s="464"/>
      <c r="H120" s="465"/>
    </row>
    <row r="121" spans="1:8" ht="17.25" customHeight="1">
      <c r="A121" s="463"/>
      <c r="B121" s="465"/>
      <c r="C121" s="336"/>
      <c r="D121" s="337"/>
      <c r="E121" s="336" t="str">
        <f>E112</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21" s="473"/>
      <c r="G121" s="337"/>
      <c r="H121" s="229">
        <f>H112</f>
        <v>15</v>
      </c>
    </row>
    <row r="122" spans="1:8" ht="17.25" customHeight="1">
      <c r="A122" s="463" t="s">
        <v>99</v>
      </c>
      <c r="B122" s="464"/>
      <c r="C122" s="464"/>
      <c r="D122" s="464"/>
      <c r="E122" s="464"/>
      <c r="F122" s="464"/>
      <c r="G122" s="464"/>
      <c r="H122" s="465"/>
    </row>
    <row r="123" spans="1:8" ht="17.25" customHeight="1">
      <c r="A123" s="463"/>
      <c r="B123" s="465"/>
      <c r="C123" s="336" t="str">
        <f>C114</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23" s="337"/>
      <c r="E123" s="336" t="e">
        <f>E114</f>
        <v>#REF!</v>
      </c>
      <c r="F123" s="473"/>
      <c r="G123" s="337"/>
      <c r="H123" s="229" t="e">
        <f>H114</f>
        <v>#REF!</v>
      </c>
    </row>
    <row r="124" spans="1:8" ht="17.25" customHeight="1">
      <c r="A124" s="463" t="s">
        <v>100</v>
      </c>
      <c r="B124" s="464"/>
      <c r="C124" s="464"/>
      <c r="D124" s="464"/>
      <c r="E124" s="464"/>
      <c r="F124" s="464"/>
      <c r="G124" s="464"/>
      <c r="H124" s="465"/>
    </row>
    <row r="125" spans="1:8" ht="17.25" customHeight="1">
      <c r="A125" s="463"/>
      <c r="B125" s="465"/>
      <c r="C125" s="336"/>
      <c r="D125" s="337"/>
      <c r="E125" s="336" t="str">
        <f>E116</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25" s="473"/>
      <c r="G125" s="337"/>
      <c r="H125" s="229">
        <f>H116</f>
        <v>15</v>
      </c>
    </row>
    <row r="127" spans="1:8" ht="17.25" customHeight="1">
      <c r="A127" s="1">
        <v>10</v>
      </c>
      <c r="B127" s="1" t="str">
        <f>"Pertemuan ke "&amp;A127&amp;" = "&amp;data!$C$12&amp;" JP"</f>
        <v>Pertemuan ke 10 = 6 JP</v>
      </c>
    </row>
    <row r="128" spans="1:8" ht="17.25" customHeight="1">
      <c r="A128" s="467" t="s">
        <v>97</v>
      </c>
      <c r="B128" s="337"/>
      <c r="C128" s="467" t="s">
        <v>18</v>
      </c>
      <c r="D128" s="468"/>
      <c r="E128" s="467" t="str">
        <f>E119</f>
        <v>Deskripsi Kegiatan / Pendekatan Saintifik</v>
      </c>
      <c r="F128" s="474"/>
      <c r="G128" s="468"/>
      <c r="H128" s="230" t="s">
        <v>35</v>
      </c>
    </row>
    <row r="129" spans="1:8" ht="17.25" customHeight="1">
      <c r="A129" s="463" t="s">
        <v>98</v>
      </c>
      <c r="B129" s="464"/>
      <c r="C129" s="464"/>
      <c r="D129" s="464"/>
      <c r="E129" s="464"/>
      <c r="F129" s="464"/>
      <c r="G129" s="464"/>
      <c r="H129" s="465"/>
    </row>
    <row r="130" spans="1:8" ht="17.25" customHeight="1">
      <c r="A130" s="463"/>
      <c r="B130" s="465"/>
      <c r="C130" s="336"/>
      <c r="D130" s="337"/>
      <c r="E130" s="336" t="str">
        <f>E121</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30" s="473"/>
      <c r="G130" s="337"/>
      <c r="H130" s="229">
        <f>H121</f>
        <v>15</v>
      </c>
    </row>
    <row r="131" spans="1:8" ht="17.25" customHeight="1">
      <c r="A131" s="463" t="s">
        <v>99</v>
      </c>
      <c r="B131" s="464"/>
      <c r="C131" s="464"/>
      <c r="D131" s="464"/>
      <c r="E131" s="464"/>
      <c r="F131" s="464"/>
      <c r="G131" s="464"/>
      <c r="H131" s="465"/>
    </row>
    <row r="132" spans="1:8" ht="17.25" customHeight="1">
      <c r="A132" s="463"/>
      <c r="B132" s="465"/>
      <c r="C132" s="336" t="str">
        <f>C123</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32" s="337"/>
      <c r="E132" s="336" t="e">
        <f>E123</f>
        <v>#REF!</v>
      </c>
      <c r="F132" s="473"/>
      <c r="G132" s="337"/>
      <c r="H132" s="229" t="e">
        <f>H123</f>
        <v>#REF!</v>
      </c>
    </row>
    <row r="133" spans="1:8" ht="17.25" customHeight="1">
      <c r="A133" s="463" t="s">
        <v>100</v>
      </c>
      <c r="B133" s="464"/>
      <c r="C133" s="464"/>
      <c r="D133" s="464"/>
      <c r="E133" s="464"/>
      <c r="F133" s="464"/>
      <c r="G133" s="464"/>
      <c r="H133" s="465"/>
    </row>
    <row r="134" spans="1:8" ht="17.25" customHeight="1">
      <c r="A134" s="463"/>
      <c r="B134" s="465"/>
      <c r="C134" s="336"/>
      <c r="D134" s="337"/>
      <c r="E134" s="336" t="str">
        <f>E125</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34" s="473"/>
      <c r="G134" s="337"/>
      <c r="H134" s="229">
        <f>H125</f>
        <v>15</v>
      </c>
    </row>
    <row r="136" spans="1:8" ht="17.25" customHeight="1">
      <c r="A136" s="5" t="s">
        <v>101</v>
      </c>
    </row>
    <row r="137" spans="1:8" ht="17.25" customHeight="1">
      <c r="A137" s="1">
        <v>1</v>
      </c>
      <c r="B137" s="1" t="s">
        <v>108</v>
      </c>
    </row>
    <row r="138" spans="1:8" ht="17.25" customHeight="1">
      <c r="A138" s="228" t="s">
        <v>52</v>
      </c>
      <c r="B138" s="228" t="s">
        <v>102</v>
      </c>
      <c r="C138" s="228" t="s">
        <v>103</v>
      </c>
      <c r="D138" s="461" t="s">
        <v>104</v>
      </c>
      <c r="E138" s="462"/>
      <c r="F138" s="223"/>
      <c r="G138" s="223"/>
    </row>
    <row r="139" spans="1:8" ht="17.25" customHeight="1">
      <c r="A139" s="8">
        <v>1</v>
      </c>
      <c r="B139" s="227" t="s">
        <v>105</v>
      </c>
      <c r="C139" s="227" t="s">
        <v>144</v>
      </c>
      <c r="D139" s="467" t="s">
        <v>145</v>
      </c>
      <c r="E139" s="468"/>
      <c r="F139" s="15"/>
      <c r="G139" s="15"/>
    </row>
    <row r="140" spans="1:8" ht="17.25" customHeight="1">
      <c r="A140" s="8">
        <v>2</v>
      </c>
      <c r="B140" s="227" t="s">
        <v>106</v>
      </c>
      <c r="C140" s="227"/>
      <c r="D140" s="467"/>
      <c r="E140" s="468"/>
      <c r="F140" s="15"/>
      <c r="G140" s="15"/>
    </row>
    <row r="141" spans="1:8" ht="17.25" customHeight="1">
      <c r="A141" s="8"/>
      <c r="B141" s="227" t="e">
        <f>A26</f>
        <v>#REF!</v>
      </c>
      <c r="C141" s="227" t="s">
        <v>146</v>
      </c>
      <c r="D141" s="467" t="s">
        <v>147</v>
      </c>
      <c r="E141" s="468"/>
      <c r="F141" s="15"/>
      <c r="G141" s="15"/>
    </row>
    <row r="142" spans="1:8" ht="17.25" customHeight="1">
      <c r="A142" s="8">
        <v>3</v>
      </c>
      <c r="B142" s="227" t="s">
        <v>107</v>
      </c>
      <c r="C142" s="227"/>
      <c r="D142" s="467"/>
      <c r="E142" s="468"/>
      <c r="F142" s="15"/>
      <c r="G142" s="15"/>
    </row>
    <row r="143" spans="1:8" ht="49.5" customHeight="1">
      <c r="A143" s="8"/>
      <c r="B143" s="227" t="e">
        <f>A27</f>
        <v>#REF!</v>
      </c>
      <c r="C143" s="227" t="s">
        <v>148</v>
      </c>
      <c r="D143" s="467" t="s">
        <v>149</v>
      </c>
      <c r="E143" s="468"/>
      <c r="F143" s="15"/>
      <c r="G143" s="15"/>
    </row>
    <row r="145" spans="1:8" ht="17.25" customHeight="1">
      <c r="A145" s="1">
        <v>2</v>
      </c>
      <c r="B145" s="1" t="s">
        <v>179</v>
      </c>
    </row>
    <row r="146" spans="1:8" ht="17.25" customHeight="1">
      <c r="B146" s="1" t="s">
        <v>109</v>
      </c>
    </row>
    <row r="147" spans="1:8" ht="17.25" customHeight="1">
      <c r="B147" s="1" t="s">
        <v>150</v>
      </c>
    </row>
    <row r="148" spans="1:8" s="231" customFormat="1" ht="17.25" customHeight="1">
      <c r="A148" s="230" t="s">
        <v>52</v>
      </c>
      <c r="B148" s="230" t="s">
        <v>110</v>
      </c>
      <c r="C148" s="230" t="s">
        <v>111</v>
      </c>
      <c r="D148" s="230" t="s">
        <v>112</v>
      </c>
      <c r="E148" s="230" t="s">
        <v>113</v>
      </c>
      <c r="F148" s="230" t="s">
        <v>114</v>
      </c>
      <c r="G148" s="230" t="s">
        <v>115</v>
      </c>
      <c r="H148" s="1"/>
    </row>
    <row r="149" spans="1:8" ht="17.25" customHeight="1">
      <c r="A149" s="228"/>
      <c r="B149" s="228"/>
      <c r="C149" s="228" t="s">
        <v>177</v>
      </c>
      <c r="D149" s="228" t="s">
        <v>177</v>
      </c>
      <c r="E149" s="228" t="s">
        <v>177</v>
      </c>
      <c r="F149" s="228" t="s">
        <v>177</v>
      </c>
      <c r="G149" s="228"/>
    </row>
    <row r="150" spans="1:8" ht="17.25" customHeight="1">
      <c r="A150" s="8">
        <v>1</v>
      </c>
      <c r="B150" s="8" t="str">
        <f>pd!C6</f>
        <v>AHMAD JUNAIDI</v>
      </c>
      <c r="C150" s="8"/>
      <c r="D150" s="8"/>
      <c r="E150" s="8"/>
      <c r="F150" s="8"/>
      <c r="G150" s="8" t="str">
        <f>IF(COUNT(C150:F150)=0,"",IF(_xlfn.MODE.SNGL(C150:F150)=1,"Kurang",IF(_xlfn.MODE.SNGL(C150:F150)=2,"Cukup",IF(_xlfn.MODE.SNGL(C150:F150)=3,"Baik",IF(_xlfn.MODE.SNGL(C150:F150)=4,"Sangat Baik","")))))</f>
        <v/>
      </c>
    </row>
    <row r="151" spans="1:8" ht="17.25" customHeight="1">
      <c r="A151" s="8">
        <v>2</v>
      </c>
      <c r="B151" s="8" t="str">
        <f>pd!C7</f>
        <v>AHMAD RIYUDHA</v>
      </c>
      <c r="C151" s="8"/>
      <c r="D151" s="8"/>
      <c r="E151" s="8"/>
      <c r="F151" s="8"/>
      <c r="G151" s="8" t="str">
        <f t="shared" ref="G151:G189" si="0">IF(COUNT(C151:F151)=0,"",IF(_xlfn.MODE.SNGL(C151:F151)=1,"Kurang",IF(_xlfn.MODE.SNGL(C151:F151)=2,"Cukup",IF(_xlfn.MODE.SNGL(C151:F151)=3,"Baik",IF(_xlfn.MODE.SNGL(C151:F151)=4,"Sangat Baik","")))))</f>
        <v/>
      </c>
    </row>
    <row r="152" spans="1:8" ht="17.25" customHeight="1">
      <c r="A152" s="8">
        <v>3</v>
      </c>
      <c r="B152" s="8" t="str">
        <f>pd!C8</f>
        <v>AHMAD SAYUDINOR</v>
      </c>
      <c r="C152" s="8"/>
      <c r="D152" s="8"/>
      <c r="E152" s="8"/>
      <c r="F152" s="8"/>
      <c r="G152" s="8" t="str">
        <f t="shared" si="0"/>
        <v/>
      </c>
    </row>
    <row r="153" spans="1:8" ht="17.25" customHeight="1">
      <c r="A153" s="8">
        <v>4</v>
      </c>
      <c r="B153" s="8" t="str">
        <f>pd!C9</f>
        <v>HILMAN SYA'FEI</v>
      </c>
      <c r="C153" s="8"/>
      <c r="D153" s="8"/>
      <c r="E153" s="8"/>
      <c r="F153" s="8"/>
      <c r="G153" s="8" t="str">
        <f t="shared" si="0"/>
        <v/>
      </c>
    </row>
    <row r="154" spans="1:8" ht="17.25" customHeight="1">
      <c r="A154" s="8">
        <v>5</v>
      </c>
      <c r="B154" s="8" t="str">
        <f>pd!C10</f>
        <v>JAMALUDDIN</v>
      </c>
      <c r="C154" s="8"/>
      <c r="D154" s="8"/>
      <c r="E154" s="8"/>
      <c r="F154" s="8"/>
      <c r="G154" s="8" t="str">
        <f t="shared" si="0"/>
        <v/>
      </c>
    </row>
    <row r="155" spans="1:8" ht="17.25" customHeight="1">
      <c r="A155" s="8">
        <v>6</v>
      </c>
      <c r="B155" s="8" t="str">
        <f>pd!C11</f>
        <v>M. ADITYA RYANDI</v>
      </c>
      <c r="C155" s="8"/>
      <c r="D155" s="8"/>
      <c r="E155" s="8"/>
      <c r="F155" s="8"/>
      <c r="G155" s="8" t="str">
        <f t="shared" si="0"/>
        <v/>
      </c>
    </row>
    <row r="156" spans="1:8" ht="17.25" customHeight="1">
      <c r="A156" s="8">
        <v>7</v>
      </c>
      <c r="B156" s="8" t="str">
        <f>pd!C12</f>
        <v>M. ZAINAL AKBAR</v>
      </c>
      <c r="C156" s="8"/>
      <c r="D156" s="8"/>
      <c r="E156" s="8"/>
      <c r="F156" s="8"/>
      <c r="G156" s="8" t="str">
        <f t="shared" si="0"/>
        <v/>
      </c>
    </row>
    <row r="157" spans="1:8" ht="17.25" customHeight="1">
      <c r="A157" s="8">
        <v>8</v>
      </c>
      <c r="B157" s="8" t="str">
        <f>pd!C13</f>
        <v>MAULIDI</v>
      </c>
      <c r="C157" s="8"/>
      <c r="D157" s="8"/>
      <c r="E157" s="8"/>
      <c r="F157" s="8"/>
      <c r="G157" s="8" t="str">
        <f t="shared" si="0"/>
        <v/>
      </c>
    </row>
    <row r="158" spans="1:8" ht="17.25" customHeight="1">
      <c r="A158" s="8">
        <v>9</v>
      </c>
      <c r="B158" s="8" t="str">
        <f>pd!C14</f>
        <v>MUHAMMAD AGUS RIFANI</v>
      </c>
      <c r="C158" s="8"/>
      <c r="D158" s="8"/>
      <c r="E158" s="8"/>
      <c r="F158" s="8"/>
      <c r="G158" s="8" t="str">
        <f t="shared" si="0"/>
        <v/>
      </c>
    </row>
    <row r="159" spans="1:8" ht="17.25" customHeight="1">
      <c r="A159" s="8">
        <v>10</v>
      </c>
      <c r="B159" s="8" t="str">
        <f>pd!C15</f>
        <v>MUHAMMAD AKBAR</v>
      </c>
      <c r="C159" s="8"/>
      <c r="D159" s="8"/>
      <c r="E159" s="8"/>
      <c r="F159" s="8"/>
      <c r="G159" s="8" t="str">
        <f t="shared" si="0"/>
        <v/>
      </c>
    </row>
    <row r="160" spans="1:8" ht="17.25" customHeight="1">
      <c r="A160" s="8">
        <v>11</v>
      </c>
      <c r="B160" s="8" t="str">
        <f>pd!C16</f>
        <v>MUHAMMAD ALPIANOR</v>
      </c>
      <c r="C160" s="8"/>
      <c r="D160" s="8"/>
      <c r="E160" s="8"/>
      <c r="F160" s="8"/>
      <c r="G160" s="8" t="str">
        <f t="shared" si="0"/>
        <v/>
      </c>
    </row>
    <row r="161" spans="1:7" ht="17.25" customHeight="1">
      <c r="A161" s="8">
        <v>12</v>
      </c>
      <c r="B161" s="8" t="str">
        <f>pd!C17</f>
        <v>MUHAMMAD ANDRIAN</v>
      </c>
      <c r="C161" s="8"/>
      <c r="D161" s="8"/>
      <c r="E161" s="8"/>
      <c r="F161" s="8"/>
      <c r="G161" s="8" t="str">
        <f t="shared" si="0"/>
        <v/>
      </c>
    </row>
    <row r="162" spans="1:7" ht="17.25" customHeight="1">
      <c r="A162" s="8">
        <v>13</v>
      </c>
      <c r="B162" s="8" t="str">
        <f>pd!C18</f>
        <v>MUHAMMAD AZIDAN</v>
      </c>
      <c r="C162" s="8"/>
      <c r="D162" s="8"/>
      <c r="E162" s="8"/>
      <c r="F162" s="8"/>
      <c r="G162" s="8" t="str">
        <f t="shared" si="0"/>
        <v/>
      </c>
    </row>
    <row r="163" spans="1:7" ht="17.25" customHeight="1">
      <c r="A163" s="8">
        <v>14</v>
      </c>
      <c r="B163" s="8" t="str">
        <f>pd!C19</f>
        <v>MUHAMMAD FAHRIANSYAH</v>
      </c>
      <c r="C163" s="8"/>
      <c r="D163" s="8"/>
      <c r="E163" s="8"/>
      <c r="F163" s="8"/>
      <c r="G163" s="8" t="str">
        <f t="shared" si="0"/>
        <v/>
      </c>
    </row>
    <row r="164" spans="1:7" ht="17.25" customHeight="1">
      <c r="A164" s="8">
        <v>15</v>
      </c>
      <c r="B164" s="8" t="str">
        <f>pd!C20</f>
        <v>MUHAMMAD FAUZAN</v>
      </c>
      <c r="C164" s="8"/>
      <c r="D164" s="8"/>
      <c r="E164" s="8"/>
      <c r="F164" s="8"/>
      <c r="G164" s="8" t="str">
        <f t="shared" si="0"/>
        <v/>
      </c>
    </row>
    <row r="165" spans="1:7" ht="17.25" customHeight="1">
      <c r="A165" s="8">
        <v>16</v>
      </c>
      <c r="B165" s="8" t="str">
        <f>pd!C21</f>
        <v>MUHAMMAD FAZAL HAFIZH</v>
      </c>
      <c r="C165" s="8"/>
      <c r="D165" s="8"/>
      <c r="E165" s="8"/>
      <c r="F165" s="8"/>
      <c r="G165" s="8" t="str">
        <f t="shared" si="0"/>
        <v/>
      </c>
    </row>
    <row r="166" spans="1:7" ht="17.25" customHeight="1">
      <c r="A166" s="8">
        <v>17</v>
      </c>
      <c r="B166" s="8" t="str">
        <f>pd!C22</f>
        <v>MUHAMMAD FIKRI</v>
      </c>
      <c r="C166" s="8"/>
      <c r="D166" s="8"/>
      <c r="E166" s="8"/>
      <c r="F166" s="8"/>
      <c r="G166" s="8" t="str">
        <f t="shared" si="0"/>
        <v/>
      </c>
    </row>
    <row r="167" spans="1:7" ht="17.25" customHeight="1">
      <c r="A167" s="8">
        <v>18</v>
      </c>
      <c r="B167" s="8" t="str">
        <f>pd!C23</f>
        <v>MUHAMMAD IHWAN</v>
      </c>
      <c r="C167" s="8"/>
      <c r="D167" s="8"/>
      <c r="E167" s="8"/>
      <c r="F167" s="8"/>
      <c r="G167" s="8" t="str">
        <f t="shared" si="0"/>
        <v/>
      </c>
    </row>
    <row r="168" spans="1:7" ht="17.25" customHeight="1">
      <c r="A168" s="8">
        <v>19</v>
      </c>
      <c r="B168" s="8" t="str">
        <f>pd!C24</f>
        <v>MUHAMMAD IQBAL FIRDAUS</v>
      </c>
      <c r="C168" s="8"/>
      <c r="D168" s="8"/>
      <c r="E168" s="8"/>
      <c r="F168" s="8"/>
      <c r="G168" s="8" t="str">
        <f t="shared" si="0"/>
        <v/>
      </c>
    </row>
    <row r="169" spans="1:7" ht="17.25" customHeight="1">
      <c r="A169" s="8">
        <v>20</v>
      </c>
      <c r="B169" s="8" t="str">
        <f>pd!C25</f>
        <v>MUHAMMAD IZZA ARRAFI</v>
      </c>
      <c r="C169" s="8"/>
      <c r="D169" s="8"/>
      <c r="E169" s="8"/>
      <c r="F169" s="8"/>
      <c r="G169" s="8" t="str">
        <f t="shared" si="0"/>
        <v/>
      </c>
    </row>
    <row r="170" spans="1:7" ht="17.25" customHeight="1">
      <c r="A170" s="8">
        <v>21</v>
      </c>
      <c r="B170" s="8" t="str">
        <f>pd!C26</f>
        <v>MUHAMMAD MAHDI</v>
      </c>
      <c r="C170" s="8"/>
      <c r="D170" s="8"/>
      <c r="E170" s="8"/>
      <c r="F170" s="8"/>
      <c r="G170" s="8" t="str">
        <f t="shared" si="0"/>
        <v/>
      </c>
    </row>
    <row r="171" spans="1:7" ht="17.25" customHeight="1">
      <c r="A171" s="8">
        <v>22</v>
      </c>
      <c r="B171" s="8" t="str">
        <f>pd!C27</f>
        <v>MUHAMMAD NAHDY RAMADHAN</v>
      </c>
      <c r="C171" s="8"/>
      <c r="D171" s="8"/>
      <c r="E171" s="8"/>
      <c r="F171" s="8"/>
      <c r="G171" s="8" t="str">
        <f t="shared" si="0"/>
        <v/>
      </c>
    </row>
    <row r="172" spans="1:7" ht="17.25" customHeight="1">
      <c r="A172" s="8">
        <v>23</v>
      </c>
      <c r="B172" s="8" t="str">
        <f>pd!C28</f>
        <v>MUHAMMAD NUR FADHILAH</v>
      </c>
      <c r="C172" s="8"/>
      <c r="D172" s="8"/>
      <c r="E172" s="8"/>
      <c r="F172" s="8"/>
      <c r="G172" s="8" t="str">
        <f t="shared" si="0"/>
        <v/>
      </c>
    </row>
    <row r="173" spans="1:7" ht="17.25" customHeight="1">
      <c r="A173" s="8">
        <v>24</v>
      </c>
      <c r="B173" s="8" t="str">
        <f>pd!C29</f>
        <v>MUHAMMAD RAHMAN</v>
      </c>
      <c r="C173" s="8"/>
      <c r="D173" s="8"/>
      <c r="E173" s="8"/>
      <c r="F173" s="8"/>
      <c r="G173" s="8" t="str">
        <f t="shared" si="0"/>
        <v/>
      </c>
    </row>
    <row r="174" spans="1:7" ht="17.25" customHeight="1">
      <c r="A174" s="8">
        <v>25</v>
      </c>
      <c r="B174" s="8" t="str">
        <f>pd!C30</f>
        <v>MUHAMMAD RAIHAN</v>
      </c>
      <c r="C174" s="8"/>
      <c r="D174" s="8"/>
      <c r="E174" s="8"/>
      <c r="F174" s="8"/>
      <c r="G174" s="8" t="str">
        <f t="shared" si="0"/>
        <v/>
      </c>
    </row>
    <row r="175" spans="1:7" ht="17.25" customHeight="1">
      <c r="A175" s="8">
        <v>26</v>
      </c>
      <c r="B175" s="8" t="str">
        <f>pd!C31</f>
        <v>MUHAMMAD RAYHAN PARIZAN</v>
      </c>
      <c r="C175" s="8"/>
      <c r="D175" s="8"/>
      <c r="E175" s="8"/>
      <c r="F175" s="8"/>
      <c r="G175" s="8" t="str">
        <f t="shared" si="0"/>
        <v/>
      </c>
    </row>
    <row r="176" spans="1:7" ht="17.25" customHeight="1">
      <c r="A176" s="8">
        <v>27</v>
      </c>
      <c r="B176" s="8" t="str">
        <f>pd!C32</f>
        <v>MUHAMMAD RIFKI</v>
      </c>
      <c r="C176" s="8"/>
      <c r="D176" s="8"/>
      <c r="E176" s="8"/>
      <c r="F176" s="8"/>
      <c r="G176" s="8" t="str">
        <f t="shared" si="0"/>
        <v/>
      </c>
    </row>
    <row r="177" spans="1:7" ht="17.25" customHeight="1">
      <c r="A177" s="8">
        <v>28</v>
      </c>
      <c r="B177" s="8" t="str">
        <f>pd!C33</f>
        <v>MUHAMMAD RINALDI MAULANA</v>
      </c>
      <c r="C177" s="8"/>
      <c r="D177" s="8"/>
      <c r="E177" s="8"/>
      <c r="F177" s="8"/>
      <c r="G177" s="8" t="str">
        <f t="shared" si="0"/>
        <v/>
      </c>
    </row>
    <row r="178" spans="1:7" ht="17.25" customHeight="1">
      <c r="A178" s="8">
        <v>29</v>
      </c>
      <c r="B178" s="8" t="str">
        <f>pd!C34</f>
        <v>MUHAMMAD RIZAL</v>
      </c>
      <c r="C178" s="8"/>
      <c r="D178" s="8"/>
      <c r="E178" s="8"/>
      <c r="F178" s="8"/>
      <c r="G178" s="8" t="str">
        <f t="shared" si="0"/>
        <v/>
      </c>
    </row>
    <row r="179" spans="1:7" ht="17.25" customHeight="1">
      <c r="A179" s="8">
        <v>30</v>
      </c>
      <c r="B179" s="8" t="str">
        <f>pd!C35</f>
        <v>MUHAMMAD RUDI</v>
      </c>
      <c r="C179" s="8"/>
      <c r="D179" s="8"/>
      <c r="E179" s="8"/>
      <c r="F179" s="8"/>
      <c r="G179" s="8" t="str">
        <f t="shared" si="0"/>
        <v/>
      </c>
    </row>
    <row r="180" spans="1:7" ht="17.25" customHeight="1">
      <c r="A180" s="8">
        <v>31</v>
      </c>
      <c r="B180" s="8" t="str">
        <f>pd!C36</f>
        <v>MUHAMMAD SARBANI</v>
      </c>
      <c r="C180" s="8"/>
      <c r="D180" s="8"/>
      <c r="E180" s="8"/>
      <c r="F180" s="8"/>
      <c r="G180" s="8" t="str">
        <f t="shared" si="0"/>
        <v/>
      </c>
    </row>
    <row r="181" spans="1:7" ht="17.25" customHeight="1">
      <c r="A181" s="8">
        <v>32</v>
      </c>
      <c r="B181" s="8" t="str">
        <f>pd!C37</f>
        <v>MUHAMMAD SYIFA ALIF NUGRAHA</v>
      </c>
      <c r="C181" s="8"/>
      <c r="D181" s="8"/>
      <c r="E181" s="8"/>
      <c r="F181" s="8"/>
      <c r="G181" s="8" t="str">
        <f t="shared" si="0"/>
        <v/>
      </c>
    </row>
    <row r="182" spans="1:7" ht="17.25" customHeight="1">
      <c r="A182" s="8">
        <v>33</v>
      </c>
      <c r="B182" s="8" t="str">
        <f>pd!C38</f>
        <v>MUHAMMAD YUSUF</v>
      </c>
      <c r="C182" s="8"/>
      <c r="D182" s="8"/>
      <c r="E182" s="8"/>
      <c r="F182" s="8"/>
      <c r="G182" s="8" t="str">
        <f t="shared" si="0"/>
        <v/>
      </c>
    </row>
    <row r="183" spans="1:7" ht="17.25" customHeight="1">
      <c r="A183" s="8">
        <v>34</v>
      </c>
      <c r="B183" s="8" t="str">
        <f>pd!C39</f>
        <v>OSAMAH NASRULLAH</v>
      </c>
      <c r="C183" s="8"/>
      <c r="D183" s="8"/>
      <c r="E183" s="8"/>
      <c r="F183" s="8"/>
      <c r="G183" s="8" t="str">
        <f t="shared" si="0"/>
        <v/>
      </c>
    </row>
    <row r="184" spans="1:7" ht="17.25" customHeight="1">
      <c r="A184" s="8">
        <v>35</v>
      </c>
      <c r="B184" s="8" t="str">
        <f>pd!C40</f>
        <v>RUDISA</v>
      </c>
      <c r="C184" s="8"/>
      <c r="D184" s="8"/>
      <c r="E184" s="8"/>
      <c r="F184" s="8"/>
      <c r="G184" s="8" t="str">
        <f t="shared" si="0"/>
        <v/>
      </c>
    </row>
    <row r="185" spans="1:7" ht="17.25" customHeight="1">
      <c r="A185" s="8">
        <v>36</v>
      </c>
      <c r="B185" s="8" t="str">
        <f>pd!C41</f>
        <v>ZAINAL ILMI</v>
      </c>
      <c r="C185" s="8"/>
      <c r="D185" s="8"/>
      <c r="E185" s="8"/>
      <c r="F185" s="8"/>
      <c r="G185" s="8" t="str">
        <f t="shared" si="0"/>
        <v/>
      </c>
    </row>
    <row r="186" spans="1:7" ht="17.25" customHeight="1">
      <c r="A186" s="8">
        <v>37</v>
      </c>
      <c r="B186" s="8">
        <f>pd!C42</f>
        <v>0</v>
      </c>
      <c r="C186" s="8"/>
      <c r="D186" s="8"/>
      <c r="E186" s="8"/>
      <c r="F186" s="8"/>
      <c r="G186" s="8" t="str">
        <f t="shared" si="0"/>
        <v/>
      </c>
    </row>
    <row r="187" spans="1:7" ht="17.25" customHeight="1">
      <c r="A187" s="8">
        <v>38</v>
      </c>
      <c r="B187" s="8">
        <f>pd!C43</f>
        <v>0</v>
      </c>
      <c r="C187" s="8"/>
      <c r="D187" s="8"/>
      <c r="E187" s="8"/>
      <c r="F187" s="8"/>
      <c r="G187" s="8" t="str">
        <f t="shared" si="0"/>
        <v/>
      </c>
    </row>
    <row r="188" spans="1:7" ht="17.25" customHeight="1">
      <c r="A188" s="8">
        <v>39</v>
      </c>
      <c r="B188" s="8">
        <f>pd!C44</f>
        <v>0</v>
      </c>
      <c r="C188" s="8"/>
      <c r="D188" s="8"/>
      <c r="E188" s="8"/>
      <c r="F188" s="8"/>
      <c r="G188" s="8" t="str">
        <f t="shared" si="0"/>
        <v/>
      </c>
    </row>
    <row r="189" spans="1:7" ht="17.25" customHeight="1">
      <c r="A189" s="8">
        <v>40</v>
      </c>
      <c r="B189" s="8">
        <f>pd!C45</f>
        <v>0</v>
      </c>
      <c r="C189" s="8"/>
      <c r="D189" s="8"/>
      <c r="E189" s="8"/>
      <c r="F189" s="8"/>
      <c r="G189" s="8" t="str">
        <f t="shared" si="0"/>
        <v/>
      </c>
    </row>
    <row r="191" spans="1:7" ht="17.25" customHeight="1">
      <c r="A191" s="1">
        <v>3</v>
      </c>
      <c r="B191" s="1" t="s">
        <v>178</v>
      </c>
    </row>
    <row r="192" spans="1:7" ht="17.25" customHeight="1">
      <c r="B192" s="1" t="s">
        <v>116</v>
      </c>
    </row>
    <row r="193" spans="1:2" ht="17.25" customHeight="1">
      <c r="B193" s="1" t="s">
        <v>117</v>
      </c>
    </row>
    <row r="194" spans="1:2" ht="17.25" customHeight="1">
      <c r="B194" s="1" t="s">
        <v>118</v>
      </c>
    </row>
    <row r="195" spans="1:2" ht="17.25" customHeight="1">
      <c r="B195" s="1" t="s">
        <v>119</v>
      </c>
    </row>
    <row r="197" spans="1:2" ht="17.25" customHeight="1">
      <c r="A197" s="1" t="s">
        <v>120</v>
      </c>
    </row>
    <row r="198" spans="1:2" ht="17.25" customHeight="1">
      <c r="B198" s="1" t="s">
        <v>111</v>
      </c>
    </row>
    <row r="199" spans="1:2" ht="17.25" customHeight="1">
      <c r="B199" s="233" t="s">
        <v>121</v>
      </c>
    </row>
    <row r="200" spans="1:2" ht="17.25" customHeight="1">
      <c r="B200" s="233" t="s">
        <v>122</v>
      </c>
    </row>
    <row r="201" spans="1:2" ht="17.25" customHeight="1">
      <c r="B201" s="233" t="s">
        <v>123</v>
      </c>
    </row>
    <row r="202" spans="1:2" ht="17.25" customHeight="1">
      <c r="B202" s="233" t="s">
        <v>124</v>
      </c>
    </row>
    <row r="204" spans="1:2" ht="17.25" customHeight="1">
      <c r="B204" s="1" t="s">
        <v>125</v>
      </c>
    </row>
    <row r="205" spans="1:2" ht="17.25" customHeight="1">
      <c r="B205" s="1" t="s">
        <v>126</v>
      </c>
    </row>
    <row r="206" spans="1:2" ht="17.25" customHeight="1">
      <c r="B206" s="1" t="s">
        <v>127</v>
      </c>
    </row>
    <row r="207" spans="1:2" ht="17.25" customHeight="1">
      <c r="B207" s="1" t="s">
        <v>128</v>
      </c>
    </row>
    <row r="208" spans="1:2" ht="17.25" customHeight="1">
      <c r="B208" s="1" t="s">
        <v>129</v>
      </c>
    </row>
    <row r="210" spans="1:2" ht="17.25" customHeight="1">
      <c r="B210" s="1" t="s">
        <v>130</v>
      </c>
    </row>
    <row r="211" spans="1:2" ht="17.25" customHeight="1">
      <c r="B211" s="1" t="s">
        <v>132</v>
      </c>
    </row>
    <row r="212" spans="1:2" ht="17.25" customHeight="1">
      <c r="B212" s="1" t="s">
        <v>133</v>
      </c>
    </row>
    <row r="213" spans="1:2" ht="17.25" customHeight="1">
      <c r="B213" s="1" t="s">
        <v>134</v>
      </c>
    </row>
    <row r="214" spans="1:2" ht="17.25" customHeight="1">
      <c r="B214" s="1" t="s">
        <v>135</v>
      </c>
    </row>
    <row r="216" spans="1:2" ht="17.25" customHeight="1">
      <c r="B216" s="1" t="s">
        <v>131</v>
      </c>
    </row>
    <row r="217" spans="1:2" ht="17.25" customHeight="1">
      <c r="B217" s="1" t="s">
        <v>136</v>
      </c>
    </row>
    <row r="218" spans="1:2" ht="17.25" customHeight="1">
      <c r="B218" s="1" t="s">
        <v>137</v>
      </c>
    </row>
    <row r="219" spans="1:2" ht="17.25" customHeight="1">
      <c r="B219" s="1" t="s">
        <v>138</v>
      </c>
    </row>
    <row r="220" spans="1:2" ht="17.25" customHeight="1">
      <c r="B220" s="1" t="s">
        <v>139</v>
      </c>
    </row>
    <row r="221" spans="1:2" ht="17.25" customHeight="1">
      <c r="B221" s="1" t="s">
        <v>43</v>
      </c>
    </row>
    <row r="222" spans="1:2" ht="17.25" customHeight="1">
      <c r="A222" s="1" t="s">
        <v>170</v>
      </c>
    </row>
    <row r="223" spans="1:2" ht="17.25" customHeight="1">
      <c r="B223" s="1" t="s">
        <v>43</v>
      </c>
    </row>
    <row r="224" spans="1:2" ht="17.25" customHeight="1">
      <c r="A224" s="1" t="s">
        <v>181</v>
      </c>
    </row>
    <row r="225" spans="1:8" ht="17.25" customHeight="1">
      <c r="B225" s="1" t="s">
        <v>140</v>
      </c>
    </row>
    <row r="226" spans="1:8" ht="17.25" customHeight="1">
      <c r="B226" s="1" t="s">
        <v>141</v>
      </c>
    </row>
    <row r="227" spans="1:8" ht="17.25" customHeight="1">
      <c r="B227" s="1" t="s">
        <v>142</v>
      </c>
    </row>
    <row r="228" spans="1:8" ht="17.25" customHeight="1">
      <c r="B228" s="1" t="s">
        <v>143</v>
      </c>
    </row>
    <row r="230" spans="1:8" ht="17.25" customHeight="1">
      <c r="B230" s="1" t="s">
        <v>151</v>
      </c>
    </row>
    <row r="231" spans="1:8" ht="17.25" customHeight="1">
      <c r="A231" s="334" t="s">
        <v>2</v>
      </c>
      <c r="B231" s="341"/>
      <c r="C231" s="470" t="s">
        <v>61</v>
      </c>
      <c r="D231" s="472"/>
      <c r="E231" s="470" t="s">
        <v>152</v>
      </c>
      <c r="F231" s="471"/>
      <c r="G231" s="472"/>
      <c r="H231" s="229" t="s">
        <v>153</v>
      </c>
    </row>
    <row r="232" spans="1:8" ht="129" customHeight="1">
      <c r="A232" s="333" t="e">
        <f>B141</f>
        <v>#REF!</v>
      </c>
      <c r="B232" s="333"/>
      <c r="C232" s="336" t="e">
        <f>A30</f>
        <v>#REF!</v>
      </c>
      <c r="D232" s="337"/>
      <c r="E232" s="336" t="s">
        <v>387</v>
      </c>
      <c r="F232" s="473"/>
      <c r="G232" s="337"/>
      <c r="H232" s="227" t="s">
        <v>146</v>
      </c>
    </row>
    <row r="233" spans="1:8" ht="17.25" customHeight="1">
      <c r="A233" s="336" t="s">
        <v>388</v>
      </c>
      <c r="B233" s="473"/>
      <c r="C233" s="473"/>
      <c r="D233" s="473"/>
      <c r="E233" s="473"/>
      <c r="F233" s="473"/>
      <c r="G233" s="473"/>
      <c r="H233" s="337"/>
    </row>
    <row r="234" spans="1:8" ht="17.25" customHeight="1">
      <c r="A234" s="230">
        <v>1</v>
      </c>
      <c r="B234" s="336" t="s">
        <v>389</v>
      </c>
      <c r="C234" s="473"/>
      <c r="D234" s="473"/>
      <c r="E234" s="473"/>
      <c r="F234" s="473"/>
      <c r="G234" s="473"/>
      <c r="H234" s="337"/>
    </row>
    <row r="235" spans="1:8" ht="17.25" customHeight="1">
      <c r="A235" s="230">
        <v>2</v>
      </c>
      <c r="B235" s="336" t="s">
        <v>392</v>
      </c>
      <c r="C235" s="473"/>
      <c r="D235" s="473"/>
      <c r="E235" s="473"/>
      <c r="F235" s="473"/>
      <c r="G235" s="473"/>
      <c r="H235" s="337"/>
    </row>
    <row r="236" spans="1:8" ht="17.25" customHeight="1">
      <c r="A236" s="230">
        <v>3</v>
      </c>
      <c r="B236" s="336" t="s">
        <v>390</v>
      </c>
      <c r="C236" s="473"/>
      <c r="D236" s="473"/>
      <c r="E236" s="473"/>
      <c r="F236" s="473"/>
      <c r="G236" s="473"/>
      <c r="H236" s="337"/>
    </row>
    <row r="237" spans="1:8" ht="17.25" customHeight="1">
      <c r="A237" s="230">
        <v>4</v>
      </c>
      <c r="B237" s="336"/>
      <c r="C237" s="473"/>
      <c r="D237" s="473"/>
      <c r="E237" s="473"/>
      <c r="F237" s="473"/>
      <c r="G237" s="473"/>
      <c r="H237" s="337"/>
    </row>
    <row r="238" spans="1:8" ht="17.25" customHeight="1">
      <c r="A238" s="230">
        <v>5</v>
      </c>
      <c r="B238" s="336"/>
      <c r="C238" s="473"/>
      <c r="D238" s="473"/>
      <c r="E238" s="473"/>
      <c r="F238" s="473"/>
      <c r="G238" s="473"/>
      <c r="H238" s="337"/>
    </row>
    <row r="239" spans="1:8" ht="17.25" customHeight="1">
      <c r="A239" s="230">
        <v>6</v>
      </c>
      <c r="B239" s="336"/>
      <c r="C239" s="473"/>
      <c r="D239" s="473"/>
      <c r="E239" s="473"/>
      <c r="F239" s="473"/>
      <c r="G239" s="473"/>
      <c r="H239" s="337"/>
    </row>
    <row r="240" spans="1:8" ht="17.25" customHeight="1">
      <c r="A240" s="230">
        <v>7</v>
      </c>
      <c r="B240" s="336"/>
      <c r="C240" s="473"/>
      <c r="D240" s="473"/>
      <c r="E240" s="473"/>
      <c r="F240" s="473"/>
      <c r="G240" s="473"/>
      <c r="H240" s="337"/>
    </row>
    <row r="241" spans="1:10" ht="17.25" customHeight="1">
      <c r="A241" s="230">
        <v>8</v>
      </c>
      <c r="B241" s="336"/>
      <c r="C241" s="473"/>
      <c r="D241" s="473"/>
      <c r="E241" s="473"/>
      <c r="F241" s="473"/>
      <c r="G241" s="473"/>
      <c r="H241" s="337"/>
    </row>
    <row r="242" spans="1:10" ht="17.25" customHeight="1">
      <c r="A242" s="230">
        <v>9</v>
      </c>
      <c r="B242" s="336"/>
      <c r="C242" s="473"/>
      <c r="D242" s="473"/>
      <c r="E242" s="473"/>
      <c r="F242" s="473"/>
      <c r="G242" s="473"/>
      <c r="H242" s="337"/>
    </row>
    <row r="243" spans="1:10" ht="17.25" customHeight="1">
      <c r="A243" s="230">
        <v>10</v>
      </c>
      <c r="B243" s="336"/>
      <c r="C243" s="473"/>
      <c r="D243" s="473"/>
      <c r="E243" s="473"/>
      <c r="F243" s="473"/>
      <c r="G243" s="473"/>
      <c r="H243" s="337"/>
    </row>
    <row r="244" spans="1:10" ht="17.25" customHeight="1">
      <c r="A244" s="463" t="s">
        <v>154</v>
      </c>
      <c r="B244" s="464"/>
      <c r="C244" s="464"/>
      <c r="D244" s="464"/>
      <c r="E244" s="464"/>
      <c r="F244" s="464"/>
      <c r="G244" s="464"/>
      <c r="H244" s="465"/>
    </row>
    <row r="245" spans="1:10" ht="17.25" customHeight="1">
      <c r="A245" s="230">
        <v>1</v>
      </c>
      <c r="B245" s="336"/>
      <c r="C245" s="473"/>
      <c r="D245" s="473"/>
      <c r="E245" s="473"/>
      <c r="F245" s="473"/>
      <c r="G245" s="473"/>
      <c r="H245" s="337"/>
    </row>
    <row r="246" spans="1:10" ht="17.25" customHeight="1">
      <c r="A246" s="230">
        <v>2</v>
      </c>
      <c r="B246" s="336"/>
      <c r="C246" s="473"/>
      <c r="D246" s="473"/>
      <c r="E246" s="473"/>
      <c r="F246" s="473"/>
      <c r="G246" s="473"/>
      <c r="H246" s="337"/>
      <c r="I246" s="211"/>
      <c r="J246" s="211"/>
    </row>
    <row r="247" spans="1:10" ht="17.25" customHeight="1">
      <c r="A247" s="230">
        <v>3</v>
      </c>
      <c r="B247" s="336"/>
      <c r="C247" s="473"/>
      <c r="D247" s="473"/>
      <c r="E247" s="473"/>
      <c r="F247" s="473"/>
      <c r="G247" s="473"/>
      <c r="H247" s="337"/>
      <c r="I247" s="211"/>
      <c r="J247" s="211"/>
    </row>
    <row r="248" spans="1:10" ht="17.25" customHeight="1">
      <c r="A248" s="230">
        <v>4</v>
      </c>
      <c r="B248" s="336"/>
      <c r="C248" s="473"/>
      <c r="D248" s="473"/>
      <c r="E248" s="473"/>
      <c r="F248" s="473"/>
      <c r="G248" s="473"/>
      <c r="H248" s="337"/>
      <c r="I248" s="211"/>
      <c r="J248" s="211"/>
    </row>
    <row r="249" spans="1:10" ht="17.25" customHeight="1">
      <c r="A249" s="230">
        <v>5</v>
      </c>
      <c r="B249" s="336"/>
      <c r="C249" s="473"/>
      <c r="D249" s="473"/>
      <c r="E249" s="473"/>
      <c r="F249" s="473"/>
      <c r="G249" s="473"/>
      <c r="H249" s="337"/>
      <c r="I249" s="211"/>
      <c r="J249" s="211"/>
    </row>
    <row r="250" spans="1:10" ht="17.25" customHeight="1">
      <c r="A250" s="230">
        <v>6</v>
      </c>
      <c r="B250" s="336"/>
      <c r="C250" s="473"/>
      <c r="D250" s="473"/>
      <c r="E250" s="473"/>
      <c r="F250" s="473"/>
      <c r="G250" s="473"/>
      <c r="H250" s="337"/>
      <c r="I250" s="211"/>
      <c r="J250" s="211"/>
    </row>
    <row r="251" spans="1:10" ht="17.25" customHeight="1">
      <c r="A251" s="230">
        <v>7</v>
      </c>
      <c r="B251" s="336"/>
      <c r="C251" s="473"/>
      <c r="D251" s="473"/>
      <c r="E251" s="473"/>
      <c r="F251" s="473"/>
      <c r="G251" s="473"/>
      <c r="H251" s="337"/>
      <c r="I251" s="211"/>
      <c r="J251" s="211"/>
    </row>
    <row r="252" spans="1:10" ht="17.25" customHeight="1">
      <c r="A252" s="230">
        <v>8</v>
      </c>
      <c r="B252" s="336"/>
      <c r="C252" s="473"/>
      <c r="D252" s="473"/>
      <c r="E252" s="473"/>
      <c r="F252" s="473"/>
      <c r="G252" s="473"/>
      <c r="H252" s="337"/>
      <c r="I252" s="211"/>
      <c r="J252" s="211"/>
    </row>
    <row r="253" spans="1:10" ht="17.25" customHeight="1">
      <c r="A253" s="230">
        <v>9</v>
      </c>
      <c r="B253" s="336"/>
      <c r="C253" s="473"/>
      <c r="D253" s="473"/>
      <c r="E253" s="473"/>
      <c r="F253" s="473"/>
      <c r="G253" s="473"/>
      <c r="H253" s="337"/>
      <c r="I253" s="211"/>
      <c r="J253" s="211"/>
    </row>
    <row r="254" spans="1:10" ht="17.25" customHeight="1">
      <c r="A254" s="230">
        <v>10</v>
      </c>
      <c r="B254" s="336"/>
      <c r="C254" s="473"/>
      <c r="D254" s="473"/>
      <c r="E254" s="473"/>
      <c r="F254" s="473"/>
      <c r="G254" s="473"/>
      <c r="H254" s="337"/>
      <c r="I254" s="211"/>
      <c r="J254" s="211"/>
    </row>
    <row r="255" spans="1:10" ht="17.25" customHeight="1">
      <c r="A255" s="211"/>
      <c r="B255" s="211"/>
      <c r="C255" s="211"/>
      <c r="D255" s="211"/>
      <c r="E255" s="211"/>
      <c r="F255" s="211"/>
      <c r="G255" s="211"/>
      <c r="H255" s="211"/>
      <c r="I255" s="211"/>
      <c r="J255" s="211"/>
    </row>
    <row r="256" spans="1:10" ht="17.25" customHeight="1">
      <c r="A256" s="157">
        <v>4</v>
      </c>
      <c r="B256" s="1" t="s">
        <v>155</v>
      </c>
    </row>
    <row r="257" spans="1:14" s="231" customFormat="1" ht="17.25" customHeight="1">
      <c r="A257" s="319" t="s">
        <v>52</v>
      </c>
      <c r="B257" s="319" t="s">
        <v>110</v>
      </c>
      <c r="C257" s="318" t="s">
        <v>156</v>
      </c>
      <c r="D257" s="318"/>
      <c r="E257" s="318"/>
      <c r="F257" s="318"/>
      <c r="G257" s="318"/>
      <c r="H257" s="318"/>
      <c r="I257" s="318"/>
      <c r="J257" s="318"/>
      <c r="K257" s="318"/>
      <c r="L257" s="318"/>
      <c r="M257" s="319" t="s">
        <v>157</v>
      </c>
      <c r="N257" s="1" t="s">
        <v>407</v>
      </c>
    </row>
    <row r="258" spans="1:14" s="231" customFormat="1" ht="17.25" customHeight="1">
      <c r="A258" s="320"/>
      <c r="B258" s="320"/>
      <c r="C258" s="230">
        <v>1</v>
      </c>
      <c r="D258" s="230">
        <v>2</v>
      </c>
      <c r="E258" s="230">
        <v>3</v>
      </c>
      <c r="F258" s="230">
        <v>4</v>
      </c>
      <c r="G258" s="230">
        <v>5</v>
      </c>
      <c r="H258" s="230">
        <v>6</v>
      </c>
      <c r="I258" s="230">
        <v>7</v>
      </c>
      <c r="J258" s="230">
        <v>8</v>
      </c>
      <c r="K258" s="230">
        <v>9</v>
      </c>
      <c r="L258" s="230">
        <v>10</v>
      </c>
      <c r="M258" s="320"/>
      <c r="N258" s="1">
        <v>25</v>
      </c>
    </row>
    <row r="259" spans="1:14" ht="17.25" customHeight="1">
      <c r="A259" s="228">
        <v>1</v>
      </c>
      <c r="B259" s="8" t="str">
        <f>B150</f>
        <v>AHMAD JUNAIDI</v>
      </c>
      <c r="C259" s="228"/>
      <c r="D259" s="228"/>
      <c r="E259" s="228"/>
      <c r="F259" s="228"/>
      <c r="G259" s="228"/>
      <c r="H259" s="228"/>
      <c r="I259" s="228"/>
      <c r="J259" s="228"/>
      <c r="K259" s="228"/>
      <c r="L259" s="228"/>
      <c r="M259" s="228" t="str">
        <f>IF(COUNT(C259:L259)=0,"",((SUM(C259:L259)/(COUNTA($B$234:$H$243)*4))*4)*$N$258)</f>
        <v/>
      </c>
    </row>
    <row r="260" spans="1:14" ht="17.25" customHeight="1">
      <c r="A260" s="228">
        <v>2</v>
      </c>
      <c r="B260" s="8" t="str">
        <f t="shared" ref="B260:B298" si="1">B151</f>
        <v>AHMAD RIYUDHA</v>
      </c>
      <c r="C260" s="228"/>
      <c r="D260" s="228"/>
      <c r="E260" s="228"/>
      <c r="F260" s="228"/>
      <c r="G260" s="228"/>
      <c r="H260" s="228"/>
      <c r="I260" s="228"/>
      <c r="J260" s="228"/>
      <c r="K260" s="228"/>
      <c r="L260" s="228"/>
      <c r="M260" s="228" t="str">
        <f>IF(COUNT(C260:L260)=0,"",((SUM(C260:L260)/(COUNTA($B$234:$H$243)*4))*4)*$N$258)</f>
        <v/>
      </c>
    </row>
    <row r="261" spans="1:14" ht="17.25" customHeight="1">
      <c r="A261" s="228">
        <v>3</v>
      </c>
      <c r="B261" s="8" t="str">
        <f t="shared" si="1"/>
        <v>AHMAD SAYUDINOR</v>
      </c>
      <c r="C261" s="228"/>
      <c r="D261" s="228"/>
      <c r="E261" s="228"/>
      <c r="F261" s="228"/>
      <c r="G261" s="228"/>
      <c r="H261" s="228"/>
      <c r="I261" s="228"/>
      <c r="J261" s="228"/>
      <c r="K261" s="228"/>
      <c r="L261" s="228"/>
      <c r="M261" s="228" t="str">
        <f t="shared" ref="M261:M298" si="2">IF(COUNT(C261:L261)=0,"",((SUM(C261:L261)/(COUNTA($B$234:$H$243)*4))*4)*$N$258)</f>
        <v/>
      </c>
    </row>
    <row r="262" spans="1:14" ht="17.25" customHeight="1">
      <c r="A262" s="228">
        <v>4</v>
      </c>
      <c r="B262" s="8" t="str">
        <f t="shared" si="1"/>
        <v>HILMAN SYA'FEI</v>
      </c>
      <c r="C262" s="228"/>
      <c r="D262" s="228"/>
      <c r="E262" s="228"/>
      <c r="F262" s="228"/>
      <c r="G262" s="228"/>
      <c r="H262" s="228"/>
      <c r="I262" s="228"/>
      <c r="J262" s="228"/>
      <c r="K262" s="228"/>
      <c r="L262" s="228"/>
      <c r="M262" s="228" t="str">
        <f t="shared" si="2"/>
        <v/>
      </c>
    </row>
    <row r="263" spans="1:14" ht="17.25" customHeight="1">
      <c r="A263" s="228">
        <v>5</v>
      </c>
      <c r="B263" s="8" t="str">
        <f t="shared" si="1"/>
        <v>JAMALUDDIN</v>
      </c>
      <c r="C263" s="228"/>
      <c r="D263" s="228"/>
      <c r="E263" s="228"/>
      <c r="F263" s="228"/>
      <c r="G263" s="228"/>
      <c r="H263" s="228"/>
      <c r="I263" s="228"/>
      <c r="J263" s="228"/>
      <c r="K263" s="228"/>
      <c r="L263" s="228"/>
      <c r="M263" s="228" t="str">
        <f t="shared" si="2"/>
        <v/>
      </c>
    </row>
    <row r="264" spans="1:14" ht="17.25" customHeight="1">
      <c r="A264" s="228">
        <v>6</v>
      </c>
      <c r="B264" s="8" t="str">
        <f t="shared" si="1"/>
        <v>M. ADITYA RYANDI</v>
      </c>
      <c r="C264" s="228"/>
      <c r="D264" s="228"/>
      <c r="E264" s="228"/>
      <c r="F264" s="228"/>
      <c r="G264" s="228"/>
      <c r="H264" s="228"/>
      <c r="I264" s="228"/>
      <c r="J264" s="228"/>
      <c r="K264" s="228"/>
      <c r="L264" s="228"/>
      <c r="M264" s="228" t="str">
        <f t="shared" si="2"/>
        <v/>
      </c>
    </row>
    <row r="265" spans="1:14" ht="17.25" customHeight="1">
      <c r="A265" s="228">
        <v>7</v>
      </c>
      <c r="B265" s="8" t="str">
        <f t="shared" si="1"/>
        <v>M. ZAINAL AKBAR</v>
      </c>
      <c r="C265" s="228"/>
      <c r="D265" s="228"/>
      <c r="E265" s="228"/>
      <c r="F265" s="228"/>
      <c r="G265" s="228"/>
      <c r="H265" s="228"/>
      <c r="I265" s="228"/>
      <c r="J265" s="228"/>
      <c r="K265" s="228"/>
      <c r="L265" s="228"/>
      <c r="M265" s="228" t="str">
        <f t="shared" si="2"/>
        <v/>
      </c>
    </row>
    <row r="266" spans="1:14" ht="17.25" customHeight="1">
      <c r="A266" s="228">
        <v>8</v>
      </c>
      <c r="B266" s="8" t="str">
        <f t="shared" si="1"/>
        <v>MAULIDI</v>
      </c>
      <c r="C266" s="228"/>
      <c r="D266" s="228"/>
      <c r="E266" s="228"/>
      <c r="F266" s="228"/>
      <c r="G266" s="228"/>
      <c r="H266" s="228"/>
      <c r="I266" s="228"/>
      <c r="J266" s="228"/>
      <c r="K266" s="228"/>
      <c r="L266" s="228"/>
      <c r="M266" s="228" t="str">
        <f t="shared" si="2"/>
        <v/>
      </c>
    </row>
    <row r="267" spans="1:14" ht="17.25" customHeight="1">
      <c r="A267" s="228">
        <v>9</v>
      </c>
      <c r="B267" s="8" t="str">
        <f t="shared" si="1"/>
        <v>MUHAMMAD AGUS RIFANI</v>
      </c>
      <c r="C267" s="228"/>
      <c r="D267" s="228"/>
      <c r="E267" s="228"/>
      <c r="F267" s="228"/>
      <c r="G267" s="228"/>
      <c r="H267" s="228"/>
      <c r="I267" s="228"/>
      <c r="J267" s="228"/>
      <c r="K267" s="228"/>
      <c r="L267" s="228"/>
      <c r="M267" s="228" t="str">
        <f t="shared" si="2"/>
        <v/>
      </c>
    </row>
    <row r="268" spans="1:14" ht="17.25" customHeight="1">
      <c r="A268" s="228">
        <v>10</v>
      </c>
      <c r="B268" s="8" t="str">
        <f t="shared" si="1"/>
        <v>MUHAMMAD AKBAR</v>
      </c>
      <c r="C268" s="228"/>
      <c r="D268" s="228"/>
      <c r="E268" s="228"/>
      <c r="F268" s="228"/>
      <c r="G268" s="228"/>
      <c r="H268" s="228"/>
      <c r="I268" s="228"/>
      <c r="J268" s="228"/>
      <c r="K268" s="228"/>
      <c r="L268" s="228"/>
      <c r="M268" s="228" t="str">
        <f t="shared" si="2"/>
        <v/>
      </c>
    </row>
    <row r="269" spans="1:14" ht="17.25" customHeight="1">
      <c r="A269" s="228">
        <v>11</v>
      </c>
      <c r="B269" s="8" t="str">
        <f t="shared" si="1"/>
        <v>MUHAMMAD ALPIANOR</v>
      </c>
      <c r="C269" s="228"/>
      <c r="D269" s="228"/>
      <c r="E269" s="228"/>
      <c r="F269" s="228"/>
      <c r="G269" s="228"/>
      <c r="H269" s="228"/>
      <c r="I269" s="228"/>
      <c r="J269" s="228"/>
      <c r="K269" s="228"/>
      <c r="L269" s="228"/>
      <c r="M269" s="228" t="str">
        <f t="shared" si="2"/>
        <v/>
      </c>
    </row>
    <row r="270" spans="1:14" ht="17.25" customHeight="1">
      <c r="A270" s="228">
        <v>12</v>
      </c>
      <c r="B270" s="8" t="str">
        <f t="shared" si="1"/>
        <v>MUHAMMAD ANDRIAN</v>
      </c>
      <c r="C270" s="228"/>
      <c r="D270" s="228"/>
      <c r="E270" s="228"/>
      <c r="F270" s="228"/>
      <c r="G270" s="228"/>
      <c r="H270" s="228"/>
      <c r="I270" s="228"/>
      <c r="J270" s="228"/>
      <c r="K270" s="228"/>
      <c r="L270" s="228"/>
      <c r="M270" s="228" t="str">
        <f t="shared" si="2"/>
        <v/>
      </c>
    </row>
    <row r="271" spans="1:14" ht="17.25" customHeight="1">
      <c r="A271" s="228">
        <v>13</v>
      </c>
      <c r="B271" s="8" t="str">
        <f t="shared" si="1"/>
        <v>MUHAMMAD AZIDAN</v>
      </c>
      <c r="C271" s="228"/>
      <c r="D271" s="228"/>
      <c r="E271" s="228"/>
      <c r="F271" s="228"/>
      <c r="G271" s="228"/>
      <c r="H271" s="228"/>
      <c r="I271" s="228"/>
      <c r="J271" s="228"/>
      <c r="K271" s="228"/>
      <c r="L271" s="228"/>
      <c r="M271" s="228" t="str">
        <f t="shared" si="2"/>
        <v/>
      </c>
    </row>
    <row r="272" spans="1:14" ht="17.25" customHeight="1">
      <c r="A272" s="228">
        <v>14</v>
      </c>
      <c r="B272" s="8" t="str">
        <f t="shared" si="1"/>
        <v>MUHAMMAD FAHRIANSYAH</v>
      </c>
      <c r="C272" s="228"/>
      <c r="D272" s="228"/>
      <c r="E272" s="228"/>
      <c r="F272" s="228"/>
      <c r="G272" s="228"/>
      <c r="H272" s="228"/>
      <c r="I272" s="228"/>
      <c r="J272" s="228"/>
      <c r="K272" s="228"/>
      <c r="L272" s="228"/>
      <c r="M272" s="228" t="str">
        <f t="shared" si="2"/>
        <v/>
      </c>
    </row>
    <row r="273" spans="1:13" ht="17.25" customHeight="1">
      <c r="A273" s="228">
        <v>15</v>
      </c>
      <c r="B273" s="8" t="str">
        <f t="shared" si="1"/>
        <v>MUHAMMAD FAUZAN</v>
      </c>
      <c r="C273" s="228"/>
      <c r="D273" s="228"/>
      <c r="E273" s="228"/>
      <c r="F273" s="228"/>
      <c r="G273" s="228"/>
      <c r="H273" s="228"/>
      <c r="I273" s="228"/>
      <c r="J273" s="228"/>
      <c r="K273" s="228"/>
      <c r="L273" s="228"/>
      <c r="M273" s="228" t="str">
        <f t="shared" si="2"/>
        <v/>
      </c>
    </row>
    <row r="274" spans="1:13" ht="17.25" customHeight="1">
      <c r="A274" s="228">
        <v>16</v>
      </c>
      <c r="B274" s="8" t="str">
        <f t="shared" si="1"/>
        <v>MUHAMMAD FAZAL HAFIZH</v>
      </c>
      <c r="C274" s="228"/>
      <c r="D274" s="228"/>
      <c r="E274" s="228"/>
      <c r="F274" s="228"/>
      <c r="G274" s="228"/>
      <c r="H274" s="228"/>
      <c r="I274" s="228"/>
      <c r="J274" s="228"/>
      <c r="K274" s="228"/>
      <c r="L274" s="228"/>
      <c r="M274" s="228" t="str">
        <f t="shared" si="2"/>
        <v/>
      </c>
    </row>
    <row r="275" spans="1:13" ht="17.25" customHeight="1">
      <c r="A275" s="228">
        <v>17</v>
      </c>
      <c r="B275" s="8" t="str">
        <f t="shared" si="1"/>
        <v>MUHAMMAD FIKRI</v>
      </c>
      <c r="C275" s="228"/>
      <c r="D275" s="228"/>
      <c r="E275" s="228"/>
      <c r="F275" s="228"/>
      <c r="G275" s="228"/>
      <c r="H275" s="228"/>
      <c r="I275" s="228"/>
      <c r="J275" s="228"/>
      <c r="K275" s="228"/>
      <c r="L275" s="228"/>
      <c r="M275" s="228" t="str">
        <f t="shared" si="2"/>
        <v/>
      </c>
    </row>
    <row r="276" spans="1:13" ht="17.25" customHeight="1">
      <c r="A276" s="228">
        <v>18</v>
      </c>
      <c r="B276" s="8" t="str">
        <f t="shared" si="1"/>
        <v>MUHAMMAD IHWAN</v>
      </c>
      <c r="C276" s="228"/>
      <c r="D276" s="228"/>
      <c r="E276" s="228"/>
      <c r="F276" s="228"/>
      <c r="G276" s="228"/>
      <c r="H276" s="228"/>
      <c r="I276" s="228"/>
      <c r="J276" s="228"/>
      <c r="K276" s="228"/>
      <c r="L276" s="228"/>
      <c r="M276" s="228" t="str">
        <f t="shared" si="2"/>
        <v/>
      </c>
    </row>
    <row r="277" spans="1:13" ht="17.25" customHeight="1">
      <c r="A277" s="228">
        <v>19</v>
      </c>
      <c r="B277" s="8" t="str">
        <f t="shared" si="1"/>
        <v>MUHAMMAD IQBAL FIRDAUS</v>
      </c>
      <c r="C277" s="228"/>
      <c r="D277" s="228"/>
      <c r="E277" s="228"/>
      <c r="F277" s="228"/>
      <c r="G277" s="228"/>
      <c r="H277" s="228"/>
      <c r="I277" s="228"/>
      <c r="J277" s="228"/>
      <c r="K277" s="228"/>
      <c r="L277" s="228"/>
      <c r="M277" s="228" t="str">
        <f t="shared" si="2"/>
        <v/>
      </c>
    </row>
    <row r="278" spans="1:13" ht="17.25" customHeight="1">
      <c r="A278" s="228">
        <v>20</v>
      </c>
      <c r="B278" s="8" t="str">
        <f t="shared" si="1"/>
        <v>MUHAMMAD IZZA ARRAFI</v>
      </c>
      <c r="C278" s="228"/>
      <c r="D278" s="228"/>
      <c r="E278" s="228"/>
      <c r="F278" s="228"/>
      <c r="G278" s="228"/>
      <c r="H278" s="228"/>
      <c r="I278" s="228"/>
      <c r="J278" s="228"/>
      <c r="K278" s="228"/>
      <c r="L278" s="228"/>
      <c r="M278" s="228" t="str">
        <f t="shared" si="2"/>
        <v/>
      </c>
    </row>
    <row r="279" spans="1:13" ht="17.25" customHeight="1">
      <c r="A279" s="228">
        <v>21</v>
      </c>
      <c r="B279" s="8" t="str">
        <f t="shared" si="1"/>
        <v>MUHAMMAD MAHDI</v>
      </c>
      <c r="C279" s="228"/>
      <c r="D279" s="228"/>
      <c r="E279" s="228"/>
      <c r="F279" s="228"/>
      <c r="G279" s="228"/>
      <c r="H279" s="228"/>
      <c r="I279" s="228"/>
      <c r="J279" s="228"/>
      <c r="K279" s="228"/>
      <c r="L279" s="228"/>
      <c r="M279" s="228" t="str">
        <f t="shared" si="2"/>
        <v/>
      </c>
    </row>
    <row r="280" spans="1:13" ht="17.25" customHeight="1">
      <c r="A280" s="228">
        <v>22</v>
      </c>
      <c r="B280" s="8" t="str">
        <f t="shared" si="1"/>
        <v>MUHAMMAD NAHDY RAMADHAN</v>
      </c>
      <c r="C280" s="228"/>
      <c r="D280" s="228"/>
      <c r="E280" s="228"/>
      <c r="F280" s="228"/>
      <c r="G280" s="228"/>
      <c r="H280" s="228"/>
      <c r="I280" s="228"/>
      <c r="J280" s="228"/>
      <c r="K280" s="228"/>
      <c r="L280" s="228"/>
      <c r="M280" s="228" t="str">
        <f t="shared" si="2"/>
        <v/>
      </c>
    </row>
    <row r="281" spans="1:13" ht="17.25" customHeight="1">
      <c r="A281" s="228">
        <v>23</v>
      </c>
      <c r="B281" s="8" t="str">
        <f t="shared" si="1"/>
        <v>MUHAMMAD NUR FADHILAH</v>
      </c>
      <c r="C281" s="228"/>
      <c r="D281" s="228"/>
      <c r="E281" s="228"/>
      <c r="F281" s="228"/>
      <c r="G281" s="228"/>
      <c r="H281" s="228"/>
      <c r="I281" s="228"/>
      <c r="J281" s="228"/>
      <c r="K281" s="228"/>
      <c r="L281" s="228"/>
      <c r="M281" s="228" t="str">
        <f t="shared" si="2"/>
        <v/>
      </c>
    </row>
    <row r="282" spans="1:13" ht="17.25" customHeight="1">
      <c r="A282" s="228">
        <v>24</v>
      </c>
      <c r="B282" s="8" t="str">
        <f t="shared" si="1"/>
        <v>MUHAMMAD RAHMAN</v>
      </c>
      <c r="C282" s="228"/>
      <c r="D282" s="228"/>
      <c r="E282" s="228"/>
      <c r="F282" s="228"/>
      <c r="G282" s="228"/>
      <c r="H282" s="228"/>
      <c r="I282" s="228"/>
      <c r="J282" s="228"/>
      <c r="K282" s="228"/>
      <c r="L282" s="228"/>
      <c r="M282" s="228" t="str">
        <f t="shared" si="2"/>
        <v/>
      </c>
    </row>
    <row r="283" spans="1:13" ht="17.25" customHeight="1">
      <c r="A283" s="228">
        <v>25</v>
      </c>
      <c r="B283" s="8" t="str">
        <f t="shared" si="1"/>
        <v>MUHAMMAD RAIHAN</v>
      </c>
      <c r="C283" s="228"/>
      <c r="D283" s="228"/>
      <c r="E283" s="228"/>
      <c r="F283" s="228"/>
      <c r="G283" s="228"/>
      <c r="H283" s="228"/>
      <c r="I283" s="228"/>
      <c r="J283" s="228"/>
      <c r="K283" s="228"/>
      <c r="L283" s="228"/>
      <c r="M283" s="228" t="str">
        <f t="shared" si="2"/>
        <v/>
      </c>
    </row>
    <row r="284" spans="1:13" ht="17.25" customHeight="1">
      <c r="A284" s="228">
        <v>26</v>
      </c>
      <c r="B284" s="8" t="str">
        <f t="shared" si="1"/>
        <v>MUHAMMAD RAYHAN PARIZAN</v>
      </c>
      <c r="C284" s="228"/>
      <c r="D284" s="228"/>
      <c r="E284" s="228"/>
      <c r="F284" s="228"/>
      <c r="G284" s="228"/>
      <c r="H284" s="228"/>
      <c r="I284" s="228"/>
      <c r="J284" s="228"/>
      <c r="K284" s="228"/>
      <c r="L284" s="228"/>
      <c r="M284" s="228" t="str">
        <f t="shared" si="2"/>
        <v/>
      </c>
    </row>
    <row r="285" spans="1:13" ht="17.25" customHeight="1">
      <c r="A285" s="228">
        <v>27</v>
      </c>
      <c r="B285" s="8" t="str">
        <f t="shared" si="1"/>
        <v>MUHAMMAD RIFKI</v>
      </c>
      <c r="C285" s="228"/>
      <c r="D285" s="228"/>
      <c r="E285" s="228"/>
      <c r="F285" s="228"/>
      <c r="G285" s="228"/>
      <c r="H285" s="228"/>
      <c r="I285" s="228"/>
      <c r="J285" s="228"/>
      <c r="K285" s="228"/>
      <c r="L285" s="228"/>
      <c r="M285" s="228" t="str">
        <f t="shared" si="2"/>
        <v/>
      </c>
    </row>
    <row r="286" spans="1:13" ht="17.25" customHeight="1">
      <c r="A286" s="228">
        <v>28</v>
      </c>
      <c r="B286" s="8" t="str">
        <f t="shared" si="1"/>
        <v>MUHAMMAD RINALDI MAULANA</v>
      </c>
      <c r="C286" s="228"/>
      <c r="D286" s="228"/>
      <c r="E286" s="228"/>
      <c r="F286" s="228"/>
      <c r="G286" s="228"/>
      <c r="H286" s="228"/>
      <c r="I286" s="228"/>
      <c r="J286" s="228"/>
      <c r="K286" s="228"/>
      <c r="L286" s="228"/>
      <c r="M286" s="228" t="str">
        <f t="shared" si="2"/>
        <v/>
      </c>
    </row>
    <row r="287" spans="1:13" ht="17.25" customHeight="1">
      <c r="A287" s="228">
        <v>29</v>
      </c>
      <c r="B287" s="8" t="str">
        <f t="shared" si="1"/>
        <v>MUHAMMAD RIZAL</v>
      </c>
      <c r="C287" s="228"/>
      <c r="D287" s="228"/>
      <c r="E287" s="228"/>
      <c r="F287" s="228"/>
      <c r="G287" s="228"/>
      <c r="H287" s="228"/>
      <c r="I287" s="228"/>
      <c r="J287" s="228"/>
      <c r="K287" s="228"/>
      <c r="L287" s="228"/>
      <c r="M287" s="228" t="str">
        <f t="shared" si="2"/>
        <v/>
      </c>
    </row>
    <row r="288" spans="1:13" ht="17.25" customHeight="1">
      <c r="A288" s="228">
        <v>30</v>
      </c>
      <c r="B288" s="8" t="str">
        <f t="shared" si="1"/>
        <v>MUHAMMAD RUDI</v>
      </c>
      <c r="C288" s="228"/>
      <c r="D288" s="228"/>
      <c r="E288" s="228"/>
      <c r="F288" s="228"/>
      <c r="G288" s="228"/>
      <c r="H288" s="228"/>
      <c r="I288" s="228"/>
      <c r="J288" s="228"/>
      <c r="K288" s="228"/>
      <c r="L288" s="228"/>
      <c r="M288" s="228" t="str">
        <f t="shared" si="2"/>
        <v/>
      </c>
    </row>
    <row r="289" spans="1:13" ht="17.25" customHeight="1">
      <c r="A289" s="228">
        <v>31</v>
      </c>
      <c r="B289" s="8" t="str">
        <f t="shared" si="1"/>
        <v>MUHAMMAD SARBANI</v>
      </c>
      <c r="C289" s="228"/>
      <c r="D289" s="228"/>
      <c r="E289" s="228"/>
      <c r="F289" s="228"/>
      <c r="G289" s="228"/>
      <c r="H289" s="228"/>
      <c r="I289" s="228"/>
      <c r="J289" s="228"/>
      <c r="K289" s="228"/>
      <c r="L289" s="228"/>
      <c r="M289" s="228" t="str">
        <f t="shared" si="2"/>
        <v/>
      </c>
    </row>
    <row r="290" spans="1:13" ht="17.25" customHeight="1">
      <c r="A290" s="228">
        <v>32</v>
      </c>
      <c r="B290" s="8" t="str">
        <f t="shared" si="1"/>
        <v>MUHAMMAD SYIFA ALIF NUGRAHA</v>
      </c>
      <c r="C290" s="228"/>
      <c r="D290" s="228"/>
      <c r="E290" s="228"/>
      <c r="F290" s="228"/>
      <c r="G290" s="228"/>
      <c r="H290" s="228"/>
      <c r="I290" s="228"/>
      <c r="J290" s="228"/>
      <c r="K290" s="228"/>
      <c r="L290" s="228"/>
      <c r="M290" s="228" t="str">
        <f t="shared" si="2"/>
        <v/>
      </c>
    </row>
    <row r="291" spans="1:13" ht="17.25" customHeight="1">
      <c r="A291" s="228">
        <v>33</v>
      </c>
      <c r="B291" s="8" t="str">
        <f t="shared" si="1"/>
        <v>MUHAMMAD YUSUF</v>
      </c>
      <c r="C291" s="228"/>
      <c r="D291" s="228"/>
      <c r="E291" s="228"/>
      <c r="F291" s="228"/>
      <c r="G291" s="228"/>
      <c r="H291" s="228"/>
      <c r="I291" s="228"/>
      <c r="J291" s="228"/>
      <c r="K291" s="228"/>
      <c r="L291" s="228"/>
      <c r="M291" s="228" t="str">
        <f t="shared" si="2"/>
        <v/>
      </c>
    </row>
    <row r="292" spans="1:13" ht="17.25" customHeight="1">
      <c r="A292" s="228">
        <v>34</v>
      </c>
      <c r="B292" s="8" t="str">
        <f t="shared" si="1"/>
        <v>OSAMAH NASRULLAH</v>
      </c>
      <c r="C292" s="228"/>
      <c r="D292" s="228"/>
      <c r="E292" s="228"/>
      <c r="F292" s="228"/>
      <c r="G292" s="228"/>
      <c r="H292" s="228"/>
      <c r="I292" s="228"/>
      <c r="J292" s="228"/>
      <c r="K292" s="228"/>
      <c r="L292" s="228"/>
      <c r="M292" s="228" t="str">
        <f t="shared" si="2"/>
        <v/>
      </c>
    </row>
    <row r="293" spans="1:13" ht="17.25" customHeight="1">
      <c r="A293" s="228">
        <v>35</v>
      </c>
      <c r="B293" s="8" t="str">
        <f t="shared" si="1"/>
        <v>RUDISA</v>
      </c>
      <c r="C293" s="228"/>
      <c r="D293" s="228"/>
      <c r="E293" s="228"/>
      <c r="F293" s="228"/>
      <c r="G293" s="228"/>
      <c r="H293" s="228"/>
      <c r="I293" s="228"/>
      <c r="J293" s="228"/>
      <c r="K293" s="228"/>
      <c r="L293" s="228"/>
      <c r="M293" s="228" t="str">
        <f t="shared" si="2"/>
        <v/>
      </c>
    </row>
    <row r="294" spans="1:13" ht="17.25" customHeight="1">
      <c r="A294" s="228">
        <v>36</v>
      </c>
      <c r="B294" s="8" t="str">
        <f t="shared" si="1"/>
        <v>ZAINAL ILMI</v>
      </c>
      <c r="C294" s="228"/>
      <c r="D294" s="228"/>
      <c r="E294" s="228"/>
      <c r="F294" s="228"/>
      <c r="G294" s="228"/>
      <c r="H294" s="228"/>
      <c r="I294" s="228"/>
      <c r="J294" s="228"/>
      <c r="K294" s="228"/>
      <c r="L294" s="228"/>
      <c r="M294" s="228" t="str">
        <f t="shared" si="2"/>
        <v/>
      </c>
    </row>
    <row r="295" spans="1:13" ht="17.25" customHeight="1">
      <c r="A295" s="228">
        <v>37</v>
      </c>
      <c r="B295" s="8">
        <f t="shared" si="1"/>
        <v>0</v>
      </c>
      <c r="C295" s="228"/>
      <c r="D295" s="228"/>
      <c r="E295" s="228"/>
      <c r="F295" s="228"/>
      <c r="G295" s="228"/>
      <c r="H295" s="228"/>
      <c r="I295" s="228"/>
      <c r="J295" s="228"/>
      <c r="K295" s="228"/>
      <c r="L295" s="228"/>
      <c r="M295" s="228" t="str">
        <f t="shared" si="2"/>
        <v/>
      </c>
    </row>
    <row r="296" spans="1:13" ht="17.25" customHeight="1">
      <c r="A296" s="228">
        <v>38</v>
      </c>
      <c r="B296" s="8">
        <f t="shared" si="1"/>
        <v>0</v>
      </c>
      <c r="C296" s="228"/>
      <c r="D296" s="228"/>
      <c r="E296" s="228"/>
      <c r="F296" s="228"/>
      <c r="G296" s="228"/>
      <c r="H296" s="228"/>
      <c r="I296" s="228"/>
      <c r="J296" s="228"/>
      <c r="K296" s="228"/>
      <c r="L296" s="228"/>
      <c r="M296" s="228" t="str">
        <f t="shared" si="2"/>
        <v/>
      </c>
    </row>
    <row r="297" spans="1:13" ht="17.25" customHeight="1">
      <c r="A297" s="228">
        <v>39</v>
      </c>
      <c r="B297" s="8">
        <f t="shared" si="1"/>
        <v>0</v>
      </c>
      <c r="C297" s="228"/>
      <c r="D297" s="228"/>
      <c r="E297" s="228"/>
      <c r="F297" s="228"/>
      <c r="G297" s="228"/>
      <c r="H297" s="228"/>
      <c r="I297" s="228"/>
      <c r="J297" s="228"/>
      <c r="K297" s="228"/>
      <c r="L297" s="228"/>
      <c r="M297" s="228" t="str">
        <f t="shared" si="2"/>
        <v/>
      </c>
    </row>
    <row r="298" spans="1:13" ht="17.25" customHeight="1">
      <c r="A298" s="228">
        <v>40</v>
      </c>
      <c r="B298" s="8">
        <f t="shared" si="1"/>
        <v>0</v>
      </c>
      <c r="C298" s="228"/>
      <c r="D298" s="228"/>
      <c r="E298" s="228"/>
      <c r="F298" s="228"/>
      <c r="G298" s="228"/>
      <c r="H298" s="228"/>
      <c r="I298" s="228"/>
      <c r="J298" s="228"/>
      <c r="K298" s="228"/>
      <c r="L298" s="228"/>
      <c r="M298" s="228" t="str">
        <f t="shared" si="2"/>
        <v/>
      </c>
    </row>
    <row r="300" spans="1:13" ht="17.25" customHeight="1">
      <c r="A300" s="1" t="s">
        <v>158</v>
      </c>
    </row>
    <row r="301" spans="1:13" s="7" customFormat="1" ht="15.75">
      <c r="A301" s="14">
        <v>1</v>
      </c>
      <c r="B301" s="327" t="s">
        <v>391</v>
      </c>
      <c r="C301" s="327"/>
      <c r="D301" s="327"/>
      <c r="E301" s="327"/>
      <c r="F301" s="327"/>
      <c r="G301" s="327"/>
      <c r="H301" s="327"/>
    </row>
    <row r="302" spans="1:13" s="7" customFormat="1" ht="15.75">
      <c r="A302" s="14">
        <v>2</v>
      </c>
      <c r="B302" s="327" t="s">
        <v>393</v>
      </c>
      <c r="C302" s="327"/>
      <c r="D302" s="327"/>
      <c r="E302" s="327"/>
      <c r="F302" s="327"/>
      <c r="G302" s="327"/>
      <c r="H302" s="327"/>
    </row>
    <row r="303" spans="1:13" s="7" customFormat="1" ht="15.75">
      <c r="A303" s="14">
        <v>3</v>
      </c>
      <c r="B303" s="327" t="s">
        <v>394</v>
      </c>
      <c r="C303" s="327"/>
      <c r="D303" s="327"/>
      <c r="E303" s="327"/>
      <c r="F303" s="327"/>
      <c r="G303" s="327"/>
      <c r="H303" s="327"/>
    </row>
    <row r="304" spans="1:13" s="7" customFormat="1" ht="17.25" customHeight="1">
      <c r="A304" s="14">
        <v>4</v>
      </c>
      <c r="B304" s="327"/>
      <c r="C304" s="327"/>
      <c r="D304" s="327"/>
      <c r="E304" s="327"/>
      <c r="F304" s="327"/>
      <c r="G304" s="327"/>
      <c r="H304" s="327"/>
    </row>
    <row r="305" spans="1:14" s="7" customFormat="1" ht="17.25" customHeight="1">
      <c r="A305" s="14">
        <v>5</v>
      </c>
      <c r="B305" s="327"/>
      <c r="C305" s="327"/>
      <c r="D305" s="327"/>
      <c r="E305" s="327"/>
      <c r="F305" s="327"/>
      <c r="G305" s="327"/>
      <c r="H305" s="327"/>
    </row>
    <row r="306" spans="1:14" s="7" customFormat="1" ht="17.25" customHeight="1">
      <c r="A306" s="14">
        <v>6</v>
      </c>
      <c r="B306" s="327"/>
      <c r="C306" s="327"/>
      <c r="D306" s="327"/>
      <c r="E306" s="327"/>
      <c r="F306" s="327"/>
      <c r="G306" s="327"/>
      <c r="H306" s="327"/>
    </row>
    <row r="307" spans="1:14" s="7" customFormat="1" ht="17.25" customHeight="1">
      <c r="A307" s="14">
        <v>7</v>
      </c>
      <c r="B307" s="327"/>
      <c r="C307" s="327"/>
      <c r="D307" s="327"/>
      <c r="E307" s="327"/>
      <c r="F307" s="327"/>
      <c r="G307" s="327"/>
      <c r="H307" s="327"/>
    </row>
    <row r="308" spans="1:14" s="7" customFormat="1" ht="17.25" customHeight="1">
      <c r="A308" s="14">
        <v>8</v>
      </c>
      <c r="B308" s="327"/>
      <c r="C308" s="327"/>
      <c r="D308" s="327"/>
      <c r="E308" s="327"/>
      <c r="F308" s="327"/>
      <c r="G308" s="327"/>
      <c r="H308" s="327"/>
    </row>
    <row r="309" spans="1:14" s="7" customFormat="1" ht="17.25" customHeight="1">
      <c r="A309" s="14">
        <v>9</v>
      </c>
      <c r="B309" s="327"/>
      <c r="C309" s="327"/>
      <c r="D309" s="327"/>
      <c r="E309" s="327"/>
      <c r="F309" s="327"/>
      <c r="G309" s="327"/>
      <c r="H309" s="327"/>
    </row>
    <row r="310" spans="1:14" s="7" customFormat="1" ht="17.25" customHeight="1">
      <c r="A310" s="14">
        <v>10</v>
      </c>
      <c r="B310" s="327"/>
      <c r="C310" s="327"/>
      <c r="D310" s="327"/>
      <c r="E310" s="327"/>
      <c r="F310" s="327"/>
      <c r="G310" s="327"/>
      <c r="H310" s="327"/>
    </row>
    <row r="312" spans="1:14" ht="17.25" customHeight="1">
      <c r="B312" s="1" t="s">
        <v>180</v>
      </c>
    </row>
    <row r="314" spans="1:14" ht="102" customHeight="1">
      <c r="A314" s="225" t="s">
        <v>52</v>
      </c>
      <c r="B314" s="225" t="s">
        <v>110</v>
      </c>
      <c r="C314" s="333" t="e">
        <f>A31</f>
        <v>#REF!</v>
      </c>
      <c r="D314" s="333"/>
      <c r="E314" s="333"/>
      <c r="F314" s="333"/>
      <c r="G314" s="333"/>
      <c r="H314" s="333"/>
      <c r="I314" s="333"/>
      <c r="J314" s="333"/>
      <c r="K314" s="333"/>
      <c r="L314" s="333"/>
      <c r="M314" s="230" t="s">
        <v>157</v>
      </c>
      <c r="N314" s="1" t="s">
        <v>407</v>
      </c>
    </row>
    <row r="315" spans="1:14" ht="17.25" customHeight="1">
      <c r="A315" s="226"/>
      <c r="B315" s="226"/>
      <c r="C315" s="224" t="s">
        <v>395</v>
      </c>
      <c r="D315" s="224" t="s">
        <v>396</v>
      </c>
      <c r="E315" s="224" t="s">
        <v>397</v>
      </c>
      <c r="F315" s="224" t="s">
        <v>398</v>
      </c>
      <c r="G315" s="224" t="s">
        <v>399</v>
      </c>
      <c r="H315" s="224" t="s">
        <v>400</v>
      </c>
      <c r="I315" s="224" t="s">
        <v>401</v>
      </c>
      <c r="J315" s="224" t="s">
        <v>402</v>
      </c>
      <c r="K315" s="224" t="s">
        <v>403</v>
      </c>
      <c r="L315" s="224" t="s">
        <v>404</v>
      </c>
      <c r="M315" s="222"/>
      <c r="N315" s="1">
        <v>25</v>
      </c>
    </row>
    <row r="316" spans="1:14" ht="17.25" customHeight="1">
      <c r="A316" s="228">
        <v>1</v>
      </c>
      <c r="B316" s="8" t="str">
        <f>B259</f>
        <v>AHMAD JUNAIDI</v>
      </c>
      <c r="C316" s="8"/>
      <c r="D316" s="8"/>
      <c r="E316" s="8"/>
      <c r="F316" s="8"/>
      <c r="G316" s="8"/>
      <c r="H316" s="8"/>
      <c r="I316" s="8"/>
      <c r="J316" s="8"/>
      <c r="K316" s="8"/>
      <c r="L316" s="8"/>
      <c r="M316" s="8" t="str">
        <f>IF(MAX(C316:L316)&gt;0,MAX(C316:L316)*$N$315,"")</f>
        <v/>
      </c>
    </row>
    <row r="317" spans="1:14" ht="17.25" customHeight="1">
      <c r="A317" s="228">
        <v>2</v>
      </c>
      <c r="B317" s="8" t="str">
        <f t="shared" ref="B317:B355" si="3">B260</f>
        <v>AHMAD RIYUDHA</v>
      </c>
      <c r="C317" s="8"/>
      <c r="D317" s="8"/>
      <c r="E317" s="8"/>
      <c r="F317" s="8"/>
      <c r="G317" s="8"/>
      <c r="H317" s="8"/>
      <c r="I317" s="8"/>
      <c r="J317" s="8"/>
      <c r="K317" s="8"/>
      <c r="L317" s="8"/>
      <c r="M317" s="8" t="str">
        <f t="shared" ref="M317:M355" si="4">IF(MAX(C317:L317)&gt;0,MAX(C317:L317)*$N$315,"")</f>
        <v/>
      </c>
    </row>
    <row r="318" spans="1:14" ht="17.25" customHeight="1">
      <c r="A318" s="228">
        <v>3</v>
      </c>
      <c r="B318" s="8" t="str">
        <f t="shared" si="3"/>
        <v>AHMAD SAYUDINOR</v>
      </c>
      <c r="C318" s="8"/>
      <c r="D318" s="8"/>
      <c r="E318" s="8"/>
      <c r="F318" s="8"/>
      <c r="G318" s="8"/>
      <c r="H318" s="8"/>
      <c r="I318" s="8"/>
      <c r="J318" s="8"/>
      <c r="K318" s="8"/>
      <c r="L318" s="8"/>
      <c r="M318" s="8" t="str">
        <f t="shared" si="4"/>
        <v/>
      </c>
    </row>
    <row r="319" spans="1:14" ht="17.25" customHeight="1">
      <c r="A319" s="228">
        <v>4</v>
      </c>
      <c r="B319" s="8" t="str">
        <f t="shared" si="3"/>
        <v>HILMAN SYA'FEI</v>
      </c>
      <c r="C319" s="8"/>
      <c r="D319" s="8"/>
      <c r="E319" s="8"/>
      <c r="F319" s="8"/>
      <c r="G319" s="8"/>
      <c r="H319" s="8"/>
      <c r="I319" s="8"/>
      <c r="J319" s="8"/>
      <c r="K319" s="8"/>
      <c r="L319" s="8"/>
      <c r="M319" s="8" t="str">
        <f t="shared" si="4"/>
        <v/>
      </c>
    </row>
    <row r="320" spans="1:14" ht="17.25" customHeight="1">
      <c r="A320" s="228">
        <v>5</v>
      </c>
      <c r="B320" s="8" t="str">
        <f t="shared" si="3"/>
        <v>JAMALUDDIN</v>
      </c>
      <c r="C320" s="8"/>
      <c r="D320" s="8"/>
      <c r="E320" s="8"/>
      <c r="F320" s="8"/>
      <c r="G320" s="8"/>
      <c r="H320" s="8"/>
      <c r="I320" s="8"/>
      <c r="J320" s="8"/>
      <c r="K320" s="8"/>
      <c r="L320" s="8"/>
      <c r="M320" s="8" t="str">
        <f t="shared" si="4"/>
        <v/>
      </c>
    </row>
    <row r="321" spans="1:13" ht="17.25" customHeight="1">
      <c r="A321" s="228">
        <v>6</v>
      </c>
      <c r="B321" s="8" t="str">
        <f t="shared" si="3"/>
        <v>M. ADITYA RYANDI</v>
      </c>
      <c r="C321" s="8"/>
      <c r="D321" s="8"/>
      <c r="E321" s="8"/>
      <c r="F321" s="8"/>
      <c r="G321" s="8"/>
      <c r="H321" s="8"/>
      <c r="I321" s="8"/>
      <c r="J321" s="8"/>
      <c r="K321" s="8"/>
      <c r="L321" s="8"/>
      <c r="M321" s="8" t="str">
        <f t="shared" si="4"/>
        <v/>
      </c>
    </row>
    <row r="322" spans="1:13" ht="17.25" customHeight="1">
      <c r="A322" s="228">
        <v>7</v>
      </c>
      <c r="B322" s="8" t="str">
        <f t="shared" si="3"/>
        <v>M. ZAINAL AKBAR</v>
      </c>
      <c r="C322" s="8"/>
      <c r="D322" s="8"/>
      <c r="E322" s="8"/>
      <c r="F322" s="8"/>
      <c r="G322" s="8"/>
      <c r="H322" s="8"/>
      <c r="I322" s="8"/>
      <c r="J322" s="8"/>
      <c r="K322" s="8"/>
      <c r="L322" s="8"/>
      <c r="M322" s="8" t="str">
        <f t="shared" si="4"/>
        <v/>
      </c>
    </row>
    <row r="323" spans="1:13" ht="17.25" customHeight="1">
      <c r="A323" s="228">
        <v>8</v>
      </c>
      <c r="B323" s="8" t="str">
        <f t="shared" si="3"/>
        <v>MAULIDI</v>
      </c>
      <c r="C323" s="8"/>
      <c r="D323" s="8"/>
      <c r="E323" s="8"/>
      <c r="F323" s="8"/>
      <c r="G323" s="8"/>
      <c r="H323" s="8"/>
      <c r="I323" s="8"/>
      <c r="J323" s="8"/>
      <c r="K323" s="8"/>
      <c r="L323" s="8"/>
      <c r="M323" s="8" t="str">
        <f t="shared" si="4"/>
        <v/>
      </c>
    </row>
    <row r="324" spans="1:13" ht="17.25" customHeight="1">
      <c r="A324" s="228">
        <v>9</v>
      </c>
      <c r="B324" s="8" t="str">
        <f t="shared" si="3"/>
        <v>MUHAMMAD AGUS RIFANI</v>
      </c>
      <c r="C324" s="8"/>
      <c r="D324" s="8"/>
      <c r="E324" s="8"/>
      <c r="F324" s="8"/>
      <c r="G324" s="8"/>
      <c r="H324" s="8"/>
      <c r="I324" s="8"/>
      <c r="J324" s="8"/>
      <c r="K324" s="8"/>
      <c r="L324" s="8"/>
      <c r="M324" s="8" t="str">
        <f t="shared" si="4"/>
        <v/>
      </c>
    </row>
    <row r="325" spans="1:13" ht="17.25" customHeight="1">
      <c r="A325" s="228">
        <v>10</v>
      </c>
      <c r="B325" s="8" t="str">
        <f t="shared" si="3"/>
        <v>MUHAMMAD AKBAR</v>
      </c>
      <c r="C325" s="8"/>
      <c r="D325" s="8"/>
      <c r="E325" s="8"/>
      <c r="F325" s="8"/>
      <c r="G325" s="8"/>
      <c r="H325" s="8"/>
      <c r="I325" s="8"/>
      <c r="J325" s="8"/>
      <c r="K325" s="8"/>
      <c r="L325" s="8"/>
      <c r="M325" s="8" t="str">
        <f t="shared" si="4"/>
        <v/>
      </c>
    </row>
    <row r="326" spans="1:13" ht="17.25" customHeight="1">
      <c r="A326" s="228">
        <v>11</v>
      </c>
      <c r="B326" s="8" t="str">
        <f t="shared" si="3"/>
        <v>MUHAMMAD ALPIANOR</v>
      </c>
      <c r="C326" s="8"/>
      <c r="D326" s="8"/>
      <c r="E326" s="8"/>
      <c r="F326" s="8"/>
      <c r="G326" s="8"/>
      <c r="H326" s="8"/>
      <c r="I326" s="8"/>
      <c r="J326" s="8"/>
      <c r="K326" s="8"/>
      <c r="L326" s="8"/>
      <c r="M326" s="8" t="str">
        <f t="shared" si="4"/>
        <v/>
      </c>
    </row>
    <row r="327" spans="1:13" ht="17.25" customHeight="1">
      <c r="A327" s="228">
        <v>12</v>
      </c>
      <c r="B327" s="8" t="str">
        <f t="shared" si="3"/>
        <v>MUHAMMAD ANDRIAN</v>
      </c>
      <c r="C327" s="8"/>
      <c r="D327" s="8"/>
      <c r="E327" s="8"/>
      <c r="F327" s="8"/>
      <c r="G327" s="8"/>
      <c r="H327" s="8"/>
      <c r="I327" s="8"/>
      <c r="J327" s="8"/>
      <c r="K327" s="8"/>
      <c r="L327" s="8"/>
      <c r="M327" s="8" t="str">
        <f t="shared" si="4"/>
        <v/>
      </c>
    </row>
    <row r="328" spans="1:13" ht="17.25" customHeight="1">
      <c r="A328" s="228">
        <v>13</v>
      </c>
      <c r="B328" s="8" t="str">
        <f t="shared" si="3"/>
        <v>MUHAMMAD AZIDAN</v>
      </c>
      <c r="C328" s="8"/>
      <c r="D328" s="8"/>
      <c r="E328" s="8"/>
      <c r="F328" s="8"/>
      <c r="G328" s="8"/>
      <c r="H328" s="8"/>
      <c r="I328" s="8"/>
      <c r="J328" s="8"/>
      <c r="K328" s="8"/>
      <c r="L328" s="8"/>
      <c r="M328" s="8" t="str">
        <f t="shared" si="4"/>
        <v/>
      </c>
    </row>
    <row r="329" spans="1:13" ht="17.25" customHeight="1">
      <c r="A329" s="228">
        <v>14</v>
      </c>
      <c r="B329" s="8" t="str">
        <f t="shared" si="3"/>
        <v>MUHAMMAD FAHRIANSYAH</v>
      </c>
      <c r="C329" s="8"/>
      <c r="D329" s="8"/>
      <c r="E329" s="8"/>
      <c r="F329" s="8"/>
      <c r="G329" s="8"/>
      <c r="H329" s="8"/>
      <c r="I329" s="8"/>
      <c r="J329" s="8"/>
      <c r="K329" s="8"/>
      <c r="L329" s="8"/>
      <c r="M329" s="8" t="str">
        <f t="shared" si="4"/>
        <v/>
      </c>
    </row>
    <row r="330" spans="1:13" ht="17.25" customHeight="1">
      <c r="A330" s="228">
        <v>15</v>
      </c>
      <c r="B330" s="8" t="str">
        <f t="shared" si="3"/>
        <v>MUHAMMAD FAUZAN</v>
      </c>
      <c r="C330" s="8"/>
      <c r="D330" s="8"/>
      <c r="E330" s="8"/>
      <c r="F330" s="8"/>
      <c r="G330" s="8"/>
      <c r="H330" s="8"/>
      <c r="I330" s="8"/>
      <c r="J330" s="8"/>
      <c r="K330" s="8"/>
      <c r="L330" s="8"/>
      <c r="M330" s="8" t="str">
        <f t="shared" si="4"/>
        <v/>
      </c>
    </row>
    <row r="331" spans="1:13" ht="17.25" customHeight="1">
      <c r="A331" s="228">
        <v>16</v>
      </c>
      <c r="B331" s="8" t="str">
        <f t="shared" si="3"/>
        <v>MUHAMMAD FAZAL HAFIZH</v>
      </c>
      <c r="C331" s="8"/>
      <c r="D331" s="8"/>
      <c r="E331" s="8"/>
      <c r="F331" s="8"/>
      <c r="G331" s="8"/>
      <c r="H331" s="8"/>
      <c r="I331" s="8"/>
      <c r="J331" s="8"/>
      <c r="K331" s="8"/>
      <c r="L331" s="8"/>
      <c r="M331" s="8" t="str">
        <f t="shared" si="4"/>
        <v/>
      </c>
    </row>
    <row r="332" spans="1:13" ht="17.25" customHeight="1">
      <c r="A332" s="228">
        <v>17</v>
      </c>
      <c r="B332" s="8" t="str">
        <f t="shared" si="3"/>
        <v>MUHAMMAD FIKRI</v>
      </c>
      <c r="C332" s="8"/>
      <c r="D332" s="8"/>
      <c r="E332" s="8"/>
      <c r="F332" s="8"/>
      <c r="G332" s="8"/>
      <c r="H332" s="8"/>
      <c r="I332" s="8"/>
      <c r="J332" s="8"/>
      <c r="K332" s="8"/>
      <c r="L332" s="8"/>
      <c r="M332" s="8" t="str">
        <f t="shared" si="4"/>
        <v/>
      </c>
    </row>
    <row r="333" spans="1:13" ht="17.25" customHeight="1">
      <c r="A333" s="228">
        <v>18</v>
      </c>
      <c r="B333" s="8" t="str">
        <f t="shared" si="3"/>
        <v>MUHAMMAD IHWAN</v>
      </c>
      <c r="C333" s="8"/>
      <c r="D333" s="8"/>
      <c r="E333" s="8"/>
      <c r="F333" s="8"/>
      <c r="G333" s="8"/>
      <c r="H333" s="8"/>
      <c r="I333" s="8"/>
      <c r="J333" s="8"/>
      <c r="K333" s="8"/>
      <c r="L333" s="8"/>
      <c r="M333" s="8" t="str">
        <f t="shared" si="4"/>
        <v/>
      </c>
    </row>
    <row r="334" spans="1:13" ht="17.25" customHeight="1">
      <c r="A334" s="228">
        <v>19</v>
      </c>
      <c r="B334" s="8" t="str">
        <f t="shared" si="3"/>
        <v>MUHAMMAD IQBAL FIRDAUS</v>
      </c>
      <c r="C334" s="8"/>
      <c r="D334" s="8"/>
      <c r="E334" s="8"/>
      <c r="F334" s="8"/>
      <c r="G334" s="8"/>
      <c r="H334" s="8"/>
      <c r="I334" s="8"/>
      <c r="J334" s="8"/>
      <c r="K334" s="8"/>
      <c r="L334" s="8"/>
      <c r="M334" s="8" t="str">
        <f t="shared" si="4"/>
        <v/>
      </c>
    </row>
    <row r="335" spans="1:13" ht="17.25" customHeight="1">
      <c r="A335" s="228">
        <v>20</v>
      </c>
      <c r="B335" s="8" t="str">
        <f t="shared" si="3"/>
        <v>MUHAMMAD IZZA ARRAFI</v>
      </c>
      <c r="C335" s="8"/>
      <c r="D335" s="8"/>
      <c r="E335" s="8"/>
      <c r="F335" s="8"/>
      <c r="G335" s="8"/>
      <c r="H335" s="8"/>
      <c r="I335" s="8"/>
      <c r="J335" s="8"/>
      <c r="K335" s="8"/>
      <c r="L335" s="8"/>
      <c r="M335" s="8" t="str">
        <f t="shared" si="4"/>
        <v/>
      </c>
    </row>
    <row r="336" spans="1:13" ht="17.25" customHeight="1">
      <c r="A336" s="228">
        <v>21</v>
      </c>
      <c r="B336" s="8" t="str">
        <f t="shared" si="3"/>
        <v>MUHAMMAD MAHDI</v>
      </c>
      <c r="C336" s="8"/>
      <c r="D336" s="8"/>
      <c r="E336" s="8"/>
      <c r="F336" s="8"/>
      <c r="G336" s="8"/>
      <c r="H336" s="8"/>
      <c r="I336" s="8"/>
      <c r="J336" s="8"/>
      <c r="K336" s="8"/>
      <c r="L336" s="8"/>
      <c r="M336" s="8" t="str">
        <f t="shared" si="4"/>
        <v/>
      </c>
    </row>
    <row r="337" spans="1:13" ht="17.25" customHeight="1">
      <c r="A337" s="228">
        <v>22</v>
      </c>
      <c r="B337" s="8" t="str">
        <f t="shared" si="3"/>
        <v>MUHAMMAD NAHDY RAMADHAN</v>
      </c>
      <c r="C337" s="8"/>
      <c r="D337" s="8"/>
      <c r="E337" s="8"/>
      <c r="F337" s="8"/>
      <c r="G337" s="8"/>
      <c r="H337" s="8"/>
      <c r="I337" s="8"/>
      <c r="J337" s="8"/>
      <c r="K337" s="8"/>
      <c r="L337" s="8"/>
      <c r="M337" s="8" t="str">
        <f t="shared" si="4"/>
        <v/>
      </c>
    </row>
    <row r="338" spans="1:13" ht="17.25" customHeight="1">
      <c r="A338" s="228">
        <v>23</v>
      </c>
      <c r="B338" s="8" t="str">
        <f t="shared" si="3"/>
        <v>MUHAMMAD NUR FADHILAH</v>
      </c>
      <c r="C338" s="8"/>
      <c r="D338" s="8"/>
      <c r="E338" s="8"/>
      <c r="F338" s="8"/>
      <c r="G338" s="8"/>
      <c r="H338" s="8"/>
      <c r="I338" s="8"/>
      <c r="J338" s="8"/>
      <c r="K338" s="8"/>
      <c r="L338" s="8"/>
      <c r="M338" s="8" t="str">
        <f t="shared" si="4"/>
        <v/>
      </c>
    </row>
    <row r="339" spans="1:13" ht="17.25" customHeight="1">
      <c r="A339" s="228">
        <v>24</v>
      </c>
      <c r="B339" s="8" t="str">
        <f t="shared" si="3"/>
        <v>MUHAMMAD RAHMAN</v>
      </c>
      <c r="C339" s="8"/>
      <c r="D339" s="8"/>
      <c r="E339" s="8"/>
      <c r="F339" s="8"/>
      <c r="G339" s="8"/>
      <c r="H339" s="8"/>
      <c r="I339" s="8"/>
      <c r="J339" s="8"/>
      <c r="K339" s="8"/>
      <c r="L339" s="8"/>
      <c r="M339" s="8" t="str">
        <f t="shared" si="4"/>
        <v/>
      </c>
    </row>
    <row r="340" spans="1:13" ht="17.25" customHeight="1">
      <c r="A340" s="228">
        <v>25</v>
      </c>
      <c r="B340" s="8" t="str">
        <f t="shared" si="3"/>
        <v>MUHAMMAD RAIHAN</v>
      </c>
      <c r="C340" s="8"/>
      <c r="D340" s="8"/>
      <c r="E340" s="8"/>
      <c r="F340" s="8"/>
      <c r="G340" s="8"/>
      <c r="H340" s="8"/>
      <c r="I340" s="8"/>
      <c r="J340" s="8"/>
      <c r="K340" s="8"/>
      <c r="L340" s="8"/>
      <c r="M340" s="8" t="str">
        <f t="shared" si="4"/>
        <v/>
      </c>
    </row>
    <row r="341" spans="1:13" ht="17.25" customHeight="1">
      <c r="A341" s="228">
        <v>26</v>
      </c>
      <c r="B341" s="8" t="str">
        <f t="shared" si="3"/>
        <v>MUHAMMAD RAYHAN PARIZAN</v>
      </c>
      <c r="C341" s="8"/>
      <c r="D341" s="8"/>
      <c r="E341" s="8"/>
      <c r="F341" s="8"/>
      <c r="G341" s="8"/>
      <c r="H341" s="8"/>
      <c r="I341" s="8"/>
      <c r="J341" s="8"/>
      <c r="K341" s="8"/>
      <c r="L341" s="8"/>
      <c r="M341" s="8" t="str">
        <f t="shared" si="4"/>
        <v/>
      </c>
    </row>
    <row r="342" spans="1:13" ht="17.25" customHeight="1">
      <c r="A342" s="228">
        <v>27</v>
      </c>
      <c r="B342" s="8" t="str">
        <f t="shared" si="3"/>
        <v>MUHAMMAD RIFKI</v>
      </c>
      <c r="C342" s="8"/>
      <c r="D342" s="8"/>
      <c r="E342" s="8"/>
      <c r="F342" s="8"/>
      <c r="G342" s="8"/>
      <c r="H342" s="8"/>
      <c r="I342" s="8"/>
      <c r="J342" s="8"/>
      <c r="K342" s="8"/>
      <c r="L342" s="8"/>
      <c r="M342" s="8" t="str">
        <f t="shared" si="4"/>
        <v/>
      </c>
    </row>
    <row r="343" spans="1:13" ht="17.25" customHeight="1">
      <c r="A343" s="228">
        <v>28</v>
      </c>
      <c r="B343" s="8" t="str">
        <f t="shared" si="3"/>
        <v>MUHAMMAD RINALDI MAULANA</v>
      </c>
      <c r="C343" s="8"/>
      <c r="D343" s="8"/>
      <c r="E343" s="8"/>
      <c r="F343" s="8"/>
      <c r="G343" s="8"/>
      <c r="H343" s="8"/>
      <c r="I343" s="8"/>
      <c r="J343" s="8"/>
      <c r="K343" s="8"/>
      <c r="L343" s="8"/>
      <c r="M343" s="8" t="str">
        <f t="shared" si="4"/>
        <v/>
      </c>
    </row>
    <row r="344" spans="1:13" ht="17.25" customHeight="1">
      <c r="A344" s="228">
        <v>29</v>
      </c>
      <c r="B344" s="8" t="str">
        <f t="shared" si="3"/>
        <v>MUHAMMAD RIZAL</v>
      </c>
      <c r="C344" s="8"/>
      <c r="D344" s="8"/>
      <c r="E344" s="8"/>
      <c r="F344" s="8"/>
      <c r="G344" s="8"/>
      <c r="H344" s="8"/>
      <c r="I344" s="8"/>
      <c r="J344" s="8"/>
      <c r="K344" s="8"/>
      <c r="L344" s="8"/>
      <c r="M344" s="8" t="str">
        <f t="shared" si="4"/>
        <v/>
      </c>
    </row>
    <row r="345" spans="1:13" ht="17.25" customHeight="1">
      <c r="A345" s="228">
        <v>30</v>
      </c>
      <c r="B345" s="8" t="str">
        <f t="shared" si="3"/>
        <v>MUHAMMAD RUDI</v>
      </c>
      <c r="C345" s="8"/>
      <c r="D345" s="8"/>
      <c r="E345" s="8"/>
      <c r="F345" s="8"/>
      <c r="G345" s="8"/>
      <c r="H345" s="8"/>
      <c r="I345" s="8"/>
      <c r="J345" s="8"/>
      <c r="K345" s="8"/>
      <c r="L345" s="8"/>
      <c r="M345" s="8" t="str">
        <f t="shared" si="4"/>
        <v/>
      </c>
    </row>
    <row r="346" spans="1:13" ht="17.25" customHeight="1">
      <c r="A346" s="228">
        <v>31</v>
      </c>
      <c r="B346" s="8" t="str">
        <f t="shared" si="3"/>
        <v>MUHAMMAD SARBANI</v>
      </c>
      <c r="C346" s="8"/>
      <c r="D346" s="8"/>
      <c r="E346" s="8"/>
      <c r="F346" s="8"/>
      <c r="G346" s="8"/>
      <c r="H346" s="8"/>
      <c r="I346" s="8"/>
      <c r="J346" s="8"/>
      <c r="K346" s="8"/>
      <c r="L346" s="8"/>
      <c r="M346" s="8" t="str">
        <f t="shared" si="4"/>
        <v/>
      </c>
    </row>
    <row r="347" spans="1:13" ht="17.25" customHeight="1">
      <c r="A347" s="228">
        <v>32</v>
      </c>
      <c r="B347" s="8" t="str">
        <f t="shared" si="3"/>
        <v>MUHAMMAD SYIFA ALIF NUGRAHA</v>
      </c>
      <c r="C347" s="8"/>
      <c r="D347" s="8"/>
      <c r="E347" s="8"/>
      <c r="F347" s="8"/>
      <c r="G347" s="8"/>
      <c r="H347" s="8"/>
      <c r="I347" s="8"/>
      <c r="J347" s="8"/>
      <c r="K347" s="8"/>
      <c r="L347" s="8"/>
      <c r="M347" s="8" t="str">
        <f t="shared" si="4"/>
        <v/>
      </c>
    </row>
    <row r="348" spans="1:13" ht="17.25" customHeight="1">
      <c r="A348" s="228">
        <v>33</v>
      </c>
      <c r="B348" s="8" t="str">
        <f t="shared" si="3"/>
        <v>MUHAMMAD YUSUF</v>
      </c>
      <c r="C348" s="8"/>
      <c r="D348" s="8"/>
      <c r="E348" s="8"/>
      <c r="F348" s="8"/>
      <c r="G348" s="8"/>
      <c r="H348" s="8"/>
      <c r="I348" s="8"/>
      <c r="J348" s="8"/>
      <c r="K348" s="8"/>
      <c r="L348" s="8"/>
      <c r="M348" s="8" t="str">
        <f t="shared" si="4"/>
        <v/>
      </c>
    </row>
    <row r="349" spans="1:13" ht="17.25" customHeight="1">
      <c r="A349" s="228">
        <v>34</v>
      </c>
      <c r="B349" s="8" t="str">
        <f t="shared" si="3"/>
        <v>OSAMAH NASRULLAH</v>
      </c>
      <c r="C349" s="8"/>
      <c r="D349" s="8"/>
      <c r="E349" s="8"/>
      <c r="F349" s="8"/>
      <c r="G349" s="8"/>
      <c r="H349" s="8"/>
      <c r="I349" s="8"/>
      <c r="J349" s="8"/>
      <c r="K349" s="8"/>
      <c r="L349" s="8"/>
      <c r="M349" s="8" t="str">
        <f t="shared" si="4"/>
        <v/>
      </c>
    </row>
    <row r="350" spans="1:13" ht="17.25" customHeight="1">
      <c r="A350" s="228">
        <v>35</v>
      </c>
      <c r="B350" s="8" t="str">
        <f t="shared" si="3"/>
        <v>RUDISA</v>
      </c>
      <c r="C350" s="8"/>
      <c r="D350" s="8"/>
      <c r="E350" s="8"/>
      <c r="F350" s="8"/>
      <c r="G350" s="8"/>
      <c r="H350" s="8"/>
      <c r="I350" s="8"/>
      <c r="J350" s="8"/>
      <c r="K350" s="8"/>
      <c r="L350" s="8"/>
      <c r="M350" s="8" t="str">
        <f t="shared" si="4"/>
        <v/>
      </c>
    </row>
    <row r="351" spans="1:13" ht="17.25" customHeight="1">
      <c r="A351" s="228">
        <v>36</v>
      </c>
      <c r="B351" s="8" t="str">
        <f t="shared" si="3"/>
        <v>ZAINAL ILMI</v>
      </c>
      <c r="C351" s="8"/>
      <c r="D351" s="8"/>
      <c r="E351" s="8"/>
      <c r="F351" s="8"/>
      <c r="G351" s="8"/>
      <c r="H351" s="8"/>
      <c r="I351" s="8"/>
      <c r="J351" s="8"/>
      <c r="K351" s="8"/>
      <c r="L351" s="8"/>
      <c r="M351" s="8" t="str">
        <f t="shared" si="4"/>
        <v/>
      </c>
    </row>
    <row r="352" spans="1:13" ht="17.25" customHeight="1">
      <c r="A352" s="228">
        <v>37</v>
      </c>
      <c r="B352" s="8">
        <f t="shared" si="3"/>
        <v>0</v>
      </c>
      <c r="C352" s="8"/>
      <c r="D352" s="8"/>
      <c r="E352" s="8"/>
      <c r="F352" s="8"/>
      <c r="G352" s="8"/>
      <c r="H352" s="8"/>
      <c r="I352" s="8"/>
      <c r="J352" s="8"/>
      <c r="K352" s="8"/>
      <c r="L352" s="8"/>
      <c r="M352" s="8" t="str">
        <f t="shared" si="4"/>
        <v/>
      </c>
    </row>
    <row r="353" spans="1:13" ht="17.25" customHeight="1">
      <c r="A353" s="228">
        <v>38</v>
      </c>
      <c r="B353" s="8">
        <f t="shared" si="3"/>
        <v>0</v>
      </c>
      <c r="C353" s="8"/>
      <c r="D353" s="8"/>
      <c r="E353" s="8"/>
      <c r="F353" s="8"/>
      <c r="G353" s="8"/>
      <c r="H353" s="8"/>
      <c r="I353" s="8"/>
      <c r="J353" s="8"/>
      <c r="K353" s="8"/>
      <c r="L353" s="8"/>
      <c r="M353" s="8" t="str">
        <f t="shared" si="4"/>
        <v/>
      </c>
    </row>
    <row r="354" spans="1:13" ht="17.25" customHeight="1">
      <c r="A354" s="228">
        <v>39</v>
      </c>
      <c r="B354" s="8">
        <f t="shared" si="3"/>
        <v>0</v>
      </c>
      <c r="C354" s="8"/>
      <c r="D354" s="8"/>
      <c r="E354" s="8"/>
      <c r="F354" s="8"/>
      <c r="G354" s="8"/>
      <c r="H354" s="8"/>
      <c r="I354" s="8"/>
      <c r="J354" s="8"/>
      <c r="K354" s="8"/>
      <c r="L354" s="8"/>
      <c r="M354" s="8" t="str">
        <f t="shared" si="4"/>
        <v/>
      </c>
    </row>
    <row r="355" spans="1:13" ht="17.25" customHeight="1">
      <c r="A355" s="228">
        <v>40</v>
      </c>
      <c r="B355" s="8">
        <f t="shared" si="3"/>
        <v>0</v>
      </c>
      <c r="C355" s="8"/>
      <c r="D355" s="8"/>
      <c r="E355" s="8"/>
      <c r="F355" s="8"/>
      <c r="G355" s="8"/>
      <c r="H355" s="8"/>
      <c r="I355" s="8"/>
      <c r="J355" s="8"/>
      <c r="K355" s="8"/>
      <c r="L355" s="8"/>
      <c r="M355" s="8" t="str">
        <f t="shared" si="4"/>
        <v/>
      </c>
    </row>
    <row r="357" spans="1:13" ht="17.25" customHeight="1">
      <c r="A357" s="1" t="s">
        <v>182</v>
      </c>
    </row>
    <row r="358" spans="1:13" ht="17.25" customHeight="1">
      <c r="B358" s="1" t="s">
        <v>159</v>
      </c>
    </row>
    <row r="359" spans="1:13" ht="17.25" customHeight="1">
      <c r="B359" s="1" t="s">
        <v>160</v>
      </c>
    </row>
    <row r="360" spans="1:13" ht="17.25" customHeight="1">
      <c r="B360" s="1" t="s">
        <v>161</v>
      </c>
    </row>
    <row r="361" spans="1:13" ht="17.25" customHeight="1">
      <c r="B361" s="1" t="s">
        <v>162</v>
      </c>
    </row>
    <row r="363" spans="1:13" ht="17.25" customHeight="1">
      <c r="A363" s="1" t="s">
        <v>163</v>
      </c>
    </row>
    <row r="364" spans="1:13" ht="17.25" customHeight="1">
      <c r="A364" s="14">
        <v>1</v>
      </c>
      <c r="B364" s="327" t="s">
        <v>391</v>
      </c>
      <c r="C364" s="327"/>
      <c r="D364" s="327"/>
      <c r="E364" s="327"/>
      <c r="F364" s="327"/>
      <c r="G364" s="327"/>
      <c r="H364" s="327"/>
    </row>
    <row r="365" spans="1:13" ht="17.25" customHeight="1">
      <c r="A365" s="14">
        <v>2</v>
      </c>
      <c r="B365" s="327" t="s">
        <v>393</v>
      </c>
      <c r="C365" s="327"/>
      <c r="D365" s="327"/>
      <c r="E365" s="327"/>
      <c r="F365" s="327"/>
      <c r="G365" s="327"/>
      <c r="H365" s="327"/>
    </row>
    <row r="366" spans="1:13" ht="17.25" customHeight="1">
      <c r="A366" s="14">
        <v>3</v>
      </c>
      <c r="B366" s="327" t="s">
        <v>394</v>
      </c>
      <c r="C366" s="327"/>
      <c r="D366" s="327"/>
      <c r="E366" s="327"/>
      <c r="F366" s="327"/>
      <c r="G366" s="327"/>
      <c r="H366" s="327"/>
    </row>
    <row r="367" spans="1:13" ht="17.25" customHeight="1">
      <c r="A367" s="14">
        <v>4</v>
      </c>
      <c r="B367" s="327"/>
      <c r="C367" s="327"/>
      <c r="D367" s="327"/>
      <c r="E367" s="327"/>
      <c r="F367" s="327"/>
      <c r="G367" s="327"/>
      <c r="H367" s="327"/>
    </row>
    <row r="368" spans="1:13" ht="17.25" customHeight="1">
      <c r="A368" s="14">
        <v>5</v>
      </c>
      <c r="B368" s="327"/>
      <c r="C368" s="327"/>
      <c r="D368" s="327"/>
      <c r="E368" s="327"/>
      <c r="F368" s="327"/>
      <c r="G368" s="327"/>
      <c r="H368" s="327"/>
    </row>
    <row r="369" spans="1:10" ht="17.25" customHeight="1">
      <c r="A369" s="14">
        <v>6</v>
      </c>
      <c r="B369" s="327"/>
      <c r="C369" s="327"/>
      <c r="D369" s="327"/>
      <c r="E369" s="327"/>
      <c r="F369" s="327"/>
      <c r="G369" s="327"/>
      <c r="H369" s="327"/>
    </row>
    <row r="370" spans="1:10" ht="17.25" customHeight="1">
      <c r="A370" s="14">
        <v>7</v>
      </c>
      <c r="B370" s="327"/>
      <c r="C370" s="327"/>
      <c r="D370" s="327"/>
      <c r="E370" s="327"/>
      <c r="F370" s="327"/>
      <c r="G370" s="327"/>
      <c r="H370" s="327"/>
    </row>
    <row r="371" spans="1:10" ht="17.25" customHeight="1">
      <c r="A371" s="14">
        <v>8</v>
      </c>
      <c r="B371" s="327"/>
      <c r="C371" s="327"/>
      <c r="D371" s="327"/>
      <c r="E371" s="327"/>
      <c r="F371" s="327"/>
      <c r="G371" s="327"/>
      <c r="H371" s="327"/>
    </row>
    <row r="372" spans="1:10" ht="17.25" customHeight="1">
      <c r="A372" s="14">
        <v>9</v>
      </c>
      <c r="B372" s="327"/>
      <c r="C372" s="327"/>
      <c r="D372" s="327"/>
      <c r="E372" s="327"/>
      <c r="F372" s="327"/>
      <c r="G372" s="327"/>
      <c r="H372" s="327"/>
    </row>
    <row r="373" spans="1:10" ht="17.25" customHeight="1">
      <c r="A373" s="14">
        <v>10</v>
      </c>
      <c r="B373" s="327"/>
      <c r="C373" s="327"/>
      <c r="D373" s="327"/>
      <c r="E373" s="327"/>
      <c r="F373" s="327"/>
      <c r="G373" s="327"/>
      <c r="H373" s="327"/>
    </row>
    <row r="375" spans="1:10" ht="17.25" customHeight="1">
      <c r="B375" s="1" t="s">
        <v>164</v>
      </c>
    </row>
    <row r="376" spans="1:10" ht="17.25" customHeight="1">
      <c r="A376" s="479" t="s">
        <v>165</v>
      </c>
      <c r="B376" s="465"/>
      <c r="C376" s="97" t="s">
        <v>166</v>
      </c>
      <c r="D376" s="97"/>
      <c r="E376" s="97" t="s">
        <v>167</v>
      </c>
      <c r="F376" s="97"/>
      <c r="G376" s="97"/>
      <c r="H376" s="97" t="s">
        <v>36</v>
      </c>
    </row>
    <row r="377" spans="1:10" ht="17.25" customHeight="1">
      <c r="A377" s="483" t="e">
        <f>C314</f>
        <v>#REF!</v>
      </c>
      <c r="B377" s="465"/>
      <c r="C377" s="98" t="s">
        <v>168</v>
      </c>
      <c r="D377" s="98"/>
      <c r="E377" s="230"/>
      <c r="F377" s="230"/>
      <c r="G377" s="230"/>
      <c r="H377" s="232"/>
    </row>
    <row r="378" spans="1:10" ht="17.25" customHeight="1">
      <c r="A378" s="487" t="s">
        <v>169</v>
      </c>
      <c r="B378" s="488"/>
      <c r="C378" s="230"/>
      <c r="D378" s="230"/>
      <c r="E378" s="230"/>
      <c r="F378" s="230"/>
      <c r="G378" s="230"/>
      <c r="H378" s="232"/>
    </row>
    <row r="380" spans="1:10" ht="17.25" customHeight="1">
      <c r="A380" s="1" t="s">
        <v>171</v>
      </c>
    </row>
    <row r="381" spans="1:10" ht="81.75" customHeight="1">
      <c r="B381" s="469" t="str">
        <f>"Pembelajaran Remedial dilaksanakan segera setelah diadakan penilaian bagi peserta didik yang mendapat nilai di bawah "&amp;kkmmpp!F8 &amp;" .Strategi pembelajaran remedial dilaksanakan dengan …………………………………….. berdasarkan indikator pembelajaran yang belum dicapai oleh masing-masing peserta didik"</f>
        <v>Pembelajaran Remedial dilaksanakan segera setelah diadakan penilaian bagi peserta didik yang mendapat nilai di bawah 75 .Strategi pembelajaran remedial dilaksanakan dengan …………………………………….. berdasarkan indikator pembelajaran yang belum dicapai oleh masing-masing peserta didik</v>
      </c>
      <c r="C381" s="327"/>
      <c r="D381" s="327"/>
      <c r="E381" s="327"/>
      <c r="F381" s="327"/>
      <c r="G381" s="327"/>
      <c r="H381" s="327"/>
      <c r="I381" s="327"/>
      <c r="J381" s="327"/>
    </row>
    <row r="383" spans="1:10" ht="17.25" customHeight="1">
      <c r="A383" s="1" t="s">
        <v>172</v>
      </c>
    </row>
    <row r="384" spans="1:10" ht="17.25" customHeight="1">
      <c r="B384" s="469" t="str">
        <f>"Pengayaan diberikan kepada peserta didik yang mendapat nilai di atas "&amp;kkmmpp!F8 &amp;" . dengan cara …………………."</f>
        <v>Pengayaan diberikan kepada peserta didik yang mendapat nilai di atas 75 . dengan cara ………………….</v>
      </c>
      <c r="C384" s="327"/>
      <c r="D384" s="327"/>
      <c r="E384" s="327"/>
      <c r="F384" s="327"/>
      <c r="G384" s="327"/>
      <c r="H384" s="327"/>
      <c r="I384" s="327"/>
      <c r="J384" s="327"/>
    </row>
    <row r="386" spans="1:10" ht="17.25" customHeight="1">
      <c r="A386" s="5" t="s">
        <v>173</v>
      </c>
    </row>
    <row r="387" spans="1:10" ht="17.25" customHeight="1">
      <c r="A387" s="1">
        <v>1</v>
      </c>
      <c r="B387" s="1" t="s">
        <v>174</v>
      </c>
      <c r="C387" s="466" t="s">
        <v>405</v>
      </c>
      <c r="D387" s="466"/>
      <c r="E387" s="466"/>
      <c r="F387" s="466"/>
      <c r="G387" s="466"/>
      <c r="H387" s="466"/>
      <c r="I387" s="466"/>
      <c r="J387" s="466"/>
    </row>
    <row r="389" spans="1:10" ht="17.25" customHeight="1">
      <c r="A389" s="1">
        <v>2</v>
      </c>
      <c r="B389" s="1" t="s">
        <v>175</v>
      </c>
      <c r="C389" s="466" t="s">
        <v>406</v>
      </c>
      <c r="D389" s="466"/>
      <c r="E389" s="466"/>
      <c r="F389" s="466"/>
      <c r="G389" s="466"/>
      <c r="H389" s="466"/>
      <c r="I389" s="466"/>
      <c r="J389" s="466"/>
    </row>
    <row r="391" spans="1:10" s="7" customFormat="1" ht="36" customHeight="1">
      <c r="A391" s="7">
        <v>3</v>
      </c>
      <c r="B391" s="7" t="s">
        <v>51</v>
      </c>
      <c r="C391" s="327" t="str">
        <f>": "&amp;silabus!G35</f>
        <v>: - Buku Pengetahuan Bahan
- Tempat Usaha/Toko/MM</v>
      </c>
      <c r="D391" s="327"/>
      <c r="E391" s="327"/>
      <c r="F391" s="327"/>
      <c r="G391" s="327"/>
      <c r="H391" s="327"/>
      <c r="I391" s="327"/>
      <c r="J391" s="327"/>
    </row>
    <row r="393" spans="1:10" ht="17.25" customHeight="1">
      <c r="B393" s="1" t="s">
        <v>176</v>
      </c>
      <c r="H393" s="1" t="str">
        <f>ki!C11</f>
        <v>Barabai, 16 April 2020</v>
      </c>
    </row>
    <row r="394" spans="1:10" ht="17.25" customHeight="1">
      <c r="B394" s="1" t="str">
        <f>ki!A12</f>
        <v>Kepala SMKN 1 Barabai</v>
      </c>
      <c r="H394" s="1" t="str">
        <f>ki!C12</f>
        <v>Guru Mata Pelajaran</v>
      </c>
    </row>
    <row r="398" spans="1:10" ht="17.25" customHeight="1">
      <c r="B398" s="1" t="str">
        <f>ki!A16</f>
        <v>Norta Dewi Yuniati, S.P, M.Pd</v>
      </c>
      <c r="H398" s="1" t="str">
        <f>ki!C16</f>
        <v>Abdian Noor, S.Pd</v>
      </c>
    </row>
    <row r="399" spans="1:10" ht="17.25" customHeight="1">
      <c r="B399" s="1" t="str">
        <f>ki!A17</f>
        <v>NIP. 19710623 200604 2 021</v>
      </c>
      <c r="H399" s="1" t="str">
        <f>ki!C17</f>
        <v>NIP. 19680906 199412 1 005</v>
      </c>
    </row>
  </sheetData>
  <mergeCells count="234">
    <mergeCell ref="B384:J384"/>
    <mergeCell ref="C387:J387"/>
    <mergeCell ref="C389:J389"/>
    <mergeCell ref="C391:J391"/>
    <mergeCell ref="B372:H372"/>
    <mergeCell ref="B373:H373"/>
    <mergeCell ref="A376:B376"/>
    <mergeCell ref="A377:B377"/>
    <mergeCell ref="A378:B378"/>
    <mergeCell ref="B381:J381"/>
    <mergeCell ref="B366:H366"/>
    <mergeCell ref="B367:H367"/>
    <mergeCell ref="B368:H368"/>
    <mergeCell ref="B369:H369"/>
    <mergeCell ref="B370:H370"/>
    <mergeCell ref="B371:H371"/>
    <mergeCell ref="B308:H308"/>
    <mergeCell ref="B309:H309"/>
    <mergeCell ref="B310:H310"/>
    <mergeCell ref="C314:L314"/>
    <mergeCell ref="B364:H364"/>
    <mergeCell ref="B365:H365"/>
    <mergeCell ref="B302:H302"/>
    <mergeCell ref="B303:H303"/>
    <mergeCell ref="B304:H304"/>
    <mergeCell ref="B305:H305"/>
    <mergeCell ref="B306:H306"/>
    <mergeCell ref="B307:H307"/>
    <mergeCell ref="B254:H254"/>
    <mergeCell ref="A257:A258"/>
    <mergeCell ref="B257:B258"/>
    <mergeCell ref="C257:L257"/>
    <mergeCell ref="M257:M258"/>
    <mergeCell ref="B301:H301"/>
    <mergeCell ref="B248:H248"/>
    <mergeCell ref="B249:H249"/>
    <mergeCell ref="B250:H250"/>
    <mergeCell ref="B251:H251"/>
    <mergeCell ref="B252:H252"/>
    <mergeCell ref="B253:H253"/>
    <mergeCell ref="B242:H242"/>
    <mergeCell ref="B243:H243"/>
    <mergeCell ref="A244:H244"/>
    <mergeCell ref="B245:H245"/>
    <mergeCell ref="B246:H246"/>
    <mergeCell ref="B247:H247"/>
    <mergeCell ref="B236:H236"/>
    <mergeCell ref="B237:H237"/>
    <mergeCell ref="B238:H238"/>
    <mergeCell ref="B239:H239"/>
    <mergeCell ref="B240:H240"/>
    <mergeCell ref="B241:H241"/>
    <mergeCell ref="A232:B232"/>
    <mergeCell ref="C232:D232"/>
    <mergeCell ref="E232:G232"/>
    <mergeCell ref="A233:H233"/>
    <mergeCell ref="B234:H234"/>
    <mergeCell ref="B235:H235"/>
    <mergeCell ref="D140:E140"/>
    <mergeCell ref="D141:E141"/>
    <mergeCell ref="D142:E142"/>
    <mergeCell ref="D143:E143"/>
    <mergeCell ref="A231:B231"/>
    <mergeCell ref="C231:D231"/>
    <mergeCell ref="E231:G231"/>
    <mergeCell ref="A133:H133"/>
    <mergeCell ref="A134:B134"/>
    <mergeCell ref="C134:D134"/>
    <mergeCell ref="E134:G134"/>
    <mergeCell ref="D138:E138"/>
    <mergeCell ref="D139:E139"/>
    <mergeCell ref="A129:H129"/>
    <mergeCell ref="A130:B130"/>
    <mergeCell ref="C130:D130"/>
    <mergeCell ref="E130:G130"/>
    <mergeCell ref="A131:H131"/>
    <mergeCell ref="A132:B132"/>
    <mergeCell ref="C132:D132"/>
    <mergeCell ref="E132:G132"/>
    <mergeCell ref="A124:H124"/>
    <mergeCell ref="A125:B125"/>
    <mergeCell ref="C125:D125"/>
    <mergeCell ref="E125:G125"/>
    <mergeCell ref="A128:B128"/>
    <mergeCell ref="C128:D128"/>
    <mergeCell ref="E128:G128"/>
    <mergeCell ref="A120:H120"/>
    <mergeCell ref="A121:B121"/>
    <mergeCell ref="C121:D121"/>
    <mergeCell ref="E121:G121"/>
    <mergeCell ref="A122:H122"/>
    <mergeCell ref="A123:B123"/>
    <mergeCell ref="C123:D123"/>
    <mergeCell ref="E123:G123"/>
    <mergeCell ref="A115:H115"/>
    <mergeCell ref="A116:B116"/>
    <mergeCell ref="C116:D116"/>
    <mergeCell ref="E116:G116"/>
    <mergeCell ref="A119:B119"/>
    <mergeCell ref="C119:D119"/>
    <mergeCell ref="E119:G119"/>
    <mergeCell ref="A111:H111"/>
    <mergeCell ref="A112:B112"/>
    <mergeCell ref="C112:D112"/>
    <mergeCell ref="E112:G112"/>
    <mergeCell ref="A113:H113"/>
    <mergeCell ref="A114:B114"/>
    <mergeCell ref="C114:D114"/>
    <mergeCell ref="E114:G114"/>
    <mergeCell ref="A106:H106"/>
    <mergeCell ref="A107:B107"/>
    <mergeCell ref="C107:D107"/>
    <mergeCell ref="E107:G107"/>
    <mergeCell ref="A110:B110"/>
    <mergeCell ref="C110:D110"/>
    <mergeCell ref="E110:G110"/>
    <mergeCell ref="A102:H102"/>
    <mergeCell ref="A103:B103"/>
    <mergeCell ref="C103:D103"/>
    <mergeCell ref="E103:G103"/>
    <mergeCell ref="A104:H104"/>
    <mergeCell ref="A105:B105"/>
    <mergeCell ref="C105:D105"/>
    <mergeCell ref="E105:G105"/>
    <mergeCell ref="A97:H97"/>
    <mergeCell ref="A98:B98"/>
    <mergeCell ref="C98:D98"/>
    <mergeCell ref="E98:G98"/>
    <mergeCell ref="A101:B101"/>
    <mergeCell ref="C101:D101"/>
    <mergeCell ref="E101:G101"/>
    <mergeCell ref="A93:H93"/>
    <mergeCell ref="A94:B94"/>
    <mergeCell ref="C94:D94"/>
    <mergeCell ref="E94:G94"/>
    <mergeCell ref="A95:H95"/>
    <mergeCell ref="A96:B96"/>
    <mergeCell ref="C96:D96"/>
    <mergeCell ref="E96:G96"/>
    <mergeCell ref="A88:H88"/>
    <mergeCell ref="A89:B89"/>
    <mergeCell ref="C89:D89"/>
    <mergeCell ref="E89:G89"/>
    <mergeCell ref="A92:B92"/>
    <mergeCell ref="C92:D92"/>
    <mergeCell ref="E92:G92"/>
    <mergeCell ref="A84:H84"/>
    <mergeCell ref="A85:B85"/>
    <mergeCell ref="C85:D85"/>
    <mergeCell ref="E85:G85"/>
    <mergeCell ref="A86:H86"/>
    <mergeCell ref="A87:B87"/>
    <mergeCell ref="C87:D87"/>
    <mergeCell ref="E87:G87"/>
    <mergeCell ref="A79:H79"/>
    <mergeCell ref="A80:B80"/>
    <mergeCell ref="C80:D80"/>
    <mergeCell ref="E80:G80"/>
    <mergeCell ref="A83:B83"/>
    <mergeCell ref="C83:D83"/>
    <mergeCell ref="E83:G83"/>
    <mergeCell ref="A75:H75"/>
    <mergeCell ref="A76:B76"/>
    <mergeCell ref="C76:D76"/>
    <mergeCell ref="E76:G76"/>
    <mergeCell ref="A77:H77"/>
    <mergeCell ref="A78:B78"/>
    <mergeCell ref="C78:D78"/>
    <mergeCell ref="E78:G78"/>
    <mergeCell ref="A70:H70"/>
    <mergeCell ref="A71:B71"/>
    <mergeCell ref="C71:D71"/>
    <mergeCell ref="E71:G71"/>
    <mergeCell ref="A74:B74"/>
    <mergeCell ref="C74:D74"/>
    <mergeCell ref="E74:G74"/>
    <mergeCell ref="A66:H66"/>
    <mergeCell ref="A67:B67"/>
    <mergeCell ref="C67:D67"/>
    <mergeCell ref="E67:G67"/>
    <mergeCell ref="A68:H68"/>
    <mergeCell ref="A69:B69"/>
    <mergeCell ref="C69:D69"/>
    <mergeCell ref="E69:G69"/>
    <mergeCell ref="A61:H61"/>
    <mergeCell ref="A62:B62"/>
    <mergeCell ref="C62:D62"/>
    <mergeCell ref="E62:G62"/>
    <mergeCell ref="A65:B65"/>
    <mergeCell ref="C65:D65"/>
    <mergeCell ref="E65:G65"/>
    <mergeCell ref="A57:H57"/>
    <mergeCell ref="A58:B58"/>
    <mergeCell ref="C58:D58"/>
    <mergeCell ref="E58:G58"/>
    <mergeCell ref="A59:H59"/>
    <mergeCell ref="A60:B60"/>
    <mergeCell ref="C60:D60"/>
    <mergeCell ref="E60:G60"/>
    <mergeCell ref="A52:H52"/>
    <mergeCell ref="A53:B53"/>
    <mergeCell ref="C53:D53"/>
    <mergeCell ref="E53:G53"/>
    <mergeCell ref="A56:B56"/>
    <mergeCell ref="C56:D56"/>
    <mergeCell ref="E56:G56"/>
    <mergeCell ref="A48:H48"/>
    <mergeCell ref="A49:B49"/>
    <mergeCell ref="C49:D49"/>
    <mergeCell ref="E49:G49"/>
    <mergeCell ref="A50:H50"/>
    <mergeCell ref="A51:B51"/>
    <mergeCell ref="C51:D51"/>
    <mergeCell ref="E51:G51"/>
    <mergeCell ref="A30:J30"/>
    <mergeCell ref="A31:J31"/>
    <mergeCell ref="A34:J34"/>
    <mergeCell ref="A35:J35"/>
    <mergeCell ref="A38:J38"/>
    <mergeCell ref="A47:B47"/>
    <mergeCell ref="C47:D47"/>
    <mergeCell ref="E47:G47"/>
    <mergeCell ref="A20:J20"/>
    <mergeCell ref="A21:J21"/>
    <mergeCell ref="A22:J22"/>
    <mergeCell ref="A23:J23"/>
    <mergeCell ref="A26:J26"/>
    <mergeCell ref="A27:J27"/>
    <mergeCell ref="A1:J1"/>
    <mergeCell ref="A2:J2"/>
    <mergeCell ref="A3:J3"/>
    <mergeCell ref="A4:J4"/>
    <mergeCell ref="A5:J5"/>
    <mergeCell ref="A7:J7"/>
  </mergeCells>
  <pageMargins left="0.7" right="0.7" top="0.75" bottom="0.75" header="0.3" footer="0.3"/>
  <pageSetup orientation="portrait" r:id="rId1"/>
  <drawing r:id="rId2"/>
</worksheet>
</file>

<file path=xl/worksheets/sheet43.xml><?xml version="1.0" encoding="utf-8"?>
<worksheet xmlns="http://schemas.openxmlformats.org/spreadsheetml/2006/main" xmlns:r="http://schemas.openxmlformats.org/officeDocument/2006/relationships">
  <dimension ref="A1:N399"/>
  <sheetViews>
    <sheetView topLeftCell="A253" zoomScale="85" zoomScaleNormal="85" workbookViewId="0">
      <selection activeCell="I275" sqref="I275"/>
    </sheetView>
  </sheetViews>
  <sheetFormatPr defaultRowHeight="17.25" customHeight="1"/>
  <cols>
    <col min="1" max="1" width="4.42578125" style="1" customWidth="1"/>
    <col min="2" max="2" width="22.28515625" style="1" customWidth="1"/>
    <col min="3" max="8" width="11.85546875" style="1" customWidth="1"/>
    <col min="9" max="13" width="8.28515625" style="1" customWidth="1"/>
    <col min="14" max="15" width="11.85546875" style="1" customWidth="1"/>
    <col min="16" max="16384" width="9.140625" style="1"/>
  </cols>
  <sheetData>
    <row r="1" spans="1:14" ht="17.25" customHeight="1">
      <c r="A1" s="352" t="str">
        <f>alokasi!A1</f>
        <v>PEMERINTAH KABUPATEN HULU SUNGAI SELATAN</v>
      </c>
      <c r="B1" s="352"/>
      <c r="C1" s="352"/>
      <c r="D1" s="352"/>
      <c r="E1" s="352"/>
      <c r="F1" s="352"/>
      <c r="G1" s="352"/>
      <c r="H1" s="352"/>
      <c r="I1" s="352"/>
      <c r="J1" s="352"/>
    </row>
    <row r="2" spans="1:14" ht="17.25" customHeight="1">
      <c r="A2" s="352" t="str">
        <f>alokasi!A2</f>
        <v>DINAS PENDIDIKAN</v>
      </c>
      <c r="B2" s="352"/>
      <c r="C2" s="352"/>
      <c r="D2" s="352"/>
      <c r="E2" s="352"/>
      <c r="F2" s="352"/>
      <c r="G2" s="352"/>
      <c r="H2" s="352"/>
      <c r="I2" s="352"/>
      <c r="J2" s="352"/>
    </row>
    <row r="3" spans="1:14" ht="17.25" customHeight="1">
      <c r="A3" s="349" t="str">
        <f>alokasi!A3</f>
        <v>SEKOLAH MENENGAH KEJURUAN NEGERI 2 KANDANGAN</v>
      </c>
      <c r="B3" s="349"/>
      <c r="C3" s="349"/>
      <c r="D3" s="349"/>
      <c r="E3" s="349"/>
      <c r="F3" s="349"/>
      <c r="G3" s="349"/>
      <c r="H3" s="349"/>
      <c r="I3" s="349"/>
      <c r="J3" s="349"/>
    </row>
    <row r="4" spans="1:14" ht="17.25" customHeight="1">
      <c r="A4" s="352" t="str">
        <f>alokasi!A4</f>
        <v>Jln .Gambah Dalam No 77 Telp. 22156 Kandangan 71215</v>
      </c>
      <c r="B4" s="352"/>
      <c r="C4" s="352"/>
      <c r="D4" s="352"/>
      <c r="E4" s="352"/>
      <c r="F4" s="352"/>
      <c r="G4" s="352"/>
      <c r="H4" s="352"/>
      <c r="I4" s="352"/>
      <c r="J4" s="352"/>
    </row>
    <row r="5" spans="1:14" ht="17.25" customHeight="1" thickBot="1">
      <c r="A5" s="478" t="str">
        <f>alokasi!A5</f>
        <v>Website : www.smkn2kandangan.sch.id  Email  : smkn2kdg@yahoo.co.id</v>
      </c>
      <c r="B5" s="478"/>
      <c r="C5" s="478"/>
      <c r="D5" s="478"/>
      <c r="E5" s="478"/>
      <c r="F5" s="478"/>
      <c r="G5" s="478"/>
      <c r="H5" s="478"/>
      <c r="I5" s="478"/>
      <c r="J5" s="478"/>
    </row>
    <row r="6" spans="1:14" ht="17.25" customHeight="1" thickTop="1"/>
    <row r="7" spans="1:14" ht="17.25" customHeight="1">
      <c r="A7" s="317" t="s">
        <v>58</v>
      </c>
      <c r="B7" s="317"/>
      <c r="C7" s="317"/>
      <c r="D7" s="317"/>
      <c r="E7" s="317"/>
      <c r="F7" s="317"/>
      <c r="G7" s="317"/>
      <c r="H7" s="317"/>
      <c r="I7" s="317"/>
      <c r="J7" s="317"/>
    </row>
    <row r="9" spans="1:14" ht="17.25" customHeight="1">
      <c r="A9" s="1" t="s">
        <v>373</v>
      </c>
      <c r="C9" s="1" t="str">
        <f>": "&amp;data!$C$3</f>
        <v>: SMKN 1 Barabai</v>
      </c>
    </row>
    <row r="10" spans="1:14" ht="17.25" customHeight="1">
      <c r="A10" s="1" t="s">
        <v>374</v>
      </c>
      <c r="C10" s="1" t="str">
        <f>": "&amp;data!$C$17</f>
        <v>: Bisnis dan Pemasaran</v>
      </c>
    </row>
    <row r="11" spans="1:14" ht="17.25" customHeight="1">
      <c r="A11" s="1" t="s">
        <v>200</v>
      </c>
      <c r="C11" s="1" t="str">
        <f>": "&amp;data!$C$18</f>
        <v>: Bisnis Daring dan Pemasaran</v>
      </c>
    </row>
    <row r="12" spans="1:14" ht="17.25" customHeight="1">
      <c r="A12" s="1" t="s">
        <v>0</v>
      </c>
      <c r="C12" s="1" t="str">
        <f>": "&amp;data!$C$5</f>
        <v>: Administrasi Transakssi</v>
      </c>
    </row>
    <row r="13" spans="1:14" ht="17.25" customHeight="1">
      <c r="A13" s="1" t="s">
        <v>1</v>
      </c>
      <c r="C13" s="1" t="str">
        <f>": "&amp;data!$C$6</f>
        <v>: XI  BDP</v>
      </c>
    </row>
    <row r="14" spans="1:14" ht="17.25" customHeight="1">
      <c r="A14" s="1" t="s">
        <v>38</v>
      </c>
      <c r="C14" s="1" t="str">
        <f>matrik!B4</f>
        <v>Genap</v>
      </c>
    </row>
    <row r="15" spans="1:14" ht="17.25" customHeight="1">
      <c r="A15" s="1" t="s">
        <v>378</v>
      </c>
      <c r="C15" s="96"/>
      <c r="D15" s="96"/>
      <c r="K15" s="1" t="s">
        <v>80</v>
      </c>
      <c r="L15" s="1" t="s">
        <v>385</v>
      </c>
      <c r="M15" s="1" t="s">
        <v>386</v>
      </c>
    </row>
    <row r="16" spans="1:14" ht="17.25" customHeight="1">
      <c r="A16" s="1" t="s">
        <v>379</v>
      </c>
      <c r="C16" s="96" t="e">
        <f>": "&amp;silabus!#REF!&amp;" JP"</f>
        <v>#REF!</v>
      </c>
      <c r="D16" s="96"/>
      <c r="K16" s="96" t="e">
        <f>silabus!#REF!</f>
        <v>#REF!</v>
      </c>
      <c r="L16" s="1" t="e">
        <f>K16*45</f>
        <v>#REF!</v>
      </c>
      <c r="M16" s="1" t="e">
        <f>L16-H49-H53</f>
        <v>#REF!</v>
      </c>
      <c r="N16" s="1" t="s">
        <v>80</v>
      </c>
    </row>
    <row r="17" spans="1:14" ht="17.25" customHeight="1">
      <c r="A17" s="1" t="s">
        <v>380</v>
      </c>
      <c r="C17" s="96" t="e">
        <f>": "&amp;silabus!#REF!&amp;" JP"</f>
        <v>#REF!</v>
      </c>
      <c r="D17" s="96"/>
      <c r="K17" s="96" t="e">
        <f>silabus!#REF!</f>
        <v>#REF!</v>
      </c>
      <c r="L17" s="1" t="e">
        <f>K17*45</f>
        <v>#REF!</v>
      </c>
      <c r="M17" s="1" t="e">
        <f>L17</f>
        <v>#REF!</v>
      </c>
      <c r="N17" s="1" t="s">
        <v>80</v>
      </c>
    </row>
    <row r="19" spans="1:14" ht="17.25" customHeight="1">
      <c r="A19" s="5" t="s">
        <v>59</v>
      </c>
    </row>
    <row r="20" spans="1:14" ht="17.25" customHeight="1">
      <c r="A20" s="327" t="str">
        <f>silabus!$A$14&amp;" "&amp;silabus!$B$14</f>
        <v>KI-1 : Menghayati dan mengamalkan ajaran agama yang dianutnya</v>
      </c>
      <c r="B20" s="327"/>
      <c r="C20" s="327"/>
      <c r="D20" s="327"/>
      <c r="E20" s="327"/>
      <c r="F20" s="327"/>
      <c r="G20" s="327"/>
      <c r="H20" s="327"/>
      <c r="I20" s="327"/>
      <c r="J20" s="327"/>
    </row>
    <row r="21" spans="1:14" ht="17.25" customHeight="1">
      <c r="A21" s="327" t="str">
        <f>silabus!$A$15&amp;" "&amp;silabus!$B$15</f>
        <v>KI-2 : Menghayati dan mengamalkan perilaku jujur, disiplin, santun, peduli (gotong royong, kerja sama, toleran, damai), bertanggung-jawab, responsif, dan proaktif melalui keteladanan, pemberian nasihat, penguatan, pembiasaan, dan pengkondisian secara berkesinambungan serta menunjukkan sikap sebagai bagian dari solusi atas berbagai permasalahan dalam berinteraksi secara efektif dengan lingkungan sosial dan alam serta dalam menempatkan diri sebagai cerminan bangsa dalam pergaulan dunia</v>
      </c>
      <c r="B21" s="327"/>
      <c r="C21" s="327"/>
      <c r="D21" s="327"/>
      <c r="E21" s="327"/>
      <c r="F21" s="327"/>
      <c r="G21" s="327"/>
      <c r="H21" s="327"/>
      <c r="I21" s="327"/>
      <c r="J21" s="327"/>
    </row>
    <row r="22" spans="1:14" ht="17.25" customHeight="1">
      <c r="A22" s="327" t="str">
        <f>silabus!$A$16&amp;" "&amp;silabus!$B$16</f>
        <v>KI-3 : Memahami, menerapkan, menganalisis, dan mengevaluasi tentang pengetahuan faktual, konseptual, operasional dasar, dan metakognitif sesuai dengan bidang dan lingkup kerja Bisnis Daring dan Pemasaran pada tingkat teknis, spesifik, detil, dan kompleks, berkenaan dengan ilmu pengetahuan, teknologi, seni, budaya, dan humaniora dalam konteks pengembangan potensi diri sebagai bagian dari keluarga, sekolah, dunia kerja, warga masyarakat nasional, regional, dan internasional.</v>
      </c>
      <c r="B22" s="327"/>
      <c r="C22" s="327"/>
      <c r="D22" s="327"/>
      <c r="E22" s="327"/>
      <c r="F22" s="327"/>
      <c r="G22" s="327"/>
      <c r="H22" s="327"/>
      <c r="I22" s="327"/>
      <c r="J22" s="327"/>
    </row>
    <row r="23" spans="1:14" ht="17.25" customHeight="1">
      <c r="A23" s="327" t="str">
        <f>silabus!$A$17&amp;" "&amp;silabus!$B$17</f>
        <v>KI-4 : Melaksanakan tugas spesifik dengan menggunakan alat, informasi, dan prosedur kerja yang lazim dilakukan serta memecahkan masalah sesuai dengan lingkup Administrasi Umum sebagai Dasar Bidang Bisnis dan Manajemen. Menampilkan kinerja di bawah bimbingan dengan mutu dan kuantitas yang terukur sesuai dengan standar kompetensi kerja. Menunjukkan keterampilan menalar, mengolah, dan menyaji secara efektif, kreatif, produktif, kritis, mandiri, kolaboratif, komunikatif, dan solutif dalam ranah abstrak terkait dengan pengembangan dari yang dipelajarinya di sekolah, serta mampu melaksanakan tugas spesifik di bawah pengawasan langsung. Menunjukkan keterampilan mempersepsi, kesiapan, meniru, membiasakan, gerak mahir, menjadikan gerak alami dalam ranah konkret terkait dengan pengembangan dari yang dipelajarinya di sekolah, serta mampu melaksanakan tugas spesifik di bawah pengawasan langsung.</v>
      </c>
      <c r="B23" s="327"/>
      <c r="C23" s="327"/>
      <c r="D23" s="327"/>
      <c r="E23" s="327"/>
      <c r="F23" s="327"/>
      <c r="G23" s="327"/>
      <c r="H23" s="327"/>
      <c r="I23" s="327"/>
      <c r="J23" s="327"/>
    </row>
    <row r="25" spans="1:14" ht="17.25" customHeight="1">
      <c r="A25" s="5" t="s">
        <v>60</v>
      </c>
    </row>
    <row r="26" spans="1:14" ht="17.25" customHeight="1">
      <c r="A26" s="327" t="e">
        <f>silabus!#REF!</f>
        <v>#REF!</v>
      </c>
      <c r="B26" s="327"/>
      <c r="C26" s="327"/>
      <c r="D26" s="327"/>
      <c r="E26" s="327"/>
      <c r="F26" s="327"/>
      <c r="G26" s="327"/>
      <c r="H26" s="327"/>
      <c r="I26" s="327"/>
      <c r="J26" s="327"/>
    </row>
    <row r="27" spans="1:14" ht="17.25" customHeight="1">
      <c r="A27" s="327" t="e">
        <f>silabus!#REF!</f>
        <v>#REF!</v>
      </c>
      <c r="B27" s="327"/>
      <c r="C27" s="327"/>
      <c r="D27" s="327"/>
      <c r="E27" s="327"/>
      <c r="F27" s="327"/>
      <c r="G27" s="327"/>
      <c r="H27" s="327"/>
      <c r="I27" s="327"/>
      <c r="J27" s="327"/>
    </row>
    <row r="29" spans="1:14" ht="17.25" customHeight="1">
      <c r="A29" s="5" t="s">
        <v>92</v>
      </c>
    </row>
    <row r="30" spans="1:14" ht="17.25" customHeight="1">
      <c r="A30" s="327" t="e">
        <f>silabus!#REF!</f>
        <v>#REF!</v>
      </c>
      <c r="B30" s="327"/>
      <c r="C30" s="327"/>
      <c r="D30" s="327"/>
      <c r="E30" s="327"/>
      <c r="F30" s="327"/>
      <c r="G30" s="327"/>
      <c r="H30" s="327"/>
      <c r="I30" s="327"/>
      <c r="J30" s="327"/>
    </row>
    <row r="31" spans="1:14" ht="17.25" customHeight="1">
      <c r="A31" s="327" t="e">
        <f>silabus!#REF!</f>
        <v>#REF!</v>
      </c>
      <c r="B31" s="327"/>
      <c r="C31" s="327"/>
      <c r="D31" s="327"/>
      <c r="E31" s="327"/>
      <c r="F31" s="327"/>
      <c r="G31" s="327"/>
      <c r="H31" s="327"/>
      <c r="I31" s="327"/>
      <c r="J31" s="327"/>
    </row>
    <row r="33" spans="1:10" ht="17.25" customHeight="1">
      <c r="A33" s="5" t="s">
        <v>93</v>
      </c>
    </row>
    <row r="34" spans="1:10" ht="17.25" customHeight="1">
      <c r="A34" s="327" t="e">
        <f>matrik!#REF!</f>
        <v>#REF!</v>
      </c>
      <c r="B34" s="327"/>
      <c r="C34" s="327"/>
      <c r="D34" s="327"/>
      <c r="E34" s="327"/>
      <c r="F34" s="327"/>
      <c r="G34" s="327"/>
      <c r="H34" s="327"/>
      <c r="I34" s="327"/>
      <c r="J34" s="327"/>
    </row>
    <row r="35" spans="1:10" ht="17.25" customHeight="1">
      <c r="A35" s="327" t="e">
        <f>matrik!#REF!</f>
        <v>#REF!</v>
      </c>
      <c r="B35" s="327"/>
      <c r="C35" s="327"/>
      <c r="D35" s="327"/>
      <c r="E35" s="327"/>
      <c r="F35" s="327"/>
      <c r="G35" s="327"/>
      <c r="H35" s="327"/>
      <c r="I35" s="327"/>
      <c r="J35" s="327"/>
    </row>
    <row r="37" spans="1:10" ht="17.25" customHeight="1">
      <c r="A37" s="5" t="s">
        <v>94</v>
      </c>
    </row>
    <row r="38" spans="1:10" ht="17.25" customHeight="1">
      <c r="A38" s="327" t="e">
        <f>silabus!#REF!</f>
        <v>#REF!</v>
      </c>
      <c r="B38" s="327"/>
      <c r="C38" s="327"/>
      <c r="D38" s="327"/>
      <c r="E38" s="327"/>
      <c r="F38" s="327"/>
      <c r="G38" s="327"/>
      <c r="H38" s="327"/>
      <c r="I38" s="327"/>
      <c r="J38" s="327"/>
    </row>
    <row r="40" spans="1:10" ht="17.25" customHeight="1">
      <c r="A40" s="5" t="s">
        <v>95</v>
      </c>
    </row>
    <row r="41" spans="1:10" ht="17.25" customHeight="1">
      <c r="A41" s="1">
        <v>1</v>
      </c>
      <c r="B41" s="1" t="s">
        <v>370</v>
      </c>
      <c r="C41" s="1" t="str">
        <f>data!$C$13</f>
        <v>Saintifik</v>
      </c>
    </row>
    <row r="42" spans="1:10" ht="17.25" customHeight="1">
      <c r="A42" s="1">
        <v>2</v>
      </c>
      <c r="B42" s="1" t="s">
        <v>371</v>
      </c>
      <c r="C42" s="1" t="str">
        <f>data!$C$14</f>
        <v>Problem based learning</v>
      </c>
    </row>
    <row r="43" spans="1:10" ht="17.25" customHeight="1">
      <c r="A43" s="1">
        <v>3</v>
      </c>
      <c r="B43" s="1" t="s">
        <v>372</v>
      </c>
      <c r="C43" s="1" t="str">
        <f>data!$C$15</f>
        <v>Paparan, diskusi, tanya jawab, praktik dan eksperimen</v>
      </c>
    </row>
    <row r="45" spans="1:10" ht="17.25" customHeight="1">
      <c r="A45" s="5" t="s">
        <v>96</v>
      </c>
    </row>
    <row r="46" spans="1:10" ht="17.25" customHeight="1">
      <c r="A46" s="1">
        <v>1</v>
      </c>
      <c r="B46" s="1" t="str">
        <f>"Pertemuan ke "&amp;A46&amp;" = "&amp;data!$C$12&amp;" JP"</f>
        <v>Pertemuan ke 1 = 6 JP</v>
      </c>
    </row>
    <row r="47" spans="1:10" s="231" customFormat="1" ht="17.25" customHeight="1">
      <c r="A47" s="467" t="s">
        <v>97</v>
      </c>
      <c r="B47" s="337"/>
      <c r="C47" s="467" t="s">
        <v>18</v>
      </c>
      <c r="D47" s="468"/>
      <c r="E47" s="467" t="str">
        <f>"Deskripsi Kegiatan / Pendekatan "&amp;C41</f>
        <v>Deskripsi Kegiatan / Pendekatan Saintifik</v>
      </c>
      <c r="F47" s="474"/>
      <c r="G47" s="468"/>
      <c r="H47" s="230" t="s">
        <v>384</v>
      </c>
    </row>
    <row r="48" spans="1:10" ht="17.25" customHeight="1">
      <c r="A48" s="463" t="s">
        <v>98</v>
      </c>
      <c r="B48" s="464"/>
      <c r="C48" s="464"/>
      <c r="D48" s="464"/>
      <c r="E48" s="464"/>
      <c r="F48" s="464"/>
      <c r="G48" s="464"/>
      <c r="H48" s="465"/>
    </row>
    <row r="49" spans="1:8" ht="17.25" customHeight="1">
      <c r="A49" s="463"/>
      <c r="B49" s="465"/>
      <c r="C49" s="461"/>
      <c r="D49" s="462"/>
      <c r="E49" s="336" t="str">
        <f>"1. Guru memberi salam, selanjutnya menanyakan kabar peserta didik, dengan menyampaikan ucapan “Bagaimana kabar kalian hari ini? Sudah siapkah belajar? Siapa yang tidak hadir dalam pembelajaran hari ini"&amp;"
2. Guru meminta peserta didik untuk mengecek kerapian seragam dan kebersihan kelas, minimal di sekitar meja dan kursi tempat duduknya"&amp;"
3. Guru meminta salah satu peserta didik untuk memimpin do’a"&amp;" 
4. Guru mengajukan pertanyaan tentang, materi pelajaran
5. Guru menyampaikan KD dan tujuan pembelajaran ranah pengetahuan yang akan dicapai"&amp;"
6. Guru menyampaikan manfaat pelajaran
7. Guru membagi kelas dalam kelompok yang masing-masing beranggotakan 3 peserta didik"</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pengetahuan yang akan dicapai
6. Guru menyampaikan manfaat pelajaran
7. Guru membagi kelas dalam kelompok yang masing-masing beranggotakan 3 peserta didik</v>
      </c>
      <c r="F49" s="473"/>
      <c r="G49" s="337"/>
      <c r="H49" s="229">
        <v>15</v>
      </c>
    </row>
    <row r="50" spans="1:8" ht="17.25" customHeight="1">
      <c r="A50" s="463" t="s">
        <v>99</v>
      </c>
      <c r="B50" s="464"/>
      <c r="C50" s="464"/>
      <c r="D50" s="464"/>
      <c r="E50" s="464"/>
      <c r="F50" s="464"/>
      <c r="G50" s="464"/>
      <c r="H50" s="465"/>
    </row>
    <row r="51" spans="1:8" ht="17.25" customHeight="1">
      <c r="A51" s="463"/>
      <c r="B51" s="465"/>
      <c r="C51" s="336" t="str">
        <f>matrik!C13</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51" s="337"/>
      <c r="E51" s="336" t="e">
        <f>silabus!#REF!</f>
        <v>#REF!</v>
      </c>
      <c r="F51" s="473"/>
      <c r="G51" s="337"/>
      <c r="H51" s="229" t="e">
        <f>M16</f>
        <v>#REF!</v>
      </c>
    </row>
    <row r="52" spans="1:8" ht="17.25" customHeight="1">
      <c r="A52" s="463" t="s">
        <v>100</v>
      </c>
      <c r="B52" s="464"/>
      <c r="C52" s="464"/>
      <c r="D52" s="464"/>
      <c r="E52" s="464"/>
      <c r="F52" s="464"/>
      <c r="G52" s="464"/>
      <c r="H52" s="465"/>
    </row>
    <row r="53" spans="1:8" ht="17.25" customHeight="1">
      <c r="A53" s="463"/>
      <c r="B53" s="465"/>
      <c r="C53" s="463"/>
      <c r="D53" s="465"/>
      <c r="E53" s="336" t="s">
        <v>383</v>
      </c>
      <c r="F53" s="473"/>
      <c r="G53" s="337"/>
      <c r="H53" s="229">
        <v>15</v>
      </c>
    </row>
    <row r="55" spans="1:8" ht="17.25" customHeight="1">
      <c r="A55" s="1">
        <v>2</v>
      </c>
      <c r="B55" s="1" t="str">
        <f>"Pertemuan ke "&amp;A55&amp;" = "&amp;data!$C$12&amp;" JP"</f>
        <v>Pertemuan ke 2 = 6 JP</v>
      </c>
    </row>
    <row r="56" spans="1:8" ht="17.25" customHeight="1">
      <c r="A56" s="467" t="s">
        <v>97</v>
      </c>
      <c r="B56" s="337"/>
      <c r="C56" s="467" t="s">
        <v>18</v>
      </c>
      <c r="D56" s="468"/>
      <c r="E56" s="467" t="str">
        <f>E47</f>
        <v>Deskripsi Kegiatan / Pendekatan Saintifik</v>
      </c>
      <c r="F56" s="474"/>
      <c r="G56" s="468"/>
      <c r="H56" s="230" t="s">
        <v>35</v>
      </c>
    </row>
    <row r="57" spans="1:8" ht="17.25" customHeight="1">
      <c r="A57" s="463" t="s">
        <v>98</v>
      </c>
      <c r="B57" s="464"/>
      <c r="C57" s="464"/>
      <c r="D57" s="464"/>
      <c r="E57" s="464"/>
      <c r="F57" s="464"/>
      <c r="G57" s="464"/>
      <c r="H57" s="465"/>
    </row>
    <row r="58" spans="1:8" ht="17.25" customHeight="1">
      <c r="A58" s="463"/>
      <c r="B58" s="465"/>
      <c r="C58" s="461"/>
      <c r="D58" s="462"/>
      <c r="E58" s="336" t="str">
        <f>"1. Guru memberi salam, selanjutnya menanyakan kabar peserta didik, dengan menyampaikan ucapan “Bagaimana kabar kalian hari ini? Sudah siapkah belajar? Siapa yang tidak hadir dalam pembelajaran hari ini"&amp;"
2. Guru meminta peserta didik untuk mengecek kerapian seragam dan kebersihan kelas, minimal di sekitar meja dan kursi tempat duduknya"&amp;"
3. Guru meminta salah satu peserta didik untuk memimpin do’a"&amp;" 
4. Guru mengajukan pertanyaan tentang, materi pelajaran
5. Guru menyampaikan KD dan tujuan pembelajaran ranah keterampilan yang akan dicapai"&amp;"
6. Guru menyampaikan manfaat pelajaran
7. Guru membagi kelas dalam kelompok yang masing-masing beranggotakan 3 peserta didik"</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58" s="473"/>
      <c r="G58" s="337"/>
      <c r="H58" s="229">
        <f>H49</f>
        <v>15</v>
      </c>
    </row>
    <row r="59" spans="1:8" ht="17.25" customHeight="1">
      <c r="A59" s="463" t="s">
        <v>99</v>
      </c>
      <c r="B59" s="464"/>
      <c r="C59" s="464"/>
      <c r="D59" s="464"/>
      <c r="E59" s="464"/>
      <c r="F59" s="464"/>
      <c r="G59" s="464"/>
      <c r="H59" s="465"/>
    </row>
    <row r="60" spans="1:8" ht="17.25" customHeight="1">
      <c r="A60" s="463"/>
      <c r="B60" s="465"/>
      <c r="C60" s="336" t="str">
        <f>C51</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60" s="337"/>
      <c r="E60" s="336" t="e">
        <f>E51</f>
        <v>#REF!</v>
      </c>
      <c r="F60" s="473"/>
      <c r="G60" s="337"/>
      <c r="H60" s="229" t="e">
        <f>H51</f>
        <v>#REF!</v>
      </c>
    </row>
    <row r="61" spans="1:8" ht="17.25" customHeight="1">
      <c r="A61" s="463" t="s">
        <v>100</v>
      </c>
      <c r="B61" s="464"/>
      <c r="C61" s="464"/>
      <c r="D61" s="464"/>
      <c r="E61" s="464"/>
      <c r="F61" s="464"/>
      <c r="G61" s="464"/>
      <c r="H61" s="465"/>
    </row>
    <row r="62" spans="1:8" ht="17.25" customHeight="1">
      <c r="A62" s="463"/>
      <c r="B62" s="465"/>
      <c r="C62" s="336"/>
      <c r="D62" s="337"/>
      <c r="E62" s="336" t="str">
        <f>E53</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62" s="473"/>
      <c r="G62" s="337"/>
      <c r="H62" s="229">
        <f>H53</f>
        <v>15</v>
      </c>
    </row>
    <row r="64" spans="1:8" ht="17.25" customHeight="1">
      <c r="A64" s="1">
        <v>3</v>
      </c>
      <c r="B64" s="1" t="str">
        <f>"Pertemuan ke "&amp;A64&amp;" = "&amp;data!$C$12&amp;" JP"</f>
        <v>Pertemuan ke 3 = 6 JP</v>
      </c>
    </row>
    <row r="65" spans="1:8" ht="17.25" customHeight="1">
      <c r="A65" s="467" t="s">
        <v>97</v>
      </c>
      <c r="B65" s="337"/>
      <c r="C65" s="467" t="s">
        <v>18</v>
      </c>
      <c r="D65" s="468"/>
      <c r="E65" s="467" t="str">
        <f>E56</f>
        <v>Deskripsi Kegiatan / Pendekatan Saintifik</v>
      </c>
      <c r="F65" s="474"/>
      <c r="G65" s="468"/>
      <c r="H65" s="230" t="s">
        <v>35</v>
      </c>
    </row>
    <row r="66" spans="1:8" ht="17.25" customHeight="1">
      <c r="A66" s="463" t="s">
        <v>98</v>
      </c>
      <c r="B66" s="464"/>
      <c r="C66" s="464"/>
      <c r="D66" s="464"/>
      <c r="E66" s="464"/>
      <c r="F66" s="464"/>
      <c r="G66" s="464"/>
      <c r="H66" s="465"/>
    </row>
    <row r="67" spans="1:8" ht="17.25" customHeight="1">
      <c r="A67" s="463"/>
      <c r="B67" s="465"/>
      <c r="C67" s="461"/>
      <c r="D67" s="462"/>
      <c r="E67" s="336" t="str">
        <f>E58</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67" s="473"/>
      <c r="G67" s="337"/>
      <c r="H67" s="228">
        <f>H58</f>
        <v>15</v>
      </c>
    </row>
    <row r="68" spans="1:8" ht="17.25" customHeight="1">
      <c r="A68" s="463" t="s">
        <v>99</v>
      </c>
      <c r="B68" s="464"/>
      <c r="C68" s="464"/>
      <c r="D68" s="464"/>
      <c r="E68" s="464"/>
      <c r="F68" s="464"/>
      <c r="G68" s="464"/>
      <c r="H68" s="465"/>
    </row>
    <row r="69" spans="1:8" ht="17.25" customHeight="1">
      <c r="A69" s="463"/>
      <c r="B69" s="465"/>
      <c r="C69" s="336" t="str">
        <f>C60</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69" s="337"/>
      <c r="E69" s="336" t="e">
        <f>E60</f>
        <v>#REF!</v>
      </c>
      <c r="F69" s="473"/>
      <c r="G69" s="337"/>
      <c r="H69" s="229" t="e">
        <f>H60</f>
        <v>#REF!</v>
      </c>
    </row>
    <row r="70" spans="1:8" ht="17.25" customHeight="1">
      <c r="A70" s="463" t="s">
        <v>100</v>
      </c>
      <c r="B70" s="464"/>
      <c r="C70" s="464"/>
      <c r="D70" s="464"/>
      <c r="E70" s="464"/>
      <c r="F70" s="464"/>
      <c r="G70" s="464"/>
      <c r="H70" s="465"/>
    </row>
    <row r="71" spans="1:8" ht="17.25" customHeight="1">
      <c r="A71" s="463"/>
      <c r="B71" s="465"/>
      <c r="C71" s="336"/>
      <c r="D71" s="337"/>
      <c r="E71" s="336" t="str">
        <f>E62</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71" s="473"/>
      <c r="G71" s="337"/>
      <c r="H71" s="229">
        <f>H62</f>
        <v>15</v>
      </c>
    </row>
    <row r="73" spans="1:8" ht="17.25" customHeight="1">
      <c r="A73" s="1">
        <v>4</v>
      </c>
      <c r="B73" s="1" t="str">
        <f>"Pertemuan ke "&amp;A73&amp;" = "&amp;data!$C$12&amp;" JP"</f>
        <v>Pertemuan ke 4 = 6 JP</v>
      </c>
    </row>
    <row r="74" spans="1:8" ht="17.25" customHeight="1">
      <c r="A74" s="467" t="s">
        <v>97</v>
      </c>
      <c r="B74" s="337"/>
      <c r="C74" s="467" t="s">
        <v>18</v>
      </c>
      <c r="D74" s="468"/>
      <c r="E74" s="467" t="str">
        <f>E65</f>
        <v>Deskripsi Kegiatan / Pendekatan Saintifik</v>
      </c>
      <c r="F74" s="474"/>
      <c r="G74" s="468"/>
      <c r="H74" s="230" t="s">
        <v>35</v>
      </c>
    </row>
    <row r="75" spans="1:8" ht="17.25" customHeight="1">
      <c r="A75" s="463" t="s">
        <v>98</v>
      </c>
      <c r="B75" s="464"/>
      <c r="C75" s="464"/>
      <c r="D75" s="464"/>
      <c r="E75" s="464"/>
      <c r="F75" s="464"/>
      <c r="G75" s="464"/>
      <c r="H75" s="465"/>
    </row>
    <row r="76" spans="1:8" ht="17.25" customHeight="1">
      <c r="A76" s="463"/>
      <c r="B76" s="465"/>
      <c r="C76" s="336"/>
      <c r="D76" s="337"/>
      <c r="E76" s="336" t="str">
        <f>E67</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76" s="473"/>
      <c r="G76" s="337"/>
      <c r="H76" s="229">
        <f>H67</f>
        <v>15</v>
      </c>
    </row>
    <row r="77" spans="1:8" ht="17.25" customHeight="1">
      <c r="A77" s="463" t="s">
        <v>99</v>
      </c>
      <c r="B77" s="464"/>
      <c r="C77" s="464"/>
      <c r="D77" s="464"/>
      <c r="E77" s="464"/>
      <c r="F77" s="464"/>
      <c r="G77" s="464"/>
      <c r="H77" s="465"/>
    </row>
    <row r="78" spans="1:8" ht="17.25" customHeight="1">
      <c r="A78" s="463"/>
      <c r="B78" s="465"/>
      <c r="C78" s="336" t="str">
        <f>C69</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78" s="337"/>
      <c r="E78" s="336" t="e">
        <f>E69</f>
        <v>#REF!</v>
      </c>
      <c r="F78" s="473"/>
      <c r="G78" s="337"/>
      <c r="H78" s="229" t="e">
        <f>H69</f>
        <v>#REF!</v>
      </c>
    </row>
    <row r="79" spans="1:8" ht="17.25" customHeight="1">
      <c r="A79" s="463" t="s">
        <v>100</v>
      </c>
      <c r="B79" s="464"/>
      <c r="C79" s="464"/>
      <c r="D79" s="464"/>
      <c r="E79" s="464"/>
      <c r="F79" s="464"/>
      <c r="G79" s="464"/>
      <c r="H79" s="465"/>
    </row>
    <row r="80" spans="1:8" ht="17.25" customHeight="1">
      <c r="A80" s="463"/>
      <c r="B80" s="465"/>
      <c r="C80" s="336"/>
      <c r="D80" s="337"/>
      <c r="E80" s="336" t="str">
        <f>E71</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80" s="473"/>
      <c r="G80" s="337"/>
      <c r="H80" s="229">
        <f>H71</f>
        <v>15</v>
      </c>
    </row>
    <row r="82" spans="1:8" ht="17.25" customHeight="1">
      <c r="A82" s="1">
        <v>5</v>
      </c>
      <c r="B82" s="1" t="str">
        <f>"Pertemuan ke "&amp;A82&amp;" = "&amp;data!$C$12&amp;" JP"</f>
        <v>Pertemuan ke 5 = 6 JP</v>
      </c>
    </row>
    <row r="83" spans="1:8" ht="17.25" customHeight="1">
      <c r="A83" s="467" t="s">
        <v>97</v>
      </c>
      <c r="B83" s="337"/>
      <c r="C83" s="467" t="s">
        <v>18</v>
      </c>
      <c r="D83" s="468"/>
      <c r="E83" s="467" t="str">
        <f>E74</f>
        <v>Deskripsi Kegiatan / Pendekatan Saintifik</v>
      </c>
      <c r="F83" s="474"/>
      <c r="G83" s="468"/>
      <c r="H83" s="230" t="s">
        <v>35</v>
      </c>
    </row>
    <row r="84" spans="1:8" ht="17.25" customHeight="1">
      <c r="A84" s="463" t="s">
        <v>98</v>
      </c>
      <c r="B84" s="464"/>
      <c r="C84" s="464"/>
      <c r="D84" s="464"/>
      <c r="E84" s="464"/>
      <c r="F84" s="464"/>
      <c r="G84" s="464"/>
      <c r="H84" s="465"/>
    </row>
    <row r="85" spans="1:8" ht="17.25" customHeight="1">
      <c r="A85" s="463"/>
      <c r="B85" s="465"/>
      <c r="C85" s="336"/>
      <c r="D85" s="337"/>
      <c r="E85" s="336" t="str">
        <f>E76</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85" s="473"/>
      <c r="G85" s="337"/>
      <c r="H85" s="229">
        <f>H76</f>
        <v>15</v>
      </c>
    </row>
    <row r="86" spans="1:8" ht="17.25" customHeight="1">
      <c r="A86" s="463" t="s">
        <v>99</v>
      </c>
      <c r="B86" s="464"/>
      <c r="C86" s="464"/>
      <c r="D86" s="464"/>
      <c r="E86" s="464"/>
      <c r="F86" s="464"/>
      <c r="G86" s="464"/>
      <c r="H86" s="465"/>
    </row>
    <row r="87" spans="1:8" ht="17.25" customHeight="1">
      <c r="A87" s="463"/>
      <c r="B87" s="465"/>
      <c r="C87" s="336" t="str">
        <f>C78</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87" s="337"/>
      <c r="E87" s="336" t="e">
        <f>E78</f>
        <v>#REF!</v>
      </c>
      <c r="F87" s="473"/>
      <c r="G87" s="337"/>
      <c r="H87" s="229" t="e">
        <f>H78</f>
        <v>#REF!</v>
      </c>
    </row>
    <row r="88" spans="1:8" ht="17.25" customHeight="1">
      <c r="A88" s="463" t="s">
        <v>100</v>
      </c>
      <c r="B88" s="464"/>
      <c r="C88" s="464"/>
      <c r="D88" s="464"/>
      <c r="E88" s="464"/>
      <c r="F88" s="464"/>
      <c r="G88" s="464"/>
      <c r="H88" s="465"/>
    </row>
    <row r="89" spans="1:8" ht="17.25" customHeight="1">
      <c r="A89" s="463"/>
      <c r="B89" s="465"/>
      <c r="C89" s="336"/>
      <c r="D89" s="337"/>
      <c r="E89" s="336" t="str">
        <f>E80</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89" s="473"/>
      <c r="G89" s="337"/>
      <c r="H89" s="229">
        <f>H80</f>
        <v>15</v>
      </c>
    </row>
    <row r="91" spans="1:8" ht="17.25" customHeight="1">
      <c r="A91" s="1">
        <v>6</v>
      </c>
      <c r="B91" s="1" t="str">
        <f>"Pertemuan ke "&amp;A91&amp;" = "&amp;data!$C$12&amp;" JP"</f>
        <v>Pertemuan ke 6 = 6 JP</v>
      </c>
    </row>
    <row r="92" spans="1:8" ht="17.25" customHeight="1">
      <c r="A92" s="467" t="s">
        <v>97</v>
      </c>
      <c r="B92" s="337"/>
      <c r="C92" s="467" t="s">
        <v>18</v>
      </c>
      <c r="D92" s="468"/>
      <c r="E92" s="467" t="str">
        <f>E83</f>
        <v>Deskripsi Kegiatan / Pendekatan Saintifik</v>
      </c>
      <c r="F92" s="474"/>
      <c r="G92" s="468"/>
      <c r="H92" s="230" t="s">
        <v>35</v>
      </c>
    </row>
    <row r="93" spans="1:8" ht="17.25" customHeight="1">
      <c r="A93" s="463" t="s">
        <v>98</v>
      </c>
      <c r="B93" s="464"/>
      <c r="C93" s="464"/>
      <c r="D93" s="464"/>
      <c r="E93" s="464"/>
      <c r="F93" s="464"/>
      <c r="G93" s="464"/>
      <c r="H93" s="465"/>
    </row>
    <row r="94" spans="1:8" ht="17.25" customHeight="1">
      <c r="A94" s="463"/>
      <c r="B94" s="465"/>
      <c r="C94" s="336"/>
      <c r="D94" s="337"/>
      <c r="E94" s="336" t="str">
        <f>E85</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94" s="473"/>
      <c r="G94" s="337"/>
      <c r="H94" s="229">
        <f>H85</f>
        <v>15</v>
      </c>
    </row>
    <row r="95" spans="1:8" ht="17.25" customHeight="1">
      <c r="A95" s="463" t="s">
        <v>99</v>
      </c>
      <c r="B95" s="464"/>
      <c r="C95" s="464"/>
      <c r="D95" s="464"/>
      <c r="E95" s="464"/>
      <c r="F95" s="464"/>
      <c r="G95" s="464"/>
      <c r="H95" s="465"/>
    </row>
    <row r="96" spans="1:8" ht="17.25" customHeight="1">
      <c r="A96" s="463"/>
      <c r="B96" s="465"/>
      <c r="C96" s="336" t="str">
        <f>C87</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96" s="337"/>
      <c r="E96" s="336" t="e">
        <f>E87</f>
        <v>#REF!</v>
      </c>
      <c r="F96" s="473"/>
      <c r="G96" s="337"/>
      <c r="H96" s="229" t="e">
        <f>H87</f>
        <v>#REF!</v>
      </c>
    </row>
    <row r="97" spans="1:8" ht="17.25" customHeight="1">
      <c r="A97" s="463" t="s">
        <v>100</v>
      </c>
      <c r="B97" s="464"/>
      <c r="C97" s="464"/>
      <c r="D97" s="464"/>
      <c r="E97" s="464"/>
      <c r="F97" s="464"/>
      <c r="G97" s="464"/>
      <c r="H97" s="465"/>
    </row>
    <row r="98" spans="1:8" ht="17.25" customHeight="1">
      <c r="A98" s="463"/>
      <c r="B98" s="465"/>
      <c r="C98" s="336"/>
      <c r="D98" s="337"/>
      <c r="E98" s="336" t="str">
        <f>E89</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98" s="473"/>
      <c r="G98" s="337"/>
      <c r="H98" s="229">
        <f>H89</f>
        <v>15</v>
      </c>
    </row>
    <row r="100" spans="1:8" ht="17.25" customHeight="1">
      <c r="A100" s="1">
        <v>7</v>
      </c>
      <c r="B100" s="1" t="str">
        <f>"Pertemuan ke "&amp;A100&amp;" = "&amp;data!$C$12&amp;" JP"</f>
        <v>Pertemuan ke 7 = 6 JP</v>
      </c>
    </row>
    <row r="101" spans="1:8" ht="17.25" customHeight="1">
      <c r="A101" s="467" t="s">
        <v>97</v>
      </c>
      <c r="B101" s="337"/>
      <c r="C101" s="467" t="s">
        <v>18</v>
      </c>
      <c r="D101" s="468"/>
      <c r="E101" s="467" t="str">
        <f>E92</f>
        <v>Deskripsi Kegiatan / Pendekatan Saintifik</v>
      </c>
      <c r="F101" s="474"/>
      <c r="G101" s="468"/>
      <c r="H101" s="230" t="s">
        <v>35</v>
      </c>
    </row>
    <row r="102" spans="1:8" ht="17.25" customHeight="1">
      <c r="A102" s="463" t="s">
        <v>98</v>
      </c>
      <c r="B102" s="464"/>
      <c r="C102" s="464"/>
      <c r="D102" s="464"/>
      <c r="E102" s="464"/>
      <c r="F102" s="464"/>
      <c r="G102" s="464"/>
      <c r="H102" s="465"/>
    </row>
    <row r="103" spans="1:8" ht="17.25" customHeight="1">
      <c r="A103" s="463"/>
      <c r="B103" s="465"/>
      <c r="C103" s="336"/>
      <c r="D103" s="337"/>
      <c r="E103" s="336" t="str">
        <f>E94</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03" s="473"/>
      <c r="G103" s="337"/>
      <c r="H103" s="229">
        <f>H94</f>
        <v>15</v>
      </c>
    </row>
    <row r="104" spans="1:8" ht="17.25" customHeight="1">
      <c r="A104" s="463" t="s">
        <v>99</v>
      </c>
      <c r="B104" s="464"/>
      <c r="C104" s="464"/>
      <c r="D104" s="464"/>
      <c r="E104" s="464"/>
      <c r="F104" s="464"/>
      <c r="G104" s="464"/>
      <c r="H104" s="465"/>
    </row>
    <row r="105" spans="1:8" ht="17.25" customHeight="1">
      <c r="A105" s="463"/>
      <c r="B105" s="465"/>
      <c r="C105" s="336" t="str">
        <f>C96</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05" s="337"/>
      <c r="E105" s="336" t="e">
        <f>E96</f>
        <v>#REF!</v>
      </c>
      <c r="F105" s="473"/>
      <c r="G105" s="337"/>
      <c r="H105" s="229" t="e">
        <f>H96</f>
        <v>#REF!</v>
      </c>
    </row>
    <row r="106" spans="1:8" ht="17.25" customHeight="1">
      <c r="A106" s="463" t="s">
        <v>100</v>
      </c>
      <c r="B106" s="464"/>
      <c r="C106" s="464"/>
      <c r="D106" s="464"/>
      <c r="E106" s="464"/>
      <c r="F106" s="464"/>
      <c r="G106" s="464"/>
      <c r="H106" s="465"/>
    </row>
    <row r="107" spans="1:8" ht="17.25" customHeight="1">
      <c r="A107" s="463"/>
      <c r="B107" s="465"/>
      <c r="C107" s="336"/>
      <c r="D107" s="337"/>
      <c r="E107" s="336" t="str">
        <f>E98</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07" s="473"/>
      <c r="G107" s="337"/>
      <c r="H107" s="229">
        <f>H98</f>
        <v>15</v>
      </c>
    </row>
    <row r="109" spans="1:8" ht="17.25" customHeight="1">
      <c r="A109" s="1">
        <v>8</v>
      </c>
      <c r="B109" s="1" t="str">
        <f>"Pertemuan ke "&amp;A109&amp;" = "&amp;data!$C$12&amp;" JP"</f>
        <v>Pertemuan ke 8 = 6 JP</v>
      </c>
    </row>
    <row r="110" spans="1:8" ht="17.25" customHeight="1">
      <c r="A110" s="467" t="s">
        <v>97</v>
      </c>
      <c r="B110" s="337"/>
      <c r="C110" s="467" t="s">
        <v>18</v>
      </c>
      <c r="D110" s="468"/>
      <c r="E110" s="467" t="str">
        <f>E101</f>
        <v>Deskripsi Kegiatan / Pendekatan Saintifik</v>
      </c>
      <c r="F110" s="474"/>
      <c r="G110" s="468"/>
      <c r="H110" s="230" t="s">
        <v>35</v>
      </c>
    </row>
    <row r="111" spans="1:8" ht="17.25" customHeight="1">
      <c r="A111" s="463" t="s">
        <v>98</v>
      </c>
      <c r="B111" s="464"/>
      <c r="C111" s="464"/>
      <c r="D111" s="464"/>
      <c r="E111" s="464"/>
      <c r="F111" s="464"/>
      <c r="G111" s="464"/>
      <c r="H111" s="465"/>
    </row>
    <row r="112" spans="1:8" ht="17.25" customHeight="1">
      <c r="A112" s="463"/>
      <c r="B112" s="465"/>
      <c r="C112" s="336"/>
      <c r="D112" s="337"/>
      <c r="E112" s="336" t="str">
        <f>E103</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12" s="473"/>
      <c r="G112" s="337"/>
      <c r="H112" s="229">
        <f>H103</f>
        <v>15</v>
      </c>
    </row>
    <row r="113" spans="1:8" ht="17.25" customHeight="1">
      <c r="A113" s="463" t="s">
        <v>99</v>
      </c>
      <c r="B113" s="464"/>
      <c r="C113" s="464"/>
      <c r="D113" s="464"/>
      <c r="E113" s="464"/>
      <c r="F113" s="464"/>
      <c r="G113" s="464"/>
      <c r="H113" s="465"/>
    </row>
    <row r="114" spans="1:8" ht="17.25" customHeight="1">
      <c r="A114" s="463"/>
      <c r="B114" s="465"/>
      <c r="C114" s="336" t="str">
        <f>C105</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14" s="337"/>
      <c r="E114" s="336" t="e">
        <f>E105</f>
        <v>#REF!</v>
      </c>
      <c r="F114" s="473"/>
      <c r="G114" s="337"/>
      <c r="H114" s="229" t="e">
        <f>H105</f>
        <v>#REF!</v>
      </c>
    </row>
    <row r="115" spans="1:8" ht="17.25" customHeight="1">
      <c r="A115" s="463" t="s">
        <v>100</v>
      </c>
      <c r="B115" s="464"/>
      <c r="C115" s="464"/>
      <c r="D115" s="464"/>
      <c r="E115" s="464"/>
      <c r="F115" s="464"/>
      <c r="G115" s="464"/>
      <c r="H115" s="465"/>
    </row>
    <row r="116" spans="1:8" ht="17.25" customHeight="1">
      <c r="A116" s="463"/>
      <c r="B116" s="465"/>
      <c r="C116" s="336"/>
      <c r="D116" s="337"/>
      <c r="E116" s="336" t="str">
        <f>E107</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16" s="473"/>
      <c r="G116" s="337"/>
      <c r="H116" s="229">
        <f>H107</f>
        <v>15</v>
      </c>
    </row>
    <row r="118" spans="1:8" ht="17.25" customHeight="1">
      <c r="A118" s="1">
        <v>9</v>
      </c>
      <c r="B118" s="1" t="str">
        <f>"Pertemuan ke "&amp;A118&amp;" = "&amp;data!$C$12&amp;" JP"</f>
        <v>Pertemuan ke 9 = 6 JP</v>
      </c>
    </row>
    <row r="119" spans="1:8" ht="17.25" customHeight="1">
      <c r="A119" s="467" t="s">
        <v>97</v>
      </c>
      <c r="B119" s="337"/>
      <c r="C119" s="467" t="s">
        <v>18</v>
      </c>
      <c r="D119" s="468"/>
      <c r="E119" s="467" t="str">
        <f>E110</f>
        <v>Deskripsi Kegiatan / Pendekatan Saintifik</v>
      </c>
      <c r="F119" s="474"/>
      <c r="G119" s="468"/>
      <c r="H119" s="230" t="s">
        <v>35</v>
      </c>
    </row>
    <row r="120" spans="1:8" ht="17.25" customHeight="1">
      <c r="A120" s="463" t="s">
        <v>98</v>
      </c>
      <c r="B120" s="464"/>
      <c r="C120" s="464"/>
      <c r="D120" s="464"/>
      <c r="E120" s="464"/>
      <c r="F120" s="464"/>
      <c r="G120" s="464"/>
      <c r="H120" s="465"/>
    </row>
    <row r="121" spans="1:8" ht="17.25" customHeight="1">
      <c r="A121" s="463"/>
      <c r="B121" s="465"/>
      <c r="C121" s="336"/>
      <c r="D121" s="337"/>
      <c r="E121" s="336" t="str">
        <f>E112</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21" s="473"/>
      <c r="G121" s="337"/>
      <c r="H121" s="229">
        <f>H112</f>
        <v>15</v>
      </c>
    </row>
    <row r="122" spans="1:8" ht="17.25" customHeight="1">
      <c r="A122" s="463" t="s">
        <v>99</v>
      </c>
      <c r="B122" s="464"/>
      <c r="C122" s="464"/>
      <c r="D122" s="464"/>
      <c r="E122" s="464"/>
      <c r="F122" s="464"/>
      <c r="G122" s="464"/>
      <c r="H122" s="465"/>
    </row>
    <row r="123" spans="1:8" ht="17.25" customHeight="1">
      <c r="A123" s="463"/>
      <c r="B123" s="465"/>
      <c r="C123" s="336" t="str">
        <f>C114</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23" s="337"/>
      <c r="E123" s="336" t="e">
        <f>E114</f>
        <v>#REF!</v>
      </c>
      <c r="F123" s="473"/>
      <c r="G123" s="337"/>
      <c r="H123" s="229" t="e">
        <f>H114</f>
        <v>#REF!</v>
      </c>
    </row>
    <row r="124" spans="1:8" ht="17.25" customHeight="1">
      <c r="A124" s="463" t="s">
        <v>100</v>
      </c>
      <c r="B124" s="464"/>
      <c r="C124" s="464"/>
      <c r="D124" s="464"/>
      <c r="E124" s="464"/>
      <c r="F124" s="464"/>
      <c r="G124" s="464"/>
      <c r="H124" s="465"/>
    </row>
    <row r="125" spans="1:8" ht="17.25" customHeight="1">
      <c r="A125" s="463"/>
      <c r="B125" s="465"/>
      <c r="C125" s="336"/>
      <c r="D125" s="337"/>
      <c r="E125" s="336" t="str">
        <f>E116</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25" s="473"/>
      <c r="G125" s="337"/>
      <c r="H125" s="229">
        <f>H116</f>
        <v>15</v>
      </c>
    </row>
    <row r="127" spans="1:8" ht="17.25" customHeight="1">
      <c r="A127" s="1">
        <v>10</v>
      </c>
      <c r="B127" s="1" t="str">
        <f>"Pertemuan ke "&amp;A127&amp;" = "&amp;data!$C$12&amp;" JP"</f>
        <v>Pertemuan ke 10 = 6 JP</v>
      </c>
    </row>
    <row r="128" spans="1:8" ht="17.25" customHeight="1">
      <c r="A128" s="467" t="s">
        <v>97</v>
      </c>
      <c r="B128" s="337"/>
      <c r="C128" s="467" t="s">
        <v>18</v>
      </c>
      <c r="D128" s="468"/>
      <c r="E128" s="467" t="str">
        <f>E119</f>
        <v>Deskripsi Kegiatan / Pendekatan Saintifik</v>
      </c>
      <c r="F128" s="474"/>
      <c r="G128" s="468"/>
      <c r="H128" s="230" t="s">
        <v>35</v>
      </c>
    </row>
    <row r="129" spans="1:8" ht="17.25" customHeight="1">
      <c r="A129" s="463" t="s">
        <v>98</v>
      </c>
      <c r="B129" s="464"/>
      <c r="C129" s="464"/>
      <c r="D129" s="464"/>
      <c r="E129" s="464"/>
      <c r="F129" s="464"/>
      <c r="G129" s="464"/>
      <c r="H129" s="465"/>
    </row>
    <row r="130" spans="1:8" ht="17.25" customHeight="1">
      <c r="A130" s="463"/>
      <c r="B130" s="465"/>
      <c r="C130" s="336"/>
      <c r="D130" s="337"/>
      <c r="E130" s="336" t="str">
        <f>E121</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30" s="473"/>
      <c r="G130" s="337"/>
      <c r="H130" s="229">
        <f>H121</f>
        <v>15</v>
      </c>
    </row>
    <row r="131" spans="1:8" ht="17.25" customHeight="1">
      <c r="A131" s="463" t="s">
        <v>99</v>
      </c>
      <c r="B131" s="464"/>
      <c r="C131" s="464"/>
      <c r="D131" s="464"/>
      <c r="E131" s="464"/>
      <c r="F131" s="464"/>
      <c r="G131" s="464"/>
      <c r="H131" s="465"/>
    </row>
    <row r="132" spans="1:8" ht="17.25" customHeight="1">
      <c r="A132" s="463"/>
      <c r="B132" s="465"/>
      <c r="C132" s="336" t="str">
        <f>C123</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32" s="337"/>
      <c r="E132" s="336" t="e">
        <f>E123</f>
        <v>#REF!</v>
      </c>
      <c r="F132" s="473"/>
      <c r="G132" s="337"/>
      <c r="H132" s="229" t="e">
        <f>H123</f>
        <v>#REF!</v>
      </c>
    </row>
    <row r="133" spans="1:8" ht="17.25" customHeight="1">
      <c r="A133" s="463" t="s">
        <v>100</v>
      </c>
      <c r="B133" s="464"/>
      <c r="C133" s="464"/>
      <c r="D133" s="464"/>
      <c r="E133" s="464"/>
      <c r="F133" s="464"/>
      <c r="G133" s="464"/>
      <c r="H133" s="465"/>
    </row>
    <row r="134" spans="1:8" ht="17.25" customHeight="1">
      <c r="A134" s="463"/>
      <c r="B134" s="465"/>
      <c r="C134" s="336"/>
      <c r="D134" s="337"/>
      <c r="E134" s="336" t="str">
        <f>E125</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34" s="473"/>
      <c r="G134" s="337"/>
      <c r="H134" s="229">
        <f>H125</f>
        <v>15</v>
      </c>
    </row>
    <row r="136" spans="1:8" ht="17.25" customHeight="1">
      <c r="A136" s="5" t="s">
        <v>101</v>
      </c>
    </row>
    <row r="137" spans="1:8" ht="17.25" customHeight="1">
      <c r="A137" s="1">
        <v>1</v>
      </c>
      <c r="B137" s="1" t="s">
        <v>108</v>
      </c>
    </row>
    <row r="138" spans="1:8" ht="17.25" customHeight="1">
      <c r="A138" s="228" t="s">
        <v>52</v>
      </c>
      <c r="B138" s="228" t="s">
        <v>102</v>
      </c>
      <c r="C138" s="228" t="s">
        <v>103</v>
      </c>
      <c r="D138" s="461" t="s">
        <v>104</v>
      </c>
      <c r="E138" s="462"/>
      <c r="F138" s="223"/>
      <c r="G138" s="223"/>
    </row>
    <row r="139" spans="1:8" ht="17.25" customHeight="1">
      <c r="A139" s="8">
        <v>1</v>
      </c>
      <c r="B139" s="227" t="s">
        <v>105</v>
      </c>
      <c r="C139" s="227" t="s">
        <v>144</v>
      </c>
      <c r="D139" s="467" t="s">
        <v>145</v>
      </c>
      <c r="E139" s="468"/>
      <c r="F139" s="15"/>
      <c r="G139" s="15"/>
    </row>
    <row r="140" spans="1:8" ht="17.25" customHeight="1">
      <c r="A140" s="8">
        <v>2</v>
      </c>
      <c r="B140" s="227" t="s">
        <v>106</v>
      </c>
      <c r="C140" s="227"/>
      <c r="D140" s="467"/>
      <c r="E140" s="468"/>
      <c r="F140" s="15"/>
      <c r="G140" s="15"/>
    </row>
    <row r="141" spans="1:8" ht="17.25" customHeight="1">
      <c r="A141" s="8"/>
      <c r="B141" s="227" t="e">
        <f>A26</f>
        <v>#REF!</v>
      </c>
      <c r="C141" s="227" t="s">
        <v>146</v>
      </c>
      <c r="D141" s="467" t="s">
        <v>147</v>
      </c>
      <c r="E141" s="468"/>
      <c r="F141" s="15"/>
      <c r="G141" s="15"/>
    </row>
    <row r="142" spans="1:8" ht="17.25" customHeight="1">
      <c r="A142" s="8">
        <v>3</v>
      </c>
      <c r="B142" s="227" t="s">
        <v>107</v>
      </c>
      <c r="C142" s="227"/>
      <c r="D142" s="467"/>
      <c r="E142" s="468"/>
      <c r="F142" s="15"/>
      <c r="G142" s="15"/>
    </row>
    <row r="143" spans="1:8" ht="49.5" customHeight="1">
      <c r="A143" s="8"/>
      <c r="B143" s="227" t="e">
        <f>A27</f>
        <v>#REF!</v>
      </c>
      <c r="C143" s="227" t="s">
        <v>148</v>
      </c>
      <c r="D143" s="467" t="s">
        <v>149</v>
      </c>
      <c r="E143" s="468"/>
      <c r="F143" s="15"/>
      <c r="G143" s="15"/>
    </row>
    <row r="145" spans="1:8" ht="17.25" customHeight="1">
      <c r="A145" s="1">
        <v>2</v>
      </c>
      <c r="B145" s="1" t="s">
        <v>179</v>
      </c>
    </row>
    <row r="146" spans="1:8" ht="17.25" customHeight="1">
      <c r="B146" s="1" t="s">
        <v>109</v>
      </c>
    </row>
    <row r="147" spans="1:8" ht="17.25" customHeight="1">
      <c r="B147" s="1" t="s">
        <v>150</v>
      </c>
    </row>
    <row r="148" spans="1:8" s="231" customFormat="1" ht="17.25" customHeight="1">
      <c r="A148" s="230" t="s">
        <v>52</v>
      </c>
      <c r="B148" s="230" t="s">
        <v>110</v>
      </c>
      <c r="C148" s="230" t="s">
        <v>111</v>
      </c>
      <c r="D148" s="230" t="s">
        <v>112</v>
      </c>
      <c r="E148" s="230" t="s">
        <v>113</v>
      </c>
      <c r="F148" s="230" t="s">
        <v>114</v>
      </c>
      <c r="G148" s="230" t="s">
        <v>115</v>
      </c>
      <c r="H148" s="1"/>
    </row>
    <row r="149" spans="1:8" ht="17.25" customHeight="1">
      <c r="A149" s="228"/>
      <c r="B149" s="228"/>
      <c r="C149" s="228" t="s">
        <v>177</v>
      </c>
      <c r="D149" s="228" t="s">
        <v>177</v>
      </c>
      <c r="E149" s="228" t="s">
        <v>177</v>
      </c>
      <c r="F149" s="228" t="s">
        <v>177</v>
      </c>
      <c r="G149" s="228"/>
    </row>
    <row r="150" spans="1:8" ht="17.25" customHeight="1">
      <c r="A150" s="8">
        <v>1</v>
      </c>
      <c r="B150" s="8" t="str">
        <f>pd!C6</f>
        <v>AHMAD JUNAIDI</v>
      </c>
      <c r="C150" s="8"/>
      <c r="D150" s="8"/>
      <c r="E150" s="8"/>
      <c r="F150" s="8"/>
      <c r="G150" s="8" t="str">
        <f>IF(COUNT(C150:F150)=0,"",IF(_xlfn.MODE.SNGL(C150:F150)=1,"Kurang",IF(_xlfn.MODE.SNGL(C150:F150)=2,"Cukup",IF(_xlfn.MODE.SNGL(C150:F150)=3,"Baik",IF(_xlfn.MODE.SNGL(C150:F150)=4,"Sangat Baik","")))))</f>
        <v/>
      </c>
    </row>
    <row r="151" spans="1:8" ht="17.25" customHeight="1">
      <c r="A151" s="8">
        <v>2</v>
      </c>
      <c r="B151" s="8" t="str">
        <f>pd!C7</f>
        <v>AHMAD RIYUDHA</v>
      </c>
      <c r="C151" s="8"/>
      <c r="D151" s="8"/>
      <c r="E151" s="8"/>
      <c r="F151" s="8"/>
      <c r="G151" s="8" t="str">
        <f t="shared" ref="G151:G189" si="0">IF(COUNT(C151:F151)=0,"",IF(_xlfn.MODE.SNGL(C151:F151)=1,"Kurang",IF(_xlfn.MODE.SNGL(C151:F151)=2,"Cukup",IF(_xlfn.MODE.SNGL(C151:F151)=3,"Baik",IF(_xlfn.MODE.SNGL(C151:F151)=4,"Sangat Baik","")))))</f>
        <v/>
      </c>
    </row>
    <row r="152" spans="1:8" ht="17.25" customHeight="1">
      <c r="A152" s="8">
        <v>3</v>
      </c>
      <c r="B152" s="8" t="str">
        <f>pd!C8</f>
        <v>AHMAD SAYUDINOR</v>
      </c>
      <c r="C152" s="8"/>
      <c r="D152" s="8"/>
      <c r="E152" s="8"/>
      <c r="F152" s="8"/>
      <c r="G152" s="8" t="str">
        <f t="shared" si="0"/>
        <v/>
      </c>
    </row>
    <row r="153" spans="1:8" ht="17.25" customHeight="1">
      <c r="A153" s="8">
        <v>4</v>
      </c>
      <c r="B153" s="8" t="str">
        <f>pd!C9</f>
        <v>HILMAN SYA'FEI</v>
      </c>
      <c r="C153" s="8"/>
      <c r="D153" s="8"/>
      <c r="E153" s="8"/>
      <c r="F153" s="8"/>
      <c r="G153" s="8" t="str">
        <f t="shared" si="0"/>
        <v/>
      </c>
    </row>
    <row r="154" spans="1:8" ht="17.25" customHeight="1">
      <c r="A154" s="8">
        <v>5</v>
      </c>
      <c r="B154" s="8" t="str">
        <f>pd!C10</f>
        <v>JAMALUDDIN</v>
      </c>
      <c r="C154" s="8"/>
      <c r="D154" s="8"/>
      <c r="E154" s="8"/>
      <c r="F154" s="8"/>
      <c r="G154" s="8" t="str">
        <f t="shared" si="0"/>
        <v/>
      </c>
    </row>
    <row r="155" spans="1:8" ht="17.25" customHeight="1">
      <c r="A155" s="8">
        <v>6</v>
      </c>
      <c r="B155" s="8" t="str">
        <f>pd!C11</f>
        <v>M. ADITYA RYANDI</v>
      </c>
      <c r="C155" s="8"/>
      <c r="D155" s="8"/>
      <c r="E155" s="8"/>
      <c r="F155" s="8"/>
      <c r="G155" s="8" t="str">
        <f t="shared" si="0"/>
        <v/>
      </c>
    </row>
    <row r="156" spans="1:8" ht="17.25" customHeight="1">
      <c r="A156" s="8">
        <v>7</v>
      </c>
      <c r="B156" s="8" t="str">
        <f>pd!C12</f>
        <v>M. ZAINAL AKBAR</v>
      </c>
      <c r="C156" s="8"/>
      <c r="D156" s="8"/>
      <c r="E156" s="8"/>
      <c r="F156" s="8"/>
      <c r="G156" s="8" t="str">
        <f t="shared" si="0"/>
        <v/>
      </c>
    </row>
    <row r="157" spans="1:8" ht="17.25" customHeight="1">
      <c r="A157" s="8">
        <v>8</v>
      </c>
      <c r="B157" s="8" t="str">
        <f>pd!C13</f>
        <v>MAULIDI</v>
      </c>
      <c r="C157" s="8"/>
      <c r="D157" s="8"/>
      <c r="E157" s="8"/>
      <c r="F157" s="8"/>
      <c r="G157" s="8" t="str">
        <f t="shared" si="0"/>
        <v/>
      </c>
    </row>
    <row r="158" spans="1:8" ht="17.25" customHeight="1">
      <c r="A158" s="8">
        <v>9</v>
      </c>
      <c r="B158" s="8" t="str">
        <f>pd!C14</f>
        <v>MUHAMMAD AGUS RIFANI</v>
      </c>
      <c r="C158" s="8"/>
      <c r="D158" s="8"/>
      <c r="E158" s="8"/>
      <c r="F158" s="8"/>
      <c r="G158" s="8" t="str">
        <f t="shared" si="0"/>
        <v/>
      </c>
    </row>
    <row r="159" spans="1:8" ht="17.25" customHeight="1">
      <c r="A159" s="8">
        <v>10</v>
      </c>
      <c r="B159" s="8" t="str">
        <f>pd!C15</f>
        <v>MUHAMMAD AKBAR</v>
      </c>
      <c r="C159" s="8"/>
      <c r="D159" s="8"/>
      <c r="E159" s="8"/>
      <c r="F159" s="8"/>
      <c r="G159" s="8" t="str">
        <f t="shared" si="0"/>
        <v/>
      </c>
    </row>
    <row r="160" spans="1:8" ht="17.25" customHeight="1">
      <c r="A160" s="8">
        <v>11</v>
      </c>
      <c r="B160" s="8" t="str">
        <f>pd!C16</f>
        <v>MUHAMMAD ALPIANOR</v>
      </c>
      <c r="C160" s="8"/>
      <c r="D160" s="8"/>
      <c r="E160" s="8"/>
      <c r="F160" s="8"/>
      <c r="G160" s="8" t="str">
        <f t="shared" si="0"/>
        <v/>
      </c>
    </row>
    <row r="161" spans="1:7" ht="17.25" customHeight="1">
      <c r="A161" s="8">
        <v>12</v>
      </c>
      <c r="B161" s="8" t="str">
        <f>pd!C17</f>
        <v>MUHAMMAD ANDRIAN</v>
      </c>
      <c r="C161" s="8"/>
      <c r="D161" s="8"/>
      <c r="E161" s="8"/>
      <c r="F161" s="8"/>
      <c r="G161" s="8" t="str">
        <f t="shared" si="0"/>
        <v/>
      </c>
    </row>
    <row r="162" spans="1:7" ht="17.25" customHeight="1">
      <c r="A162" s="8">
        <v>13</v>
      </c>
      <c r="B162" s="8" t="str">
        <f>pd!C18</f>
        <v>MUHAMMAD AZIDAN</v>
      </c>
      <c r="C162" s="8"/>
      <c r="D162" s="8"/>
      <c r="E162" s="8"/>
      <c r="F162" s="8"/>
      <c r="G162" s="8" t="str">
        <f t="shared" si="0"/>
        <v/>
      </c>
    </row>
    <row r="163" spans="1:7" ht="17.25" customHeight="1">
      <c r="A163" s="8">
        <v>14</v>
      </c>
      <c r="B163" s="8" t="str">
        <f>pd!C19</f>
        <v>MUHAMMAD FAHRIANSYAH</v>
      </c>
      <c r="C163" s="8"/>
      <c r="D163" s="8"/>
      <c r="E163" s="8"/>
      <c r="F163" s="8"/>
      <c r="G163" s="8" t="str">
        <f t="shared" si="0"/>
        <v/>
      </c>
    </row>
    <row r="164" spans="1:7" ht="17.25" customHeight="1">
      <c r="A164" s="8">
        <v>15</v>
      </c>
      <c r="B164" s="8" t="str">
        <f>pd!C20</f>
        <v>MUHAMMAD FAUZAN</v>
      </c>
      <c r="C164" s="8"/>
      <c r="D164" s="8"/>
      <c r="E164" s="8"/>
      <c r="F164" s="8"/>
      <c r="G164" s="8" t="str">
        <f t="shared" si="0"/>
        <v/>
      </c>
    </row>
    <row r="165" spans="1:7" ht="17.25" customHeight="1">
      <c r="A165" s="8">
        <v>16</v>
      </c>
      <c r="B165" s="8" t="str">
        <f>pd!C21</f>
        <v>MUHAMMAD FAZAL HAFIZH</v>
      </c>
      <c r="C165" s="8"/>
      <c r="D165" s="8"/>
      <c r="E165" s="8"/>
      <c r="F165" s="8"/>
      <c r="G165" s="8" t="str">
        <f t="shared" si="0"/>
        <v/>
      </c>
    </row>
    <row r="166" spans="1:7" ht="17.25" customHeight="1">
      <c r="A166" s="8">
        <v>17</v>
      </c>
      <c r="B166" s="8" t="str">
        <f>pd!C22</f>
        <v>MUHAMMAD FIKRI</v>
      </c>
      <c r="C166" s="8"/>
      <c r="D166" s="8"/>
      <c r="E166" s="8"/>
      <c r="F166" s="8"/>
      <c r="G166" s="8" t="str">
        <f t="shared" si="0"/>
        <v/>
      </c>
    </row>
    <row r="167" spans="1:7" ht="17.25" customHeight="1">
      <c r="A167" s="8">
        <v>18</v>
      </c>
      <c r="B167" s="8" t="str">
        <f>pd!C23</f>
        <v>MUHAMMAD IHWAN</v>
      </c>
      <c r="C167" s="8"/>
      <c r="D167" s="8"/>
      <c r="E167" s="8"/>
      <c r="F167" s="8"/>
      <c r="G167" s="8" t="str">
        <f t="shared" si="0"/>
        <v/>
      </c>
    </row>
    <row r="168" spans="1:7" ht="17.25" customHeight="1">
      <c r="A168" s="8">
        <v>19</v>
      </c>
      <c r="B168" s="8" t="str">
        <f>pd!C24</f>
        <v>MUHAMMAD IQBAL FIRDAUS</v>
      </c>
      <c r="C168" s="8"/>
      <c r="D168" s="8"/>
      <c r="E168" s="8"/>
      <c r="F168" s="8"/>
      <c r="G168" s="8" t="str">
        <f t="shared" si="0"/>
        <v/>
      </c>
    </row>
    <row r="169" spans="1:7" ht="17.25" customHeight="1">
      <c r="A169" s="8">
        <v>20</v>
      </c>
      <c r="B169" s="8" t="str">
        <f>pd!C25</f>
        <v>MUHAMMAD IZZA ARRAFI</v>
      </c>
      <c r="C169" s="8"/>
      <c r="D169" s="8"/>
      <c r="E169" s="8"/>
      <c r="F169" s="8"/>
      <c r="G169" s="8" t="str">
        <f t="shared" si="0"/>
        <v/>
      </c>
    </row>
    <row r="170" spans="1:7" ht="17.25" customHeight="1">
      <c r="A170" s="8">
        <v>21</v>
      </c>
      <c r="B170" s="8" t="str">
        <f>pd!C26</f>
        <v>MUHAMMAD MAHDI</v>
      </c>
      <c r="C170" s="8"/>
      <c r="D170" s="8"/>
      <c r="E170" s="8"/>
      <c r="F170" s="8"/>
      <c r="G170" s="8" t="str">
        <f t="shared" si="0"/>
        <v/>
      </c>
    </row>
    <row r="171" spans="1:7" ht="17.25" customHeight="1">
      <c r="A171" s="8">
        <v>22</v>
      </c>
      <c r="B171" s="8" t="str">
        <f>pd!C27</f>
        <v>MUHAMMAD NAHDY RAMADHAN</v>
      </c>
      <c r="C171" s="8"/>
      <c r="D171" s="8"/>
      <c r="E171" s="8"/>
      <c r="F171" s="8"/>
      <c r="G171" s="8" t="str">
        <f t="shared" si="0"/>
        <v/>
      </c>
    </row>
    <row r="172" spans="1:7" ht="17.25" customHeight="1">
      <c r="A172" s="8">
        <v>23</v>
      </c>
      <c r="B172" s="8" t="str">
        <f>pd!C28</f>
        <v>MUHAMMAD NUR FADHILAH</v>
      </c>
      <c r="C172" s="8"/>
      <c r="D172" s="8"/>
      <c r="E172" s="8"/>
      <c r="F172" s="8"/>
      <c r="G172" s="8" t="str">
        <f t="shared" si="0"/>
        <v/>
      </c>
    </row>
    <row r="173" spans="1:7" ht="17.25" customHeight="1">
      <c r="A173" s="8">
        <v>24</v>
      </c>
      <c r="B173" s="8" t="str">
        <f>pd!C29</f>
        <v>MUHAMMAD RAHMAN</v>
      </c>
      <c r="C173" s="8"/>
      <c r="D173" s="8"/>
      <c r="E173" s="8"/>
      <c r="F173" s="8"/>
      <c r="G173" s="8" t="str">
        <f t="shared" si="0"/>
        <v/>
      </c>
    </row>
    <row r="174" spans="1:7" ht="17.25" customHeight="1">
      <c r="A174" s="8">
        <v>25</v>
      </c>
      <c r="B174" s="8" t="str">
        <f>pd!C30</f>
        <v>MUHAMMAD RAIHAN</v>
      </c>
      <c r="C174" s="8"/>
      <c r="D174" s="8"/>
      <c r="E174" s="8"/>
      <c r="F174" s="8"/>
      <c r="G174" s="8" t="str">
        <f t="shared" si="0"/>
        <v/>
      </c>
    </row>
    <row r="175" spans="1:7" ht="17.25" customHeight="1">
      <c r="A175" s="8">
        <v>26</v>
      </c>
      <c r="B175" s="8" t="str">
        <f>pd!C31</f>
        <v>MUHAMMAD RAYHAN PARIZAN</v>
      </c>
      <c r="C175" s="8"/>
      <c r="D175" s="8"/>
      <c r="E175" s="8"/>
      <c r="F175" s="8"/>
      <c r="G175" s="8" t="str">
        <f t="shared" si="0"/>
        <v/>
      </c>
    </row>
    <row r="176" spans="1:7" ht="17.25" customHeight="1">
      <c r="A176" s="8">
        <v>27</v>
      </c>
      <c r="B176" s="8" t="str">
        <f>pd!C32</f>
        <v>MUHAMMAD RIFKI</v>
      </c>
      <c r="C176" s="8"/>
      <c r="D176" s="8"/>
      <c r="E176" s="8"/>
      <c r="F176" s="8"/>
      <c r="G176" s="8" t="str">
        <f t="shared" si="0"/>
        <v/>
      </c>
    </row>
    <row r="177" spans="1:7" ht="17.25" customHeight="1">
      <c r="A177" s="8">
        <v>28</v>
      </c>
      <c r="B177" s="8" t="str">
        <f>pd!C33</f>
        <v>MUHAMMAD RINALDI MAULANA</v>
      </c>
      <c r="C177" s="8"/>
      <c r="D177" s="8"/>
      <c r="E177" s="8"/>
      <c r="F177" s="8"/>
      <c r="G177" s="8" t="str">
        <f t="shared" si="0"/>
        <v/>
      </c>
    </row>
    <row r="178" spans="1:7" ht="17.25" customHeight="1">
      <c r="A178" s="8">
        <v>29</v>
      </c>
      <c r="B178" s="8" t="str">
        <f>pd!C34</f>
        <v>MUHAMMAD RIZAL</v>
      </c>
      <c r="C178" s="8"/>
      <c r="D178" s="8"/>
      <c r="E178" s="8"/>
      <c r="F178" s="8"/>
      <c r="G178" s="8" t="str">
        <f t="shared" si="0"/>
        <v/>
      </c>
    </row>
    <row r="179" spans="1:7" ht="17.25" customHeight="1">
      <c r="A179" s="8">
        <v>30</v>
      </c>
      <c r="B179" s="8" t="str">
        <f>pd!C35</f>
        <v>MUHAMMAD RUDI</v>
      </c>
      <c r="C179" s="8"/>
      <c r="D179" s="8"/>
      <c r="E179" s="8"/>
      <c r="F179" s="8"/>
      <c r="G179" s="8" t="str">
        <f t="shared" si="0"/>
        <v/>
      </c>
    </row>
    <row r="180" spans="1:7" ht="17.25" customHeight="1">
      <c r="A180" s="8">
        <v>31</v>
      </c>
      <c r="B180" s="8" t="str">
        <f>pd!C36</f>
        <v>MUHAMMAD SARBANI</v>
      </c>
      <c r="C180" s="8"/>
      <c r="D180" s="8"/>
      <c r="E180" s="8"/>
      <c r="F180" s="8"/>
      <c r="G180" s="8" t="str">
        <f t="shared" si="0"/>
        <v/>
      </c>
    </row>
    <row r="181" spans="1:7" ht="17.25" customHeight="1">
      <c r="A181" s="8">
        <v>32</v>
      </c>
      <c r="B181" s="8" t="str">
        <f>pd!C37</f>
        <v>MUHAMMAD SYIFA ALIF NUGRAHA</v>
      </c>
      <c r="C181" s="8"/>
      <c r="D181" s="8"/>
      <c r="E181" s="8"/>
      <c r="F181" s="8"/>
      <c r="G181" s="8" t="str">
        <f t="shared" si="0"/>
        <v/>
      </c>
    </row>
    <row r="182" spans="1:7" ht="17.25" customHeight="1">
      <c r="A182" s="8">
        <v>33</v>
      </c>
      <c r="B182" s="8" t="str">
        <f>pd!C38</f>
        <v>MUHAMMAD YUSUF</v>
      </c>
      <c r="C182" s="8"/>
      <c r="D182" s="8"/>
      <c r="E182" s="8"/>
      <c r="F182" s="8"/>
      <c r="G182" s="8" t="str">
        <f t="shared" si="0"/>
        <v/>
      </c>
    </row>
    <row r="183" spans="1:7" ht="17.25" customHeight="1">
      <c r="A183" s="8">
        <v>34</v>
      </c>
      <c r="B183" s="8" t="str">
        <f>pd!C39</f>
        <v>OSAMAH NASRULLAH</v>
      </c>
      <c r="C183" s="8"/>
      <c r="D183" s="8"/>
      <c r="E183" s="8"/>
      <c r="F183" s="8"/>
      <c r="G183" s="8" t="str">
        <f t="shared" si="0"/>
        <v/>
      </c>
    </row>
    <row r="184" spans="1:7" ht="17.25" customHeight="1">
      <c r="A184" s="8">
        <v>35</v>
      </c>
      <c r="B184" s="8" t="str">
        <f>pd!C40</f>
        <v>RUDISA</v>
      </c>
      <c r="C184" s="8"/>
      <c r="D184" s="8"/>
      <c r="E184" s="8"/>
      <c r="F184" s="8"/>
      <c r="G184" s="8" t="str">
        <f t="shared" si="0"/>
        <v/>
      </c>
    </row>
    <row r="185" spans="1:7" ht="17.25" customHeight="1">
      <c r="A185" s="8">
        <v>36</v>
      </c>
      <c r="B185" s="8" t="str">
        <f>pd!C41</f>
        <v>ZAINAL ILMI</v>
      </c>
      <c r="C185" s="8"/>
      <c r="D185" s="8"/>
      <c r="E185" s="8"/>
      <c r="F185" s="8"/>
      <c r="G185" s="8" t="str">
        <f t="shared" si="0"/>
        <v/>
      </c>
    </row>
    <row r="186" spans="1:7" ht="17.25" customHeight="1">
      <c r="A186" s="8">
        <v>37</v>
      </c>
      <c r="B186" s="8">
        <f>pd!C42</f>
        <v>0</v>
      </c>
      <c r="C186" s="8"/>
      <c r="D186" s="8"/>
      <c r="E186" s="8"/>
      <c r="F186" s="8"/>
      <c r="G186" s="8" t="str">
        <f t="shared" si="0"/>
        <v/>
      </c>
    </row>
    <row r="187" spans="1:7" ht="17.25" customHeight="1">
      <c r="A187" s="8">
        <v>38</v>
      </c>
      <c r="B187" s="8">
        <f>pd!C43</f>
        <v>0</v>
      </c>
      <c r="C187" s="8"/>
      <c r="D187" s="8"/>
      <c r="E187" s="8"/>
      <c r="F187" s="8"/>
      <c r="G187" s="8" t="str">
        <f t="shared" si="0"/>
        <v/>
      </c>
    </row>
    <row r="188" spans="1:7" ht="17.25" customHeight="1">
      <c r="A188" s="8">
        <v>39</v>
      </c>
      <c r="B188" s="8">
        <f>pd!C44</f>
        <v>0</v>
      </c>
      <c r="C188" s="8"/>
      <c r="D188" s="8"/>
      <c r="E188" s="8"/>
      <c r="F188" s="8"/>
      <c r="G188" s="8" t="str">
        <f t="shared" si="0"/>
        <v/>
      </c>
    </row>
    <row r="189" spans="1:7" ht="17.25" customHeight="1">
      <c r="A189" s="8">
        <v>40</v>
      </c>
      <c r="B189" s="8">
        <f>pd!C45</f>
        <v>0</v>
      </c>
      <c r="C189" s="8"/>
      <c r="D189" s="8"/>
      <c r="E189" s="8"/>
      <c r="F189" s="8"/>
      <c r="G189" s="8" t="str">
        <f t="shared" si="0"/>
        <v/>
      </c>
    </row>
    <row r="191" spans="1:7" ht="17.25" customHeight="1">
      <c r="A191" s="1">
        <v>3</v>
      </c>
      <c r="B191" s="1" t="s">
        <v>178</v>
      </c>
    </row>
    <row r="192" spans="1:7" ht="17.25" customHeight="1">
      <c r="B192" s="1" t="s">
        <v>116</v>
      </c>
    </row>
    <row r="193" spans="1:2" ht="17.25" customHeight="1">
      <c r="B193" s="1" t="s">
        <v>117</v>
      </c>
    </row>
    <row r="194" spans="1:2" ht="17.25" customHeight="1">
      <c r="B194" s="1" t="s">
        <v>118</v>
      </c>
    </row>
    <row r="195" spans="1:2" ht="17.25" customHeight="1">
      <c r="B195" s="1" t="s">
        <v>119</v>
      </c>
    </row>
    <row r="197" spans="1:2" ht="17.25" customHeight="1">
      <c r="A197" s="1" t="s">
        <v>120</v>
      </c>
    </row>
    <row r="198" spans="1:2" ht="17.25" customHeight="1">
      <c r="B198" s="1" t="s">
        <v>111</v>
      </c>
    </row>
    <row r="199" spans="1:2" ht="17.25" customHeight="1">
      <c r="B199" s="233" t="s">
        <v>121</v>
      </c>
    </row>
    <row r="200" spans="1:2" ht="17.25" customHeight="1">
      <c r="B200" s="233" t="s">
        <v>122</v>
      </c>
    </row>
    <row r="201" spans="1:2" ht="17.25" customHeight="1">
      <c r="B201" s="233" t="s">
        <v>123</v>
      </c>
    </row>
    <row r="202" spans="1:2" ht="17.25" customHeight="1">
      <c r="B202" s="233" t="s">
        <v>124</v>
      </c>
    </row>
    <row r="204" spans="1:2" ht="17.25" customHeight="1">
      <c r="B204" s="1" t="s">
        <v>125</v>
      </c>
    </row>
    <row r="205" spans="1:2" ht="17.25" customHeight="1">
      <c r="B205" s="1" t="s">
        <v>126</v>
      </c>
    </row>
    <row r="206" spans="1:2" ht="17.25" customHeight="1">
      <c r="B206" s="1" t="s">
        <v>127</v>
      </c>
    </row>
    <row r="207" spans="1:2" ht="17.25" customHeight="1">
      <c r="B207" s="1" t="s">
        <v>128</v>
      </c>
    </row>
    <row r="208" spans="1:2" ht="17.25" customHeight="1">
      <c r="B208" s="1" t="s">
        <v>129</v>
      </c>
    </row>
    <row r="210" spans="1:2" ht="17.25" customHeight="1">
      <c r="B210" s="1" t="s">
        <v>130</v>
      </c>
    </row>
    <row r="211" spans="1:2" ht="17.25" customHeight="1">
      <c r="B211" s="1" t="s">
        <v>132</v>
      </c>
    </row>
    <row r="212" spans="1:2" ht="17.25" customHeight="1">
      <c r="B212" s="1" t="s">
        <v>133</v>
      </c>
    </row>
    <row r="213" spans="1:2" ht="17.25" customHeight="1">
      <c r="B213" s="1" t="s">
        <v>134</v>
      </c>
    </row>
    <row r="214" spans="1:2" ht="17.25" customHeight="1">
      <c r="B214" s="1" t="s">
        <v>135</v>
      </c>
    </row>
    <row r="216" spans="1:2" ht="17.25" customHeight="1">
      <c r="B216" s="1" t="s">
        <v>131</v>
      </c>
    </row>
    <row r="217" spans="1:2" ht="17.25" customHeight="1">
      <c r="B217" s="1" t="s">
        <v>136</v>
      </c>
    </row>
    <row r="218" spans="1:2" ht="17.25" customHeight="1">
      <c r="B218" s="1" t="s">
        <v>137</v>
      </c>
    </row>
    <row r="219" spans="1:2" ht="17.25" customHeight="1">
      <c r="B219" s="1" t="s">
        <v>138</v>
      </c>
    </row>
    <row r="220" spans="1:2" ht="17.25" customHeight="1">
      <c r="B220" s="1" t="s">
        <v>139</v>
      </c>
    </row>
    <row r="221" spans="1:2" ht="17.25" customHeight="1">
      <c r="B221" s="1" t="s">
        <v>43</v>
      </c>
    </row>
    <row r="222" spans="1:2" ht="17.25" customHeight="1">
      <c r="A222" s="1" t="s">
        <v>170</v>
      </c>
    </row>
    <row r="223" spans="1:2" ht="17.25" customHeight="1">
      <c r="B223" s="1" t="s">
        <v>43</v>
      </c>
    </row>
    <row r="224" spans="1:2" ht="17.25" customHeight="1">
      <c r="A224" s="1" t="s">
        <v>181</v>
      </c>
    </row>
    <row r="225" spans="1:8" ht="17.25" customHeight="1">
      <c r="B225" s="1" t="s">
        <v>140</v>
      </c>
    </row>
    <row r="226" spans="1:8" ht="17.25" customHeight="1">
      <c r="B226" s="1" t="s">
        <v>141</v>
      </c>
    </row>
    <row r="227" spans="1:8" ht="17.25" customHeight="1">
      <c r="B227" s="1" t="s">
        <v>142</v>
      </c>
    </row>
    <row r="228" spans="1:8" ht="17.25" customHeight="1">
      <c r="B228" s="1" t="s">
        <v>143</v>
      </c>
    </row>
    <row r="230" spans="1:8" ht="17.25" customHeight="1">
      <c r="B230" s="1" t="s">
        <v>151</v>
      </c>
    </row>
    <row r="231" spans="1:8" ht="17.25" customHeight="1">
      <c r="A231" s="334" t="s">
        <v>2</v>
      </c>
      <c r="B231" s="341"/>
      <c r="C231" s="470" t="s">
        <v>61</v>
      </c>
      <c r="D231" s="472"/>
      <c r="E231" s="470" t="s">
        <v>152</v>
      </c>
      <c r="F231" s="471"/>
      <c r="G231" s="472"/>
      <c r="H231" s="229" t="s">
        <v>153</v>
      </c>
    </row>
    <row r="232" spans="1:8" ht="129" customHeight="1">
      <c r="A232" s="333" t="e">
        <f>B141</f>
        <v>#REF!</v>
      </c>
      <c r="B232" s="333"/>
      <c r="C232" s="336" t="e">
        <f>A30</f>
        <v>#REF!</v>
      </c>
      <c r="D232" s="337"/>
      <c r="E232" s="336" t="s">
        <v>387</v>
      </c>
      <c r="F232" s="473"/>
      <c r="G232" s="337"/>
      <c r="H232" s="227" t="s">
        <v>146</v>
      </c>
    </row>
    <row r="233" spans="1:8" ht="17.25" customHeight="1">
      <c r="A233" s="336" t="s">
        <v>388</v>
      </c>
      <c r="B233" s="473"/>
      <c r="C233" s="473"/>
      <c r="D233" s="473"/>
      <c r="E233" s="473"/>
      <c r="F233" s="473"/>
      <c r="G233" s="473"/>
      <c r="H233" s="337"/>
    </row>
    <row r="234" spans="1:8" ht="17.25" customHeight="1">
      <c r="A234" s="230">
        <v>1</v>
      </c>
      <c r="B234" s="336" t="s">
        <v>389</v>
      </c>
      <c r="C234" s="473"/>
      <c r="D234" s="473"/>
      <c r="E234" s="473"/>
      <c r="F234" s="473"/>
      <c r="G234" s="473"/>
      <c r="H234" s="337"/>
    </row>
    <row r="235" spans="1:8" ht="17.25" customHeight="1">
      <c r="A235" s="230">
        <v>2</v>
      </c>
      <c r="B235" s="336" t="s">
        <v>392</v>
      </c>
      <c r="C235" s="473"/>
      <c r="D235" s="473"/>
      <c r="E235" s="473"/>
      <c r="F235" s="473"/>
      <c r="G235" s="473"/>
      <c r="H235" s="337"/>
    </row>
    <row r="236" spans="1:8" ht="17.25" customHeight="1">
      <c r="A236" s="230">
        <v>3</v>
      </c>
      <c r="B236" s="336" t="s">
        <v>390</v>
      </c>
      <c r="C236" s="473"/>
      <c r="D236" s="473"/>
      <c r="E236" s="473"/>
      <c r="F236" s="473"/>
      <c r="G236" s="473"/>
      <c r="H236" s="337"/>
    </row>
    <row r="237" spans="1:8" ht="17.25" customHeight="1">
      <c r="A237" s="230">
        <v>4</v>
      </c>
      <c r="B237" s="336"/>
      <c r="C237" s="473"/>
      <c r="D237" s="473"/>
      <c r="E237" s="473"/>
      <c r="F237" s="473"/>
      <c r="G237" s="473"/>
      <c r="H237" s="337"/>
    </row>
    <row r="238" spans="1:8" ht="17.25" customHeight="1">
      <c r="A238" s="230">
        <v>5</v>
      </c>
      <c r="B238" s="336"/>
      <c r="C238" s="473"/>
      <c r="D238" s="473"/>
      <c r="E238" s="473"/>
      <c r="F238" s="473"/>
      <c r="G238" s="473"/>
      <c r="H238" s="337"/>
    </row>
    <row r="239" spans="1:8" ht="17.25" customHeight="1">
      <c r="A239" s="230">
        <v>6</v>
      </c>
      <c r="B239" s="336"/>
      <c r="C239" s="473"/>
      <c r="D239" s="473"/>
      <c r="E239" s="473"/>
      <c r="F239" s="473"/>
      <c r="G239" s="473"/>
      <c r="H239" s="337"/>
    </row>
    <row r="240" spans="1:8" ht="17.25" customHeight="1">
      <c r="A240" s="230">
        <v>7</v>
      </c>
      <c r="B240" s="336"/>
      <c r="C240" s="473"/>
      <c r="D240" s="473"/>
      <c r="E240" s="473"/>
      <c r="F240" s="473"/>
      <c r="G240" s="473"/>
      <c r="H240" s="337"/>
    </row>
    <row r="241" spans="1:10" ht="17.25" customHeight="1">
      <c r="A241" s="230">
        <v>8</v>
      </c>
      <c r="B241" s="336"/>
      <c r="C241" s="473"/>
      <c r="D241" s="473"/>
      <c r="E241" s="473"/>
      <c r="F241" s="473"/>
      <c r="G241" s="473"/>
      <c r="H241" s="337"/>
    </row>
    <row r="242" spans="1:10" ht="17.25" customHeight="1">
      <c r="A242" s="230">
        <v>9</v>
      </c>
      <c r="B242" s="336"/>
      <c r="C242" s="473"/>
      <c r="D242" s="473"/>
      <c r="E242" s="473"/>
      <c r="F242" s="473"/>
      <c r="G242" s="473"/>
      <c r="H242" s="337"/>
    </row>
    <row r="243" spans="1:10" ht="17.25" customHeight="1">
      <c r="A243" s="230">
        <v>10</v>
      </c>
      <c r="B243" s="336"/>
      <c r="C243" s="473"/>
      <c r="D243" s="473"/>
      <c r="E243" s="473"/>
      <c r="F243" s="473"/>
      <c r="G243" s="473"/>
      <c r="H243" s="337"/>
    </row>
    <row r="244" spans="1:10" ht="17.25" customHeight="1">
      <c r="A244" s="463" t="s">
        <v>154</v>
      </c>
      <c r="B244" s="464"/>
      <c r="C244" s="464"/>
      <c r="D244" s="464"/>
      <c r="E244" s="464"/>
      <c r="F244" s="464"/>
      <c r="G244" s="464"/>
      <c r="H244" s="465"/>
    </row>
    <row r="245" spans="1:10" ht="17.25" customHeight="1">
      <c r="A245" s="230">
        <v>1</v>
      </c>
      <c r="B245" s="336"/>
      <c r="C245" s="473"/>
      <c r="D245" s="473"/>
      <c r="E245" s="473"/>
      <c r="F245" s="473"/>
      <c r="G245" s="473"/>
      <c r="H245" s="337"/>
    </row>
    <row r="246" spans="1:10" ht="17.25" customHeight="1">
      <c r="A246" s="230">
        <v>2</v>
      </c>
      <c r="B246" s="336"/>
      <c r="C246" s="473"/>
      <c r="D246" s="473"/>
      <c r="E246" s="473"/>
      <c r="F246" s="473"/>
      <c r="G246" s="473"/>
      <c r="H246" s="337"/>
      <c r="I246" s="211"/>
      <c r="J246" s="211"/>
    </row>
    <row r="247" spans="1:10" ht="17.25" customHeight="1">
      <c r="A247" s="230">
        <v>3</v>
      </c>
      <c r="B247" s="336"/>
      <c r="C247" s="473"/>
      <c r="D247" s="473"/>
      <c r="E247" s="473"/>
      <c r="F247" s="473"/>
      <c r="G247" s="473"/>
      <c r="H247" s="337"/>
      <c r="I247" s="211"/>
      <c r="J247" s="211"/>
    </row>
    <row r="248" spans="1:10" ht="17.25" customHeight="1">
      <c r="A248" s="230">
        <v>4</v>
      </c>
      <c r="B248" s="336"/>
      <c r="C248" s="473"/>
      <c r="D248" s="473"/>
      <c r="E248" s="473"/>
      <c r="F248" s="473"/>
      <c r="G248" s="473"/>
      <c r="H248" s="337"/>
      <c r="I248" s="211"/>
      <c r="J248" s="211"/>
    </row>
    <row r="249" spans="1:10" ht="17.25" customHeight="1">
      <c r="A249" s="230">
        <v>5</v>
      </c>
      <c r="B249" s="336"/>
      <c r="C249" s="473"/>
      <c r="D249" s="473"/>
      <c r="E249" s="473"/>
      <c r="F249" s="473"/>
      <c r="G249" s="473"/>
      <c r="H249" s="337"/>
      <c r="I249" s="211"/>
      <c r="J249" s="211"/>
    </row>
    <row r="250" spans="1:10" ht="17.25" customHeight="1">
      <c r="A250" s="230">
        <v>6</v>
      </c>
      <c r="B250" s="336"/>
      <c r="C250" s="473"/>
      <c r="D250" s="473"/>
      <c r="E250" s="473"/>
      <c r="F250" s="473"/>
      <c r="G250" s="473"/>
      <c r="H250" s="337"/>
      <c r="I250" s="211"/>
      <c r="J250" s="211"/>
    </row>
    <row r="251" spans="1:10" ht="17.25" customHeight="1">
      <c r="A251" s="230">
        <v>7</v>
      </c>
      <c r="B251" s="336"/>
      <c r="C251" s="473"/>
      <c r="D251" s="473"/>
      <c r="E251" s="473"/>
      <c r="F251" s="473"/>
      <c r="G251" s="473"/>
      <c r="H251" s="337"/>
      <c r="I251" s="211"/>
      <c r="J251" s="211"/>
    </row>
    <row r="252" spans="1:10" ht="17.25" customHeight="1">
      <c r="A252" s="230">
        <v>8</v>
      </c>
      <c r="B252" s="336"/>
      <c r="C252" s="473"/>
      <c r="D252" s="473"/>
      <c r="E252" s="473"/>
      <c r="F252" s="473"/>
      <c r="G252" s="473"/>
      <c r="H252" s="337"/>
      <c r="I252" s="211"/>
      <c r="J252" s="211"/>
    </row>
    <row r="253" spans="1:10" ht="17.25" customHeight="1">
      <c r="A253" s="230">
        <v>9</v>
      </c>
      <c r="B253" s="336"/>
      <c r="C253" s="473"/>
      <c r="D253" s="473"/>
      <c r="E253" s="473"/>
      <c r="F253" s="473"/>
      <c r="G253" s="473"/>
      <c r="H253" s="337"/>
      <c r="I253" s="211"/>
      <c r="J253" s="211"/>
    </row>
    <row r="254" spans="1:10" ht="17.25" customHeight="1">
      <c r="A254" s="230">
        <v>10</v>
      </c>
      <c r="B254" s="336"/>
      <c r="C254" s="473"/>
      <c r="D254" s="473"/>
      <c r="E254" s="473"/>
      <c r="F254" s="473"/>
      <c r="G254" s="473"/>
      <c r="H254" s="337"/>
      <c r="I254" s="211"/>
      <c r="J254" s="211"/>
    </row>
    <row r="255" spans="1:10" ht="17.25" customHeight="1">
      <c r="A255" s="211"/>
      <c r="B255" s="211"/>
      <c r="C255" s="211"/>
      <c r="D255" s="211"/>
      <c r="E255" s="211"/>
      <c r="F255" s="211"/>
      <c r="G255" s="211"/>
      <c r="H255" s="211"/>
      <c r="I255" s="211"/>
      <c r="J255" s="211"/>
    </row>
    <row r="256" spans="1:10" ht="17.25" customHeight="1">
      <c r="A256" s="157">
        <v>4</v>
      </c>
      <c r="B256" s="1" t="s">
        <v>155</v>
      </c>
    </row>
    <row r="257" spans="1:14" s="231" customFormat="1" ht="17.25" customHeight="1">
      <c r="A257" s="319" t="s">
        <v>52</v>
      </c>
      <c r="B257" s="319" t="s">
        <v>110</v>
      </c>
      <c r="C257" s="318" t="s">
        <v>156</v>
      </c>
      <c r="D257" s="318"/>
      <c r="E257" s="318"/>
      <c r="F257" s="318"/>
      <c r="G257" s="318"/>
      <c r="H257" s="318"/>
      <c r="I257" s="318"/>
      <c r="J257" s="318"/>
      <c r="K257" s="318"/>
      <c r="L257" s="318"/>
      <c r="M257" s="319" t="s">
        <v>157</v>
      </c>
      <c r="N257" s="1" t="s">
        <v>407</v>
      </c>
    </row>
    <row r="258" spans="1:14" s="231" customFormat="1" ht="17.25" customHeight="1">
      <c r="A258" s="320"/>
      <c r="B258" s="320"/>
      <c r="C258" s="230">
        <v>1</v>
      </c>
      <c r="D258" s="230">
        <v>2</v>
      </c>
      <c r="E258" s="230">
        <v>3</v>
      </c>
      <c r="F258" s="230">
        <v>4</v>
      </c>
      <c r="G258" s="230">
        <v>5</v>
      </c>
      <c r="H258" s="230">
        <v>6</v>
      </c>
      <c r="I258" s="230">
        <v>7</v>
      </c>
      <c r="J258" s="230">
        <v>8</v>
      </c>
      <c r="K258" s="230">
        <v>9</v>
      </c>
      <c r="L258" s="230">
        <v>10</v>
      </c>
      <c r="M258" s="320"/>
      <c r="N258" s="1">
        <v>25</v>
      </c>
    </row>
    <row r="259" spans="1:14" ht="17.25" customHeight="1">
      <c r="A259" s="228">
        <v>1</v>
      </c>
      <c r="B259" s="8" t="str">
        <f>B150</f>
        <v>AHMAD JUNAIDI</v>
      </c>
      <c r="C259" s="228"/>
      <c r="D259" s="228"/>
      <c r="E259" s="228"/>
      <c r="F259" s="228"/>
      <c r="G259" s="228"/>
      <c r="H259" s="228"/>
      <c r="I259" s="228"/>
      <c r="J259" s="228"/>
      <c r="K259" s="228"/>
      <c r="L259" s="228"/>
      <c r="M259" s="228" t="str">
        <f>IF(COUNT(C259:L259)=0,"",((SUM(C259:L259)/(COUNTA($B$234:$H$243)*4))*4)*$N$258)</f>
        <v/>
      </c>
    </row>
    <row r="260" spans="1:14" ht="17.25" customHeight="1">
      <c r="A260" s="228">
        <v>2</v>
      </c>
      <c r="B260" s="8" t="str">
        <f t="shared" ref="B260:B298" si="1">B151</f>
        <v>AHMAD RIYUDHA</v>
      </c>
      <c r="C260" s="228"/>
      <c r="D260" s="228"/>
      <c r="E260" s="228"/>
      <c r="F260" s="228"/>
      <c r="G260" s="228"/>
      <c r="H260" s="228"/>
      <c r="I260" s="228"/>
      <c r="J260" s="228"/>
      <c r="K260" s="228"/>
      <c r="L260" s="228"/>
      <c r="M260" s="228" t="str">
        <f>IF(COUNT(C260:L260)=0,"",((SUM(C260:L260)/(COUNTA($B$234:$H$243)*4))*4)*$N$258)</f>
        <v/>
      </c>
    </row>
    <row r="261" spans="1:14" ht="17.25" customHeight="1">
      <c r="A261" s="228">
        <v>3</v>
      </c>
      <c r="B261" s="8" t="str">
        <f t="shared" si="1"/>
        <v>AHMAD SAYUDINOR</v>
      </c>
      <c r="C261" s="228"/>
      <c r="D261" s="228"/>
      <c r="E261" s="228"/>
      <c r="F261" s="228"/>
      <c r="G261" s="228"/>
      <c r="H261" s="228"/>
      <c r="I261" s="228"/>
      <c r="J261" s="228"/>
      <c r="K261" s="228"/>
      <c r="L261" s="228"/>
      <c r="M261" s="228" t="str">
        <f t="shared" ref="M261:M298" si="2">IF(COUNT(C261:L261)=0,"",((SUM(C261:L261)/(COUNTA($B$234:$H$243)*4))*4)*$N$258)</f>
        <v/>
      </c>
    </row>
    <row r="262" spans="1:14" ht="17.25" customHeight="1">
      <c r="A262" s="228">
        <v>4</v>
      </c>
      <c r="B262" s="8" t="str">
        <f t="shared" si="1"/>
        <v>HILMAN SYA'FEI</v>
      </c>
      <c r="C262" s="228"/>
      <c r="D262" s="228"/>
      <c r="E262" s="228"/>
      <c r="F262" s="228"/>
      <c r="G262" s="228"/>
      <c r="H262" s="228"/>
      <c r="I262" s="228"/>
      <c r="J262" s="228"/>
      <c r="K262" s="228"/>
      <c r="L262" s="228"/>
      <c r="M262" s="228" t="str">
        <f t="shared" si="2"/>
        <v/>
      </c>
    </row>
    <row r="263" spans="1:14" ht="17.25" customHeight="1">
      <c r="A263" s="228">
        <v>5</v>
      </c>
      <c r="B263" s="8" t="str">
        <f t="shared" si="1"/>
        <v>JAMALUDDIN</v>
      </c>
      <c r="C263" s="228"/>
      <c r="D263" s="228"/>
      <c r="E263" s="228"/>
      <c r="F263" s="228"/>
      <c r="G263" s="228"/>
      <c r="H263" s="228"/>
      <c r="I263" s="228"/>
      <c r="J263" s="228"/>
      <c r="K263" s="228"/>
      <c r="L263" s="228"/>
      <c r="M263" s="228" t="str">
        <f t="shared" si="2"/>
        <v/>
      </c>
    </row>
    <row r="264" spans="1:14" ht="17.25" customHeight="1">
      <c r="A264" s="228">
        <v>6</v>
      </c>
      <c r="B264" s="8" t="str">
        <f t="shared" si="1"/>
        <v>M. ADITYA RYANDI</v>
      </c>
      <c r="C264" s="228"/>
      <c r="D264" s="228"/>
      <c r="E264" s="228"/>
      <c r="F264" s="228"/>
      <c r="G264" s="228"/>
      <c r="H264" s="228"/>
      <c r="I264" s="228"/>
      <c r="J264" s="228"/>
      <c r="K264" s="228"/>
      <c r="L264" s="228"/>
      <c r="M264" s="228" t="str">
        <f t="shared" si="2"/>
        <v/>
      </c>
    </row>
    <row r="265" spans="1:14" ht="17.25" customHeight="1">
      <c r="A265" s="228">
        <v>7</v>
      </c>
      <c r="B265" s="8" t="str">
        <f t="shared" si="1"/>
        <v>M. ZAINAL AKBAR</v>
      </c>
      <c r="C265" s="228"/>
      <c r="D265" s="228"/>
      <c r="E265" s="228"/>
      <c r="F265" s="228"/>
      <c r="G265" s="228"/>
      <c r="H265" s="228"/>
      <c r="I265" s="228"/>
      <c r="J265" s="228"/>
      <c r="K265" s="228"/>
      <c r="L265" s="228"/>
      <c r="M265" s="228" t="str">
        <f t="shared" si="2"/>
        <v/>
      </c>
    </row>
    <row r="266" spans="1:14" ht="17.25" customHeight="1">
      <c r="A266" s="228">
        <v>8</v>
      </c>
      <c r="B266" s="8" t="str">
        <f t="shared" si="1"/>
        <v>MAULIDI</v>
      </c>
      <c r="C266" s="228"/>
      <c r="D266" s="228"/>
      <c r="E266" s="228"/>
      <c r="F266" s="228"/>
      <c r="G266" s="228"/>
      <c r="H266" s="228"/>
      <c r="I266" s="228"/>
      <c r="J266" s="228"/>
      <c r="K266" s="228"/>
      <c r="L266" s="228"/>
      <c r="M266" s="228" t="str">
        <f t="shared" si="2"/>
        <v/>
      </c>
    </row>
    <row r="267" spans="1:14" ht="17.25" customHeight="1">
      <c r="A267" s="228">
        <v>9</v>
      </c>
      <c r="B267" s="8" t="str">
        <f t="shared" si="1"/>
        <v>MUHAMMAD AGUS RIFANI</v>
      </c>
      <c r="C267" s="228"/>
      <c r="D267" s="228"/>
      <c r="E267" s="228"/>
      <c r="F267" s="228"/>
      <c r="G267" s="228"/>
      <c r="H267" s="228"/>
      <c r="I267" s="228"/>
      <c r="J267" s="228"/>
      <c r="K267" s="228"/>
      <c r="L267" s="228"/>
      <c r="M267" s="228" t="str">
        <f t="shared" si="2"/>
        <v/>
      </c>
    </row>
    <row r="268" spans="1:14" ht="17.25" customHeight="1">
      <c r="A268" s="228">
        <v>10</v>
      </c>
      <c r="B268" s="8" t="str">
        <f t="shared" si="1"/>
        <v>MUHAMMAD AKBAR</v>
      </c>
      <c r="C268" s="228"/>
      <c r="D268" s="228"/>
      <c r="E268" s="228"/>
      <c r="F268" s="228"/>
      <c r="G268" s="228"/>
      <c r="H268" s="228"/>
      <c r="I268" s="228"/>
      <c r="J268" s="228"/>
      <c r="K268" s="228"/>
      <c r="L268" s="228"/>
      <c r="M268" s="228" t="str">
        <f t="shared" si="2"/>
        <v/>
      </c>
    </row>
    <row r="269" spans="1:14" ht="17.25" customHeight="1">
      <c r="A269" s="228">
        <v>11</v>
      </c>
      <c r="B269" s="8" t="str">
        <f t="shared" si="1"/>
        <v>MUHAMMAD ALPIANOR</v>
      </c>
      <c r="C269" s="228"/>
      <c r="D269" s="228"/>
      <c r="E269" s="228"/>
      <c r="F269" s="228"/>
      <c r="G269" s="228"/>
      <c r="H269" s="228"/>
      <c r="I269" s="228"/>
      <c r="J269" s="228"/>
      <c r="K269" s="228"/>
      <c r="L269" s="228"/>
      <c r="M269" s="228" t="str">
        <f t="shared" si="2"/>
        <v/>
      </c>
    </row>
    <row r="270" spans="1:14" ht="17.25" customHeight="1">
      <c r="A270" s="228">
        <v>12</v>
      </c>
      <c r="B270" s="8" t="str">
        <f t="shared" si="1"/>
        <v>MUHAMMAD ANDRIAN</v>
      </c>
      <c r="C270" s="228"/>
      <c r="D270" s="228"/>
      <c r="E270" s="228"/>
      <c r="F270" s="228"/>
      <c r="G270" s="228"/>
      <c r="H270" s="228"/>
      <c r="I270" s="228"/>
      <c r="J270" s="228"/>
      <c r="K270" s="228"/>
      <c r="L270" s="228"/>
      <c r="M270" s="228" t="str">
        <f t="shared" si="2"/>
        <v/>
      </c>
    </row>
    <row r="271" spans="1:14" ht="17.25" customHeight="1">
      <c r="A271" s="228">
        <v>13</v>
      </c>
      <c r="B271" s="8" t="str">
        <f t="shared" si="1"/>
        <v>MUHAMMAD AZIDAN</v>
      </c>
      <c r="C271" s="228"/>
      <c r="D271" s="228"/>
      <c r="E271" s="228"/>
      <c r="F271" s="228"/>
      <c r="G271" s="228"/>
      <c r="H271" s="228"/>
      <c r="I271" s="228"/>
      <c r="J271" s="228"/>
      <c r="K271" s="228"/>
      <c r="L271" s="228"/>
      <c r="M271" s="228" t="str">
        <f t="shared" si="2"/>
        <v/>
      </c>
    </row>
    <row r="272" spans="1:14" ht="17.25" customHeight="1">
      <c r="A272" s="228">
        <v>14</v>
      </c>
      <c r="B272" s="8" t="str">
        <f t="shared" si="1"/>
        <v>MUHAMMAD FAHRIANSYAH</v>
      </c>
      <c r="C272" s="228"/>
      <c r="D272" s="228"/>
      <c r="E272" s="228"/>
      <c r="F272" s="228"/>
      <c r="G272" s="228"/>
      <c r="H272" s="228"/>
      <c r="I272" s="228"/>
      <c r="J272" s="228"/>
      <c r="K272" s="228"/>
      <c r="L272" s="228"/>
      <c r="M272" s="228" t="str">
        <f t="shared" si="2"/>
        <v/>
      </c>
    </row>
    <row r="273" spans="1:13" ht="17.25" customHeight="1">
      <c r="A273" s="228">
        <v>15</v>
      </c>
      <c r="B273" s="8" t="str">
        <f t="shared" si="1"/>
        <v>MUHAMMAD FAUZAN</v>
      </c>
      <c r="C273" s="228"/>
      <c r="D273" s="228"/>
      <c r="E273" s="228"/>
      <c r="F273" s="228"/>
      <c r="G273" s="228"/>
      <c r="H273" s="228"/>
      <c r="I273" s="228"/>
      <c r="J273" s="228"/>
      <c r="K273" s="228"/>
      <c r="L273" s="228"/>
      <c r="M273" s="228" t="str">
        <f t="shared" si="2"/>
        <v/>
      </c>
    </row>
    <row r="274" spans="1:13" ht="17.25" customHeight="1">
      <c r="A274" s="228">
        <v>16</v>
      </c>
      <c r="B274" s="8" t="str">
        <f t="shared" si="1"/>
        <v>MUHAMMAD FAZAL HAFIZH</v>
      </c>
      <c r="C274" s="228"/>
      <c r="D274" s="228"/>
      <c r="E274" s="228"/>
      <c r="F274" s="228"/>
      <c r="G274" s="228"/>
      <c r="H274" s="228"/>
      <c r="I274" s="228"/>
      <c r="J274" s="228"/>
      <c r="K274" s="228"/>
      <c r="L274" s="228"/>
      <c r="M274" s="228" t="str">
        <f t="shared" si="2"/>
        <v/>
      </c>
    </row>
    <row r="275" spans="1:13" ht="17.25" customHeight="1">
      <c r="A275" s="228">
        <v>17</v>
      </c>
      <c r="B275" s="8" t="str">
        <f t="shared" si="1"/>
        <v>MUHAMMAD FIKRI</v>
      </c>
      <c r="C275" s="228"/>
      <c r="D275" s="228"/>
      <c r="E275" s="228"/>
      <c r="F275" s="228"/>
      <c r="G275" s="228"/>
      <c r="H275" s="228"/>
      <c r="I275" s="228"/>
      <c r="J275" s="228"/>
      <c r="K275" s="228"/>
      <c r="L275" s="228"/>
      <c r="M275" s="228" t="str">
        <f t="shared" si="2"/>
        <v/>
      </c>
    </row>
    <row r="276" spans="1:13" ht="17.25" customHeight="1">
      <c r="A276" s="228">
        <v>18</v>
      </c>
      <c r="B276" s="8" t="str">
        <f t="shared" si="1"/>
        <v>MUHAMMAD IHWAN</v>
      </c>
      <c r="C276" s="228"/>
      <c r="D276" s="228"/>
      <c r="E276" s="228"/>
      <c r="F276" s="228"/>
      <c r="G276" s="228"/>
      <c r="H276" s="228"/>
      <c r="I276" s="228"/>
      <c r="J276" s="228"/>
      <c r="K276" s="228"/>
      <c r="L276" s="228"/>
      <c r="M276" s="228" t="str">
        <f t="shared" si="2"/>
        <v/>
      </c>
    </row>
    <row r="277" spans="1:13" ht="17.25" customHeight="1">
      <c r="A277" s="228">
        <v>19</v>
      </c>
      <c r="B277" s="8" t="str">
        <f t="shared" si="1"/>
        <v>MUHAMMAD IQBAL FIRDAUS</v>
      </c>
      <c r="C277" s="228"/>
      <c r="D277" s="228"/>
      <c r="E277" s="228"/>
      <c r="F277" s="228"/>
      <c r="G277" s="228"/>
      <c r="H277" s="228"/>
      <c r="I277" s="228"/>
      <c r="J277" s="228"/>
      <c r="K277" s="228"/>
      <c r="L277" s="228"/>
      <c r="M277" s="228" t="str">
        <f t="shared" si="2"/>
        <v/>
      </c>
    </row>
    <row r="278" spans="1:13" ht="17.25" customHeight="1">
      <c r="A278" s="228">
        <v>20</v>
      </c>
      <c r="B278" s="8" t="str">
        <f t="shared" si="1"/>
        <v>MUHAMMAD IZZA ARRAFI</v>
      </c>
      <c r="C278" s="228"/>
      <c r="D278" s="228"/>
      <c r="E278" s="228"/>
      <c r="F278" s="228"/>
      <c r="G278" s="228"/>
      <c r="H278" s="228"/>
      <c r="I278" s="228"/>
      <c r="J278" s="228"/>
      <c r="K278" s="228"/>
      <c r="L278" s="228"/>
      <c r="M278" s="228" t="str">
        <f t="shared" si="2"/>
        <v/>
      </c>
    </row>
    <row r="279" spans="1:13" ht="17.25" customHeight="1">
      <c r="A279" s="228">
        <v>21</v>
      </c>
      <c r="B279" s="8" t="str">
        <f t="shared" si="1"/>
        <v>MUHAMMAD MAHDI</v>
      </c>
      <c r="C279" s="228"/>
      <c r="D279" s="228"/>
      <c r="E279" s="228"/>
      <c r="F279" s="228"/>
      <c r="G279" s="228"/>
      <c r="H279" s="228"/>
      <c r="I279" s="228"/>
      <c r="J279" s="228"/>
      <c r="K279" s="228"/>
      <c r="L279" s="228"/>
      <c r="M279" s="228" t="str">
        <f t="shared" si="2"/>
        <v/>
      </c>
    </row>
    <row r="280" spans="1:13" ht="17.25" customHeight="1">
      <c r="A280" s="228">
        <v>22</v>
      </c>
      <c r="B280" s="8" t="str">
        <f t="shared" si="1"/>
        <v>MUHAMMAD NAHDY RAMADHAN</v>
      </c>
      <c r="C280" s="228"/>
      <c r="D280" s="228"/>
      <c r="E280" s="228"/>
      <c r="F280" s="228"/>
      <c r="G280" s="228"/>
      <c r="H280" s="228"/>
      <c r="I280" s="228"/>
      <c r="J280" s="228"/>
      <c r="K280" s="228"/>
      <c r="L280" s="228"/>
      <c r="M280" s="228" t="str">
        <f t="shared" si="2"/>
        <v/>
      </c>
    </row>
    <row r="281" spans="1:13" ht="17.25" customHeight="1">
      <c r="A281" s="228">
        <v>23</v>
      </c>
      <c r="B281" s="8" t="str">
        <f t="shared" si="1"/>
        <v>MUHAMMAD NUR FADHILAH</v>
      </c>
      <c r="C281" s="228"/>
      <c r="D281" s="228"/>
      <c r="E281" s="228"/>
      <c r="F281" s="228"/>
      <c r="G281" s="228"/>
      <c r="H281" s="228"/>
      <c r="I281" s="228"/>
      <c r="J281" s="228"/>
      <c r="K281" s="228"/>
      <c r="L281" s="228"/>
      <c r="M281" s="228" t="str">
        <f t="shared" si="2"/>
        <v/>
      </c>
    </row>
    <row r="282" spans="1:13" ht="17.25" customHeight="1">
      <c r="A282" s="228">
        <v>24</v>
      </c>
      <c r="B282" s="8" t="str">
        <f t="shared" si="1"/>
        <v>MUHAMMAD RAHMAN</v>
      </c>
      <c r="C282" s="228"/>
      <c r="D282" s="228"/>
      <c r="E282" s="228"/>
      <c r="F282" s="228"/>
      <c r="G282" s="228"/>
      <c r="H282" s="228"/>
      <c r="I282" s="228"/>
      <c r="J282" s="228"/>
      <c r="K282" s="228"/>
      <c r="L282" s="228"/>
      <c r="M282" s="228" t="str">
        <f t="shared" si="2"/>
        <v/>
      </c>
    </row>
    <row r="283" spans="1:13" ht="17.25" customHeight="1">
      <c r="A283" s="228">
        <v>25</v>
      </c>
      <c r="B283" s="8" t="str">
        <f t="shared" si="1"/>
        <v>MUHAMMAD RAIHAN</v>
      </c>
      <c r="C283" s="228"/>
      <c r="D283" s="228"/>
      <c r="E283" s="228"/>
      <c r="F283" s="228"/>
      <c r="G283" s="228"/>
      <c r="H283" s="228"/>
      <c r="I283" s="228"/>
      <c r="J283" s="228"/>
      <c r="K283" s="228"/>
      <c r="L283" s="228"/>
      <c r="M283" s="228" t="str">
        <f t="shared" si="2"/>
        <v/>
      </c>
    </row>
    <row r="284" spans="1:13" ht="17.25" customHeight="1">
      <c r="A284" s="228">
        <v>26</v>
      </c>
      <c r="B284" s="8" t="str">
        <f t="shared" si="1"/>
        <v>MUHAMMAD RAYHAN PARIZAN</v>
      </c>
      <c r="C284" s="228"/>
      <c r="D284" s="228"/>
      <c r="E284" s="228"/>
      <c r="F284" s="228"/>
      <c r="G284" s="228"/>
      <c r="H284" s="228"/>
      <c r="I284" s="228"/>
      <c r="J284" s="228"/>
      <c r="K284" s="228"/>
      <c r="L284" s="228"/>
      <c r="M284" s="228" t="str">
        <f t="shared" si="2"/>
        <v/>
      </c>
    </row>
    <row r="285" spans="1:13" ht="17.25" customHeight="1">
      <c r="A285" s="228">
        <v>27</v>
      </c>
      <c r="B285" s="8" t="str">
        <f t="shared" si="1"/>
        <v>MUHAMMAD RIFKI</v>
      </c>
      <c r="C285" s="228"/>
      <c r="D285" s="228"/>
      <c r="E285" s="228"/>
      <c r="F285" s="228"/>
      <c r="G285" s="228"/>
      <c r="H285" s="228"/>
      <c r="I285" s="228"/>
      <c r="J285" s="228"/>
      <c r="K285" s="228"/>
      <c r="L285" s="228"/>
      <c r="M285" s="228" t="str">
        <f t="shared" si="2"/>
        <v/>
      </c>
    </row>
    <row r="286" spans="1:13" ht="17.25" customHeight="1">
      <c r="A286" s="228">
        <v>28</v>
      </c>
      <c r="B286" s="8" t="str">
        <f t="shared" si="1"/>
        <v>MUHAMMAD RINALDI MAULANA</v>
      </c>
      <c r="C286" s="228"/>
      <c r="D286" s="228"/>
      <c r="E286" s="228"/>
      <c r="F286" s="228"/>
      <c r="G286" s="228"/>
      <c r="H286" s="228"/>
      <c r="I286" s="228"/>
      <c r="J286" s="228"/>
      <c r="K286" s="228"/>
      <c r="L286" s="228"/>
      <c r="M286" s="228" t="str">
        <f t="shared" si="2"/>
        <v/>
      </c>
    </row>
    <row r="287" spans="1:13" ht="17.25" customHeight="1">
      <c r="A287" s="228">
        <v>29</v>
      </c>
      <c r="B287" s="8" t="str">
        <f t="shared" si="1"/>
        <v>MUHAMMAD RIZAL</v>
      </c>
      <c r="C287" s="228"/>
      <c r="D287" s="228"/>
      <c r="E287" s="228"/>
      <c r="F287" s="228"/>
      <c r="G287" s="228"/>
      <c r="H287" s="228"/>
      <c r="I287" s="228"/>
      <c r="J287" s="228"/>
      <c r="K287" s="228"/>
      <c r="L287" s="228"/>
      <c r="M287" s="228" t="str">
        <f t="shared" si="2"/>
        <v/>
      </c>
    </row>
    <row r="288" spans="1:13" ht="17.25" customHeight="1">
      <c r="A288" s="228">
        <v>30</v>
      </c>
      <c r="B288" s="8" t="str">
        <f t="shared" si="1"/>
        <v>MUHAMMAD RUDI</v>
      </c>
      <c r="C288" s="228"/>
      <c r="D288" s="228"/>
      <c r="E288" s="228"/>
      <c r="F288" s="228"/>
      <c r="G288" s="228"/>
      <c r="H288" s="228"/>
      <c r="I288" s="228"/>
      <c r="J288" s="228"/>
      <c r="K288" s="228"/>
      <c r="L288" s="228"/>
      <c r="M288" s="228" t="str">
        <f t="shared" si="2"/>
        <v/>
      </c>
    </row>
    <row r="289" spans="1:13" ht="17.25" customHeight="1">
      <c r="A289" s="228">
        <v>31</v>
      </c>
      <c r="B289" s="8" t="str">
        <f t="shared" si="1"/>
        <v>MUHAMMAD SARBANI</v>
      </c>
      <c r="C289" s="228"/>
      <c r="D289" s="228"/>
      <c r="E289" s="228"/>
      <c r="F289" s="228"/>
      <c r="G289" s="228"/>
      <c r="H289" s="228"/>
      <c r="I289" s="228"/>
      <c r="J289" s="228"/>
      <c r="K289" s="228"/>
      <c r="L289" s="228"/>
      <c r="M289" s="228" t="str">
        <f t="shared" si="2"/>
        <v/>
      </c>
    </row>
    <row r="290" spans="1:13" ht="17.25" customHeight="1">
      <c r="A290" s="228">
        <v>32</v>
      </c>
      <c r="B290" s="8" t="str">
        <f t="shared" si="1"/>
        <v>MUHAMMAD SYIFA ALIF NUGRAHA</v>
      </c>
      <c r="C290" s="228"/>
      <c r="D290" s="228"/>
      <c r="E290" s="228"/>
      <c r="F290" s="228"/>
      <c r="G290" s="228"/>
      <c r="H290" s="228"/>
      <c r="I290" s="228"/>
      <c r="J290" s="228"/>
      <c r="K290" s="228"/>
      <c r="L290" s="228"/>
      <c r="M290" s="228" t="str">
        <f t="shared" si="2"/>
        <v/>
      </c>
    </row>
    <row r="291" spans="1:13" ht="17.25" customHeight="1">
      <c r="A291" s="228">
        <v>33</v>
      </c>
      <c r="B291" s="8" t="str">
        <f t="shared" si="1"/>
        <v>MUHAMMAD YUSUF</v>
      </c>
      <c r="C291" s="228"/>
      <c r="D291" s="228"/>
      <c r="E291" s="228"/>
      <c r="F291" s="228"/>
      <c r="G291" s="228"/>
      <c r="H291" s="228"/>
      <c r="I291" s="228"/>
      <c r="J291" s="228"/>
      <c r="K291" s="228"/>
      <c r="L291" s="228"/>
      <c r="M291" s="228" t="str">
        <f t="shared" si="2"/>
        <v/>
      </c>
    </row>
    <row r="292" spans="1:13" ht="17.25" customHeight="1">
      <c r="A292" s="228">
        <v>34</v>
      </c>
      <c r="B292" s="8" t="str">
        <f t="shared" si="1"/>
        <v>OSAMAH NASRULLAH</v>
      </c>
      <c r="C292" s="228"/>
      <c r="D292" s="228"/>
      <c r="E292" s="228"/>
      <c r="F292" s="228"/>
      <c r="G292" s="228"/>
      <c r="H292" s="228"/>
      <c r="I292" s="228"/>
      <c r="J292" s="228"/>
      <c r="K292" s="228"/>
      <c r="L292" s="228"/>
      <c r="M292" s="228" t="str">
        <f t="shared" si="2"/>
        <v/>
      </c>
    </row>
    <row r="293" spans="1:13" ht="17.25" customHeight="1">
      <c r="A293" s="228">
        <v>35</v>
      </c>
      <c r="B293" s="8" t="str">
        <f t="shared" si="1"/>
        <v>RUDISA</v>
      </c>
      <c r="C293" s="228"/>
      <c r="D293" s="228"/>
      <c r="E293" s="228"/>
      <c r="F293" s="228"/>
      <c r="G293" s="228"/>
      <c r="H293" s="228"/>
      <c r="I293" s="228"/>
      <c r="J293" s="228"/>
      <c r="K293" s="228"/>
      <c r="L293" s="228"/>
      <c r="M293" s="228" t="str">
        <f t="shared" si="2"/>
        <v/>
      </c>
    </row>
    <row r="294" spans="1:13" ht="17.25" customHeight="1">
      <c r="A294" s="228">
        <v>36</v>
      </c>
      <c r="B294" s="8" t="str">
        <f t="shared" si="1"/>
        <v>ZAINAL ILMI</v>
      </c>
      <c r="C294" s="228"/>
      <c r="D294" s="228"/>
      <c r="E294" s="228"/>
      <c r="F294" s="228"/>
      <c r="G294" s="228"/>
      <c r="H294" s="228"/>
      <c r="I294" s="228"/>
      <c r="J294" s="228"/>
      <c r="K294" s="228"/>
      <c r="L294" s="228"/>
      <c r="M294" s="228" t="str">
        <f t="shared" si="2"/>
        <v/>
      </c>
    </row>
    <row r="295" spans="1:13" ht="17.25" customHeight="1">
      <c r="A295" s="228">
        <v>37</v>
      </c>
      <c r="B295" s="8">
        <f t="shared" si="1"/>
        <v>0</v>
      </c>
      <c r="C295" s="228"/>
      <c r="D295" s="228"/>
      <c r="E295" s="228"/>
      <c r="F295" s="228"/>
      <c r="G295" s="228"/>
      <c r="H295" s="228"/>
      <c r="I295" s="228"/>
      <c r="J295" s="228"/>
      <c r="K295" s="228"/>
      <c r="L295" s="228"/>
      <c r="M295" s="228" t="str">
        <f t="shared" si="2"/>
        <v/>
      </c>
    </row>
    <row r="296" spans="1:13" ht="17.25" customHeight="1">
      <c r="A296" s="228">
        <v>38</v>
      </c>
      <c r="B296" s="8">
        <f t="shared" si="1"/>
        <v>0</v>
      </c>
      <c r="C296" s="228"/>
      <c r="D296" s="228"/>
      <c r="E296" s="228"/>
      <c r="F296" s="228"/>
      <c r="G296" s="228"/>
      <c r="H296" s="228"/>
      <c r="I296" s="228"/>
      <c r="J296" s="228"/>
      <c r="K296" s="228"/>
      <c r="L296" s="228"/>
      <c r="M296" s="228" t="str">
        <f t="shared" si="2"/>
        <v/>
      </c>
    </row>
    <row r="297" spans="1:13" ht="17.25" customHeight="1">
      <c r="A297" s="228">
        <v>39</v>
      </c>
      <c r="B297" s="8">
        <f t="shared" si="1"/>
        <v>0</v>
      </c>
      <c r="C297" s="228"/>
      <c r="D297" s="228"/>
      <c r="E297" s="228"/>
      <c r="F297" s="228"/>
      <c r="G297" s="228"/>
      <c r="H297" s="228"/>
      <c r="I297" s="228"/>
      <c r="J297" s="228"/>
      <c r="K297" s="228"/>
      <c r="L297" s="228"/>
      <c r="M297" s="228" t="str">
        <f t="shared" si="2"/>
        <v/>
      </c>
    </row>
    <row r="298" spans="1:13" ht="17.25" customHeight="1">
      <c r="A298" s="228">
        <v>40</v>
      </c>
      <c r="B298" s="8">
        <f t="shared" si="1"/>
        <v>0</v>
      </c>
      <c r="C298" s="228"/>
      <c r="D298" s="228"/>
      <c r="E298" s="228"/>
      <c r="F298" s="228"/>
      <c r="G298" s="228"/>
      <c r="H298" s="228"/>
      <c r="I298" s="228"/>
      <c r="J298" s="228"/>
      <c r="K298" s="228"/>
      <c r="L298" s="228"/>
      <c r="M298" s="228" t="str">
        <f t="shared" si="2"/>
        <v/>
      </c>
    </row>
    <row r="300" spans="1:13" ht="17.25" customHeight="1">
      <c r="A300" s="1" t="s">
        <v>158</v>
      </c>
    </row>
    <row r="301" spans="1:13" s="7" customFormat="1" ht="15.75">
      <c r="A301" s="14">
        <v>1</v>
      </c>
      <c r="B301" s="327" t="s">
        <v>391</v>
      </c>
      <c r="C301" s="327"/>
      <c r="D301" s="327"/>
      <c r="E301" s="327"/>
      <c r="F301" s="327"/>
      <c r="G301" s="327"/>
      <c r="H301" s="327"/>
    </row>
    <row r="302" spans="1:13" s="7" customFormat="1" ht="15.75">
      <c r="A302" s="14">
        <v>2</v>
      </c>
      <c r="B302" s="327" t="s">
        <v>393</v>
      </c>
      <c r="C302" s="327"/>
      <c r="D302" s="327"/>
      <c r="E302" s="327"/>
      <c r="F302" s="327"/>
      <c r="G302" s="327"/>
      <c r="H302" s="327"/>
    </row>
    <row r="303" spans="1:13" s="7" customFormat="1" ht="15.75">
      <c r="A303" s="14">
        <v>3</v>
      </c>
      <c r="B303" s="327" t="s">
        <v>394</v>
      </c>
      <c r="C303" s="327"/>
      <c r="D303" s="327"/>
      <c r="E303" s="327"/>
      <c r="F303" s="327"/>
      <c r="G303" s="327"/>
      <c r="H303" s="327"/>
    </row>
    <row r="304" spans="1:13" s="7" customFormat="1" ht="17.25" customHeight="1">
      <c r="A304" s="14">
        <v>4</v>
      </c>
      <c r="B304" s="327"/>
      <c r="C304" s="327"/>
      <c r="D304" s="327"/>
      <c r="E304" s="327"/>
      <c r="F304" s="327"/>
      <c r="G304" s="327"/>
      <c r="H304" s="327"/>
    </row>
    <row r="305" spans="1:14" s="7" customFormat="1" ht="17.25" customHeight="1">
      <c r="A305" s="14">
        <v>5</v>
      </c>
      <c r="B305" s="327"/>
      <c r="C305" s="327"/>
      <c r="D305" s="327"/>
      <c r="E305" s="327"/>
      <c r="F305" s="327"/>
      <c r="G305" s="327"/>
      <c r="H305" s="327"/>
    </row>
    <row r="306" spans="1:14" s="7" customFormat="1" ht="17.25" customHeight="1">
      <c r="A306" s="14">
        <v>6</v>
      </c>
      <c r="B306" s="327"/>
      <c r="C306" s="327"/>
      <c r="D306" s="327"/>
      <c r="E306" s="327"/>
      <c r="F306" s="327"/>
      <c r="G306" s="327"/>
      <c r="H306" s="327"/>
    </row>
    <row r="307" spans="1:14" s="7" customFormat="1" ht="17.25" customHeight="1">
      <c r="A307" s="14">
        <v>7</v>
      </c>
      <c r="B307" s="327"/>
      <c r="C307" s="327"/>
      <c r="D307" s="327"/>
      <c r="E307" s="327"/>
      <c r="F307" s="327"/>
      <c r="G307" s="327"/>
      <c r="H307" s="327"/>
    </row>
    <row r="308" spans="1:14" s="7" customFormat="1" ht="17.25" customHeight="1">
      <c r="A308" s="14">
        <v>8</v>
      </c>
      <c r="B308" s="327"/>
      <c r="C308" s="327"/>
      <c r="D308" s="327"/>
      <c r="E308" s="327"/>
      <c r="F308" s="327"/>
      <c r="G308" s="327"/>
      <c r="H308" s="327"/>
    </row>
    <row r="309" spans="1:14" s="7" customFormat="1" ht="17.25" customHeight="1">
      <c r="A309" s="14">
        <v>9</v>
      </c>
      <c r="B309" s="327"/>
      <c r="C309" s="327"/>
      <c r="D309" s="327"/>
      <c r="E309" s="327"/>
      <c r="F309" s="327"/>
      <c r="G309" s="327"/>
      <c r="H309" s="327"/>
    </row>
    <row r="310" spans="1:14" s="7" customFormat="1" ht="17.25" customHeight="1">
      <c r="A310" s="14">
        <v>10</v>
      </c>
      <c r="B310" s="327"/>
      <c r="C310" s="327"/>
      <c r="D310" s="327"/>
      <c r="E310" s="327"/>
      <c r="F310" s="327"/>
      <c r="G310" s="327"/>
      <c r="H310" s="327"/>
    </row>
    <row r="312" spans="1:14" ht="17.25" customHeight="1">
      <c r="B312" s="1" t="s">
        <v>180</v>
      </c>
    </row>
    <row r="314" spans="1:14" ht="102" customHeight="1">
      <c r="A314" s="225" t="s">
        <v>52</v>
      </c>
      <c r="B314" s="225" t="s">
        <v>110</v>
      </c>
      <c r="C314" s="333" t="e">
        <f>A31</f>
        <v>#REF!</v>
      </c>
      <c r="D314" s="333"/>
      <c r="E314" s="333"/>
      <c r="F314" s="333"/>
      <c r="G314" s="333"/>
      <c r="H314" s="333"/>
      <c r="I314" s="333"/>
      <c r="J314" s="333"/>
      <c r="K314" s="333"/>
      <c r="L314" s="333"/>
      <c r="M314" s="230" t="s">
        <v>157</v>
      </c>
      <c r="N314" s="1" t="s">
        <v>407</v>
      </c>
    </row>
    <row r="315" spans="1:14" ht="17.25" customHeight="1">
      <c r="A315" s="226"/>
      <c r="B315" s="226"/>
      <c r="C315" s="224" t="s">
        <v>395</v>
      </c>
      <c r="D315" s="224" t="s">
        <v>396</v>
      </c>
      <c r="E315" s="224" t="s">
        <v>397</v>
      </c>
      <c r="F315" s="224" t="s">
        <v>398</v>
      </c>
      <c r="G315" s="224" t="s">
        <v>399</v>
      </c>
      <c r="H315" s="224" t="s">
        <v>400</v>
      </c>
      <c r="I315" s="224" t="s">
        <v>401</v>
      </c>
      <c r="J315" s="224" t="s">
        <v>402</v>
      </c>
      <c r="K315" s="224" t="s">
        <v>403</v>
      </c>
      <c r="L315" s="224" t="s">
        <v>404</v>
      </c>
      <c r="M315" s="222"/>
      <c r="N315" s="1">
        <v>25</v>
      </c>
    </row>
    <row r="316" spans="1:14" ht="17.25" customHeight="1">
      <c r="A316" s="228">
        <v>1</v>
      </c>
      <c r="B316" s="8" t="str">
        <f>B259</f>
        <v>AHMAD JUNAIDI</v>
      </c>
      <c r="C316" s="8"/>
      <c r="D316" s="8"/>
      <c r="E316" s="8"/>
      <c r="F316" s="8"/>
      <c r="G316" s="8"/>
      <c r="H316" s="8"/>
      <c r="I316" s="8"/>
      <c r="J316" s="8"/>
      <c r="K316" s="8"/>
      <c r="L316" s="8"/>
      <c r="M316" s="8" t="str">
        <f>IF(MAX(C316:L316)&gt;0,MAX(C316:L316)*$N$315,"")</f>
        <v/>
      </c>
    </row>
    <row r="317" spans="1:14" ht="17.25" customHeight="1">
      <c r="A317" s="228">
        <v>2</v>
      </c>
      <c r="B317" s="8" t="str">
        <f t="shared" ref="B317:B355" si="3">B260</f>
        <v>AHMAD RIYUDHA</v>
      </c>
      <c r="C317" s="8"/>
      <c r="D317" s="8"/>
      <c r="E317" s="8"/>
      <c r="F317" s="8"/>
      <c r="G317" s="8"/>
      <c r="H317" s="8"/>
      <c r="I317" s="8"/>
      <c r="J317" s="8"/>
      <c r="K317" s="8"/>
      <c r="L317" s="8"/>
      <c r="M317" s="8" t="str">
        <f t="shared" ref="M317:M355" si="4">IF(MAX(C317:L317)&gt;0,MAX(C317:L317)*$N$315,"")</f>
        <v/>
      </c>
    </row>
    <row r="318" spans="1:14" ht="17.25" customHeight="1">
      <c r="A318" s="228">
        <v>3</v>
      </c>
      <c r="B318" s="8" t="str">
        <f t="shared" si="3"/>
        <v>AHMAD SAYUDINOR</v>
      </c>
      <c r="C318" s="8"/>
      <c r="D318" s="8"/>
      <c r="E318" s="8"/>
      <c r="F318" s="8"/>
      <c r="G318" s="8"/>
      <c r="H318" s="8"/>
      <c r="I318" s="8"/>
      <c r="J318" s="8"/>
      <c r="K318" s="8"/>
      <c r="L318" s="8"/>
      <c r="M318" s="8" t="str">
        <f t="shared" si="4"/>
        <v/>
      </c>
    </row>
    <row r="319" spans="1:14" ht="17.25" customHeight="1">
      <c r="A319" s="228">
        <v>4</v>
      </c>
      <c r="B319" s="8" t="str">
        <f t="shared" si="3"/>
        <v>HILMAN SYA'FEI</v>
      </c>
      <c r="C319" s="8"/>
      <c r="D319" s="8"/>
      <c r="E319" s="8"/>
      <c r="F319" s="8"/>
      <c r="G319" s="8"/>
      <c r="H319" s="8"/>
      <c r="I319" s="8"/>
      <c r="J319" s="8"/>
      <c r="K319" s="8"/>
      <c r="L319" s="8"/>
      <c r="M319" s="8" t="str">
        <f t="shared" si="4"/>
        <v/>
      </c>
    </row>
    <row r="320" spans="1:14" ht="17.25" customHeight="1">
      <c r="A320" s="228">
        <v>5</v>
      </c>
      <c r="B320" s="8" t="str">
        <f t="shared" si="3"/>
        <v>JAMALUDDIN</v>
      </c>
      <c r="C320" s="8"/>
      <c r="D320" s="8"/>
      <c r="E320" s="8"/>
      <c r="F320" s="8"/>
      <c r="G320" s="8"/>
      <c r="H320" s="8"/>
      <c r="I320" s="8"/>
      <c r="J320" s="8"/>
      <c r="K320" s="8"/>
      <c r="L320" s="8"/>
      <c r="M320" s="8" t="str">
        <f t="shared" si="4"/>
        <v/>
      </c>
    </row>
    <row r="321" spans="1:13" ht="17.25" customHeight="1">
      <c r="A321" s="228">
        <v>6</v>
      </c>
      <c r="B321" s="8" t="str">
        <f t="shared" si="3"/>
        <v>M. ADITYA RYANDI</v>
      </c>
      <c r="C321" s="8"/>
      <c r="D321" s="8"/>
      <c r="E321" s="8"/>
      <c r="F321" s="8"/>
      <c r="G321" s="8"/>
      <c r="H321" s="8"/>
      <c r="I321" s="8"/>
      <c r="J321" s="8"/>
      <c r="K321" s="8"/>
      <c r="L321" s="8"/>
      <c r="M321" s="8" t="str">
        <f t="shared" si="4"/>
        <v/>
      </c>
    </row>
    <row r="322" spans="1:13" ht="17.25" customHeight="1">
      <c r="A322" s="228">
        <v>7</v>
      </c>
      <c r="B322" s="8" t="str">
        <f t="shared" si="3"/>
        <v>M. ZAINAL AKBAR</v>
      </c>
      <c r="C322" s="8"/>
      <c r="D322" s="8"/>
      <c r="E322" s="8"/>
      <c r="F322" s="8"/>
      <c r="G322" s="8"/>
      <c r="H322" s="8"/>
      <c r="I322" s="8"/>
      <c r="J322" s="8"/>
      <c r="K322" s="8"/>
      <c r="L322" s="8"/>
      <c r="M322" s="8" t="str">
        <f t="shared" si="4"/>
        <v/>
      </c>
    </row>
    <row r="323" spans="1:13" ht="17.25" customHeight="1">
      <c r="A323" s="228">
        <v>8</v>
      </c>
      <c r="B323" s="8" t="str">
        <f t="shared" si="3"/>
        <v>MAULIDI</v>
      </c>
      <c r="C323" s="8"/>
      <c r="D323" s="8"/>
      <c r="E323" s="8"/>
      <c r="F323" s="8"/>
      <c r="G323" s="8"/>
      <c r="H323" s="8"/>
      <c r="I323" s="8"/>
      <c r="J323" s="8"/>
      <c r="K323" s="8"/>
      <c r="L323" s="8"/>
      <c r="M323" s="8" t="str">
        <f t="shared" si="4"/>
        <v/>
      </c>
    </row>
    <row r="324" spans="1:13" ht="17.25" customHeight="1">
      <c r="A324" s="228">
        <v>9</v>
      </c>
      <c r="B324" s="8" t="str">
        <f t="shared" si="3"/>
        <v>MUHAMMAD AGUS RIFANI</v>
      </c>
      <c r="C324" s="8"/>
      <c r="D324" s="8"/>
      <c r="E324" s="8"/>
      <c r="F324" s="8"/>
      <c r="G324" s="8"/>
      <c r="H324" s="8"/>
      <c r="I324" s="8"/>
      <c r="J324" s="8"/>
      <c r="K324" s="8"/>
      <c r="L324" s="8"/>
      <c r="M324" s="8" t="str">
        <f t="shared" si="4"/>
        <v/>
      </c>
    </row>
    <row r="325" spans="1:13" ht="17.25" customHeight="1">
      <c r="A325" s="228">
        <v>10</v>
      </c>
      <c r="B325" s="8" t="str">
        <f t="shared" si="3"/>
        <v>MUHAMMAD AKBAR</v>
      </c>
      <c r="C325" s="8"/>
      <c r="D325" s="8"/>
      <c r="E325" s="8"/>
      <c r="F325" s="8"/>
      <c r="G325" s="8"/>
      <c r="H325" s="8"/>
      <c r="I325" s="8"/>
      <c r="J325" s="8"/>
      <c r="K325" s="8"/>
      <c r="L325" s="8"/>
      <c r="M325" s="8" t="str">
        <f t="shared" si="4"/>
        <v/>
      </c>
    </row>
    <row r="326" spans="1:13" ht="17.25" customHeight="1">
      <c r="A326" s="228">
        <v>11</v>
      </c>
      <c r="B326" s="8" t="str">
        <f t="shared" si="3"/>
        <v>MUHAMMAD ALPIANOR</v>
      </c>
      <c r="C326" s="8"/>
      <c r="D326" s="8"/>
      <c r="E326" s="8"/>
      <c r="F326" s="8"/>
      <c r="G326" s="8"/>
      <c r="H326" s="8"/>
      <c r="I326" s="8"/>
      <c r="J326" s="8"/>
      <c r="K326" s="8"/>
      <c r="L326" s="8"/>
      <c r="M326" s="8" t="str">
        <f t="shared" si="4"/>
        <v/>
      </c>
    </row>
    <row r="327" spans="1:13" ht="17.25" customHeight="1">
      <c r="A327" s="228">
        <v>12</v>
      </c>
      <c r="B327" s="8" t="str">
        <f t="shared" si="3"/>
        <v>MUHAMMAD ANDRIAN</v>
      </c>
      <c r="C327" s="8"/>
      <c r="D327" s="8"/>
      <c r="E327" s="8"/>
      <c r="F327" s="8"/>
      <c r="G327" s="8"/>
      <c r="H327" s="8"/>
      <c r="I327" s="8"/>
      <c r="J327" s="8"/>
      <c r="K327" s="8"/>
      <c r="L327" s="8"/>
      <c r="M327" s="8" t="str">
        <f t="shared" si="4"/>
        <v/>
      </c>
    </row>
    <row r="328" spans="1:13" ht="17.25" customHeight="1">
      <c r="A328" s="228">
        <v>13</v>
      </c>
      <c r="B328" s="8" t="str">
        <f t="shared" si="3"/>
        <v>MUHAMMAD AZIDAN</v>
      </c>
      <c r="C328" s="8"/>
      <c r="D328" s="8"/>
      <c r="E328" s="8"/>
      <c r="F328" s="8"/>
      <c r="G328" s="8"/>
      <c r="H328" s="8"/>
      <c r="I328" s="8"/>
      <c r="J328" s="8"/>
      <c r="K328" s="8"/>
      <c r="L328" s="8"/>
      <c r="M328" s="8" t="str">
        <f t="shared" si="4"/>
        <v/>
      </c>
    </row>
    <row r="329" spans="1:13" ht="17.25" customHeight="1">
      <c r="A329" s="228">
        <v>14</v>
      </c>
      <c r="B329" s="8" t="str">
        <f t="shared" si="3"/>
        <v>MUHAMMAD FAHRIANSYAH</v>
      </c>
      <c r="C329" s="8"/>
      <c r="D329" s="8"/>
      <c r="E329" s="8"/>
      <c r="F329" s="8"/>
      <c r="G329" s="8"/>
      <c r="H329" s="8"/>
      <c r="I329" s="8"/>
      <c r="J329" s="8"/>
      <c r="K329" s="8"/>
      <c r="L329" s="8"/>
      <c r="M329" s="8" t="str">
        <f t="shared" si="4"/>
        <v/>
      </c>
    </row>
    <row r="330" spans="1:13" ht="17.25" customHeight="1">
      <c r="A330" s="228">
        <v>15</v>
      </c>
      <c r="B330" s="8" t="str">
        <f t="shared" si="3"/>
        <v>MUHAMMAD FAUZAN</v>
      </c>
      <c r="C330" s="8"/>
      <c r="D330" s="8"/>
      <c r="E330" s="8"/>
      <c r="F330" s="8"/>
      <c r="G330" s="8"/>
      <c r="H330" s="8"/>
      <c r="I330" s="8"/>
      <c r="J330" s="8"/>
      <c r="K330" s="8"/>
      <c r="L330" s="8"/>
      <c r="M330" s="8" t="str">
        <f t="shared" si="4"/>
        <v/>
      </c>
    </row>
    <row r="331" spans="1:13" ht="17.25" customHeight="1">
      <c r="A331" s="228">
        <v>16</v>
      </c>
      <c r="B331" s="8" t="str">
        <f t="shared" si="3"/>
        <v>MUHAMMAD FAZAL HAFIZH</v>
      </c>
      <c r="C331" s="8"/>
      <c r="D331" s="8"/>
      <c r="E331" s="8"/>
      <c r="F331" s="8"/>
      <c r="G331" s="8"/>
      <c r="H331" s="8"/>
      <c r="I331" s="8"/>
      <c r="J331" s="8"/>
      <c r="K331" s="8"/>
      <c r="L331" s="8"/>
      <c r="M331" s="8" t="str">
        <f t="shared" si="4"/>
        <v/>
      </c>
    </row>
    <row r="332" spans="1:13" ht="17.25" customHeight="1">
      <c r="A332" s="228">
        <v>17</v>
      </c>
      <c r="B332" s="8" t="str">
        <f t="shared" si="3"/>
        <v>MUHAMMAD FIKRI</v>
      </c>
      <c r="C332" s="8"/>
      <c r="D332" s="8"/>
      <c r="E332" s="8"/>
      <c r="F332" s="8"/>
      <c r="G332" s="8"/>
      <c r="H332" s="8"/>
      <c r="I332" s="8"/>
      <c r="J332" s="8"/>
      <c r="K332" s="8"/>
      <c r="L332" s="8"/>
      <c r="M332" s="8" t="str">
        <f t="shared" si="4"/>
        <v/>
      </c>
    </row>
    <row r="333" spans="1:13" ht="17.25" customHeight="1">
      <c r="A333" s="228">
        <v>18</v>
      </c>
      <c r="B333" s="8" t="str">
        <f t="shared" si="3"/>
        <v>MUHAMMAD IHWAN</v>
      </c>
      <c r="C333" s="8"/>
      <c r="D333" s="8"/>
      <c r="E333" s="8"/>
      <c r="F333" s="8"/>
      <c r="G333" s="8"/>
      <c r="H333" s="8"/>
      <c r="I333" s="8"/>
      <c r="J333" s="8"/>
      <c r="K333" s="8"/>
      <c r="L333" s="8"/>
      <c r="M333" s="8" t="str">
        <f t="shared" si="4"/>
        <v/>
      </c>
    </row>
    <row r="334" spans="1:13" ht="17.25" customHeight="1">
      <c r="A334" s="228">
        <v>19</v>
      </c>
      <c r="B334" s="8" t="str">
        <f t="shared" si="3"/>
        <v>MUHAMMAD IQBAL FIRDAUS</v>
      </c>
      <c r="C334" s="8"/>
      <c r="D334" s="8"/>
      <c r="E334" s="8"/>
      <c r="F334" s="8"/>
      <c r="G334" s="8"/>
      <c r="H334" s="8"/>
      <c r="I334" s="8"/>
      <c r="J334" s="8"/>
      <c r="K334" s="8"/>
      <c r="L334" s="8"/>
      <c r="M334" s="8" t="str">
        <f t="shared" si="4"/>
        <v/>
      </c>
    </row>
    <row r="335" spans="1:13" ht="17.25" customHeight="1">
      <c r="A335" s="228">
        <v>20</v>
      </c>
      <c r="B335" s="8" t="str">
        <f t="shared" si="3"/>
        <v>MUHAMMAD IZZA ARRAFI</v>
      </c>
      <c r="C335" s="8"/>
      <c r="D335" s="8"/>
      <c r="E335" s="8"/>
      <c r="F335" s="8"/>
      <c r="G335" s="8"/>
      <c r="H335" s="8"/>
      <c r="I335" s="8"/>
      <c r="J335" s="8"/>
      <c r="K335" s="8"/>
      <c r="L335" s="8"/>
      <c r="M335" s="8" t="str">
        <f t="shared" si="4"/>
        <v/>
      </c>
    </row>
    <row r="336" spans="1:13" ht="17.25" customHeight="1">
      <c r="A336" s="228">
        <v>21</v>
      </c>
      <c r="B336" s="8" t="str">
        <f t="shared" si="3"/>
        <v>MUHAMMAD MAHDI</v>
      </c>
      <c r="C336" s="8"/>
      <c r="D336" s="8"/>
      <c r="E336" s="8"/>
      <c r="F336" s="8"/>
      <c r="G336" s="8"/>
      <c r="H336" s="8"/>
      <c r="I336" s="8"/>
      <c r="J336" s="8"/>
      <c r="K336" s="8"/>
      <c r="L336" s="8"/>
      <c r="M336" s="8" t="str">
        <f t="shared" si="4"/>
        <v/>
      </c>
    </row>
    <row r="337" spans="1:13" ht="17.25" customHeight="1">
      <c r="A337" s="228">
        <v>22</v>
      </c>
      <c r="B337" s="8" t="str">
        <f t="shared" si="3"/>
        <v>MUHAMMAD NAHDY RAMADHAN</v>
      </c>
      <c r="C337" s="8"/>
      <c r="D337" s="8"/>
      <c r="E337" s="8"/>
      <c r="F337" s="8"/>
      <c r="G337" s="8"/>
      <c r="H337" s="8"/>
      <c r="I337" s="8"/>
      <c r="J337" s="8"/>
      <c r="K337" s="8"/>
      <c r="L337" s="8"/>
      <c r="M337" s="8" t="str">
        <f t="shared" si="4"/>
        <v/>
      </c>
    </row>
    <row r="338" spans="1:13" ht="17.25" customHeight="1">
      <c r="A338" s="228">
        <v>23</v>
      </c>
      <c r="B338" s="8" t="str">
        <f t="shared" si="3"/>
        <v>MUHAMMAD NUR FADHILAH</v>
      </c>
      <c r="C338" s="8"/>
      <c r="D338" s="8"/>
      <c r="E338" s="8"/>
      <c r="F338" s="8"/>
      <c r="G338" s="8"/>
      <c r="H338" s="8"/>
      <c r="I338" s="8"/>
      <c r="J338" s="8"/>
      <c r="K338" s="8"/>
      <c r="L338" s="8"/>
      <c r="M338" s="8" t="str">
        <f t="shared" si="4"/>
        <v/>
      </c>
    </row>
    <row r="339" spans="1:13" ht="17.25" customHeight="1">
      <c r="A339" s="228">
        <v>24</v>
      </c>
      <c r="B339" s="8" t="str">
        <f t="shared" si="3"/>
        <v>MUHAMMAD RAHMAN</v>
      </c>
      <c r="C339" s="8"/>
      <c r="D339" s="8"/>
      <c r="E339" s="8"/>
      <c r="F339" s="8"/>
      <c r="G339" s="8"/>
      <c r="H339" s="8"/>
      <c r="I339" s="8"/>
      <c r="J339" s="8"/>
      <c r="K339" s="8"/>
      <c r="L339" s="8"/>
      <c r="M339" s="8" t="str">
        <f t="shared" si="4"/>
        <v/>
      </c>
    </row>
    <row r="340" spans="1:13" ht="17.25" customHeight="1">
      <c r="A340" s="228">
        <v>25</v>
      </c>
      <c r="B340" s="8" t="str">
        <f t="shared" si="3"/>
        <v>MUHAMMAD RAIHAN</v>
      </c>
      <c r="C340" s="8"/>
      <c r="D340" s="8"/>
      <c r="E340" s="8"/>
      <c r="F340" s="8"/>
      <c r="G340" s="8"/>
      <c r="H340" s="8"/>
      <c r="I340" s="8"/>
      <c r="J340" s="8"/>
      <c r="K340" s="8"/>
      <c r="L340" s="8"/>
      <c r="M340" s="8" t="str">
        <f t="shared" si="4"/>
        <v/>
      </c>
    </row>
    <row r="341" spans="1:13" ht="17.25" customHeight="1">
      <c r="A341" s="228">
        <v>26</v>
      </c>
      <c r="B341" s="8" t="str">
        <f t="shared" si="3"/>
        <v>MUHAMMAD RAYHAN PARIZAN</v>
      </c>
      <c r="C341" s="8"/>
      <c r="D341" s="8"/>
      <c r="E341" s="8"/>
      <c r="F341" s="8"/>
      <c r="G341" s="8"/>
      <c r="H341" s="8"/>
      <c r="I341" s="8"/>
      <c r="J341" s="8"/>
      <c r="K341" s="8"/>
      <c r="L341" s="8"/>
      <c r="M341" s="8" t="str">
        <f t="shared" si="4"/>
        <v/>
      </c>
    </row>
    <row r="342" spans="1:13" ht="17.25" customHeight="1">
      <c r="A342" s="228">
        <v>27</v>
      </c>
      <c r="B342" s="8" t="str">
        <f t="shared" si="3"/>
        <v>MUHAMMAD RIFKI</v>
      </c>
      <c r="C342" s="8"/>
      <c r="D342" s="8"/>
      <c r="E342" s="8"/>
      <c r="F342" s="8"/>
      <c r="G342" s="8"/>
      <c r="H342" s="8"/>
      <c r="I342" s="8"/>
      <c r="J342" s="8"/>
      <c r="K342" s="8"/>
      <c r="L342" s="8"/>
      <c r="M342" s="8" t="str">
        <f t="shared" si="4"/>
        <v/>
      </c>
    </row>
    <row r="343" spans="1:13" ht="17.25" customHeight="1">
      <c r="A343" s="228">
        <v>28</v>
      </c>
      <c r="B343" s="8" t="str">
        <f t="shared" si="3"/>
        <v>MUHAMMAD RINALDI MAULANA</v>
      </c>
      <c r="C343" s="8"/>
      <c r="D343" s="8"/>
      <c r="E343" s="8"/>
      <c r="F343" s="8"/>
      <c r="G343" s="8"/>
      <c r="H343" s="8"/>
      <c r="I343" s="8"/>
      <c r="J343" s="8"/>
      <c r="K343" s="8"/>
      <c r="L343" s="8"/>
      <c r="M343" s="8" t="str">
        <f t="shared" si="4"/>
        <v/>
      </c>
    </row>
    <row r="344" spans="1:13" ht="17.25" customHeight="1">
      <c r="A344" s="228">
        <v>29</v>
      </c>
      <c r="B344" s="8" t="str">
        <f t="shared" si="3"/>
        <v>MUHAMMAD RIZAL</v>
      </c>
      <c r="C344" s="8"/>
      <c r="D344" s="8"/>
      <c r="E344" s="8"/>
      <c r="F344" s="8"/>
      <c r="G344" s="8"/>
      <c r="H344" s="8"/>
      <c r="I344" s="8"/>
      <c r="J344" s="8"/>
      <c r="K344" s="8"/>
      <c r="L344" s="8"/>
      <c r="M344" s="8" t="str">
        <f t="shared" si="4"/>
        <v/>
      </c>
    </row>
    <row r="345" spans="1:13" ht="17.25" customHeight="1">
      <c r="A345" s="228">
        <v>30</v>
      </c>
      <c r="B345" s="8" t="str">
        <f t="shared" si="3"/>
        <v>MUHAMMAD RUDI</v>
      </c>
      <c r="C345" s="8"/>
      <c r="D345" s="8"/>
      <c r="E345" s="8"/>
      <c r="F345" s="8"/>
      <c r="G345" s="8"/>
      <c r="H345" s="8"/>
      <c r="I345" s="8"/>
      <c r="J345" s="8"/>
      <c r="K345" s="8"/>
      <c r="L345" s="8"/>
      <c r="M345" s="8" t="str">
        <f t="shared" si="4"/>
        <v/>
      </c>
    </row>
    <row r="346" spans="1:13" ht="17.25" customHeight="1">
      <c r="A346" s="228">
        <v>31</v>
      </c>
      <c r="B346" s="8" t="str">
        <f t="shared" si="3"/>
        <v>MUHAMMAD SARBANI</v>
      </c>
      <c r="C346" s="8"/>
      <c r="D346" s="8"/>
      <c r="E346" s="8"/>
      <c r="F346" s="8"/>
      <c r="G346" s="8"/>
      <c r="H346" s="8"/>
      <c r="I346" s="8"/>
      <c r="J346" s="8"/>
      <c r="K346" s="8"/>
      <c r="L346" s="8"/>
      <c r="M346" s="8" t="str">
        <f t="shared" si="4"/>
        <v/>
      </c>
    </row>
    <row r="347" spans="1:13" ht="17.25" customHeight="1">
      <c r="A347" s="228">
        <v>32</v>
      </c>
      <c r="B347" s="8" t="str">
        <f t="shared" si="3"/>
        <v>MUHAMMAD SYIFA ALIF NUGRAHA</v>
      </c>
      <c r="C347" s="8"/>
      <c r="D347" s="8"/>
      <c r="E347" s="8"/>
      <c r="F347" s="8"/>
      <c r="G347" s="8"/>
      <c r="H347" s="8"/>
      <c r="I347" s="8"/>
      <c r="J347" s="8"/>
      <c r="K347" s="8"/>
      <c r="L347" s="8"/>
      <c r="M347" s="8" t="str">
        <f t="shared" si="4"/>
        <v/>
      </c>
    </row>
    <row r="348" spans="1:13" ht="17.25" customHeight="1">
      <c r="A348" s="228">
        <v>33</v>
      </c>
      <c r="B348" s="8" t="str">
        <f t="shared" si="3"/>
        <v>MUHAMMAD YUSUF</v>
      </c>
      <c r="C348" s="8"/>
      <c r="D348" s="8"/>
      <c r="E348" s="8"/>
      <c r="F348" s="8"/>
      <c r="G348" s="8"/>
      <c r="H348" s="8"/>
      <c r="I348" s="8"/>
      <c r="J348" s="8"/>
      <c r="K348" s="8"/>
      <c r="L348" s="8"/>
      <c r="M348" s="8" t="str">
        <f t="shared" si="4"/>
        <v/>
      </c>
    </row>
    <row r="349" spans="1:13" ht="17.25" customHeight="1">
      <c r="A349" s="228">
        <v>34</v>
      </c>
      <c r="B349" s="8" t="str">
        <f t="shared" si="3"/>
        <v>OSAMAH NASRULLAH</v>
      </c>
      <c r="C349" s="8"/>
      <c r="D349" s="8"/>
      <c r="E349" s="8"/>
      <c r="F349" s="8"/>
      <c r="G349" s="8"/>
      <c r="H349" s="8"/>
      <c r="I349" s="8"/>
      <c r="J349" s="8"/>
      <c r="K349" s="8"/>
      <c r="L349" s="8"/>
      <c r="M349" s="8" t="str">
        <f t="shared" si="4"/>
        <v/>
      </c>
    </row>
    <row r="350" spans="1:13" ht="17.25" customHeight="1">
      <c r="A350" s="228">
        <v>35</v>
      </c>
      <c r="B350" s="8" t="str">
        <f t="shared" si="3"/>
        <v>RUDISA</v>
      </c>
      <c r="C350" s="8"/>
      <c r="D350" s="8"/>
      <c r="E350" s="8"/>
      <c r="F350" s="8"/>
      <c r="G350" s="8"/>
      <c r="H350" s="8"/>
      <c r="I350" s="8"/>
      <c r="J350" s="8"/>
      <c r="K350" s="8"/>
      <c r="L350" s="8"/>
      <c r="M350" s="8" t="str">
        <f t="shared" si="4"/>
        <v/>
      </c>
    </row>
    <row r="351" spans="1:13" ht="17.25" customHeight="1">
      <c r="A351" s="228">
        <v>36</v>
      </c>
      <c r="B351" s="8" t="str">
        <f t="shared" si="3"/>
        <v>ZAINAL ILMI</v>
      </c>
      <c r="C351" s="8"/>
      <c r="D351" s="8"/>
      <c r="E351" s="8"/>
      <c r="F351" s="8"/>
      <c r="G351" s="8"/>
      <c r="H351" s="8"/>
      <c r="I351" s="8"/>
      <c r="J351" s="8"/>
      <c r="K351" s="8"/>
      <c r="L351" s="8"/>
      <c r="M351" s="8" t="str">
        <f t="shared" si="4"/>
        <v/>
      </c>
    </row>
    <row r="352" spans="1:13" ht="17.25" customHeight="1">
      <c r="A352" s="228">
        <v>37</v>
      </c>
      <c r="B352" s="8">
        <f t="shared" si="3"/>
        <v>0</v>
      </c>
      <c r="C352" s="8"/>
      <c r="D352" s="8"/>
      <c r="E352" s="8"/>
      <c r="F352" s="8"/>
      <c r="G352" s="8"/>
      <c r="H352" s="8"/>
      <c r="I352" s="8"/>
      <c r="J352" s="8"/>
      <c r="K352" s="8"/>
      <c r="L352" s="8"/>
      <c r="M352" s="8" t="str">
        <f t="shared" si="4"/>
        <v/>
      </c>
    </row>
    <row r="353" spans="1:13" ht="17.25" customHeight="1">
      <c r="A353" s="228">
        <v>38</v>
      </c>
      <c r="B353" s="8">
        <f t="shared" si="3"/>
        <v>0</v>
      </c>
      <c r="C353" s="8"/>
      <c r="D353" s="8"/>
      <c r="E353" s="8"/>
      <c r="F353" s="8"/>
      <c r="G353" s="8"/>
      <c r="H353" s="8"/>
      <c r="I353" s="8"/>
      <c r="J353" s="8"/>
      <c r="K353" s="8"/>
      <c r="L353" s="8"/>
      <c r="M353" s="8" t="str">
        <f t="shared" si="4"/>
        <v/>
      </c>
    </row>
    <row r="354" spans="1:13" ht="17.25" customHeight="1">
      <c r="A354" s="228">
        <v>39</v>
      </c>
      <c r="B354" s="8">
        <f t="shared" si="3"/>
        <v>0</v>
      </c>
      <c r="C354" s="8"/>
      <c r="D354" s="8"/>
      <c r="E354" s="8"/>
      <c r="F354" s="8"/>
      <c r="G354" s="8"/>
      <c r="H354" s="8"/>
      <c r="I354" s="8"/>
      <c r="J354" s="8"/>
      <c r="K354" s="8"/>
      <c r="L354" s="8"/>
      <c r="M354" s="8" t="str">
        <f t="shared" si="4"/>
        <v/>
      </c>
    </row>
    <row r="355" spans="1:13" ht="17.25" customHeight="1">
      <c r="A355" s="228">
        <v>40</v>
      </c>
      <c r="B355" s="8">
        <f t="shared" si="3"/>
        <v>0</v>
      </c>
      <c r="C355" s="8"/>
      <c r="D355" s="8"/>
      <c r="E355" s="8"/>
      <c r="F355" s="8"/>
      <c r="G355" s="8"/>
      <c r="H355" s="8"/>
      <c r="I355" s="8"/>
      <c r="J355" s="8"/>
      <c r="K355" s="8"/>
      <c r="L355" s="8"/>
      <c r="M355" s="8" t="str">
        <f t="shared" si="4"/>
        <v/>
      </c>
    </row>
    <row r="357" spans="1:13" ht="17.25" customHeight="1">
      <c r="A357" s="1" t="s">
        <v>182</v>
      </c>
    </row>
    <row r="358" spans="1:13" ht="17.25" customHeight="1">
      <c r="B358" s="1" t="s">
        <v>159</v>
      </c>
    </row>
    <row r="359" spans="1:13" ht="17.25" customHeight="1">
      <c r="B359" s="1" t="s">
        <v>160</v>
      </c>
    </row>
    <row r="360" spans="1:13" ht="17.25" customHeight="1">
      <c r="B360" s="1" t="s">
        <v>161</v>
      </c>
    </row>
    <row r="361" spans="1:13" ht="17.25" customHeight="1">
      <c r="B361" s="1" t="s">
        <v>162</v>
      </c>
    </row>
    <row r="363" spans="1:13" ht="17.25" customHeight="1">
      <c r="A363" s="1" t="s">
        <v>163</v>
      </c>
    </row>
    <row r="364" spans="1:13" ht="17.25" customHeight="1">
      <c r="A364" s="14">
        <v>1</v>
      </c>
      <c r="B364" s="327" t="s">
        <v>391</v>
      </c>
      <c r="C364" s="327"/>
      <c r="D364" s="327"/>
      <c r="E364" s="327"/>
      <c r="F364" s="327"/>
      <c r="G364" s="327"/>
      <c r="H364" s="327"/>
    </row>
    <row r="365" spans="1:13" ht="17.25" customHeight="1">
      <c r="A365" s="14">
        <v>2</v>
      </c>
      <c r="B365" s="327" t="s">
        <v>393</v>
      </c>
      <c r="C365" s="327"/>
      <c r="D365" s="327"/>
      <c r="E365" s="327"/>
      <c r="F365" s="327"/>
      <c r="G365" s="327"/>
      <c r="H365" s="327"/>
    </row>
    <row r="366" spans="1:13" ht="17.25" customHeight="1">
      <c r="A366" s="14">
        <v>3</v>
      </c>
      <c r="B366" s="327" t="s">
        <v>394</v>
      </c>
      <c r="C366" s="327"/>
      <c r="D366" s="327"/>
      <c r="E366" s="327"/>
      <c r="F366" s="327"/>
      <c r="G366" s="327"/>
      <c r="H366" s="327"/>
    </row>
    <row r="367" spans="1:13" ht="17.25" customHeight="1">
      <c r="A367" s="14">
        <v>4</v>
      </c>
      <c r="B367" s="327"/>
      <c r="C367" s="327"/>
      <c r="D367" s="327"/>
      <c r="E367" s="327"/>
      <c r="F367" s="327"/>
      <c r="G367" s="327"/>
      <c r="H367" s="327"/>
    </row>
    <row r="368" spans="1:13" ht="17.25" customHeight="1">
      <c r="A368" s="14">
        <v>5</v>
      </c>
      <c r="B368" s="327"/>
      <c r="C368" s="327"/>
      <c r="D368" s="327"/>
      <c r="E368" s="327"/>
      <c r="F368" s="327"/>
      <c r="G368" s="327"/>
      <c r="H368" s="327"/>
    </row>
    <row r="369" spans="1:10" ht="17.25" customHeight="1">
      <c r="A369" s="14">
        <v>6</v>
      </c>
      <c r="B369" s="327"/>
      <c r="C369" s="327"/>
      <c r="D369" s="327"/>
      <c r="E369" s="327"/>
      <c r="F369" s="327"/>
      <c r="G369" s="327"/>
      <c r="H369" s="327"/>
    </row>
    <row r="370" spans="1:10" ht="17.25" customHeight="1">
      <c r="A370" s="14">
        <v>7</v>
      </c>
      <c r="B370" s="327"/>
      <c r="C370" s="327"/>
      <c r="D370" s="327"/>
      <c r="E370" s="327"/>
      <c r="F370" s="327"/>
      <c r="G370" s="327"/>
      <c r="H370" s="327"/>
    </row>
    <row r="371" spans="1:10" ht="17.25" customHeight="1">
      <c r="A371" s="14">
        <v>8</v>
      </c>
      <c r="B371" s="327"/>
      <c r="C371" s="327"/>
      <c r="D371" s="327"/>
      <c r="E371" s="327"/>
      <c r="F371" s="327"/>
      <c r="G371" s="327"/>
      <c r="H371" s="327"/>
    </row>
    <row r="372" spans="1:10" ht="17.25" customHeight="1">
      <c r="A372" s="14">
        <v>9</v>
      </c>
      <c r="B372" s="327"/>
      <c r="C372" s="327"/>
      <c r="D372" s="327"/>
      <c r="E372" s="327"/>
      <c r="F372" s="327"/>
      <c r="G372" s="327"/>
      <c r="H372" s="327"/>
    </row>
    <row r="373" spans="1:10" ht="17.25" customHeight="1">
      <c r="A373" s="14">
        <v>10</v>
      </c>
      <c r="B373" s="327"/>
      <c r="C373" s="327"/>
      <c r="D373" s="327"/>
      <c r="E373" s="327"/>
      <c r="F373" s="327"/>
      <c r="G373" s="327"/>
      <c r="H373" s="327"/>
    </row>
    <row r="375" spans="1:10" ht="17.25" customHeight="1">
      <c r="B375" s="1" t="s">
        <v>164</v>
      </c>
    </row>
    <row r="376" spans="1:10" ht="17.25" customHeight="1">
      <c r="A376" s="479" t="s">
        <v>165</v>
      </c>
      <c r="B376" s="465"/>
      <c r="C376" s="97" t="s">
        <v>166</v>
      </c>
      <c r="D376" s="97"/>
      <c r="E376" s="97" t="s">
        <v>167</v>
      </c>
      <c r="F376" s="97"/>
      <c r="G376" s="97"/>
      <c r="H376" s="97" t="s">
        <v>36</v>
      </c>
    </row>
    <row r="377" spans="1:10" ht="17.25" customHeight="1">
      <c r="A377" s="483" t="e">
        <f>C314</f>
        <v>#REF!</v>
      </c>
      <c r="B377" s="465"/>
      <c r="C377" s="98" t="s">
        <v>168</v>
      </c>
      <c r="D377" s="98"/>
      <c r="E377" s="230"/>
      <c r="F377" s="230"/>
      <c r="G377" s="230"/>
      <c r="H377" s="232"/>
    </row>
    <row r="378" spans="1:10" ht="17.25" customHeight="1">
      <c r="A378" s="487" t="s">
        <v>169</v>
      </c>
      <c r="B378" s="488"/>
      <c r="C378" s="230"/>
      <c r="D378" s="230"/>
      <c r="E378" s="230"/>
      <c r="F378" s="230"/>
      <c r="G378" s="230"/>
      <c r="H378" s="232"/>
    </row>
    <row r="380" spans="1:10" ht="17.25" customHeight="1">
      <c r="A380" s="1" t="s">
        <v>171</v>
      </c>
    </row>
    <row r="381" spans="1:10" ht="81.75" customHeight="1">
      <c r="B381" s="469" t="str">
        <f>"Pembelajaran Remedial dilaksanakan segera setelah diadakan penilaian bagi peserta didik yang mendapat nilai di bawah "&amp;kkmmpp!F8 &amp;" .Strategi pembelajaran remedial dilaksanakan dengan …………………………………….. berdasarkan indikator pembelajaran yang belum dicapai oleh masing-masing peserta didik"</f>
        <v>Pembelajaran Remedial dilaksanakan segera setelah diadakan penilaian bagi peserta didik yang mendapat nilai di bawah 75 .Strategi pembelajaran remedial dilaksanakan dengan …………………………………….. berdasarkan indikator pembelajaran yang belum dicapai oleh masing-masing peserta didik</v>
      </c>
      <c r="C381" s="327"/>
      <c r="D381" s="327"/>
      <c r="E381" s="327"/>
      <c r="F381" s="327"/>
      <c r="G381" s="327"/>
      <c r="H381" s="327"/>
      <c r="I381" s="327"/>
      <c r="J381" s="327"/>
    </row>
    <row r="383" spans="1:10" ht="17.25" customHeight="1">
      <c r="A383" s="1" t="s">
        <v>172</v>
      </c>
    </row>
    <row r="384" spans="1:10" ht="17.25" customHeight="1">
      <c r="B384" s="469" t="str">
        <f>"Pengayaan diberikan kepada peserta didik yang mendapat nilai di atas "&amp;kkmmpp!F8 &amp;" . dengan cara …………………."</f>
        <v>Pengayaan diberikan kepada peserta didik yang mendapat nilai di atas 75 . dengan cara ………………….</v>
      </c>
      <c r="C384" s="327"/>
      <c r="D384" s="327"/>
      <c r="E384" s="327"/>
      <c r="F384" s="327"/>
      <c r="G384" s="327"/>
      <c r="H384" s="327"/>
      <c r="I384" s="327"/>
      <c r="J384" s="327"/>
    </row>
    <row r="386" spans="1:10" ht="17.25" customHeight="1">
      <c r="A386" s="5" t="s">
        <v>173</v>
      </c>
    </row>
    <row r="387" spans="1:10" ht="17.25" customHeight="1">
      <c r="A387" s="1">
        <v>1</v>
      </c>
      <c r="B387" s="1" t="s">
        <v>174</v>
      </c>
      <c r="C387" s="466" t="s">
        <v>405</v>
      </c>
      <c r="D387" s="466"/>
      <c r="E387" s="466"/>
      <c r="F387" s="466"/>
      <c r="G387" s="466"/>
      <c r="H387" s="466"/>
      <c r="I387" s="466"/>
      <c r="J387" s="466"/>
    </row>
    <row r="389" spans="1:10" ht="17.25" customHeight="1">
      <c r="A389" s="1">
        <v>2</v>
      </c>
      <c r="B389" s="1" t="s">
        <v>175</v>
      </c>
      <c r="C389" s="466" t="s">
        <v>406</v>
      </c>
      <c r="D389" s="466"/>
      <c r="E389" s="466"/>
      <c r="F389" s="466"/>
      <c r="G389" s="466"/>
      <c r="H389" s="466"/>
      <c r="I389" s="466"/>
      <c r="J389" s="466"/>
    </row>
    <row r="391" spans="1:10" s="7" customFormat="1" ht="36" customHeight="1">
      <c r="A391" s="7">
        <v>3</v>
      </c>
      <c r="B391" s="7" t="s">
        <v>51</v>
      </c>
      <c r="C391" s="327" t="str">
        <f>": "&amp;silabus!G35</f>
        <v>: - Buku Pengetahuan Bahan
- Tempat Usaha/Toko/MM</v>
      </c>
      <c r="D391" s="327"/>
      <c r="E391" s="327"/>
      <c r="F391" s="327"/>
      <c r="G391" s="327"/>
      <c r="H391" s="327"/>
      <c r="I391" s="327"/>
      <c r="J391" s="327"/>
    </row>
    <row r="393" spans="1:10" ht="17.25" customHeight="1">
      <c r="B393" s="1" t="s">
        <v>176</v>
      </c>
      <c r="H393" s="1" t="str">
        <f>ki!C11</f>
        <v>Barabai, 16 April 2020</v>
      </c>
    </row>
    <row r="394" spans="1:10" ht="17.25" customHeight="1">
      <c r="B394" s="1" t="str">
        <f>ki!A12</f>
        <v>Kepala SMKN 1 Barabai</v>
      </c>
      <c r="H394" s="1" t="str">
        <f>ki!C12</f>
        <v>Guru Mata Pelajaran</v>
      </c>
    </row>
    <row r="398" spans="1:10" ht="17.25" customHeight="1">
      <c r="B398" s="1" t="str">
        <f>ki!A16</f>
        <v>Norta Dewi Yuniati, S.P, M.Pd</v>
      </c>
      <c r="H398" s="1" t="str">
        <f>ki!C16</f>
        <v>Abdian Noor, S.Pd</v>
      </c>
    </row>
    <row r="399" spans="1:10" ht="17.25" customHeight="1">
      <c r="B399" s="1" t="str">
        <f>ki!A17</f>
        <v>NIP. 19710623 200604 2 021</v>
      </c>
      <c r="H399" s="1" t="str">
        <f>ki!C17</f>
        <v>NIP. 19680906 199412 1 005</v>
      </c>
    </row>
  </sheetData>
  <mergeCells count="234">
    <mergeCell ref="B384:J384"/>
    <mergeCell ref="C387:J387"/>
    <mergeCell ref="C389:J389"/>
    <mergeCell ref="C391:J391"/>
    <mergeCell ref="B372:H372"/>
    <mergeCell ref="B373:H373"/>
    <mergeCell ref="A376:B376"/>
    <mergeCell ref="A377:B377"/>
    <mergeCell ref="A378:B378"/>
    <mergeCell ref="B381:J381"/>
    <mergeCell ref="B366:H366"/>
    <mergeCell ref="B367:H367"/>
    <mergeCell ref="B368:H368"/>
    <mergeCell ref="B369:H369"/>
    <mergeCell ref="B370:H370"/>
    <mergeCell ref="B371:H371"/>
    <mergeCell ref="B308:H308"/>
    <mergeCell ref="B309:H309"/>
    <mergeCell ref="B310:H310"/>
    <mergeCell ref="C314:L314"/>
    <mergeCell ref="B364:H364"/>
    <mergeCell ref="B365:H365"/>
    <mergeCell ref="B302:H302"/>
    <mergeCell ref="B303:H303"/>
    <mergeCell ref="B304:H304"/>
    <mergeCell ref="B305:H305"/>
    <mergeCell ref="B306:H306"/>
    <mergeCell ref="B307:H307"/>
    <mergeCell ref="B254:H254"/>
    <mergeCell ref="A257:A258"/>
    <mergeCell ref="B257:B258"/>
    <mergeCell ref="C257:L257"/>
    <mergeCell ref="M257:M258"/>
    <mergeCell ref="B301:H301"/>
    <mergeCell ref="B248:H248"/>
    <mergeCell ref="B249:H249"/>
    <mergeCell ref="B250:H250"/>
    <mergeCell ref="B251:H251"/>
    <mergeCell ref="B252:H252"/>
    <mergeCell ref="B253:H253"/>
    <mergeCell ref="B242:H242"/>
    <mergeCell ref="B243:H243"/>
    <mergeCell ref="A244:H244"/>
    <mergeCell ref="B245:H245"/>
    <mergeCell ref="B246:H246"/>
    <mergeCell ref="B247:H247"/>
    <mergeCell ref="B236:H236"/>
    <mergeCell ref="B237:H237"/>
    <mergeCell ref="B238:H238"/>
    <mergeCell ref="B239:H239"/>
    <mergeCell ref="B240:H240"/>
    <mergeCell ref="B241:H241"/>
    <mergeCell ref="A232:B232"/>
    <mergeCell ref="C232:D232"/>
    <mergeCell ref="E232:G232"/>
    <mergeCell ref="A233:H233"/>
    <mergeCell ref="B234:H234"/>
    <mergeCell ref="B235:H235"/>
    <mergeCell ref="D140:E140"/>
    <mergeCell ref="D141:E141"/>
    <mergeCell ref="D142:E142"/>
    <mergeCell ref="D143:E143"/>
    <mergeCell ref="A231:B231"/>
    <mergeCell ref="C231:D231"/>
    <mergeCell ref="E231:G231"/>
    <mergeCell ref="A133:H133"/>
    <mergeCell ref="A134:B134"/>
    <mergeCell ref="C134:D134"/>
    <mergeCell ref="E134:G134"/>
    <mergeCell ref="D138:E138"/>
    <mergeCell ref="D139:E139"/>
    <mergeCell ref="A129:H129"/>
    <mergeCell ref="A130:B130"/>
    <mergeCell ref="C130:D130"/>
    <mergeCell ref="E130:G130"/>
    <mergeCell ref="A131:H131"/>
    <mergeCell ref="A132:B132"/>
    <mergeCell ref="C132:D132"/>
    <mergeCell ref="E132:G132"/>
    <mergeCell ref="A124:H124"/>
    <mergeCell ref="A125:B125"/>
    <mergeCell ref="C125:D125"/>
    <mergeCell ref="E125:G125"/>
    <mergeCell ref="A128:B128"/>
    <mergeCell ref="C128:D128"/>
    <mergeCell ref="E128:G128"/>
    <mergeCell ref="A120:H120"/>
    <mergeCell ref="A121:B121"/>
    <mergeCell ref="C121:D121"/>
    <mergeCell ref="E121:G121"/>
    <mergeCell ref="A122:H122"/>
    <mergeCell ref="A123:B123"/>
    <mergeCell ref="C123:D123"/>
    <mergeCell ref="E123:G123"/>
    <mergeCell ref="A115:H115"/>
    <mergeCell ref="A116:B116"/>
    <mergeCell ref="C116:D116"/>
    <mergeCell ref="E116:G116"/>
    <mergeCell ref="A119:B119"/>
    <mergeCell ref="C119:D119"/>
    <mergeCell ref="E119:G119"/>
    <mergeCell ref="A111:H111"/>
    <mergeCell ref="A112:B112"/>
    <mergeCell ref="C112:D112"/>
    <mergeCell ref="E112:G112"/>
    <mergeCell ref="A113:H113"/>
    <mergeCell ref="A114:B114"/>
    <mergeCell ref="C114:D114"/>
    <mergeCell ref="E114:G114"/>
    <mergeCell ref="A106:H106"/>
    <mergeCell ref="A107:B107"/>
    <mergeCell ref="C107:D107"/>
    <mergeCell ref="E107:G107"/>
    <mergeCell ref="A110:B110"/>
    <mergeCell ref="C110:D110"/>
    <mergeCell ref="E110:G110"/>
    <mergeCell ref="A102:H102"/>
    <mergeCell ref="A103:B103"/>
    <mergeCell ref="C103:D103"/>
    <mergeCell ref="E103:G103"/>
    <mergeCell ref="A104:H104"/>
    <mergeCell ref="A105:B105"/>
    <mergeCell ref="C105:D105"/>
    <mergeCell ref="E105:G105"/>
    <mergeCell ref="A97:H97"/>
    <mergeCell ref="A98:B98"/>
    <mergeCell ref="C98:D98"/>
    <mergeCell ref="E98:G98"/>
    <mergeCell ref="A101:B101"/>
    <mergeCell ref="C101:D101"/>
    <mergeCell ref="E101:G101"/>
    <mergeCell ref="A93:H93"/>
    <mergeCell ref="A94:B94"/>
    <mergeCell ref="C94:D94"/>
    <mergeCell ref="E94:G94"/>
    <mergeCell ref="A95:H95"/>
    <mergeCell ref="A96:B96"/>
    <mergeCell ref="C96:D96"/>
    <mergeCell ref="E96:G96"/>
    <mergeCell ref="A88:H88"/>
    <mergeCell ref="A89:B89"/>
    <mergeCell ref="C89:D89"/>
    <mergeCell ref="E89:G89"/>
    <mergeCell ref="A92:B92"/>
    <mergeCell ref="C92:D92"/>
    <mergeCell ref="E92:G92"/>
    <mergeCell ref="A84:H84"/>
    <mergeCell ref="A85:B85"/>
    <mergeCell ref="C85:D85"/>
    <mergeCell ref="E85:G85"/>
    <mergeCell ref="A86:H86"/>
    <mergeCell ref="A87:B87"/>
    <mergeCell ref="C87:D87"/>
    <mergeCell ref="E87:G87"/>
    <mergeCell ref="A79:H79"/>
    <mergeCell ref="A80:B80"/>
    <mergeCell ref="C80:D80"/>
    <mergeCell ref="E80:G80"/>
    <mergeCell ref="A83:B83"/>
    <mergeCell ref="C83:D83"/>
    <mergeCell ref="E83:G83"/>
    <mergeCell ref="A75:H75"/>
    <mergeCell ref="A76:B76"/>
    <mergeCell ref="C76:D76"/>
    <mergeCell ref="E76:G76"/>
    <mergeCell ref="A77:H77"/>
    <mergeCell ref="A78:B78"/>
    <mergeCell ref="C78:D78"/>
    <mergeCell ref="E78:G78"/>
    <mergeCell ref="A70:H70"/>
    <mergeCell ref="A71:B71"/>
    <mergeCell ref="C71:D71"/>
    <mergeCell ref="E71:G71"/>
    <mergeCell ref="A74:B74"/>
    <mergeCell ref="C74:D74"/>
    <mergeCell ref="E74:G74"/>
    <mergeCell ref="A66:H66"/>
    <mergeCell ref="A67:B67"/>
    <mergeCell ref="C67:D67"/>
    <mergeCell ref="E67:G67"/>
    <mergeCell ref="A68:H68"/>
    <mergeCell ref="A69:B69"/>
    <mergeCell ref="C69:D69"/>
    <mergeCell ref="E69:G69"/>
    <mergeCell ref="A61:H61"/>
    <mergeCell ref="A62:B62"/>
    <mergeCell ref="C62:D62"/>
    <mergeCell ref="E62:G62"/>
    <mergeCell ref="A65:B65"/>
    <mergeCell ref="C65:D65"/>
    <mergeCell ref="E65:G65"/>
    <mergeCell ref="A57:H57"/>
    <mergeCell ref="A58:B58"/>
    <mergeCell ref="C58:D58"/>
    <mergeCell ref="E58:G58"/>
    <mergeCell ref="A59:H59"/>
    <mergeCell ref="A60:B60"/>
    <mergeCell ref="C60:D60"/>
    <mergeCell ref="E60:G60"/>
    <mergeCell ref="A52:H52"/>
    <mergeCell ref="A53:B53"/>
    <mergeCell ref="C53:D53"/>
    <mergeCell ref="E53:G53"/>
    <mergeCell ref="A56:B56"/>
    <mergeCell ref="C56:D56"/>
    <mergeCell ref="E56:G56"/>
    <mergeCell ref="A48:H48"/>
    <mergeCell ref="A49:B49"/>
    <mergeCell ref="C49:D49"/>
    <mergeCell ref="E49:G49"/>
    <mergeCell ref="A50:H50"/>
    <mergeCell ref="A51:B51"/>
    <mergeCell ref="C51:D51"/>
    <mergeCell ref="E51:G51"/>
    <mergeCell ref="A30:J30"/>
    <mergeCell ref="A31:J31"/>
    <mergeCell ref="A34:J34"/>
    <mergeCell ref="A35:J35"/>
    <mergeCell ref="A38:J38"/>
    <mergeCell ref="A47:B47"/>
    <mergeCell ref="C47:D47"/>
    <mergeCell ref="E47:G47"/>
    <mergeCell ref="A20:J20"/>
    <mergeCell ref="A21:J21"/>
    <mergeCell ref="A22:J22"/>
    <mergeCell ref="A23:J23"/>
    <mergeCell ref="A26:J26"/>
    <mergeCell ref="A27:J27"/>
    <mergeCell ref="A1:J1"/>
    <mergeCell ref="A2:J2"/>
    <mergeCell ref="A3:J3"/>
    <mergeCell ref="A4:J4"/>
    <mergeCell ref="A5:J5"/>
    <mergeCell ref="A7:J7"/>
  </mergeCells>
  <pageMargins left="0.7" right="0.7" top="0.75" bottom="0.75" header="0.3" footer="0.3"/>
  <pageSetup orientation="portrait" r:id="rId1"/>
  <drawing r:id="rId2"/>
</worksheet>
</file>

<file path=xl/worksheets/sheet44.xml><?xml version="1.0" encoding="utf-8"?>
<worksheet xmlns="http://schemas.openxmlformats.org/spreadsheetml/2006/main" xmlns:r="http://schemas.openxmlformats.org/officeDocument/2006/relationships">
  <dimension ref="A1:N399"/>
  <sheetViews>
    <sheetView topLeftCell="A253" zoomScale="85" zoomScaleNormal="85" workbookViewId="0">
      <selection activeCell="E274" sqref="E274"/>
    </sheetView>
  </sheetViews>
  <sheetFormatPr defaultRowHeight="17.25" customHeight="1"/>
  <cols>
    <col min="1" max="1" width="4.42578125" style="1" customWidth="1"/>
    <col min="2" max="2" width="22.28515625" style="1" customWidth="1"/>
    <col min="3" max="8" width="11.85546875" style="1" customWidth="1"/>
    <col min="9" max="13" width="8.28515625" style="1" customWidth="1"/>
    <col min="14" max="15" width="11.85546875" style="1" customWidth="1"/>
    <col min="16" max="16384" width="9.140625" style="1"/>
  </cols>
  <sheetData>
    <row r="1" spans="1:14" ht="17.25" customHeight="1">
      <c r="A1" s="352" t="str">
        <f>alokasi!A1</f>
        <v>PEMERINTAH KABUPATEN HULU SUNGAI SELATAN</v>
      </c>
      <c r="B1" s="352"/>
      <c r="C1" s="352"/>
      <c r="D1" s="352"/>
      <c r="E1" s="352"/>
      <c r="F1" s="352"/>
      <c r="G1" s="352"/>
      <c r="H1" s="352"/>
      <c r="I1" s="352"/>
      <c r="J1" s="352"/>
    </row>
    <row r="2" spans="1:14" ht="17.25" customHeight="1">
      <c r="A2" s="352" t="str">
        <f>alokasi!A2</f>
        <v>DINAS PENDIDIKAN</v>
      </c>
      <c r="B2" s="352"/>
      <c r="C2" s="352"/>
      <c r="D2" s="352"/>
      <c r="E2" s="352"/>
      <c r="F2" s="352"/>
      <c r="G2" s="352"/>
      <c r="H2" s="352"/>
      <c r="I2" s="352"/>
      <c r="J2" s="352"/>
    </row>
    <row r="3" spans="1:14" ht="17.25" customHeight="1">
      <c r="A3" s="349" t="str">
        <f>alokasi!A3</f>
        <v>SEKOLAH MENENGAH KEJURUAN NEGERI 2 KANDANGAN</v>
      </c>
      <c r="B3" s="349"/>
      <c r="C3" s="349"/>
      <c r="D3" s="349"/>
      <c r="E3" s="349"/>
      <c r="F3" s="349"/>
      <c r="G3" s="349"/>
      <c r="H3" s="349"/>
      <c r="I3" s="349"/>
      <c r="J3" s="349"/>
    </row>
    <row r="4" spans="1:14" ht="17.25" customHeight="1">
      <c r="A4" s="352" t="str">
        <f>alokasi!A4</f>
        <v>Jln .Gambah Dalam No 77 Telp. 22156 Kandangan 71215</v>
      </c>
      <c r="B4" s="352"/>
      <c r="C4" s="352"/>
      <c r="D4" s="352"/>
      <c r="E4" s="352"/>
      <c r="F4" s="352"/>
      <c r="G4" s="352"/>
      <c r="H4" s="352"/>
      <c r="I4" s="352"/>
      <c r="J4" s="352"/>
    </row>
    <row r="5" spans="1:14" ht="17.25" customHeight="1" thickBot="1">
      <c r="A5" s="478" t="str">
        <f>alokasi!A5</f>
        <v>Website : www.smkn2kandangan.sch.id  Email  : smkn2kdg@yahoo.co.id</v>
      </c>
      <c r="B5" s="478"/>
      <c r="C5" s="478"/>
      <c r="D5" s="478"/>
      <c r="E5" s="478"/>
      <c r="F5" s="478"/>
      <c r="G5" s="478"/>
      <c r="H5" s="478"/>
      <c r="I5" s="478"/>
      <c r="J5" s="478"/>
    </row>
    <row r="6" spans="1:14" ht="17.25" customHeight="1" thickTop="1"/>
    <row r="7" spans="1:14" ht="17.25" customHeight="1">
      <c r="A7" s="317" t="s">
        <v>58</v>
      </c>
      <c r="B7" s="317"/>
      <c r="C7" s="317"/>
      <c r="D7" s="317"/>
      <c r="E7" s="317"/>
      <c r="F7" s="317"/>
      <c r="G7" s="317"/>
      <c r="H7" s="317"/>
      <c r="I7" s="317"/>
      <c r="J7" s="317"/>
    </row>
    <row r="9" spans="1:14" ht="17.25" customHeight="1">
      <c r="A9" s="1" t="s">
        <v>373</v>
      </c>
      <c r="C9" s="1" t="str">
        <f>": "&amp;data!$C$3</f>
        <v>: SMKN 1 Barabai</v>
      </c>
    </row>
    <row r="10" spans="1:14" ht="17.25" customHeight="1">
      <c r="A10" s="1" t="s">
        <v>374</v>
      </c>
      <c r="C10" s="1" t="str">
        <f>": "&amp;data!$C$17</f>
        <v>: Bisnis dan Pemasaran</v>
      </c>
    </row>
    <row r="11" spans="1:14" ht="17.25" customHeight="1">
      <c r="A11" s="1" t="s">
        <v>200</v>
      </c>
      <c r="C11" s="1" t="str">
        <f>": "&amp;data!$C$18</f>
        <v>: Bisnis Daring dan Pemasaran</v>
      </c>
    </row>
    <row r="12" spans="1:14" ht="17.25" customHeight="1">
      <c r="A12" s="1" t="s">
        <v>0</v>
      </c>
      <c r="C12" s="1" t="str">
        <f>": "&amp;data!$C$5</f>
        <v>: Administrasi Transakssi</v>
      </c>
    </row>
    <row r="13" spans="1:14" ht="17.25" customHeight="1">
      <c r="A13" s="1" t="s">
        <v>1</v>
      </c>
      <c r="C13" s="1" t="str">
        <f>": "&amp;data!$C$6</f>
        <v>: XI  BDP</v>
      </c>
    </row>
    <row r="14" spans="1:14" ht="17.25" customHeight="1">
      <c r="A14" s="1" t="s">
        <v>38</v>
      </c>
      <c r="C14" s="1" t="str">
        <f>matrik!B4</f>
        <v>Genap</v>
      </c>
    </row>
    <row r="15" spans="1:14" ht="17.25" customHeight="1">
      <c r="A15" s="1" t="s">
        <v>378</v>
      </c>
      <c r="C15" s="96"/>
      <c r="D15" s="96"/>
      <c r="K15" s="1" t="s">
        <v>80</v>
      </c>
      <c r="L15" s="1" t="s">
        <v>385</v>
      </c>
      <c r="M15" s="1" t="s">
        <v>386</v>
      </c>
    </row>
    <row r="16" spans="1:14" ht="17.25" customHeight="1">
      <c r="A16" s="1" t="s">
        <v>379</v>
      </c>
      <c r="C16" s="96" t="e">
        <f>": "&amp;silabus!#REF!&amp;" JP"</f>
        <v>#REF!</v>
      </c>
      <c r="D16" s="96"/>
      <c r="K16" s="96" t="e">
        <f>silabus!#REF!</f>
        <v>#REF!</v>
      </c>
      <c r="L16" s="1" t="e">
        <f>K16*45</f>
        <v>#REF!</v>
      </c>
      <c r="M16" s="1" t="e">
        <f>L16-H49-H53</f>
        <v>#REF!</v>
      </c>
      <c r="N16" s="1" t="s">
        <v>80</v>
      </c>
    </row>
    <row r="17" spans="1:14" ht="17.25" customHeight="1">
      <c r="A17" s="1" t="s">
        <v>380</v>
      </c>
      <c r="C17" s="96" t="e">
        <f>": "&amp;silabus!#REF!&amp;" JP"</f>
        <v>#REF!</v>
      </c>
      <c r="D17" s="96"/>
      <c r="K17" s="96" t="e">
        <f>silabus!#REF!</f>
        <v>#REF!</v>
      </c>
      <c r="L17" s="1" t="e">
        <f>K17*45</f>
        <v>#REF!</v>
      </c>
      <c r="M17" s="1" t="e">
        <f>L17</f>
        <v>#REF!</v>
      </c>
      <c r="N17" s="1" t="s">
        <v>80</v>
      </c>
    </row>
    <row r="19" spans="1:14" ht="17.25" customHeight="1">
      <c r="A19" s="5" t="s">
        <v>59</v>
      </c>
    </row>
    <row r="20" spans="1:14" ht="17.25" customHeight="1">
      <c r="A20" s="327" t="str">
        <f>silabus!$A$14&amp;" "&amp;silabus!$B$14</f>
        <v>KI-1 : Menghayati dan mengamalkan ajaran agama yang dianutnya</v>
      </c>
      <c r="B20" s="327"/>
      <c r="C20" s="327"/>
      <c r="D20" s="327"/>
      <c r="E20" s="327"/>
      <c r="F20" s="327"/>
      <c r="G20" s="327"/>
      <c r="H20" s="327"/>
      <c r="I20" s="327"/>
      <c r="J20" s="327"/>
    </row>
    <row r="21" spans="1:14" ht="17.25" customHeight="1">
      <c r="A21" s="327" t="str">
        <f>silabus!$A$15&amp;" "&amp;silabus!$B$15</f>
        <v>KI-2 : Menghayati dan mengamalkan perilaku jujur, disiplin, santun, peduli (gotong royong, kerja sama, toleran, damai), bertanggung-jawab, responsif, dan proaktif melalui keteladanan, pemberian nasihat, penguatan, pembiasaan, dan pengkondisian secara berkesinambungan serta menunjukkan sikap sebagai bagian dari solusi atas berbagai permasalahan dalam berinteraksi secara efektif dengan lingkungan sosial dan alam serta dalam menempatkan diri sebagai cerminan bangsa dalam pergaulan dunia</v>
      </c>
      <c r="B21" s="327"/>
      <c r="C21" s="327"/>
      <c r="D21" s="327"/>
      <c r="E21" s="327"/>
      <c r="F21" s="327"/>
      <c r="G21" s="327"/>
      <c r="H21" s="327"/>
      <c r="I21" s="327"/>
      <c r="J21" s="327"/>
    </row>
    <row r="22" spans="1:14" ht="17.25" customHeight="1">
      <c r="A22" s="327" t="str">
        <f>silabus!$A$16&amp;" "&amp;silabus!$B$16</f>
        <v>KI-3 : Memahami, menerapkan, menganalisis, dan mengevaluasi tentang pengetahuan faktual, konseptual, operasional dasar, dan metakognitif sesuai dengan bidang dan lingkup kerja Bisnis Daring dan Pemasaran pada tingkat teknis, spesifik, detil, dan kompleks, berkenaan dengan ilmu pengetahuan, teknologi, seni, budaya, dan humaniora dalam konteks pengembangan potensi diri sebagai bagian dari keluarga, sekolah, dunia kerja, warga masyarakat nasional, regional, dan internasional.</v>
      </c>
      <c r="B22" s="327"/>
      <c r="C22" s="327"/>
      <c r="D22" s="327"/>
      <c r="E22" s="327"/>
      <c r="F22" s="327"/>
      <c r="G22" s="327"/>
      <c r="H22" s="327"/>
      <c r="I22" s="327"/>
      <c r="J22" s="327"/>
    </row>
    <row r="23" spans="1:14" ht="17.25" customHeight="1">
      <c r="A23" s="327" t="str">
        <f>silabus!$A$17&amp;" "&amp;silabus!$B$17</f>
        <v>KI-4 : Melaksanakan tugas spesifik dengan menggunakan alat, informasi, dan prosedur kerja yang lazim dilakukan serta memecahkan masalah sesuai dengan lingkup Administrasi Umum sebagai Dasar Bidang Bisnis dan Manajemen. Menampilkan kinerja di bawah bimbingan dengan mutu dan kuantitas yang terukur sesuai dengan standar kompetensi kerja. Menunjukkan keterampilan menalar, mengolah, dan menyaji secara efektif, kreatif, produktif, kritis, mandiri, kolaboratif, komunikatif, dan solutif dalam ranah abstrak terkait dengan pengembangan dari yang dipelajarinya di sekolah, serta mampu melaksanakan tugas spesifik di bawah pengawasan langsung. Menunjukkan keterampilan mempersepsi, kesiapan, meniru, membiasakan, gerak mahir, menjadikan gerak alami dalam ranah konkret terkait dengan pengembangan dari yang dipelajarinya di sekolah, serta mampu melaksanakan tugas spesifik di bawah pengawasan langsung.</v>
      </c>
      <c r="B23" s="327"/>
      <c r="C23" s="327"/>
      <c r="D23" s="327"/>
      <c r="E23" s="327"/>
      <c r="F23" s="327"/>
      <c r="G23" s="327"/>
      <c r="H23" s="327"/>
      <c r="I23" s="327"/>
      <c r="J23" s="327"/>
    </row>
    <row r="25" spans="1:14" ht="17.25" customHeight="1">
      <c r="A25" s="5" t="s">
        <v>60</v>
      </c>
    </row>
    <row r="26" spans="1:14" ht="17.25" customHeight="1">
      <c r="A26" s="327" t="e">
        <f>silabus!#REF!</f>
        <v>#REF!</v>
      </c>
      <c r="B26" s="327"/>
      <c r="C26" s="327"/>
      <c r="D26" s="327"/>
      <c r="E26" s="327"/>
      <c r="F26" s="327"/>
      <c r="G26" s="327"/>
      <c r="H26" s="327"/>
      <c r="I26" s="327"/>
      <c r="J26" s="327"/>
    </row>
    <row r="27" spans="1:14" ht="17.25" customHeight="1">
      <c r="A27" s="327" t="e">
        <f>silabus!#REF!</f>
        <v>#REF!</v>
      </c>
      <c r="B27" s="327"/>
      <c r="C27" s="327"/>
      <c r="D27" s="327"/>
      <c r="E27" s="327"/>
      <c r="F27" s="327"/>
      <c r="G27" s="327"/>
      <c r="H27" s="327"/>
      <c r="I27" s="327"/>
      <c r="J27" s="327"/>
    </row>
    <row r="29" spans="1:14" ht="17.25" customHeight="1">
      <c r="A29" s="5" t="s">
        <v>92</v>
      </c>
    </row>
    <row r="30" spans="1:14" ht="17.25" customHeight="1">
      <c r="A30" s="327" t="e">
        <f>silabus!#REF!</f>
        <v>#REF!</v>
      </c>
      <c r="B30" s="327"/>
      <c r="C30" s="327"/>
      <c r="D30" s="327"/>
      <c r="E30" s="327"/>
      <c r="F30" s="327"/>
      <c r="G30" s="327"/>
      <c r="H30" s="327"/>
      <c r="I30" s="327"/>
      <c r="J30" s="327"/>
    </row>
    <row r="31" spans="1:14" ht="17.25" customHeight="1">
      <c r="A31" s="327" t="e">
        <f>silabus!#REF!</f>
        <v>#REF!</v>
      </c>
      <c r="B31" s="327"/>
      <c r="C31" s="327"/>
      <c r="D31" s="327"/>
      <c r="E31" s="327"/>
      <c r="F31" s="327"/>
      <c r="G31" s="327"/>
      <c r="H31" s="327"/>
      <c r="I31" s="327"/>
      <c r="J31" s="327"/>
    </row>
    <row r="33" spans="1:10" ht="17.25" customHeight="1">
      <c r="A33" s="5" t="s">
        <v>93</v>
      </c>
    </row>
    <row r="34" spans="1:10" ht="17.25" customHeight="1">
      <c r="A34" s="327" t="e">
        <f>matrik!#REF!</f>
        <v>#REF!</v>
      </c>
      <c r="B34" s="327"/>
      <c r="C34" s="327"/>
      <c r="D34" s="327"/>
      <c r="E34" s="327"/>
      <c r="F34" s="327"/>
      <c r="G34" s="327"/>
      <c r="H34" s="327"/>
      <c r="I34" s="327"/>
      <c r="J34" s="327"/>
    </row>
    <row r="35" spans="1:10" ht="17.25" customHeight="1">
      <c r="A35" s="327" t="e">
        <f>matrik!#REF!</f>
        <v>#REF!</v>
      </c>
      <c r="B35" s="327"/>
      <c r="C35" s="327"/>
      <c r="D35" s="327"/>
      <c r="E35" s="327"/>
      <c r="F35" s="327"/>
      <c r="G35" s="327"/>
      <c r="H35" s="327"/>
      <c r="I35" s="327"/>
      <c r="J35" s="327"/>
    </row>
    <row r="37" spans="1:10" ht="17.25" customHeight="1">
      <c r="A37" s="5" t="s">
        <v>94</v>
      </c>
    </row>
    <row r="38" spans="1:10" ht="17.25" customHeight="1">
      <c r="A38" s="327" t="e">
        <f>silabus!#REF!</f>
        <v>#REF!</v>
      </c>
      <c r="B38" s="327"/>
      <c r="C38" s="327"/>
      <c r="D38" s="327"/>
      <c r="E38" s="327"/>
      <c r="F38" s="327"/>
      <c r="G38" s="327"/>
      <c r="H38" s="327"/>
      <c r="I38" s="327"/>
      <c r="J38" s="327"/>
    </row>
    <row r="40" spans="1:10" ht="17.25" customHeight="1">
      <c r="A40" s="5" t="s">
        <v>95</v>
      </c>
    </row>
    <row r="41" spans="1:10" ht="17.25" customHeight="1">
      <c r="A41" s="1">
        <v>1</v>
      </c>
      <c r="B41" s="1" t="s">
        <v>370</v>
      </c>
      <c r="C41" s="1" t="str">
        <f>data!$C$13</f>
        <v>Saintifik</v>
      </c>
    </row>
    <row r="42" spans="1:10" ht="17.25" customHeight="1">
      <c r="A42" s="1">
        <v>2</v>
      </c>
      <c r="B42" s="1" t="s">
        <v>371</v>
      </c>
      <c r="C42" s="1" t="str">
        <f>data!$C$14</f>
        <v>Problem based learning</v>
      </c>
    </row>
    <row r="43" spans="1:10" ht="17.25" customHeight="1">
      <c r="A43" s="1">
        <v>3</v>
      </c>
      <c r="B43" s="1" t="s">
        <v>372</v>
      </c>
      <c r="C43" s="1" t="str">
        <f>data!$C$15</f>
        <v>Paparan, diskusi, tanya jawab, praktik dan eksperimen</v>
      </c>
    </row>
    <row r="45" spans="1:10" ht="17.25" customHeight="1">
      <c r="A45" s="5" t="s">
        <v>96</v>
      </c>
    </row>
    <row r="46" spans="1:10" ht="17.25" customHeight="1">
      <c r="A46" s="1">
        <v>1</v>
      </c>
      <c r="B46" s="1" t="str">
        <f>"Pertemuan ke "&amp;A46&amp;" = "&amp;data!$C$12&amp;" JP"</f>
        <v>Pertemuan ke 1 = 6 JP</v>
      </c>
    </row>
    <row r="47" spans="1:10" s="231" customFormat="1" ht="17.25" customHeight="1">
      <c r="A47" s="467" t="s">
        <v>97</v>
      </c>
      <c r="B47" s="337"/>
      <c r="C47" s="467" t="s">
        <v>18</v>
      </c>
      <c r="D47" s="468"/>
      <c r="E47" s="467" t="str">
        <f>"Deskripsi Kegiatan / Pendekatan "&amp;C41</f>
        <v>Deskripsi Kegiatan / Pendekatan Saintifik</v>
      </c>
      <c r="F47" s="474"/>
      <c r="G47" s="468"/>
      <c r="H47" s="230" t="s">
        <v>384</v>
      </c>
    </row>
    <row r="48" spans="1:10" ht="17.25" customHeight="1">
      <c r="A48" s="463" t="s">
        <v>98</v>
      </c>
      <c r="B48" s="464"/>
      <c r="C48" s="464"/>
      <c r="D48" s="464"/>
      <c r="E48" s="464"/>
      <c r="F48" s="464"/>
      <c r="G48" s="464"/>
      <c r="H48" s="465"/>
    </row>
    <row r="49" spans="1:8" ht="17.25" customHeight="1">
      <c r="A49" s="463"/>
      <c r="B49" s="465"/>
      <c r="C49" s="461"/>
      <c r="D49" s="462"/>
      <c r="E49" s="336" t="str">
        <f>"1. Guru memberi salam, selanjutnya menanyakan kabar peserta didik, dengan menyampaikan ucapan “Bagaimana kabar kalian hari ini? Sudah siapkah belajar? Siapa yang tidak hadir dalam pembelajaran hari ini"&amp;"
2. Guru meminta peserta didik untuk mengecek kerapian seragam dan kebersihan kelas, minimal di sekitar meja dan kursi tempat duduknya"&amp;"
3. Guru meminta salah satu peserta didik untuk memimpin do’a"&amp;" 
4. Guru mengajukan pertanyaan tentang, materi pelajaran
5. Guru menyampaikan KD dan tujuan pembelajaran ranah pengetahuan yang akan dicapai"&amp;"
6. Guru menyampaikan manfaat pelajaran
7. Guru membagi kelas dalam kelompok yang masing-masing beranggotakan 3 peserta didik"</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pengetahuan yang akan dicapai
6. Guru menyampaikan manfaat pelajaran
7. Guru membagi kelas dalam kelompok yang masing-masing beranggotakan 3 peserta didik</v>
      </c>
      <c r="F49" s="473"/>
      <c r="G49" s="337"/>
      <c r="H49" s="229">
        <v>15</v>
      </c>
    </row>
    <row r="50" spans="1:8" ht="17.25" customHeight="1">
      <c r="A50" s="463" t="s">
        <v>99</v>
      </c>
      <c r="B50" s="464"/>
      <c r="C50" s="464"/>
      <c r="D50" s="464"/>
      <c r="E50" s="464"/>
      <c r="F50" s="464"/>
      <c r="G50" s="464"/>
      <c r="H50" s="465"/>
    </row>
    <row r="51" spans="1:8" ht="17.25" customHeight="1">
      <c r="A51" s="463"/>
      <c r="B51" s="465"/>
      <c r="C51" s="336" t="str">
        <f>matrik!C13</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51" s="337"/>
      <c r="E51" s="336" t="e">
        <f>silabus!#REF!</f>
        <v>#REF!</v>
      </c>
      <c r="F51" s="473"/>
      <c r="G51" s="337"/>
      <c r="H51" s="229" t="e">
        <f>M16</f>
        <v>#REF!</v>
      </c>
    </row>
    <row r="52" spans="1:8" ht="17.25" customHeight="1">
      <c r="A52" s="463" t="s">
        <v>100</v>
      </c>
      <c r="B52" s="464"/>
      <c r="C52" s="464"/>
      <c r="D52" s="464"/>
      <c r="E52" s="464"/>
      <c r="F52" s="464"/>
      <c r="G52" s="464"/>
      <c r="H52" s="465"/>
    </row>
    <row r="53" spans="1:8" ht="17.25" customHeight="1">
      <c r="A53" s="463"/>
      <c r="B53" s="465"/>
      <c r="C53" s="463"/>
      <c r="D53" s="465"/>
      <c r="E53" s="336" t="s">
        <v>383</v>
      </c>
      <c r="F53" s="473"/>
      <c r="G53" s="337"/>
      <c r="H53" s="229">
        <v>15</v>
      </c>
    </row>
    <row r="55" spans="1:8" ht="17.25" customHeight="1">
      <c r="A55" s="1">
        <v>2</v>
      </c>
      <c r="B55" s="1" t="str">
        <f>"Pertemuan ke "&amp;A55&amp;" = "&amp;data!$C$12&amp;" JP"</f>
        <v>Pertemuan ke 2 = 6 JP</v>
      </c>
    </row>
    <row r="56" spans="1:8" ht="17.25" customHeight="1">
      <c r="A56" s="467" t="s">
        <v>97</v>
      </c>
      <c r="B56" s="337"/>
      <c r="C56" s="467" t="s">
        <v>18</v>
      </c>
      <c r="D56" s="468"/>
      <c r="E56" s="467" t="str">
        <f>E47</f>
        <v>Deskripsi Kegiatan / Pendekatan Saintifik</v>
      </c>
      <c r="F56" s="474"/>
      <c r="G56" s="468"/>
      <c r="H56" s="230" t="s">
        <v>35</v>
      </c>
    </row>
    <row r="57" spans="1:8" ht="17.25" customHeight="1">
      <c r="A57" s="463" t="s">
        <v>98</v>
      </c>
      <c r="B57" s="464"/>
      <c r="C57" s="464"/>
      <c r="D57" s="464"/>
      <c r="E57" s="464"/>
      <c r="F57" s="464"/>
      <c r="G57" s="464"/>
      <c r="H57" s="465"/>
    </row>
    <row r="58" spans="1:8" ht="17.25" customHeight="1">
      <c r="A58" s="463"/>
      <c r="B58" s="465"/>
      <c r="C58" s="461"/>
      <c r="D58" s="462"/>
      <c r="E58" s="336" t="str">
        <f>"1. Guru memberi salam, selanjutnya menanyakan kabar peserta didik, dengan menyampaikan ucapan “Bagaimana kabar kalian hari ini? Sudah siapkah belajar? Siapa yang tidak hadir dalam pembelajaran hari ini"&amp;"
2. Guru meminta peserta didik untuk mengecek kerapian seragam dan kebersihan kelas, minimal di sekitar meja dan kursi tempat duduknya"&amp;"
3. Guru meminta salah satu peserta didik untuk memimpin do’a"&amp;" 
4. Guru mengajukan pertanyaan tentang, materi pelajaran
5. Guru menyampaikan KD dan tujuan pembelajaran ranah keterampilan yang akan dicapai"&amp;"
6. Guru menyampaikan manfaat pelajaran
7. Guru membagi kelas dalam kelompok yang masing-masing beranggotakan 3 peserta didik"</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58" s="473"/>
      <c r="G58" s="337"/>
      <c r="H58" s="229">
        <f>H49</f>
        <v>15</v>
      </c>
    </row>
    <row r="59" spans="1:8" ht="17.25" customHeight="1">
      <c r="A59" s="463" t="s">
        <v>99</v>
      </c>
      <c r="B59" s="464"/>
      <c r="C59" s="464"/>
      <c r="D59" s="464"/>
      <c r="E59" s="464"/>
      <c r="F59" s="464"/>
      <c r="G59" s="464"/>
      <c r="H59" s="465"/>
    </row>
    <row r="60" spans="1:8" ht="17.25" customHeight="1">
      <c r="A60" s="463"/>
      <c r="B60" s="465"/>
      <c r="C60" s="336" t="str">
        <f>C51</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60" s="337"/>
      <c r="E60" s="336" t="e">
        <f>E51</f>
        <v>#REF!</v>
      </c>
      <c r="F60" s="473"/>
      <c r="G60" s="337"/>
      <c r="H60" s="229" t="e">
        <f>H51</f>
        <v>#REF!</v>
      </c>
    </row>
    <row r="61" spans="1:8" ht="17.25" customHeight="1">
      <c r="A61" s="463" t="s">
        <v>100</v>
      </c>
      <c r="B61" s="464"/>
      <c r="C61" s="464"/>
      <c r="D61" s="464"/>
      <c r="E61" s="464"/>
      <c r="F61" s="464"/>
      <c r="G61" s="464"/>
      <c r="H61" s="465"/>
    </row>
    <row r="62" spans="1:8" ht="17.25" customHeight="1">
      <c r="A62" s="463"/>
      <c r="B62" s="465"/>
      <c r="C62" s="336"/>
      <c r="D62" s="337"/>
      <c r="E62" s="336" t="str">
        <f>E53</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62" s="473"/>
      <c r="G62" s="337"/>
      <c r="H62" s="229">
        <f>H53</f>
        <v>15</v>
      </c>
    </row>
    <row r="64" spans="1:8" ht="17.25" customHeight="1">
      <c r="A64" s="1">
        <v>3</v>
      </c>
      <c r="B64" s="1" t="str">
        <f>"Pertemuan ke "&amp;A64&amp;" = "&amp;data!$C$12&amp;" JP"</f>
        <v>Pertemuan ke 3 = 6 JP</v>
      </c>
    </row>
    <row r="65" spans="1:8" ht="17.25" customHeight="1">
      <c r="A65" s="467" t="s">
        <v>97</v>
      </c>
      <c r="B65" s="337"/>
      <c r="C65" s="467" t="s">
        <v>18</v>
      </c>
      <c r="D65" s="468"/>
      <c r="E65" s="467" t="str">
        <f>E56</f>
        <v>Deskripsi Kegiatan / Pendekatan Saintifik</v>
      </c>
      <c r="F65" s="474"/>
      <c r="G65" s="468"/>
      <c r="H65" s="230" t="s">
        <v>35</v>
      </c>
    </row>
    <row r="66" spans="1:8" ht="17.25" customHeight="1">
      <c r="A66" s="463" t="s">
        <v>98</v>
      </c>
      <c r="B66" s="464"/>
      <c r="C66" s="464"/>
      <c r="D66" s="464"/>
      <c r="E66" s="464"/>
      <c r="F66" s="464"/>
      <c r="G66" s="464"/>
      <c r="H66" s="465"/>
    </row>
    <row r="67" spans="1:8" ht="17.25" customHeight="1">
      <c r="A67" s="463"/>
      <c r="B67" s="465"/>
      <c r="C67" s="461"/>
      <c r="D67" s="462"/>
      <c r="E67" s="336" t="str">
        <f>E58</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67" s="473"/>
      <c r="G67" s="337"/>
      <c r="H67" s="228">
        <f>H58</f>
        <v>15</v>
      </c>
    </row>
    <row r="68" spans="1:8" ht="17.25" customHeight="1">
      <c r="A68" s="463" t="s">
        <v>99</v>
      </c>
      <c r="B68" s="464"/>
      <c r="C68" s="464"/>
      <c r="D68" s="464"/>
      <c r="E68" s="464"/>
      <c r="F68" s="464"/>
      <c r="G68" s="464"/>
      <c r="H68" s="465"/>
    </row>
    <row r="69" spans="1:8" ht="17.25" customHeight="1">
      <c r="A69" s="463"/>
      <c r="B69" s="465"/>
      <c r="C69" s="336" t="str">
        <f>C60</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69" s="337"/>
      <c r="E69" s="336" t="e">
        <f>E60</f>
        <v>#REF!</v>
      </c>
      <c r="F69" s="473"/>
      <c r="G69" s="337"/>
      <c r="H69" s="229" t="e">
        <f>H60</f>
        <v>#REF!</v>
      </c>
    </row>
    <row r="70" spans="1:8" ht="17.25" customHeight="1">
      <c r="A70" s="463" t="s">
        <v>100</v>
      </c>
      <c r="B70" s="464"/>
      <c r="C70" s="464"/>
      <c r="D70" s="464"/>
      <c r="E70" s="464"/>
      <c r="F70" s="464"/>
      <c r="G70" s="464"/>
      <c r="H70" s="465"/>
    </row>
    <row r="71" spans="1:8" ht="17.25" customHeight="1">
      <c r="A71" s="463"/>
      <c r="B71" s="465"/>
      <c r="C71" s="336"/>
      <c r="D71" s="337"/>
      <c r="E71" s="336" t="str">
        <f>E62</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71" s="473"/>
      <c r="G71" s="337"/>
      <c r="H71" s="229">
        <f>H62</f>
        <v>15</v>
      </c>
    </row>
    <row r="73" spans="1:8" ht="17.25" customHeight="1">
      <c r="A73" s="1">
        <v>4</v>
      </c>
      <c r="B73" s="1" t="str">
        <f>"Pertemuan ke "&amp;A73&amp;" = "&amp;data!$C$12&amp;" JP"</f>
        <v>Pertemuan ke 4 = 6 JP</v>
      </c>
    </row>
    <row r="74" spans="1:8" ht="17.25" customHeight="1">
      <c r="A74" s="467" t="s">
        <v>97</v>
      </c>
      <c r="B74" s="337"/>
      <c r="C74" s="467" t="s">
        <v>18</v>
      </c>
      <c r="D74" s="468"/>
      <c r="E74" s="467" t="str">
        <f>E65</f>
        <v>Deskripsi Kegiatan / Pendekatan Saintifik</v>
      </c>
      <c r="F74" s="474"/>
      <c r="G74" s="468"/>
      <c r="H74" s="230" t="s">
        <v>35</v>
      </c>
    </row>
    <row r="75" spans="1:8" ht="17.25" customHeight="1">
      <c r="A75" s="463" t="s">
        <v>98</v>
      </c>
      <c r="B75" s="464"/>
      <c r="C75" s="464"/>
      <c r="D75" s="464"/>
      <c r="E75" s="464"/>
      <c r="F75" s="464"/>
      <c r="G75" s="464"/>
      <c r="H75" s="465"/>
    </row>
    <row r="76" spans="1:8" ht="17.25" customHeight="1">
      <c r="A76" s="463"/>
      <c r="B76" s="465"/>
      <c r="C76" s="336"/>
      <c r="D76" s="337"/>
      <c r="E76" s="336" t="str">
        <f>E67</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76" s="473"/>
      <c r="G76" s="337"/>
      <c r="H76" s="229">
        <f>H67</f>
        <v>15</v>
      </c>
    </row>
    <row r="77" spans="1:8" ht="17.25" customHeight="1">
      <c r="A77" s="463" t="s">
        <v>99</v>
      </c>
      <c r="B77" s="464"/>
      <c r="C77" s="464"/>
      <c r="D77" s="464"/>
      <c r="E77" s="464"/>
      <c r="F77" s="464"/>
      <c r="G77" s="464"/>
      <c r="H77" s="465"/>
    </row>
    <row r="78" spans="1:8" ht="17.25" customHeight="1">
      <c r="A78" s="463"/>
      <c r="B78" s="465"/>
      <c r="C78" s="336" t="str">
        <f>C69</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78" s="337"/>
      <c r="E78" s="336" t="e">
        <f>E69</f>
        <v>#REF!</v>
      </c>
      <c r="F78" s="473"/>
      <c r="G78" s="337"/>
      <c r="H78" s="229" t="e">
        <f>H69</f>
        <v>#REF!</v>
      </c>
    </row>
    <row r="79" spans="1:8" ht="17.25" customHeight="1">
      <c r="A79" s="463" t="s">
        <v>100</v>
      </c>
      <c r="B79" s="464"/>
      <c r="C79" s="464"/>
      <c r="D79" s="464"/>
      <c r="E79" s="464"/>
      <c r="F79" s="464"/>
      <c r="G79" s="464"/>
      <c r="H79" s="465"/>
    </row>
    <row r="80" spans="1:8" ht="17.25" customHeight="1">
      <c r="A80" s="463"/>
      <c r="B80" s="465"/>
      <c r="C80" s="336"/>
      <c r="D80" s="337"/>
      <c r="E80" s="336" t="str">
        <f>E71</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80" s="473"/>
      <c r="G80" s="337"/>
      <c r="H80" s="229">
        <f>H71</f>
        <v>15</v>
      </c>
    </row>
    <row r="82" spans="1:8" ht="17.25" customHeight="1">
      <c r="A82" s="1">
        <v>5</v>
      </c>
      <c r="B82" s="1" t="str">
        <f>"Pertemuan ke "&amp;A82&amp;" = "&amp;data!$C$12&amp;" JP"</f>
        <v>Pertemuan ke 5 = 6 JP</v>
      </c>
    </row>
    <row r="83" spans="1:8" ht="17.25" customHeight="1">
      <c r="A83" s="467" t="s">
        <v>97</v>
      </c>
      <c r="B83" s="337"/>
      <c r="C83" s="467" t="s">
        <v>18</v>
      </c>
      <c r="D83" s="468"/>
      <c r="E83" s="467" t="str">
        <f>E74</f>
        <v>Deskripsi Kegiatan / Pendekatan Saintifik</v>
      </c>
      <c r="F83" s="474"/>
      <c r="G83" s="468"/>
      <c r="H83" s="230" t="s">
        <v>35</v>
      </c>
    </row>
    <row r="84" spans="1:8" ht="17.25" customHeight="1">
      <c r="A84" s="463" t="s">
        <v>98</v>
      </c>
      <c r="B84" s="464"/>
      <c r="C84" s="464"/>
      <c r="D84" s="464"/>
      <c r="E84" s="464"/>
      <c r="F84" s="464"/>
      <c r="G84" s="464"/>
      <c r="H84" s="465"/>
    </row>
    <row r="85" spans="1:8" ht="17.25" customHeight="1">
      <c r="A85" s="463"/>
      <c r="B85" s="465"/>
      <c r="C85" s="336"/>
      <c r="D85" s="337"/>
      <c r="E85" s="336" t="str">
        <f>E76</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85" s="473"/>
      <c r="G85" s="337"/>
      <c r="H85" s="229">
        <f>H76</f>
        <v>15</v>
      </c>
    </row>
    <row r="86" spans="1:8" ht="17.25" customHeight="1">
      <c r="A86" s="463" t="s">
        <v>99</v>
      </c>
      <c r="B86" s="464"/>
      <c r="C86" s="464"/>
      <c r="D86" s="464"/>
      <c r="E86" s="464"/>
      <c r="F86" s="464"/>
      <c r="G86" s="464"/>
      <c r="H86" s="465"/>
    </row>
    <row r="87" spans="1:8" ht="17.25" customHeight="1">
      <c r="A87" s="463"/>
      <c r="B87" s="465"/>
      <c r="C87" s="336" t="str">
        <f>C78</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87" s="337"/>
      <c r="E87" s="336" t="e">
        <f>E78</f>
        <v>#REF!</v>
      </c>
      <c r="F87" s="473"/>
      <c r="G87" s="337"/>
      <c r="H87" s="229" t="e">
        <f>H78</f>
        <v>#REF!</v>
      </c>
    </row>
    <row r="88" spans="1:8" ht="17.25" customHeight="1">
      <c r="A88" s="463" t="s">
        <v>100</v>
      </c>
      <c r="B88" s="464"/>
      <c r="C88" s="464"/>
      <c r="D88" s="464"/>
      <c r="E88" s="464"/>
      <c r="F88" s="464"/>
      <c r="G88" s="464"/>
      <c r="H88" s="465"/>
    </row>
    <row r="89" spans="1:8" ht="17.25" customHeight="1">
      <c r="A89" s="463"/>
      <c r="B89" s="465"/>
      <c r="C89" s="336"/>
      <c r="D89" s="337"/>
      <c r="E89" s="336" t="str">
        <f>E80</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89" s="473"/>
      <c r="G89" s="337"/>
      <c r="H89" s="229">
        <f>H80</f>
        <v>15</v>
      </c>
    </row>
    <row r="91" spans="1:8" ht="17.25" customHeight="1">
      <c r="A91" s="1">
        <v>6</v>
      </c>
      <c r="B91" s="1" t="str">
        <f>"Pertemuan ke "&amp;A91&amp;" = "&amp;data!$C$12&amp;" JP"</f>
        <v>Pertemuan ke 6 = 6 JP</v>
      </c>
    </row>
    <row r="92" spans="1:8" ht="17.25" customHeight="1">
      <c r="A92" s="467" t="s">
        <v>97</v>
      </c>
      <c r="B92" s="337"/>
      <c r="C92" s="467" t="s">
        <v>18</v>
      </c>
      <c r="D92" s="468"/>
      <c r="E92" s="467" t="str">
        <f>E83</f>
        <v>Deskripsi Kegiatan / Pendekatan Saintifik</v>
      </c>
      <c r="F92" s="474"/>
      <c r="G92" s="468"/>
      <c r="H92" s="230" t="s">
        <v>35</v>
      </c>
    </row>
    <row r="93" spans="1:8" ht="17.25" customHeight="1">
      <c r="A93" s="463" t="s">
        <v>98</v>
      </c>
      <c r="B93" s="464"/>
      <c r="C93" s="464"/>
      <c r="D93" s="464"/>
      <c r="E93" s="464"/>
      <c r="F93" s="464"/>
      <c r="G93" s="464"/>
      <c r="H93" s="465"/>
    </row>
    <row r="94" spans="1:8" ht="17.25" customHeight="1">
      <c r="A94" s="463"/>
      <c r="B94" s="465"/>
      <c r="C94" s="336"/>
      <c r="D94" s="337"/>
      <c r="E94" s="336" t="str">
        <f>E85</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94" s="473"/>
      <c r="G94" s="337"/>
      <c r="H94" s="229">
        <f>H85</f>
        <v>15</v>
      </c>
    </row>
    <row r="95" spans="1:8" ht="17.25" customHeight="1">
      <c r="A95" s="463" t="s">
        <v>99</v>
      </c>
      <c r="B95" s="464"/>
      <c r="C95" s="464"/>
      <c r="D95" s="464"/>
      <c r="E95" s="464"/>
      <c r="F95" s="464"/>
      <c r="G95" s="464"/>
      <c r="H95" s="465"/>
    </row>
    <row r="96" spans="1:8" ht="17.25" customHeight="1">
      <c r="A96" s="463"/>
      <c r="B96" s="465"/>
      <c r="C96" s="336" t="str">
        <f>C87</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96" s="337"/>
      <c r="E96" s="336" t="e">
        <f>E87</f>
        <v>#REF!</v>
      </c>
      <c r="F96" s="473"/>
      <c r="G96" s="337"/>
      <c r="H96" s="229" t="e">
        <f>H87</f>
        <v>#REF!</v>
      </c>
    </row>
    <row r="97" spans="1:8" ht="17.25" customHeight="1">
      <c r="A97" s="463" t="s">
        <v>100</v>
      </c>
      <c r="B97" s="464"/>
      <c r="C97" s="464"/>
      <c r="D97" s="464"/>
      <c r="E97" s="464"/>
      <c r="F97" s="464"/>
      <c r="G97" s="464"/>
      <c r="H97" s="465"/>
    </row>
    <row r="98" spans="1:8" ht="17.25" customHeight="1">
      <c r="A98" s="463"/>
      <c r="B98" s="465"/>
      <c r="C98" s="336"/>
      <c r="D98" s="337"/>
      <c r="E98" s="336" t="str">
        <f>E89</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98" s="473"/>
      <c r="G98" s="337"/>
      <c r="H98" s="229">
        <f>H89</f>
        <v>15</v>
      </c>
    </row>
    <row r="100" spans="1:8" ht="17.25" customHeight="1">
      <c r="A100" s="1">
        <v>7</v>
      </c>
      <c r="B100" s="1" t="str">
        <f>"Pertemuan ke "&amp;A100&amp;" = "&amp;data!$C$12&amp;" JP"</f>
        <v>Pertemuan ke 7 = 6 JP</v>
      </c>
    </row>
    <row r="101" spans="1:8" ht="17.25" customHeight="1">
      <c r="A101" s="467" t="s">
        <v>97</v>
      </c>
      <c r="B101" s="337"/>
      <c r="C101" s="467" t="s">
        <v>18</v>
      </c>
      <c r="D101" s="468"/>
      <c r="E101" s="467" t="str">
        <f>E92</f>
        <v>Deskripsi Kegiatan / Pendekatan Saintifik</v>
      </c>
      <c r="F101" s="474"/>
      <c r="G101" s="468"/>
      <c r="H101" s="230" t="s">
        <v>35</v>
      </c>
    </row>
    <row r="102" spans="1:8" ht="17.25" customHeight="1">
      <c r="A102" s="463" t="s">
        <v>98</v>
      </c>
      <c r="B102" s="464"/>
      <c r="C102" s="464"/>
      <c r="D102" s="464"/>
      <c r="E102" s="464"/>
      <c r="F102" s="464"/>
      <c r="G102" s="464"/>
      <c r="H102" s="465"/>
    </row>
    <row r="103" spans="1:8" ht="17.25" customHeight="1">
      <c r="A103" s="463"/>
      <c r="B103" s="465"/>
      <c r="C103" s="336"/>
      <c r="D103" s="337"/>
      <c r="E103" s="336" t="str">
        <f>E94</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03" s="473"/>
      <c r="G103" s="337"/>
      <c r="H103" s="229">
        <f>H94</f>
        <v>15</v>
      </c>
    </row>
    <row r="104" spans="1:8" ht="17.25" customHeight="1">
      <c r="A104" s="463" t="s">
        <v>99</v>
      </c>
      <c r="B104" s="464"/>
      <c r="C104" s="464"/>
      <c r="D104" s="464"/>
      <c r="E104" s="464"/>
      <c r="F104" s="464"/>
      <c r="G104" s="464"/>
      <c r="H104" s="465"/>
    </row>
    <row r="105" spans="1:8" ht="17.25" customHeight="1">
      <c r="A105" s="463"/>
      <c r="B105" s="465"/>
      <c r="C105" s="336" t="str">
        <f>C96</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05" s="337"/>
      <c r="E105" s="336" t="e">
        <f>E96</f>
        <v>#REF!</v>
      </c>
      <c r="F105" s="473"/>
      <c r="G105" s="337"/>
      <c r="H105" s="229" t="e">
        <f>H96</f>
        <v>#REF!</v>
      </c>
    </row>
    <row r="106" spans="1:8" ht="17.25" customHeight="1">
      <c r="A106" s="463" t="s">
        <v>100</v>
      </c>
      <c r="B106" s="464"/>
      <c r="C106" s="464"/>
      <c r="D106" s="464"/>
      <c r="E106" s="464"/>
      <c r="F106" s="464"/>
      <c r="G106" s="464"/>
      <c r="H106" s="465"/>
    </row>
    <row r="107" spans="1:8" ht="17.25" customHeight="1">
      <c r="A107" s="463"/>
      <c r="B107" s="465"/>
      <c r="C107" s="336"/>
      <c r="D107" s="337"/>
      <c r="E107" s="336" t="str">
        <f>E98</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07" s="473"/>
      <c r="G107" s="337"/>
      <c r="H107" s="229">
        <f>H98</f>
        <v>15</v>
      </c>
    </row>
    <row r="109" spans="1:8" ht="17.25" customHeight="1">
      <c r="A109" s="1">
        <v>8</v>
      </c>
      <c r="B109" s="1" t="str">
        <f>"Pertemuan ke "&amp;A109&amp;" = "&amp;data!$C$12&amp;" JP"</f>
        <v>Pertemuan ke 8 = 6 JP</v>
      </c>
    </row>
    <row r="110" spans="1:8" ht="17.25" customHeight="1">
      <c r="A110" s="467" t="s">
        <v>97</v>
      </c>
      <c r="B110" s="337"/>
      <c r="C110" s="467" t="s">
        <v>18</v>
      </c>
      <c r="D110" s="468"/>
      <c r="E110" s="467" t="str">
        <f>E101</f>
        <v>Deskripsi Kegiatan / Pendekatan Saintifik</v>
      </c>
      <c r="F110" s="474"/>
      <c r="G110" s="468"/>
      <c r="H110" s="230" t="s">
        <v>35</v>
      </c>
    </row>
    <row r="111" spans="1:8" ht="17.25" customHeight="1">
      <c r="A111" s="463" t="s">
        <v>98</v>
      </c>
      <c r="B111" s="464"/>
      <c r="C111" s="464"/>
      <c r="D111" s="464"/>
      <c r="E111" s="464"/>
      <c r="F111" s="464"/>
      <c r="G111" s="464"/>
      <c r="H111" s="465"/>
    </row>
    <row r="112" spans="1:8" ht="17.25" customHeight="1">
      <c r="A112" s="463"/>
      <c r="B112" s="465"/>
      <c r="C112" s="336"/>
      <c r="D112" s="337"/>
      <c r="E112" s="336" t="str">
        <f>E103</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12" s="473"/>
      <c r="G112" s="337"/>
      <c r="H112" s="229">
        <f>H103</f>
        <v>15</v>
      </c>
    </row>
    <row r="113" spans="1:8" ht="17.25" customHeight="1">
      <c r="A113" s="463" t="s">
        <v>99</v>
      </c>
      <c r="B113" s="464"/>
      <c r="C113" s="464"/>
      <c r="D113" s="464"/>
      <c r="E113" s="464"/>
      <c r="F113" s="464"/>
      <c r="G113" s="464"/>
      <c r="H113" s="465"/>
    </row>
    <row r="114" spans="1:8" ht="17.25" customHeight="1">
      <c r="A114" s="463"/>
      <c r="B114" s="465"/>
      <c r="C114" s="336" t="str">
        <f>C105</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14" s="337"/>
      <c r="E114" s="336" t="e">
        <f>E105</f>
        <v>#REF!</v>
      </c>
      <c r="F114" s="473"/>
      <c r="G114" s="337"/>
      <c r="H114" s="229" t="e">
        <f>H105</f>
        <v>#REF!</v>
      </c>
    </row>
    <row r="115" spans="1:8" ht="17.25" customHeight="1">
      <c r="A115" s="463" t="s">
        <v>100</v>
      </c>
      <c r="B115" s="464"/>
      <c r="C115" s="464"/>
      <c r="D115" s="464"/>
      <c r="E115" s="464"/>
      <c r="F115" s="464"/>
      <c r="G115" s="464"/>
      <c r="H115" s="465"/>
    </row>
    <row r="116" spans="1:8" ht="17.25" customHeight="1">
      <c r="A116" s="463"/>
      <c r="B116" s="465"/>
      <c r="C116" s="336"/>
      <c r="D116" s="337"/>
      <c r="E116" s="336" t="str">
        <f>E107</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16" s="473"/>
      <c r="G116" s="337"/>
      <c r="H116" s="229">
        <f>H107</f>
        <v>15</v>
      </c>
    </row>
    <row r="118" spans="1:8" ht="17.25" customHeight="1">
      <c r="A118" s="1">
        <v>9</v>
      </c>
      <c r="B118" s="1" t="str">
        <f>"Pertemuan ke "&amp;A118&amp;" = "&amp;data!$C$12&amp;" JP"</f>
        <v>Pertemuan ke 9 = 6 JP</v>
      </c>
    </row>
    <row r="119" spans="1:8" ht="17.25" customHeight="1">
      <c r="A119" s="467" t="s">
        <v>97</v>
      </c>
      <c r="B119" s="337"/>
      <c r="C119" s="467" t="s">
        <v>18</v>
      </c>
      <c r="D119" s="468"/>
      <c r="E119" s="467" t="str">
        <f>E110</f>
        <v>Deskripsi Kegiatan / Pendekatan Saintifik</v>
      </c>
      <c r="F119" s="474"/>
      <c r="G119" s="468"/>
      <c r="H119" s="230" t="s">
        <v>35</v>
      </c>
    </row>
    <row r="120" spans="1:8" ht="17.25" customHeight="1">
      <c r="A120" s="463" t="s">
        <v>98</v>
      </c>
      <c r="B120" s="464"/>
      <c r="C120" s="464"/>
      <c r="D120" s="464"/>
      <c r="E120" s="464"/>
      <c r="F120" s="464"/>
      <c r="G120" s="464"/>
      <c r="H120" s="465"/>
    </row>
    <row r="121" spans="1:8" ht="17.25" customHeight="1">
      <c r="A121" s="463"/>
      <c r="B121" s="465"/>
      <c r="C121" s="336"/>
      <c r="D121" s="337"/>
      <c r="E121" s="336" t="str">
        <f>E112</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21" s="473"/>
      <c r="G121" s="337"/>
      <c r="H121" s="229">
        <f>H112</f>
        <v>15</v>
      </c>
    </row>
    <row r="122" spans="1:8" ht="17.25" customHeight="1">
      <c r="A122" s="463" t="s">
        <v>99</v>
      </c>
      <c r="B122" s="464"/>
      <c r="C122" s="464"/>
      <c r="D122" s="464"/>
      <c r="E122" s="464"/>
      <c r="F122" s="464"/>
      <c r="G122" s="464"/>
      <c r="H122" s="465"/>
    </row>
    <row r="123" spans="1:8" ht="17.25" customHeight="1">
      <c r="A123" s="463"/>
      <c r="B123" s="465"/>
      <c r="C123" s="336" t="str">
        <f>C114</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23" s="337"/>
      <c r="E123" s="336" t="e">
        <f>E114</f>
        <v>#REF!</v>
      </c>
      <c r="F123" s="473"/>
      <c r="G123" s="337"/>
      <c r="H123" s="229" t="e">
        <f>H114</f>
        <v>#REF!</v>
      </c>
    </row>
    <row r="124" spans="1:8" ht="17.25" customHeight="1">
      <c r="A124" s="463" t="s">
        <v>100</v>
      </c>
      <c r="B124" s="464"/>
      <c r="C124" s="464"/>
      <c r="D124" s="464"/>
      <c r="E124" s="464"/>
      <c r="F124" s="464"/>
      <c r="G124" s="464"/>
      <c r="H124" s="465"/>
    </row>
    <row r="125" spans="1:8" ht="17.25" customHeight="1">
      <c r="A125" s="463"/>
      <c r="B125" s="465"/>
      <c r="C125" s="336"/>
      <c r="D125" s="337"/>
      <c r="E125" s="336" t="str">
        <f>E116</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25" s="473"/>
      <c r="G125" s="337"/>
      <c r="H125" s="229">
        <f>H116</f>
        <v>15</v>
      </c>
    </row>
    <row r="127" spans="1:8" ht="17.25" customHeight="1">
      <c r="A127" s="1">
        <v>10</v>
      </c>
      <c r="B127" s="1" t="str">
        <f>"Pertemuan ke "&amp;A127&amp;" = "&amp;data!$C$12&amp;" JP"</f>
        <v>Pertemuan ke 10 = 6 JP</v>
      </c>
    </row>
    <row r="128" spans="1:8" ht="17.25" customHeight="1">
      <c r="A128" s="467" t="s">
        <v>97</v>
      </c>
      <c r="B128" s="337"/>
      <c r="C128" s="467" t="s">
        <v>18</v>
      </c>
      <c r="D128" s="468"/>
      <c r="E128" s="467" t="str">
        <f>E119</f>
        <v>Deskripsi Kegiatan / Pendekatan Saintifik</v>
      </c>
      <c r="F128" s="474"/>
      <c r="G128" s="468"/>
      <c r="H128" s="230" t="s">
        <v>35</v>
      </c>
    </row>
    <row r="129" spans="1:8" ht="17.25" customHeight="1">
      <c r="A129" s="463" t="s">
        <v>98</v>
      </c>
      <c r="B129" s="464"/>
      <c r="C129" s="464"/>
      <c r="D129" s="464"/>
      <c r="E129" s="464"/>
      <c r="F129" s="464"/>
      <c r="G129" s="464"/>
      <c r="H129" s="465"/>
    </row>
    <row r="130" spans="1:8" ht="17.25" customHeight="1">
      <c r="A130" s="463"/>
      <c r="B130" s="465"/>
      <c r="C130" s="336"/>
      <c r="D130" s="337"/>
      <c r="E130" s="336" t="str">
        <f>E121</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30" s="473"/>
      <c r="G130" s="337"/>
      <c r="H130" s="229">
        <f>H121</f>
        <v>15</v>
      </c>
    </row>
    <row r="131" spans="1:8" ht="17.25" customHeight="1">
      <c r="A131" s="463" t="s">
        <v>99</v>
      </c>
      <c r="B131" s="464"/>
      <c r="C131" s="464"/>
      <c r="D131" s="464"/>
      <c r="E131" s="464"/>
      <c r="F131" s="464"/>
      <c r="G131" s="464"/>
      <c r="H131" s="465"/>
    </row>
    <row r="132" spans="1:8" ht="17.25" customHeight="1">
      <c r="A132" s="463"/>
      <c r="B132" s="465"/>
      <c r="C132" s="336" t="str">
        <f>C123</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32" s="337"/>
      <c r="E132" s="336" t="e">
        <f>E123</f>
        <v>#REF!</v>
      </c>
      <c r="F132" s="473"/>
      <c r="G132" s="337"/>
      <c r="H132" s="229" t="e">
        <f>H123</f>
        <v>#REF!</v>
      </c>
    </row>
    <row r="133" spans="1:8" ht="17.25" customHeight="1">
      <c r="A133" s="463" t="s">
        <v>100</v>
      </c>
      <c r="B133" s="464"/>
      <c r="C133" s="464"/>
      <c r="D133" s="464"/>
      <c r="E133" s="464"/>
      <c r="F133" s="464"/>
      <c r="G133" s="464"/>
      <c r="H133" s="465"/>
    </row>
    <row r="134" spans="1:8" ht="17.25" customHeight="1">
      <c r="A134" s="463"/>
      <c r="B134" s="465"/>
      <c r="C134" s="336"/>
      <c r="D134" s="337"/>
      <c r="E134" s="336" t="str">
        <f>E125</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34" s="473"/>
      <c r="G134" s="337"/>
      <c r="H134" s="229">
        <f>H125</f>
        <v>15</v>
      </c>
    </row>
    <row r="136" spans="1:8" ht="17.25" customHeight="1">
      <c r="A136" s="5" t="s">
        <v>101</v>
      </c>
    </row>
    <row r="137" spans="1:8" ht="17.25" customHeight="1">
      <c r="A137" s="1">
        <v>1</v>
      </c>
      <c r="B137" s="1" t="s">
        <v>108</v>
      </c>
    </row>
    <row r="138" spans="1:8" ht="17.25" customHeight="1">
      <c r="A138" s="228" t="s">
        <v>52</v>
      </c>
      <c r="B138" s="228" t="s">
        <v>102</v>
      </c>
      <c r="C138" s="228" t="s">
        <v>103</v>
      </c>
      <c r="D138" s="461" t="s">
        <v>104</v>
      </c>
      <c r="E138" s="462"/>
      <c r="F138" s="223"/>
      <c r="G138" s="223"/>
    </row>
    <row r="139" spans="1:8" ht="17.25" customHeight="1">
      <c r="A139" s="8">
        <v>1</v>
      </c>
      <c r="B139" s="227" t="s">
        <v>105</v>
      </c>
      <c r="C139" s="227" t="s">
        <v>144</v>
      </c>
      <c r="D139" s="467" t="s">
        <v>145</v>
      </c>
      <c r="E139" s="468"/>
      <c r="F139" s="15"/>
      <c r="G139" s="15"/>
    </row>
    <row r="140" spans="1:8" ht="17.25" customHeight="1">
      <c r="A140" s="8">
        <v>2</v>
      </c>
      <c r="B140" s="227" t="s">
        <v>106</v>
      </c>
      <c r="C140" s="227"/>
      <c r="D140" s="467"/>
      <c r="E140" s="468"/>
      <c r="F140" s="15"/>
      <c r="G140" s="15"/>
    </row>
    <row r="141" spans="1:8" ht="17.25" customHeight="1">
      <c r="A141" s="8"/>
      <c r="B141" s="227" t="e">
        <f>A26</f>
        <v>#REF!</v>
      </c>
      <c r="C141" s="227" t="s">
        <v>146</v>
      </c>
      <c r="D141" s="467" t="s">
        <v>147</v>
      </c>
      <c r="E141" s="468"/>
      <c r="F141" s="15"/>
      <c r="G141" s="15"/>
    </row>
    <row r="142" spans="1:8" ht="17.25" customHeight="1">
      <c r="A142" s="8">
        <v>3</v>
      </c>
      <c r="B142" s="227" t="s">
        <v>107</v>
      </c>
      <c r="C142" s="227"/>
      <c r="D142" s="467"/>
      <c r="E142" s="468"/>
      <c r="F142" s="15"/>
      <c r="G142" s="15"/>
    </row>
    <row r="143" spans="1:8" ht="49.5" customHeight="1">
      <c r="A143" s="8"/>
      <c r="B143" s="227" t="e">
        <f>A27</f>
        <v>#REF!</v>
      </c>
      <c r="C143" s="227" t="s">
        <v>148</v>
      </c>
      <c r="D143" s="467" t="s">
        <v>149</v>
      </c>
      <c r="E143" s="468"/>
      <c r="F143" s="15"/>
      <c r="G143" s="15"/>
    </row>
    <row r="145" spans="1:8" ht="17.25" customHeight="1">
      <c r="A145" s="1">
        <v>2</v>
      </c>
      <c r="B145" s="1" t="s">
        <v>179</v>
      </c>
    </row>
    <row r="146" spans="1:8" ht="17.25" customHeight="1">
      <c r="B146" s="1" t="s">
        <v>109</v>
      </c>
    </row>
    <row r="147" spans="1:8" ht="17.25" customHeight="1">
      <c r="B147" s="1" t="s">
        <v>150</v>
      </c>
    </row>
    <row r="148" spans="1:8" s="231" customFormat="1" ht="17.25" customHeight="1">
      <c r="A148" s="230" t="s">
        <v>52</v>
      </c>
      <c r="B148" s="230" t="s">
        <v>110</v>
      </c>
      <c r="C148" s="230" t="s">
        <v>111</v>
      </c>
      <c r="D148" s="230" t="s">
        <v>112</v>
      </c>
      <c r="E148" s="230" t="s">
        <v>113</v>
      </c>
      <c r="F148" s="230" t="s">
        <v>114</v>
      </c>
      <c r="G148" s="230" t="s">
        <v>115</v>
      </c>
      <c r="H148" s="1"/>
    </row>
    <row r="149" spans="1:8" ht="17.25" customHeight="1">
      <c r="A149" s="228"/>
      <c r="B149" s="228"/>
      <c r="C149" s="228" t="s">
        <v>177</v>
      </c>
      <c r="D149" s="228" t="s">
        <v>177</v>
      </c>
      <c r="E149" s="228" t="s">
        <v>177</v>
      </c>
      <c r="F149" s="228" t="s">
        <v>177</v>
      </c>
      <c r="G149" s="228"/>
    </row>
    <row r="150" spans="1:8" ht="17.25" customHeight="1">
      <c r="A150" s="8">
        <v>1</v>
      </c>
      <c r="B150" s="8" t="str">
        <f>pd!C6</f>
        <v>AHMAD JUNAIDI</v>
      </c>
      <c r="C150" s="8"/>
      <c r="D150" s="8"/>
      <c r="E150" s="8"/>
      <c r="F150" s="8"/>
      <c r="G150" s="8" t="str">
        <f>IF(COUNT(C150:F150)=0,"",IF(_xlfn.MODE.SNGL(C150:F150)=1,"Kurang",IF(_xlfn.MODE.SNGL(C150:F150)=2,"Cukup",IF(_xlfn.MODE.SNGL(C150:F150)=3,"Baik",IF(_xlfn.MODE.SNGL(C150:F150)=4,"Sangat Baik","")))))</f>
        <v/>
      </c>
    </row>
    <row r="151" spans="1:8" ht="17.25" customHeight="1">
      <c r="A151" s="8">
        <v>2</v>
      </c>
      <c r="B151" s="8" t="str">
        <f>pd!C7</f>
        <v>AHMAD RIYUDHA</v>
      </c>
      <c r="C151" s="8"/>
      <c r="D151" s="8"/>
      <c r="E151" s="8"/>
      <c r="F151" s="8"/>
      <c r="G151" s="8" t="str">
        <f t="shared" ref="G151:G189" si="0">IF(COUNT(C151:F151)=0,"",IF(_xlfn.MODE.SNGL(C151:F151)=1,"Kurang",IF(_xlfn.MODE.SNGL(C151:F151)=2,"Cukup",IF(_xlfn.MODE.SNGL(C151:F151)=3,"Baik",IF(_xlfn.MODE.SNGL(C151:F151)=4,"Sangat Baik","")))))</f>
        <v/>
      </c>
    </row>
    <row r="152" spans="1:8" ht="17.25" customHeight="1">
      <c r="A152" s="8">
        <v>3</v>
      </c>
      <c r="B152" s="8" t="str">
        <f>pd!C8</f>
        <v>AHMAD SAYUDINOR</v>
      </c>
      <c r="C152" s="8"/>
      <c r="D152" s="8"/>
      <c r="E152" s="8"/>
      <c r="F152" s="8"/>
      <c r="G152" s="8" t="str">
        <f t="shared" si="0"/>
        <v/>
      </c>
    </row>
    <row r="153" spans="1:8" ht="17.25" customHeight="1">
      <c r="A153" s="8">
        <v>4</v>
      </c>
      <c r="B153" s="8" t="str">
        <f>pd!C9</f>
        <v>HILMAN SYA'FEI</v>
      </c>
      <c r="C153" s="8"/>
      <c r="D153" s="8"/>
      <c r="E153" s="8"/>
      <c r="F153" s="8"/>
      <c r="G153" s="8" t="str">
        <f t="shared" si="0"/>
        <v/>
      </c>
    </row>
    <row r="154" spans="1:8" ht="17.25" customHeight="1">
      <c r="A154" s="8">
        <v>5</v>
      </c>
      <c r="B154" s="8" t="str">
        <f>pd!C10</f>
        <v>JAMALUDDIN</v>
      </c>
      <c r="C154" s="8"/>
      <c r="D154" s="8"/>
      <c r="E154" s="8"/>
      <c r="F154" s="8"/>
      <c r="G154" s="8" t="str">
        <f t="shared" si="0"/>
        <v/>
      </c>
    </row>
    <row r="155" spans="1:8" ht="17.25" customHeight="1">
      <c r="A155" s="8">
        <v>6</v>
      </c>
      <c r="B155" s="8" t="str">
        <f>pd!C11</f>
        <v>M. ADITYA RYANDI</v>
      </c>
      <c r="C155" s="8"/>
      <c r="D155" s="8"/>
      <c r="E155" s="8"/>
      <c r="F155" s="8"/>
      <c r="G155" s="8" t="str">
        <f t="shared" si="0"/>
        <v/>
      </c>
    </row>
    <row r="156" spans="1:8" ht="17.25" customHeight="1">
      <c r="A156" s="8">
        <v>7</v>
      </c>
      <c r="B156" s="8" t="str">
        <f>pd!C12</f>
        <v>M. ZAINAL AKBAR</v>
      </c>
      <c r="C156" s="8"/>
      <c r="D156" s="8"/>
      <c r="E156" s="8"/>
      <c r="F156" s="8"/>
      <c r="G156" s="8" t="str">
        <f t="shared" si="0"/>
        <v/>
      </c>
    </row>
    <row r="157" spans="1:8" ht="17.25" customHeight="1">
      <c r="A157" s="8">
        <v>8</v>
      </c>
      <c r="B157" s="8" t="str">
        <f>pd!C13</f>
        <v>MAULIDI</v>
      </c>
      <c r="C157" s="8"/>
      <c r="D157" s="8"/>
      <c r="E157" s="8"/>
      <c r="F157" s="8"/>
      <c r="G157" s="8" t="str">
        <f t="shared" si="0"/>
        <v/>
      </c>
    </row>
    <row r="158" spans="1:8" ht="17.25" customHeight="1">
      <c r="A158" s="8">
        <v>9</v>
      </c>
      <c r="B158" s="8" t="str">
        <f>pd!C14</f>
        <v>MUHAMMAD AGUS RIFANI</v>
      </c>
      <c r="C158" s="8"/>
      <c r="D158" s="8"/>
      <c r="E158" s="8"/>
      <c r="F158" s="8"/>
      <c r="G158" s="8" t="str">
        <f t="shared" si="0"/>
        <v/>
      </c>
    </row>
    <row r="159" spans="1:8" ht="17.25" customHeight="1">
      <c r="A159" s="8">
        <v>10</v>
      </c>
      <c r="B159" s="8" t="str">
        <f>pd!C15</f>
        <v>MUHAMMAD AKBAR</v>
      </c>
      <c r="C159" s="8"/>
      <c r="D159" s="8"/>
      <c r="E159" s="8"/>
      <c r="F159" s="8"/>
      <c r="G159" s="8" t="str">
        <f t="shared" si="0"/>
        <v/>
      </c>
    </row>
    <row r="160" spans="1:8" ht="17.25" customHeight="1">
      <c r="A160" s="8">
        <v>11</v>
      </c>
      <c r="B160" s="8" t="str">
        <f>pd!C16</f>
        <v>MUHAMMAD ALPIANOR</v>
      </c>
      <c r="C160" s="8"/>
      <c r="D160" s="8"/>
      <c r="E160" s="8"/>
      <c r="F160" s="8"/>
      <c r="G160" s="8" t="str">
        <f t="shared" si="0"/>
        <v/>
      </c>
    </row>
    <row r="161" spans="1:7" ht="17.25" customHeight="1">
      <c r="A161" s="8">
        <v>12</v>
      </c>
      <c r="B161" s="8" t="str">
        <f>pd!C17</f>
        <v>MUHAMMAD ANDRIAN</v>
      </c>
      <c r="C161" s="8"/>
      <c r="D161" s="8"/>
      <c r="E161" s="8"/>
      <c r="F161" s="8"/>
      <c r="G161" s="8" t="str">
        <f t="shared" si="0"/>
        <v/>
      </c>
    </row>
    <row r="162" spans="1:7" ht="17.25" customHeight="1">
      <c r="A162" s="8">
        <v>13</v>
      </c>
      <c r="B162" s="8" t="str">
        <f>pd!C18</f>
        <v>MUHAMMAD AZIDAN</v>
      </c>
      <c r="C162" s="8"/>
      <c r="D162" s="8"/>
      <c r="E162" s="8"/>
      <c r="F162" s="8"/>
      <c r="G162" s="8" t="str">
        <f t="shared" si="0"/>
        <v/>
      </c>
    </row>
    <row r="163" spans="1:7" ht="17.25" customHeight="1">
      <c r="A163" s="8">
        <v>14</v>
      </c>
      <c r="B163" s="8" t="str">
        <f>pd!C19</f>
        <v>MUHAMMAD FAHRIANSYAH</v>
      </c>
      <c r="C163" s="8"/>
      <c r="D163" s="8"/>
      <c r="E163" s="8"/>
      <c r="F163" s="8"/>
      <c r="G163" s="8" t="str">
        <f t="shared" si="0"/>
        <v/>
      </c>
    </row>
    <row r="164" spans="1:7" ht="17.25" customHeight="1">
      <c r="A164" s="8">
        <v>15</v>
      </c>
      <c r="B164" s="8" t="str">
        <f>pd!C20</f>
        <v>MUHAMMAD FAUZAN</v>
      </c>
      <c r="C164" s="8"/>
      <c r="D164" s="8"/>
      <c r="E164" s="8"/>
      <c r="F164" s="8"/>
      <c r="G164" s="8" t="str">
        <f t="shared" si="0"/>
        <v/>
      </c>
    </row>
    <row r="165" spans="1:7" ht="17.25" customHeight="1">
      <c r="A165" s="8">
        <v>16</v>
      </c>
      <c r="B165" s="8" t="str">
        <f>pd!C21</f>
        <v>MUHAMMAD FAZAL HAFIZH</v>
      </c>
      <c r="C165" s="8"/>
      <c r="D165" s="8"/>
      <c r="E165" s="8"/>
      <c r="F165" s="8"/>
      <c r="G165" s="8" t="str">
        <f t="shared" si="0"/>
        <v/>
      </c>
    </row>
    <row r="166" spans="1:7" ht="17.25" customHeight="1">
      <c r="A166" s="8">
        <v>17</v>
      </c>
      <c r="B166" s="8" t="str">
        <f>pd!C22</f>
        <v>MUHAMMAD FIKRI</v>
      </c>
      <c r="C166" s="8"/>
      <c r="D166" s="8"/>
      <c r="E166" s="8"/>
      <c r="F166" s="8"/>
      <c r="G166" s="8" t="str">
        <f t="shared" si="0"/>
        <v/>
      </c>
    </row>
    <row r="167" spans="1:7" ht="17.25" customHeight="1">
      <c r="A167" s="8">
        <v>18</v>
      </c>
      <c r="B167" s="8" t="str">
        <f>pd!C23</f>
        <v>MUHAMMAD IHWAN</v>
      </c>
      <c r="C167" s="8"/>
      <c r="D167" s="8"/>
      <c r="E167" s="8"/>
      <c r="F167" s="8"/>
      <c r="G167" s="8" t="str">
        <f t="shared" si="0"/>
        <v/>
      </c>
    </row>
    <row r="168" spans="1:7" ht="17.25" customHeight="1">
      <c r="A168" s="8">
        <v>19</v>
      </c>
      <c r="B168" s="8" t="str">
        <f>pd!C24</f>
        <v>MUHAMMAD IQBAL FIRDAUS</v>
      </c>
      <c r="C168" s="8"/>
      <c r="D168" s="8"/>
      <c r="E168" s="8"/>
      <c r="F168" s="8"/>
      <c r="G168" s="8" t="str">
        <f t="shared" si="0"/>
        <v/>
      </c>
    </row>
    <row r="169" spans="1:7" ht="17.25" customHeight="1">
      <c r="A169" s="8">
        <v>20</v>
      </c>
      <c r="B169" s="8" t="str">
        <f>pd!C25</f>
        <v>MUHAMMAD IZZA ARRAFI</v>
      </c>
      <c r="C169" s="8"/>
      <c r="D169" s="8"/>
      <c r="E169" s="8"/>
      <c r="F169" s="8"/>
      <c r="G169" s="8" t="str">
        <f t="shared" si="0"/>
        <v/>
      </c>
    </row>
    <row r="170" spans="1:7" ht="17.25" customHeight="1">
      <c r="A170" s="8">
        <v>21</v>
      </c>
      <c r="B170" s="8" t="str">
        <f>pd!C26</f>
        <v>MUHAMMAD MAHDI</v>
      </c>
      <c r="C170" s="8"/>
      <c r="D170" s="8"/>
      <c r="E170" s="8"/>
      <c r="F170" s="8"/>
      <c r="G170" s="8" t="str">
        <f t="shared" si="0"/>
        <v/>
      </c>
    </row>
    <row r="171" spans="1:7" ht="17.25" customHeight="1">
      <c r="A171" s="8">
        <v>22</v>
      </c>
      <c r="B171" s="8" t="str">
        <f>pd!C27</f>
        <v>MUHAMMAD NAHDY RAMADHAN</v>
      </c>
      <c r="C171" s="8"/>
      <c r="D171" s="8"/>
      <c r="E171" s="8"/>
      <c r="F171" s="8"/>
      <c r="G171" s="8" t="str">
        <f t="shared" si="0"/>
        <v/>
      </c>
    </row>
    <row r="172" spans="1:7" ht="17.25" customHeight="1">
      <c r="A172" s="8">
        <v>23</v>
      </c>
      <c r="B172" s="8" t="str">
        <f>pd!C28</f>
        <v>MUHAMMAD NUR FADHILAH</v>
      </c>
      <c r="C172" s="8"/>
      <c r="D172" s="8"/>
      <c r="E172" s="8"/>
      <c r="F172" s="8"/>
      <c r="G172" s="8" t="str">
        <f t="shared" si="0"/>
        <v/>
      </c>
    </row>
    <row r="173" spans="1:7" ht="17.25" customHeight="1">
      <c r="A173" s="8">
        <v>24</v>
      </c>
      <c r="B173" s="8" t="str">
        <f>pd!C29</f>
        <v>MUHAMMAD RAHMAN</v>
      </c>
      <c r="C173" s="8"/>
      <c r="D173" s="8"/>
      <c r="E173" s="8"/>
      <c r="F173" s="8"/>
      <c r="G173" s="8" t="str">
        <f t="shared" si="0"/>
        <v/>
      </c>
    </row>
    <row r="174" spans="1:7" ht="17.25" customHeight="1">
      <c r="A174" s="8">
        <v>25</v>
      </c>
      <c r="B174" s="8" t="str">
        <f>pd!C30</f>
        <v>MUHAMMAD RAIHAN</v>
      </c>
      <c r="C174" s="8"/>
      <c r="D174" s="8"/>
      <c r="E174" s="8"/>
      <c r="F174" s="8"/>
      <c r="G174" s="8" t="str">
        <f t="shared" si="0"/>
        <v/>
      </c>
    </row>
    <row r="175" spans="1:7" ht="17.25" customHeight="1">
      <c r="A175" s="8">
        <v>26</v>
      </c>
      <c r="B175" s="8" t="str">
        <f>pd!C31</f>
        <v>MUHAMMAD RAYHAN PARIZAN</v>
      </c>
      <c r="C175" s="8"/>
      <c r="D175" s="8"/>
      <c r="E175" s="8"/>
      <c r="F175" s="8"/>
      <c r="G175" s="8" t="str">
        <f t="shared" si="0"/>
        <v/>
      </c>
    </row>
    <row r="176" spans="1:7" ht="17.25" customHeight="1">
      <c r="A176" s="8">
        <v>27</v>
      </c>
      <c r="B176" s="8" t="str">
        <f>pd!C32</f>
        <v>MUHAMMAD RIFKI</v>
      </c>
      <c r="C176" s="8"/>
      <c r="D176" s="8"/>
      <c r="E176" s="8"/>
      <c r="F176" s="8"/>
      <c r="G176" s="8" t="str">
        <f t="shared" si="0"/>
        <v/>
      </c>
    </row>
    <row r="177" spans="1:7" ht="17.25" customHeight="1">
      <c r="A177" s="8">
        <v>28</v>
      </c>
      <c r="B177" s="8" t="str">
        <f>pd!C33</f>
        <v>MUHAMMAD RINALDI MAULANA</v>
      </c>
      <c r="C177" s="8"/>
      <c r="D177" s="8"/>
      <c r="E177" s="8"/>
      <c r="F177" s="8"/>
      <c r="G177" s="8" t="str">
        <f t="shared" si="0"/>
        <v/>
      </c>
    </row>
    <row r="178" spans="1:7" ht="17.25" customHeight="1">
      <c r="A178" s="8">
        <v>29</v>
      </c>
      <c r="B178" s="8" t="str">
        <f>pd!C34</f>
        <v>MUHAMMAD RIZAL</v>
      </c>
      <c r="C178" s="8"/>
      <c r="D178" s="8"/>
      <c r="E178" s="8"/>
      <c r="F178" s="8"/>
      <c r="G178" s="8" t="str">
        <f t="shared" si="0"/>
        <v/>
      </c>
    </row>
    <row r="179" spans="1:7" ht="17.25" customHeight="1">
      <c r="A179" s="8">
        <v>30</v>
      </c>
      <c r="B179" s="8" t="str">
        <f>pd!C35</f>
        <v>MUHAMMAD RUDI</v>
      </c>
      <c r="C179" s="8"/>
      <c r="D179" s="8"/>
      <c r="E179" s="8"/>
      <c r="F179" s="8"/>
      <c r="G179" s="8" t="str">
        <f t="shared" si="0"/>
        <v/>
      </c>
    </row>
    <row r="180" spans="1:7" ht="17.25" customHeight="1">
      <c r="A180" s="8">
        <v>31</v>
      </c>
      <c r="B180" s="8" t="str">
        <f>pd!C36</f>
        <v>MUHAMMAD SARBANI</v>
      </c>
      <c r="C180" s="8"/>
      <c r="D180" s="8"/>
      <c r="E180" s="8"/>
      <c r="F180" s="8"/>
      <c r="G180" s="8" t="str">
        <f t="shared" si="0"/>
        <v/>
      </c>
    </row>
    <row r="181" spans="1:7" ht="17.25" customHeight="1">
      <c r="A181" s="8">
        <v>32</v>
      </c>
      <c r="B181" s="8" t="str">
        <f>pd!C37</f>
        <v>MUHAMMAD SYIFA ALIF NUGRAHA</v>
      </c>
      <c r="C181" s="8"/>
      <c r="D181" s="8"/>
      <c r="E181" s="8"/>
      <c r="F181" s="8"/>
      <c r="G181" s="8" t="str">
        <f t="shared" si="0"/>
        <v/>
      </c>
    </row>
    <row r="182" spans="1:7" ht="17.25" customHeight="1">
      <c r="A182" s="8">
        <v>33</v>
      </c>
      <c r="B182" s="8" t="str">
        <f>pd!C38</f>
        <v>MUHAMMAD YUSUF</v>
      </c>
      <c r="C182" s="8"/>
      <c r="D182" s="8"/>
      <c r="E182" s="8"/>
      <c r="F182" s="8"/>
      <c r="G182" s="8" t="str">
        <f t="shared" si="0"/>
        <v/>
      </c>
    </row>
    <row r="183" spans="1:7" ht="17.25" customHeight="1">
      <c r="A183" s="8">
        <v>34</v>
      </c>
      <c r="B183" s="8" t="str">
        <f>pd!C39</f>
        <v>OSAMAH NASRULLAH</v>
      </c>
      <c r="C183" s="8"/>
      <c r="D183" s="8"/>
      <c r="E183" s="8"/>
      <c r="F183" s="8"/>
      <c r="G183" s="8" t="str">
        <f t="shared" si="0"/>
        <v/>
      </c>
    </row>
    <row r="184" spans="1:7" ht="17.25" customHeight="1">
      <c r="A184" s="8">
        <v>35</v>
      </c>
      <c r="B184" s="8" t="str">
        <f>pd!C40</f>
        <v>RUDISA</v>
      </c>
      <c r="C184" s="8"/>
      <c r="D184" s="8"/>
      <c r="E184" s="8"/>
      <c r="F184" s="8"/>
      <c r="G184" s="8" t="str">
        <f t="shared" si="0"/>
        <v/>
      </c>
    </row>
    <row r="185" spans="1:7" ht="17.25" customHeight="1">
      <c r="A185" s="8">
        <v>36</v>
      </c>
      <c r="B185" s="8" t="str">
        <f>pd!C41</f>
        <v>ZAINAL ILMI</v>
      </c>
      <c r="C185" s="8"/>
      <c r="D185" s="8"/>
      <c r="E185" s="8"/>
      <c r="F185" s="8"/>
      <c r="G185" s="8" t="str">
        <f t="shared" si="0"/>
        <v/>
      </c>
    </row>
    <row r="186" spans="1:7" ht="17.25" customHeight="1">
      <c r="A186" s="8">
        <v>37</v>
      </c>
      <c r="B186" s="8">
        <f>pd!C42</f>
        <v>0</v>
      </c>
      <c r="C186" s="8"/>
      <c r="D186" s="8"/>
      <c r="E186" s="8"/>
      <c r="F186" s="8"/>
      <c r="G186" s="8" t="str">
        <f t="shared" si="0"/>
        <v/>
      </c>
    </row>
    <row r="187" spans="1:7" ht="17.25" customHeight="1">
      <c r="A187" s="8">
        <v>38</v>
      </c>
      <c r="B187" s="8">
        <f>pd!C43</f>
        <v>0</v>
      </c>
      <c r="C187" s="8"/>
      <c r="D187" s="8"/>
      <c r="E187" s="8"/>
      <c r="F187" s="8"/>
      <c r="G187" s="8" t="str">
        <f t="shared" si="0"/>
        <v/>
      </c>
    </row>
    <row r="188" spans="1:7" ht="17.25" customHeight="1">
      <c r="A188" s="8">
        <v>39</v>
      </c>
      <c r="B188" s="8">
        <f>pd!C44</f>
        <v>0</v>
      </c>
      <c r="C188" s="8"/>
      <c r="D188" s="8"/>
      <c r="E188" s="8"/>
      <c r="F188" s="8"/>
      <c r="G188" s="8" t="str">
        <f t="shared" si="0"/>
        <v/>
      </c>
    </row>
    <row r="189" spans="1:7" ht="17.25" customHeight="1">
      <c r="A189" s="8">
        <v>40</v>
      </c>
      <c r="B189" s="8">
        <f>pd!C45</f>
        <v>0</v>
      </c>
      <c r="C189" s="8"/>
      <c r="D189" s="8"/>
      <c r="E189" s="8"/>
      <c r="F189" s="8"/>
      <c r="G189" s="8" t="str">
        <f t="shared" si="0"/>
        <v/>
      </c>
    </row>
    <row r="191" spans="1:7" ht="17.25" customHeight="1">
      <c r="A191" s="1">
        <v>3</v>
      </c>
      <c r="B191" s="1" t="s">
        <v>178</v>
      </c>
    </row>
    <row r="192" spans="1:7" ht="17.25" customHeight="1">
      <c r="B192" s="1" t="s">
        <v>116</v>
      </c>
    </row>
    <row r="193" spans="1:2" ht="17.25" customHeight="1">
      <c r="B193" s="1" t="s">
        <v>117</v>
      </c>
    </row>
    <row r="194" spans="1:2" ht="17.25" customHeight="1">
      <c r="B194" s="1" t="s">
        <v>118</v>
      </c>
    </row>
    <row r="195" spans="1:2" ht="17.25" customHeight="1">
      <c r="B195" s="1" t="s">
        <v>119</v>
      </c>
    </row>
    <row r="197" spans="1:2" ht="17.25" customHeight="1">
      <c r="A197" s="1" t="s">
        <v>120</v>
      </c>
    </row>
    <row r="198" spans="1:2" ht="17.25" customHeight="1">
      <c r="B198" s="1" t="s">
        <v>111</v>
      </c>
    </row>
    <row r="199" spans="1:2" ht="17.25" customHeight="1">
      <c r="B199" s="233" t="s">
        <v>121</v>
      </c>
    </row>
    <row r="200" spans="1:2" ht="17.25" customHeight="1">
      <c r="B200" s="233" t="s">
        <v>122</v>
      </c>
    </row>
    <row r="201" spans="1:2" ht="17.25" customHeight="1">
      <c r="B201" s="233" t="s">
        <v>123</v>
      </c>
    </row>
    <row r="202" spans="1:2" ht="17.25" customHeight="1">
      <c r="B202" s="233" t="s">
        <v>124</v>
      </c>
    </row>
    <row r="204" spans="1:2" ht="17.25" customHeight="1">
      <c r="B204" s="1" t="s">
        <v>125</v>
      </c>
    </row>
    <row r="205" spans="1:2" ht="17.25" customHeight="1">
      <c r="B205" s="1" t="s">
        <v>126</v>
      </c>
    </row>
    <row r="206" spans="1:2" ht="17.25" customHeight="1">
      <c r="B206" s="1" t="s">
        <v>127</v>
      </c>
    </row>
    <row r="207" spans="1:2" ht="17.25" customHeight="1">
      <c r="B207" s="1" t="s">
        <v>128</v>
      </c>
    </row>
    <row r="208" spans="1:2" ht="17.25" customHeight="1">
      <c r="B208" s="1" t="s">
        <v>129</v>
      </c>
    </row>
    <row r="210" spans="1:2" ht="17.25" customHeight="1">
      <c r="B210" s="1" t="s">
        <v>130</v>
      </c>
    </row>
    <row r="211" spans="1:2" ht="17.25" customHeight="1">
      <c r="B211" s="1" t="s">
        <v>132</v>
      </c>
    </row>
    <row r="212" spans="1:2" ht="17.25" customHeight="1">
      <c r="B212" s="1" t="s">
        <v>133</v>
      </c>
    </row>
    <row r="213" spans="1:2" ht="17.25" customHeight="1">
      <c r="B213" s="1" t="s">
        <v>134</v>
      </c>
    </row>
    <row r="214" spans="1:2" ht="17.25" customHeight="1">
      <c r="B214" s="1" t="s">
        <v>135</v>
      </c>
    </row>
    <row r="216" spans="1:2" ht="17.25" customHeight="1">
      <c r="B216" s="1" t="s">
        <v>131</v>
      </c>
    </row>
    <row r="217" spans="1:2" ht="17.25" customHeight="1">
      <c r="B217" s="1" t="s">
        <v>136</v>
      </c>
    </row>
    <row r="218" spans="1:2" ht="17.25" customHeight="1">
      <c r="B218" s="1" t="s">
        <v>137</v>
      </c>
    </row>
    <row r="219" spans="1:2" ht="17.25" customHeight="1">
      <c r="B219" s="1" t="s">
        <v>138</v>
      </c>
    </row>
    <row r="220" spans="1:2" ht="17.25" customHeight="1">
      <c r="B220" s="1" t="s">
        <v>139</v>
      </c>
    </row>
    <row r="221" spans="1:2" ht="17.25" customHeight="1">
      <c r="B221" s="1" t="s">
        <v>43</v>
      </c>
    </row>
    <row r="222" spans="1:2" ht="17.25" customHeight="1">
      <c r="A222" s="1" t="s">
        <v>170</v>
      </c>
    </row>
    <row r="223" spans="1:2" ht="17.25" customHeight="1">
      <c r="B223" s="1" t="s">
        <v>43</v>
      </c>
    </row>
    <row r="224" spans="1:2" ht="17.25" customHeight="1">
      <c r="A224" s="1" t="s">
        <v>181</v>
      </c>
    </row>
    <row r="225" spans="1:8" ht="17.25" customHeight="1">
      <c r="B225" s="1" t="s">
        <v>140</v>
      </c>
    </row>
    <row r="226" spans="1:8" ht="17.25" customHeight="1">
      <c r="B226" s="1" t="s">
        <v>141</v>
      </c>
    </row>
    <row r="227" spans="1:8" ht="17.25" customHeight="1">
      <c r="B227" s="1" t="s">
        <v>142</v>
      </c>
    </row>
    <row r="228" spans="1:8" ht="17.25" customHeight="1">
      <c r="B228" s="1" t="s">
        <v>143</v>
      </c>
    </row>
    <row r="230" spans="1:8" ht="17.25" customHeight="1">
      <c r="B230" s="1" t="s">
        <v>151</v>
      </c>
    </row>
    <row r="231" spans="1:8" ht="17.25" customHeight="1">
      <c r="A231" s="334" t="s">
        <v>2</v>
      </c>
      <c r="B231" s="341"/>
      <c r="C231" s="470" t="s">
        <v>61</v>
      </c>
      <c r="D231" s="472"/>
      <c r="E231" s="470" t="s">
        <v>152</v>
      </c>
      <c r="F231" s="471"/>
      <c r="G231" s="472"/>
      <c r="H231" s="229" t="s">
        <v>153</v>
      </c>
    </row>
    <row r="232" spans="1:8" ht="129" customHeight="1">
      <c r="A232" s="333" t="e">
        <f>B141</f>
        <v>#REF!</v>
      </c>
      <c r="B232" s="333"/>
      <c r="C232" s="336" t="e">
        <f>A30</f>
        <v>#REF!</v>
      </c>
      <c r="D232" s="337"/>
      <c r="E232" s="336" t="s">
        <v>387</v>
      </c>
      <c r="F232" s="473"/>
      <c r="G232" s="337"/>
      <c r="H232" s="227" t="s">
        <v>146</v>
      </c>
    </row>
    <row r="233" spans="1:8" ht="17.25" customHeight="1">
      <c r="A233" s="336" t="s">
        <v>388</v>
      </c>
      <c r="B233" s="473"/>
      <c r="C233" s="473"/>
      <c r="D233" s="473"/>
      <c r="E233" s="473"/>
      <c r="F233" s="473"/>
      <c r="G233" s="473"/>
      <c r="H233" s="337"/>
    </row>
    <row r="234" spans="1:8" ht="17.25" customHeight="1">
      <c r="A234" s="230">
        <v>1</v>
      </c>
      <c r="B234" s="336" t="s">
        <v>389</v>
      </c>
      <c r="C234" s="473"/>
      <c r="D234" s="473"/>
      <c r="E234" s="473"/>
      <c r="F234" s="473"/>
      <c r="G234" s="473"/>
      <c r="H234" s="337"/>
    </row>
    <row r="235" spans="1:8" ht="17.25" customHeight="1">
      <c r="A235" s="230">
        <v>2</v>
      </c>
      <c r="B235" s="336" t="s">
        <v>392</v>
      </c>
      <c r="C235" s="473"/>
      <c r="D235" s="473"/>
      <c r="E235" s="473"/>
      <c r="F235" s="473"/>
      <c r="G235" s="473"/>
      <c r="H235" s="337"/>
    </row>
    <row r="236" spans="1:8" ht="17.25" customHeight="1">
      <c r="A236" s="230">
        <v>3</v>
      </c>
      <c r="B236" s="336" t="s">
        <v>390</v>
      </c>
      <c r="C236" s="473"/>
      <c r="D236" s="473"/>
      <c r="E236" s="473"/>
      <c r="F236" s="473"/>
      <c r="G236" s="473"/>
      <c r="H236" s="337"/>
    </row>
    <row r="237" spans="1:8" ht="17.25" customHeight="1">
      <c r="A237" s="230">
        <v>4</v>
      </c>
      <c r="B237" s="336"/>
      <c r="C237" s="473"/>
      <c r="D237" s="473"/>
      <c r="E237" s="473"/>
      <c r="F237" s="473"/>
      <c r="G237" s="473"/>
      <c r="H237" s="337"/>
    </row>
    <row r="238" spans="1:8" ht="17.25" customHeight="1">
      <c r="A238" s="230">
        <v>5</v>
      </c>
      <c r="B238" s="336"/>
      <c r="C238" s="473"/>
      <c r="D238" s="473"/>
      <c r="E238" s="473"/>
      <c r="F238" s="473"/>
      <c r="G238" s="473"/>
      <c r="H238" s="337"/>
    </row>
    <row r="239" spans="1:8" ht="17.25" customHeight="1">
      <c r="A239" s="230">
        <v>6</v>
      </c>
      <c r="B239" s="336"/>
      <c r="C239" s="473"/>
      <c r="D239" s="473"/>
      <c r="E239" s="473"/>
      <c r="F239" s="473"/>
      <c r="G239" s="473"/>
      <c r="H239" s="337"/>
    </row>
    <row r="240" spans="1:8" ht="17.25" customHeight="1">
      <c r="A240" s="230">
        <v>7</v>
      </c>
      <c r="B240" s="336"/>
      <c r="C240" s="473"/>
      <c r="D240" s="473"/>
      <c r="E240" s="473"/>
      <c r="F240" s="473"/>
      <c r="G240" s="473"/>
      <c r="H240" s="337"/>
    </row>
    <row r="241" spans="1:10" ht="17.25" customHeight="1">
      <c r="A241" s="230">
        <v>8</v>
      </c>
      <c r="B241" s="336"/>
      <c r="C241" s="473"/>
      <c r="D241" s="473"/>
      <c r="E241" s="473"/>
      <c r="F241" s="473"/>
      <c r="G241" s="473"/>
      <c r="H241" s="337"/>
    </row>
    <row r="242" spans="1:10" ht="17.25" customHeight="1">
      <c r="A242" s="230">
        <v>9</v>
      </c>
      <c r="B242" s="336"/>
      <c r="C242" s="473"/>
      <c r="D242" s="473"/>
      <c r="E242" s="473"/>
      <c r="F242" s="473"/>
      <c r="G242" s="473"/>
      <c r="H242" s="337"/>
    </row>
    <row r="243" spans="1:10" ht="17.25" customHeight="1">
      <c r="A243" s="230">
        <v>10</v>
      </c>
      <c r="B243" s="336"/>
      <c r="C243" s="473"/>
      <c r="D243" s="473"/>
      <c r="E243" s="473"/>
      <c r="F243" s="473"/>
      <c r="G243" s="473"/>
      <c r="H243" s="337"/>
    </row>
    <row r="244" spans="1:10" ht="17.25" customHeight="1">
      <c r="A244" s="463" t="s">
        <v>154</v>
      </c>
      <c r="B244" s="464"/>
      <c r="C244" s="464"/>
      <c r="D244" s="464"/>
      <c r="E244" s="464"/>
      <c r="F244" s="464"/>
      <c r="G244" s="464"/>
      <c r="H244" s="465"/>
    </row>
    <row r="245" spans="1:10" ht="17.25" customHeight="1">
      <c r="A245" s="230">
        <v>1</v>
      </c>
      <c r="B245" s="336"/>
      <c r="C245" s="473"/>
      <c r="D245" s="473"/>
      <c r="E245" s="473"/>
      <c r="F245" s="473"/>
      <c r="G245" s="473"/>
      <c r="H245" s="337"/>
    </row>
    <row r="246" spans="1:10" ht="17.25" customHeight="1">
      <c r="A246" s="230">
        <v>2</v>
      </c>
      <c r="B246" s="336"/>
      <c r="C246" s="473"/>
      <c r="D246" s="473"/>
      <c r="E246" s="473"/>
      <c r="F246" s="473"/>
      <c r="G246" s="473"/>
      <c r="H246" s="337"/>
      <c r="I246" s="211"/>
      <c r="J246" s="211"/>
    </row>
    <row r="247" spans="1:10" ht="17.25" customHeight="1">
      <c r="A247" s="230">
        <v>3</v>
      </c>
      <c r="B247" s="336"/>
      <c r="C247" s="473"/>
      <c r="D247" s="473"/>
      <c r="E247" s="473"/>
      <c r="F247" s="473"/>
      <c r="G247" s="473"/>
      <c r="H247" s="337"/>
      <c r="I247" s="211"/>
      <c r="J247" s="211"/>
    </row>
    <row r="248" spans="1:10" ht="17.25" customHeight="1">
      <c r="A248" s="230">
        <v>4</v>
      </c>
      <c r="B248" s="336"/>
      <c r="C248" s="473"/>
      <c r="D248" s="473"/>
      <c r="E248" s="473"/>
      <c r="F248" s="473"/>
      <c r="G248" s="473"/>
      <c r="H248" s="337"/>
      <c r="I248" s="211"/>
      <c r="J248" s="211"/>
    </row>
    <row r="249" spans="1:10" ht="17.25" customHeight="1">
      <c r="A249" s="230">
        <v>5</v>
      </c>
      <c r="B249" s="336"/>
      <c r="C249" s="473"/>
      <c r="D249" s="473"/>
      <c r="E249" s="473"/>
      <c r="F249" s="473"/>
      <c r="G249" s="473"/>
      <c r="H249" s="337"/>
      <c r="I249" s="211"/>
      <c r="J249" s="211"/>
    </row>
    <row r="250" spans="1:10" ht="17.25" customHeight="1">
      <c r="A250" s="230">
        <v>6</v>
      </c>
      <c r="B250" s="336"/>
      <c r="C250" s="473"/>
      <c r="D250" s="473"/>
      <c r="E250" s="473"/>
      <c r="F250" s="473"/>
      <c r="G250" s="473"/>
      <c r="H250" s="337"/>
      <c r="I250" s="211"/>
      <c r="J250" s="211"/>
    </row>
    <row r="251" spans="1:10" ht="17.25" customHeight="1">
      <c r="A251" s="230">
        <v>7</v>
      </c>
      <c r="B251" s="336"/>
      <c r="C251" s="473"/>
      <c r="D251" s="473"/>
      <c r="E251" s="473"/>
      <c r="F251" s="473"/>
      <c r="G251" s="473"/>
      <c r="H251" s="337"/>
      <c r="I251" s="211"/>
      <c r="J251" s="211"/>
    </row>
    <row r="252" spans="1:10" ht="17.25" customHeight="1">
      <c r="A252" s="230">
        <v>8</v>
      </c>
      <c r="B252" s="336"/>
      <c r="C252" s="473"/>
      <c r="D252" s="473"/>
      <c r="E252" s="473"/>
      <c r="F252" s="473"/>
      <c r="G252" s="473"/>
      <c r="H252" s="337"/>
      <c r="I252" s="211"/>
      <c r="J252" s="211"/>
    </row>
    <row r="253" spans="1:10" ht="17.25" customHeight="1">
      <c r="A253" s="230">
        <v>9</v>
      </c>
      <c r="B253" s="336"/>
      <c r="C253" s="473"/>
      <c r="D253" s="473"/>
      <c r="E253" s="473"/>
      <c r="F253" s="473"/>
      <c r="G253" s="473"/>
      <c r="H253" s="337"/>
      <c r="I253" s="211"/>
      <c r="J253" s="211"/>
    </row>
    <row r="254" spans="1:10" ht="17.25" customHeight="1">
      <c r="A254" s="230">
        <v>10</v>
      </c>
      <c r="B254" s="336"/>
      <c r="C254" s="473"/>
      <c r="D254" s="473"/>
      <c r="E254" s="473"/>
      <c r="F254" s="473"/>
      <c r="G254" s="473"/>
      <c r="H254" s="337"/>
      <c r="I254" s="211"/>
      <c r="J254" s="211"/>
    </row>
    <row r="255" spans="1:10" ht="17.25" customHeight="1">
      <c r="A255" s="211"/>
      <c r="B255" s="211"/>
      <c r="C255" s="211"/>
      <c r="D255" s="211"/>
      <c r="E255" s="211"/>
      <c r="F255" s="211"/>
      <c r="G255" s="211"/>
      <c r="H255" s="211"/>
      <c r="I255" s="211"/>
      <c r="J255" s="211"/>
    </row>
    <row r="256" spans="1:10" ht="17.25" customHeight="1">
      <c r="A256" s="157">
        <v>4</v>
      </c>
      <c r="B256" s="1" t="s">
        <v>155</v>
      </c>
    </row>
    <row r="257" spans="1:14" s="231" customFormat="1" ht="17.25" customHeight="1">
      <c r="A257" s="319" t="s">
        <v>52</v>
      </c>
      <c r="B257" s="319" t="s">
        <v>110</v>
      </c>
      <c r="C257" s="318" t="s">
        <v>156</v>
      </c>
      <c r="D257" s="318"/>
      <c r="E257" s="318"/>
      <c r="F257" s="318"/>
      <c r="G257" s="318"/>
      <c r="H257" s="318"/>
      <c r="I257" s="318"/>
      <c r="J257" s="318"/>
      <c r="K257" s="318"/>
      <c r="L257" s="318"/>
      <c r="M257" s="319" t="s">
        <v>157</v>
      </c>
      <c r="N257" s="1" t="s">
        <v>407</v>
      </c>
    </row>
    <row r="258" spans="1:14" s="231" customFormat="1" ht="17.25" customHeight="1">
      <c r="A258" s="320"/>
      <c r="B258" s="320"/>
      <c r="C258" s="230">
        <v>1</v>
      </c>
      <c r="D258" s="230">
        <v>2</v>
      </c>
      <c r="E258" s="230">
        <v>3</v>
      </c>
      <c r="F258" s="230">
        <v>4</v>
      </c>
      <c r="G258" s="230">
        <v>5</v>
      </c>
      <c r="H258" s="230">
        <v>6</v>
      </c>
      <c r="I258" s="230">
        <v>7</v>
      </c>
      <c r="J258" s="230">
        <v>8</v>
      </c>
      <c r="K258" s="230">
        <v>9</v>
      </c>
      <c r="L258" s="230">
        <v>10</v>
      </c>
      <c r="M258" s="320"/>
      <c r="N258" s="1">
        <v>25</v>
      </c>
    </row>
    <row r="259" spans="1:14" ht="17.25" customHeight="1">
      <c r="A259" s="228">
        <v>1</v>
      </c>
      <c r="B259" s="8" t="str">
        <f>B150</f>
        <v>AHMAD JUNAIDI</v>
      </c>
      <c r="C259" s="228"/>
      <c r="D259" s="228"/>
      <c r="E259" s="228"/>
      <c r="F259" s="228"/>
      <c r="G259" s="228"/>
      <c r="H259" s="228"/>
      <c r="I259" s="228"/>
      <c r="J259" s="228"/>
      <c r="K259" s="228"/>
      <c r="L259" s="228"/>
      <c r="M259" s="228" t="str">
        <f>IF(COUNT(C259:L259)=0,"",((SUM(C259:L259)/(COUNTA($B$234:$H$243)*4))*4)*$N$258)</f>
        <v/>
      </c>
    </row>
    <row r="260" spans="1:14" ht="17.25" customHeight="1">
      <c r="A260" s="228">
        <v>2</v>
      </c>
      <c r="B260" s="8" t="str">
        <f t="shared" ref="B260:B298" si="1">B151</f>
        <v>AHMAD RIYUDHA</v>
      </c>
      <c r="C260" s="228"/>
      <c r="D260" s="228"/>
      <c r="E260" s="228"/>
      <c r="F260" s="228"/>
      <c r="G260" s="228"/>
      <c r="H260" s="228"/>
      <c r="I260" s="228"/>
      <c r="J260" s="228"/>
      <c r="K260" s="228"/>
      <c r="L260" s="228"/>
      <c r="M260" s="228" t="str">
        <f>IF(COUNT(C260:L260)=0,"",((SUM(C260:L260)/(COUNTA($B$234:$H$243)*4))*4)*$N$258)</f>
        <v/>
      </c>
    </row>
    <row r="261" spans="1:14" ht="17.25" customHeight="1">
      <c r="A261" s="228">
        <v>3</v>
      </c>
      <c r="B261" s="8" t="str">
        <f t="shared" si="1"/>
        <v>AHMAD SAYUDINOR</v>
      </c>
      <c r="C261" s="228"/>
      <c r="D261" s="228"/>
      <c r="E261" s="228"/>
      <c r="F261" s="228"/>
      <c r="G261" s="228"/>
      <c r="H261" s="228"/>
      <c r="I261" s="228"/>
      <c r="J261" s="228"/>
      <c r="K261" s="228"/>
      <c r="L261" s="228"/>
      <c r="M261" s="228" t="str">
        <f t="shared" ref="M261:M298" si="2">IF(COUNT(C261:L261)=0,"",((SUM(C261:L261)/(COUNTA($B$234:$H$243)*4))*4)*$N$258)</f>
        <v/>
      </c>
    </row>
    <row r="262" spans="1:14" ht="17.25" customHeight="1">
      <c r="A262" s="228">
        <v>4</v>
      </c>
      <c r="B262" s="8" t="str">
        <f t="shared" si="1"/>
        <v>HILMAN SYA'FEI</v>
      </c>
      <c r="C262" s="228"/>
      <c r="D262" s="228"/>
      <c r="E262" s="228"/>
      <c r="F262" s="228"/>
      <c r="G262" s="228"/>
      <c r="H262" s="228"/>
      <c r="I262" s="228"/>
      <c r="J262" s="228"/>
      <c r="K262" s="228"/>
      <c r="L262" s="228"/>
      <c r="M262" s="228" t="str">
        <f t="shared" si="2"/>
        <v/>
      </c>
    </row>
    <row r="263" spans="1:14" ht="17.25" customHeight="1">
      <c r="A263" s="228">
        <v>5</v>
      </c>
      <c r="B263" s="8" t="str">
        <f t="shared" si="1"/>
        <v>JAMALUDDIN</v>
      </c>
      <c r="C263" s="228"/>
      <c r="D263" s="228"/>
      <c r="E263" s="228"/>
      <c r="F263" s="228"/>
      <c r="G263" s="228"/>
      <c r="H263" s="228"/>
      <c r="I263" s="228"/>
      <c r="J263" s="228"/>
      <c r="K263" s="228"/>
      <c r="L263" s="228"/>
      <c r="M263" s="228" t="str">
        <f t="shared" si="2"/>
        <v/>
      </c>
    </row>
    <row r="264" spans="1:14" ht="17.25" customHeight="1">
      <c r="A264" s="228">
        <v>6</v>
      </c>
      <c r="B264" s="8" t="str">
        <f t="shared" si="1"/>
        <v>M. ADITYA RYANDI</v>
      </c>
      <c r="C264" s="228"/>
      <c r="D264" s="228"/>
      <c r="E264" s="228"/>
      <c r="F264" s="228"/>
      <c r="G264" s="228"/>
      <c r="H264" s="228"/>
      <c r="I264" s="228"/>
      <c r="J264" s="228"/>
      <c r="K264" s="228"/>
      <c r="L264" s="228"/>
      <c r="M264" s="228" t="str">
        <f t="shared" si="2"/>
        <v/>
      </c>
    </row>
    <row r="265" spans="1:14" ht="17.25" customHeight="1">
      <c r="A265" s="228">
        <v>7</v>
      </c>
      <c r="B265" s="8" t="str">
        <f t="shared" si="1"/>
        <v>M. ZAINAL AKBAR</v>
      </c>
      <c r="C265" s="228"/>
      <c r="D265" s="228"/>
      <c r="E265" s="228"/>
      <c r="F265" s="228"/>
      <c r="G265" s="228"/>
      <c r="H265" s="228"/>
      <c r="I265" s="228"/>
      <c r="J265" s="228"/>
      <c r="K265" s="228"/>
      <c r="L265" s="228"/>
      <c r="M265" s="228" t="str">
        <f t="shared" si="2"/>
        <v/>
      </c>
    </row>
    <row r="266" spans="1:14" ht="17.25" customHeight="1">
      <c r="A266" s="228">
        <v>8</v>
      </c>
      <c r="B266" s="8" t="str">
        <f t="shared" si="1"/>
        <v>MAULIDI</v>
      </c>
      <c r="C266" s="228"/>
      <c r="D266" s="228"/>
      <c r="E266" s="228"/>
      <c r="F266" s="228"/>
      <c r="G266" s="228"/>
      <c r="H266" s="228"/>
      <c r="I266" s="228"/>
      <c r="J266" s="228"/>
      <c r="K266" s="228"/>
      <c r="L266" s="228"/>
      <c r="M266" s="228" t="str">
        <f t="shared" si="2"/>
        <v/>
      </c>
    </row>
    <row r="267" spans="1:14" ht="17.25" customHeight="1">
      <c r="A267" s="228">
        <v>9</v>
      </c>
      <c r="B267" s="8" t="str">
        <f t="shared" si="1"/>
        <v>MUHAMMAD AGUS RIFANI</v>
      </c>
      <c r="C267" s="228"/>
      <c r="D267" s="228"/>
      <c r="E267" s="228"/>
      <c r="F267" s="228"/>
      <c r="G267" s="228"/>
      <c r="H267" s="228"/>
      <c r="I267" s="228"/>
      <c r="J267" s="228"/>
      <c r="K267" s="228"/>
      <c r="L267" s="228"/>
      <c r="M267" s="228" t="str">
        <f t="shared" si="2"/>
        <v/>
      </c>
    </row>
    <row r="268" spans="1:14" ht="17.25" customHeight="1">
      <c r="A268" s="228">
        <v>10</v>
      </c>
      <c r="B268" s="8" t="str">
        <f t="shared" si="1"/>
        <v>MUHAMMAD AKBAR</v>
      </c>
      <c r="C268" s="228"/>
      <c r="D268" s="228"/>
      <c r="E268" s="228"/>
      <c r="F268" s="228"/>
      <c r="G268" s="228"/>
      <c r="H268" s="228"/>
      <c r="I268" s="228"/>
      <c r="J268" s="228"/>
      <c r="K268" s="228"/>
      <c r="L268" s="228"/>
      <c r="M268" s="228" t="str">
        <f t="shared" si="2"/>
        <v/>
      </c>
    </row>
    <row r="269" spans="1:14" ht="17.25" customHeight="1">
      <c r="A269" s="228">
        <v>11</v>
      </c>
      <c r="B269" s="8" t="str">
        <f t="shared" si="1"/>
        <v>MUHAMMAD ALPIANOR</v>
      </c>
      <c r="C269" s="228"/>
      <c r="D269" s="228"/>
      <c r="E269" s="228"/>
      <c r="F269" s="228"/>
      <c r="G269" s="228"/>
      <c r="H269" s="228"/>
      <c r="I269" s="228"/>
      <c r="J269" s="228"/>
      <c r="K269" s="228"/>
      <c r="L269" s="228"/>
      <c r="M269" s="228" t="str">
        <f t="shared" si="2"/>
        <v/>
      </c>
    </row>
    <row r="270" spans="1:14" ht="17.25" customHeight="1">
      <c r="A270" s="228">
        <v>12</v>
      </c>
      <c r="B270" s="8" t="str">
        <f t="shared" si="1"/>
        <v>MUHAMMAD ANDRIAN</v>
      </c>
      <c r="C270" s="228"/>
      <c r="D270" s="228"/>
      <c r="E270" s="228"/>
      <c r="F270" s="228"/>
      <c r="G270" s="228"/>
      <c r="H270" s="228"/>
      <c r="I270" s="228"/>
      <c r="J270" s="228"/>
      <c r="K270" s="228"/>
      <c r="L270" s="228"/>
      <c r="M270" s="228" t="str">
        <f t="shared" si="2"/>
        <v/>
      </c>
    </row>
    <row r="271" spans="1:14" ht="17.25" customHeight="1">
      <c r="A271" s="228">
        <v>13</v>
      </c>
      <c r="B271" s="8" t="str">
        <f t="shared" si="1"/>
        <v>MUHAMMAD AZIDAN</v>
      </c>
      <c r="C271" s="228"/>
      <c r="D271" s="228"/>
      <c r="E271" s="228"/>
      <c r="F271" s="228"/>
      <c r="G271" s="228"/>
      <c r="H271" s="228"/>
      <c r="I271" s="228"/>
      <c r="J271" s="228"/>
      <c r="K271" s="228"/>
      <c r="L271" s="228"/>
      <c r="M271" s="228" t="str">
        <f t="shared" si="2"/>
        <v/>
      </c>
    </row>
    <row r="272" spans="1:14" ht="17.25" customHeight="1">
      <c r="A272" s="228">
        <v>14</v>
      </c>
      <c r="B272" s="8" t="str">
        <f t="shared" si="1"/>
        <v>MUHAMMAD FAHRIANSYAH</v>
      </c>
      <c r="C272" s="228"/>
      <c r="D272" s="228"/>
      <c r="E272" s="228"/>
      <c r="F272" s="228"/>
      <c r="G272" s="228"/>
      <c r="H272" s="228"/>
      <c r="I272" s="228"/>
      <c r="J272" s="228"/>
      <c r="K272" s="228"/>
      <c r="L272" s="228"/>
      <c r="M272" s="228" t="str">
        <f t="shared" si="2"/>
        <v/>
      </c>
    </row>
    <row r="273" spans="1:13" ht="17.25" customHeight="1">
      <c r="A273" s="228">
        <v>15</v>
      </c>
      <c r="B273" s="8" t="str">
        <f t="shared" si="1"/>
        <v>MUHAMMAD FAUZAN</v>
      </c>
      <c r="C273" s="228"/>
      <c r="D273" s="228"/>
      <c r="E273" s="228"/>
      <c r="F273" s="228"/>
      <c r="G273" s="228"/>
      <c r="H273" s="228"/>
      <c r="I273" s="228"/>
      <c r="J273" s="228"/>
      <c r="K273" s="228"/>
      <c r="L273" s="228"/>
      <c r="M273" s="228" t="str">
        <f t="shared" si="2"/>
        <v/>
      </c>
    </row>
    <row r="274" spans="1:13" ht="17.25" customHeight="1">
      <c r="A274" s="228">
        <v>16</v>
      </c>
      <c r="B274" s="8" t="str">
        <f t="shared" si="1"/>
        <v>MUHAMMAD FAZAL HAFIZH</v>
      </c>
      <c r="C274" s="228"/>
      <c r="D274" s="228"/>
      <c r="E274" s="228"/>
      <c r="F274" s="228"/>
      <c r="G274" s="228"/>
      <c r="H274" s="228"/>
      <c r="I274" s="228"/>
      <c r="J274" s="228"/>
      <c r="K274" s="228"/>
      <c r="L274" s="228"/>
      <c r="M274" s="228" t="str">
        <f t="shared" si="2"/>
        <v/>
      </c>
    </row>
    <row r="275" spans="1:13" ht="17.25" customHeight="1">
      <c r="A275" s="228">
        <v>17</v>
      </c>
      <c r="B275" s="8" t="str">
        <f t="shared" si="1"/>
        <v>MUHAMMAD FIKRI</v>
      </c>
      <c r="C275" s="228"/>
      <c r="D275" s="228"/>
      <c r="E275" s="228"/>
      <c r="F275" s="228"/>
      <c r="G275" s="228"/>
      <c r="H275" s="228"/>
      <c r="I275" s="228"/>
      <c r="J275" s="228"/>
      <c r="K275" s="228"/>
      <c r="L275" s="228"/>
      <c r="M275" s="228" t="str">
        <f t="shared" si="2"/>
        <v/>
      </c>
    </row>
    <row r="276" spans="1:13" ht="17.25" customHeight="1">
      <c r="A276" s="228">
        <v>18</v>
      </c>
      <c r="B276" s="8" t="str">
        <f t="shared" si="1"/>
        <v>MUHAMMAD IHWAN</v>
      </c>
      <c r="C276" s="228"/>
      <c r="D276" s="228"/>
      <c r="E276" s="228"/>
      <c r="F276" s="228"/>
      <c r="G276" s="228"/>
      <c r="H276" s="228"/>
      <c r="I276" s="228"/>
      <c r="J276" s="228"/>
      <c r="K276" s="228"/>
      <c r="L276" s="228"/>
      <c r="M276" s="228" t="str">
        <f t="shared" si="2"/>
        <v/>
      </c>
    </row>
    <row r="277" spans="1:13" ht="17.25" customHeight="1">
      <c r="A277" s="228">
        <v>19</v>
      </c>
      <c r="B277" s="8" t="str">
        <f t="shared" si="1"/>
        <v>MUHAMMAD IQBAL FIRDAUS</v>
      </c>
      <c r="C277" s="228"/>
      <c r="D277" s="228"/>
      <c r="E277" s="228"/>
      <c r="F277" s="228"/>
      <c r="G277" s="228"/>
      <c r="H277" s="228"/>
      <c r="I277" s="228"/>
      <c r="J277" s="228"/>
      <c r="K277" s="228"/>
      <c r="L277" s="228"/>
      <c r="M277" s="228" t="str">
        <f t="shared" si="2"/>
        <v/>
      </c>
    </row>
    <row r="278" spans="1:13" ht="17.25" customHeight="1">
      <c r="A278" s="228">
        <v>20</v>
      </c>
      <c r="B278" s="8" t="str">
        <f t="shared" si="1"/>
        <v>MUHAMMAD IZZA ARRAFI</v>
      </c>
      <c r="C278" s="228"/>
      <c r="D278" s="228"/>
      <c r="E278" s="228"/>
      <c r="F278" s="228"/>
      <c r="G278" s="228"/>
      <c r="H278" s="228"/>
      <c r="I278" s="228"/>
      <c r="J278" s="228"/>
      <c r="K278" s="228"/>
      <c r="L278" s="228"/>
      <c r="M278" s="228" t="str">
        <f t="shared" si="2"/>
        <v/>
      </c>
    </row>
    <row r="279" spans="1:13" ht="17.25" customHeight="1">
      <c r="A279" s="228">
        <v>21</v>
      </c>
      <c r="B279" s="8" t="str">
        <f t="shared" si="1"/>
        <v>MUHAMMAD MAHDI</v>
      </c>
      <c r="C279" s="228"/>
      <c r="D279" s="228"/>
      <c r="E279" s="228"/>
      <c r="F279" s="228"/>
      <c r="G279" s="228"/>
      <c r="H279" s="228"/>
      <c r="I279" s="228"/>
      <c r="J279" s="228"/>
      <c r="K279" s="228"/>
      <c r="L279" s="228"/>
      <c r="M279" s="228" t="str">
        <f t="shared" si="2"/>
        <v/>
      </c>
    </row>
    <row r="280" spans="1:13" ht="17.25" customHeight="1">
      <c r="A280" s="228">
        <v>22</v>
      </c>
      <c r="B280" s="8" t="str">
        <f t="shared" si="1"/>
        <v>MUHAMMAD NAHDY RAMADHAN</v>
      </c>
      <c r="C280" s="228"/>
      <c r="D280" s="228"/>
      <c r="E280" s="228"/>
      <c r="F280" s="228"/>
      <c r="G280" s="228"/>
      <c r="H280" s="228"/>
      <c r="I280" s="228"/>
      <c r="J280" s="228"/>
      <c r="K280" s="228"/>
      <c r="L280" s="228"/>
      <c r="M280" s="228" t="str">
        <f t="shared" si="2"/>
        <v/>
      </c>
    </row>
    <row r="281" spans="1:13" ht="17.25" customHeight="1">
      <c r="A281" s="228">
        <v>23</v>
      </c>
      <c r="B281" s="8" t="str">
        <f t="shared" si="1"/>
        <v>MUHAMMAD NUR FADHILAH</v>
      </c>
      <c r="C281" s="228"/>
      <c r="D281" s="228"/>
      <c r="E281" s="228"/>
      <c r="F281" s="228"/>
      <c r="G281" s="228"/>
      <c r="H281" s="228"/>
      <c r="I281" s="228"/>
      <c r="J281" s="228"/>
      <c r="K281" s="228"/>
      <c r="L281" s="228"/>
      <c r="M281" s="228" t="str">
        <f t="shared" si="2"/>
        <v/>
      </c>
    </row>
    <row r="282" spans="1:13" ht="17.25" customHeight="1">
      <c r="A282" s="228">
        <v>24</v>
      </c>
      <c r="B282" s="8" t="str">
        <f t="shared" si="1"/>
        <v>MUHAMMAD RAHMAN</v>
      </c>
      <c r="C282" s="228"/>
      <c r="D282" s="228"/>
      <c r="E282" s="228"/>
      <c r="F282" s="228"/>
      <c r="G282" s="228"/>
      <c r="H282" s="228"/>
      <c r="I282" s="228"/>
      <c r="J282" s="228"/>
      <c r="K282" s="228"/>
      <c r="L282" s="228"/>
      <c r="M282" s="228" t="str">
        <f t="shared" si="2"/>
        <v/>
      </c>
    </row>
    <row r="283" spans="1:13" ht="17.25" customHeight="1">
      <c r="A283" s="228">
        <v>25</v>
      </c>
      <c r="B283" s="8" t="str">
        <f t="shared" si="1"/>
        <v>MUHAMMAD RAIHAN</v>
      </c>
      <c r="C283" s="228"/>
      <c r="D283" s="228"/>
      <c r="E283" s="228"/>
      <c r="F283" s="228"/>
      <c r="G283" s="228"/>
      <c r="H283" s="228"/>
      <c r="I283" s="228"/>
      <c r="J283" s="228"/>
      <c r="K283" s="228"/>
      <c r="L283" s="228"/>
      <c r="M283" s="228" t="str">
        <f t="shared" si="2"/>
        <v/>
      </c>
    </row>
    <row r="284" spans="1:13" ht="17.25" customHeight="1">
      <c r="A284" s="228">
        <v>26</v>
      </c>
      <c r="B284" s="8" t="str">
        <f t="shared" si="1"/>
        <v>MUHAMMAD RAYHAN PARIZAN</v>
      </c>
      <c r="C284" s="228"/>
      <c r="D284" s="228"/>
      <c r="E284" s="228"/>
      <c r="F284" s="228"/>
      <c r="G284" s="228"/>
      <c r="H284" s="228"/>
      <c r="I284" s="228"/>
      <c r="J284" s="228"/>
      <c r="K284" s="228"/>
      <c r="L284" s="228"/>
      <c r="M284" s="228" t="str">
        <f t="shared" si="2"/>
        <v/>
      </c>
    </row>
    <row r="285" spans="1:13" ht="17.25" customHeight="1">
      <c r="A285" s="228">
        <v>27</v>
      </c>
      <c r="B285" s="8" t="str">
        <f t="shared" si="1"/>
        <v>MUHAMMAD RIFKI</v>
      </c>
      <c r="C285" s="228"/>
      <c r="D285" s="228"/>
      <c r="E285" s="228"/>
      <c r="F285" s="228"/>
      <c r="G285" s="228"/>
      <c r="H285" s="228"/>
      <c r="I285" s="228"/>
      <c r="J285" s="228"/>
      <c r="K285" s="228"/>
      <c r="L285" s="228"/>
      <c r="M285" s="228" t="str">
        <f t="shared" si="2"/>
        <v/>
      </c>
    </row>
    <row r="286" spans="1:13" ht="17.25" customHeight="1">
      <c r="A286" s="228">
        <v>28</v>
      </c>
      <c r="B286" s="8" t="str">
        <f t="shared" si="1"/>
        <v>MUHAMMAD RINALDI MAULANA</v>
      </c>
      <c r="C286" s="228"/>
      <c r="D286" s="228"/>
      <c r="E286" s="228"/>
      <c r="F286" s="228"/>
      <c r="G286" s="228"/>
      <c r="H286" s="228"/>
      <c r="I286" s="228"/>
      <c r="J286" s="228"/>
      <c r="K286" s="228"/>
      <c r="L286" s="228"/>
      <c r="M286" s="228" t="str">
        <f t="shared" si="2"/>
        <v/>
      </c>
    </row>
    <row r="287" spans="1:13" ht="17.25" customHeight="1">
      <c r="A287" s="228">
        <v>29</v>
      </c>
      <c r="B287" s="8" t="str">
        <f t="shared" si="1"/>
        <v>MUHAMMAD RIZAL</v>
      </c>
      <c r="C287" s="228"/>
      <c r="D287" s="228"/>
      <c r="E287" s="228"/>
      <c r="F287" s="228"/>
      <c r="G287" s="228"/>
      <c r="H287" s="228"/>
      <c r="I287" s="228"/>
      <c r="J287" s="228"/>
      <c r="K287" s="228"/>
      <c r="L287" s="228"/>
      <c r="M287" s="228" t="str">
        <f t="shared" si="2"/>
        <v/>
      </c>
    </row>
    <row r="288" spans="1:13" ht="17.25" customHeight="1">
      <c r="A288" s="228">
        <v>30</v>
      </c>
      <c r="B288" s="8" t="str">
        <f t="shared" si="1"/>
        <v>MUHAMMAD RUDI</v>
      </c>
      <c r="C288" s="228"/>
      <c r="D288" s="228"/>
      <c r="E288" s="228"/>
      <c r="F288" s="228"/>
      <c r="G288" s="228"/>
      <c r="H288" s="228"/>
      <c r="I288" s="228"/>
      <c r="J288" s="228"/>
      <c r="K288" s="228"/>
      <c r="L288" s="228"/>
      <c r="M288" s="228" t="str">
        <f t="shared" si="2"/>
        <v/>
      </c>
    </row>
    <row r="289" spans="1:13" ht="17.25" customHeight="1">
      <c r="A289" s="228">
        <v>31</v>
      </c>
      <c r="B289" s="8" t="str">
        <f t="shared" si="1"/>
        <v>MUHAMMAD SARBANI</v>
      </c>
      <c r="C289" s="228"/>
      <c r="D289" s="228"/>
      <c r="E289" s="228"/>
      <c r="F289" s="228"/>
      <c r="G289" s="228"/>
      <c r="H289" s="228"/>
      <c r="I289" s="228"/>
      <c r="J289" s="228"/>
      <c r="K289" s="228"/>
      <c r="L289" s="228"/>
      <c r="M289" s="228" t="str">
        <f t="shared" si="2"/>
        <v/>
      </c>
    </row>
    <row r="290" spans="1:13" ht="17.25" customHeight="1">
      <c r="A290" s="228">
        <v>32</v>
      </c>
      <c r="B290" s="8" t="str">
        <f t="shared" si="1"/>
        <v>MUHAMMAD SYIFA ALIF NUGRAHA</v>
      </c>
      <c r="C290" s="228"/>
      <c r="D290" s="228"/>
      <c r="E290" s="228"/>
      <c r="F290" s="228"/>
      <c r="G290" s="228"/>
      <c r="H290" s="228"/>
      <c r="I290" s="228"/>
      <c r="J290" s="228"/>
      <c r="K290" s="228"/>
      <c r="L290" s="228"/>
      <c r="M290" s="228" t="str">
        <f t="shared" si="2"/>
        <v/>
      </c>
    </row>
    <row r="291" spans="1:13" ht="17.25" customHeight="1">
      <c r="A291" s="228">
        <v>33</v>
      </c>
      <c r="B291" s="8" t="str">
        <f t="shared" si="1"/>
        <v>MUHAMMAD YUSUF</v>
      </c>
      <c r="C291" s="228"/>
      <c r="D291" s="228"/>
      <c r="E291" s="228"/>
      <c r="F291" s="228"/>
      <c r="G291" s="228"/>
      <c r="H291" s="228"/>
      <c r="I291" s="228"/>
      <c r="J291" s="228"/>
      <c r="K291" s="228"/>
      <c r="L291" s="228"/>
      <c r="M291" s="228" t="str">
        <f t="shared" si="2"/>
        <v/>
      </c>
    </row>
    <row r="292" spans="1:13" ht="17.25" customHeight="1">
      <c r="A292" s="228">
        <v>34</v>
      </c>
      <c r="B292" s="8" t="str">
        <f t="shared" si="1"/>
        <v>OSAMAH NASRULLAH</v>
      </c>
      <c r="C292" s="228"/>
      <c r="D292" s="228"/>
      <c r="E292" s="228"/>
      <c r="F292" s="228"/>
      <c r="G292" s="228"/>
      <c r="H292" s="228"/>
      <c r="I292" s="228"/>
      <c r="J292" s="228"/>
      <c r="K292" s="228"/>
      <c r="L292" s="228"/>
      <c r="M292" s="228" t="str">
        <f t="shared" si="2"/>
        <v/>
      </c>
    </row>
    <row r="293" spans="1:13" ht="17.25" customHeight="1">
      <c r="A293" s="228">
        <v>35</v>
      </c>
      <c r="B293" s="8" t="str">
        <f t="shared" si="1"/>
        <v>RUDISA</v>
      </c>
      <c r="C293" s="228"/>
      <c r="D293" s="228"/>
      <c r="E293" s="228"/>
      <c r="F293" s="228"/>
      <c r="G293" s="228"/>
      <c r="H293" s="228"/>
      <c r="I293" s="228"/>
      <c r="J293" s="228"/>
      <c r="K293" s="228"/>
      <c r="L293" s="228"/>
      <c r="M293" s="228" t="str">
        <f t="shared" si="2"/>
        <v/>
      </c>
    </row>
    <row r="294" spans="1:13" ht="17.25" customHeight="1">
      <c r="A294" s="228">
        <v>36</v>
      </c>
      <c r="B294" s="8" t="str">
        <f t="shared" si="1"/>
        <v>ZAINAL ILMI</v>
      </c>
      <c r="C294" s="228"/>
      <c r="D294" s="228"/>
      <c r="E294" s="228"/>
      <c r="F294" s="228"/>
      <c r="G294" s="228"/>
      <c r="H294" s="228"/>
      <c r="I294" s="228"/>
      <c r="J294" s="228"/>
      <c r="K294" s="228"/>
      <c r="L294" s="228"/>
      <c r="M294" s="228" t="str">
        <f t="shared" si="2"/>
        <v/>
      </c>
    </row>
    <row r="295" spans="1:13" ht="17.25" customHeight="1">
      <c r="A295" s="228">
        <v>37</v>
      </c>
      <c r="B295" s="8">
        <f t="shared" si="1"/>
        <v>0</v>
      </c>
      <c r="C295" s="228"/>
      <c r="D295" s="228"/>
      <c r="E295" s="228"/>
      <c r="F295" s="228"/>
      <c r="G295" s="228"/>
      <c r="H295" s="228"/>
      <c r="I295" s="228"/>
      <c r="J295" s="228"/>
      <c r="K295" s="228"/>
      <c r="L295" s="228"/>
      <c r="M295" s="228" t="str">
        <f t="shared" si="2"/>
        <v/>
      </c>
    </row>
    <row r="296" spans="1:13" ht="17.25" customHeight="1">
      <c r="A296" s="228">
        <v>38</v>
      </c>
      <c r="B296" s="8">
        <f t="shared" si="1"/>
        <v>0</v>
      </c>
      <c r="C296" s="228"/>
      <c r="D296" s="228"/>
      <c r="E296" s="228"/>
      <c r="F296" s="228"/>
      <c r="G296" s="228"/>
      <c r="H296" s="228"/>
      <c r="I296" s="228"/>
      <c r="J296" s="228"/>
      <c r="K296" s="228"/>
      <c r="L296" s="228"/>
      <c r="M296" s="228" t="str">
        <f t="shared" si="2"/>
        <v/>
      </c>
    </row>
    <row r="297" spans="1:13" ht="17.25" customHeight="1">
      <c r="A297" s="228">
        <v>39</v>
      </c>
      <c r="B297" s="8">
        <f t="shared" si="1"/>
        <v>0</v>
      </c>
      <c r="C297" s="228"/>
      <c r="D297" s="228"/>
      <c r="E297" s="228"/>
      <c r="F297" s="228"/>
      <c r="G297" s="228"/>
      <c r="H297" s="228"/>
      <c r="I297" s="228"/>
      <c r="J297" s="228"/>
      <c r="K297" s="228"/>
      <c r="L297" s="228"/>
      <c r="M297" s="228" t="str">
        <f t="shared" si="2"/>
        <v/>
      </c>
    </row>
    <row r="298" spans="1:13" ht="17.25" customHeight="1">
      <c r="A298" s="228">
        <v>40</v>
      </c>
      <c r="B298" s="8">
        <f t="shared" si="1"/>
        <v>0</v>
      </c>
      <c r="C298" s="228"/>
      <c r="D298" s="228"/>
      <c r="E298" s="228"/>
      <c r="F298" s="228"/>
      <c r="G298" s="228"/>
      <c r="H298" s="228"/>
      <c r="I298" s="228"/>
      <c r="J298" s="228"/>
      <c r="K298" s="228"/>
      <c r="L298" s="228"/>
      <c r="M298" s="228" t="str">
        <f t="shared" si="2"/>
        <v/>
      </c>
    </row>
    <row r="300" spans="1:13" ht="17.25" customHeight="1">
      <c r="A300" s="1" t="s">
        <v>158</v>
      </c>
    </row>
    <row r="301" spans="1:13" s="7" customFormat="1" ht="15.75">
      <c r="A301" s="14">
        <v>1</v>
      </c>
      <c r="B301" s="327" t="s">
        <v>391</v>
      </c>
      <c r="C301" s="327"/>
      <c r="D301" s="327"/>
      <c r="E301" s="327"/>
      <c r="F301" s="327"/>
      <c r="G301" s="327"/>
      <c r="H301" s="327"/>
    </row>
    <row r="302" spans="1:13" s="7" customFormat="1" ht="15.75">
      <c r="A302" s="14">
        <v>2</v>
      </c>
      <c r="B302" s="327" t="s">
        <v>393</v>
      </c>
      <c r="C302" s="327"/>
      <c r="D302" s="327"/>
      <c r="E302" s="327"/>
      <c r="F302" s="327"/>
      <c r="G302" s="327"/>
      <c r="H302" s="327"/>
    </row>
    <row r="303" spans="1:13" s="7" customFormat="1" ht="15.75">
      <c r="A303" s="14">
        <v>3</v>
      </c>
      <c r="B303" s="327" t="s">
        <v>394</v>
      </c>
      <c r="C303" s="327"/>
      <c r="D303" s="327"/>
      <c r="E303" s="327"/>
      <c r="F303" s="327"/>
      <c r="G303" s="327"/>
      <c r="H303" s="327"/>
    </row>
    <row r="304" spans="1:13" s="7" customFormat="1" ht="17.25" customHeight="1">
      <c r="A304" s="14">
        <v>4</v>
      </c>
      <c r="B304" s="327"/>
      <c r="C304" s="327"/>
      <c r="D304" s="327"/>
      <c r="E304" s="327"/>
      <c r="F304" s="327"/>
      <c r="G304" s="327"/>
      <c r="H304" s="327"/>
    </row>
    <row r="305" spans="1:14" s="7" customFormat="1" ht="17.25" customHeight="1">
      <c r="A305" s="14">
        <v>5</v>
      </c>
      <c r="B305" s="327"/>
      <c r="C305" s="327"/>
      <c r="D305" s="327"/>
      <c r="E305" s="327"/>
      <c r="F305" s="327"/>
      <c r="G305" s="327"/>
      <c r="H305" s="327"/>
    </row>
    <row r="306" spans="1:14" s="7" customFormat="1" ht="17.25" customHeight="1">
      <c r="A306" s="14">
        <v>6</v>
      </c>
      <c r="B306" s="327"/>
      <c r="C306" s="327"/>
      <c r="D306" s="327"/>
      <c r="E306" s="327"/>
      <c r="F306" s="327"/>
      <c r="G306" s="327"/>
      <c r="H306" s="327"/>
    </row>
    <row r="307" spans="1:14" s="7" customFormat="1" ht="17.25" customHeight="1">
      <c r="A307" s="14">
        <v>7</v>
      </c>
      <c r="B307" s="327"/>
      <c r="C307" s="327"/>
      <c r="D307" s="327"/>
      <c r="E307" s="327"/>
      <c r="F307" s="327"/>
      <c r="G307" s="327"/>
      <c r="H307" s="327"/>
    </row>
    <row r="308" spans="1:14" s="7" customFormat="1" ht="17.25" customHeight="1">
      <c r="A308" s="14">
        <v>8</v>
      </c>
      <c r="B308" s="327"/>
      <c r="C308" s="327"/>
      <c r="D308" s="327"/>
      <c r="E308" s="327"/>
      <c r="F308" s="327"/>
      <c r="G308" s="327"/>
      <c r="H308" s="327"/>
    </row>
    <row r="309" spans="1:14" s="7" customFormat="1" ht="17.25" customHeight="1">
      <c r="A309" s="14">
        <v>9</v>
      </c>
      <c r="B309" s="327"/>
      <c r="C309" s="327"/>
      <c r="D309" s="327"/>
      <c r="E309" s="327"/>
      <c r="F309" s="327"/>
      <c r="G309" s="327"/>
      <c r="H309" s="327"/>
    </row>
    <row r="310" spans="1:14" s="7" customFormat="1" ht="17.25" customHeight="1">
      <c r="A310" s="14">
        <v>10</v>
      </c>
      <c r="B310" s="327"/>
      <c r="C310" s="327"/>
      <c r="D310" s="327"/>
      <c r="E310" s="327"/>
      <c r="F310" s="327"/>
      <c r="G310" s="327"/>
      <c r="H310" s="327"/>
    </row>
    <row r="312" spans="1:14" ht="17.25" customHeight="1">
      <c r="B312" s="1" t="s">
        <v>180</v>
      </c>
    </row>
    <row r="314" spans="1:14" ht="102" customHeight="1">
      <c r="A314" s="225" t="s">
        <v>52</v>
      </c>
      <c r="B314" s="225" t="s">
        <v>110</v>
      </c>
      <c r="C314" s="333" t="e">
        <f>A31</f>
        <v>#REF!</v>
      </c>
      <c r="D314" s="333"/>
      <c r="E314" s="333"/>
      <c r="F314" s="333"/>
      <c r="G314" s="333"/>
      <c r="H314" s="333"/>
      <c r="I314" s="333"/>
      <c r="J314" s="333"/>
      <c r="K314" s="333"/>
      <c r="L314" s="333"/>
      <c r="M314" s="230" t="s">
        <v>157</v>
      </c>
      <c r="N314" s="1" t="s">
        <v>407</v>
      </c>
    </row>
    <row r="315" spans="1:14" ht="17.25" customHeight="1">
      <c r="A315" s="226"/>
      <c r="B315" s="226"/>
      <c r="C315" s="224" t="s">
        <v>395</v>
      </c>
      <c r="D315" s="224" t="s">
        <v>396</v>
      </c>
      <c r="E315" s="224" t="s">
        <v>397</v>
      </c>
      <c r="F315" s="224" t="s">
        <v>398</v>
      </c>
      <c r="G315" s="224" t="s">
        <v>399</v>
      </c>
      <c r="H315" s="224" t="s">
        <v>400</v>
      </c>
      <c r="I315" s="224" t="s">
        <v>401</v>
      </c>
      <c r="J315" s="224" t="s">
        <v>402</v>
      </c>
      <c r="K315" s="224" t="s">
        <v>403</v>
      </c>
      <c r="L315" s="224" t="s">
        <v>404</v>
      </c>
      <c r="M315" s="222"/>
      <c r="N315" s="1">
        <v>25</v>
      </c>
    </row>
    <row r="316" spans="1:14" ht="17.25" customHeight="1">
      <c r="A316" s="228">
        <v>1</v>
      </c>
      <c r="B316" s="8" t="str">
        <f>B259</f>
        <v>AHMAD JUNAIDI</v>
      </c>
      <c r="C316" s="8"/>
      <c r="D316" s="8"/>
      <c r="E316" s="8"/>
      <c r="F316" s="8"/>
      <c r="G316" s="8"/>
      <c r="H316" s="8"/>
      <c r="I316" s="8"/>
      <c r="J316" s="8"/>
      <c r="K316" s="8"/>
      <c r="L316" s="8"/>
      <c r="M316" s="8" t="str">
        <f>IF(MAX(C316:L316)&gt;0,MAX(C316:L316)*$N$315,"")</f>
        <v/>
      </c>
    </row>
    <row r="317" spans="1:14" ht="17.25" customHeight="1">
      <c r="A317" s="228">
        <v>2</v>
      </c>
      <c r="B317" s="8" t="str">
        <f t="shared" ref="B317:B355" si="3">B260</f>
        <v>AHMAD RIYUDHA</v>
      </c>
      <c r="C317" s="8"/>
      <c r="D317" s="8"/>
      <c r="E317" s="8"/>
      <c r="F317" s="8"/>
      <c r="G317" s="8"/>
      <c r="H317" s="8"/>
      <c r="I317" s="8"/>
      <c r="J317" s="8"/>
      <c r="K317" s="8"/>
      <c r="L317" s="8"/>
      <c r="M317" s="8" t="str">
        <f t="shared" ref="M317:M355" si="4">IF(MAX(C317:L317)&gt;0,MAX(C317:L317)*$N$315,"")</f>
        <v/>
      </c>
    </row>
    <row r="318" spans="1:14" ht="17.25" customHeight="1">
      <c r="A318" s="228">
        <v>3</v>
      </c>
      <c r="B318" s="8" t="str">
        <f t="shared" si="3"/>
        <v>AHMAD SAYUDINOR</v>
      </c>
      <c r="C318" s="8"/>
      <c r="D318" s="8"/>
      <c r="E318" s="8"/>
      <c r="F318" s="8"/>
      <c r="G318" s="8"/>
      <c r="H318" s="8"/>
      <c r="I318" s="8"/>
      <c r="J318" s="8"/>
      <c r="K318" s="8"/>
      <c r="L318" s="8"/>
      <c r="M318" s="8" t="str">
        <f t="shared" si="4"/>
        <v/>
      </c>
    </row>
    <row r="319" spans="1:14" ht="17.25" customHeight="1">
      <c r="A319" s="228">
        <v>4</v>
      </c>
      <c r="B319" s="8" t="str">
        <f t="shared" si="3"/>
        <v>HILMAN SYA'FEI</v>
      </c>
      <c r="C319" s="8"/>
      <c r="D319" s="8"/>
      <c r="E319" s="8"/>
      <c r="F319" s="8"/>
      <c r="G319" s="8"/>
      <c r="H319" s="8"/>
      <c r="I319" s="8"/>
      <c r="J319" s="8"/>
      <c r="K319" s="8"/>
      <c r="L319" s="8"/>
      <c r="M319" s="8" t="str">
        <f t="shared" si="4"/>
        <v/>
      </c>
    </row>
    <row r="320" spans="1:14" ht="17.25" customHeight="1">
      <c r="A320" s="228">
        <v>5</v>
      </c>
      <c r="B320" s="8" t="str">
        <f t="shared" si="3"/>
        <v>JAMALUDDIN</v>
      </c>
      <c r="C320" s="8"/>
      <c r="D320" s="8"/>
      <c r="E320" s="8"/>
      <c r="F320" s="8"/>
      <c r="G320" s="8"/>
      <c r="H320" s="8"/>
      <c r="I320" s="8"/>
      <c r="J320" s="8"/>
      <c r="K320" s="8"/>
      <c r="L320" s="8"/>
      <c r="M320" s="8" t="str">
        <f t="shared" si="4"/>
        <v/>
      </c>
    </row>
    <row r="321" spans="1:13" ht="17.25" customHeight="1">
      <c r="A321" s="228">
        <v>6</v>
      </c>
      <c r="B321" s="8" t="str">
        <f t="shared" si="3"/>
        <v>M. ADITYA RYANDI</v>
      </c>
      <c r="C321" s="8"/>
      <c r="D321" s="8"/>
      <c r="E321" s="8"/>
      <c r="F321" s="8"/>
      <c r="G321" s="8"/>
      <c r="H321" s="8"/>
      <c r="I321" s="8"/>
      <c r="J321" s="8"/>
      <c r="K321" s="8"/>
      <c r="L321" s="8"/>
      <c r="M321" s="8" t="str">
        <f t="shared" si="4"/>
        <v/>
      </c>
    </row>
    <row r="322" spans="1:13" ht="17.25" customHeight="1">
      <c r="A322" s="228">
        <v>7</v>
      </c>
      <c r="B322" s="8" t="str">
        <f t="shared" si="3"/>
        <v>M. ZAINAL AKBAR</v>
      </c>
      <c r="C322" s="8"/>
      <c r="D322" s="8"/>
      <c r="E322" s="8"/>
      <c r="F322" s="8"/>
      <c r="G322" s="8"/>
      <c r="H322" s="8"/>
      <c r="I322" s="8"/>
      <c r="J322" s="8"/>
      <c r="K322" s="8"/>
      <c r="L322" s="8"/>
      <c r="M322" s="8" t="str">
        <f t="shared" si="4"/>
        <v/>
      </c>
    </row>
    <row r="323" spans="1:13" ht="17.25" customHeight="1">
      <c r="A323" s="228">
        <v>8</v>
      </c>
      <c r="B323" s="8" t="str">
        <f t="shared" si="3"/>
        <v>MAULIDI</v>
      </c>
      <c r="C323" s="8"/>
      <c r="D323" s="8"/>
      <c r="E323" s="8"/>
      <c r="F323" s="8"/>
      <c r="G323" s="8"/>
      <c r="H323" s="8"/>
      <c r="I323" s="8"/>
      <c r="J323" s="8"/>
      <c r="K323" s="8"/>
      <c r="L323" s="8"/>
      <c r="M323" s="8" t="str">
        <f t="shared" si="4"/>
        <v/>
      </c>
    </row>
    <row r="324" spans="1:13" ht="17.25" customHeight="1">
      <c r="A324" s="228">
        <v>9</v>
      </c>
      <c r="B324" s="8" t="str">
        <f t="shared" si="3"/>
        <v>MUHAMMAD AGUS RIFANI</v>
      </c>
      <c r="C324" s="8"/>
      <c r="D324" s="8"/>
      <c r="E324" s="8"/>
      <c r="F324" s="8"/>
      <c r="G324" s="8"/>
      <c r="H324" s="8"/>
      <c r="I324" s="8"/>
      <c r="J324" s="8"/>
      <c r="K324" s="8"/>
      <c r="L324" s="8"/>
      <c r="M324" s="8" t="str">
        <f t="shared" si="4"/>
        <v/>
      </c>
    </row>
    <row r="325" spans="1:13" ht="17.25" customHeight="1">
      <c r="A325" s="228">
        <v>10</v>
      </c>
      <c r="B325" s="8" t="str">
        <f t="shared" si="3"/>
        <v>MUHAMMAD AKBAR</v>
      </c>
      <c r="C325" s="8"/>
      <c r="D325" s="8"/>
      <c r="E325" s="8"/>
      <c r="F325" s="8"/>
      <c r="G325" s="8"/>
      <c r="H325" s="8"/>
      <c r="I325" s="8"/>
      <c r="J325" s="8"/>
      <c r="K325" s="8"/>
      <c r="L325" s="8"/>
      <c r="M325" s="8" t="str">
        <f t="shared" si="4"/>
        <v/>
      </c>
    </row>
    <row r="326" spans="1:13" ht="17.25" customHeight="1">
      <c r="A326" s="228">
        <v>11</v>
      </c>
      <c r="B326" s="8" t="str">
        <f t="shared" si="3"/>
        <v>MUHAMMAD ALPIANOR</v>
      </c>
      <c r="C326" s="8"/>
      <c r="D326" s="8"/>
      <c r="E326" s="8"/>
      <c r="F326" s="8"/>
      <c r="G326" s="8"/>
      <c r="H326" s="8"/>
      <c r="I326" s="8"/>
      <c r="J326" s="8"/>
      <c r="K326" s="8"/>
      <c r="L326" s="8"/>
      <c r="M326" s="8" t="str">
        <f t="shared" si="4"/>
        <v/>
      </c>
    </row>
    <row r="327" spans="1:13" ht="17.25" customHeight="1">
      <c r="A327" s="228">
        <v>12</v>
      </c>
      <c r="B327" s="8" t="str">
        <f t="shared" si="3"/>
        <v>MUHAMMAD ANDRIAN</v>
      </c>
      <c r="C327" s="8"/>
      <c r="D327" s="8"/>
      <c r="E327" s="8"/>
      <c r="F327" s="8"/>
      <c r="G327" s="8"/>
      <c r="H327" s="8"/>
      <c r="I327" s="8"/>
      <c r="J327" s="8"/>
      <c r="K327" s="8"/>
      <c r="L327" s="8"/>
      <c r="M327" s="8" t="str">
        <f t="shared" si="4"/>
        <v/>
      </c>
    </row>
    <row r="328" spans="1:13" ht="17.25" customHeight="1">
      <c r="A328" s="228">
        <v>13</v>
      </c>
      <c r="B328" s="8" t="str">
        <f t="shared" si="3"/>
        <v>MUHAMMAD AZIDAN</v>
      </c>
      <c r="C328" s="8"/>
      <c r="D328" s="8"/>
      <c r="E328" s="8"/>
      <c r="F328" s="8"/>
      <c r="G328" s="8"/>
      <c r="H328" s="8"/>
      <c r="I328" s="8"/>
      <c r="J328" s="8"/>
      <c r="K328" s="8"/>
      <c r="L328" s="8"/>
      <c r="M328" s="8" t="str">
        <f t="shared" si="4"/>
        <v/>
      </c>
    </row>
    <row r="329" spans="1:13" ht="17.25" customHeight="1">
      <c r="A329" s="228">
        <v>14</v>
      </c>
      <c r="B329" s="8" t="str">
        <f t="shared" si="3"/>
        <v>MUHAMMAD FAHRIANSYAH</v>
      </c>
      <c r="C329" s="8"/>
      <c r="D329" s="8"/>
      <c r="E329" s="8"/>
      <c r="F329" s="8"/>
      <c r="G329" s="8"/>
      <c r="H329" s="8"/>
      <c r="I329" s="8"/>
      <c r="J329" s="8"/>
      <c r="K329" s="8"/>
      <c r="L329" s="8"/>
      <c r="M329" s="8" t="str">
        <f t="shared" si="4"/>
        <v/>
      </c>
    </row>
    <row r="330" spans="1:13" ht="17.25" customHeight="1">
      <c r="A330" s="228">
        <v>15</v>
      </c>
      <c r="B330" s="8" t="str">
        <f t="shared" si="3"/>
        <v>MUHAMMAD FAUZAN</v>
      </c>
      <c r="C330" s="8"/>
      <c r="D330" s="8"/>
      <c r="E330" s="8"/>
      <c r="F330" s="8"/>
      <c r="G330" s="8"/>
      <c r="H330" s="8"/>
      <c r="I330" s="8"/>
      <c r="J330" s="8"/>
      <c r="K330" s="8"/>
      <c r="L330" s="8"/>
      <c r="M330" s="8" t="str">
        <f t="shared" si="4"/>
        <v/>
      </c>
    </row>
    <row r="331" spans="1:13" ht="17.25" customHeight="1">
      <c r="A331" s="228">
        <v>16</v>
      </c>
      <c r="B331" s="8" t="str">
        <f t="shared" si="3"/>
        <v>MUHAMMAD FAZAL HAFIZH</v>
      </c>
      <c r="C331" s="8"/>
      <c r="D331" s="8"/>
      <c r="E331" s="8"/>
      <c r="F331" s="8"/>
      <c r="G331" s="8"/>
      <c r="H331" s="8"/>
      <c r="I331" s="8"/>
      <c r="J331" s="8"/>
      <c r="K331" s="8"/>
      <c r="L331" s="8"/>
      <c r="M331" s="8" t="str">
        <f t="shared" si="4"/>
        <v/>
      </c>
    </row>
    <row r="332" spans="1:13" ht="17.25" customHeight="1">
      <c r="A332" s="228">
        <v>17</v>
      </c>
      <c r="B332" s="8" t="str">
        <f t="shared" si="3"/>
        <v>MUHAMMAD FIKRI</v>
      </c>
      <c r="C332" s="8"/>
      <c r="D332" s="8"/>
      <c r="E332" s="8"/>
      <c r="F332" s="8"/>
      <c r="G332" s="8"/>
      <c r="H332" s="8"/>
      <c r="I332" s="8"/>
      <c r="J332" s="8"/>
      <c r="K332" s="8"/>
      <c r="L332" s="8"/>
      <c r="M332" s="8" t="str">
        <f t="shared" si="4"/>
        <v/>
      </c>
    </row>
    <row r="333" spans="1:13" ht="17.25" customHeight="1">
      <c r="A333" s="228">
        <v>18</v>
      </c>
      <c r="B333" s="8" t="str">
        <f t="shared" si="3"/>
        <v>MUHAMMAD IHWAN</v>
      </c>
      <c r="C333" s="8"/>
      <c r="D333" s="8"/>
      <c r="E333" s="8"/>
      <c r="F333" s="8"/>
      <c r="G333" s="8"/>
      <c r="H333" s="8"/>
      <c r="I333" s="8"/>
      <c r="J333" s="8"/>
      <c r="K333" s="8"/>
      <c r="L333" s="8"/>
      <c r="M333" s="8" t="str">
        <f t="shared" si="4"/>
        <v/>
      </c>
    </row>
    <row r="334" spans="1:13" ht="17.25" customHeight="1">
      <c r="A334" s="228">
        <v>19</v>
      </c>
      <c r="B334" s="8" t="str">
        <f t="shared" si="3"/>
        <v>MUHAMMAD IQBAL FIRDAUS</v>
      </c>
      <c r="C334" s="8"/>
      <c r="D334" s="8"/>
      <c r="E334" s="8"/>
      <c r="F334" s="8"/>
      <c r="G334" s="8"/>
      <c r="H334" s="8"/>
      <c r="I334" s="8"/>
      <c r="J334" s="8"/>
      <c r="K334" s="8"/>
      <c r="L334" s="8"/>
      <c r="M334" s="8" t="str">
        <f t="shared" si="4"/>
        <v/>
      </c>
    </row>
    <row r="335" spans="1:13" ht="17.25" customHeight="1">
      <c r="A335" s="228">
        <v>20</v>
      </c>
      <c r="B335" s="8" t="str">
        <f t="shared" si="3"/>
        <v>MUHAMMAD IZZA ARRAFI</v>
      </c>
      <c r="C335" s="8"/>
      <c r="D335" s="8"/>
      <c r="E335" s="8"/>
      <c r="F335" s="8"/>
      <c r="G335" s="8"/>
      <c r="H335" s="8"/>
      <c r="I335" s="8"/>
      <c r="J335" s="8"/>
      <c r="K335" s="8"/>
      <c r="L335" s="8"/>
      <c r="M335" s="8" t="str">
        <f t="shared" si="4"/>
        <v/>
      </c>
    </row>
    <row r="336" spans="1:13" ht="17.25" customHeight="1">
      <c r="A336" s="228">
        <v>21</v>
      </c>
      <c r="B336" s="8" t="str">
        <f t="shared" si="3"/>
        <v>MUHAMMAD MAHDI</v>
      </c>
      <c r="C336" s="8"/>
      <c r="D336" s="8"/>
      <c r="E336" s="8"/>
      <c r="F336" s="8"/>
      <c r="G336" s="8"/>
      <c r="H336" s="8"/>
      <c r="I336" s="8"/>
      <c r="J336" s="8"/>
      <c r="K336" s="8"/>
      <c r="L336" s="8"/>
      <c r="M336" s="8" t="str">
        <f t="shared" si="4"/>
        <v/>
      </c>
    </row>
    <row r="337" spans="1:13" ht="17.25" customHeight="1">
      <c r="A337" s="228">
        <v>22</v>
      </c>
      <c r="B337" s="8" t="str">
        <f t="shared" si="3"/>
        <v>MUHAMMAD NAHDY RAMADHAN</v>
      </c>
      <c r="C337" s="8"/>
      <c r="D337" s="8"/>
      <c r="E337" s="8"/>
      <c r="F337" s="8"/>
      <c r="G337" s="8"/>
      <c r="H337" s="8"/>
      <c r="I337" s="8"/>
      <c r="J337" s="8"/>
      <c r="K337" s="8"/>
      <c r="L337" s="8"/>
      <c r="M337" s="8" t="str">
        <f t="shared" si="4"/>
        <v/>
      </c>
    </row>
    <row r="338" spans="1:13" ht="17.25" customHeight="1">
      <c r="A338" s="228">
        <v>23</v>
      </c>
      <c r="B338" s="8" t="str">
        <f t="shared" si="3"/>
        <v>MUHAMMAD NUR FADHILAH</v>
      </c>
      <c r="C338" s="8"/>
      <c r="D338" s="8"/>
      <c r="E338" s="8"/>
      <c r="F338" s="8"/>
      <c r="G338" s="8"/>
      <c r="H338" s="8"/>
      <c r="I338" s="8"/>
      <c r="J338" s="8"/>
      <c r="K338" s="8"/>
      <c r="L338" s="8"/>
      <c r="M338" s="8" t="str">
        <f t="shared" si="4"/>
        <v/>
      </c>
    </row>
    <row r="339" spans="1:13" ht="17.25" customHeight="1">
      <c r="A339" s="228">
        <v>24</v>
      </c>
      <c r="B339" s="8" t="str">
        <f t="shared" si="3"/>
        <v>MUHAMMAD RAHMAN</v>
      </c>
      <c r="C339" s="8"/>
      <c r="D339" s="8"/>
      <c r="E339" s="8"/>
      <c r="F339" s="8"/>
      <c r="G339" s="8"/>
      <c r="H339" s="8"/>
      <c r="I339" s="8"/>
      <c r="J339" s="8"/>
      <c r="K339" s="8"/>
      <c r="L339" s="8"/>
      <c r="M339" s="8" t="str">
        <f t="shared" si="4"/>
        <v/>
      </c>
    </row>
    <row r="340" spans="1:13" ht="17.25" customHeight="1">
      <c r="A340" s="228">
        <v>25</v>
      </c>
      <c r="B340" s="8" t="str">
        <f t="shared" si="3"/>
        <v>MUHAMMAD RAIHAN</v>
      </c>
      <c r="C340" s="8"/>
      <c r="D340" s="8"/>
      <c r="E340" s="8"/>
      <c r="F340" s="8"/>
      <c r="G340" s="8"/>
      <c r="H340" s="8"/>
      <c r="I340" s="8"/>
      <c r="J340" s="8"/>
      <c r="K340" s="8"/>
      <c r="L340" s="8"/>
      <c r="M340" s="8" t="str">
        <f t="shared" si="4"/>
        <v/>
      </c>
    </row>
    <row r="341" spans="1:13" ht="17.25" customHeight="1">
      <c r="A341" s="228">
        <v>26</v>
      </c>
      <c r="B341" s="8" t="str">
        <f t="shared" si="3"/>
        <v>MUHAMMAD RAYHAN PARIZAN</v>
      </c>
      <c r="C341" s="8"/>
      <c r="D341" s="8"/>
      <c r="E341" s="8"/>
      <c r="F341" s="8"/>
      <c r="G341" s="8"/>
      <c r="H341" s="8"/>
      <c r="I341" s="8"/>
      <c r="J341" s="8"/>
      <c r="K341" s="8"/>
      <c r="L341" s="8"/>
      <c r="M341" s="8" t="str">
        <f t="shared" si="4"/>
        <v/>
      </c>
    </row>
    <row r="342" spans="1:13" ht="17.25" customHeight="1">
      <c r="A342" s="228">
        <v>27</v>
      </c>
      <c r="B342" s="8" t="str">
        <f t="shared" si="3"/>
        <v>MUHAMMAD RIFKI</v>
      </c>
      <c r="C342" s="8"/>
      <c r="D342" s="8"/>
      <c r="E342" s="8"/>
      <c r="F342" s="8"/>
      <c r="G342" s="8"/>
      <c r="H342" s="8"/>
      <c r="I342" s="8"/>
      <c r="J342" s="8"/>
      <c r="K342" s="8"/>
      <c r="L342" s="8"/>
      <c r="M342" s="8" t="str">
        <f t="shared" si="4"/>
        <v/>
      </c>
    </row>
    <row r="343" spans="1:13" ht="17.25" customHeight="1">
      <c r="A343" s="228">
        <v>28</v>
      </c>
      <c r="B343" s="8" t="str">
        <f t="shared" si="3"/>
        <v>MUHAMMAD RINALDI MAULANA</v>
      </c>
      <c r="C343" s="8"/>
      <c r="D343" s="8"/>
      <c r="E343" s="8"/>
      <c r="F343" s="8"/>
      <c r="G343" s="8"/>
      <c r="H343" s="8"/>
      <c r="I343" s="8"/>
      <c r="J343" s="8"/>
      <c r="K343" s="8"/>
      <c r="L343" s="8"/>
      <c r="M343" s="8" t="str">
        <f t="shared" si="4"/>
        <v/>
      </c>
    </row>
    <row r="344" spans="1:13" ht="17.25" customHeight="1">
      <c r="A344" s="228">
        <v>29</v>
      </c>
      <c r="B344" s="8" t="str">
        <f t="shared" si="3"/>
        <v>MUHAMMAD RIZAL</v>
      </c>
      <c r="C344" s="8"/>
      <c r="D344" s="8"/>
      <c r="E344" s="8"/>
      <c r="F344" s="8"/>
      <c r="G344" s="8"/>
      <c r="H344" s="8"/>
      <c r="I344" s="8"/>
      <c r="J344" s="8"/>
      <c r="K344" s="8"/>
      <c r="L344" s="8"/>
      <c r="M344" s="8" t="str">
        <f t="shared" si="4"/>
        <v/>
      </c>
    </row>
    <row r="345" spans="1:13" ht="17.25" customHeight="1">
      <c r="A345" s="228">
        <v>30</v>
      </c>
      <c r="B345" s="8" t="str">
        <f t="shared" si="3"/>
        <v>MUHAMMAD RUDI</v>
      </c>
      <c r="C345" s="8"/>
      <c r="D345" s="8"/>
      <c r="E345" s="8"/>
      <c r="F345" s="8"/>
      <c r="G345" s="8"/>
      <c r="H345" s="8"/>
      <c r="I345" s="8"/>
      <c r="J345" s="8"/>
      <c r="K345" s="8"/>
      <c r="L345" s="8"/>
      <c r="M345" s="8" t="str">
        <f t="shared" si="4"/>
        <v/>
      </c>
    </row>
    <row r="346" spans="1:13" ht="17.25" customHeight="1">
      <c r="A346" s="228">
        <v>31</v>
      </c>
      <c r="B346" s="8" t="str">
        <f t="shared" si="3"/>
        <v>MUHAMMAD SARBANI</v>
      </c>
      <c r="C346" s="8"/>
      <c r="D346" s="8"/>
      <c r="E346" s="8"/>
      <c r="F346" s="8"/>
      <c r="G346" s="8"/>
      <c r="H346" s="8"/>
      <c r="I346" s="8"/>
      <c r="J346" s="8"/>
      <c r="K346" s="8"/>
      <c r="L346" s="8"/>
      <c r="M346" s="8" t="str">
        <f t="shared" si="4"/>
        <v/>
      </c>
    </row>
    <row r="347" spans="1:13" ht="17.25" customHeight="1">
      <c r="A347" s="228">
        <v>32</v>
      </c>
      <c r="B347" s="8" t="str">
        <f t="shared" si="3"/>
        <v>MUHAMMAD SYIFA ALIF NUGRAHA</v>
      </c>
      <c r="C347" s="8"/>
      <c r="D347" s="8"/>
      <c r="E347" s="8"/>
      <c r="F347" s="8"/>
      <c r="G347" s="8"/>
      <c r="H347" s="8"/>
      <c r="I347" s="8"/>
      <c r="J347" s="8"/>
      <c r="K347" s="8"/>
      <c r="L347" s="8"/>
      <c r="M347" s="8" t="str">
        <f t="shared" si="4"/>
        <v/>
      </c>
    </row>
    <row r="348" spans="1:13" ht="17.25" customHeight="1">
      <c r="A348" s="228">
        <v>33</v>
      </c>
      <c r="B348" s="8" t="str">
        <f t="shared" si="3"/>
        <v>MUHAMMAD YUSUF</v>
      </c>
      <c r="C348" s="8"/>
      <c r="D348" s="8"/>
      <c r="E348" s="8"/>
      <c r="F348" s="8"/>
      <c r="G348" s="8"/>
      <c r="H348" s="8"/>
      <c r="I348" s="8"/>
      <c r="J348" s="8"/>
      <c r="K348" s="8"/>
      <c r="L348" s="8"/>
      <c r="M348" s="8" t="str">
        <f t="shared" si="4"/>
        <v/>
      </c>
    </row>
    <row r="349" spans="1:13" ht="17.25" customHeight="1">
      <c r="A349" s="228">
        <v>34</v>
      </c>
      <c r="B349" s="8" t="str">
        <f t="shared" si="3"/>
        <v>OSAMAH NASRULLAH</v>
      </c>
      <c r="C349" s="8"/>
      <c r="D349" s="8"/>
      <c r="E349" s="8"/>
      <c r="F349" s="8"/>
      <c r="G349" s="8"/>
      <c r="H349" s="8"/>
      <c r="I349" s="8"/>
      <c r="J349" s="8"/>
      <c r="K349" s="8"/>
      <c r="L349" s="8"/>
      <c r="M349" s="8" t="str">
        <f t="shared" si="4"/>
        <v/>
      </c>
    </row>
    <row r="350" spans="1:13" ht="17.25" customHeight="1">
      <c r="A350" s="228">
        <v>35</v>
      </c>
      <c r="B350" s="8" t="str">
        <f t="shared" si="3"/>
        <v>RUDISA</v>
      </c>
      <c r="C350" s="8"/>
      <c r="D350" s="8"/>
      <c r="E350" s="8"/>
      <c r="F350" s="8"/>
      <c r="G350" s="8"/>
      <c r="H350" s="8"/>
      <c r="I350" s="8"/>
      <c r="J350" s="8"/>
      <c r="K350" s="8"/>
      <c r="L350" s="8"/>
      <c r="M350" s="8" t="str">
        <f t="shared" si="4"/>
        <v/>
      </c>
    </row>
    <row r="351" spans="1:13" ht="17.25" customHeight="1">
      <c r="A351" s="228">
        <v>36</v>
      </c>
      <c r="B351" s="8" t="str">
        <f t="shared" si="3"/>
        <v>ZAINAL ILMI</v>
      </c>
      <c r="C351" s="8"/>
      <c r="D351" s="8"/>
      <c r="E351" s="8"/>
      <c r="F351" s="8"/>
      <c r="G351" s="8"/>
      <c r="H351" s="8"/>
      <c r="I351" s="8"/>
      <c r="J351" s="8"/>
      <c r="K351" s="8"/>
      <c r="L351" s="8"/>
      <c r="M351" s="8" t="str">
        <f t="shared" si="4"/>
        <v/>
      </c>
    </row>
    <row r="352" spans="1:13" ht="17.25" customHeight="1">
      <c r="A352" s="228">
        <v>37</v>
      </c>
      <c r="B352" s="8">
        <f t="shared" si="3"/>
        <v>0</v>
      </c>
      <c r="C352" s="8"/>
      <c r="D352" s="8"/>
      <c r="E352" s="8"/>
      <c r="F352" s="8"/>
      <c r="G352" s="8"/>
      <c r="H352" s="8"/>
      <c r="I352" s="8"/>
      <c r="J352" s="8"/>
      <c r="K352" s="8"/>
      <c r="L352" s="8"/>
      <c r="M352" s="8" t="str">
        <f t="shared" si="4"/>
        <v/>
      </c>
    </row>
    <row r="353" spans="1:13" ht="17.25" customHeight="1">
      <c r="A353" s="228">
        <v>38</v>
      </c>
      <c r="B353" s="8">
        <f t="shared" si="3"/>
        <v>0</v>
      </c>
      <c r="C353" s="8"/>
      <c r="D353" s="8"/>
      <c r="E353" s="8"/>
      <c r="F353" s="8"/>
      <c r="G353" s="8"/>
      <c r="H353" s="8"/>
      <c r="I353" s="8"/>
      <c r="J353" s="8"/>
      <c r="K353" s="8"/>
      <c r="L353" s="8"/>
      <c r="M353" s="8" t="str">
        <f t="shared" si="4"/>
        <v/>
      </c>
    </row>
    <row r="354" spans="1:13" ht="17.25" customHeight="1">
      <c r="A354" s="228">
        <v>39</v>
      </c>
      <c r="B354" s="8">
        <f t="shared" si="3"/>
        <v>0</v>
      </c>
      <c r="C354" s="8"/>
      <c r="D354" s="8"/>
      <c r="E354" s="8"/>
      <c r="F354" s="8"/>
      <c r="G354" s="8"/>
      <c r="H354" s="8"/>
      <c r="I354" s="8"/>
      <c r="J354" s="8"/>
      <c r="K354" s="8"/>
      <c r="L354" s="8"/>
      <c r="M354" s="8" t="str">
        <f t="shared" si="4"/>
        <v/>
      </c>
    </row>
    <row r="355" spans="1:13" ht="17.25" customHeight="1">
      <c r="A355" s="228">
        <v>40</v>
      </c>
      <c r="B355" s="8">
        <f t="shared" si="3"/>
        <v>0</v>
      </c>
      <c r="C355" s="8"/>
      <c r="D355" s="8"/>
      <c r="E355" s="8"/>
      <c r="F355" s="8"/>
      <c r="G355" s="8"/>
      <c r="H355" s="8"/>
      <c r="I355" s="8"/>
      <c r="J355" s="8"/>
      <c r="K355" s="8"/>
      <c r="L355" s="8"/>
      <c r="M355" s="8" t="str">
        <f t="shared" si="4"/>
        <v/>
      </c>
    </row>
    <row r="357" spans="1:13" ht="17.25" customHeight="1">
      <c r="A357" s="1" t="s">
        <v>182</v>
      </c>
    </row>
    <row r="358" spans="1:13" ht="17.25" customHeight="1">
      <c r="B358" s="1" t="s">
        <v>159</v>
      </c>
    </row>
    <row r="359" spans="1:13" ht="17.25" customHeight="1">
      <c r="B359" s="1" t="s">
        <v>160</v>
      </c>
    </row>
    <row r="360" spans="1:13" ht="17.25" customHeight="1">
      <c r="B360" s="1" t="s">
        <v>161</v>
      </c>
    </row>
    <row r="361" spans="1:13" ht="17.25" customHeight="1">
      <c r="B361" s="1" t="s">
        <v>162</v>
      </c>
    </row>
    <row r="363" spans="1:13" ht="17.25" customHeight="1">
      <c r="A363" s="1" t="s">
        <v>163</v>
      </c>
    </row>
    <row r="364" spans="1:13" ht="17.25" customHeight="1">
      <c r="A364" s="14">
        <v>1</v>
      </c>
      <c r="B364" s="327" t="s">
        <v>391</v>
      </c>
      <c r="C364" s="327"/>
      <c r="D364" s="327"/>
      <c r="E364" s="327"/>
      <c r="F364" s="327"/>
      <c r="G364" s="327"/>
      <c r="H364" s="327"/>
    </row>
    <row r="365" spans="1:13" ht="17.25" customHeight="1">
      <c r="A365" s="14">
        <v>2</v>
      </c>
      <c r="B365" s="327" t="s">
        <v>393</v>
      </c>
      <c r="C365" s="327"/>
      <c r="D365" s="327"/>
      <c r="E365" s="327"/>
      <c r="F365" s="327"/>
      <c r="G365" s="327"/>
      <c r="H365" s="327"/>
    </row>
    <row r="366" spans="1:13" ht="17.25" customHeight="1">
      <c r="A366" s="14">
        <v>3</v>
      </c>
      <c r="B366" s="327" t="s">
        <v>394</v>
      </c>
      <c r="C366" s="327"/>
      <c r="D366" s="327"/>
      <c r="E366" s="327"/>
      <c r="F366" s="327"/>
      <c r="G366" s="327"/>
      <c r="H366" s="327"/>
    </row>
    <row r="367" spans="1:13" ht="17.25" customHeight="1">
      <c r="A367" s="14">
        <v>4</v>
      </c>
      <c r="B367" s="327"/>
      <c r="C367" s="327"/>
      <c r="D367" s="327"/>
      <c r="E367" s="327"/>
      <c r="F367" s="327"/>
      <c r="G367" s="327"/>
      <c r="H367" s="327"/>
    </row>
    <row r="368" spans="1:13" ht="17.25" customHeight="1">
      <c r="A368" s="14">
        <v>5</v>
      </c>
      <c r="B368" s="327"/>
      <c r="C368" s="327"/>
      <c r="D368" s="327"/>
      <c r="E368" s="327"/>
      <c r="F368" s="327"/>
      <c r="G368" s="327"/>
      <c r="H368" s="327"/>
    </row>
    <row r="369" spans="1:10" ht="17.25" customHeight="1">
      <c r="A369" s="14">
        <v>6</v>
      </c>
      <c r="B369" s="327"/>
      <c r="C369" s="327"/>
      <c r="D369" s="327"/>
      <c r="E369" s="327"/>
      <c r="F369" s="327"/>
      <c r="G369" s="327"/>
      <c r="H369" s="327"/>
    </row>
    <row r="370" spans="1:10" ht="17.25" customHeight="1">
      <c r="A370" s="14">
        <v>7</v>
      </c>
      <c r="B370" s="327"/>
      <c r="C370" s="327"/>
      <c r="D370" s="327"/>
      <c r="E370" s="327"/>
      <c r="F370" s="327"/>
      <c r="G370" s="327"/>
      <c r="H370" s="327"/>
    </row>
    <row r="371" spans="1:10" ht="17.25" customHeight="1">
      <c r="A371" s="14">
        <v>8</v>
      </c>
      <c r="B371" s="327"/>
      <c r="C371" s="327"/>
      <c r="D371" s="327"/>
      <c r="E371" s="327"/>
      <c r="F371" s="327"/>
      <c r="G371" s="327"/>
      <c r="H371" s="327"/>
    </row>
    <row r="372" spans="1:10" ht="17.25" customHeight="1">
      <c r="A372" s="14">
        <v>9</v>
      </c>
      <c r="B372" s="327"/>
      <c r="C372" s="327"/>
      <c r="D372" s="327"/>
      <c r="E372" s="327"/>
      <c r="F372" s="327"/>
      <c r="G372" s="327"/>
      <c r="H372" s="327"/>
    </row>
    <row r="373" spans="1:10" ht="17.25" customHeight="1">
      <c r="A373" s="14">
        <v>10</v>
      </c>
      <c r="B373" s="327"/>
      <c r="C373" s="327"/>
      <c r="D373" s="327"/>
      <c r="E373" s="327"/>
      <c r="F373" s="327"/>
      <c r="G373" s="327"/>
      <c r="H373" s="327"/>
    </row>
    <row r="375" spans="1:10" ht="17.25" customHeight="1">
      <c r="B375" s="1" t="s">
        <v>164</v>
      </c>
    </row>
    <row r="376" spans="1:10" ht="17.25" customHeight="1">
      <c r="A376" s="479" t="s">
        <v>165</v>
      </c>
      <c r="B376" s="465"/>
      <c r="C376" s="97" t="s">
        <v>166</v>
      </c>
      <c r="D376" s="97"/>
      <c r="E376" s="97" t="s">
        <v>167</v>
      </c>
      <c r="F376" s="97"/>
      <c r="G376" s="97"/>
      <c r="H376" s="97" t="s">
        <v>36</v>
      </c>
    </row>
    <row r="377" spans="1:10" ht="17.25" customHeight="1">
      <c r="A377" s="483" t="e">
        <f>C314</f>
        <v>#REF!</v>
      </c>
      <c r="B377" s="465"/>
      <c r="C377" s="98" t="s">
        <v>168</v>
      </c>
      <c r="D377" s="98"/>
      <c r="E377" s="230"/>
      <c r="F377" s="230"/>
      <c r="G377" s="230"/>
      <c r="H377" s="232"/>
    </row>
    <row r="378" spans="1:10" ht="17.25" customHeight="1">
      <c r="A378" s="487" t="s">
        <v>169</v>
      </c>
      <c r="B378" s="488"/>
      <c r="C378" s="230"/>
      <c r="D378" s="230"/>
      <c r="E378" s="230"/>
      <c r="F378" s="230"/>
      <c r="G378" s="230"/>
      <c r="H378" s="232"/>
    </row>
    <row r="380" spans="1:10" ht="17.25" customHeight="1">
      <c r="A380" s="1" t="s">
        <v>171</v>
      </c>
    </row>
    <row r="381" spans="1:10" ht="81.75" customHeight="1">
      <c r="B381" s="469" t="str">
        <f>"Pembelajaran Remedial dilaksanakan segera setelah diadakan penilaian bagi peserta didik yang mendapat nilai di bawah "&amp;kkmmpp!F8 &amp;" .Strategi pembelajaran remedial dilaksanakan dengan …………………………………….. berdasarkan indikator pembelajaran yang belum dicapai oleh masing-masing peserta didik"</f>
        <v>Pembelajaran Remedial dilaksanakan segera setelah diadakan penilaian bagi peserta didik yang mendapat nilai di bawah 75 .Strategi pembelajaran remedial dilaksanakan dengan …………………………………….. berdasarkan indikator pembelajaran yang belum dicapai oleh masing-masing peserta didik</v>
      </c>
      <c r="C381" s="327"/>
      <c r="D381" s="327"/>
      <c r="E381" s="327"/>
      <c r="F381" s="327"/>
      <c r="G381" s="327"/>
      <c r="H381" s="327"/>
      <c r="I381" s="327"/>
      <c r="J381" s="327"/>
    </row>
    <row r="383" spans="1:10" ht="17.25" customHeight="1">
      <c r="A383" s="1" t="s">
        <v>172</v>
      </c>
    </row>
    <row r="384" spans="1:10" ht="17.25" customHeight="1">
      <c r="B384" s="469" t="str">
        <f>"Pengayaan diberikan kepada peserta didik yang mendapat nilai di atas "&amp;kkmmpp!F8 &amp;" . dengan cara …………………."</f>
        <v>Pengayaan diberikan kepada peserta didik yang mendapat nilai di atas 75 . dengan cara ………………….</v>
      </c>
      <c r="C384" s="327"/>
      <c r="D384" s="327"/>
      <c r="E384" s="327"/>
      <c r="F384" s="327"/>
      <c r="G384" s="327"/>
      <c r="H384" s="327"/>
      <c r="I384" s="327"/>
      <c r="J384" s="327"/>
    </row>
    <row r="386" spans="1:10" ht="17.25" customHeight="1">
      <c r="A386" s="5" t="s">
        <v>173</v>
      </c>
    </row>
    <row r="387" spans="1:10" ht="17.25" customHeight="1">
      <c r="A387" s="1">
        <v>1</v>
      </c>
      <c r="B387" s="1" t="s">
        <v>174</v>
      </c>
      <c r="C387" s="466" t="s">
        <v>405</v>
      </c>
      <c r="D387" s="466"/>
      <c r="E387" s="466"/>
      <c r="F387" s="466"/>
      <c r="G387" s="466"/>
      <c r="H387" s="466"/>
      <c r="I387" s="466"/>
      <c r="J387" s="466"/>
    </row>
    <row r="389" spans="1:10" ht="17.25" customHeight="1">
      <c r="A389" s="1">
        <v>2</v>
      </c>
      <c r="B389" s="1" t="s">
        <v>175</v>
      </c>
      <c r="C389" s="466" t="s">
        <v>406</v>
      </c>
      <c r="D389" s="466"/>
      <c r="E389" s="466"/>
      <c r="F389" s="466"/>
      <c r="G389" s="466"/>
      <c r="H389" s="466"/>
      <c r="I389" s="466"/>
      <c r="J389" s="466"/>
    </row>
    <row r="391" spans="1:10" s="7" customFormat="1" ht="36" customHeight="1">
      <c r="A391" s="7">
        <v>3</v>
      </c>
      <c r="B391" s="7" t="s">
        <v>51</v>
      </c>
      <c r="C391" s="327" t="str">
        <f>": "&amp;silabus!G35</f>
        <v>: - Buku Pengetahuan Bahan
- Tempat Usaha/Toko/MM</v>
      </c>
      <c r="D391" s="327"/>
      <c r="E391" s="327"/>
      <c r="F391" s="327"/>
      <c r="G391" s="327"/>
      <c r="H391" s="327"/>
      <c r="I391" s="327"/>
      <c r="J391" s="327"/>
    </row>
    <row r="393" spans="1:10" ht="17.25" customHeight="1">
      <c r="B393" s="1" t="s">
        <v>176</v>
      </c>
      <c r="H393" s="1" t="str">
        <f>ki!C11</f>
        <v>Barabai, 16 April 2020</v>
      </c>
    </row>
    <row r="394" spans="1:10" ht="17.25" customHeight="1">
      <c r="B394" s="1" t="str">
        <f>ki!A12</f>
        <v>Kepala SMKN 1 Barabai</v>
      </c>
      <c r="H394" s="1" t="str">
        <f>ki!C12</f>
        <v>Guru Mata Pelajaran</v>
      </c>
    </row>
    <row r="398" spans="1:10" ht="17.25" customHeight="1">
      <c r="B398" s="1" t="str">
        <f>ki!A16</f>
        <v>Norta Dewi Yuniati, S.P, M.Pd</v>
      </c>
      <c r="H398" s="1" t="str">
        <f>ki!C16</f>
        <v>Abdian Noor, S.Pd</v>
      </c>
    </row>
    <row r="399" spans="1:10" ht="17.25" customHeight="1">
      <c r="B399" s="1" t="str">
        <f>ki!A17</f>
        <v>NIP. 19710623 200604 2 021</v>
      </c>
      <c r="H399" s="1" t="str">
        <f>ki!C17</f>
        <v>NIP. 19680906 199412 1 005</v>
      </c>
    </row>
  </sheetData>
  <mergeCells count="234">
    <mergeCell ref="B384:J384"/>
    <mergeCell ref="C387:J387"/>
    <mergeCell ref="C389:J389"/>
    <mergeCell ref="C391:J391"/>
    <mergeCell ref="B372:H372"/>
    <mergeCell ref="B373:H373"/>
    <mergeCell ref="A376:B376"/>
    <mergeCell ref="A377:B377"/>
    <mergeCell ref="A378:B378"/>
    <mergeCell ref="B381:J381"/>
    <mergeCell ref="B366:H366"/>
    <mergeCell ref="B367:H367"/>
    <mergeCell ref="B368:H368"/>
    <mergeCell ref="B369:H369"/>
    <mergeCell ref="B370:H370"/>
    <mergeCell ref="B371:H371"/>
    <mergeCell ref="B308:H308"/>
    <mergeCell ref="B309:H309"/>
    <mergeCell ref="B310:H310"/>
    <mergeCell ref="C314:L314"/>
    <mergeCell ref="B364:H364"/>
    <mergeCell ref="B365:H365"/>
    <mergeCell ref="B302:H302"/>
    <mergeCell ref="B303:H303"/>
    <mergeCell ref="B304:H304"/>
    <mergeCell ref="B305:H305"/>
    <mergeCell ref="B306:H306"/>
    <mergeCell ref="B307:H307"/>
    <mergeCell ref="B254:H254"/>
    <mergeCell ref="A257:A258"/>
    <mergeCell ref="B257:B258"/>
    <mergeCell ref="C257:L257"/>
    <mergeCell ref="M257:M258"/>
    <mergeCell ref="B301:H301"/>
    <mergeCell ref="B248:H248"/>
    <mergeCell ref="B249:H249"/>
    <mergeCell ref="B250:H250"/>
    <mergeCell ref="B251:H251"/>
    <mergeCell ref="B252:H252"/>
    <mergeCell ref="B253:H253"/>
    <mergeCell ref="B242:H242"/>
    <mergeCell ref="B243:H243"/>
    <mergeCell ref="A244:H244"/>
    <mergeCell ref="B245:H245"/>
    <mergeCell ref="B246:H246"/>
    <mergeCell ref="B247:H247"/>
    <mergeCell ref="B236:H236"/>
    <mergeCell ref="B237:H237"/>
    <mergeCell ref="B238:H238"/>
    <mergeCell ref="B239:H239"/>
    <mergeCell ref="B240:H240"/>
    <mergeCell ref="B241:H241"/>
    <mergeCell ref="A232:B232"/>
    <mergeCell ref="C232:D232"/>
    <mergeCell ref="E232:G232"/>
    <mergeCell ref="A233:H233"/>
    <mergeCell ref="B234:H234"/>
    <mergeCell ref="B235:H235"/>
    <mergeCell ref="D140:E140"/>
    <mergeCell ref="D141:E141"/>
    <mergeCell ref="D142:E142"/>
    <mergeCell ref="D143:E143"/>
    <mergeCell ref="A231:B231"/>
    <mergeCell ref="C231:D231"/>
    <mergeCell ref="E231:G231"/>
    <mergeCell ref="A133:H133"/>
    <mergeCell ref="A134:B134"/>
    <mergeCell ref="C134:D134"/>
    <mergeCell ref="E134:G134"/>
    <mergeCell ref="D138:E138"/>
    <mergeCell ref="D139:E139"/>
    <mergeCell ref="A129:H129"/>
    <mergeCell ref="A130:B130"/>
    <mergeCell ref="C130:D130"/>
    <mergeCell ref="E130:G130"/>
    <mergeCell ref="A131:H131"/>
    <mergeCell ref="A132:B132"/>
    <mergeCell ref="C132:D132"/>
    <mergeCell ref="E132:G132"/>
    <mergeCell ref="A124:H124"/>
    <mergeCell ref="A125:B125"/>
    <mergeCell ref="C125:D125"/>
    <mergeCell ref="E125:G125"/>
    <mergeCell ref="A128:B128"/>
    <mergeCell ref="C128:D128"/>
    <mergeCell ref="E128:G128"/>
    <mergeCell ref="A120:H120"/>
    <mergeCell ref="A121:B121"/>
    <mergeCell ref="C121:D121"/>
    <mergeCell ref="E121:G121"/>
    <mergeCell ref="A122:H122"/>
    <mergeCell ref="A123:B123"/>
    <mergeCell ref="C123:D123"/>
    <mergeCell ref="E123:G123"/>
    <mergeCell ref="A115:H115"/>
    <mergeCell ref="A116:B116"/>
    <mergeCell ref="C116:D116"/>
    <mergeCell ref="E116:G116"/>
    <mergeCell ref="A119:B119"/>
    <mergeCell ref="C119:D119"/>
    <mergeCell ref="E119:G119"/>
    <mergeCell ref="A111:H111"/>
    <mergeCell ref="A112:B112"/>
    <mergeCell ref="C112:D112"/>
    <mergeCell ref="E112:G112"/>
    <mergeCell ref="A113:H113"/>
    <mergeCell ref="A114:B114"/>
    <mergeCell ref="C114:D114"/>
    <mergeCell ref="E114:G114"/>
    <mergeCell ref="A106:H106"/>
    <mergeCell ref="A107:B107"/>
    <mergeCell ref="C107:D107"/>
    <mergeCell ref="E107:G107"/>
    <mergeCell ref="A110:B110"/>
    <mergeCell ref="C110:D110"/>
    <mergeCell ref="E110:G110"/>
    <mergeCell ref="A102:H102"/>
    <mergeCell ref="A103:B103"/>
    <mergeCell ref="C103:D103"/>
    <mergeCell ref="E103:G103"/>
    <mergeCell ref="A104:H104"/>
    <mergeCell ref="A105:B105"/>
    <mergeCell ref="C105:D105"/>
    <mergeCell ref="E105:G105"/>
    <mergeCell ref="A97:H97"/>
    <mergeCell ref="A98:B98"/>
    <mergeCell ref="C98:D98"/>
    <mergeCell ref="E98:G98"/>
    <mergeCell ref="A101:B101"/>
    <mergeCell ref="C101:D101"/>
    <mergeCell ref="E101:G101"/>
    <mergeCell ref="A93:H93"/>
    <mergeCell ref="A94:B94"/>
    <mergeCell ref="C94:D94"/>
    <mergeCell ref="E94:G94"/>
    <mergeCell ref="A95:H95"/>
    <mergeCell ref="A96:B96"/>
    <mergeCell ref="C96:D96"/>
    <mergeCell ref="E96:G96"/>
    <mergeCell ref="A88:H88"/>
    <mergeCell ref="A89:B89"/>
    <mergeCell ref="C89:D89"/>
    <mergeCell ref="E89:G89"/>
    <mergeCell ref="A92:B92"/>
    <mergeCell ref="C92:D92"/>
    <mergeCell ref="E92:G92"/>
    <mergeCell ref="A84:H84"/>
    <mergeCell ref="A85:B85"/>
    <mergeCell ref="C85:D85"/>
    <mergeCell ref="E85:G85"/>
    <mergeCell ref="A86:H86"/>
    <mergeCell ref="A87:B87"/>
    <mergeCell ref="C87:D87"/>
    <mergeCell ref="E87:G87"/>
    <mergeCell ref="A79:H79"/>
    <mergeCell ref="A80:B80"/>
    <mergeCell ref="C80:D80"/>
    <mergeCell ref="E80:G80"/>
    <mergeCell ref="A83:B83"/>
    <mergeCell ref="C83:D83"/>
    <mergeCell ref="E83:G83"/>
    <mergeCell ref="A75:H75"/>
    <mergeCell ref="A76:B76"/>
    <mergeCell ref="C76:D76"/>
    <mergeCell ref="E76:G76"/>
    <mergeCell ref="A77:H77"/>
    <mergeCell ref="A78:B78"/>
    <mergeCell ref="C78:D78"/>
    <mergeCell ref="E78:G78"/>
    <mergeCell ref="A70:H70"/>
    <mergeCell ref="A71:B71"/>
    <mergeCell ref="C71:D71"/>
    <mergeCell ref="E71:G71"/>
    <mergeCell ref="A74:B74"/>
    <mergeCell ref="C74:D74"/>
    <mergeCell ref="E74:G74"/>
    <mergeCell ref="A66:H66"/>
    <mergeCell ref="A67:B67"/>
    <mergeCell ref="C67:D67"/>
    <mergeCell ref="E67:G67"/>
    <mergeCell ref="A68:H68"/>
    <mergeCell ref="A69:B69"/>
    <mergeCell ref="C69:D69"/>
    <mergeCell ref="E69:G69"/>
    <mergeCell ref="A61:H61"/>
    <mergeCell ref="A62:B62"/>
    <mergeCell ref="C62:D62"/>
    <mergeCell ref="E62:G62"/>
    <mergeCell ref="A65:B65"/>
    <mergeCell ref="C65:D65"/>
    <mergeCell ref="E65:G65"/>
    <mergeCell ref="A57:H57"/>
    <mergeCell ref="A58:B58"/>
    <mergeCell ref="C58:D58"/>
    <mergeCell ref="E58:G58"/>
    <mergeCell ref="A59:H59"/>
    <mergeCell ref="A60:B60"/>
    <mergeCell ref="C60:D60"/>
    <mergeCell ref="E60:G60"/>
    <mergeCell ref="A52:H52"/>
    <mergeCell ref="A53:B53"/>
    <mergeCell ref="C53:D53"/>
    <mergeCell ref="E53:G53"/>
    <mergeCell ref="A56:B56"/>
    <mergeCell ref="C56:D56"/>
    <mergeCell ref="E56:G56"/>
    <mergeCell ref="A48:H48"/>
    <mergeCell ref="A49:B49"/>
    <mergeCell ref="C49:D49"/>
    <mergeCell ref="E49:G49"/>
    <mergeCell ref="A50:H50"/>
    <mergeCell ref="A51:B51"/>
    <mergeCell ref="C51:D51"/>
    <mergeCell ref="E51:G51"/>
    <mergeCell ref="A30:J30"/>
    <mergeCell ref="A31:J31"/>
    <mergeCell ref="A34:J34"/>
    <mergeCell ref="A35:J35"/>
    <mergeCell ref="A38:J38"/>
    <mergeCell ref="A47:B47"/>
    <mergeCell ref="C47:D47"/>
    <mergeCell ref="E47:G47"/>
    <mergeCell ref="A20:J20"/>
    <mergeCell ref="A21:J21"/>
    <mergeCell ref="A22:J22"/>
    <mergeCell ref="A23:J23"/>
    <mergeCell ref="A26:J26"/>
    <mergeCell ref="A27:J27"/>
    <mergeCell ref="A1:J1"/>
    <mergeCell ref="A2:J2"/>
    <mergeCell ref="A3:J3"/>
    <mergeCell ref="A4:J4"/>
    <mergeCell ref="A5:J5"/>
    <mergeCell ref="A7:J7"/>
  </mergeCells>
  <pageMargins left="0.7" right="0.7" top="0.75" bottom="0.75" header="0.3" footer="0.3"/>
  <pageSetup orientation="portrait" r:id="rId1"/>
  <drawing r:id="rId2"/>
</worksheet>
</file>

<file path=xl/worksheets/sheet45.xml><?xml version="1.0" encoding="utf-8"?>
<worksheet xmlns="http://schemas.openxmlformats.org/spreadsheetml/2006/main" xmlns:r="http://schemas.openxmlformats.org/officeDocument/2006/relationships">
  <dimension ref="A1:N399"/>
  <sheetViews>
    <sheetView view="pageBreakPreview" topLeftCell="A231" zoomScale="85" zoomScaleNormal="85" zoomScaleSheetLayoutView="85" workbookViewId="0">
      <selection activeCell="A377" sqref="A377:H377"/>
    </sheetView>
  </sheetViews>
  <sheetFormatPr defaultRowHeight="17.25" customHeight="1"/>
  <cols>
    <col min="1" max="1" width="4.42578125" style="1" customWidth="1"/>
    <col min="2" max="2" width="20.28515625" style="1" customWidth="1"/>
    <col min="3" max="3" width="11.85546875" style="1" customWidth="1"/>
    <col min="4" max="4" width="9.140625" style="1" customWidth="1"/>
    <col min="5" max="6" width="11.85546875" style="1" customWidth="1"/>
    <col min="7" max="7" width="20" style="1" customWidth="1"/>
    <col min="8" max="8" width="11.85546875" style="1" customWidth="1"/>
    <col min="9" max="10" width="2.7109375" style="1" customWidth="1"/>
    <col min="11" max="13" width="8.28515625" style="1" customWidth="1"/>
    <col min="14" max="15" width="11.85546875" style="1" customWidth="1"/>
    <col min="16" max="16384" width="9.140625" style="1"/>
  </cols>
  <sheetData>
    <row r="1" spans="1:14" ht="17.25" customHeight="1">
      <c r="A1" s="352" t="str">
        <f>alokasi!A1</f>
        <v>PEMERINTAH KABUPATEN HULU SUNGAI SELATAN</v>
      </c>
      <c r="B1" s="352"/>
      <c r="C1" s="352"/>
      <c r="D1" s="352"/>
      <c r="E1" s="352"/>
      <c r="F1" s="352"/>
      <c r="G1" s="352"/>
      <c r="H1" s="352"/>
      <c r="I1" s="352"/>
      <c r="J1" s="352"/>
    </row>
    <row r="2" spans="1:14" ht="17.25" customHeight="1">
      <c r="A2" s="352" t="str">
        <f>alokasi!A2</f>
        <v>DINAS PENDIDIKAN</v>
      </c>
      <c r="B2" s="352"/>
      <c r="C2" s="352"/>
      <c r="D2" s="352"/>
      <c r="E2" s="352"/>
      <c r="F2" s="352"/>
      <c r="G2" s="352"/>
      <c r="H2" s="352"/>
      <c r="I2" s="352"/>
      <c r="J2" s="352"/>
    </row>
    <row r="3" spans="1:14" ht="17.25" customHeight="1">
      <c r="A3" s="349" t="str">
        <f>alokasi!A3</f>
        <v>SEKOLAH MENENGAH KEJURUAN NEGERI 2 KANDANGAN</v>
      </c>
      <c r="B3" s="349"/>
      <c r="C3" s="349"/>
      <c r="D3" s="349"/>
      <c r="E3" s="349"/>
      <c r="F3" s="349"/>
      <c r="G3" s="349"/>
      <c r="H3" s="349"/>
      <c r="I3" s="349"/>
      <c r="J3" s="349"/>
    </row>
    <row r="4" spans="1:14" ht="17.25" customHeight="1">
      <c r="A4" s="352" t="str">
        <f>alokasi!A4</f>
        <v>Jln .Gambah Dalam No 77 Telp. 22156 Kandangan 71215</v>
      </c>
      <c r="B4" s="352"/>
      <c r="C4" s="352"/>
      <c r="D4" s="352"/>
      <c r="E4" s="352"/>
      <c r="F4" s="352"/>
      <c r="G4" s="352"/>
      <c r="H4" s="352"/>
      <c r="I4" s="352"/>
      <c r="J4" s="352"/>
    </row>
    <row r="5" spans="1:14" ht="17.25" customHeight="1" thickBot="1">
      <c r="A5" s="478" t="str">
        <f>alokasi!A5</f>
        <v>Website : www.smkn2kandangan.sch.id  Email  : smkn2kdg@yahoo.co.id</v>
      </c>
      <c r="B5" s="478"/>
      <c r="C5" s="478"/>
      <c r="D5" s="478"/>
      <c r="E5" s="478"/>
      <c r="F5" s="478"/>
      <c r="G5" s="478"/>
      <c r="H5" s="478"/>
      <c r="I5" s="478"/>
      <c r="J5" s="478"/>
    </row>
    <row r="6" spans="1:14" ht="17.25" customHeight="1" thickTop="1"/>
    <row r="7" spans="1:14" ht="17.25" customHeight="1">
      <c r="A7" s="317" t="s">
        <v>58</v>
      </c>
      <c r="B7" s="317"/>
      <c r="C7" s="317"/>
      <c r="D7" s="317"/>
      <c r="E7" s="317"/>
      <c r="F7" s="317"/>
      <c r="G7" s="317"/>
      <c r="H7" s="317"/>
      <c r="I7" s="317"/>
      <c r="J7" s="317"/>
    </row>
    <row r="9" spans="1:14" ht="17.25" customHeight="1">
      <c r="A9" s="1" t="s">
        <v>373</v>
      </c>
      <c r="C9" s="1" t="str">
        <f>": "&amp;data!$C$3</f>
        <v>: SMKN 1 Barabai</v>
      </c>
    </row>
    <row r="10" spans="1:14" ht="17.25" customHeight="1">
      <c r="A10" s="1" t="s">
        <v>374</v>
      </c>
      <c r="C10" s="1" t="str">
        <f>": "&amp;data!$C$17</f>
        <v>: Bisnis dan Pemasaran</v>
      </c>
    </row>
    <row r="11" spans="1:14" ht="17.25" customHeight="1">
      <c r="A11" s="1" t="s">
        <v>200</v>
      </c>
      <c r="C11" s="1" t="str">
        <f>": "&amp;data!$C$18</f>
        <v>: Bisnis Daring dan Pemasaran</v>
      </c>
    </row>
    <row r="12" spans="1:14" ht="17.25" customHeight="1">
      <c r="A12" s="1" t="s">
        <v>0</v>
      </c>
      <c r="C12" s="1" t="str">
        <f>": "&amp;data!$C$5</f>
        <v>: Administrasi Transakssi</v>
      </c>
    </row>
    <row r="13" spans="1:14" ht="17.25" customHeight="1">
      <c r="A13" s="1" t="s">
        <v>1</v>
      </c>
      <c r="C13" s="1" t="str">
        <f>": "&amp;data!$C$6</f>
        <v>: XI  BDP</v>
      </c>
    </row>
    <row r="14" spans="1:14" ht="17.25" customHeight="1">
      <c r="A14" s="1" t="s">
        <v>38</v>
      </c>
      <c r="C14" s="1" t="str">
        <f>matrik!B4</f>
        <v>Genap</v>
      </c>
    </row>
    <row r="15" spans="1:14" ht="17.25" customHeight="1">
      <c r="A15" s="1" t="s">
        <v>378</v>
      </c>
      <c r="C15" s="96"/>
      <c r="D15" s="96"/>
      <c r="K15" s="1" t="s">
        <v>80</v>
      </c>
      <c r="L15" s="1" t="s">
        <v>385</v>
      </c>
      <c r="M15" s="1" t="s">
        <v>386</v>
      </c>
    </row>
    <row r="16" spans="1:14" ht="17.25" customHeight="1">
      <c r="A16" s="1" t="s">
        <v>379</v>
      </c>
      <c r="C16" s="96" t="e">
        <f>": "&amp;silabus!#REF!&amp;" JP"</f>
        <v>#REF!</v>
      </c>
      <c r="D16" s="96"/>
      <c r="K16" s="96" t="e">
        <f>silabus!#REF!</f>
        <v>#REF!</v>
      </c>
      <c r="L16" s="1" t="e">
        <f>K16*45</f>
        <v>#REF!</v>
      </c>
      <c r="M16" s="1" t="e">
        <f>L16-H49-H53</f>
        <v>#REF!</v>
      </c>
      <c r="N16" s="1" t="s">
        <v>80</v>
      </c>
    </row>
    <row r="17" spans="1:14" ht="17.25" customHeight="1">
      <c r="A17" s="1" t="s">
        <v>380</v>
      </c>
      <c r="C17" s="96" t="e">
        <f>": "&amp;silabus!#REF!&amp;" JP"</f>
        <v>#REF!</v>
      </c>
      <c r="D17" s="96"/>
      <c r="K17" s="96" t="e">
        <f>silabus!#REF!</f>
        <v>#REF!</v>
      </c>
      <c r="L17" s="1" t="e">
        <f>K17*45</f>
        <v>#REF!</v>
      </c>
      <c r="M17" s="1" t="e">
        <f>L17</f>
        <v>#REF!</v>
      </c>
      <c r="N17" s="1" t="s">
        <v>80</v>
      </c>
    </row>
    <row r="19" spans="1:14" ht="17.25" customHeight="1">
      <c r="A19" s="5" t="s">
        <v>59</v>
      </c>
    </row>
    <row r="20" spans="1:14" ht="17.25" customHeight="1">
      <c r="A20" s="327" t="str">
        <f>silabus!$A$14&amp;" "&amp;silabus!$B$14</f>
        <v>KI-1 : Menghayati dan mengamalkan ajaran agama yang dianutnya</v>
      </c>
      <c r="B20" s="327"/>
      <c r="C20" s="327"/>
      <c r="D20" s="327"/>
      <c r="E20" s="327"/>
      <c r="F20" s="327"/>
      <c r="G20" s="327"/>
      <c r="H20" s="327"/>
      <c r="I20" s="327"/>
      <c r="J20" s="327"/>
    </row>
    <row r="21" spans="1:14" ht="65.25" customHeight="1">
      <c r="A21" s="327" t="str">
        <f>silabus!$A$15&amp;" "&amp;silabus!$B$15</f>
        <v>KI-2 : Menghayati dan mengamalkan perilaku jujur, disiplin, santun, peduli (gotong royong, kerja sama, toleran, damai), bertanggung-jawab, responsif, dan proaktif melalui keteladanan, pemberian nasihat, penguatan, pembiasaan, dan pengkondisian secara berkesinambungan serta menunjukkan sikap sebagai bagian dari solusi atas berbagai permasalahan dalam berinteraksi secara efektif dengan lingkungan sosial dan alam serta dalam menempatkan diri sebagai cerminan bangsa dalam pergaulan dunia</v>
      </c>
      <c r="B21" s="327"/>
      <c r="C21" s="327"/>
      <c r="D21" s="327"/>
      <c r="E21" s="327"/>
      <c r="F21" s="327"/>
      <c r="G21" s="327"/>
      <c r="H21" s="327"/>
      <c r="I21" s="327"/>
      <c r="J21" s="327"/>
    </row>
    <row r="22" spans="1:14" ht="66" customHeight="1">
      <c r="A22" s="327" t="str">
        <f>silabus!$A$16&amp;" "&amp;silabus!$B$16</f>
        <v>KI-3 : Memahami, menerapkan, menganalisis, dan mengevaluasi tentang pengetahuan faktual, konseptual, operasional dasar, dan metakognitif sesuai dengan bidang dan lingkup kerja Bisnis Daring dan Pemasaran pada tingkat teknis, spesifik, detil, dan kompleks, berkenaan dengan ilmu pengetahuan, teknologi, seni, budaya, dan humaniora dalam konteks pengembangan potensi diri sebagai bagian dari keluarga, sekolah, dunia kerja, warga masyarakat nasional, regional, dan internasional.</v>
      </c>
      <c r="B22" s="327"/>
      <c r="C22" s="327"/>
      <c r="D22" s="327"/>
      <c r="E22" s="327"/>
      <c r="F22" s="327"/>
      <c r="G22" s="327"/>
      <c r="H22" s="327"/>
      <c r="I22" s="327"/>
      <c r="J22" s="327"/>
    </row>
    <row r="23" spans="1:14" ht="143.25" customHeight="1">
      <c r="A23" s="327" t="str">
        <f>silabus!$A$17&amp;" "&amp;silabus!$B$17</f>
        <v>KI-4 : Melaksanakan tugas spesifik dengan menggunakan alat, informasi, dan prosedur kerja yang lazim dilakukan serta memecahkan masalah sesuai dengan lingkup Administrasi Umum sebagai Dasar Bidang Bisnis dan Manajemen. Menampilkan kinerja di bawah bimbingan dengan mutu dan kuantitas yang terukur sesuai dengan standar kompetensi kerja. Menunjukkan keterampilan menalar, mengolah, dan menyaji secara efektif, kreatif, produktif, kritis, mandiri, kolaboratif, komunikatif, dan solutif dalam ranah abstrak terkait dengan pengembangan dari yang dipelajarinya di sekolah, serta mampu melaksanakan tugas spesifik di bawah pengawasan langsung. Menunjukkan keterampilan mempersepsi, kesiapan, meniru, membiasakan, gerak mahir, menjadikan gerak alami dalam ranah konkret terkait dengan pengembangan dari yang dipelajarinya di sekolah, serta mampu melaksanakan tugas spesifik di bawah pengawasan langsung.</v>
      </c>
      <c r="B23" s="327"/>
      <c r="C23" s="327"/>
      <c r="D23" s="327"/>
      <c r="E23" s="327"/>
      <c r="F23" s="327"/>
      <c r="G23" s="327"/>
      <c r="H23" s="327"/>
      <c r="I23" s="327"/>
      <c r="J23" s="327"/>
    </row>
    <row r="25" spans="1:14" ht="17.25" customHeight="1">
      <c r="A25" s="5" t="s">
        <v>60</v>
      </c>
    </row>
    <row r="26" spans="1:14" ht="17.25" customHeight="1">
      <c r="A26" s="327" t="e">
        <f>silabus!#REF!</f>
        <v>#REF!</v>
      </c>
      <c r="B26" s="327"/>
      <c r="C26" s="327"/>
      <c r="D26" s="327"/>
      <c r="E26" s="327"/>
      <c r="F26" s="327"/>
      <c r="G26" s="327"/>
      <c r="H26" s="327"/>
      <c r="I26" s="327"/>
      <c r="J26" s="327"/>
    </row>
    <row r="27" spans="1:14" ht="17.25" customHeight="1">
      <c r="A27" s="327" t="e">
        <f>silabus!#REF!</f>
        <v>#REF!</v>
      </c>
      <c r="B27" s="327"/>
      <c r="C27" s="327"/>
      <c r="D27" s="327"/>
      <c r="E27" s="327"/>
      <c r="F27" s="327"/>
      <c r="G27" s="327"/>
      <c r="H27" s="327"/>
      <c r="I27" s="327"/>
      <c r="J27" s="327"/>
    </row>
    <row r="29" spans="1:14" ht="17.25" customHeight="1">
      <c r="A29" s="5" t="s">
        <v>92</v>
      </c>
    </row>
    <row r="30" spans="1:14" ht="17.25" customHeight="1">
      <c r="A30" s="327" t="e">
        <f>silabus!#REF!</f>
        <v>#REF!</v>
      </c>
      <c r="B30" s="327"/>
      <c r="C30" s="327"/>
      <c r="D30" s="327"/>
      <c r="E30" s="327"/>
      <c r="F30" s="327"/>
      <c r="G30" s="327"/>
      <c r="H30" s="327"/>
      <c r="I30" s="327"/>
      <c r="J30" s="327"/>
    </row>
    <row r="31" spans="1:14" ht="17.25" customHeight="1">
      <c r="A31" s="327" t="e">
        <f>silabus!#REF!</f>
        <v>#REF!</v>
      </c>
      <c r="B31" s="327"/>
      <c r="C31" s="327"/>
      <c r="D31" s="327"/>
      <c r="E31" s="327"/>
      <c r="F31" s="327"/>
      <c r="G31" s="327"/>
      <c r="H31" s="327"/>
      <c r="I31" s="327"/>
      <c r="J31" s="327"/>
    </row>
    <row r="33" spans="1:10" ht="17.25" customHeight="1">
      <c r="A33" s="5" t="s">
        <v>93</v>
      </c>
    </row>
    <row r="34" spans="1:10" ht="47.25" customHeight="1">
      <c r="A34" s="327" t="e">
        <f>matrik!#REF!</f>
        <v>#REF!</v>
      </c>
      <c r="B34" s="327"/>
      <c r="C34" s="327"/>
      <c r="D34" s="327"/>
      <c r="E34" s="327"/>
      <c r="F34" s="327"/>
      <c r="G34" s="327"/>
      <c r="H34" s="327"/>
      <c r="I34" s="327"/>
      <c r="J34" s="327"/>
    </row>
    <row r="35" spans="1:10" ht="33" customHeight="1">
      <c r="A35" s="327" t="e">
        <f>matrik!#REF!</f>
        <v>#REF!</v>
      </c>
      <c r="B35" s="327"/>
      <c r="C35" s="327"/>
      <c r="D35" s="327"/>
      <c r="E35" s="327"/>
      <c r="F35" s="327"/>
      <c r="G35" s="327"/>
      <c r="H35" s="327"/>
      <c r="I35" s="327"/>
      <c r="J35" s="327"/>
    </row>
    <row r="37" spans="1:10" ht="17.25" customHeight="1">
      <c r="A37" s="5" t="s">
        <v>94</v>
      </c>
    </row>
    <row r="38" spans="1:10" ht="17.25" customHeight="1">
      <c r="A38" s="327" t="e">
        <f>silabus!#REF!</f>
        <v>#REF!</v>
      </c>
      <c r="B38" s="327"/>
      <c r="C38" s="327"/>
      <c r="D38" s="327"/>
      <c r="E38" s="327"/>
      <c r="F38" s="327"/>
      <c r="G38" s="327"/>
      <c r="H38" s="327"/>
      <c r="I38" s="327"/>
      <c r="J38" s="327"/>
    </row>
    <row r="40" spans="1:10" ht="17.25" customHeight="1">
      <c r="A40" s="5" t="s">
        <v>95</v>
      </c>
    </row>
    <row r="41" spans="1:10" ht="17.25" customHeight="1">
      <c r="A41" s="1">
        <v>1</v>
      </c>
      <c r="B41" s="1" t="s">
        <v>370</v>
      </c>
      <c r="C41" s="1" t="str">
        <f>data!$C$13</f>
        <v>Saintifik</v>
      </c>
    </row>
    <row r="42" spans="1:10" ht="17.25" customHeight="1">
      <c r="A42" s="1">
        <v>2</v>
      </c>
      <c r="B42" s="1" t="s">
        <v>371</v>
      </c>
      <c r="C42" s="1" t="str">
        <f>data!$C$14</f>
        <v>Problem based learning</v>
      </c>
    </row>
    <row r="43" spans="1:10" ht="17.25" customHeight="1">
      <c r="A43" s="1">
        <v>3</v>
      </c>
      <c r="B43" s="1" t="s">
        <v>372</v>
      </c>
      <c r="C43" s="1" t="str">
        <f>data!$C$15</f>
        <v>Paparan, diskusi, tanya jawab, praktik dan eksperimen</v>
      </c>
    </row>
    <row r="45" spans="1:10" ht="17.25" customHeight="1">
      <c r="A45" s="5" t="s">
        <v>96</v>
      </c>
    </row>
    <row r="46" spans="1:10" ht="17.25" customHeight="1">
      <c r="A46" s="1">
        <v>1</v>
      </c>
      <c r="B46" s="1" t="str">
        <f>"Pertemuan ke "&amp;A46&amp;" = "&amp;data!$C$12&amp;" JP"</f>
        <v>Pertemuan ke 1 = 6 JP</v>
      </c>
    </row>
    <row r="47" spans="1:10" s="231" customFormat="1" ht="63">
      <c r="A47" s="467" t="s">
        <v>97</v>
      </c>
      <c r="B47" s="337"/>
      <c r="C47" s="467" t="s">
        <v>18</v>
      </c>
      <c r="D47" s="468"/>
      <c r="E47" s="467" t="str">
        <f>"Deskripsi Kegiatan / Pendekatan "&amp;C41</f>
        <v>Deskripsi Kegiatan / Pendekatan Saintifik</v>
      </c>
      <c r="F47" s="474"/>
      <c r="G47" s="468"/>
      <c r="H47" s="230" t="s">
        <v>384</v>
      </c>
    </row>
    <row r="48" spans="1:10" ht="17.25" customHeight="1">
      <c r="A48" s="463" t="s">
        <v>98</v>
      </c>
      <c r="B48" s="464"/>
      <c r="C48" s="464"/>
      <c r="D48" s="464"/>
      <c r="E48" s="464"/>
      <c r="F48" s="464"/>
      <c r="G48" s="464"/>
      <c r="H48" s="465"/>
    </row>
    <row r="49" spans="1:8" ht="187.5" customHeight="1">
      <c r="A49" s="463"/>
      <c r="B49" s="465"/>
      <c r="C49" s="461"/>
      <c r="D49" s="462"/>
      <c r="E49" s="475" t="str">
        <f>"1. Guru memberi salam, selanjutnya menanyakan kabar peserta didik, dengan menyampaikan ucapan “Bagaimana kabar kalian hari ini? Sudah siapkah belajar? Siapa yang tidak hadir dalam pembelajaran hari ini"&amp;"
2. Guru meminta peserta didik untuk mengecek kerapian seragam dan kebersihan kelas, minimal di sekitar meja dan kursi tempat duduknya"&amp;"
3. Guru meminta salah satu peserta didik untuk memimpin do’a"&amp;" 
4. Guru mengajukan pertanyaan tentang, materi pelajaran
5. Guru menyampaikan KD dan tujuan pembelajaran ranah pengetahuan yang akan dicapai"&amp;"
6. Guru menyampaikan manfaat pelajaran
7. Guru membagi kelas dalam kelompok yang masing-masing beranggotakan 3 peserta didik"</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pengetahuan yang akan dicapai
6. Guru menyampaikan manfaat pelajaran
7. Guru membagi kelas dalam kelompok yang masing-masing beranggotakan 3 peserta didik</v>
      </c>
      <c r="F49" s="476"/>
      <c r="G49" s="477"/>
      <c r="H49" s="229">
        <v>15</v>
      </c>
    </row>
    <row r="50" spans="1:8" ht="17.25" customHeight="1">
      <c r="A50" s="463" t="s">
        <v>99</v>
      </c>
      <c r="B50" s="464"/>
      <c r="C50" s="464"/>
      <c r="D50" s="464"/>
      <c r="E50" s="464"/>
      <c r="F50" s="464"/>
      <c r="G50" s="464"/>
      <c r="H50" s="465"/>
    </row>
    <row r="51" spans="1:8" ht="238.5" customHeight="1">
      <c r="A51" s="463"/>
      <c r="B51" s="465"/>
      <c r="C51" s="475" t="str">
        <f>matrik!C13</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51" s="477"/>
      <c r="E51" s="475" t="e">
        <f>silabus!#REF!</f>
        <v>#REF!</v>
      </c>
      <c r="F51" s="476"/>
      <c r="G51" s="477"/>
      <c r="H51" s="229" t="e">
        <f>M16</f>
        <v>#REF!</v>
      </c>
    </row>
    <row r="52" spans="1:8" ht="17.25" customHeight="1">
      <c r="A52" s="463" t="s">
        <v>100</v>
      </c>
      <c r="B52" s="464"/>
      <c r="C52" s="464"/>
      <c r="D52" s="464"/>
      <c r="E52" s="464"/>
      <c r="F52" s="464"/>
      <c r="G52" s="464"/>
      <c r="H52" s="465"/>
    </row>
    <row r="53" spans="1:8" ht="100.5" customHeight="1">
      <c r="A53" s="463"/>
      <c r="B53" s="465"/>
      <c r="C53" s="463"/>
      <c r="D53" s="465"/>
      <c r="E53" s="475" t="s">
        <v>383</v>
      </c>
      <c r="F53" s="476"/>
      <c r="G53" s="477"/>
      <c r="H53" s="229">
        <v>15</v>
      </c>
    </row>
    <row r="55" spans="1:8" ht="17.25" customHeight="1">
      <c r="A55" s="1">
        <v>2</v>
      </c>
      <c r="B55" s="1" t="str">
        <f>"Pertemuan ke "&amp;A55&amp;" = "&amp;data!$C$12&amp;" JP"</f>
        <v>Pertemuan ke 2 = 6 JP</v>
      </c>
    </row>
    <row r="56" spans="1:8" ht="17.25" customHeight="1">
      <c r="A56" s="467" t="s">
        <v>97</v>
      </c>
      <c r="B56" s="337"/>
      <c r="C56" s="467" t="s">
        <v>18</v>
      </c>
      <c r="D56" s="468"/>
      <c r="E56" s="467" t="str">
        <f>E47</f>
        <v>Deskripsi Kegiatan / Pendekatan Saintifik</v>
      </c>
      <c r="F56" s="474"/>
      <c r="G56" s="468"/>
      <c r="H56" s="230" t="s">
        <v>35</v>
      </c>
    </row>
    <row r="57" spans="1:8" ht="17.25" customHeight="1">
      <c r="A57" s="463" t="s">
        <v>98</v>
      </c>
      <c r="B57" s="464"/>
      <c r="C57" s="464"/>
      <c r="D57" s="464"/>
      <c r="E57" s="464"/>
      <c r="F57" s="464"/>
      <c r="G57" s="464"/>
      <c r="H57" s="465"/>
    </row>
    <row r="58" spans="1:8" ht="187.5" customHeight="1">
      <c r="A58" s="463"/>
      <c r="B58" s="465"/>
      <c r="C58" s="461"/>
      <c r="D58" s="462"/>
      <c r="E58" s="475" t="str">
        <f>"1. Guru memberi salam, selanjutnya menanyakan kabar peserta didik, dengan menyampaikan ucapan “Bagaimana kabar kalian hari ini? Sudah siapkah belajar? Siapa yang tidak hadir dalam pembelajaran hari ini"&amp;"
2. Guru meminta peserta didik untuk mengecek kerapian seragam dan kebersihan kelas, minimal di sekitar meja dan kursi tempat duduknya"&amp;"
3. Guru meminta salah satu peserta didik untuk memimpin do’a"&amp;" 
4. Guru mengajukan pertanyaan tentang, materi pelajaran
5. Guru menyampaikan KD dan tujuan pembelajaran ranah keterampilan yang akan dicapai"&amp;"
6. Guru menyampaikan manfaat pelajaran
7. Guru membagi kelas dalam kelompok yang masing-masing beranggotakan 3 peserta didik"</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58" s="476"/>
      <c r="G58" s="477"/>
      <c r="H58" s="229">
        <f>H49</f>
        <v>15</v>
      </c>
    </row>
    <row r="59" spans="1:8" ht="17.25" customHeight="1">
      <c r="A59" s="463" t="s">
        <v>99</v>
      </c>
      <c r="B59" s="464"/>
      <c r="C59" s="464"/>
      <c r="D59" s="464"/>
      <c r="E59" s="464"/>
      <c r="F59" s="464"/>
      <c r="G59" s="464"/>
      <c r="H59" s="465"/>
    </row>
    <row r="60" spans="1:8" ht="237.75" customHeight="1">
      <c r="A60" s="463"/>
      <c r="B60" s="465"/>
      <c r="C60" s="475" t="str">
        <f>C51</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60" s="477"/>
      <c r="E60" s="475" t="e">
        <f>E51</f>
        <v>#REF!</v>
      </c>
      <c r="F60" s="476"/>
      <c r="G60" s="477"/>
      <c r="H60" s="229" t="e">
        <f>H51</f>
        <v>#REF!</v>
      </c>
    </row>
    <row r="61" spans="1:8" ht="17.25" customHeight="1">
      <c r="A61" s="463" t="s">
        <v>100</v>
      </c>
      <c r="B61" s="464"/>
      <c r="C61" s="464"/>
      <c r="D61" s="464"/>
      <c r="E61" s="464"/>
      <c r="F61" s="464"/>
      <c r="G61" s="464"/>
      <c r="H61" s="465"/>
    </row>
    <row r="62" spans="1:8" ht="100.5" customHeight="1">
      <c r="A62" s="463"/>
      <c r="B62" s="465"/>
      <c r="C62" s="336"/>
      <c r="D62" s="337"/>
      <c r="E62" s="475" t="str">
        <f>E53</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62" s="476"/>
      <c r="G62" s="477"/>
      <c r="H62" s="229">
        <f>H53</f>
        <v>15</v>
      </c>
    </row>
    <row r="63" spans="1:8" ht="17.25" hidden="1" customHeight="1"/>
    <row r="64" spans="1:8" ht="17.25" hidden="1" customHeight="1">
      <c r="A64" s="1">
        <v>3</v>
      </c>
      <c r="B64" s="1" t="str">
        <f>"Pertemuan ke "&amp;A64&amp;" = "&amp;data!$C$12&amp;" JP"</f>
        <v>Pertemuan ke 3 = 6 JP</v>
      </c>
    </row>
    <row r="65" spans="1:8" ht="17.25" hidden="1" customHeight="1">
      <c r="A65" s="467" t="s">
        <v>97</v>
      </c>
      <c r="B65" s="337"/>
      <c r="C65" s="467" t="s">
        <v>18</v>
      </c>
      <c r="D65" s="468"/>
      <c r="E65" s="467" t="str">
        <f>E56</f>
        <v>Deskripsi Kegiatan / Pendekatan Saintifik</v>
      </c>
      <c r="F65" s="474"/>
      <c r="G65" s="468"/>
      <c r="H65" s="230" t="s">
        <v>35</v>
      </c>
    </row>
    <row r="66" spans="1:8" ht="17.25" hidden="1" customHeight="1">
      <c r="A66" s="463" t="s">
        <v>98</v>
      </c>
      <c r="B66" s="464"/>
      <c r="C66" s="464"/>
      <c r="D66" s="464"/>
      <c r="E66" s="464"/>
      <c r="F66" s="464"/>
      <c r="G66" s="464"/>
      <c r="H66" s="465"/>
    </row>
    <row r="67" spans="1:8" ht="187.5" hidden="1" customHeight="1">
      <c r="A67" s="463"/>
      <c r="B67" s="465"/>
      <c r="C67" s="461"/>
      <c r="D67" s="462"/>
      <c r="E67" s="475" t="str">
        <f>E58</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67" s="476"/>
      <c r="G67" s="477"/>
      <c r="H67" s="228">
        <f>H58</f>
        <v>15</v>
      </c>
    </row>
    <row r="68" spans="1:8" ht="17.25" hidden="1" customHeight="1">
      <c r="A68" s="463" t="s">
        <v>99</v>
      </c>
      <c r="B68" s="464"/>
      <c r="C68" s="464"/>
      <c r="D68" s="464"/>
      <c r="E68" s="464"/>
      <c r="F68" s="464"/>
      <c r="G68" s="464"/>
      <c r="H68" s="465"/>
    </row>
    <row r="69" spans="1:8" ht="248.25" hidden="1" customHeight="1">
      <c r="A69" s="463"/>
      <c r="B69" s="465"/>
      <c r="C69" s="475" t="str">
        <f>C60</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69" s="477"/>
      <c r="E69" s="475" t="e">
        <f>E60</f>
        <v>#REF!</v>
      </c>
      <c r="F69" s="476"/>
      <c r="G69" s="477"/>
      <c r="H69" s="229" t="e">
        <f>H60</f>
        <v>#REF!</v>
      </c>
    </row>
    <row r="70" spans="1:8" ht="17.25" hidden="1" customHeight="1">
      <c r="A70" s="463" t="s">
        <v>100</v>
      </c>
      <c r="B70" s="464"/>
      <c r="C70" s="464"/>
      <c r="D70" s="464"/>
      <c r="E70" s="464"/>
      <c r="F70" s="464"/>
      <c r="G70" s="464"/>
      <c r="H70" s="465"/>
    </row>
    <row r="71" spans="1:8" ht="100.5" hidden="1" customHeight="1">
      <c r="A71" s="463"/>
      <c r="B71" s="465"/>
      <c r="C71" s="336"/>
      <c r="D71" s="337"/>
      <c r="E71" s="475" t="str">
        <f>E62</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71" s="476"/>
      <c r="G71" s="477"/>
      <c r="H71" s="229">
        <f>H62</f>
        <v>15</v>
      </c>
    </row>
    <row r="72" spans="1:8" ht="17.25" hidden="1" customHeight="1"/>
    <row r="73" spans="1:8" ht="17.25" hidden="1" customHeight="1">
      <c r="A73" s="1">
        <v>4</v>
      </c>
      <c r="B73" s="1" t="str">
        <f>"Pertemuan ke "&amp;A73&amp;" = "&amp;data!$C$12&amp;" JP"</f>
        <v>Pertemuan ke 4 = 6 JP</v>
      </c>
    </row>
    <row r="74" spans="1:8" ht="17.25" hidden="1" customHeight="1">
      <c r="A74" s="467" t="s">
        <v>97</v>
      </c>
      <c r="B74" s="337"/>
      <c r="C74" s="467" t="s">
        <v>18</v>
      </c>
      <c r="D74" s="468"/>
      <c r="E74" s="467" t="str">
        <f>E65</f>
        <v>Deskripsi Kegiatan / Pendekatan Saintifik</v>
      </c>
      <c r="F74" s="474"/>
      <c r="G74" s="468"/>
      <c r="H74" s="230" t="s">
        <v>35</v>
      </c>
    </row>
    <row r="75" spans="1:8" ht="17.25" hidden="1" customHeight="1">
      <c r="A75" s="463" t="s">
        <v>98</v>
      </c>
      <c r="B75" s="464"/>
      <c r="C75" s="464"/>
      <c r="D75" s="464"/>
      <c r="E75" s="464"/>
      <c r="F75" s="464"/>
      <c r="G75" s="464"/>
      <c r="H75" s="465"/>
    </row>
    <row r="76" spans="1:8" ht="17.25" hidden="1" customHeight="1">
      <c r="A76" s="463"/>
      <c r="B76" s="465"/>
      <c r="C76" s="336"/>
      <c r="D76" s="337"/>
      <c r="E76" s="336" t="str">
        <f>E67</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76" s="473"/>
      <c r="G76" s="337"/>
      <c r="H76" s="229">
        <f>H67</f>
        <v>15</v>
      </c>
    </row>
    <row r="77" spans="1:8" ht="17.25" hidden="1" customHeight="1">
      <c r="A77" s="463" t="s">
        <v>99</v>
      </c>
      <c r="B77" s="464"/>
      <c r="C77" s="464"/>
      <c r="D77" s="464"/>
      <c r="E77" s="464"/>
      <c r="F77" s="464"/>
      <c r="G77" s="464"/>
      <c r="H77" s="465"/>
    </row>
    <row r="78" spans="1:8" ht="17.25" hidden="1" customHeight="1">
      <c r="A78" s="463"/>
      <c r="B78" s="465"/>
      <c r="C78" s="336" t="str">
        <f>C69</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78" s="337"/>
      <c r="E78" s="336" t="e">
        <f>E69</f>
        <v>#REF!</v>
      </c>
      <c r="F78" s="473"/>
      <c r="G78" s="337"/>
      <c r="H78" s="229" t="e">
        <f>H69</f>
        <v>#REF!</v>
      </c>
    </row>
    <row r="79" spans="1:8" ht="17.25" hidden="1" customHeight="1">
      <c r="A79" s="463" t="s">
        <v>100</v>
      </c>
      <c r="B79" s="464"/>
      <c r="C79" s="464"/>
      <c r="D79" s="464"/>
      <c r="E79" s="464"/>
      <c r="F79" s="464"/>
      <c r="G79" s="464"/>
      <c r="H79" s="465"/>
    </row>
    <row r="80" spans="1:8" ht="17.25" hidden="1" customHeight="1">
      <c r="A80" s="463"/>
      <c r="B80" s="465"/>
      <c r="C80" s="336"/>
      <c r="D80" s="337"/>
      <c r="E80" s="336" t="str">
        <f>E71</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80" s="473"/>
      <c r="G80" s="337"/>
      <c r="H80" s="229">
        <f>H71</f>
        <v>15</v>
      </c>
    </row>
    <row r="81" spans="1:8" ht="17.25" hidden="1" customHeight="1"/>
    <row r="82" spans="1:8" ht="17.25" hidden="1" customHeight="1">
      <c r="A82" s="1">
        <v>5</v>
      </c>
      <c r="B82" s="1" t="str">
        <f>"Pertemuan ke "&amp;A82&amp;" = "&amp;data!$C$12&amp;" JP"</f>
        <v>Pertemuan ke 5 = 6 JP</v>
      </c>
    </row>
    <row r="83" spans="1:8" ht="17.25" hidden="1" customHeight="1">
      <c r="A83" s="467" t="s">
        <v>97</v>
      </c>
      <c r="B83" s="337"/>
      <c r="C83" s="467" t="s">
        <v>18</v>
      </c>
      <c r="D83" s="468"/>
      <c r="E83" s="467" t="str">
        <f>E74</f>
        <v>Deskripsi Kegiatan / Pendekatan Saintifik</v>
      </c>
      <c r="F83" s="474"/>
      <c r="G83" s="468"/>
      <c r="H83" s="230" t="s">
        <v>35</v>
      </c>
    </row>
    <row r="84" spans="1:8" ht="17.25" hidden="1" customHeight="1">
      <c r="A84" s="463" t="s">
        <v>98</v>
      </c>
      <c r="B84" s="464"/>
      <c r="C84" s="464"/>
      <c r="D84" s="464"/>
      <c r="E84" s="464"/>
      <c r="F84" s="464"/>
      <c r="G84" s="464"/>
      <c r="H84" s="465"/>
    </row>
    <row r="85" spans="1:8" ht="17.25" hidden="1" customHeight="1">
      <c r="A85" s="463"/>
      <c r="B85" s="465"/>
      <c r="C85" s="336"/>
      <c r="D85" s="337"/>
      <c r="E85" s="336" t="str">
        <f>E76</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85" s="473"/>
      <c r="G85" s="337"/>
      <c r="H85" s="229">
        <f>H76</f>
        <v>15</v>
      </c>
    </row>
    <row r="86" spans="1:8" ht="17.25" hidden="1" customHeight="1">
      <c r="A86" s="463" t="s">
        <v>99</v>
      </c>
      <c r="B86" s="464"/>
      <c r="C86" s="464"/>
      <c r="D86" s="464"/>
      <c r="E86" s="464"/>
      <c r="F86" s="464"/>
      <c r="G86" s="464"/>
      <c r="H86" s="465"/>
    </row>
    <row r="87" spans="1:8" ht="17.25" hidden="1" customHeight="1">
      <c r="A87" s="463"/>
      <c r="B87" s="465"/>
      <c r="C87" s="336" t="str">
        <f>C78</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87" s="337"/>
      <c r="E87" s="336" t="e">
        <f>E78</f>
        <v>#REF!</v>
      </c>
      <c r="F87" s="473"/>
      <c r="G87" s="337"/>
      <c r="H87" s="229" t="e">
        <f>H78</f>
        <v>#REF!</v>
      </c>
    </row>
    <row r="88" spans="1:8" ht="17.25" hidden="1" customHeight="1">
      <c r="A88" s="463" t="s">
        <v>100</v>
      </c>
      <c r="B88" s="464"/>
      <c r="C88" s="464"/>
      <c r="D88" s="464"/>
      <c r="E88" s="464"/>
      <c r="F88" s="464"/>
      <c r="G88" s="464"/>
      <c r="H88" s="465"/>
    </row>
    <row r="89" spans="1:8" ht="17.25" hidden="1" customHeight="1">
      <c r="A89" s="463"/>
      <c r="B89" s="465"/>
      <c r="C89" s="336"/>
      <c r="D89" s="337"/>
      <c r="E89" s="336" t="str">
        <f>E80</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89" s="473"/>
      <c r="G89" s="337"/>
      <c r="H89" s="229">
        <f>H80</f>
        <v>15</v>
      </c>
    </row>
    <row r="90" spans="1:8" ht="17.25" hidden="1" customHeight="1"/>
    <row r="91" spans="1:8" ht="17.25" hidden="1" customHeight="1">
      <c r="A91" s="1">
        <v>6</v>
      </c>
      <c r="B91" s="1" t="str">
        <f>"Pertemuan ke "&amp;A91&amp;" = "&amp;data!$C$12&amp;" JP"</f>
        <v>Pertemuan ke 6 = 6 JP</v>
      </c>
    </row>
    <row r="92" spans="1:8" ht="17.25" hidden="1" customHeight="1">
      <c r="A92" s="467" t="s">
        <v>97</v>
      </c>
      <c r="B92" s="337"/>
      <c r="C92" s="467" t="s">
        <v>18</v>
      </c>
      <c r="D92" s="468"/>
      <c r="E92" s="467" t="str">
        <f>E83</f>
        <v>Deskripsi Kegiatan / Pendekatan Saintifik</v>
      </c>
      <c r="F92" s="474"/>
      <c r="G92" s="468"/>
      <c r="H92" s="230" t="s">
        <v>35</v>
      </c>
    </row>
    <row r="93" spans="1:8" ht="17.25" hidden="1" customHeight="1">
      <c r="A93" s="463" t="s">
        <v>98</v>
      </c>
      <c r="B93" s="464"/>
      <c r="C93" s="464"/>
      <c r="D93" s="464"/>
      <c r="E93" s="464"/>
      <c r="F93" s="464"/>
      <c r="G93" s="464"/>
      <c r="H93" s="465"/>
    </row>
    <row r="94" spans="1:8" ht="17.25" hidden="1" customHeight="1">
      <c r="A94" s="463"/>
      <c r="B94" s="465"/>
      <c r="C94" s="336"/>
      <c r="D94" s="337"/>
      <c r="E94" s="336" t="str">
        <f>E85</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94" s="473"/>
      <c r="G94" s="337"/>
      <c r="H94" s="229">
        <f>H85</f>
        <v>15</v>
      </c>
    </row>
    <row r="95" spans="1:8" ht="17.25" hidden="1" customHeight="1">
      <c r="A95" s="463" t="s">
        <v>99</v>
      </c>
      <c r="B95" s="464"/>
      <c r="C95" s="464"/>
      <c r="D95" s="464"/>
      <c r="E95" s="464"/>
      <c r="F95" s="464"/>
      <c r="G95" s="464"/>
      <c r="H95" s="465"/>
    </row>
    <row r="96" spans="1:8" ht="17.25" hidden="1" customHeight="1">
      <c r="A96" s="463"/>
      <c r="B96" s="465"/>
      <c r="C96" s="336" t="str">
        <f>C87</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96" s="337"/>
      <c r="E96" s="336" t="e">
        <f>E87</f>
        <v>#REF!</v>
      </c>
      <c r="F96" s="473"/>
      <c r="G96" s="337"/>
      <c r="H96" s="229" t="e">
        <f>H87</f>
        <v>#REF!</v>
      </c>
    </row>
    <row r="97" spans="1:8" ht="17.25" hidden="1" customHeight="1">
      <c r="A97" s="463" t="s">
        <v>100</v>
      </c>
      <c r="B97" s="464"/>
      <c r="C97" s="464"/>
      <c r="D97" s="464"/>
      <c r="E97" s="464"/>
      <c r="F97" s="464"/>
      <c r="G97" s="464"/>
      <c r="H97" s="465"/>
    </row>
    <row r="98" spans="1:8" ht="17.25" hidden="1" customHeight="1">
      <c r="A98" s="463"/>
      <c r="B98" s="465"/>
      <c r="C98" s="336"/>
      <c r="D98" s="337"/>
      <c r="E98" s="336" t="str">
        <f>E89</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98" s="473"/>
      <c r="G98" s="337"/>
      <c r="H98" s="229">
        <f>H89</f>
        <v>15</v>
      </c>
    </row>
    <row r="99" spans="1:8" ht="17.25" hidden="1" customHeight="1"/>
    <row r="100" spans="1:8" ht="17.25" hidden="1" customHeight="1">
      <c r="A100" s="1">
        <v>7</v>
      </c>
      <c r="B100" s="1" t="str">
        <f>"Pertemuan ke "&amp;A100&amp;" = "&amp;data!$C$12&amp;" JP"</f>
        <v>Pertemuan ke 7 = 6 JP</v>
      </c>
    </row>
    <row r="101" spans="1:8" ht="17.25" hidden="1" customHeight="1">
      <c r="A101" s="467" t="s">
        <v>97</v>
      </c>
      <c r="B101" s="337"/>
      <c r="C101" s="467" t="s">
        <v>18</v>
      </c>
      <c r="D101" s="468"/>
      <c r="E101" s="467" t="str">
        <f>E92</f>
        <v>Deskripsi Kegiatan / Pendekatan Saintifik</v>
      </c>
      <c r="F101" s="474"/>
      <c r="G101" s="468"/>
      <c r="H101" s="230" t="s">
        <v>35</v>
      </c>
    </row>
    <row r="102" spans="1:8" ht="17.25" hidden="1" customHeight="1">
      <c r="A102" s="463" t="s">
        <v>98</v>
      </c>
      <c r="B102" s="464"/>
      <c r="C102" s="464"/>
      <c r="D102" s="464"/>
      <c r="E102" s="464"/>
      <c r="F102" s="464"/>
      <c r="G102" s="464"/>
      <c r="H102" s="465"/>
    </row>
    <row r="103" spans="1:8" ht="17.25" hidden="1" customHeight="1">
      <c r="A103" s="463"/>
      <c r="B103" s="465"/>
      <c r="C103" s="336"/>
      <c r="D103" s="337"/>
      <c r="E103" s="336" t="str">
        <f>E94</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03" s="473"/>
      <c r="G103" s="337"/>
      <c r="H103" s="229">
        <f>H94</f>
        <v>15</v>
      </c>
    </row>
    <row r="104" spans="1:8" ht="17.25" hidden="1" customHeight="1">
      <c r="A104" s="463" t="s">
        <v>99</v>
      </c>
      <c r="B104" s="464"/>
      <c r="C104" s="464"/>
      <c r="D104" s="464"/>
      <c r="E104" s="464"/>
      <c r="F104" s="464"/>
      <c r="G104" s="464"/>
      <c r="H104" s="465"/>
    </row>
    <row r="105" spans="1:8" ht="17.25" hidden="1" customHeight="1">
      <c r="A105" s="463"/>
      <c r="B105" s="465"/>
      <c r="C105" s="336" t="str">
        <f>C96</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05" s="337"/>
      <c r="E105" s="336" t="e">
        <f>E96</f>
        <v>#REF!</v>
      </c>
      <c r="F105" s="473"/>
      <c r="G105" s="337"/>
      <c r="H105" s="229" t="e">
        <f>H96</f>
        <v>#REF!</v>
      </c>
    </row>
    <row r="106" spans="1:8" ht="17.25" hidden="1" customHeight="1">
      <c r="A106" s="463" t="s">
        <v>100</v>
      </c>
      <c r="B106" s="464"/>
      <c r="C106" s="464"/>
      <c r="D106" s="464"/>
      <c r="E106" s="464"/>
      <c r="F106" s="464"/>
      <c r="G106" s="464"/>
      <c r="H106" s="465"/>
    </row>
    <row r="107" spans="1:8" ht="17.25" hidden="1" customHeight="1">
      <c r="A107" s="463"/>
      <c r="B107" s="465"/>
      <c r="C107" s="336"/>
      <c r="D107" s="337"/>
      <c r="E107" s="336" t="str">
        <f>E98</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07" s="473"/>
      <c r="G107" s="337"/>
      <c r="H107" s="229">
        <f>H98</f>
        <v>15</v>
      </c>
    </row>
    <row r="108" spans="1:8" ht="17.25" hidden="1" customHeight="1"/>
    <row r="109" spans="1:8" ht="17.25" hidden="1" customHeight="1">
      <c r="A109" s="1">
        <v>8</v>
      </c>
      <c r="B109" s="1" t="str">
        <f>"Pertemuan ke "&amp;A109&amp;" = "&amp;data!$C$12&amp;" JP"</f>
        <v>Pertemuan ke 8 = 6 JP</v>
      </c>
    </row>
    <row r="110" spans="1:8" ht="17.25" hidden="1" customHeight="1">
      <c r="A110" s="467" t="s">
        <v>97</v>
      </c>
      <c r="B110" s="337"/>
      <c r="C110" s="467" t="s">
        <v>18</v>
      </c>
      <c r="D110" s="468"/>
      <c r="E110" s="467" t="str">
        <f>E101</f>
        <v>Deskripsi Kegiatan / Pendekatan Saintifik</v>
      </c>
      <c r="F110" s="474"/>
      <c r="G110" s="468"/>
      <c r="H110" s="230" t="s">
        <v>35</v>
      </c>
    </row>
    <row r="111" spans="1:8" ht="17.25" hidden="1" customHeight="1">
      <c r="A111" s="463" t="s">
        <v>98</v>
      </c>
      <c r="B111" s="464"/>
      <c r="C111" s="464"/>
      <c r="D111" s="464"/>
      <c r="E111" s="464"/>
      <c r="F111" s="464"/>
      <c r="G111" s="464"/>
      <c r="H111" s="465"/>
    </row>
    <row r="112" spans="1:8" ht="17.25" hidden="1" customHeight="1">
      <c r="A112" s="463"/>
      <c r="B112" s="465"/>
      <c r="C112" s="336"/>
      <c r="D112" s="337"/>
      <c r="E112" s="336" t="str">
        <f>E103</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12" s="473"/>
      <c r="G112" s="337"/>
      <c r="H112" s="229">
        <f>H103</f>
        <v>15</v>
      </c>
    </row>
    <row r="113" spans="1:8" ht="17.25" hidden="1" customHeight="1">
      <c r="A113" s="463" t="s">
        <v>99</v>
      </c>
      <c r="B113" s="464"/>
      <c r="C113" s="464"/>
      <c r="D113" s="464"/>
      <c r="E113" s="464"/>
      <c r="F113" s="464"/>
      <c r="G113" s="464"/>
      <c r="H113" s="465"/>
    </row>
    <row r="114" spans="1:8" ht="17.25" hidden="1" customHeight="1">
      <c r="A114" s="463"/>
      <c r="B114" s="465"/>
      <c r="C114" s="336" t="str">
        <f>C105</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14" s="337"/>
      <c r="E114" s="336" t="e">
        <f>E105</f>
        <v>#REF!</v>
      </c>
      <c r="F114" s="473"/>
      <c r="G114" s="337"/>
      <c r="H114" s="229" t="e">
        <f>H105</f>
        <v>#REF!</v>
      </c>
    </row>
    <row r="115" spans="1:8" ht="17.25" hidden="1" customHeight="1">
      <c r="A115" s="463" t="s">
        <v>100</v>
      </c>
      <c r="B115" s="464"/>
      <c r="C115" s="464"/>
      <c r="D115" s="464"/>
      <c r="E115" s="464"/>
      <c r="F115" s="464"/>
      <c r="G115" s="464"/>
      <c r="H115" s="465"/>
    </row>
    <row r="116" spans="1:8" ht="17.25" hidden="1" customHeight="1">
      <c r="A116" s="463"/>
      <c r="B116" s="465"/>
      <c r="C116" s="336"/>
      <c r="D116" s="337"/>
      <c r="E116" s="336" t="str">
        <f>E107</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16" s="473"/>
      <c r="G116" s="337"/>
      <c r="H116" s="229">
        <f>H107</f>
        <v>15</v>
      </c>
    </row>
    <row r="117" spans="1:8" ht="17.25" hidden="1" customHeight="1"/>
    <row r="118" spans="1:8" ht="17.25" hidden="1" customHeight="1">
      <c r="A118" s="1">
        <v>9</v>
      </c>
      <c r="B118" s="1" t="str">
        <f>"Pertemuan ke "&amp;A118&amp;" = "&amp;data!$C$12&amp;" JP"</f>
        <v>Pertemuan ke 9 = 6 JP</v>
      </c>
    </row>
    <row r="119" spans="1:8" ht="17.25" hidden="1" customHeight="1">
      <c r="A119" s="467" t="s">
        <v>97</v>
      </c>
      <c r="B119" s="337"/>
      <c r="C119" s="467" t="s">
        <v>18</v>
      </c>
      <c r="D119" s="468"/>
      <c r="E119" s="467" t="str">
        <f>E110</f>
        <v>Deskripsi Kegiatan / Pendekatan Saintifik</v>
      </c>
      <c r="F119" s="474"/>
      <c r="G119" s="468"/>
      <c r="H119" s="230" t="s">
        <v>35</v>
      </c>
    </row>
    <row r="120" spans="1:8" ht="17.25" hidden="1" customHeight="1">
      <c r="A120" s="463" t="s">
        <v>98</v>
      </c>
      <c r="B120" s="464"/>
      <c r="C120" s="464"/>
      <c r="D120" s="464"/>
      <c r="E120" s="464"/>
      <c r="F120" s="464"/>
      <c r="G120" s="464"/>
      <c r="H120" s="465"/>
    </row>
    <row r="121" spans="1:8" ht="17.25" hidden="1" customHeight="1">
      <c r="A121" s="463"/>
      <c r="B121" s="465"/>
      <c r="C121" s="336"/>
      <c r="D121" s="337"/>
      <c r="E121" s="336" t="str">
        <f>E112</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21" s="473"/>
      <c r="G121" s="337"/>
      <c r="H121" s="229">
        <f>H112</f>
        <v>15</v>
      </c>
    </row>
    <row r="122" spans="1:8" ht="17.25" hidden="1" customHeight="1">
      <c r="A122" s="463" t="s">
        <v>99</v>
      </c>
      <c r="B122" s="464"/>
      <c r="C122" s="464"/>
      <c r="D122" s="464"/>
      <c r="E122" s="464"/>
      <c r="F122" s="464"/>
      <c r="G122" s="464"/>
      <c r="H122" s="465"/>
    </row>
    <row r="123" spans="1:8" ht="17.25" hidden="1" customHeight="1">
      <c r="A123" s="463"/>
      <c r="B123" s="465"/>
      <c r="C123" s="336" t="str">
        <f>C114</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23" s="337"/>
      <c r="E123" s="336" t="e">
        <f>E114</f>
        <v>#REF!</v>
      </c>
      <c r="F123" s="473"/>
      <c r="G123" s="337"/>
      <c r="H123" s="229" t="e">
        <f>H114</f>
        <v>#REF!</v>
      </c>
    </row>
    <row r="124" spans="1:8" ht="17.25" hidden="1" customHeight="1">
      <c r="A124" s="463" t="s">
        <v>100</v>
      </c>
      <c r="B124" s="464"/>
      <c r="C124" s="464"/>
      <c r="D124" s="464"/>
      <c r="E124" s="464"/>
      <c r="F124" s="464"/>
      <c r="G124" s="464"/>
      <c r="H124" s="465"/>
    </row>
    <row r="125" spans="1:8" ht="17.25" hidden="1" customHeight="1">
      <c r="A125" s="463"/>
      <c r="B125" s="465"/>
      <c r="C125" s="336"/>
      <c r="D125" s="337"/>
      <c r="E125" s="336" t="str">
        <f>E116</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25" s="473"/>
      <c r="G125" s="337"/>
      <c r="H125" s="229">
        <f>H116</f>
        <v>15</v>
      </c>
    </row>
    <row r="126" spans="1:8" ht="17.25" hidden="1" customHeight="1"/>
    <row r="127" spans="1:8" ht="17.25" hidden="1" customHeight="1">
      <c r="A127" s="1">
        <v>10</v>
      </c>
      <c r="B127" s="1" t="str">
        <f>"Pertemuan ke "&amp;A127&amp;" = "&amp;data!$C$12&amp;" JP"</f>
        <v>Pertemuan ke 10 = 6 JP</v>
      </c>
    </row>
    <row r="128" spans="1:8" ht="17.25" hidden="1" customHeight="1">
      <c r="A128" s="467" t="s">
        <v>97</v>
      </c>
      <c r="B128" s="337"/>
      <c r="C128" s="467" t="s">
        <v>18</v>
      </c>
      <c r="D128" s="468"/>
      <c r="E128" s="467" t="str">
        <f>E119</f>
        <v>Deskripsi Kegiatan / Pendekatan Saintifik</v>
      </c>
      <c r="F128" s="474"/>
      <c r="G128" s="468"/>
      <c r="H128" s="230" t="s">
        <v>35</v>
      </c>
    </row>
    <row r="129" spans="1:8" ht="17.25" hidden="1" customHeight="1">
      <c r="A129" s="463" t="s">
        <v>98</v>
      </c>
      <c r="B129" s="464"/>
      <c r="C129" s="464"/>
      <c r="D129" s="464"/>
      <c r="E129" s="464"/>
      <c r="F129" s="464"/>
      <c r="G129" s="464"/>
      <c r="H129" s="465"/>
    </row>
    <row r="130" spans="1:8" ht="17.25" hidden="1" customHeight="1">
      <c r="A130" s="463"/>
      <c r="B130" s="465"/>
      <c r="C130" s="336"/>
      <c r="D130" s="337"/>
      <c r="E130" s="336" t="str">
        <f>E121</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30" s="473"/>
      <c r="G130" s="337"/>
      <c r="H130" s="229">
        <f>H121</f>
        <v>15</v>
      </c>
    </row>
    <row r="131" spans="1:8" ht="17.25" hidden="1" customHeight="1">
      <c r="A131" s="463" t="s">
        <v>99</v>
      </c>
      <c r="B131" s="464"/>
      <c r="C131" s="464"/>
      <c r="D131" s="464"/>
      <c r="E131" s="464"/>
      <c r="F131" s="464"/>
      <c r="G131" s="464"/>
      <c r="H131" s="465"/>
    </row>
    <row r="132" spans="1:8" ht="17.25" hidden="1" customHeight="1">
      <c r="A132" s="463"/>
      <c r="B132" s="465"/>
      <c r="C132" s="336" t="str">
        <f>C123</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32" s="337"/>
      <c r="E132" s="336" t="e">
        <f>E123</f>
        <v>#REF!</v>
      </c>
      <c r="F132" s="473"/>
      <c r="G132" s="337"/>
      <c r="H132" s="229" t="e">
        <f>H123</f>
        <v>#REF!</v>
      </c>
    </row>
    <row r="133" spans="1:8" ht="17.25" hidden="1" customHeight="1">
      <c r="A133" s="463" t="s">
        <v>100</v>
      </c>
      <c r="B133" s="464"/>
      <c r="C133" s="464"/>
      <c r="D133" s="464"/>
      <c r="E133" s="464"/>
      <c r="F133" s="464"/>
      <c r="G133" s="464"/>
      <c r="H133" s="465"/>
    </row>
    <row r="134" spans="1:8" ht="17.25" hidden="1" customHeight="1">
      <c r="A134" s="463"/>
      <c r="B134" s="465"/>
      <c r="C134" s="336"/>
      <c r="D134" s="337"/>
      <c r="E134" s="336" t="str">
        <f>E125</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34" s="473"/>
      <c r="G134" s="337"/>
      <c r="H134" s="229">
        <f>H125</f>
        <v>15</v>
      </c>
    </row>
    <row r="136" spans="1:8" ht="17.25" customHeight="1">
      <c r="A136" s="5" t="s">
        <v>101</v>
      </c>
    </row>
    <row r="137" spans="1:8" ht="17.25" customHeight="1">
      <c r="A137" s="1">
        <v>1</v>
      </c>
      <c r="B137" s="1" t="s">
        <v>108</v>
      </c>
    </row>
    <row r="138" spans="1:8" ht="17.25" customHeight="1">
      <c r="A138" s="228" t="s">
        <v>52</v>
      </c>
      <c r="B138" s="228" t="s">
        <v>102</v>
      </c>
      <c r="C138" s="228" t="s">
        <v>103</v>
      </c>
      <c r="D138" s="461" t="s">
        <v>104</v>
      </c>
      <c r="E138" s="462"/>
      <c r="F138" s="223"/>
      <c r="G138" s="223"/>
    </row>
    <row r="139" spans="1:8" ht="17.25" customHeight="1">
      <c r="A139" s="8">
        <v>1</v>
      </c>
      <c r="B139" s="227" t="s">
        <v>105</v>
      </c>
      <c r="C139" s="227" t="s">
        <v>144</v>
      </c>
      <c r="D139" s="467" t="s">
        <v>145</v>
      </c>
      <c r="E139" s="468"/>
      <c r="F139" s="15"/>
      <c r="G139" s="15"/>
    </row>
    <row r="140" spans="1:8" ht="17.25" customHeight="1">
      <c r="A140" s="8">
        <v>2</v>
      </c>
      <c r="B140" s="227" t="s">
        <v>106</v>
      </c>
      <c r="C140" s="227"/>
      <c r="D140" s="467"/>
      <c r="E140" s="468"/>
      <c r="F140" s="15"/>
      <c r="G140" s="15"/>
    </row>
    <row r="141" spans="1:8" ht="15.75">
      <c r="A141" s="8"/>
      <c r="B141" s="227" t="e">
        <f>A26</f>
        <v>#REF!</v>
      </c>
      <c r="C141" s="227" t="s">
        <v>146</v>
      </c>
      <c r="D141" s="467" t="s">
        <v>147</v>
      </c>
      <c r="E141" s="468"/>
      <c r="F141" s="15"/>
      <c r="G141" s="15"/>
    </row>
    <row r="142" spans="1:8" ht="17.25" customHeight="1">
      <c r="A142" s="8">
        <v>3</v>
      </c>
      <c r="B142" s="227" t="s">
        <v>107</v>
      </c>
      <c r="C142" s="227"/>
      <c r="D142" s="467"/>
      <c r="E142" s="468"/>
      <c r="F142" s="15"/>
      <c r="G142" s="15"/>
    </row>
    <row r="143" spans="1:8" ht="15.75">
      <c r="A143" s="8"/>
      <c r="B143" s="227" t="e">
        <f>A27</f>
        <v>#REF!</v>
      </c>
      <c r="C143" s="227" t="s">
        <v>453</v>
      </c>
      <c r="D143" s="467" t="s">
        <v>149</v>
      </c>
      <c r="E143" s="468"/>
      <c r="F143" s="15"/>
      <c r="G143" s="15"/>
    </row>
    <row r="145" spans="1:8" ht="17.25" customHeight="1">
      <c r="A145" s="1">
        <v>2</v>
      </c>
      <c r="B145" s="1" t="s">
        <v>179</v>
      </c>
    </row>
    <row r="146" spans="1:8" ht="17.25" customHeight="1">
      <c r="B146" s="1" t="s">
        <v>109</v>
      </c>
    </row>
    <row r="147" spans="1:8" ht="17.25" customHeight="1">
      <c r="B147" s="1" t="s">
        <v>150</v>
      </c>
    </row>
    <row r="148" spans="1:8" s="231" customFormat="1" ht="17.25" customHeight="1">
      <c r="A148" s="230" t="s">
        <v>52</v>
      </c>
      <c r="B148" s="230" t="s">
        <v>110</v>
      </c>
      <c r="C148" s="230" t="s">
        <v>111</v>
      </c>
      <c r="D148" s="230" t="s">
        <v>112</v>
      </c>
      <c r="E148" s="230" t="s">
        <v>113</v>
      </c>
      <c r="F148" s="230" t="s">
        <v>114</v>
      </c>
      <c r="G148" s="230" t="s">
        <v>115</v>
      </c>
      <c r="H148" s="1"/>
    </row>
    <row r="149" spans="1:8" ht="17.25" customHeight="1">
      <c r="A149" s="228"/>
      <c r="B149" s="228"/>
      <c r="C149" s="228" t="s">
        <v>177</v>
      </c>
      <c r="D149" s="228" t="s">
        <v>177</v>
      </c>
      <c r="E149" s="228" t="s">
        <v>177</v>
      </c>
      <c r="F149" s="228" t="s">
        <v>177</v>
      </c>
      <c r="G149" s="228"/>
    </row>
    <row r="150" spans="1:8" ht="17.25" customHeight="1">
      <c r="A150" s="8">
        <v>1</v>
      </c>
      <c r="B150" s="8" t="str">
        <f>pd!C6</f>
        <v>AHMAD JUNAIDI</v>
      </c>
      <c r="C150" s="8"/>
      <c r="D150" s="8"/>
      <c r="E150" s="8"/>
      <c r="F150" s="8"/>
      <c r="G150" s="8" t="str">
        <f>IF(COUNT(C150:F150)=0,"",IF(_xlfn.MODE.SNGL(C150:F150)=1,"Kurang",IF(_xlfn.MODE.SNGL(C150:F150)=2,"Cukup",IF(_xlfn.MODE.SNGL(C150:F150)=3,"Baik",IF(_xlfn.MODE.SNGL(C150:F150)=4,"Sangat Baik","")))))</f>
        <v/>
      </c>
    </row>
    <row r="151" spans="1:8" ht="17.25" customHeight="1">
      <c r="A151" s="8">
        <v>2</v>
      </c>
      <c r="B151" s="8" t="str">
        <f>pd!C7</f>
        <v>AHMAD RIYUDHA</v>
      </c>
      <c r="C151" s="8"/>
      <c r="D151" s="8"/>
      <c r="E151" s="8"/>
      <c r="F151" s="8"/>
      <c r="G151" s="8" t="str">
        <f t="shared" ref="G151:G189" si="0">IF(COUNT(C151:F151)=0,"",IF(_xlfn.MODE.SNGL(C151:F151)=1,"Kurang",IF(_xlfn.MODE.SNGL(C151:F151)=2,"Cukup",IF(_xlfn.MODE.SNGL(C151:F151)=3,"Baik",IF(_xlfn.MODE.SNGL(C151:F151)=4,"Sangat Baik","")))))</f>
        <v/>
      </c>
    </row>
    <row r="152" spans="1:8" ht="17.25" customHeight="1">
      <c r="A152" s="8">
        <v>3</v>
      </c>
      <c r="B152" s="8" t="str">
        <f>pd!C8</f>
        <v>AHMAD SAYUDINOR</v>
      </c>
      <c r="C152" s="8"/>
      <c r="D152" s="8"/>
      <c r="E152" s="8"/>
      <c r="F152" s="8"/>
      <c r="G152" s="8" t="str">
        <f t="shared" si="0"/>
        <v/>
      </c>
    </row>
    <row r="153" spans="1:8" ht="17.25" hidden="1" customHeight="1">
      <c r="A153" s="8">
        <v>4</v>
      </c>
      <c r="B153" s="8" t="str">
        <f>pd!C9</f>
        <v>HILMAN SYA'FEI</v>
      </c>
      <c r="C153" s="8"/>
      <c r="D153" s="8"/>
      <c r="E153" s="8"/>
      <c r="F153" s="8"/>
      <c r="G153" s="8" t="str">
        <f t="shared" si="0"/>
        <v/>
      </c>
    </row>
    <row r="154" spans="1:8" ht="17.25" hidden="1" customHeight="1">
      <c r="A154" s="8">
        <v>5</v>
      </c>
      <c r="B154" s="8" t="str">
        <f>pd!C10</f>
        <v>JAMALUDDIN</v>
      </c>
      <c r="C154" s="8"/>
      <c r="D154" s="8"/>
      <c r="E154" s="8"/>
      <c r="F154" s="8"/>
      <c r="G154" s="8" t="str">
        <f t="shared" si="0"/>
        <v/>
      </c>
    </row>
    <row r="155" spans="1:8" ht="17.25" hidden="1" customHeight="1">
      <c r="A155" s="8">
        <v>6</v>
      </c>
      <c r="B155" s="8" t="str">
        <f>pd!C11</f>
        <v>M. ADITYA RYANDI</v>
      </c>
      <c r="C155" s="8"/>
      <c r="D155" s="8"/>
      <c r="E155" s="8"/>
      <c r="F155" s="8"/>
      <c r="G155" s="8" t="str">
        <f t="shared" si="0"/>
        <v/>
      </c>
    </row>
    <row r="156" spans="1:8" ht="17.25" hidden="1" customHeight="1">
      <c r="A156" s="8">
        <v>7</v>
      </c>
      <c r="B156" s="8" t="str">
        <f>pd!C12</f>
        <v>M. ZAINAL AKBAR</v>
      </c>
      <c r="C156" s="8"/>
      <c r="D156" s="8"/>
      <c r="E156" s="8"/>
      <c r="F156" s="8"/>
      <c r="G156" s="8" t="str">
        <f t="shared" si="0"/>
        <v/>
      </c>
    </row>
    <row r="157" spans="1:8" ht="17.25" hidden="1" customHeight="1">
      <c r="A157" s="8">
        <v>8</v>
      </c>
      <c r="B157" s="8" t="str">
        <f>pd!C13</f>
        <v>MAULIDI</v>
      </c>
      <c r="C157" s="8"/>
      <c r="D157" s="8"/>
      <c r="E157" s="8"/>
      <c r="F157" s="8"/>
      <c r="G157" s="8" t="str">
        <f t="shared" si="0"/>
        <v/>
      </c>
    </row>
    <row r="158" spans="1:8" ht="17.25" hidden="1" customHeight="1">
      <c r="A158" s="8">
        <v>9</v>
      </c>
      <c r="B158" s="8" t="str">
        <f>pd!C14</f>
        <v>MUHAMMAD AGUS RIFANI</v>
      </c>
      <c r="C158" s="8"/>
      <c r="D158" s="8"/>
      <c r="E158" s="8"/>
      <c r="F158" s="8"/>
      <c r="G158" s="8" t="str">
        <f t="shared" si="0"/>
        <v/>
      </c>
    </row>
    <row r="159" spans="1:8" ht="17.25" hidden="1" customHeight="1">
      <c r="A159" s="8">
        <v>10</v>
      </c>
      <c r="B159" s="8" t="str">
        <f>pd!C15</f>
        <v>MUHAMMAD AKBAR</v>
      </c>
      <c r="C159" s="8"/>
      <c r="D159" s="8"/>
      <c r="E159" s="8"/>
      <c r="F159" s="8"/>
      <c r="G159" s="8" t="str">
        <f t="shared" si="0"/>
        <v/>
      </c>
    </row>
    <row r="160" spans="1:8" ht="17.25" hidden="1" customHeight="1">
      <c r="A160" s="8">
        <v>11</v>
      </c>
      <c r="B160" s="8" t="str">
        <f>pd!C16</f>
        <v>MUHAMMAD ALPIANOR</v>
      </c>
      <c r="C160" s="8"/>
      <c r="D160" s="8"/>
      <c r="E160" s="8"/>
      <c r="F160" s="8"/>
      <c r="G160" s="8" t="str">
        <f t="shared" si="0"/>
        <v/>
      </c>
    </row>
    <row r="161" spans="1:7" ht="17.25" hidden="1" customHeight="1">
      <c r="A161" s="8">
        <v>12</v>
      </c>
      <c r="B161" s="8" t="str">
        <f>pd!C17</f>
        <v>MUHAMMAD ANDRIAN</v>
      </c>
      <c r="C161" s="8"/>
      <c r="D161" s="8"/>
      <c r="E161" s="8"/>
      <c r="F161" s="8"/>
      <c r="G161" s="8" t="str">
        <f t="shared" si="0"/>
        <v/>
      </c>
    </row>
    <row r="162" spans="1:7" ht="17.25" hidden="1" customHeight="1">
      <c r="A162" s="8">
        <v>13</v>
      </c>
      <c r="B162" s="8" t="str">
        <f>pd!C18</f>
        <v>MUHAMMAD AZIDAN</v>
      </c>
      <c r="C162" s="8"/>
      <c r="D162" s="8"/>
      <c r="E162" s="8"/>
      <c r="F162" s="8"/>
      <c r="G162" s="8" t="str">
        <f t="shared" si="0"/>
        <v/>
      </c>
    </row>
    <row r="163" spans="1:7" ht="17.25" hidden="1" customHeight="1">
      <c r="A163" s="8">
        <v>14</v>
      </c>
      <c r="B163" s="8" t="str">
        <f>pd!C19</f>
        <v>MUHAMMAD FAHRIANSYAH</v>
      </c>
      <c r="C163" s="8"/>
      <c r="D163" s="8"/>
      <c r="E163" s="8"/>
      <c r="F163" s="8"/>
      <c r="G163" s="8" t="str">
        <f t="shared" si="0"/>
        <v/>
      </c>
    </row>
    <row r="164" spans="1:7" ht="17.25" hidden="1" customHeight="1">
      <c r="A164" s="8">
        <v>15</v>
      </c>
      <c r="B164" s="8" t="str">
        <f>pd!C20</f>
        <v>MUHAMMAD FAUZAN</v>
      </c>
      <c r="C164" s="8"/>
      <c r="D164" s="8"/>
      <c r="E164" s="8"/>
      <c r="F164" s="8"/>
      <c r="G164" s="8" t="str">
        <f t="shared" si="0"/>
        <v/>
      </c>
    </row>
    <row r="165" spans="1:7" ht="17.25" hidden="1" customHeight="1">
      <c r="A165" s="8">
        <v>16</v>
      </c>
      <c r="B165" s="8" t="str">
        <f>pd!C21</f>
        <v>MUHAMMAD FAZAL HAFIZH</v>
      </c>
      <c r="C165" s="8"/>
      <c r="D165" s="8"/>
      <c r="E165" s="8"/>
      <c r="F165" s="8"/>
      <c r="G165" s="8" t="str">
        <f t="shared" si="0"/>
        <v/>
      </c>
    </row>
    <row r="166" spans="1:7" ht="17.25" hidden="1" customHeight="1">
      <c r="A166" s="8">
        <v>17</v>
      </c>
      <c r="B166" s="8" t="str">
        <f>pd!C22</f>
        <v>MUHAMMAD FIKRI</v>
      </c>
      <c r="C166" s="8"/>
      <c r="D166" s="8"/>
      <c r="E166" s="8"/>
      <c r="F166" s="8"/>
      <c r="G166" s="8" t="str">
        <f t="shared" si="0"/>
        <v/>
      </c>
    </row>
    <row r="167" spans="1:7" ht="17.25" hidden="1" customHeight="1">
      <c r="A167" s="8">
        <v>18</v>
      </c>
      <c r="B167" s="8" t="str">
        <f>pd!C23</f>
        <v>MUHAMMAD IHWAN</v>
      </c>
      <c r="C167" s="8"/>
      <c r="D167" s="8"/>
      <c r="E167" s="8"/>
      <c r="F167" s="8"/>
      <c r="G167" s="8" t="str">
        <f t="shared" si="0"/>
        <v/>
      </c>
    </row>
    <row r="168" spans="1:7" ht="17.25" hidden="1" customHeight="1">
      <c r="A168" s="8">
        <v>19</v>
      </c>
      <c r="B168" s="8" t="str">
        <f>pd!C24</f>
        <v>MUHAMMAD IQBAL FIRDAUS</v>
      </c>
      <c r="C168" s="8"/>
      <c r="D168" s="8"/>
      <c r="E168" s="8"/>
      <c r="F168" s="8"/>
      <c r="G168" s="8" t="str">
        <f t="shared" si="0"/>
        <v/>
      </c>
    </row>
    <row r="169" spans="1:7" ht="17.25" hidden="1" customHeight="1">
      <c r="A169" s="8">
        <v>20</v>
      </c>
      <c r="B169" s="8" t="str">
        <f>pd!C25</f>
        <v>MUHAMMAD IZZA ARRAFI</v>
      </c>
      <c r="C169" s="8"/>
      <c r="D169" s="8"/>
      <c r="E169" s="8"/>
      <c r="F169" s="8"/>
      <c r="G169" s="8" t="str">
        <f t="shared" si="0"/>
        <v/>
      </c>
    </row>
    <row r="170" spans="1:7" ht="17.25" hidden="1" customHeight="1">
      <c r="A170" s="8">
        <v>21</v>
      </c>
      <c r="B170" s="8" t="str">
        <f>pd!C26</f>
        <v>MUHAMMAD MAHDI</v>
      </c>
      <c r="C170" s="8"/>
      <c r="D170" s="8"/>
      <c r="E170" s="8"/>
      <c r="F170" s="8"/>
      <c r="G170" s="8" t="str">
        <f t="shared" si="0"/>
        <v/>
      </c>
    </row>
    <row r="171" spans="1:7" ht="17.25" hidden="1" customHeight="1">
      <c r="A171" s="8">
        <v>22</v>
      </c>
      <c r="B171" s="8" t="str">
        <f>pd!C27</f>
        <v>MUHAMMAD NAHDY RAMADHAN</v>
      </c>
      <c r="C171" s="8"/>
      <c r="D171" s="8"/>
      <c r="E171" s="8"/>
      <c r="F171" s="8"/>
      <c r="G171" s="8" t="str">
        <f t="shared" si="0"/>
        <v/>
      </c>
    </row>
    <row r="172" spans="1:7" ht="17.25" hidden="1" customHeight="1">
      <c r="A172" s="8">
        <v>23</v>
      </c>
      <c r="B172" s="8" t="str">
        <f>pd!C28</f>
        <v>MUHAMMAD NUR FADHILAH</v>
      </c>
      <c r="C172" s="8"/>
      <c r="D172" s="8"/>
      <c r="E172" s="8"/>
      <c r="F172" s="8"/>
      <c r="G172" s="8" t="str">
        <f t="shared" si="0"/>
        <v/>
      </c>
    </row>
    <row r="173" spans="1:7" ht="17.25" hidden="1" customHeight="1">
      <c r="A173" s="8">
        <v>24</v>
      </c>
      <c r="B173" s="8" t="str">
        <f>pd!C29</f>
        <v>MUHAMMAD RAHMAN</v>
      </c>
      <c r="C173" s="8"/>
      <c r="D173" s="8"/>
      <c r="E173" s="8"/>
      <c r="F173" s="8"/>
      <c r="G173" s="8" t="str">
        <f t="shared" si="0"/>
        <v/>
      </c>
    </row>
    <row r="174" spans="1:7" ht="17.25" hidden="1" customHeight="1">
      <c r="A174" s="8">
        <v>25</v>
      </c>
      <c r="B174" s="8" t="str">
        <f>pd!C30</f>
        <v>MUHAMMAD RAIHAN</v>
      </c>
      <c r="C174" s="8"/>
      <c r="D174" s="8"/>
      <c r="E174" s="8"/>
      <c r="F174" s="8"/>
      <c r="G174" s="8" t="str">
        <f t="shared" si="0"/>
        <v/>
      </c>
    </row>
    <row r="175" spans="1:7" ht="17.25" hidden="1" customHeight="1">
      <c r="A175" s="8">
        <v>26</v>
      </c>
      <c r="B175" s="8" t="str">
        <f>pd!C31</f>
        <v>MUHAMMAD RAYHAN PARIZAN</v>
      </c>
      <c r="C175" s="8"/>
      <c r="D175" s="8"/>
      <c r="E175" s="8"/>
      <c r="F175" s="8"/>
      <c r="G175" s="8" t="str">
        <f t="shared" si="0"/>
        <v/>
      </c>
    </row>
    <row r="176" spans="1:7" ht="17.25" hidden="1" customHeight="1">
      <c r="A176" s="8">
        <v>27</v>
      </c>
      <c r="B176" s="8" t="str">
        <f>pd!C32</f>
        <v>MUHAMMAD RIFKI</v>
      </c>
      <c r="C176" s="8"/>
      <c r="D176" s="8"/>
      <c r="E176" s="8"/>
      <c r="F176" s="8"/>
      <c r="G176" s="8" t="str">
        <f t="shared" si="0"/>
        <v/>
      </c>
    </row>
    <row r="177" spans="1:7" ht="17.25" hidden="1" customHeight="1">
      <c r="A177" s="8">
        <v>28</v>
      </c>
      <c r="B177" s="8" t="str">
        <f>pd!C33</f>
        <v>MUHAMMAD RINALDI MAULANA</v>
      </c>
      <c r="C177" s="8"/>
      <c r="D177" s="8"/>
      <c r="E177" s="8"/>
      <c r="F177" s="8"/>
      <c r="G177" s="8" t="str">
        <f t="shared" si="0"/>
        <v/>
      </c>
    </row>
    <row r="178" spans="1:7" ht="17.25" hidden="1" customHeight="1">
      <c r="A178" s="8">
        <v>29</v>
      </c>
      <c r="B178" s="8" t="str">
        <f>pd!C34</f>
        <v>MUHAMMAD RIZAL</v>
      </c>
      <c r="C178" s="8"/>
      <c r="D178" s="8"/>
      <c r="E178" s="8"/>
      <c r="F178" s="8"/>
      <c r="G178" s="8" t="str">
        <f t="shared" si="0"/>
        <v/>
      </c>
    </row>
    <row r="179" spans="1:7" ht="17.25" hidden="1" customHeight="1">
      <c r="A179" s="8">
        <v>30</v>
      </c>
      <c r="B179" s="8" t="str">
        <f>pd!C35</f>
        <v>MUHAMMAD RUDI</v>
      </c>
      <c r="C179" s="8"/>
      <c r="D179" s="8"/>
      <c r="E179" s="8"/>
      <c r="F179" s="8"/>
      <c r="G179" s="8" t="str">
        <f t="shared" si="0"/>
        <v/>
      </c>
    </row>
    <row r="180" spans="1:7" ht="17.25" hidden="1" customHeight="1">
      <c r="A180" s="8">
        <v>31</v>
      </c>
      <c r="B180" s="8" t="str">
        <f>pd!C36</f>
        <v>MUHAMMAD SARBANI</v>
      </c>
      <c r="C180" s="8"/>
      <c r="D180" s="8"/>
      <c r="E180" s="8"/>
      <c r="F180" s="8"/>
      <c r="G180" s="8" t="str">
        <f t="shared" si="0"/>
        <v/>
      </c>
    </row>
    <row r="181" spans="1:7" ht="17.25" hidden="1" customHeight="1">
      <c r="A181" s="8">
        <v>32</v>
      </c>
      <c r="B181" s="8" t="str">
        <f>pd!C37</f>
        <v>MUHAMMAD SYIFA ALIF NUGRAHA</v>
      </c>
      <c r="C181" s="8"/>
      <c r="D181" s="8"/>
      <c r="E181" s="8"/>
      <c r="F181" s="8"/>
      <c r="G181" s="8" t="str">
        <f t="shared" si="0"/>
        <v/>
      </c>
    </row>
    <row r="182" spans="1:7" ht="17.25" hidden="1" customHeight="1">
      <c r="A182" s="8">
        <v>33</v>
      </c>
      <c r="B182" s="8" t="str">
        <f>pd!C38</f>
        <v>MUHAMMAD YUSUF</v>
      </c>
      <c r="C182" s="8"/>
      <c r="D182" s="8"/>
      <c r="E182" s="8"/>
      <c r="F182" s="8"/>
      <c r="G182" s="8" t="str">
        <f t="shared" si="0"/>
        <v/>
      </c>
    </row>
    <row r="183" spans="1:7" ht="17.25" hidden="1" customHeight="1">
      <c r="A183" s="8">
        <v>34</v>
      </c>
      <c r="B183" s="8" t="str">
        <f>pd!C39</f>
        <v>OSAMAH NASRULLAH</v>
      </c>
      <c r="C183" s="8"/>
      <c r="D183" s="8"/>
      <c r="E183" s="8"/>
      <c r="F183" s="8"/>
      <c r="G183" s="8" t="str">
        <f t="shared" si="0"/>
        <v/>
      </c>
    </row>
    <row r="184" spans="1:7" ht="17.25" hidden="1" customHeight="1">
      <c r="A184" s="8">
        <v>35</v>
      </c>
      <c r="B184" s="8" t="str">
        <f>pd!C40</f>
        <v>RUDISA</v>
      </c>
      <c r="C184" s="8"/>
      <c r="D184" s="8"/>
      <c r="E184" s="8"/>
      <c r="F184" s="8"/>
      <c r="G184" s="8" t="str">
        <f t="shared" si="0"/>
        <v/>
      </c>
    </row>
    <row r="185" spans="1:7" ht="17.25" hidden="1" customHeight="1">
      <c r="A185" s="8">
        <v>36</v>
      </c>
      <c r="B185" s="8" t="str">
        <f>pd!C41</f>
        <v>ZAINAL ILMI</v>
      </c>
      <c r="C185" s="8"/>
      <c r="D185" s="8"/>
      <c r="E185" s="8"/>
      <c r="F185" s="8"/>
      <c r="G185" s="8" t="str">
        <f t="shared" si="0"/>
        <v/>
      </c>
    </row>
    <row r="186" spans="1:7" ht="17.25" hidden="1" customHeight="1">
      <c r="A186" s="8">
        <v>37</v>
      </c>
      <c r="B186" s="8">
        <f>pd!C42</f>
        <v>0</v>
      </c>
      <c r="C186" s="8"/>
      <c r="D186" s="8"/>
      <c r="E186" s="8"/>
      <c r="F186" s="8"/>
      <c r="G186" s="8" t="str">
        <f t="shared" si="0"/>
        <v/>
      </c>
    </row>
    <row r="187" spans="1:7" ht="17.25" hidden="1" customHeight="1">
      <c r="A187" s="8">
        <v>38</v>
      </c>
      <c r="B187" s="8">
        <f>pd!C43</f>
        <v>0</v>
      </c>
      <c r="C187" s="8"/>
      <c r="D187" s="8"/>
      <c r="E187" s="8"/>
      <c r="F187" s="8"/>
      <c r="G187" s="8" t="str">
        <f t="shared" si="0"/>
        <v/>
      </c>
    </row>
    <row r="188" spans="1:7" ht="17.25" hidden="1" customHeight="1">
      <c r="A188" s="8">
        <v>39</v>
      </c>
      <c r="B188" s="8">
        <f>pd!C44</f>
        <v>0</v>
      </c>
      <c r="C188" s="8"/>
      <c r="D188" s="8"/>
      <c r="E188" s="8"/>
      <c r="F188" s="8"/>
      <c r="G188" s="8" t="str">
        <f t="shared" si="0"/>
        <v/>
      </c>
    </row>
    <row r="189" spans="1:7" ht="17.25" hidden="1" customHeight="1">
      <c r="A189" s="8">
        <v>40</v>
      </c>
      <c r="B189" s="8">
        <f>pd!C45</f>
        <v>0</v>
      </c>
      <c r="C189" s="8"/>
      <c r="D189" s="8"/>
      <c r="E189" s="8"/>
      <c r="F189" s="8"/>
      <c r="G189" s="8" t="str">
        <f t="shared" si="0"/>
        <v/>
      </c>
    </row>
    <row r="191" spans="1:7" ht="17.25" customHeight="1">
      <c r="A191" s="1">
        <v>3</v>
      </c>
      <c r="B191" s="1" t="s">
        <v>178</v>
      </c>
    </row>
    <row r="192" spans="1:7" ht="17.25" customHeight="1">
      <c r="B192" s="1" t="s">
        <v>116</v>
      </c>
    </row>
    <row r="193" spans="1:2" ht="17.25" customHeight="1">
      <c r="B193" s="1" t="s">
        <v>117</v>
      </c>
    </row>
    <row r="194" spans="1:2" ht="17.25" customHeight="1">
      <c r="B194" s="1" t="s">
        <v>118</v>
      </c>
    </row>
    <row r="195" spans="1:2" ht="17.25" customHeight="1">
      <c r="B195" s="1" t="s">
        <v>119</v>
      </c>
    </row>
    <row r="197" spans="1:2" ht="17.25" customHeight="1">
      <c r="A197" s="1" t="s">
        <v>120</v>
      </c>
    </row>
    <row r="198" spans="1:2" ht="17.25" customHeight="1">
      <c r="B198" s="1" t="s">
        <v>111</v>
      </c>
    </row>
    <row r="199" spans="1:2" ht="17.25" customHeight="1">
      <c r="B199" s="233" t="s">
        <v>121</v>
      </c>
    </row>
    <row r="200" spans="1:2" ht="17.25" customHeight="1">
      <c r="B200" s="233" t="s">
        <v>122</v>
      </c>
    </row>
    <row r="201" spans="1:2" ht="17.25" customHeight="1">
      <c r="B201" s="233" t="s">
        <v>123</v>
      </c>
    </row>
    <row r="202" spans="1:2" ht="17.25" customHeight="1">
      <c r="B202" s="233" t="s">
        <v>124</v>
      </c>
    </row>
    <row r="204" spans="1:2" ht="17.25" customHeight="1">
      <c r="B204" s="1" t="s">
        <v>125</v>
      </c>
    </row>
    <row r="205" spans="1:2" ht="17.25" customHeight="1">
      <c r="B205" s="1" t="s">
        <v>126</v>
      </c>
    </row>
    <row r="206" spans="1:2" ht="17.25" customHeight="1">
      <c r="B206" s="1" t="s">
        <v>127</v>
      </c>
    </row>
    <row r="207" spans="1:2" ht="17.25" customHeight="1">
      <c r="B207" s="1" t="s">
        <v>128</v>
      </c>
    </row>
    <row r="208" spans="1:2" ht="17.25" customHeight="1">
      <c r="B208" s="1" t="s">
        <v>129</v>
      </c>
    </row>
    <row r="210" spans="1:2" ht="17.25" customHeight="1">
      <c r="B210" s="1" t="s">
        <v>130</v>
      </c>
    </row>
    <row r="211" spans="1:2" ht="17.25" customHeight="1">
      <c r="B211" s="1" t="s">
        <v>132</v>
      </c>
    </row>
    <row r="212" spans="1:2" ht="17.25" customHeight="1">
      <c r="B212" s="1" t="s">
        <v>133</v>
      </c>
    </row>
    <row r="213" spans="1:2" ht="17.25" customHeight="1">
      <c r="B213" s="1" t="s">
        <v>134</v>
      </c>
    </row>
    <row r="214" spans="1:2" ht="17.25" customHeight="1">
      <c r="B214" s="1" t="s">
        <v>135</v>
      </c>
    </row>
    <row r="216" spans="1:2" ht="17.25" customHeight="1">
      <c r="B216" s="1" t="s">
        <v>131</v>
      </c>
    </row>
    <row r="217" spans="1:2" ht="17.25" customHeight="1">
      <c r="B217" s="1" t="s">
        <v>136</v>
      </c>
    </row>
    <row r="218" spans="1:2" ht="17.25" customHeight="1">
      <c r="B218" s="1" t="s">
        <v>137</v>
      </c>
    </row>
    <row r="219" spans="1:2" ht="17.25" customHeight="1">
      <c r="B219" s="1" t="s">
        <v>138</v>
      </c>
    </row>
    <row r="220" spans="1:2" ht="17.25" customHeight="1">
      <c r="B220" s="1" t="s">
        <v>139</v>
      </c>
    </row>
    <row r="221" spans="1:2" ht="17.25" customHeight="1">
      <c r="B221" s="1" t="s">
        <v>43</v>
      </c>
    </row>
    <row r="222" spans="1:2" ht="17.25" customHeight="1">
      <c r="A222" s="1" t="s">
        <v>170</v>
      </c>
    </row>
    <row r="223" spans="1:2" ht="17.25" customHeight="1">
      <c r="B223" s="1" t="s">
        <v>43</v>
      </c>
    </row>
    <row r="224" spans="1:2" ht="17.25" customHeight="1">
      <c r="A224" s="1" t="s">
        <v>181</v>
      </c>
    </row>
    <row r="225" spans="1:8" ht="17.25" customHeight="1">
      <c r="B225" s="1" t="s">
        <v>140</v>
      </c>
    </row>
    <row r="226" spans="1:8" ht="17.25" customHeight="1">
      <c r="B226" s="1" t="s">
        <v>141</v>
      </c>
    </row>
    <row r="227" spans="1:8" ht="17.25" customHeight="1">
      <c r="B227" s="1" t="s">
        <v>142</v>
      </c>
    </row>
    <row r="228" spans="1:8" ht="17.25" customHeight="1">
      <c r="B228" s="1" t="s">
        <v>143</v>
      </c>
    </row>
    <row r="230" spans="1:8" ht="17.25" customHeight="1">
      <c r="B230" s="1" t="s">
        <v>151</v>
      </c>
    </row>
    <row r="231" spans="1:8" ht="17.25" customHeight="1">
      <c r="A231" s="334" t="s">
        <v>2</v>
      </c>
      <c r="B231" s="341"/>
      <c r="C231" s="470" t="s">
        <v>61</v>
      </c>
      <c r="D231" s="472"/>
      <c r="E231" s="470" t="s">
        <v>152</v>
      </c>
      <c r="F231" s="471"/>
      <c r="G231" s="472"/>
      <c r="H231" s="229" t="s">
        <v>153</v>
      </c>
    </row>
    <row r="232" spans="1:8" ht="113.25" customHeight="1">
      <c r="A232" s="333" t="e">
        <f>B141</f>
        <v>#REF!</v>
      </c>
      <c r="B232" s="333"/>
      <c r="C232" s="336" t="e">
        <f>A30</f>
        <v>#REF!</v>
      </c>
      <c r="D232" s="337"/>
      <c r="E232" s="336" t="s">
        <v>603</v>
      </c>
      <c r="F232" s="473"/>
      <c r="G232" s="337"/>
      <c r="H232" s="227" t="s">
        <v>146</v>
      </c>
    </row>
    <row r="233" spans="1:8" ht="17.25" customHeight="1">
      <c r="A233" s="336" t="s">
        <v>388</v>
      </c>
      <c r="B233" s="473"/>
      <c r="C233" s="473"/>
      <c r="D233" s="473"/>
      <c r="E233" s="473"/>
      <c r="F233" s="473"/>
      <c r="G233" s="473"/>
      <c r="H233" s="337"/>
    </row>
    <row r="234" spans="1:8" ht="17.25" customHeight="1">
      <c r="A234" s="230">
        <v>1</v>
      </c>
      <c r="B234" s="336" t="s">
        <v>604</v>
      </c>
      <c r="C234" s="473"/>
      <c r="D234" s="473"/>
      <c r="E234" s="473"/>
      <c r="F234" s="473"/>
      <c r="G234" s="473"/>
      <c r="H234" s="337"/>
    </row>
    <row r="235" spans="1:8" ht="17.25" hidden="1" customHeight="1">
      <c r="A235" s="230">
        <v>2</v>
      </c>
      <c r="B235" s="336"/>
      <c r="C235" s="473"/>
      <c r="D235" s="473"/>
      <c r="E235" s="473"/>
      <c r="F235" s="473"/>
      <c r="G235" s="473"/>
      <c r="H235" s="337"/>
    </row>
    <row r="236" spans="1:8" ht="17.25" hidden="1" customHeight="1">
      <c r="A236" s="230">
        <v>3</v>
      </c>
      <c r="B236" s="336"/>
      <c r="C236" s="473"/>
      <c r="D236" s="473"/>
      <c r="E236" s="473"/>
      <c r="F236" s="473"/>
      <c r="G236" s="473"/>
      <c r="H236" s="337"/>
    </row>
    <row r="237" spans="1:8" ht="17.25" hidden="1" customHeight="1">
      <c r="A237" s="230">
        <v>4</v>
      </c>
      <c r="B237" s="336"/>
      <c r="C237" s="473"/>
      <c r="D237" s="473"/>
      <c r="E237" s="473"/>
      <c r="F237" s="473"/>
      <c r="G237" s="473"/>
      <c r="H237" s="337"/>
    </row>
    <row r="238" spans="1:8" ht="17.25" hidden="1" customHeight="1">
      <c r="A238" s="230">
        <v>5</v>
      </c>
      <c r="B238" s="336"/>
      <c r="C238" s="473"/>
      <c r="D238" s="473"/>
      <c r="E238" s="473"/>
      <c r="F238" s="473"/>
      <c r="G238" s="473"/>
      <c r="H238" s="337"/>
    </row>
    <row r="239" spans="1:8" ht="17.25" hidden="1" customHeight="1">
      <c r="A239" s="230">
        <v>6</v>
      </c>
      <c r="B239" s="336"/>
      <c r="C239" s="473"/>
      <c r="D239" s="473"/>
      <c r="E239" s="473"/>
      <c r="F239" s="473"/>
      <c r="G239" s="473"/>
      <c r="H239" s="337"/>
    </row>
    <row r="240" spans="1:8" ht="17.25" hidden="1" customHeight="1">
      <c r="A240" s="230">
        <v>7</v>
      </c>
      <c r="B240" s="336"/>
      <c r="C240" s="473"/>
      <c r="D240" s="473"/>
      <c r="E240" s="473"/>
      <c r="F240" s="473"/>
      <c r="G240" s="473"/>
      <c r="H240" s="337"/>
    </row>
    <row r="241" spans="1:10" ht="17.25" hidden="1" customHeight="1">
      <c r="A241" s="230">
        <v>8</v>
      </c>
      <c r="B241" s="336"/>
      <c r="C241" s="473"/>
      <c r="D241" s="473"/>
      <c r="E241" s="473"/>
      <c r="F241" s="473"/>
      <c r="G241" s="473"/>
      <c r="H241" s="337"/>
    </row>
    <row r="242" spans="1:10" ht="17.25" hidden="1" customHeight="1">
      <c r="A242" s="230">
        <v>9</v>
      </c>
      <c r="B242" s="336"/>
      <c r="C242" s="473"/>
      <c r="D242" s="473"/>
      <c r="E242" s="473"/>
      <c r="F242" s="473"/>
      <c r="G242" s="473"/>
      <c r="H242" s="337"/>
    </row>
    <row r="243" spans="1:10" ht="17.25" hidden="1" customHeight="1">
      <c r="A243" s="230">
        <v>10</v>
      </c>
      <c r="B243" s="336"/>
      <c r="C243" s="473"/>
      <c r="D243" s="473"/>
      <c r="E243" s="473"/>
      <c r="F243" s="473"/>
      <c r="G243" s="473"/>
      <c r="H243" s="337"/>
    </row>
    <row r="244" spans="1:10" ht="17.25" customHeight="1">
      <c r="A244" s="463" t="s">
        <v>154</v>
      </c>
      <c r="B244" s="464"/>
      <c r="C244" s="464"/>
      <c r="D244" s="464"/>
      <c r="E244" s="464"/>
      <c r="F244" s="464"/>
      <c r="G244" s="464"/>
      <c r="H244" s="465"/>
    </row>
    <row r="245" spans="1:10" ht="81.75" customHeight="1">
      <c r="A245" s="230">
        <v>1</v>
      </c>
      <c r="B245" s="336" t="s">
        <v>607</v>
      </c>
      <c r="C245" s="473"/>
      <c r="D245" s="473"/>
      <c r="E245" s="473"/>
      <c r="F245" s="473"/>
      <c r="G245" s="473"/>
      <c r="H245" s="337"/>
    </row>
    <row r="246" spans="1:10" ht="17.25" hidden="1" customHeight="1">
      <c r="A246" s="230">
        <v>2</v>
      </c>
      <c r="B246" s="336"/>
      <c r="C246" s="473"/>
      <c r="D246" s="473"/>
      <c r="E246" s="473"/>
      <c r="F246" s="473"/>
      <c r="G246" s="473"/>
      <c r="H246" s="337"/>
      <c r="I246" s="211"/>
      <c r="J246" s="211"/>
    </row>
    <row r="247" spans="1:10" ht="17.25" hidden="1" customHeight="1">
      <c r="A247" s="230">
        <v>3</v>
      </c>
      <c r="B247" s="336"/>
      <c r="C247" s="473"/>
      <c r="D247" s="473"/>
      <c r="E247" s="473"/>
      <c r="F247" s="473"/>
      <c r="G247" s="473"/>
      <c r="H247" s="337"/>
      <c r="I247" s="211"/>
      <c r="J247" s="211"/>
    </row>
    <row r="248" spans="1:10" ht="17.25" hidden="1" customHeight="1">
      <c r="A248" s="230">
        <v>4</v>
      </c>
      <c r="B248" s="336"/>
      <c r="C248" s="473"/>
      <c r="D248" s="473"/>
      <c r="E248" s="473"/>
      <c r="F248" s="473"/>
      <c r="G248" s="473"/>
      <c r="H248" s="337"/>
      <c r="I248" s="211"/>
      <c r="J248" s="211"/>
    </row>
    <row r="249" spans="1:10" ht="17.25" hidden="1" customHeight="1">
      <c r="A249" s="230">
        <v>5</v>
      </c>
      <c r="B249" s="336"/>
      <c r="C249" s="473"/>
      <c r="D249" s="473"/>
      <c r="E249" s="473"/>
      <c r="F249" s="473"/>
      <c r="G249" s="473"/>
      <c r="H249" s="337"/>
      <c r="I249" s="211"/>
      <c r="J249" s="211"/>
    </row>
    <row r="250" spans="1:10" ht="17.25" hidden="1" customHeight="1">
      <c r="A250" s="230">
        <v>6</v>
      </c>
      <c r="B250" s="336"/>
      <c r="C250" s="473"/>
      <c r="D250" s="473"/>
      <c r="E250" s="473"/>
      <c r="F250" s="473"/>
      <c r="G250" s="473"/>
      <c r="H250" s="337"/>
      <c r="I250" s="211"/>
      <c r="J250" s="211"/>
    </row>
    <row r="251" spans="1:10" ht="17.25" hidden="1" customHeight="1">
      <c r="A251" s="230">
        <v>7</v>
      </c>
      <c r="B251" s="336"/>
      <c r="C251" s="473"/>
      <c r="D251" s="473"/>
      <c r="E251" s="473"/>
      <c r="F251" s="473"/>
      <c r="G251" s="473"/>
      <c r="H251" s="337"/>
      <c r="I251" s="211"/>
      <c r="J251" s="211"/>
    </row>
    <row r="252" spans="1:10" ht="17.25" hidden="1" customHeight="1">
      <c r="A252" s="230">
        <v>8</v>
      </c>
      <c r="B252" s="336"/>
      <c r="C252" s="473"/>
      <c r="D252" s="473"/>
      <c r="E252" s="473"/>
      <c r="F252" s="473"/>
      <c r="G252" s="473"/>
      <c r="H252" s="337"/>
      <c r="I252" s="211"/>
      <c r="J252" s="211"/>
    </row>
    <row r="253" spans="1:10" ht="17.25" hidden="1" customHeight="1">
      <c r="A253" s="230">
        <v>9</v>
      </c>
      <c r="B253" s="336"/>
      <c r="C253" s="473"/>
      <c r="D253" s="473"/>
      <c r="E253" s="473"/>
      <c r="F253" s="473"/>
      <c r="G253" s="473"/>
      <c r="H253" s="337"/>
      <c r="I253" s="211"/>
      <c r="J253" s="211"/>
    </row>
    <row r="254" spans="1:10" ht="17.25" hidden="1" customHeight="1">
      <c r="A254" s="230">
        <v>10</v>
      </c>
      <c r="B254" s="336"/>
      <c r="C254" s="473"/>
      <c r="D254" s="473"/>
      <c r="E254" s="473"/>
      <c r="F254" s="473"/>
      <c r="G254" s="473"/>
      <c r="H254" s="337"/>
      <c r="I254" s="211"/>
      <c r="J254" s="211"/>
    </row>
    <row r="255" spans="1:10" ht="17.25" customHeight="1">
      <c r="A255" s="211"/>
      <c r="B255" s="211"/>
      <c r="C255" s="211"/>
      <c r="D255" s="211"/>
      <c r="E255" s="211"/>
      <c r="F255" s="211"/>
      <c r="G255" s="211"/>
      <c r="H255" s="211"/>
      <c r="I255" s="211"/>
      <c r="J255" s="211"/>
    </row>
    <row r="256" spans="1:10" ht="17.25" customHeight="1">
      <c r="A256" s="157">
        <v>4</v>
      </c>
      <c r="B256" s="1" t="s">
        <v>155</v>
      </c>
    </row>
    <row r="257" spans="1:14" s="231" customFormat="1" ht="17.25" customHeight="1">
      <c r="A257" s="319" t="s">
        <v>52</v>
      </c>
      <c r="B257" s="319" t="s">
        <v>110</v>
      </c>
      <c r="C257" s="318" t="s">
        <v>156</v>
      </c>
      <c r="D257" s="318"/>
      <c r="E257" s="318"/>
      <c r="F257" s="318"/>
      <c r="G257" s="318"/>
      <c r="H257" s="318"/>
      <c r="I257" s="318"/>
      <c r="J257" s="318"/>
      <c r="K257" s="318"/>
      <c r="L257" s="318"/>
      <c r="M257" s="319" t="s">
        <v>157</v>
      </c>
      <c r="N257" s="1" t="s">
        <v>407</v>
      </c>
    </row>
    <row r="258" spans="1:14" s="231" customFormat="1" ht="17.25" customHeight="1">
      <c r="A258" s="320"/>
      <c r="B258" s="320"/>
      <c r="C258" s="230">
        <v>1</v>
      </c>
      <c r="D258" s="230">
        <v>2</v>
      </c>
      <c r="E258" s="230">
        <v>3</v>
      </c>
      <c r="F258" s="230">
        <v>4</v>
      </c>
      <c r="G258" s="230">
        <v>5</v>
      </c>
      <c r="H258" s="230">
        <v>6</v>
      </c>
      <c r="I258" s="230">
        <v>7</v>
      </c>
      <c r="J258" s="230">
        <v>8</v>
      </c>
      <c r="K258" s="230">
        <v>9</v>
      </c>
      <c r="L258" s="230">
        <v>10</v>
      </c>
      <c r="M258" s="320"/>
      <c r="N258" s="1">
        <v>25</v>
      </c>
    </row>
    <row r="259" spans="1:14" ht="17.25" customHeight="1">
      <c r="A259" s="228">
        <v>1</v>
      </c>
      <c r="B259" s="8" t="str">
        <f>B150</f>
        <v>AHMAD JUNAIDI</v>
      </c>
      <c r="C259" s="228"/>
      <c r="D259" s="228"/>
      <c r="E259" s="228"/>
      <c r="F259" s="228"/>
      <c r="G259" s="228"/>
      <c r="H259" s="228"/>
      <c r="I259" s="228"/>
      <c r="J259" s="228"/>
      <c r="K259" s="228"/>
      <c r="L259" s="228"/>
      <c r="M259" s="228" t="str">
        <f>IF(COUNT(C259:L259)=0,"",((SUM(C259:L259)/(COUNTA($B$234:$H$243)*4))*4)*$N$258)</f>
        <v/>
      </c>
    </row>
    <row r="260" spans="1:14" ht="17.25" customHeight="1">
      <c r="A260" s="228">
        <v>2</v>
      </c>
      <c r="B260" s="8" t="str">
        <f t="shared" ref="B260:B298" si="1">B151</f>
        <v>AHMAD RIYUDHA</v>
      </c>
      <c r="C260" s="228"/>
      <c r="D260" s="228"/>
      <c r="E260" s="228"/>
      <c r="F260" s="228"/>
      <c r="G260" s="228"/>
      <c r="H260" s="228"/>
      <c r="I260" s="228"/>
      <c r="J260" s="228"/>
      <c r="K260" s="228"/>
      <c r="L260" s="228"/>
      <c r="M260" s="228" t="str">
        <f>IF(COUNT(C260:L260)=0,"",((SUM(C260:L260)/(COUNTA($B$234:$H$243)*4))*4)*$N$258)</f>
        <v/>
      </c>
    </row>
    <row r="261" spans="1:14" ht="17.25" customHeight="1">
      <c r="A261" s="228">
        <v>3</v>
      </c>
      <c r="B261" s="8" t="str">
        <f t="shared" si="1"/>
        <v>AHMAD SAYUDINOR</v>
      </c>
      <c r="C261" s="228"/>
      <c r="D261" s="228"/>
      <c r="E261" s="228"/>
      <c r="F261" s="228"/>
      <c r="G261" s="228"/>
      <c r="H261" s="228"/>
      <c r="I261" s="228"/>
      <c r="J261" s="228"/>
      <c r="K261" s="228"/>
      <c r="L261" s="228"/>
      <c r="M261" s="228" t="str">
        <f t="shared" ref="M261:M298" si="2">IF(COUNT(C261:L261)=0,"",((SUM(C261:L261)/(COUNTA($B$234:$H$243)*4))*4)*$N$258)</f>
        <v/>
      </c>
    </row>
    <row r="262" spans="1:14" ht="17.25" hidden="1" customHeight="1">
      <c r="A262" s="228">
        <v>4</v>
      </c>
      <c r="B262" s="8" t="str">
        <f t="shared" si="1"/>
        <v>HILMAN SYA'FEI</v>
      </c>
      <c r="C262" s="228"/>
      <c r="D262" s="228"/>
      <c r="E262" s="228"/>
      <c r="F262" s="228"/>
      <c r="G262" s="228"/>
      <c r="H262" s="228"/>
      <c r="I262" s="228"/>
      <c r="J262" s="228"/>
      <c r="K262" s="228"/>
      <c r="L262" s="228"/>
      <c r="M262" s="228" t="str">
        <f t="shared" si="2"/>
        <v/>
      </c>
    </row>
    <row r="263" spans="1:14" ht="17.25" hidden="1" customHeight="1">
      <c r="A263" s="228">
        <v>5</v>
      </c>
      <c r="B263" s="8" t="str">
        <f t="shared" si="1"/>
        <v>JAMALUDDIN</v>
      </c>
      <c r="C263" s="228"/>
      <c r="D263" s="228"/>
      <c r="E263" s="228"/>
      <c r="F263" s="228"/>
      <c r="G263" s="228"/>
      <c r="H263" s="228"/>
      <c r="I263" s="228"/>
      <c r="J263" s="228"/>
      <c r="K263" s="228"/>
      <c r="L263" s="228"/>
      <c r="M263" s="228" t="str">
        <f t="shared" si="2"/>
        <v/>
      </c>
    </row>
    <row r="264" spans="1:14" ht="17.25" hidden="1" customHeight="1">
      <c r="A264" s="228">
        <v>6</v>
      </c>
      <c r="B264" s="8" t="str">
        <f t="shared" si="1"/>
        <v>M. ADITYA RYANDI</v>
      </c>
      <c r="C264" s="228"/>
      <c r="D264" s="228"/>
      <c r="E264" s="228"/>
      <c r="F264" s="228"/>
      <c r="G264" s="228"/>
      <c r="H264" s="228"/>
      <c r="I264" s="228"/>
      <c r="J264" s="228"/>
      <c r="K264" s="228"/>
      <c r="L264" s="228"/>
      <c r="M264" s="228" t="str">
        <f t="shared" si="2"/>
        <v/>
      </c>
    </row>
    <row r="265" spans="1:14" ht="17.25" hidden="1" customHeight="1">
      <c r="A265" s="228">
        <v>7</v>
      </c>
      <c r="B265" s="8" t="str">
        <f t="shared" si="1"/>
        <v>M. ZAINAL AKBAR</v>
      </c>
      <c r="C265" s="228"/>
      <c r="D265" s="228"/>
      <c r="E265" s="228"/>
      <c r="F265" s="228"/>
      <c r="G265" s="228"/>
      <c r="H265" s="228"/>
      <c r="I265" s="228"/>
      <c r="J265" s="228"/>
      <c r="K265" s="228"/>
      <c r="L265" s="228"/>
      <c r="M265" s="228" t="str">
        <f t="shared" si="2"/>
        <v/>
      </c>
    </row>
    <row r="266" spans="1:14" ht="17.25" hidden="1" customHeight="1">
      <c r="A266" s="228">
        <v>8</v>
      </c>
      <c r="B266" s="8" t="str">
        <f t="shared" si="1"/>
        <v>MAULIDI</v>
      </c>
      <c r="C266" s="228"/>
      <c r="D266" s="228"/>
      <c r="E266" s="228"/>
      <c r="F266" s="228"/>
      <c r="G266" s="228"/>
      <c r="H266" s="228"/>
      <c r="I266" s="228"/>
      <c r="J266" s="228"/>
      <c r="K266" s="228"/>
      <c r="L266" s="228"/>
      <c r="M266" s="228" t="str">
        <f t="shared" si="2"/>
        <v/>
      </c>
    </row>
    <row r="267" spans="1:14" ht="17.25" hidden="1" customHeight="1">
      <c r="A267" s="228">
        <v>9</v>
      </c>
      <c r="B267" s="8" t="str">
        <f t="shared" si="1"/>
        <v>MUHAMMAD AGUS RIFANI</v>
      </c>
      <c r="C267" s="228"/>
      <c r="D267" s="228"/>
      <c r="E267" s="228"/>
      <c r="F267" s="228"/>
      <c r="G267" s="228"/>
      <c r="H267" s="228"/>
      <c r="I267" s="228"/>
      <c r="J267" s="228"/>
      <c r="K267" s="228"/>
      <c r="L267" s="228"/>
      <c r="M267" s="228" t="str">
        <f t="shared" si="2"/>
        <v/>
      </c>
    </row>
    <row r="268" spans="1:14" ht="17.25" hidden="1" customHeight="1">
      <c r="A268" s="228">
        <v>10</v>
      </c>
      <c r="B268" s="8" t="str">
        <f t="shared" si="1"/>
        <v>MUHAMMAD AKBAR</v>
      </c>
      <c r="C268" s="228"/>
      <c r="D268" s="228"/>
      <c r="E268" s="228"/>
      <c r="F268" s="228"/>
      <c r="G268" s="228"/>
      <c r="H268" s="228"/>
      <c r="I268" s="228"/>
      <c r="J268" s="228"/>
      <c r="K268" s="228"/>
      <c r="L268" s="228"/>
      <c r="M268" s="228" t="str">
        <f t="shared" si="2"/>
        <v/>
      </c>
    </row>
    <row r="269" spans="1:14" ht="17.25" hidden="1" customHeight="1">
      <c r="A269" s="228">
        <v>11</v>
      </c>
      <c r="B269" s="8" t="str">
        <f t="shared" si="1"/>
        <v>MUHAMMAD ALPIANOR</v>
      </c>
      <c r="C269" s="228"/>
      <c r="D269" s="228"/>
      <c r="E269" s="228"/>
      <c r="F269" s="228"/>
      <c r="G269" s="228"/>
      <c r="H269" s="228"/>
      <c r="I269" s="228"/>
      <c r="J269" s="228"/>
      <c r="K269" s="228"/>
      <c r="L269" s="228"/>
      <c r="M269" s="228" t="str">
        <f t="shared" si="2"/>
        <v/>
      </c>
    </row>
    <row r="270" spans="1:14" ht="17.25" hidden="1" customHeight="1">
      <c r="A270" s="228">
        <v>12</v>
      </c>
      <c r="B270" s="8" t="str">
        <f t="shared" si="1"/>
        <v>MUHAMMAD ANDRIAN</v>
      </c>
      <c r="C270" s="228"/>
      <c r="D270" s="228"/>
      <c r="E270" s="228"/>
      <c r="F270" s="228"/>
      <c r="G270" s="228"/>
      <c r="H270" s="228"/>
      <c r="I270" s="228"/>
      <c r="J270" s="228"/>
      <c r="K270" s="228"/>
      <c r="L270" s="228"/>
      <c r="M270" s="228" t="str">
        <f t="shared" si="2"/>
        <v/>
      </c>
    </row>
    <row r="271" spans="1:14" ht="17.25" hidden="1" customHeight="1">
      <c r="A271" s="228">
        <v>13</v>
      </c>
      <c r="B271" s="8" t="str">
        <f t="shared" si="1"/>
        <v>MUHAMMAD AZIDAN</v>
      </c>
      <c r="C271" s="228"/>
      <c r="D271" s="228"/>
      <c r="E271" s="228"/>
      <c r="F271" s="228"/>
      <c r="G271" s="228"/>
      <c r="H271" s="228"/>
      <c r="I271" s="228"/>
      <c r="J271" s="228"/>
      <c r="K271" s="228"/>
      <c r="L271" s="228"/>
      <c r="M271" s="228" t="str">
        <f t="shared" si="2"/>
        <v/>
      </c>
    </row>
    <row r="272" spans="1:14" ht="17.25" hidden="1" customHeight="1">
      <c r="A272" s="228">
        <v>14</v>
      </c>
      <c r="B272" s="8" t="str">
        <f t="shared" si="1"/>
        <v>MUHAMMAD FAHRIANSYAH</v>
      </c>
      <c r="C272" s="228"/>
      <c r="D272" s="228"/>
      <c r="E272" s="228"/>
      <c r="F272" s="228"/>
      <c r="G272" s="228"/>
      <c r="H272" s="228"/>
      <c r="I272" s="228"/>
      <c r="J272" s="228"/>
      <c r="K272" s="228"/>
      <c r="L272" s="228"/>
      <c r="M272" s="228" t="str">
        <f t="shared" si="2"/>
        <v/>
      </c>
    </row>
    <row r="273" spans="1:13" ht="17.25" hidden="1" customHeight="1">
      <c r="A273" s="228">
        <v>15</v>
      </c>
      <c r="B273" s="8" t="str">
        <f t="shared" si="1"/>
        <v>MUHAMMAD FAUZAN</v>
      </c>
      <c r="C273" s="228"/>
      <c r="D273" s="228"/>
      <c r="E273" s="228"/>
      <c r="F273" s="228"/>
      <c r="G273" s="228"/>
      <c r="H273" s="228"/>
      <c r="I273" s="228"/>
      <c r="J273" s="228"/>
      <c r="K273" s="228"/>
      <c r="L273" s="228"/>
      <c r="M273" s="228" t="str">
        <f t="shared" si="2"/>
        <v/>
      </c>
    </row>
    <row r="274" spans="1:13" ht="17.25" hidden="1" customHeight="1">
      <c r="A274" s="228">
        <v>16</v>
      </c>
      <c r="B274" s="8" t="str">
        <f t="shared" si="1"/>
        <v>MUHAMMAD FAZAL HAFIZH</v>
      </c>
      <c r="C274" s="228"/>
      <c r="D274" s="228"/>
      <c r="E274" s="228"/>
      <c r="F274" s="228"/>
      <c r="G274" s="228"/>
      <c r="H274" s="228"/>
      <c r="I274" s="228"/>
      <c r="J274" s="228"/>
      <c r="K274" s="228"/>
      <c r="L274" s="228"/>
      <c r="M274" s="228" t="str">
        <f t="shared" si="2"/>
        <v/>
      </c>
    </row>
    <row r="275" spans="1:13" ht="17.25" hidden="1" customHeight="1">
      <c r="A275" s="228">
        <v>17</v>
      </c>
      <c r="B275" s="8" t="str">
        <f t="shared" si="1"/>
        <v>MUHAMMAD FIKRI</v>
      </c>
      <c r="C275" s="228"/>
      <c r="D275" s="228"/>
      <c r="E275" s="228"/>
      <c r="F275" s="228"/>
      <c r="G275" s="228"/>
      <c r="H275" s="228"/>
      <c r="I275" s="228"/>
      <c r="J275" s="228"/>
      <c r="K275" s="228"/>
      <c r="L275" s="228"/>
      <c r="M275" s="228" t="str">
        <f t="shared" si="2"/>
        <v/>
      </c>
    </row>
    <row r="276" spans="1:13" ht="17.25" hidden="1" customHeight="1">
      <c r="A276" s="228">
        <v>18</v>
      </c>
      <c r="B276" s="8" t="str">
        <f t="shared" si="1"/>
        <v>MUHAMMAD IHWAN</v>
      </c>
      <c r="C276" s="228"/>
      <c r="D276" s="228"/>
      <c r="E276" s="228"/>
      <c r="F276" s="228"/>
      <c r="G276" s="228"/>
      <c r="H276" s="228"/>
      <c r="I276" s="228"/>
      <c r="J276" s="228"/>
      <c r="K276" s="228"/>
      <c r="L276" s="228"/>
      <c r="M276" s="228" t="str">
        <f t="shared" si="2"/>
        <v/>
      </c>
    </row>
    <row r="277" spans="1:13" ht="17.25" hidden="1" customHeight="1">
      <c r="A277" s="228">
        <v>19</v>
      </c>
      <c r="B277" s="8" t="str">
        <f t="shared" si="1"/>
        <v>MUHAMMAD IQBAL FIRDAUS</v>
      </c>
      <c r="C277" s="228"/>
      <c r="D277" s="228"/>
      <c r="E277" s="228"/>
      <c r="F277" s="228"/>
      <c r="G277" s="228"/>
      <c r="H277" s="228"/>
      <c r="I277" s="228"/>
      <c r="J277" s="228"/>
      <c r="K277" s="228"/>
      <c r="L277" s="228"/>
      <c r="M277" s="228" t="str">
        <f t="shared" si="2"/>
        <v/>
      </c>
    </row>
    <row r="278" spans="1:13" ht="17.25" hidden="1" customHeight="1">
      <c r="A278" s="228">
        <v>20</v>
      </c>
      <c r="B278" s="8" t="str">
        <f t="shared" si="1"/>
        <v>MUHAMMAD IZZA ARRAFI</v>
      </c>
      <c r="C278" s="228"/>
      <c r="D278" s="228"/>
      <c r="E278" s="228"/>
      <c r="F278" s="228"/>
      <c r="G278" s="228"/>
      <c r="H278" s="228"/>
      <c r="I278" s="228"/>
      <c r="J278" s="228"/>
      <c r="K278" s="228"/>
      <c r="L278" s="228"/>
      <c r="M278" s="228" t="str">
        <f t="shared" si="2"/>
        <v/>
      </c>
    </row>
    <row r="279" spans="1:13" ht="17.25" hidden="1" customHeight="1">
      <c r="A279" s="228">
        <v>21</v>
      </c>
      <c r="B279" s="8" t="str">
        <f t="shared" si="1"/>
        <v>MUHAMMAD MAHDI</v>
      </c>
      <c r="C279" s="228"/>
      <c r="D279" s="228"/>
      <c r="E279" s="228"/>
      <c r="F279" s="228"/>
      <c r="G279" s="228"/>
      <c r="H279" s="228"/>
      <c r="I279" s="228"/>
      <c r="J279" s="228"/>
      <c r="K279" s="228"/>
      <c r="L279" s="228"/>
      <c r="M279" s="228" t="str">
        <f t="shared" si="2"/>
        <v/>
      </c>
    </row>
    <row r="280" spans="1:13" ht="17.25" hidden="1" customHeight="1">
      <c r="A280" s="228">
        <v>22</v>
      </c>
      <c r="B280" s="8" t="str">
        <f t="shared" si="1"/>
        <v>MUHAMMAD NAHDY RAMADHAN</v>
      </c>
      <c r="C280" s="228"/>
      <c r="D280" s="228"/>
      <c r="E280" s="228"/>
      <c r="F280" s="228"/>
      <c r="G280" s="228"/>
      <c r="H280" s="228"/>
      <c r="I280" s="228"/>
      <c r="J280" s="228"/>
      <c r="K280" s="228"/>
      <c r="L280" s="228"/>
      <c r="M280" s="228" t="str">
        <f t="shared" si="2"/>
        <v/>
      </c>
    </row>
    <row r="281" spans="1:13" ht="17.25" hidden="1" customHeight="1">
      <c r="A281" s="228">
        <v>23</v>
      </c>
      <c r="B281" s="8" t="str">
        <f t="shared" si="1"/>
        <v>MUHAMMAD NUR FADHILAH</v>
      </c>
      <c r="C281" s="228"/>
      <c r="D281" s="228"/>
      <c r="E281" s="228"/>
      <c r="F281" s="228"/>
      <c r="G281" s="228"/>
      <c r="H281" s="228"/>
      <c r="I281" s="228"/>
      <c r="J281" s="228"/>
      <c r="K281" s="228"/>
      <c r="L281" s="228"/>
      <c r="M281" s="228" t="str">
        <f t="shared" si="2"/>
        <v/>
      </c>
    </row>
    <row r="282" spans="1:13" ht="17.25" hidden="1" customHeight="1">
      <c r="A282" s="228">
        <v>24</v>
      </c>
      <c r="B282" s="8" t="str">
        <f t="shared" si="1"/>
        <v>MUHAMMAD RAHMAN</v>
      </c>
      <c r="C282" s="228"/>
      <c r="D282" s="228"/>
      <c r="E282" s="228"/>
      <c r="F282" s="228"/>
      <c r="G282" s="228"/>
      <c r="H282" s="228"/>
      <c r="I282" s="228"/>
      <c r="J282" s="228"/>
      <c r="K282" s="228"/>
      <c r="L282" s="228"/>
      <c r="M282" s="228" t="str">
        <f t="shared" si="2"/>
        <v/>
      </c>
    </row>
    <row r="283" spans="1:13" ht="17.25" hidden="1" customHeight="1">
      <c r="A283" s="228">
        <v>25</v>
      </c>
      <c r="B283" s="8" t="str">
        <f t="shared" si="1"/>
        <v>MUHAMMAD RAIHAN</v>
      </c>
      <c r="C283" s="228"/>
      <c r="D283" s="228"/>
      <c r="E283" s="228"/>
      <c r="F283" s="228"/>
      <c r="G283" s="228"/>
      <c r="H283" s="228"/>
      <c r="I283" s="228"/>
      <c r="J283" s="228"/>
      <c r="K283" s="228"/>
      <c r="L283" s="228"/>
      <c r="M283" s="228" t="str">
        <f t="shared" si="2"/>
        <v/>
      </c>
    </row>
    <row r="284" spans="1:13" ht="17.25" hidden="1" customHeight="1">
      <c r="A284" s="228">
        <v>26</v>
      </c>
      <c r="B284" s="8" t="str">
        <f t="shared" si="1"/>
        <v>MUHAMMAD RAYHAN PARIZAN</v>
      </c>
      <c r="C284" s="228"/>
      <c r="D284" s="228"/>
      <c r="E284" s="228"/>
      <c r="F284" s="228"/>
      <c r="G284" s="228"/>
      <c r="H284" s="228"/>
      <c r="I284" s="228"/>
      <c r="J284" s="228"/>
      <c r="K284" s="228"/>
      <c r="L284" s="228"/>
      <c r="M284" s="228" t="str">
        <f t="shared" si="2"/>
        <v/>
      </c>
    </row>
    <row r="285" spans="1:13" ht="17.25" hidden="1" customHeight="1">
      <c r="A285" s="228">
        <v>27</v>
      </c>
      <c r="B285" s="8" t="str">
        <f t="shared" si="1"/>
        <v>MUHAMMAD RIFKI</v>
      </c>
      <c r="C285" s="228"/>
      <c r="D285" s="228"/>
      <c r="E285" s="228"/>
      <c r="F285" s="228"/>
      <c r="G285" s="228"/>
      <c r="H285" s="228"/>
      <c r="I285" s="228"/>
      <c r="J285" s="228"/>
      <c r="K285" s="228"/>
      <c r="L285" s="228"/>
      <c r="M285" s="228" t="str">
        <f t="shared" si="2"/>
        <v/>
      </c>
    </row>
    <row r="286" spans="1:13" ht="17.25" hidden="1" customHeight="1">
      <c r="A286" s="228">
        <v>28</v>
      </c>
      <c r="B286" s="8" t="str">
        <f t="shared" si="1"/>
        <v>MUHAMMAD RINALDI MAULANA</v>
      </c>
      <c r="C286" s="228"/>
      <c r="D286" s="228"/>
      <c r="E286" s="228"/>
      <c r="F286" s="228"/>
      <c r="G286" s="228"/>
      <c r="H286" s="228"/>
      <c r="I286" s="228"/>
      <c r="J286" s="228"/>
      <c r="K286" s="228"/>
      <c r="L286" s="228"/>
      <c r="M286" s="228" t="str">
        <f t="shared" si="2"/>
        <v/>
      </c>
    </row>
    <row r="287" spans="1:13" ht="17.25" hidden="1" customHeight="1">
      <c r="A287" s="228">
        <v>29</v>
      </c>
      <c r="B287" s="8" t="str">
        <f t="shared" si="1"/>
        <v>MUHAMMAD RIZAL</v>
      </c>
      <c r="C287" s="228"/>
      <c r="D287" s="228"/>
      <c r="E287" s="228"/>
      <c r="F287" s="228"/>
      <c r="G287" s="228"/>
      <c r="H287" s="228"/>
      <c r="I287" s="228"/>
      <c r="J287" s="228"/>
      <c r="K287" s="228"/>
      <c r="L287" s="228"/>
      <c r="M287" s="228" t="str">
        <f t="shared" si="2"/>
        <v/>
      </c>
    </row>
    <row r="288" spans="1:13" ht="17.25" hidden="1" customHeight="1">
      <c r="A288" s="228">
        <v>30</v>
      </c>
      <c r="B288" s="8" t="str">
        <f t="shared" si="1"/>
        <v>MUHAMMAD RUDI</v>
      </c>
      <c r="C288" s="228"/>
      <c r="D288" s="228"/>
      <c r="E288" s="228"/>
      <c r="F288" s="228"/>
      <c r="G288" s="228"/>
      <c r="H288" s="228"/>
      <c r="I288" s="228"/>
      <c r="J288" s="228"/>
      <c r="K288" s="228"/>
      <c r="L288" s="228"/>
      <c r="M288" s="228" t="str">
        <f t="shared" si="2"/>
        <v/>
      </c>
    </row>
    <row r="289" spans="1:13" ht="17.25" hidden="1" customHeight="1">
      <c r="A289" s="228">
        <v>31</v>
      </c>
      <c r="B289" s="8" t="str">
        <f t="shared" si="1"/>
        <v>MUHAMMAD SARBANI</v>
      </c>
      <c r="C289" s="228"/>
      <c r="D289" s="228"/>
      <c r="E289" s="228"/>
      <c r="F289" s="228"/>
      <c r="G289" s="228"/>
      <c r="H289" s="228"/>
      <c r="I289" s="228"/>
      <c r="J289" s="228"/>
      <c r="K289" s="228"/>
      <c r="L289" s="228"/>
      <c r="M289" s="228" t="str">
        <f t="shared" si="2"/>
        <v/>
      </c>
    </row>
    <row r="290" spans="1:13" ht="17.25" hidden="1" customHeight="1">
      <c r="A290" s="228">
        <v>32</v>
      </c>
      <c r="B290" s="8" t="str">
        <f t="shared" si="1"/>
        <v>MUHAMMAD SYIFA ALIF NUGRAHA</v>
      </c>
      <c r="C290" s="228"/>
      <c r="D290" s="228"/>
      <c r="E290" s="228"/>
      <c r="F290" s="228"/>
      <c r="G290" s="228"/>
      <c r="H290" s="228"/>
      <c r="I290" s="228"/>
      <c r="J290" s="228"/>
      <c r="K290" s="228"/>
      <c r="L290" s="228"/>
      <c r="M290" s="228" t="str">
        <f t="shared" si="2"/>
        <v/>
      </c>
    </row>
    <row r="291" spans="1:13" ht="17.25" hidden="1" customHeight="1">
      <c r="A291" s="228">
        <v>33</v>
      </c>
      <c r="B291" s="8" t="str">
        <f t="shared" si="1"/>
        <v>MUHAMMAD YUSUF</v>
      </c>
      <c r="C291" s="228"/>
      <c r="D291" s="228"/>
      <c r="E291" s="228"/>
      <c r="F291" s="228"/>
      <c r="G291" s="228"/>
      <c r="H291" s="228"/>
      <c r="I291" s="228"/>
      <c r="J291" s="228"/>
      <c r="K291" s="228"/>
      <c r="L291" s="228"/>
      <c r="M291" s="228" t="str">
        <f t="shared" si="2"/>
        <v/>
      </c>
    </row>
    <row r="292" spans="1:13" ht="17.25" hidden="1" customHeight="1">
      <c r="A292" s="228">
        <v>34</v>
      </c>
      <c r="B292" s="8" t="str">
        <f t="shared" si="1"/>
        <v>OSAMAH NASRULLAH</v>
      </c>
      <c r="C292" s="228"/>
      <c r="D292" s="228"/>
      <c r="E292" s="228"/>
      <c r="F292" s="228"/>
      <c r="G292" s="228"/>
      <c r="H292" s="228"/>
      <c r="I292" s="228"/>
      <c r="J292" s="228"/>
      <c r="K292" s="228"/>
      <c r="L292" s="228"/>
      <c r="M292" s="228" t="str">
        <f t="shared" si="2"/>
        <v/>
      </c>
    </row>
    <row r="293" spans="1:13" ht="17.25" hidden="1" customHeight="1">
      <c r="A293" s="228">
        <v>35</v>
      </c>
      <c r="B293" s="8" t="str">
        <f t="shared" si="1"/>
        <v>RUDISA</v>
      </c>
      <c r="C293" s="228"/>
      <c r="D293" s="228"/>
      <c r="E293" s="228"/>
      <c r="F293" s="228"/>
      <c r="G293" s="228"/>
      <c r="H293" s="228"/>
      <c r="I293" s="228"/>
      <c r="J293" s="228"/>
      <c r="K293" s="228"/>
      <c r="L293" s="228"/>
      <c r="M293" s="228" t="str">
        <f t="shared" si="2"/>
        <v/>
      </c>
    </row>
    <row r="294" spans="1:13" ht="17.25" hidden="1" customHeight="1">
      <c r="A294" s="228">
        <v>36</v>
      </c>
      <c r="B294" s="8" t="str">
        <f t="shared" si="1"/>
        <v>ZAINAL ILMI</v>
      </c>
      <c r="C294" s="228"/>
      <c r="D294" s="228"/>
      <c r="E294" s="228"/>
      <c r="F294" s="228"/>
      <c r="G294" s="228"/>
      <c r="H294" s="228"/>
      <c r="I294" s="228"/>
      <c r="J294" s="228"/>
      <c r="K294" s="228"/>
      <c r="L294" s="228"/>
      <c r="M294" s="228" t="str">
        <f t="shared" si="2"/>
        <v/>
      </c>
    </row>
    <row r="295" spans="1:13" ht="17.25" hidden="1" customHeight="1">
      <c r="A295" s="228">
        <v>37</v>
      </c>
      <c r="B295" s="8">
        <f t="shared" si="1"/>
        <v>0</v>
      </c>
      <c r="C295" s="228"/>
      <c r="D295" s="228"/>
      <c r="E295" s="228"/>
      <c r="F295" s="228"/>
      <c r="G295" s="228"/>
      <c r="H295" s="228"/>
      <c r="I295" s="228"/>
      <c r="J295" s="228"/>
      <c r="K295" s="228"/>
      <c r="L295" s="228"/>
      <c r="M295" s="228" t="str">
        <f t="shared" si="2"/>
        <v/>
      </c>
    </row>
    <row r="296" spans="1:13" ht="17.25" hidden="1" customHeight="1">
      <c r="A296" s="228">
        <v>38</v>
      </c>
      <c r="B296" s="8">
        <f t="shared" si="1"/>
        <v>0</v>
      </c>
      <c r="C296" s="228"/>
      <c r="D296" s="228"/>
      <c r="E296" s="228"/>
      <c r="F296" s="228"/>
      <c r="G296" s="228"/>
      <c r="H296" s="228"/>
      <c r="I296" s="228"/>
      <c r="J296" s="228"/>
      <c r="K296" s="228"/>
      <c r="L296" s="228"/>
      <c r="M296" s="228" t="str">
        <f t="shared" si="2"/>
        <v/>
      </c>
    </row>
    <row r="297" spans="1:13" ht="17.25" hidden="1" customHeight="1">
      <c r="A297" s="228">
        <v>39</v>
      </c>
      <c r="B297" s="8">
        <f t="shared" si="1"/>
        <v>0</v>
      </c>
      <c r="C297" s="228"/>
      <c r="D297" s="228"/>
      <c r="E297" s="228"/>
      <c r="F297" s="228"/>
      <c r="G297" s="228"/>
      <c r="H297" s="228"/>
      <c r="I297" s="228"/>
      <c r="J297" s="228"/>
      <c r="K297" s="228"/>
      <c r="L297" s="228"/>
      <c r="M297" s="228" t="str">
        <f t="shared" si="2"/>
        <v/>
      </c>
    </row>
    <row r="298" spans="1:13" ht="17.25" hidden="1" customHeight="1">
      <c r="A298" s="228">
        <v>40</v>
      </c>
      <c r="B298" s="8">
        <f t="shared" si="1"/>
        <v>0</v>
      </c>
      <c r="C298" s="228"/>
      <c r="D298" s="228"/>
      <c r="E298" s="228"/>
      <c r="F298" s="228"/>
      <c r="G298" s="228"/>
      <c r="H298" s="228"/>
      <c r="I298" s="228"/>
      <c r="J298" s="228"/>
      <c r="K298" s="228"/>
      <c r="L298" s="228"/>
      <c r="M298" s="228" t="str">
        <f t="shared" si="2"/>
        <v/>
      </c>
    </row>
    <row r="300" spans="1:13" ht="17.25" customHeight="1">
      <c r="A300" s="1" t="s">
        <v>158</v>
      </c>
    </row>
    <row r="301" spans="1:13" s="7" customFormat="1" ht="65.25" customHeight="1">
      <c r="A301" s="14">
        <v>1</v>
      </c>
      <c r="B301" s="327" t="s">
        <v>608</v>
      </c>
      <c r="C301" s="327"/>
      <c r="D301" s="327"/>
      <c r="E301" s="327"/>
      <c r="F301" s="327"/>
      <c r="G301" s="327"/>
      <c r="H301" s="327"/>
    </row>
    <row r="302" spans="1:13" s="7" customFormat="1" ht="15.75" hidden="1">
      <c r="A302" s="14">
        <v>2</v>
      </c>
      <c r="B302" s="327"/>
      <c r="C302" s="327"/>
      <c r="D302" s="327"/>
      <c r="E302" s="327"/>
      <c r="F302" s="327"/>
      <c r="G302" s="327"/>
      <c r="H302" s="327"/>
    </row>
    <row r="303" spans="1:13" s="7" customFormat="1" ht="15.75" hidden="1">
      <c r="A303" s="14">
        <v>3</v>
      </c>
      <c r="B303" s="327"/>
      <c r="C303" s="327"/>
      <c r="D303" s="327"/>
      <c r="E303" s="327"/>
      <c r="F303" s="327"/>
      <c r="G303" s="327"/>
      <c r="H303" s="327"/>
    </row>
    <row r="304" spans="1:13" s="7" customFormat="1" ht="17.25" hidden="1" customHeight="1">
      <c r="A304" s="14">
        <v>4</v>
      </c>
      <c r="B304" s="327"/>
      <c r="C304" s="327"/>
      <c r="D304" s="327"/>
      <c r="E304" s="327"/>
      <c r="F304" s="327"/>
      <c r="G304" s="327"/>
      <c r="H304" s="327"/>
    </row>
    <row r="305" spans="1:14" s="7" customFormat="1" ht="17.25" hidden="1" customHeight="1">
      <c r="A305" s="14">
        <v>5</v>
      </c>
      <c r="B305" s="327"/>
      <c r="C305" s="327"/>
      <c r="D305" s="327"/>
      <c r="E305" s="327"/>
      <c r="F305" s="327"/>
      <c r="G305" s="327"/>
      <c r="H305" s="327"/>
    </row>
    <row r="306" spans="1:14" s="7" customFormat="1" ht="17.25" hidden="1" customHeight="1">
      <c r="A306" s="14">
        <v>6</v>
      </c>
      <c r="B306" s="327"/>
      <c r="C306" s="327"/>
      <c r="D306" s="327"/>
      <c r="E306" s="327"/>
      <c r="F306" s="327"/>
      <c r="G306" s="327"/>
      <c r="H306" s="327"/>
    </row>
    <row r="307" spans="1:14" s="7" customFormat="1" ht="17.25" hidden="1" customHeight="1">
      <c r="A307" s="14">
        <v>7</v>
      </c>
      <c r="B307" s="327"/>
      <c r="C307" s="327"/>
      <c r="D307" s="327"/>
      <c r="E307" s="327"/>
      <c r="F307" s="327"/>
      <c r="G307" s="327"/>
      <c r="H307" s="327"/>
    </row>
    <row r="308" spans="1:14" s="7" customFormat="1" ht="17.25" hidden="1" customHeight="1">
      <c r="A308" s="14">
        <v>8</v>
      </c>
      <c r="B308" s="327"/>
      <c r="C308" s="327"/>
      <c r="D308" s="327"/>
      <c r="E308" s="327"/>
      <c r="F308" s="327"/>
      <c r="G308" s="327"/>
      <c r="H308" s="327"/>
    </row>
    <row r="309" spans="1:14" s="7" customFormat="1" ht="17.25" hidden="1" customHeight="1">
      <c r="A309" s="14">
        <v>9</v>
      </c>
      <c r="B309" s="327"/>
      <c r="C309" s="327"/>
      <c r="D309" s="327"/>
      <c r="E309" s="327"/>
      <c r="F309" s="327"/>
      <c r="G309" s="327"/>
      <c r="H309" s="327"/>
    </row>
    <row r="310" spans="1:14" s="7" customFormat="1" ht="17.25" hidden="1" customHeight="1">
      <c r="A310" s="14">
        <v>10</v>
      </c>
      <c r="B310" s="327"/>
      <c r="C310" s="327"/>
      <c r="D310" s="327"/>
      <c r="E310" s="327"/>
      <c r="F310" s="327"/>
      <c r="G310" s="327"/>
      <c r="H310" s="327"/>
    </row>
    <row r="312" spans="1:14" ht="17.25" customHeight="1">
      <c r="B312" s="1" t="s">
        <v>180</v>
      </c>
    </row>
    <row r="314" spans="1:14" ht="50.25" customHeight="1">
      <c r="A314" s="225" t="s">
        <v>52</v>
      </c>
      <c r="B314" s="225" t="s">
        <v>110</v>
      </c>
      <c r="C314" s="333" t="e">
        <f>A31</f>
        <v>#REF!</v>
      </c>
      <c r="D314" s="333"/>
      <c r="E314" s="333"/>
      <c r="F314" s="333"/>
      <c r="G314" s="333"/>
      <c r="H314" s="333"/>
      <c r="I314" s="333"/>
      <c r="J314" s="333"/>
      <c r="K314" s="333"/>
      <c r="L314" s="333"/>
      <c r="M314" s="230" t="s">
        <v>157</v>
      </c>
      <c r="N314" s="1" t="s">
        <v>407</v>
      </c>
    </row>
    <row r="315" spans="1:14" ht="17.25" customHeight="1">
      <c r="A315" s="226"/>
      <c r="B315" s="226"/>
      <c r="C315" s="224" t="s">
        <v>395</v>
      </c>
      <c r="D315" s="224" t="s">
        <v>396</v>
      </c>
      <c r="E315" s="224" t="s">
        <v>397</v>
      </c>
      <c r="F315" s="224" t="s">
        <v>398</v>
      </c>
      <c r="G315" s="224" t="s">
        <v>399</v>
      </c>
      <c r="H315" s="224" t="s">
        <v>400</v>
      </c>
      <c r="I315" s="224" t="s">
        <v>401</v>
      </c>
      <c r="J315" s="224" t="s">
        <v>402</v>
      </c>
      <c r="K315" s="224" t="s">
        <v>403</v>
      </c>
      <c r="L315" s="224" t="s">
        <v>404</v>
      </c>
      <c r="M315" s="222"/>
      <c r="N315" s="1">
        <v>25</v>
      </c>
    </row>
    <row r="316" spans="1:14" ht="17.25" customHeight="1">
      <c r="A316" s="228">
        <v>1</v>
      </c>
      <c r="B316" s="8" t="str">
        <f>B259</f>
        <v>AHMAD JUNAIDI</v>
      </c>
      <c r="C316" s="8"/>
      <c r="D316" s="8"/>
      <c r="E316" s="8"/>
      <c r="F316" s="8"/>
      <c r="G316" s="8"/>
      <c r="H316" s="8"/>
      <c r="I316" s="8"/>
      <c r="J316" s="8"/>
      <c r="K316" s="8"/>
      <c r="L316" s="8"/>
      <c r="M316" s="8" t="str">
        <f>IF(MAX(C316:L316)&gt;0,MAX(C316:L316)*$N$315,"")</f>
        <v/>
      </c>
    </row>
    <row r="317" spans="1:14" ht="17.25" customHeight="1">
      <c r="A317" s="228">
        <v>2</v>
      </c>
      <c r="B317" s="8" t="str">
        <f t="shared" ref="B317:B355" si="3">B260</f>
        <v>AHMAD RIYUDHA</v>
      </c>
      <c r="C317" s="8"/>
      <c r="D317" s="8"/>
      <c r="E317" s="8"/>
      <c r="F317" s="8"/>
      <c r="G317" s="8"/>
      <c r="H317" s="8"/>
      <c r="I317" s="8"/>
      <c r="J317" s="8"/>
      <c r="K317" s="8"/>
      <c r="L317" s="8"/>
      <c r="M317" s="8" t="str">
        <f t="shared" ref="M317:M355" si="4">IF(MAX(C317:L317)&gt;0,MAX(C317:L317)*$N$315,"")</f>
        <v/>
      </c>
    </row>
    <row r="318" spans="1:14" ht="17.25" customHeight="1">
      <c r="A318" s="228">
        <v>3</v>
      </c>
      <c r="B318" s="8" t="str">
        <f t="shared" si="3"/>
        <v>AHMAD SAYUDINOR</v>
      </c>
      <c r="C318" s="8"/>
      <c r="D318" s="8"/>
      <c r="E318" s="8"/>
      <c r="F318" s="8"/>
      <c r="G318" s="8"/>
      <c r="H318" s="8"/>
      <c r="I318" s="8"/>
      <c r="J318" s="8"/>
      <c r="K318" s="8"/>
      <c r="L318" s="8"/>
      <c r="M318" s="8" t="str">
        <f t="shared" si="4"/>
        <v/>
      </c>
    </row>
    <row r="319" spans="1:14" ht="17.25" hidden="1" customHeight="1">
      <c r="A319" s="228">
        <v>4</v>
      </c>
      <c r="B319" s="8" t="str">
        <f t="shared" si="3"/>
        <v>HILMAN SYA'FEI</v>
      </c>
      <c r="C319" s="8"/>
      <c r="D319" s="8"/>
      <c r="E319" s="8"/>
      <c r="F319" s="8"/>
      <c r="G319" s="8"/>
      <c r="H319" s="8"/>
      <c r="I319" s="8"/>
      <c r="J319" s="8"/>
      <c r="K319" s="8"/>
      <c r="L319" s="8"/>
      <c r="M319" s="8" t="str">
        <f t="shared" si="4"/>
        <v/>
      </c>
    </row>
    <row r="320" spans="1:14" ht="17.25" hidden="1" customHeight="1">
      <c r="A320" s="228">
        <v>5</v>
      </c>
      <c r="B320" s="8" t="str">
        <f t="shared" si="3"/>
        <v>JAMALUDDIN</v>
      </c>
      <c r="C320" s="8"/>
      <c r="D320" s="8"/>
      <c r="E320" s="8"/>
      <c r="F320" s="8"/>
      <c r="G320" s="8"/>
      <c r="H320" s="8"/>
      <c r="I320" s="8"/>
      <c r="J320" s="8"/>
      <c r="K320" s="8"/>
      <c r="L320" s="8"/>
      <c r="M320" s="8" t="str">
        <f t="shared" si="4"/>
        <v/>
      </c>
    </row>
    <row r="321" spans="1:13" ht="17.25" hidden="1" customHeight="1">
      <c r="A321" s="228">
        <v>6</v>
      </c>
      <c r="B321" s="8" t="str">
        <f t="shared" si="3"/>
        <v>M. ADITYA RYANDI</v>
      </c>
      <c r="C321" s="8"/>
      <c r="D321" s="8"/>
      <c r="E321" s="8"/>
      <c r="F321" s="8"/>
      <c r="G321" s="8"/>
      <c r="H321" s="8"/>
      <c r="I321" s="8"/>
      <c r="J321" s="8"/>
      <c r="K321" s="8"/>
      <c r="L321" s="8"/>
      <c r="M321" s="8" t="str">
        <f t="shared" si="4"/>
        <v/>
      </c>
    </row>
    <row r="322" spans="1:13" ht="17.25" hidden="1" customHeight="1">
      <c r="A322" s="228">
        <v>7</v>
      </c>
      <c r="B322" s="8" t="str">
        <f t="shared" si="3"/>
        <v>M. ZAINAL AKBAR</v>
      </c>
      <c r="C322" s="8"/>
      <c r="D322" s="8"/>
      <c r="E322" s="8"/>
      <c r="F322" s="8"/>
      <c r="G322" s="8"/>
      <c r="H322" s="8"/>
      <c r="I322" s="8"/>
      <c r="J322" s="8"/>
      <c r="K322" s="8"/>
      <c r="L322" s="8"/>
      <c r="M322" s="8" t="str">
        <f t="shared" si="4"/>
        <v/>
      </c>
    </row>
    <row r="323" spans="1:13" ht="17.25" hidden="1" customHeight="1">
      <c r="A323" s="228">
        <v>8</v>
      </c>
      <c r="B323" s="8" t="str">
        <f t="shared" si="3"/>
        <v>MAULIDI</v>
      </c>
      <c r="C323" s="8"/>
      <c r="D323" s="8"/>
      <c r="E323" s="8"/>
      <c r="F323" s="8"/>
      <c r="G323" s="8"/>
      <c r="H323" s="8"/>
      <c r="I323" s="8"/>
      <c r="J323" s="8"/>
      <c r="K323" s="8"/>
      <c r="L323" s="8"/>
      <c r="M323" s="8" t="str">
        <f t="shared" si="4"/>
        <v/>
      </c>
    </row>
    <row r="324" spans="1:13" ht="17.25" hidden="1" customHeight="1">
      <c r="A324" s="228">
        <v>9</v>
      </c>
      <c r="B324" s="8" t="str">
        <f t="shared" si="3"/>
        <v>MUHAMMAD AGUS RIFANI</v>
      </c>
      <c r="C324" s="8"/>
      <c r="D324" s="8"/>
      <c r="E324" s="8"/>
      <c r="F324" s="8"/>
      <c r="G324" s="8"/>
      <c r="H324" s="8"/>
      <c r="I324" s="8"/>
      <c r="J324" s="8"/>
      <c r="K324" s="8"/>
      <c r="L324" s="8"/>
      <c r="M324" s="8" t="str">
        <f t="shared" si="4"/>
        <v/>
      </c>
    </row>
    <row r="325" spans="1:13" ht="17.25" hidden="1" customHeight="1">
      <c r="A325" s="228">
        <v>10</v>
      </c>
      <c r="B325" s="8" t="str">
        <f t="shared" si="3"/>
        <v>MUHAMMAD AKBAR</v>
      </c>
      <c r="C325" s="8"/>
      <c r="D325" s="8"/>
      <c r="E325" s="8"/>
      <c r="F325" s="8"/>
      <c r="G325" s="8"/>
      <c r="H325" s="8"/>
      <c r="I325" s="8"/>
      <c r="J325" s="8"/>
      <c r="K325" s="8"/>
      <c r="L325" s="8"/>
      <c r="M325" s="8" t="str">
        <f t="shared" si="4"/>
        <v/>
      </c>
    </row>
    <row r="326" spans="1:13" ht="17.25" hidden="1" customHeight="1">
      <c r="A326" s="228">
        <v>11</v>
      </c>
      <c r="B326" s="8" t="str">
        <f t="shared" si="3"/>
        <v>MUHAMMAD ALPIANOR</v>
      </c>
      <c r="C326" s="8"/>
      <c r="D326" s="8"/>
      <c r="E326" s="8"/>
      <c r="F326" s="8"/>
      <c r="G326" s="8"/>
      <c r="H326" s="8"/>
      <c r="I326" s="8"/>
      <c r="J326" s="8"/>
      <c r="K326" s="8"/>
      <c r="L326" s="8"/>
      <c r="M326" s="8" t="str">
        <f t="shared" si="4"/>
        <v/>
      </c>
    </row>
    <row r="327" spans="1:13" ht="17.25" hidden="1" customHeight="1">
      <c r="A327" s="228">
        <v>12</v>
      </c>
      <c r="B327" s="8" t="str">
        <f t="shared" si="3"/>
        <v>MUHAMMAD ANDRIAN</v>
      </c>
      <c r="C327" s="8"/>
      <c r="D327" s="8"/>
      <c r="E327" s="8"/>
      <c r="F327" s="8"/>
      <c r="G327" s="8"/>
      <c r="H327" s="8"/>
      <c r="I327" s="8"/>
      <c r="J327" s="8"/>
      <c r="K327" s="8"/>
      <c r="L327" s="8"/>
      <c r="M327" s="8" t="str">
        <f t="shared" si="4"/>
        <v/>
      </c>
    </row>
    <row r="328" spans="1:13" ht="17.25" hidden="1" customHeight="1">
      <c r="A328" s="228">
        <v>13</v>
      </c>
      <c r="B328" s="8" t="str">
        <f t="shared" si="3"/>
        <v>MUHAMMAD AZIDAN</v>
      </c>
      <c r="C328" s="8"/>
      <c r="D328" s="8"/>
      <c r="E328" s="8"/>
      <c r="F328" s="8"/>
      <c r="G328" s="8"/>
      <c r="H328" s="8"/>
      <c r="I328" s="8"/>
      <c r="J328" s="8"/>
      <c r="K328" s="8"/>
      <c r="L328" s="8"/>
      <c r="M328" s="8" t="str">
        <f t="shared" si="4"/>
        <v/>
      </c>
    </row>
    <row r="329" spans="1:13" ht="17.25" hidden="1" customHeight="1">
      <c r="A329" s="228">
        <v>14</v>
      </c>
      <c r="B329" s="8" t="str">
        <f t="shared" si="3"/>
        <v>MUHAMMAD FAHRIANSYAH</v>
      </c>
      <c r="C329" s="8"/>
      <c r="D329" s="8"/>
      <c r="E329" s="8"/>
      <c r="F329" s="8"/>
      <c r="G329" s="8"/>
      <c r="H329" s="8"/>
      <c r="I329" s="8"/>
      <c r="J329" s="8"/>
      <c r="K329" s="8"/>
      <c r="L329" s="8"/>
      <c r="M329" s="8" t="str">
        <f t="shared" si="4"/>
        <v/>
      </c>
    </row>
    <row r="330" spans="1:13" ht="17.25" hidden="1" customHeight="1">
      <c r="A330" s="228">
        <v>15</v>
      </c>
      <c r="B330" s="8" t="str">
        <f t="shared" si="3"/>
        <v>MUHAMMAD FAUZAN</v>
      </c>
      <c r="C330" s="8"/>
      <c r="D330" s="8"/>
      <c r="E330" s="8"/>
      <c r="F330" s="8"/>
      <c r="G330" s="8"/>
      <c r="H330" s="8"/>
      <c r="I330" s="8"/>
      <c r="J330" s="8"/>
      <c r="K330" s="8"/>
      <c r="L330" s="8"/>
      <c r="M330" s="8" t="str">
        <f t="shared" si="4"/>
        <v/>
      </c>
    </row>
    <row r="331" spans="1:13" ht="17.25" hidden="1" customHeight="1">
      <c r="A331" s="228">
        <v>16</v>
      </c>
      <c r="B331" s="8" t="str">
        <f t="shared" si="3"/>
        <v>MUHAMMAD FAZAL HAFIZH</v>
      </c>
      <c r="C331" s="8"/>
      <c r="D331" s="8"/>
      <c r="E331" s="8"/>
      <c r="F331" s="8"/>
      <c r="G331" s="8"/>
      <c r="H331" s="8"/>
      <c r="I331" s="8"/>
      <c r="J331" s="8"/>
      <c r="K331" s="8"/>
      <c r="L331" s="8"/>
      <c r="M331" s="8" t="str">
        <f t="shared" si="4"/>
        <v/>
      </c>
    </row>
    <row r="332" spans="1:13" ht="17.25" hidden="1" customHeight="1">
      <c r="A332" s="228">
        <v>17</v>
      </c>
      <c r="B332" s="8" t="str">
        <f t="shared" si="3"/>
        <v>MUHAMMAD FIKRI</v>
      </c>
      <c r="C332" s="8"/>
      <c r="D332" s="8"/>
      <c r="E332" s="8"/>
      <c r="F332" s="8"/>
      <c r="G332" s="8"/>
      <c r="H332" s="8"/>
      <c r="I332" s="8"/>
      <c r="J332" s="8"/>
      <c r="K332" s="8"/>
      <c r="L332" s="8"/>
      <c r="M332" s="8" t="str">
        <f t="shared" si="4"/>
        <v/>
      </c>
    </row>
    <row r="333" spans="1:13" ht="17.25" hidden="1" customHeight="1">
      <c r="A333" s="228">
        <v>18</v>
      </c>
      <c r="B333" s="8" t="str">
        <f t="shared" si="3"/>
        <v>MUHAMMAD IHWAN</v>
      </c>
      <c r="C333" s="8"/>
      <c r="D333" s="8"/>
      <c r="E333" s="8"/>
      <c r="F333" s="8"/>
      <c r="G333" s="8"/>
      <c r="H333" s="8"/>
      <c r="I333" s="8"/>
      <c r="J333" s="8"/>
      <c r="K333" s="8"/>
      <c r="L333" s="8"/>
      <c r="M333" s="8" t="str">
        <f t="shared" si="4"/>
        <v/>
      </c>
    </row>
    <row r="334" spans="1:13" ht="17.25" hidden="1" customHeight="1">
      <c r="A334" s="228">
        <v>19</v>
      </c>
      <c r="B334" s="8" t="str">
        <f t="shared" si="3"/>
        <v>MUHAMMAD IQBAL FIRDAUS</v>
      </c>
      <c r="C334" s="8"/>
      <c r="D334" s="8"/>
      <c r="E334" s="8"/>
      <c r="F334" s="8"/>
      <c r="G334" s="8"/>
      <c r="H334" s="8"/>
      <c r="I334" s="8"/>
      <c r="J334" s="8"/>
      <c r="K334" s="8"/>
      <c r="L334" s="8"/>
      <c r="M334" s="8" t="str">
        <f t="shared" si="4"/>
        <v/>
      </c>
    </row>
    <row r="335" spans="1:13" ht="17.25" hidden="1" customHeight="1">
      <c r="A335" s="228">
        <v>20</v>
      </c>
      <c r="B335" s="8" t="str">
        <f t="shared" si="3"/>
        <v>MUHAMMAD IZZA ARRAFI</v>
      </c>
      <c r="C335" s="8"/>
      <c r="D335" s="8"/>
      <c r="E335" s="8"/>
      <c r="F335" s="8"/>
      <c r="G335" s="8"/>
      <c r="H335" s="8"/>
      <c r="I335" s="8"/>
      <c r="J335" s="8"/>
      <c r="K335" s="8"/>
      <c r="L335" s="8"/>
      <c r="M335" s="8" t="str">
        <f t="shared" si="4"/>
        <v/>
      </c>
    </row>
    <row r="336" spans="1:13" ht="17.25" hidden="1" customHeight="1">
      <c r="A336" s="228">
        <v>21</v>
      </c>
      <c r="B336" s="8" t="str">
        <f t="shared" si="3"/>
        <v>MUHAMMAD MAHDI</v>
      </c>
      <c r="C336" s="8"/>
      <c r="D336" s="8"/>
      <c r="E336" s="8"/>
      <c r="F336" s="8"/>
      <c r="G336" s="8"/>
      <c r="H336" s="8"/>
      <c r="I336" s="8"/>
      <c r="J336" s="8"/>
      <c r="K336" s="8"/>
      <c r="L336" s="8"/>
      <c r="M336" s="8" t="str">
        <f t="shared" si="4"/>
        <v/>
      </c>
    </row>
    <row r="337" spans="1:13" ht="17.25" hidden="1" customHeight="1">
      <c r="A337" s="228">
        <v>22</v>
      </c>
      <c r="B337" s="8" t="str">
        <f t="shared" si="3"/>
        <v>MUHAMMAD NAHDY RAMADHAN</v>
      </c>
      <c r="C337" s="8"/>
      <c r="D337" s="8"/>
      <c r="E337" s="8"/>
      <c r="F337" s="8"/>
      <c r="G337" s="8"/>
      <c r="H337" s="8"/>
      <c r="I337" s="8"/>
      <c r="J337" s="8"/>
      <c r="K337" s="8"/>
      <c r="L337" s="8"/>
      <c r="M337" s="8" t="str">
        <f t="shared" si="4"/>
        <v/>
      </c>
    </row>
    <row r="338" spans="1:13" ht="17.25" hidden="1" customHeight="1">
      <c r="A338" s="228">
        <v>23</v>
      </c>
      <c r="B338" s="8" t="str">
        <f t="shared" si="3"/>
        <v>MUHAMMAD NUR FADHILAH</v>
      </c>
      <c r="C338" s="8"/>
      <c r="D338" s="8"/>
      <c r="E338" s="8"/>
      <c r="F338" s="8"/>
      <c r="G338" s="8"/>
      <c r="H338" s="8"/>
      <c r="I338" s="8"/>
      <c r="J338" s="8"/>
      <c r="K338" s="8"/>
      <c r="L338" s="8"/>
      <c r="M338" s="8" t="str">
        <f t="shared" si="4"/>
        <v/>
      </c>
    </row>
    <row r="339" spans="1:13" ht="17.25" hidden="1" customHeight="1">
      <c r="A339" s="228">
        <v>24</v>
      </c>
      <c r="B339" s="8" t="str">
        <f t="shared" si="3"/>
        <v>MUHAMMAD RAHMAN</v>
      </c>
      <c r="C339" s="8"/>
      <c r="D339" s="8"/>
      <c r="E339" s="8"/>
      <c r="F339" s="8"/>
      <c r="G339" s="8"/>
      <c r="H339" s="8"/>
      <c r="I339" s="8"/>
      <c r="J339" s="8"/>
      <c r="K339" s="8"/>
      <c r="L339" s="8"/>
      <c r="M339" s="8" t="str">
        <f t="shared" si="4"/>
        <v/>
      </c>
    </row>
    <row r="340" spans="1:13" ht="17.25" hidden="1" customHeight="1">
      <c r="A340" s="228">
        <v>25</v>
      </c>
      <c r="B340" s="8" t="str">
        <f t="shared" si="3"/>
        <v>MUHAMMAD RAIHAN</v>
      </c>
      <c r="C340" s="8"/>
      <c r="D340" s="8"/>
      <c r="E340" s="8"/>
      <c r="F340" s="8"/>
      <c r="G340" s="8"/>
      <c r="H340" s="8"/>
      <c r="I340" s="8"/>
      <c r="J340" s="8"/>
      <c r="K340" s="8"/>
      <c r="L340" s="8"/>
      <c r="M340" s="8" t="str">
        <f t="shared" si="4"/>
        <v/>
      </c>
    </row>
    <row r="341" spans="1:13" ht="17.25" hidden="1" customHeight="1">
      <c r="A341" s="228">
        <v>26</v>
      </c>
      <c r="B341" s="8" t="str">
        <f t="shared" si="3"/>
        <v>MUHAMMAD RAYHAN PARIZAN</v>
      </c>
      <c r="C341" s="8"/>
      <c r="D341" s="8"/>
      <c r="E341" s="8"/>
      <c r="F341" s="8"/>
      <c r="G341" s="8"/>
      <c r="H341" s="8"/>
      <c r="I341" s="8"/>
      <c r="J341" s="8"/>
      <c r="K341" s="8"/>
      <c r="L341" s="8"/>
      <c r="M341" s="8" t="str">
        <f t="shared" si="4"/>
        <v/>
      </c>
    </row>
    <row r="342" spans="1:13" ht="17.25" hidden="1" customHeight="1">
      <c r="A342" s="228">
        <v>27</v>
      </c>
      <c r="B342" s="8" t="str">
        <f t="shared" si="3"/>
        <v>MUHAMMAD RIFKI</v>
      </c>
      <c r="C342" s="8"/>
      <c r="D342" s="8"/>
      <c r="E342" s="8"/>
      <c r="F342" s="8"/>
      <c r="G342" s="8"/>
      <c r="H342" s="8"/>
      <c r="I342" s="8"/>
      <c r="J342" s="8"/>
      <c r="K342" s="8"/>
      <c r="L342" s="8"/>
      <c r="M342" s="8" t="str">
        <f t="shared" si="4"/>
        <v/>
      </c>
    </row>
    <row r="343" spans="1:13" ht="17.25" hidden="1" customHeight="1">
      <c r="A343" s="228">
        <v>28</v>
      </c>
      <c r="B343" s="8" t="str">
        <f t="shared" si="3"/>
        <v>MUHAMMAD RINALDI MAULANA</v>
      </c>
      <c r="C343" s="8"/>
      <c r="D343" s="8"/>
      <c r="E343" s="8"/>
      <c r="F343" s="8"/>
      <c r="G343" s="8"/>
      <c r="H343" s="8"/>
      <c r="I343" s="8"/>
      <c r="J343" s="8"/>
      <c r="K343" s="8"/>
      <c r="L343" s="8"/>
      <c r="M343" s="8" t="str">
        <f t="shared" si="4"/>
        <v/>
      </c>
    </row>
    <row r="344" spans="1:13" ht="17.25" hidden="1" customHeight="1">
      <c r="A344" s="228">
        <v>29</v>
      </c>
      <c r="B344" s="8" t="str">
        <f t="shared" si="3"/>
        <v>MUHAMMAD RIZAL</v>
      </c>
      <c r="C344" s="8"/>
      <c r="D344" s="8"/>
      <c r="E344" s="8"/>
      <c r="F344" s="8"/>
      <c r="G344" s="8"/>
      <c r="H344" s="8"/>
      <c r="I344" s="8"/>
      <c r="J344" s="8"/>
      <c r="K344" s="8"/>
      <c r="L344" s="8"/>
      <c r="M344" s="8" t="str">
        <f t="shared" si="4"/>
        <v/>
      </c>
    </row>
    <row r="345" spans="1:13" ht="17.25" hidden="1" customHeight="1">
      <c r="A345" s="228">
        <v>30</v>
      </c>
      <c r="B345" s="8" t="str">
        <f t="shared" si="3"/>
        <v>MUHAMMAD RUDI</v>
      </c>
      <c r="C345" s="8"/>
      <c r="D345" s="8"/>
      <c r="E345" s="8"/>
      <c r="F345" s="8"/>
      <c r="G345" s="8"/>
      <c r="H345" s="8"/>
      <c r="I345" s="8"/>
      <c r="J345" s="8"/>
      <c r="K345" s="8"/>
      <c r="L345" s="8"/>
      <c r="M345" s="8" t="str">
        <f t="shared" si="4"/>
        <v/>
      </c>
    </row>
    <row r="346" spans="1:13" ht="17.25" hidden="1" customHeight="1">
      <c r="A346" s="228">
        <v>31</v>
      </c>
      <c r="B346" s="8" t="str">
        <f t="shared" si="3"/>
        <v>MUHAMMAD SARBANI</v>
      </c>
      <c r="C346" s="8"/>
      <c r="D346" s="8"/>
      <c r="E346" s="8"/>
      <c r="F346" s="8"/>
      <c r="G346" s="8"/>
      <c r="H346" s="8"/>
      <c r="I346" s="8"/>
      <c r="J346" s="8"/>
      <c r="K346" s="8"/>
      <c r="L346" s="8"/>
      <c r="M346" s="8" t="str">
        <f t="shared" si="4"/>
        <v/>
      </c>
    </row>
    <row r="347" spans="1:13" ht="17.25" hidden="1" customHeight="1">
      <c r="A347" s="228">
        <v>32</v>
      </c>
      <c r="B347" s="8" t="str">
        <f t="shared" si="3"/>
        <v>MUHAMMAD SYIFA ALIF NUGRAHA</v>
      </c>
      <c r="C347" s="8"/>
      <c r="D347" s="8"/>
      <c r="E347" s="8"/>
      <c r="F347" s="8"/>
      <c r="G347" s="8"/>
      <c r="H347" s="8"/>
      <c r="I347" s="8"/>
      <c r="J347" s="8"/>
      <c r="K347" s="8"/>
      <c r="L347" s="8"/>
      <c r="M347" s="8" t="str">
        <f t="shared" si="4"/>
        <v/>
      </c>
    </row>
    <row r="348" spans="1:13" ht="17.25" hidden="1" customHeight="1">
      <c r="A348" s="228">
        <v>33</v>
      </c>
      <c r="B348" s="8" t="str">
        <f t="shared" si="3"/>
        <v>MUHAMMAD YUSUF</v>
      </c>
      <c r="C348" s="8"/>
      <c r="D348" s="8"/>
      <c r="E348" s="8"/>
      <c r="F348" s="8"/>
      <c r="G348" s="8"/>
      <c r="H348" s="8"/>
      <c r="I348" s="8"/>
      <c r="J348" s="8"/>
      <c r="K348" s="8"/>
      <c r="L348" s="8"/>
      <c r="M348" s="8" t="str">
        <f t="shared" si="4"/>
        <v/>
      </c>
    </row>
    <row r="349" spans="1:13" ht="17.25" hidden="1" customHeight="1">
      <c r="A349" s="228">
        <v>34</v>
      </c>
      <c r="B349" s="8" t="str">
        <f t="shared" si="3"/>
        <v>OSAMAH NASRULLAH</v>
      </c>
      <c r="C349" s="8"/>
      <c r="D349" s="8"/>
      <c r="E349" s="8"/>
      <c r="F349" s="8"/>
      <c r="G349" s="8"/>
      <c r="H349" s="8"/>
      <c r="I349" s="8"/>
      <c r="J349" s="8"/>
      <c r="K349" s="8"/>
      <c r="L349" s="8"/>
      <c r="M349" s="8" t="str">
        <f t="shared" si="4"/>
        <v/>
      </c>
    </row>
    <row r="350" spans="1:13" ht="17.25" hidden="1" customHeight="1">
      <c r="A350" s="228">
        <v>35</v>
      </c>
      <c r="B350" s="8" t="str">
        <f t="shared" si="3"/>
        <v>RUDISA</v>
      </c>
      <c r="C350" s="8"/>
      <c r="D350" s="8"/>
      <c r="E350" s="8"/>
      <c r="F350" s="8"/>
      <c r="G350" s="8"/>
      <c r="H350" s="8"/>
      <c r="I350" s="8"/>
      <c r="J350" s="8"/>
      <c r="K350" s="8"/>
      <c r="L350" s="8"/>
      <c r="M350" s="8" t="str">
        <f t="shared" si="4"/>
        <v/>
      </c>
    </row>
    <row r="351" spans="1:13" ht="17.25" hidden="1" customHeight="1">
      <c r="A351" s="228">
        <v>36</v>
      </c>
      <c r="B351" s="8" t="str">
        <f t="shared" si="3"/>
        <v>ZAINAL ILMI</v>
      </c>
      <c r="C351" s="8"/>
      <c r="D351" s="8"/>
      <c r="E351" s="8"/>
      <c r="F351" s="8"/>
      <c r="G351" s="8"/>
      <c r="H351" s="8"/>
      <c r="I351" s="8"/>
      <c r="J351" s="8"/>
      <c r="K351" s="8"/>
      <c r="L351" s="8"/>
      <c r="M351" s="8" t="str">
        <f t="shared" si="4"/>
        <v/>
      </c>
    </row>
    <row r="352" spans="1:13" ht="17.25" hidden="1" customHeight="1">
      <c r="A352" s="228">
        <v>37</v>
      </c>
      <c r="B352" s="8">
        <f t="shared" si="3"/>
        <v>0</v>
      </c>
      <c r="C352" s="8"/>
      <c r="D352" s="8"/>
      <c r="E352" s="8"/>
      <c r="F352" s="8"/>
      <c r="G352" s="8"/>
      <c r="H352" s="8"/>
      <c r="I352" s="8"/>
      <c r="J352" s="8"/>
      <c r="K352" s="8"/>
      <c r="L352" s="8"/>
      <c r="M352" s="8" t="str">
        <f t="shared" si="4"/>
        <v/>
      </c>
    </row>
    <row r="353" spans="1:13" ht="17.25" hidden="1" customHeight="1">
      <c r="A353" s="228">
        <v>38</v>
      </c>
      <c r="B353" s="8">
        <f t="shared" si="3"/>
        <v>0</v>
      </c>
      <c r="C353" s="8"/>
      <c r="D353" s="8"/>
      <c r="E353" s="8"/>
      <c r="F353" s="8"/>
      <c r="G353" s="8"/>
      <c r="H353" s="8"/>
      <c r="I353" s="8"/>
      <c r="J353" s="8"/>
      <c r="K353" s="8"/>
      <c r="L353" s="8"/>
      <c r="M353" s="8" t="str">
        <f t="shared" si="4"/>
        <v/>
      </c>
    </row>
    <row r="354" spans="1:13" ht="17.25" hidden="1" customHeight="1">
      <c r="A354" s="228">
        <v>39</v>
      </c>
      <c r="B354" s="8">
        <f t="shared" si="3"/>
        <v>0</v>
      </c>
      <c r="C354" s="8"/>
      <c r="D354" s="8"/>
      <c r="E354" s="8"/>
      <c r="F354" s="8"/>
      <c r="G354" s="8"/>
      <c r="H354" s="8"/>
      <c r="I354" s="8"/>
      <c r="J354" s="8"/>
      <c r="K354" s="8"/>
      <c r="L354" s="8"/>
      <c r="M354" s="8" t="str">
        <f t="shared" si="4"/>
        <v/>
      </c>
    </row>
    <row r="355" spans="1:13" ht="17.25" hidden="1" customHeight="1">
      <c r="A355" s="228">
        <v>40</v>
      </c>
      <c r="B355" s="8">
        <f t="shared" si="3"/>
        <v>0</v>
      </c>
      <c r="C355" s="8"/>
      <c r="D355" s="8"/>
      <c r="E355" s="8"/>
      <c r="F355" s="8"/>
      <c r="G355" s="8"/>
      <c r="H355" s="8"/>
      <c r="I355" s="8"/>
      <c r="J355" s="8"/>
      <c r="K355" s="8"/>
      <c r="L355" s="8"/>
      <c r="M355" s="8" t="str">
        <f t="shared" si="4"/>
        <v/>
      </c>
    </row>
    <row r="357" spans="1:13" ht="17.25" customHeight="1">
      <c r="A357" s="1" t="s">
        <v>182</v>
      </c>
    </row>
    <row r="358" spans="1:13" ht="17.25" customHeight="1">
      <c r="B358" s="1" t="s">
        <v>159</v>
      </c>
    </row>
    <row r="359" spans="1:13" ht="17.25" customHeight="1">
      <c r="B359" s="1" t="s">
        <v>160</v>
      </c>
    </row>
    <row r="360" spans="1:13" ht="17.25" customHeight="1">
      <c r="B360" s="1" t="s">
        <v>161</v>
      </c>
    </row>
    <row r="361" spans="1:13" ht="17.25" customHeight="1">
      <c r="B361" s="1" t="s">
        <v>162</v>
      </c>
    </row>
    <row r="363" spans="1:13" ht="17.25" customHeight="1">
      <c r="A363" s="1" t="s">
        <v>163</v>
      </c>
    </row>
    <row r="364" spans="1:13" ht="17.25" customHeight="1">
      <c r="A364" s="14">
        <v>1</v>
      </c>
      <c r="B364" s="327" t="s">
        <v>605</v>
      </c>
      <c r="C364" s="327"/>
      <c r="D364" s="327"/>
      <c r="E364" s="327"/>
      <c r="F364" s="327"/>
      <c r="G364" s="327"/>
      <c r="H364" s="327"/>
    </row>
    <row r="365" spans="1:13" ht="17.25" hidden="1" customHeight="1">
      <c r="A365" s="14">
        <v>2</v>
      </c>
      <c r="B365" s="327"/>
      <c r="C365" s="327"/>
      <c r="D365" s="327"/>
      <c r="E365" s="327"/>
      <c r="F365" s="327"/>
      <c r="G365" s="327"/>
      <c r="H365" s="327"/>
    </row>
    <row r="366" spans="1:13" ht="17.25" hidden="1" customHeight="1">
      <c r="A366" s="14">
        <v>3</v>
      </c>
      <c r="B366" s="327"/>
      <c r="C366" s="327"/>
      <c r="D366" s="327"/>
      <c r="E366" s="327"/>
      <c r="F366" s="327"/>
      <c r="G366" s="327"/>
      <c r="H366" s="327"/>
    </row>
    <row r="367" spans="1:13" ht="17.25" hidden="1" customHeight="1">
      <c r="A367" s="14">
        <v>4</v>
      </c>
      <c r="B367" s="327"/>
      <c r="C367" s="327"/>
      <c r="D367" s="327"/>
      <c r="E367" s="327"/>
      <c r="F367" s="327"/>
      <c r="G367" s="327"/>
      <c r="H367" s="327"/>
    </row>
    <row r="368" spans="1:13" ht="17.25" hidden="1" customHeight="1">
      <c r="A368" s="14">
        <v>5</v>
      </c>
      <c r="B368" s="327"/>
      <c r="C368" s="327"/>
      <c r="D368" s="327"/>
      <c r="E368" s="327"/>
      <c r="F368" s="327"/>
      <c r="G368" s="327"/>
      <c r="H368" s="327"/>
    </row>
    <row r="369" spans="1:10" ht="17.25" hidden="1" customHeight="1">
      <c r="A369" s="14">
        <v>6</v>
      </c>
      <c r="B369" s="327"/>
      <c r="C369" s="327"/>
      <c r="D369" s="327"/>
      <c r="E369" s="327"/>
      <c r="F369" s="327"/>
      <c r="G369" s="327"/>
      <c r="H369" s="327"/>
    </row>
    <row r="370" spans="1:10" ht="17.25" hidden="1" customHeight="1">
      <c r="A370" s="14">
        <v>7</v>
      </c>
      <c r="B370" s="327"/>
      <c r="C370" s="327"/>
      <c r="D370" s="327"/>
      <c r="E370" s="327"/>
      <c r="F370" s="327"/>
      <c r="G370" s="327"/>
      <c r="H370" s="327"/>
    </row>
    <row r="371" spans="1:10" ht="17.25" hidden="1" customHeight="1">
      <c r="A371" s="14">
        <v>8</v>
      </c>
      <c r="B371" s="327"/>
      <c r="C371" s="327"/>
      <c r="D371" s="327"/>
      <c r="E371" s="327"/>
      <c r="F371" s="327"/>
      <c r="G371" s="327"/>
      <c r="H371" s="327"/>
    </row>
    <row r="372" spans="1:10" ht="17.25" hidden="1" customHeight="1">
      <c r="A372" s="14">
        <v>9</v>
      </c>
      <c r="B372" s="327"/>
      <c r="C372" s="327"/>
      <c r="D372" s="327"/>
      <c r="E372" s="327"/>
      <c r="F372" s="327"/>
      <c r="G372" s="327"/>
      <c r="H372" s="327"/>
    </row>
    <row r="373" spans="1:10" ht="17.25" hidden="1" customHeight="1">
      <c r="A373" s="14">
        <v>10</v>
      </c>
      <c r="B373" s="327"/>
      <c r="C373" s="327"/>
      <c r="D373" s="327"/>
      <c r="E373" s="327"/>
      <c r="F373" s="327"/>
      <c r="G373" s="327"/>
      <c r="H373" s="327"/>
    </row>
    <row r="375" spans="1:10" ht="17.25" customHeight="1">
      <c r="B375" s="1" t="s">
        <v>164</v>
      </c>
    </row>
    <row r="376" spans="1:10" ht="17.25" customHeight="1">
      <c r="A376" s="479" t="s">
        <v>165</v>
      </c>
      <c r="B376" s="480"/>
      <c r="C376" s="480"/>
      <c r="D376" s="480"/>
      <c r="E376" s="480"/>
      <c r="F376" s="480"/>
      <c r="G376" s="480"/>
      <c r="H376" s="481"/>
    </row>
    <row r="377" spans="1:10" ht="33.75" customHeight="1">
      <c r="A377" s="336" t="e">
        <f>C314</f>
        <v>#REF!</v>
      </c>
      <c r="B377" s="473"/>
      <c r="C377" s="473"/>
      <c r="D377" s="473"/>
      <c r="E377" s="473"/>
      <c r="F377" s="473"/>
      <c r="G377" s="473"/>
      <c r="H377" s="337"/>
    </row>
    <row r="378" spans="1:10" ht="32.25" customHeight="1">
      <c r="A378" s="336" t="s">
        <v>169</v>
      </c>
      <c r="B378" s="473"/>
      <c r="C378" s="473"/>
      <c r="D378" s="473"/>
      <c r="E378" s="473"/>
      <c r="F378" s="473"/>
      <c r="G378" s="473"/>
      <c r="H378" s="337"/>
    </row>
    <row r="380" spans="1:10" ht="17.25" customHeight="1">
      <c r="A380" s="1" t="s">
        <v>171</v>
      </c>
    </row>
    <row r="381" spans="1:10" ht="51" customHeight="1">
      <c r="B381" s="469" t="str">
        <f>"Pembelajaran Remedial dilaksanakan segera setelah diadakan penilaian bagi peserta didik yang mendapat nilai di bawah "&amp;kkmmpp!$F$8 &amp;" .Strategi pembelajaran remedial dilaksanakan dengan mengadakan tes ulangberdasarkan indikator pembelajaran yang belum dicapai oleh masing-masing peserta didik"</f>
        <v>Pembelajaran Remedial dilaksanakan segera setelah diadakan penilaian bagi peserta didik yang mendapat nilai di bawah 75 .Strategi pembelajaran remedial dilaksanakan dengan mengadakan tes ulangberdasarkan indikator pembelajaran yang belum dicapai oleh masing-masing peserta didik</v>
      </c>
      <c r="C381" s="327"/>
      <c r="D381" s="327"/>
      <c r="E381" s="327"/>
      <c r="F381" s="327"/>
      <c r="G381" s="327"/>
      <c r="H381" s="327"/>
      <c r="I381" s="327"/>
      <c r="J381" s="327"/>
    </row>
    <row r="383" spans="1:10" ht="17.25" customHeight="1">
      <c r="A383" s="1" t="s">
        <v>172</v>
      </c>
    </row>
    <row r="384" spans="1:10" ht="33.75" customHeight="1">
      <c r="B384" s="469" t="str">
        <f>"Pengayaan diberikan kepada peserta didik yang mendapat nilai di atas "&amp;kkmmpp!$F$8 &amp;" . dengan cara pemberian soal dengan tingkat yang lebih tinggi"</f>
        <v>Pengayaan diberikan kepada peserta didik yang mendapat nilai di atas 75 . dengan cara pemberian soal dengan tingkat yang lebih tinggi</v>
      </c>
      <c r="C384" s="327"/>
      <c r="D384" s="327"/>
      <c r="E384" s="327"/>
      <c r="F384" s="327"/>
      <c r="G384" s="327"/>
      <c r="H384" s="327"/>
      <c r="I384" s="327"/>
      <c r="J384" s="327"/>
    </row>
    <row r="386" spans="1:10" ht="17.25" customHeight="1">
      <c r="A386" s="5" t="s">
        <v>173</v>
      </c>
    </row>
    <row r="387" spans="1:10" ht="17.25" customHeight="1">
      <c r="A387" s="1">
        <v>1</v>
      </c>
      <c r="B387" s="1" t="s">
        <v>174</v>
      </c>
      <c r="C387" s="466" t="s">
        <v>405</v>
      </c>
      <c r="D387" s="466"/>
      <c r="E387" s="466"/>
      <c r="F387" s="466"/>
      <c r="G387" s="466"/>
      <c r="H387" s="466"/>
      <c r="I387" s="466"/>
      <c r="J387" s="466"/>
    </row>
    <row r="389" spans="1:10" ht="17.25" customHeight="1">
      <c r="A389" s="1">
        <v>2</v>
      </c>
      <c r="B389" s="1" t="s">
        <v>175</v>
      </c>
      <c r="C389" s="466" t="s">
        <v>606</v>
      </c>
      <c r="D389" s="466"/>
      <c r="E389" s="466"/>
      <c r="F389" s="466"/>
      <c r="G389" s="466"/>
      <c r="H389" s="466"/>
      <c r="I389" s="466"/>
      <c r="J389" s="466"/>
    </row>
    <row r="391" spans="1:10" s="7" customFormat="1" ht="36" customHeight="1">
      <c r="A391" s="7">
        <v>3</v>
      </c>
      <c r="B391" s="7" t="s">
        <v>51</v>
      </c>
      <c r="C391" s="482" t="e">
        <f>silabus!#REF!</f>
        <v>#REF!</v>
      </c>
      <c r="D391" s="327"/>
      <c r="E391" s="327"/>
      <c r="F391" s="327"/>
      <c r="G391" s="327"/>
      <c r="H391" s="327"/>
      <c r="I391" s="327"/>
      <c r="J391" s="327"/>
    </row>
    <row r="393" spans="1:10" ht="17.25" customHeight="1">
      <c r="B393" s="1" t="s">
        <v>176</v>
      </c>
      <c r="G393" s="1" t="str">
        <f>ki!C11</f>
        <v>Barabai, 16 April 2020</v>
      </c>
    </row>
    <row r="394" spans="1:10" ht="17.25" customHeight="1">
      <c r="B394" s="1" t="str">
        <f>ki!A12</f>
        <v>Kepala SMKN 1 Barabai</v>
      </c>
      <c r="G394" s="1" t="str">
        <f>ki!C12</f>
        <v>Guru Mata Pelajaran</v>
      </c>
    </row>
    <row r="398" spans="1:10" ht="17.25" customHeight="1">
      <c r="B398" s="1" t="str">
        <f>ki!A16</f>
        <v>Norta Dewi Yuniati, S.P, M.Pd</v>
      </c>
      <c r="G398" s="1" t="str">
        <f>ki!C16</f>
        <v>Abdian Noor, S.Pd</v>
      </c>
    </row>
    <row r="399" spans="1:10" ht="17.25" customHeight="1">
      <c r="B399" s="1" t="str">
        <f>ki!A17</f>
        <v>NIP. 19710623 200604 2 021</v>
      </c>
      <c r="G399" s="1" t="str">
        <f>ki!C17</f>
        <v>NIP. 19680906 199412 1 005</v>
      </c>
    </row>
  </sheetData>
  <mergeCells count="234">
    <mergeCell ref="B384:J384"/>
    <mergeCell ref="C387:J387"/>
    <mergeCell ref="C389:J389"/>
    <mergeCell ref="C391:J391"/>
    <mergeCell ref="B372:H372"/>
    <mergeCell ref="B373:H373"/>
    <mergeCell ref="B381:J381"/>
    <mergeCell ref="A376:H376"/>
    <mergeCell ref="A377:H377"/>
    <mergeCell ref="A378:H378"/>
    <mergeCell ref="B366:H366"/>
    <mergeCell ref="B367:H367"/>
    <mergeCell ref="B368:H368"/>
    <mergeCell ref="B369:H369"/>
    <mergeCell ref="B370:H370"/>
    <mergeCell ref="B371:H371"/>
    <mergeCell ref="B308:H308"/>
    <mergeCell ref="B309:H309"/>
    <mergeCell ref="B310:H310"/>
    <mergeCell ref="C314:L314"/>
    <mergeCell ref="B364:H364"/>
    <mergeCell ref="B365:H365"/>
    <mergeCell ref="B302:H302"/>
    <mergeCell ref="B303:H303"/>
    <mergeCell ref="B304:H304"/>
    <mergeCell ref="B305:H305"/>
    <mergeCell ref="B306:H306"/>
    <mergeCell ref="B307:H307"/>
    <mergeCell ref="B254:H254"/>
    <mergeCell ref="A257:A258"/>
    <mergeCell ref="B257:B258"/>
    <mergeCell ref="C257:L257"/>
    <mergeCell ref="M257:M258"/>
    <mergeCell ref="B301:H301"/>
    <mergeCell ref="B248:H248"/>
    <mergeCell ref="B249:H249"/>
    <mergeCell ref="B250:H250"/>
    <mergeCell ref="B251:H251"/>
    <mergeCell ref="B252:H252"/>
    <mergeCell ref="B253:H253"/>
    <mergeCell ref="B242:H242"/>
    <mergeCell ref="B243:H243"/>
    <mergeCell ref="A244:H244"/>
    <mergeCell ref="B245:H245"/>
    <mergeCell ref="B246:H246"/>
    <mergeCell ref="B247:H247"/>
    <mergeCell ref="B236:H236"/>
    <mergeCell ref="B237:H237"/>
    <mergeCell ref="B238:H238"/>
    <mergeCell ref="B239:H239"/>
    <mergeCell ref="B240:H240"/>
    <mergeCell ref="B241:H241"/>
    <mergeCell ref="A232:B232"/>
    <mergeCell ref="C232:D232"/>
    <mergeCell ref="E232:G232"/>
    <mergeCell ref="A233:H233"/>
    <mergeCell ref="B234:H234"/>
    <mergeCell ref="B235:H235"/>
    <mergeCell ref="D140:E140"/>
    <mergeCell ref="D141:E141"/>
    <mergeCell ref="D142:E142"/>
    <mergeCell ref="D143:E143"/>
    <mergeCell ref="A231:B231"/>
    <mergeCell ref="C231:D231"/>
    <mergeCell ref="E231:G231"/>
    <mergeCell ref="A133:H133"/>
    <mergeCell ref="A134:B134"/>
    <mergeCell ref="C134:D134"/>
    <mergeCell ref="E134:G134"/>
    <mergeCell ref="D138:E138"/>
    <mergeCell ref="D139:E139"/>
    <mergeCell ref="A129:H129"/>
    <mergeCell ref="A130:B130"/>
    <mergeCell ref="C130:D130"/>
    <mergeCell ref="E130:G130"/>
    <mergeCell ref="A131:H131"/>
    <mergeCell ref="A132:B132"/>
    <mergeCell ref="C132:D132"/>
    <mergeCell ref="E132:G132"/>
    <mergeCell ref="A124:H124"/>
    <mergeCell ref="A125:B125"/>
    <mergeCell ref="C125:D125"/>
    <mergeCell ref="E125:G125"/>
    <mergeCell ref="A128:B128"/>
    <mergeCell ref="C128:D128"/>
    <mergeCell ref="E128:G128"/>
    <mergeCell ref="A120:H120"/>
    <mergeCell ref="A121:B121"/>
    <mergeCell ref="C121:D121"/>
    <mergeCell ref="E121:G121"/>
    <mergeCell ref="A122:H122"/>
    <mergeCell ref="A123:B123"/>
    <mergeCell ref="C123:D123"/>
    <mergeCell ref="E123:G123"/>
    <mergeCell ref="A115:H115"/>
    <mergeCell ref="A116:B116"/>
    <mergeCell ref="C116:D116"/>
    <mergeCell ref="E116:G116"/>
    <mergeCell ref="A119:B119"/>
    <mergeCell ref="C119:D119"/>
    <mergeCell ref="E119:G119"/>
    <mergeCell ref="A111:H111"/>
    <mergeCell ref="A112:B112"/>
    <mergeCell ref="C112:D112"/>
    <mergeCell ref="E112:G112"/>
    <mergeCell ref="A113:H113"/>
    <mergeCell ref="A114:B114"/>
    <mergeCell ref="C114:D114"/>
    <mergeCell ref="E114:G114"/>
    <mergeCell ref="A106:H106"/>
    <mergeCell ref="A107:B107"/>
    <mergeCell ref="C107:D107"/>
    <mergeCell ref="E107:G107"/>
    <mergeCell ref="A110:B110"/>
    <mergeCell ref="C110:D110"/>
    <mergeCell ref="E110:G110"/>
    <mergeCell ref="A102:H102"/>
    <mergeCell ref="A103:B103"/>
    <mergeCell ref="C103:D103"/>
    <mergeCell ref="E103:G103"/>
    <mergeCell ref="A104:H104"/>
    <mergeCell ref="A105:B105"/>
    <mergeCell ref="C105:D105"/>
    <mergeCell ref="E105:G105"/>
    <mergeCell ref="A97:H97"/>
    <mergeCell ref="A98:B98"/>
    <mergeCell ref="C98:D98"/>
    <mergeCell ref="E98:G98"/>
    <mergeCell ref="A101:B101"/>
    <mergeCell ref="C101:D101"/>
    <mergeCell ref="E101:G101"/>
    <mergeCell ref="A93:H93"/>
    <mergeCell ref="A94:B94"/>
    <mergeCell ref="C94:D94"/>
    <mergeCell ref="E94:G94"/>
    <mergeCell ref="A95:H95"/>
    <mergeCell ref="A96:B96"/>
    <mergeCell ref="C96:D96"/>
    <mergeCell ref="E96:G96"/>
    <mergeCell ref="A88:H88"/>
    <mergeCell ref="A89:B89"/>
    <mergeCell ref="C89:D89"/>
    <mergeCell ref="E89:G89"/>
    <mergeCell ref="A92:B92"/>
    <mergeCell ref="C92:D92"/>
    <mergeCell ref="E92:G92"/>
    <mergeCell ref="A84:H84"/>
    <mergeCell ref="A85:B85"/>
    <mergeCell ref="C85:D85"/>
    <mergeCell ref="E85:G85"/>
    <mergeCell ref="A86:H86"/>
    <mergeCell ref="A87:B87"/>
    <mergeCell ref="C87:D87"/>
    <mergeCell ref="E87:G87"/>
    <mergeCell ref="A79:H79"/>
    <mergeCell ref="A80:B80"/>
    <mergeCell ref="C80:D80"/>
    <mergeCell ref="E80:G80"/>
    <mergeCell ref="A83:B83"/>
    <mergeCell ref="C83:D83"/>
    <mergeCell ref="E83:G83"/>
    <mergeCell ref="A75:H75"/>
    <mergeCell ref="A76:B76"/>
    <mergeCell ref="C76:D76"/>
    <mergeCell ref="E76:G76"/>
    <mergeCell ref="A77:H77"/>
    <mergeCell ref="A78:B78"/>
    <mergeCell ref="C78:D78"/>
    <mergeCell ref="E78:G78"/>
    <mergeCell ref="A70:H70"/>
    <mergeCell ref="A71:B71"/>
    <mergeCell ref="C71:D71"/>
    <mergeCell ref="E71:G71"/>
    <mergeCell ref="A74:B74"/>
    <mergeCell ref="C74:D74"/>
    <mergeCell ref="E74:G74"/>
    <mergeCell ref="A66:H66"/>
    <mergeCell ref="A67:B67"/>
    <mergeCell ref="C67:D67"/>
    <mergeCell ref="E67:G67"/>
    <mergeCell ref="A68:H68"/>
    <mergeCell ref="A69:B69"/>
    <mergeCell ref="C69:D69"/>
    <mergeCell ref="E69:G69"/>
    <mergeCell ref="A61:H61"/>
    <mergeCell ref="A62:B62"/>
    <mergeCell ref="C62:D62"/>
    <mergeCell ref="E62:G62"/>
    <mergeCell ref="A65:B65"/>
    <mergeCell ref="C65:D65"/>
    <mergeCell ref="E65:G65"/>
    <mergeCell ref="A57:H57"/>
    <mergeCell ref="A58:B58"/>
    <mergeCell ref="C58:D58"/>
    <mergeCell ref="E58:G58"/>
    <mergeCell ref="A59:H59"/>
    <mergeCell ref="A60:B60"/>
    <mergeCell ref="C60:D60"/>
    <mergeCell ref="E60:G60"/>
    <mergeCell ref="A52:H52"/>
    <mergeCell ref="A53:B53"/>
    <mergeCell ref="C53:D53"/>
    <mergeCell ref="E53:G53"/>
    <mergeCell ref="A56:B56"/>
    <mergeCell ref="C56:D56"/>
    <mergeCell ref="E56:G56"/>
    <mergeCell ref="A48:H48"/>
    <mergeCell ref="A49:B49"/>
    <mergeCell ref="C49:D49"/>
    <mergeCell ref="E49:G49"/>
    <mergeCell ref="A50:H50"/>
    <mergeCell ref="A51:B51"/>
    <mergeCell ref="C51:D51"/>
    <mergeCell ref="E51:G51"/>
    <mergeCell ref="A30:J30"/>
    <mergeCell ref="A31:J31"/>
    <mergeCell ref="A34:J34"/>
    <mergeCell ref="A35:J35"/>
    <mergeCell ref="A38:J38"/>
    <mergeCell ref="A47:B47"/>
    <mergeCell ref="C47:D47"/>
    <mergeCell ref="E47:G47"/>
    <mergeCell ref="A20:J20"/>
    <mergeCell ref="A21:J21"/>
    <mergeCell ref="A22:J22"/>
    <mergeCell ref="A23:J23"/>
    <mergeCell ref="A26:J26"/>
    <mergeCell ref="A27:J27"/>
    <mergeCell ref="A1:J1"/>
    <mergeCell ref="A2:J2"/>
    <mergeCell ref="A3:J3"/>
    <mergeCell ref="A4:J4"/>
    <mergeCell ref="A5:J5"/>
    <mergeCell ref="A7:J7"/>
  </mergeCells>
  <pageMargins left="0.7" right="0.52" top="0.75" bottom="0.75" header="0.3" footer="0.3"/>
  <pageSetup paperSize="9" scale="84" orientation="portrait" horizontalDpi="4294967293" r:id="rId1"/>
  <drawing r:id="rId2"/>
</worksheet>
</file>

<file path=xl/worksheets/sheet46.xml><?xml version="1.0" encoding="utf-8"?>
<worksheet xmlns="http://schemas.openxmlformats.org/spreadsheetml/2006/main" xmlns:r="http://schemas.openxmlformats.org/officeDocument/2006/relationships">
  <dimension ref="A1:N399"/>
  <sheetViews>
    <sheetView view="pageBreakPreview" topLeftCell="A364" zoomScale="90" zoomScaleNormal="85" zoomScaleSheetLayoutView="90" workbookViewId="0">
      <selection activeCell="I406" sqref="I406"/>
    </sheetView>
  </sheetViews>
  <sheetFormatPr defaultRowHeight="17.25" customHeight="1"/>
  <cols>
    <col min="1" max="1" width="4.42578125" style="1" customWidth="1"/>
    <col min="2" max="2" width="20" style="1" customWidth="1"/>
    <col min="3" max="3" width="11.85546875" style="1" customWidth="1"/>
    <col min="4" max="4" width="10.140625" style="1" customWidth="1"/>
    <col min="5" max="6" width="11.85546875" style="1" customWidth="1"/>
    <col min="7" max="7" width="17.5703125" style="1" customWidth="1"/>
    <col min="8" max="8" width="11.85546875" style="1" customWidth="1"/>
    <col min="9" max="10" width="2.85546875" style="1" customWidth="1"/>
    <col min="11" max="13" width="8.28515625" style="1" customWidth="1"/>
    <col min="14" max="15" width="11.85546875" style="1" customWidth="1"/>
    <col min="16" max="16384" width="9.140625" style="1"/>
  </cols>
  <sheetData>
    <row r="1" spans="1:14" ht="17.25" customHeight="1">
      <c r="A1" s="352" t="str">
        <f>alokasi!A1</f>
        <v>PEMERINTAH KABUPATEN HULU SUNGAI SELATAN</v>
      </c>
      <c r="B1" s="352"/>
      <c r="C1" s="352"/>
      <c r="D1" s="352"/>
      <c r="E1" s="352"/>
      <c r="F1" s="352"/>
      <c r="G1" s="352"/>
      <c r="H1" s="352"/>
      <c r="I1" s="352"/>
      <c r="J1" s="352"/>
    </row>
    <row r="2" spans="1:14" ht="17.25" customHeight="1">
      <c r="A2" s="352" t="str">
        <f>alokasi!A2</f>
        <v>DINAS PENDIDIKAN</v>
      </c>
      <c r="B2" s="352"/>
      <c r="C2" s="352"/>
      <c r="D2" s="352"/>
      <c r="E2" s="352"/>
      <c r="F2" s="352"/>
      <c r="G2" s="352"/>
      <c r="H2" s="352"/>
      <c r="I2" s="352"/>
      <c r="J2" s="352"/>
    </row>
    <row r="3" spans="1:14" ht="17.25" customHeight="1">
      <c r="A3" s="349" t="str">
        <f>alokasi!A3</f>
        <v>SEKOLAH MENENGAH KEJURUAN NEGERI 2 KANDANGAN</v>
      </c>
      <c r="B3" s="349"/>
      <c r="C3" s="349"/>
      <c r="D3" s="349"/>
      <c r="E3" s="349"/>
      <c r="F3" s="349"/>
      <c r="G3" s="349"/>
      <c r="H3" s="349"/>
      <c r="I3" s="349"/>
      <c r="J3" s="349"/>
    </row>
    <row r="4" spans="1:14" ht="17.25" customHeight="1">
      <c r="A4" s="352" t="str">
        <f>alokasi!A4</f>
        <v>Jln .Gambah Dalam No 77 Telp. 22156 Kandangan 71215</v>
      </c>
      <c r="B4" s="352"/>
      <c r="C4" s="352"/>
      <c r="D4" s="352"/>
      <c r="E4" s="352"/>
      <c r="F4" s="352"/>
      <c r="G4" s="352"/>
      <c r="H4" s="352"/>
      <c r="I4" s="352"/>
      <c r="J4" s="352"/>
    </row>
    <row r="5" spans="1:14" ht="17.25" customHeight="1" thickBot="1">
      <c r="A5" s="478" t="str">
        <f>alokasi!A5</f>
        <v>Website : www.smkn2kandangan.sch.id  Email  : smkn2kdg@yahoo.co.id</v>
      </c>
      <c r="B5" s="478"/>
      <c r="C5" s="478"/>
      <c r="D5" s="478"/>
      <c r="E5" s="478"/>
      <c r="F5" s="478"/>
      <c r="G5" s="478"/>
      <c r="H5" s="478"/>
      <c r="I5" s="478"/>
      <c r="J5" s="478"/>
    </row>
    <row r="6" spans="1:14" ht="17.25" customHeight="1" thickTop="1"/>
    <row r="7" spans="1:14" ht="17.25" customHeight="1">
      <c r="A7" s="317" t="s">
        <v>58</v>
      </c>
      <c r="B7" s="317"/>
      <c r="C7" s="317"/>
      <c r="D7" s="317"/>
      <c r="E7" s="317"/>
      <c r="F7" s="317"/>
      <c r="G7" s="317"/>
      <c r="H7" s="317"/>
      <c r="I7" s="317"/>
      <c r="J7" s="317"/>
    </row>
    <row r="9" spans="1:14" ht="17.25" customHeight="1">
      <c r="A9" s="1" t="s">
        <v>373</v>
      </c>
      <c r="C9" s="1" t="str">
        <f>": "&amp;data!$C$3</f>
        <v>: SMKN 1 Barabai</v>
      </c>
    </row>
    <row r="10" spans="1:14" ht="17.25" customHeight="1">
      <c r="A10" s="1" t="s">
        <v>374</v>
      </c>
      <c r="C10" s="1" t="str">
        <f>": "&amp;data!$C$17</f>
        <v>: Bisnis dan Pemasaran</v>
      </c>
    </row>
    <row r="11" spans="1:14" ht="17.25" customHeight="1">
      <c r="A11" s="1" t="s">
        <v>200</v>
      </c>
      <c r="C11" s="1" t="str">
        <f>": "&amp;data!$C$18</f>
        <v>: Bisnis Daring dan Pemasaran</v>
      </c>
    </row>
    <row r="12" spans="1:14" ht="17.25" customHeight="1">
      <c r="A12" s="1" t="s">
        <v>0</v>
      </c>
      <c r="C12" s="1" t="str">
        <f>": "&amp;data!$C$5</f>
        <v>: Administrasi Transakssi</v>
      </c>
    </row>
    <row r="13" spans="1:14" ht="17.25" customHeight="1">
      <c r="A13" s="1" t="s">
        <v>1</v>
      </c>
      <c r="C13" s="1" t="str">
        <f>": "&amp;data!$C$6</f>
        <v>: XI  BDP</v>
      </c>
    </row>
    <row r="14" spans="1:14" ht="17.25" customHeight="1">
      <c r="A14" s="1" t="s">
        <v>38</v>
      </c>
      <c r="C14" s="1" t="str">
        <f>matrik!B4</f>
        <v>Genap</v>
      </c>
    </row>
    <row r="15" spans="1:14" ht="17.25" customHeight="1">
      <c r="A15" s="1" t="s">
        <v>378</v>
      </c>
      <c r="C15" s="96"/>
      <c r="D15" s="96"/>
      <c r="K15" s="1" t="s">
        <v>80</v>
      </c>
      <c r="L15" s="1" t="s">
        <v>385</v>
      </c>
      <c r="M15" s="1" t="s">
        <v>386</v>
      </c>
    </row>
    <row r="16" spans="1:14" ht="17.25" customHeight="1">
      <c r="A16" s="1" t="s">
        <v>379</v>
      </c>
      <c r="C16" s="96" t="e">
        <f>": "&amp;silabus!#REF!&amp;" JP"</f>
        <v>#REF!</v>
      </c>
      <c r="D16" s="96"/>
      <c r="K16" s="96" t="e">
        <f>silabus!#REF!</f>
        <v>#REF!</v>
      </c>
      <c r="L16" s="1" t="e">
        <f>K16*45</f>
        <v>#REF!</v>
      </c>
      <c r="M16" s="1" t="e">
        <f>L16-H49-H53</f>
        <v>#REF!</v>
      </c>
      <c r="N16" s="1" t="s">
        <v>80</v>
      </c>
    </row>
    <row r="17" spans="1:14" ht="17.25" customHeight="1">
      <c r="A17" s="1" t="s">
        <v>380</v>
      </c>
      <c r="C17" s="96" t="e">
        <f>": "&amp;silabus!#REF!&amp;" JP"</f>
        <v>#REF!</v>
      </c>
      <c r="D17" s="96"/>
      <c r="K17" s="96" t="e">
        <f>silabus!#REF!</f>
        <v>#REF!</v>
      </c>
      <c r="L17" s="1" t="e">
        <f>K17*45</f>
        <v>#REF!</v>
      </c>
      <c r="M17" s="1" t="e">
        <f>L17</f>
        <v>#REF!</v>
      </c>
      <c r="N17" s="1" t="s">
        <v>80</v>
      </c>
    </row>
    <row r="19" spans="1:14" ht="17.25" customHeight="1">
      <c r="A19" s="5" t="s">
        <v>59</v>
      </c>
    </row>
    <row r="20" spans="1:14" ht="17.25" customHeight="1">
      <c r="A20" s="327" t="str">
        <f>silabus!$A$14&amp;" "&amp;silabus!$B$14</f>
        <v>KI-1 : Menghayati dan mengamalkan ajaran agama yang dianutnya</v>
      </c>
      <c r="B20" s="327"/>
      <c r="C20" s="327"/>
      <c r="D20" s="327"/>
      <c r="E20" s="327"/>
      <c r="F20" s="327"/>
      <c r="G20" s="327"/>
      <c r="H20" s="327"/>
      <c r="I20" s="327"/>
      <c r="J20" s="327"/>
    </row>
    <row r="21" spans="1:14" ht="64.5" customHeight="1">
      <c r="A21" s="327" t="str">
        <f>silabus!$A$15&amp;" "&amp;silabus!$B$15</f>
        <v>KI-2 : Menghayati dan mengamalkan perilaku jujur, disiplin, santun, peduli (gotong royong, kerja sama, toleran, damai), bertanggung-jawab, responsif, dan proaktif melalui keteladanan, pemberian nasihat, penguatan, pembiasaan, dan pengkondisian secara berkesinambungan serta menunjukkan sikap sebagai bagian dari solusi atas berbagai permasalahan dalam berinteraksi secara efektif dengan lingkungan sosial dan alam serta dalam menempatkan diri sebagai cerminan bangsa dalam pergaulan dunia</v>
      </c>
      <c r="B21" s="327"/>
      <c r="C21" s="327"/>
      <c r="D21" s="327"/>
      <c r="E21" s="327"/>
      <c r="F21" s="327"/>
      <c r="G21" s="327"/>
      <c r="H21" s="327"/>
      <c r="I21" s="327"/>
      <c r="J21" s="327"/>
    </row>
    <row r="22" spans="1:14" ht="63.75" customHeight="1">
      <c r="A22" s="327" t="str">
        <f>silabus!$A$16&amp;" "&amp;silabus!$B$16</f>
        <v>KI-3 : Memahami, menerapkan, menganalisis, dan mengevaluasi tentang pengetahuan faktual, konseptual, operasional dasar, dan metakognitif sesuai dengan bidang dan lingkup kerja Bisnis Daring dan Pemasaran pada tingkat teknis, spesifik, detil, dan kompleks, berkenaan dengan ilmu pengetahuan, teknologi, seni, budaya, dan humaniora dalam konteks pengembangan potensi diri sebagai bagian dari keluarga, sekolah, dunia kerja, warga masyarakat nasional, regional, dan internasional.</v>
      </c>
      <c r="B22" s="327"/>
      <c r="C22" s="327"/>
      <c r="D22" s="327"/>
      <c r="E22" s="327"/>
      <c r="F22" s="327"/>
      <c r="G22" s="327"/>
      <c r="H22" s="327"/>
      <c r="I22" s="327"/>
      <c r="J22" s="327"/>
    </row>
    <row r="23" spans="1:14" ht="127.5" customHeight="1">
      <c r="A23" s="327" t="str">
        <f>silabus!$A$17&amp;" "&amp;silabus!$B$17</f>
        <v>KI-4 : Melaksanakan tugas spesifik dengan menggunakan alat, informasi, dan prosedur kerja yang lazim dilakukan serta memecahkan masalah sesuai dengan lingkup Administrasi Umum sebagai Dasar Bidang Bisnis dan Manajemen. Menampilkan kinerja di bawah bimbingan dengan mutu dan kuantitas yang terukur sesuai dengan standar kompetensi kerja. Menunjukkan keterampilan menalar, mengolah, dan menyaji secara efektif, kreatif, produktif, kritis, mandiri, kolaboratif, komunikatif, dan solutif dalam ranah abstrak terkait dengan pengembangan dari yang dipelajarinya di sekolah, serta mampu melaksanakan tugas spesifik di bawah pengawasan langsung. Menunjukkan keterampilan mempersepsi, kesiapan, meniru, membiasakan, gerak mahir, menjadikan gerak alami dalam ranah konkret terkait dengan pengembangan dari yang dipelajarinya di sekolah, serta mampu melaksanakan tugas spesifik di bawah pengawasan langsung.</v>
      </c>
      <c r="B23" s="327"/>
      <c r="C23" s="327"/>
      <c r="D23" s="327"/>
      <c r="E23" s="327"/>
      <c r="F23" s="327"/>
      <c r="G23" s="327"/>
      <c r="H23" s="327"/>
      <c r="I23" s="327"/>
      <c r="J23" s="327"/>
    </row>
    <row r="25" spans="1:14" ht="17.25" customHeight="1">
      <c r="A25" s="5" t="s">
        <v>60</v>
      </c>
    </row>
    <row r="26" spans="1:14" ht="17.25" customHeight="1">
      <c r="A26" s="327" t="e">
        <f>silabus!#REF!</f>
        <v>#REF!</v>
      </c>
      <c r="B26" s="327"/>
      <c r="C26" s="327"/>
      <c r="D26" s="327"/>
      <c r="E26" s="327"/>
      <c r="F26" s="327"/>
      <c r="G26" s="327"/>
      <c r="H26" s="327"/>
      <c r="I26" s="327"/>
      <c r="J26" s="327"/>
    </row>
    <row r="27" spans="1:14" ht="17.25" customHeight="1">
      <c r="A27" s="327" t="e">
        <f>silabus!#REF!</f>
        <v>#REF!</v>
      </c>
      <c r="B27" s="327"/>
      <c r="C27" s="327"/>
      <c r="D27" s="327"/>
      <c r="E27" s="327"/>
      <c r="F27" s="327"/>
      <c r="G27" s="327"/>
      <c r="H27" s="327"/>
      <c r="I27" s="327"/>
      <c r="J27" s="327"/>
    </row>
    <row r="29" spans="1:14" ht="17.25" customHeight="1">
      <c r="A29" s="5" t="s">
        <v>92</v>
      </c>
    </row>
    <row r="30" spans="1:14" ht="34.5" customHeight="1">
      <c r="A30" s="327" t="e">
        <f>silabus!#REF!</f>
        <v>#REF!</v>
      </c>
      <c r="B30" s="327"/>
      <c r="C30" s="327"/>
      <c r="D30" s="327"/>
      <c r="E30" s="327"/>
      <c r="F30" s="327"/>
      <c r="G30" s="327"/>
      <c r="H30" s="327"/>
      <c r="I30" s="327"/>
      <c r="J30" s="327"/>
    </row>
    <row r="31" spans="1:14" ht="34.5" customHeight="1">
      <c r="A31" s="327" t="e">
        <f>silabus!#REF!</f>
        <v>#REF!</v>
      </c>
      <c r="B31" s="327"/>
      <c r="C31" s="327"/>
      <c r="D31" s="327"/>
      <c r="E31" s="327"/>
      <c r="F31" s="327"/>
      <c r="G31" s="327"/>
      <c r="H31" s="327"/>
      <c r="I31" s="327"/>
      <c r="J31" s="327"/>
    </row>
    <row r="33" spans="1:10" ht="17.25" customHeight="1">
      <c r="A33" s="5" t="s">
        <v>93</v>
      </c>
    </row>
    <row r="34" spans="1:10" ht="62.25" customHeight="1">
      <c r="A34" s="327" t="e">
        <f>matrik!#REF!</f>
        <v>#REF!</v>
      </c>
      <c r="B34" s="327"/>
      <c r="C34" s="327"/>
      <c r="D34" s="327"/>
      <c r="E34" s="327"/>
      <c r="F34" s="327"/>
      <c r="G34" s="327"/>
      <c r="H34" s="327"/>
      <c r="I34" s="327"/>
      <c r="J34" s="327"/>
    </row>
    <row r="35" spans="1:10" ht="49.5" customHeight="1">
      <c r="A35" s="327" t="e">
        <f>matrik!#REF!</f>
        <v>#REF!</v>
      </c>
      <c r="B35" s="327"/>
      <c r="C35" s="327"/>
      <c r="D35" s="327"/>
      <c r="E35" s="327"/>
      <c r="F35" s="327"/>
      <c r="G35" s="327"/>
      <c r="H35" s="327"/>
      <c r="I35" s="327"/>
      <c r="J35" s="327"/>
    </row>
    <row r="37" spans="1:10" ht="17.25" customHeight="1">
      <c r="A37" s="5" t="s">
        <v>94</v>
      </c>
    </row>
    <row r="38" spans="1:10" ht="64.5" customHeight="1">
      <c r="A38" s="327" t="e">
        <f>silabus!#REF!</f>
        <v>#REF!</v>
      </c>
      <c r="B38" s="327"/>
      <c r="C38" s="327"/>
      <c r="D38" s="327"/>
      <c r="E38" s="327"/>
      <c r="F38" s="327"/>
      <c r="G38" s="327"/>
      <c r="H38" s="327"/>
      <c r="I38" s="327"/>
      <c r="J38" s="327"/>
    </row>
    <row r="40" spans="1:10" ht="17.25" customHeight="1">
      <c r="A40" s="5" t="s">
        <v>95</v>
      </c>
    </row>
    <row r="41" spans="1:10" ht="17.25" customHeight="1">
      <c r="A41" s="1">
        <v>1</v>
      </c>
      <c r="B41" s="1" t="s">
        <v>370</v>
      </c>
      <c r="C41" s="1" t="str">
        <f>data!$C$13</f>
        <v>Saintifik</v>
      </c>
    </row>
    <row r="42" spans="1:10" ht="17.25" customHeight="1">
      <c r="A42" s="1">
        <v>2</v>
      </c>
      <c r="B42" s="1" t="s">
        <v>371</v>
      </c>
      <c r="C42" s="1" t="str">
        <f>data!$C$14</f>
        <v>Problem based learning</v>
      </c>
    </row>
    <row r="43" spans="1:10" ht="17.25" customHeight="1">
      <c r="A43" s="1">
        <v>3</v>
      </c>
      <c r="B43" s="1" t="s">
        <v>372</v>
      </c>
      <c r="C43" s="1" t="str">
        <f>data!$C$15</f>
        <v>Paparan, diskusi, tanya jawab, praktik dan eksperimen</v>
      </c>
    </row>
    <row r="45" spans="1:10" ht="17.25" customHeight="1">
      <c r="A45" s="5" t="s">
        <v>96</v>
      </c>
    </row>
    <row r="46" spans="1:10" ht="17.25" customHeight="1">
      <c r="A46" s="1">
        <v>1</v>
      </c>
      <c r="B46" s="1" t="str">
        <f>"Pertemuan ke "&amp;A46&amp;" = "&amp;data!$C$12&amp;" JP"</f>
        <v>Pertemuan ke 1 = 6 JP</v>
      </c>
    </row>
    <row r="47" spans="1:10" s="231" customFormat="1" ht="63">
      <c r="A47" s="467" t="s">
        <v>97</v>
      </c>
      <c r="B47" s="337"/>
      <c r="C47" s="467" t="s">
        <v>18</v>
      </c>
      <c r="D47" s="468"/>
      <c r="E47" s="467" t="str">
        <f>"Deskripsi Kegiatan / Pendekatan "&amp;C41</f>
        <v>Deskripsi Kegiatan / Pendekatan Saintifik</v>
      </c>
      <c r="F47" s="474"/>
      <c r="G47" s="468"/>
      <c r="H47" s="230" t="s">
        <v>384</v>
      </c>
    </row>
    <row r="48" spans="1:10" ht="17.25" customHeight="1">
      <c r="A48" s="463" t="s">
        <v>98</v>
      </c>
      <c r="B48" s="464"/>
      <c r="C48" s="464"/>
      <c r="D48" s="464"/>
      <c r="E48" s="464"/>
      <c r="F48" s="464"/>
      <c r="G48" s="464"/>
      <c r="H48" s="465"/>
    </row>
    <row r="49" spans="1:8" ht="189" customHeight="1">
      <c r="A49" s="463"/>
      <c r="B49" s="465"/>
      <c r="C49" s="461"/>
      <c r="D49" s="462"/>
      <c r="E49" s="475" t="str">
        <f>"1. Guru memberi salam, selanjutnya menanyakan kabar peserta didik, dengan menyampaikan ucapan “Bagaimana kabar kalian hari ini? Sudah siapkah belajar? Siapa yang tidak hadir dalam pembelajaran hari ini"&amp;"
2. Guru meminta peserta didik untuk mengecek kerapian seragam dan kebersihan kelas, minimal di sekitar meja dan kursi tempat duduknya"&amp;"
3. Guru meminta salah satu peserta didik untuk memimpin do’a"&amp;" 
4. Guru mengajukan pertanyaan tentang, materi pelajaran
5. Guru menyampaikan KD dan tujuan pembelajaran ranah pengetahuan yang akan dicapai"&amp;"
6. Guru menyampaikan manfaat pelajaran
7. Guru membagi kelas dalam kelompok yang masing-masing beranggotakan 3 peserta didik"</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pengetahuan yang akan dicapai
6. Guru menyampaikan manfaat pelajaran
7. Guru membagi kelas dalam kelompok yang masing-masing beranggotakan 3 peserta didik</v>
      </c>
      <c r="F49" s="476"/>
      <c r="G49" s="477"/>
      <c r="H49" s="229">
        <v>15</v>
      </c>
    </row>
    <row r="50" spans="1:8" ht="17.25" customHeight="1">
      <c r="A50" s="463" t="s">
        <v>99</v>
      </c>
      <c r="B50" s="464"/>
      <c r="C50" s="464"/>
      <c r="D50" s="464"/>
      <c r="E50" s="464"/>
      <c r="F50" s="464"/>
      <c r="G50" s="464"/>
      <c r="H50" s="465"/>
    </row>
    <row r="51" spans="1:8" ht="275.25" customHeight="1">
      <c r="A51" s="463"/>
      <c r="B51" s="465"/>
      <c r="C51" s="475" t="str">
        <f>matrik!C13</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51" s="477"/>
      <c r="E51" s="475" t="e">
        <f>silabus!#REF!</f>
        <v>#REF!</v>
      </c>
      <c r="F51" s="476"/>
      <c r="G51" s="477"/>
      <c r="H51" s="229" t="e">
        <f>M16</f>
        <v>#REF!</v>
      </c>
    </row>
    <row r="52" spans="1:8" ht="17.25" customHeight="1">
      <c r="A52" s="463" t="s">
        <v>100</v>
      </c>
      <c r="B52" s="464"/>
      <c r="C52" s="464"/>
      <c r="D52" s="464"/>
      <c r="E52" s="464"/>
      <c r="F52" s="464"/>
      <c r="G52" s="464"/>
      <c r="H52" s="465"/>
    </row>
    <row r="53" spans="1:8" ht="100.5" customHeight="1">
      <c r="A53" s="463"/>
      <c r="B53" s="465"/>
      <c r="C53" s="463"/>
      <c r="D53" s="465"/>
      <c r="E53" s="475" t="s">
        <v>383</v>
      </c>
      <c r="F53" s="476"/>
      <c r="G53" s="477"/>
      <c r="H53" s="229">
        <v>15</v>
      </c>
    </row>
    <row r="55" spans="1:8" ht="17.25" customHeight="1">
      <c r="A55" s="1">
        <v>2</v>
      </c>
      <c r="B55" s="1" t="str">
        <f>"Pertemuan ke "&amp;A55&amp;" = "&amp;data!$C$12&amp;" JP"</f>
        <v>Pertemuan ke 2 = 6 JP</v>
      </c>
    </row>
    <row r="56" spans="1:8" ht="17.25" customHeight="1">
      <c r="A56" s="467" t="s">
        <v>97</v>
      </c>
      <c r="B56" s="337"/>
      <c r="C56" s="467" t="s">
        <v>18</v>
      </c>
      <c r="D56" s="468"/>
      <c r="E56" s="467" t="str">
        <f>E47</f>
        <v>Deskripsi Kegiatan / Pendekatan Saintifik</v>
      </c>
      <c r="F56" s="474"/>
      <c r="G56" s="468"/>
      <c r="H56" s="230" t="s">
        <v>35</v>
      </c>
    </row>
    <row r="57" spans="1:8" ht="17.25" customHeight="1">
      <c r="A57" s="463" t="s">
        <v>98</v>
      </c>
      <c r="B57" s="464"/>
      <c r="C57" s="464"/>
      <c r="D57" s="464"/>
      <c r="E57" s="464"/>
      <c r="F57" s="464"/>
      <c r="G57" s="464"/>
      <c r="H57" s="465"/>
    </row>
    <row r="58" spans="1:8" ht="189" customHeight="1">
      <c r="A58" s="463"/>
      <c r="B58" s="465"/>
      <c r="C58" s="461"/>
      <c r="D58" s="462"/>
      <c r="E58" s="475" t="str">
        <f>"1. Guru memberi salam, selanjutnya menanyakan kabar peserta didik, dengan menyampaikan ucapan “Bagaimana kabar kalian hari ini? Sudah siapkah belajar? Siapa yang tidak hadir dalam pembelajaran hari ini"&amp;"
2. Guru meminta peserta didik untuk mengecek kerapian seragam dan kebersihan kelas, minimal di sekitar meja dan kursi tempat duduknya"&amp;"
3. Guru meminta salah satu peserta didik untuk memimpin do’a"&amp;" 
4. Guru mengajukan pertanyaan tentang, materi pelajaran
5. Guru menyampaikan KD dan tujuan pembelajaran ranah keterampilan yang akan dicapai"&amp;"
6. Guru menyampaikan manfaat pelajaran
7. Guru membagi kelas dalam kelompok yang masing-masing beranggotakan 3 peserta didik"</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58" s="476"/>
      <c r="G58" s="477"/>
      <c r="H58" s="229">
        <f>H49</f>
        <v>15</v>
      </c>
    </row>
    <row r="59" spans="1:8" ht="17.25" customHeight="1">
      <c r="A59" s="463" t="s">
        <v>99</v>
      </c>
      <c r="B59" s="464"/>
      <c r="C59" s="464"/>
      <c r="D59" s="464"/>
      <c r="E59" s="464"/>
      <c r="F59" s="464"/>
      <c r="G59" s="464"/>
      <c r="H59" s="465"/>
    </row>
    <row r="60" spans="1:8" ht="273.75" customHeight="1">
      <c r="A60" s="463"/>
      <c r="B60" s="465"/>
      <c r="C60" s="475" t="str">
        <f>C51</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60" s="477"/>
      <c r="E60" s="475" t="e">
        <f>E51</f>
        <v>#REF!</v>
      </c>
      <c r="F60" s="476"/>
      <c r="G60" s="477"/>
      <c r="H60" s="229" t="e">
        <f>H51</f>
        <v>#REF!</v>
      </c>
    </row>
    <row r="61" spans="1:8" ht="17.25" customHeight="1">
      <c r="A61" s="463" t="s">
        <v>100</v>
      </c>
      <c r="B61" s="464"/>
      <c r="C61" s="464"/>
      <c r="D61" s="464"/>
      <c r="E61" s="464"/>
      <c r="F61" s="464"/>
      <c r="G61" s="464"/>
      <c r="H61" s="465"/>
    </row>
    <row r="62" spans="1:8" ht="100.5" customHeight="1">
      <c r="A62" s="463"/>
      <c r="B62" s="465"/>
      <c r="C62" s="336"/>
      <c r="D62" s="337"/>
      <c r="E62" s="475" t="str">
        <f>E53</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62" s="476"/>
      <c r="G62" s="477"/>
      <c r="H62" s="229">
        <f>H53</f>
        <v>15</v>
      </c>
    </row>
    <row r="63" spans="1:8" ht="17.25" hidden="1" customHeight="1"/>
    <row r="64" spans="1:8" ht="17.25" hidden="1" customHeight="1">
      <c r="A64" s="1">
        <v>3</v>
      </c>
      <c r="B64" s="1" t="str">
        <f>"Pertemuan ke "&amp;A64&amp;" = "&amp;data!$C$12&amp;" JP"</f>
        <v>Pertemuan ke 3 = 6 JP</v>
      </c>
    </row>
    <row r="65" spans="1:8" ht="17.25" hidden="1" customHeight="1">
      <c r="A65" s="467" t="s">
        <v>97</v>
      </c>
      <c r="B65" s="337"/>
      <c r="C65" s="467" t="s">
        <v>18</v>
      </c>
      <c r="D65" s="468"/>
      <c r="E65" s="467" t="str">
        <f>E56</f>
        <v>Deskripsi Kegiatan / Pendekatan Saintifik</v>
      </c>
      <c r="F65" s="474"/>
      <c r="G65" s="468"/>
      <c r="H65" s="230" t="s">
        <v>35</v>
      </c>
    </row>
    <row r="66" spans="1:8" ht="17.25" hidden="1" customHeight="1">
      <c r="A66" s="463" t="s">
        <v>98</v>
      </c>
      <c r="B66" s="464"/>
      <c r="C66" s="464"/>
      <c r="D66" s="464"/>
      <c r="E66" s="464"/>
      <c r="F66" s="464"/>
      <c r="G66" s="464"/>
      <c r="H66" s="465"/>
    </row>
    <row r="67" spans="1:8" ht="189" hidden="1" customHeight="1">
      <c r="A67" s="463"/>
      <c r="B67" s="465"/>
      <c r="C67" s="461"/>
      <c r="D67" s="462"/>
      <c r="E67" s="475" t="str">
        <f>E58</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67" s="476"/>
      <c r="G67" s="477"/>
      <c r="H67" s="228">
        <f>H58</f>
        <v>15</v>
      </c>
    </row>
    <row r="68" spans="1:8" ht="17.25" hidden="1" customHeight="1">
      <c r="A68" s="463" t="s">
        <v>99</v>
      </c>
      <c r="B68" s="464"/>
      <c r="C68" s="464"/>
      <c r="D68" s="464"/>
      <c r="E68" s="464"/>
      <c r="F68" s="464"/>
      <c r="G68" s="464"/>
      <c r="H68" s="465"/>
    </row>
    <row r="69" spans="1:8" ht="261" hidden="1" customHeight="1">
      <c r="A69" s="463"/>
      <c r="B69" s="465"/>
      <c r="C69" s="475" t="str">
        <f>C60</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69" s="477"/>
      <c r="E69" s="475" t="e">
        <f>E60</f>
        <v>#REF!</v>
      </c>
      <c r="F69" s="476"/>
      <c r="G69" s="477"/>
      <c r="H69" s="229" t="e">
        <f>H60</f>
        <v>#REF!</v>
      </c>
    </row>
    <row r="70" spans="1:8" ht="17.25" hidden="1" customHeight="1">
      <c r="A70" s="463" t="s">
        <v>100</v>
      </c>
      <c r="B70" s="464"/>
      <c r="C70" s="464"/>
      <c r="D70" s="464"/>
      <c r="E70" s="464"/>
      <c r="F70" s="464"/>
      <c r="G70" s="464"/>
      <c r="H70" s="465"/>
    </row>
    <row r="71" spans="1:8" ht="100.5" hidden="1" customHeight="1">
      <c r="A71" s="463"/>
      <c r="B71" s="465"/>
      <c r="C71" s="336"/>
      <c r="D71" s="337"/>
      <c r="E71" s="475" t="str">
        <f>E62</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71" s="476"/>
      <c r="G71" s="477"/>
      <c r="H71" s="229">
        <f>H62</f>
        <v>15</v>
      </c>
    </row>
    <row r="72" spans="1:8" ht="17.25" hidden="1" customHeight="1"/>
    <row r="73" spans="1:8" ht="17.25" hidden="1" customHeight="1">
      <c r="A73" s="1">
        <v>4</v>
      </c>
      <c r="B73" s="1" t="str">
        <f>"Pertemuan ke "&amp;A73&amp;" = "&amp;data!$C$12&amp;" JP"</f>
        <v>Pertemuan ke 4 = 6 JP</v>
      </c>
    </row>
    <row r="74" spans="1:8" ht="17.25" hidden="1" customHeight="1">
      <c r="A74" s="467" t="s">
        <v>97</v>
      </c>
      <c r="B74" s="337"/>
      <c r="C74" s="467" t="s">
        <v>18</v>
      </c>
      <c r="D74" s="468"/>
      <c r="E74" s="467" t="str">
        <f>E65</f>
        <v>Deskripsi Kegiatan / Pendekatan Saintifik</v>
      </c>
      <c r="F74" s="474"/>
      <c r="G74" s="468"/>
      <c r="H74" s="230" t="s">
        <v>35</v>
      </c>
    </row>
    <row r="75" spans="1:8" ht="17.25" hidden="1" customHeight="1">
      <c r="A75" s="463" t="s">
        <v>98</v>
      </c>
      <c r="B75" s="464"/>
      <c r="C75" s="464"/>
      <c r="D75" s="464"/>
      <c r="E75" s="464"/>
      <c r="F75" s="464"/>
      <c r="G75" s="464"/>
      <c r="H75" s="465"/>
    </row>
    <row r="76" spans="1:8" ht="17.25" hidden="1" customHeight="1">
      <c r="A76" s="463"/>
      <c r="B76" s="465"/>
      <c r="C76" s="336"/>
      <c r="D76" s="337"/>
      <c r="E76" s="336" t="str">
        <f>E67</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76" s="473"/>
      <c r="G76" s="337"/>
      <c r="H76" s="229">
        <f>H67</f>
        <v>15</v>
      </c>
    </row>
    <row r="77" spans="1:8" ht="17.25" hidden="1" customHeight="1">
      <c r="A77" s="463" t="s">
        <v>99</v>
      </c>
      <c r="B77" s="464"/>
      <c r="C77" s="464"/>
      <c r="D77" s="464"/>
      <c r="E77" s="464"/>
      <c r="F77" s="464"/>
      <c r="G77" s="464"/>
      <c r="H77" s="465"/>
    </row>
    <row r="78" spans="1:8" ht="17.25" hidden="1" customHeight="1">
      <c r="A78" s="463"/>
      <c r="B78" s="465"/>
      <c r="C78" s="336" t="str">
        <f>C69</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78" s="337"/>
      <c r="E78" s="336" t="e">
        <f>E69</f>
        <v>#REF!</v>
      </c>
      <c r="F78" s="473"/>
      <c r="G78" s="337"/>
      <c r="H78" s="229" t="e">
        <f>H69</f>
        <v>#REF!</v>
      </c>
    </row>
    <row r="79" spans="1:8" ht="17.25" hidden="1" customHeight="1">
      <c r="A79" s="463" t="s">
        <v>100</v>
      </c>
      <c r="B79" s="464"/>
      <c r="C79" s="464"/>
      <c r="D79" s="464"/>
      <c r="E79" s="464"/>
      <c r="F79" s="464"/>
      <c r="G79" s="464"/>
      <c r="H79" s="465"/>
    </row>
    <row r="80" spans="1:8" ht="17.25" hidden="1" customHeight="1">
      <c r="A80" s="463"/>
      <c r="B80" s="465"/>
      <c r="C80" s="336"/>
      <c r="D80" s="337"/>
      <c r="E80" s="336" t="str">
        <f>E71</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80" s="473"/>
      <c r="G80" s="337"/>
      <c r="H80" s="229">
        <f>H71</f>
        <v>15</v>
      </c>
    </row>
    <row r="81" spans="1:8" ht="17.25" hidden="1" customHeight="1"/>
    <row r="82" spans="1:8" ht="17.25" hidden="1" customHeight="1">
      <c r="A82" s="1">
        <v>5</v>
      </c>
      <c r="B82" s="1" t="str">
        <f>"Pertemuan ke "&amp;A82&amp;" = "&amp;data!$C$12&amp;" JP"</f>
        <v>Pertemuan ke 5 = 6 JP</v>
      </c>
    </row>
    <row r="83" spans="1:8" ht="17.25" hidden="1" customHeight="1">
      <c r="A83" s="467" t="s">
        <v>97</v>
      </c>
      <c r="B83" s="337"/>
      <c r="C83" s="467" t="s">
        <v>18</v>
      </c>
      <c r="D83" s="468"/>
      <c r="E83" s="467" t="str">
        <f>E74</f>
        <v>Deskripsi Kegiatan / Pendekatan Saintifik</v>
      </c>
      <c r="F83" s="474"/>
      <c r="G83" s="468"/>
      <c r="H83" s="230" t="s">
        <v>35</v>
      </c>
    </row>
    <row r="84" spans="1:8" ht="17.25" hidden="1" customHeight="1">
      <c r="A84" s="463" t="s">
        <v>98</v>
      </c>
      <c r="B84" s="464"/>
      <c r="C84" s="464"/>
      <c r="D84" s="464"/>
      <c r="E84" s="464"/>
      <c r="F84" s="464"/>
      <c r="G84" s="464"/>
      <c r="H84" s="465"/>
    </row>
    <row r="85" spans="1:8" ht="17.25" hidden="1" customHeight="1">
      <c r="A85" s="463"/>
      <c r="B85" s="465"/>
      <c r="C85" s="336"/>
      <c r="D85" s="337"/>
      <c r="E85" s="336" t="str">
        <f>E76</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85" s="473"/>
      <c r="G85" s="337"/>
      <c r="H85" s="229">
        <f>H76</f>
        <v>15</v>
      </c>
    </row>
    <row r="86" spans="1:8" ht="17.25" hidden="1" customHeight="1">
      <c r="A86" s="463" t="s">
        <v>99</v>
      </c>
      <c r="B86" s="464"/>
      <c r="C86" s="464"/>
      <c r="D86" s="464"/>
      <c r="E86" s="464"/>
      <c r="F86" s="464"/>
      <c r="G86" s="464"/>
      <c r="H86" s="465"/>
    </row>
    <row r="87" spans="1:8" ht="17.25" hidden="1" customHeight="1">
      <c r="A87" s="463"/>
      <c r="B87" s="465"/>
      <c r="C87" s="336" t="str">
        <f>C78</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87" s="337"/>
      <c r="E87" s="336" t="e">
        <f>E78</f>
        <v>#REF!</v>
      </c>
      <c r="F87" s="473"/>
      <c r="G87" s="337"/>
      <c r="H87" s="229" t="e">
        <f>H78</f>
        <v>#REF!</v>
      </c>
    </row>
    <row r="88" spans="1:8" ht="17.25" hidden="1" customHeight="1">
      <c r="A88" s="463" t="s">
        <v>100</v>
      </c>
      <c r="B88" s="464"/>
      <c r="C88" s="464"/>
      <c r="D88" s="464"/>
      <c r="E88" s="464"/>
      <c r="F88" s="464"/>
      <c r="G88" s="464"/>
      <c r="H88" s="465"/>
    </row>
    <row r="89" spans="1:8" ht="17.25" hidden="1" customHeight="1">
      <c r="A89" s="463"/>
      <c r="B89" s="465"/>
      <c r="C89" s="336"/>
      <c r="D89" s="337"/>
      <c r="E89" s="336" t="str">
        <f>E80</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89" s="473"/>
      <c r="G89" s="337"/>
      <c r="H89" s="229">
        <f>H80</f>
        <v>15</v>
      </c>
    </row>
    <row r="90" spans="1:8" ht="17.25" hidden="1" customHeight="1"/>
    <row r="91" spans="1:8" ht="17.25" hidden="1" customHeight="1">
      <c r="A91" s="1">
        <v>6</v>
      </c>
      <c r="B91" s="1" t="str">
        <f>"Pertemuan ke "&amp;A91&amp;" = "&amp;data!$C$12&amp;" JP"</f>
        <v>Pertemuan ke 6 = 6 JP</v>
      </c>
    </row>
    <row r="92" spans="1:8" ht="17.25" hidden="1" customHeight="1">
      <c r="A92" s="467" t="s">
        <v>97</v>
      </c>
      <c r="B92" s="337"/>
      <c r="C92" s="467" t="s">
        <v>18</v>
      </c>
      <c r="D92" s="468"/>
      <c r="E92" s="467" t="str">
        <f>E83</f>
        <v>Deskripsi Kegiatan / Pendekatan Saintifik</v>
      </c>
      <c r="F92" s="474"/>
      <c r="G92" s="468"/>
      <c r="H92" s="230" t="s">
        <v>35</v>
      </c>
    </row>
    <row r="93" spans="1:8" ht="17.25" hidden="1" customHeight="1">
      <c r="A93" s="463" t="s">
        <v>98</v>
      </c>
      <c r="B93" s="464"/>
      <c r="C93" s="464"/>
      <c r="D93" s="464"/>
      <c r="E93" s="464"/>
      <c r="F93" s="464"/>
      <c r="G93" s="464"/>
      <c r="H93" s="465"/>
    </row>
    <row r="94" spans="1:8" ht="17.25" hidden="1" customHeight="1">
      <c r="A94" s="463"/>
      <c r="B94" s="465"/>
      <c r="C94" s="336"/>
      <c r="D94" s="337"/>
      <c r="E94" s="336" t="str">
        <f>E85</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94" s="473"/>
      <c r="G94" s="337"/>
      <c r="H94" s="229">
        <f>H85</f>
        <v>15</v>
      </c>
    </row>
    <row r="95" spans="1:8" ht="17.25" hidden="1" customHeight="1">
      <c r="A95" s="463" t="s">
        <v>99</v>
      </c>
      <c r="B95" s="464"/>
      <c r="C95" s="464"/>
      <c r="D95" s="464"/>
      <c r="E95" s="464"/>
      <c r="F95" s="464"/>
      <c r="G95" s="464"/>
      <c r="H95" s="465"/>
    </row>
    <row r="96" spans="1:8" ht="17.25" hidden="1" customHeight="1">
      <c r="A96" s="463"/>
      <c r="B96" s="465"/>
      <c r="C96" s="336" t="str">
        <f>C87</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96" s="337"/>
      <c r="E96" s="336" t="e">
        <f>E87</f>
        <v>#REF!</v>
      </c>
      <c r="F96" s="473"/>
      <c r="G96" s="337"/>
      <c r="H96" s="229" t="e">
        <f>H87</f>
        <v>#REF!</v>
      </c>
    </row>
    <row r="97" spans="1:8" ht="17.25" hidden="1" customHeight="1">
      <c r="A97" s="463" t="s">
        <v>100</v>
      </c>
      <c r="B97" s="464"/>
      <c r="C97" s="464"/>
      <c r="D97" s="464"/>
      <c r="E97" s="464"/>
      <c r="F97" s="464"/>
      <c r="G97" s="464"/>
      <c r="H97" s="465"/>
    </row>
    <row r="98" spans="1:8" ht="17.25" hidden="1" customHeight="1">
      <c r="A98" s="463"/>
      <c r="B98" s="465"/>
      <c r="C98" s="336"/>
      <c r="D98" s="337"/>
      <c r="E98" s="336" t="str">
        <f>E89</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98" s="473"/>
      <c r="G98" s="337"/>
      <c r="H98" s="229">
        <f>H89</f>
        <v>15</v>
      </c>
    </row>
    <row r="99" spans="1:8" ht="17.25" hidden="1" customHeight="1"/>
    <row r="100" spans="1:8" ht="17.25" hidden="1" customHeight="1">
      <c r="A100" s="1">
        <v>7</v>
      </c>
      <c r="B100" s="1" t="str">
        <f>"Pertemuan ke "&amp;A100&amp;" = "&amp;data!$C$12&amp;" JP"</f>
        <v>Pertemuan ke 7 = 6 JP</v>
      </c>
    </row>
    <row r="101" spans="1:8" ht="17.25" hidden="1" customHeight="1">
      <c r="A101" s="467" t="s">
        <v>97</v>
      </c>
      <c r="B101" s="337"/>
      <c r="C101" s="467" t="s">
        <v>18</v>
      </c>
      <c r="D101" s="468"/>
      <c r="E101" s="467" t="str">
        <f>E92</f>
        <v>Deskripsi Kegiatan / Pendekatan Saintifik</v>
      </c>
      <c r="F101" s="474"/>
      <c r="G101" s="468"/>
      <c r="H101" s="230" t="s">
        <v>35</v>
      </c>
    </row>
    <row r="102" spans="1:8" ht="17.25" hidden="1" customHeight="1">
      <c r="A102" s="463" t="s">
        <v>98</v>
      </c>
      <c r="B102" s="464"/>
      <c r="C102" s="464"/>
      <c r="D102" s="464"/>
      <c r="E102" s="464"/>
      <c r="F102" s="464"/>
      <c r="G102" s="464"/>
      <c r="H102" s="465"/>
    </row>
    <row r="103" spans="1:8" ht="17.25" hidden="1" customHeight="1">
      <c r="A103" s="463"/>
      <c r="B103" s="465"/>
      <c r="C103" s="336"/>
      <c r="D103" s="337"/>
      <c r="E103" s="336" t="str">
        <f>E94</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03" s="473"/>
      <c r="G103" s="337"/>
      <c r="H103" s="229">
        <f>H94</f>
        <v>15</v>
      </c>
    </row>
    <row r="104" spans="1:8" ht="17.25" hidden="1" customHeight="1">
      <c r="A104" s="463" t="s">
        <v>99</v>
      </c>
      <c r="B104" s="464"/>
      <c r="C104" s="464"/>
      <c r="D104" s="464"/>
      <c r="E104" s="464"/>
      <c r="F104" s="464"/>
      <c r="G104" s="464"/>
      <c r="H104" s="465"/>
    </row>
    <row r="105" spans="1:8" ht="17.25" hidden="1" customHeight="1">
      <c r="A105" s="463"/>
      <c r="B105" s="465"/>
      <c r="C105" s="336" t="str">
        <f>C96</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05" s="337"/>
      <c r="E105" s="336" t="e">
        <f>E96</f>
        <v>#REF!</v>
      </c>
      <c r="F105" s="473"/>
      <c r="G105" s="337"/>
      <c r="H105" s="229" t="e">
        <f>H96</f>
        <v>#REF!</v>
      </c>
    </row>
    <row r="106" spans="1:8" ht="17.25" hidden="1" customHeight="1">
      <c r="A106" s="463" t="s">
        <v>100</v>
      </c>
      <c r="B106" s="464"/>
      <c r="C106" s="464"/>
      <c r="D106" s="464"/>
      <c r="E106" s="464"/>
      <c r="F106" s="464"/>
      <c r="G106" s="464"/>
      <c r="H106" s="465"/>
    </row>
    <row r="107" spans="1:8" ht="17.25" hidden="1" customHeight="1">
      <c r="A107" s="463"/>
      <c r="B107" s="465"/>
      <c r="C107" s="336"/>
      <c r="D107" s="337"/>
      <c r="E107" s="336" t="str">
        <f>E98</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07" s="473"/>
      <c r="G107" s="337"/>
      <c r="H107" s="229">
        <f>H98</f>
        <v>15</v>
      </c>
    </row>
    <row r="108" spans="1:8" ht="17.25" hidden="1" customHeight="1"/>
    <row r="109" spans="1:8" ht="17.25" hidden="1" customHeight="1">
      <c r="A109" s="1">
        <v>8</v>
      </c>
      <c r="B109" s="1" t="str">
        <f>"Pertemuan ke "&amp;A109&amp;" = "&amp;data!$C$12&amp;" JP"</f>
        <v>Pertemuan ke 8 = 6 JP</v>
      </c>
    </row>
    <row r="110" spans="1:8" ht="17.25" hidden="1" customHeight="1">
      <c r="A110" s="467" t="s">
        <v>97</v>
      </c>
      <c r="B110" s="337"/>
      <c r="C110" s="467" t="s">
        <v>18</v>
      </c>
      <c r="D110" s="468"/>
      <c r="E110" s="467" t="str">
        <f>E101</f>
        <v>Deskripsi Kegiatan / Pendekatan Saintifik</v>
      </c>
      <c r="F110" s="474"/>
      <c r="G110" s="468"/>
      <c r="H110" s="230" t="s">
        <v>35</v>
      </c>
    </row>
    <row r="111" spans="1:8" ht="17.25" hidden="1" customHeight="1">
      <c r="A111" s="463" t="s">
        <v>98</v>
      </c>
      <c r="B111" s="464"/>
      <c r="C111" s="464"/>
      <c r="D111" s="464"/>
      <c r="E111" s="464"/>
      <c r="F111" s="464"/>
      <c r="G111" s="464"/>
      <c r="H111" s="465"/>
    </row>
    <row r="112" spans="1:8" ht="17.25" hidden="1" customHeight="1">
      <c r="A112" s="463"/>
      <c r="B112" s="465"/>
      <c r="C112" s="336"/>
      <c r="D112" s="337"/>
      <c r="E112" s="336" t="str">
        <f>E103</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12" s="473"/>
      <c r="G112" s="337"/>
      <c r="H112" s="229">
        <f>H103</f>
        <v>15</v>
      </c>
    </row>
    <row r="113" spans="1:8" ht="17.25" hidden="1" customHeight="1">
      <c r="A113" s="463" t="s">
        <v>99</v>
      </c>
      <c r="B113" s="464"/>
      <c r="C113" s="464"/>
      <c r="D113" s="464"/>
      <c r="E113" s="464"/>
      <c r="F113" s="464"/>
      <c r="G113" s="464"/>
      <c r="H113" s="465"/>
    </row>
    <row r="114" spans="1:8" ht="17.25" hidden="1" customHeight="1">
      <c r="A114" s="463"/>
      <c r="B114" s="465"/>
      <c r="C114" s="336" t="str">
        <f>C105</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14" s="337"/>
      <c r="E114" s="336" t="e">
        <f>E105</f>
        <v>#REF!</v>
      </c>
      <c r="F114" s="473"/>
      <c r="G114" s="337"/>
      <c r="H114" s="229" t="e">
        <f>H105</f>
        <v>#REF!</v>
      </c>
    </row>
    <row r="115" spans="1:8" ht="17.25" hidden="1" customHeight="1">
      <c r="A115" s="463" t="s">
        <v>100</v>
      </c>
      <c r="B115" s="464"/>
      <c r="C115" s="464"/>
      <c r="D115" s="464"/>
      <c r="E115" s="464"/>
      <c r="F115" s="464"/>
      <c r="G115" s="464"/>
      <c r="H115" s="465"/>
    </row>
    <row r="116" spans="1:8" ht="17.25" hidden="1" customHeight="1">
      <c r="A116" s="463"/>
      <c r="B116" s="465"/>
      <c r="C116" s="336"/>
      <c r="D116" s="337"/>
      <c r="E116" s="336" t="str">
        <f>E107</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16" s="473"/>
      <c r="G116" s="337"/>
      <c r="H116" s="229">
        <f>H107</f>
        <v>15</v>
      </c>
    </row>
    <row r="117" spans="1:8" ht="17.25" hidden="1" customHeight="1"/>
    <row r="118" spans="1:8" ht="17.25" hidden="1" customHeight="1">
      <c r="A118" s="1">
        <v>9</v>
      </c>
      <c r="B118" s="1" t="str">
        <f>"Pertemuan ke "&amp;A118&amp;" = "&amp;data!$C$12&amp;" JP"</f>
        <v>Pertemuan ke 9 = 6 JP</v>
      </c>
    </row>
    <row r="119" spans="1:8" ht="17.25" hidden="1" customHeight="1">
      <c r="A119" s="467" t="s">
        <v>97</v>
      </c>
      <c r="B119" s="337"/>
      <c r="C119" s="467" t="s">
        <v>18</v>
      </c>
      <c r="D119" s="468"/>
      <c r="E119" s="467" t="str">
        <f>E110</f>
        <v>Deskripsi Kegiatan / Pendekatan Saintifik</v>
      </c>
      <c r="F119" s="474"/>
      <c r="G119" s="468"/>
      <c r="H119" s="230" t="s">
        <v>35</v>
      </c>
    </row>
    <row r="120" spans="1:8" ht="17.25" hidden="1" customHeight="1">
      <c r="A120" s="463" t="s">
        <v>98</v>
      </c>
      <c r="B120" s="464"/>
      <c r="C120" s="464"/>
      <c r="D120" s="464"/>
      <c r="E120" s="464"/>
      <c r="F120" s="464"/>
      <c r="G120" s="464"/>
      <c r="H120" s="465"/>
    </row>
    <row r="121" spans="1:8" ht="17.25" hidden="1" customHeight="1">
      <c r="A121" s="463"/>
      <c r="B121" s="465"/>
      <c r="C121" s="336"/>
      <c r="D121" s="337"/>
      <c r="E121" s="336" t="str">
        <f>E112</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21" s="473"/>
      <c r="G121" s="337"/>
      <c r="H121" s="229">
        <f>H112</f>
        <v>15</v>
      </c>
    </row>
    <row r="122" spans="1:8" ht="17.25" hidden="1" customHeight="1">
      <c r="A122" s="463" t="s">
        <v>99</v>
      </c>
      <c r="B122" s="464"/>
      <c r="C122" s="464"/>
      <c r="D122" s="464"/>
      <c r="E122" s="464"/>
      <c r="F122" s="464"/>
      <c r="G122" s="464"/>
      <c r="H122" s="465"/>
    </row>
    <row r="123" spans="1:8" ht="17.25" hidden="1" customHeight="1">
      <c r="A123" s="463"/>
      <c r="B123" s="465"/>
      <c r="C123" s="336" t="str">
        <f>C114</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23" s="337"/>
      <c r="E123" s="336" t="e">
        <f>E114</f>
        <v>#REF!</v>
      </c>
      <c r="F123" s="473"/>
      <c r="G123" s="337"/>
      <c r="H123" s="229" t="e">
        <f>H114</f>
        <v>#REF!</v>
      </c>
    </row>
    <row r="124" spans="1:8" ht="17.25" hidden="1" customHeight="1">
      <c r="A124" s="463" t="s">
        <v>100</v>
      </c>
      <c r="B124" s="464"/>
      <c r="C124" s="464"/>
      <c r="D124" s="464"/>
      <c r="E124" s="464"/>
      <c r="F124" s="464"/>
      <c r="G124" s="464"/>
      <c r="H124" s="465"/>
    </row>
    <row r="125" spans="1:8" ht="17.25" hidden="1" customHeight="1">
      <c r="A125" s="463"/>
      <c r="B125" s="465"/>
      <c r="C125" s="336"/>
      <c r="D125" s="337"/>
      <c r="E125" s="336" t="str">
        <f>E116</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25" s="473"/>
      <c r="G125" s="337"/>
      <c r="H125" s="229">
        <f>H116</f>
        <v>15</v>
      </c>
    </row>
    <row r="126" spans="1:8" ht="17.25" hidden="1" customHeight="1"/>
    <row r="127" spans="1:8" ht="17.25" hidden="1" customHeight="1">
      <c r="A127" s="1">
        <v>10</v>
      </c>
      <c r="B127" s="1" t="str">
        <f>"Pertemuan ke "&amp;A127&amp;" = "&amp;data!$C$12&amp;" JP"</f>
        <v>Pertemuan ke 10 = 6 JP</v>
      </c>
    </row>
    <row r="128" spans="1:8" ht="17.25" hidden="1" customHeight="1">
      <c r="A128" s="467" t="s">
        <v>97</v>
      </c>
      <c r="B128" s="337"/>
      <c r="C128" s="467" t="s">
        <v>18</v>
      </c>
      <c r="D128" s="468"/>
      <c r="E128" s="467" t="str">
        <f>E119</f>
        <v>Deskripsi Kegiatan / Pendekatan Saintifik</v>
      </c>
      <c r="F128" s="474"/>
      <c r="G128" s="468"/>
      <c r="H128" s="230" t="s">
        <v>35</v>
      </c>
    </row>
    <row r="129" spans="1:8" ht="17.25" hidden="1" customHeight="1">
      <c r="A129" s="463" t="s">
        <v>98</v>
      </c>
      <c r="B129" s="464"/>
      <c r="C129" s="464"/>
      <c r="D129" s="464"/>
      <c r="E129" s="464"/>
      <c r="F129" s="464"/>
      <c r="G129" s="464"/>
      <c r="H129" s="465"/>
    </row>
    <row r="130" spans="1:8" ht="17.25" hidden="1" customHeight="1">
      <c r="A130" s="463"/>
      <c r="B130" s="465"/>
      <c r="C130" s="336"/>
      <c r="D130" s="337"/>
      <c r="E130" s="336" t="str">
        <f>E121</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30" s="473"/>
      <c r="G130" s="337"/>
      <c r="H130" s="229">
        <f>H121</f>
        <v>15</v>
      </c>
    </row>
    <row r="131" spans="1:8" ht="17.25" hidden="1" customHeight="1">
      <c r="A131" s="463" t="s">
        <v>99</v>
      </c>
      <c r="B131" s="464"/>
      <c r="C131" s="464"/>
      <c r="D131" s="464"/>
      <c r="E131" s="464"/>
      <c r="F131" s="464"/>
      <c r="G131" s="464"/>
      <c r="H131" s="465"/>
    </row>
    <row r="132" spans="1:8" ht="17.25" hidden="1" customHeight="1">
      <c r="A132" s="463"/>
      <c r="B132" s="465"/>
      <c r="C132" s="336" t="str">
        <f>C123</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32" s="337"/>
      <c r="E132" s="336" t="e">
        <f>E123</f>
        <v>#REF!</v>
      </c>
      <c r="F132" s="473"/>
      <c r="G132" s="337"/>
      <c r="H132" s="229" t="e">
        <f>H123</f>
        <v>#REF!</v>
      </c>
    </row>
    <row r="133" spans="1:8" ht="17.25" hidden="1" customHeight="1">
      <c r="A133" s="463" t="s">
        <v>100</v>
      </c>
      <c r="B133" s="464"/>
      <c r="C133" s="464"/>
      <c r="D133" s="464"/>
      <c r="E133" s="464"/>
      <c r="F133" s="464"/>
      <c r="G133" s="464"/>
      <c r="H133" s="465"/>
    </row>
    <row r="134" spans="1:8" ht="17.25" hidden="1" customHeight="1">
      <c r="A134" s="463"/>
      <c r="B134" s="465"/>
      <c r="C134" s="336"/>
      <c r="D134" s="337"/>
      <c r="E134" s="336" t="str">
        <f>E125</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34" s="473"/>
      <c r="G134" s="337"/>
      <c r="H134" s="229">
        <f>H125</f>
        <v>15</v>
      </c>
    </row>
    <row r="136" spans="1:8" ht="17.25" customHeight="1">
      <c r="A136" s="5" t="s">
        <v>101</v>
      </c>
    </row>
    <row r="137" spans="1:8" ht="17.25" customHeight="1">
      <c r="A137" s="1">
        <v>1</v>
      </c>
      <c r="B137" s="1" t="s">
        <v>108</v>
      </c>
    </row>
    <row r="138" spans="1:8" ht="17.25" customHeight="1">
      <c r="A138" s="228" t="s">
        <v>52</v>
      </c>
      <c r="B138" s="228" t="s">
        <v>102</v>
      </c>
      <c r="C138" s="228" t="s">
        <v>103</v>
      </c>
      <c r="D138" s="461" t="s">
        <v>104</v>
      </c>
      <c r="E138" s="462"/>
      <c r="F138" s="223"/>
      <c r="G138" s="223"/>
    </row>
    <row r="139" spans="1:8" ht="17.25" customHeight="1">
      <c r="A139" s="8">
        <v>1</v>
      </c>
      <c r="B139" s="227" t="s">
        <v>105</v>
      </c>
      <c r="C139" s="227" t="s">
        <v>144</v>
      </c>
      <c r="D139" s="467" t="s">
        <v>145</v>
      </c>
      <c r="E139" s="468"/>
      <c r="F139" s="15"/>
      <c r="G139" s="15"/>
    </row>
    <row r="140" spans="1:8" ht="17.25" customHeight="1">
      <c r="A140" s="8">
        <v>2</v>
      </c>
      <c r="B140" s="227" t="s">
        <v>106</v>
      </c>
      <c r="C140" s="227"/>
      <c r="D140" s="467"/>
      <c r="E140" s="468"/>
      <c r="F140" s="15"/>
      <c r="G140" s="15"/>
    </row>
    <row r="141" spans="1:8" ht="15.75">
      <c r="A141" s="8"/>
      <c r="B141" s="227" t="e">
        <f>A26</f>
        <v>#REF!</v>
      </c>
      <c r="C141" s="227" t="s">
        <v>146</v>
      </c>
      <c r="D141" s="467" t="s">
        <v>147</v>
      </c>
      <c r="E141" s="468"/>
      <c r="F141" s="15"/>
      <c r="G141" s="15"/>
    </row>
    <row r="142" spans="1:8" ht="17.25" customHeight="1">
      <c r="A142" s="8">
        <v>3</v>
      </c>
      <c r="B142" s="227" t="s">
        <v>107</v>
      </c>
      <c r="C142" s="227"/>
      <c r="D142" s="467"/>
      <c r="E142" s="468"/>
      <c r="F142" s="15"/>
      <c r="G142" s="15"/>
    </row>
    <row r="143" spans="1:8" ht="15.75">
      <c r="A143" s="8"/>
      <c r="B143" s="227" t="e">
        <f>A27</f>
        <v>#REF!</v>
      </c>
      <c r="C143" s="227" t="s">
        <v>148</v>
      </c>
      <c r="D143" s="467" t="s">
        <v>149</v>
      </c>
      <c r="E143" s="468"/>
      <c r="F143" s="15"/>
      <c r="G143" s="15"/>
    </row>
    <row r="145" spans="1:8" ht="17.25" customHeight="1">
      <c r="A145" s="1">
        <v>2</v>
      </c>
      <c r="B145" s="1" t="s">
        <v>179</v>
      </c>
    </row>
    <row r="146" spans="1:8" ht="17.25" customHeight="1">
      <c r="B146" s="1" t="s">
        <v>109</v>
      </c>
    </row>
    <row r="147" spans="1:8" ht="17.25" customHeight="1">
      <c r="B147" s="1" t="s">
        <v>150</v>
      </c>
    </row>
    <row r="148" spans="1:8" s="231" customFormat="1" ht="17.25" customHeight="1">
      <c r="A148" s="230" t="s">
        <v>52</v>
      </c>
      <c r="B148" s="230" t="s">
        <v>110</v>
      </c>
      <c r="C148" s="230" t="s">
        <v>111</v>
      </c>
      <c r="D148" s="230" t="s">
        <v>112</v>
      </c>
      <c r="E148" s="230" t="s">
        <v>113</v>
      </c>
      <c r="F148" s="230" t="s">
        <v>114</v>
      </c>
      <c r="G148" s="230" t="s">
        <v>115</v>
      </c>
      <c r="H148" s="1"/>
    </row>
    <row r="149" spans="1:8" ht="17.25" customHeight="1">
      <c r="A149" s="228"/>
      <c r="B149" s="228"/>
      <c r="C149" s="228" t="s">
        <v>177</v>
      </c>
      <c r="D149" s="228" t="s">
        <v>177</v>
      </c>
      <c r="E149" s="228" t="s">
        <v>177</v>
      </c>
      <c r="F149" s="228" t="s">
        <v>177</v>
      </c>
      <c r="G149" s="228"/>
    </row>
    <row r="150" spans="1:8" ht="17.25" customHeight="1">
      <c r="A150" s="8">
        <v>1</v>
      </c>
      <c r="B150" s="8" t="str">
        <f>pd!C6</f>
        <v>AHMAD JUNAIDI</v>
      </c>
      <c r="C150" s="8"/>
      <c r="D150" s="8"/>
      <c r="E150" s="8"/>
      <c r="F150" s="8"/>
      <c r="G150" s="8" t="str">
        <f>IF(COUNT(C150:F150)=0,"",IF(_xlfn.MODE.SNGL(C150:F150)=1,"Kurang",IF(_xlfn.MODE.SNGL(C150:F150)=2,"Cukup",IF(_xlfn.MODE.SNGL(C150:F150)=3,"Baik",IF(_xlfn.MODE.SNGL(C150:F150)=4,"Sangat Baik","")))))</f>
        <v/>
      </c>
    </row>
    <row r="151" spans="1:8" ht="17.25" customHeight="1">
      <c r="A151" s="8">
        <v>2</v>
      </c>
      <c r="B151" s="8" t="str">
        <f>pd!C7</f>
        <v>AHMAD RIYUDHA</v>
      </c>
      <c r="C151" s="8"/>
      <c r="D151" s="8"/>
      <c r="E151" s="8"/>
      <c r="F151" s="8"/>
      <c r="G151" s="8" t="str">
        <f t="shared" ref="G151:G189" si="0">IF(COUNT(C151:F151)=0,"",IF(_xlfn.MODE.SNGL(C151:F151)=1,"Kurang",IF(_xlfn.MODE.SNGL(C151:F151)=2,"Cukup",IF(_xlfn.MODE.SNGL(C151:F151)=3,"Baik",IF(_xlfn.MODE.SNGL(C151:F151)=4,"Sangat Baik","")))))</f>
        <v/>
      </c>
    </row>
    <row r="152" spans="1:8" ht="17.25" customHeight="1">
      <c r="A152" s="8">
        <v>3</v>
      </c>
      <c r="B152" s="8" t="str">
        <f>pd!C8</f>
        <v>AHMAD SAYUDINOR</v>
      </c>
      <c r="C152" s="8"/>
      <c r="D152" s="8"/>
      <c r="E152" s="8"/>
      <c r="F152" s="8"/>
      <c r="G152" s="8" t="str">
        <f t="shared" si="0"/>
        <v/>
      </c>
    </row>
    <row r="153" spans="1:8" ht="17.25" hidden="1" customHeight="1">
      <c r="A153" s="8">
        <v>4</v>
      </c>
      <c r="B153" s="8" t="str">
        <f>pd!C9</f>
        <v>HILMAN SYA'FEI</v>
      </c>
      <c r="C153" s="8"/>
      <c r="D153" s="8"/>
      <c r="E153" s="8"/>
      <c r="F153" s="8"/>
      <c r="G153" s="8" t="str">
        <f t="shared" si="0"/>
        <v/>
      </c>
    </row>
    <row r="154" spans="1:8" ht="17.25" hidden="1" customHeight="1">
      <c r="A154" s="8">
        <v>5</v>
      </c>
      <c r="B154" s="8" t="str">
        <f>pd!C10</f>
        <v>JAMALUDDIN</v>
      </c>
      <c r="C154" s="8"/>
      <c r="D154" s="8"/>
      <c r="E154" s="8"/>
      <c r="F154" s="8"/>
      <c r="G154" s="8" t="str">
        <f t="shared" si="0"/>
        <v/>
      </c>
    </row>
    <row r="155" spans="1:8" ht="17.25" hidden="1" customHeight="1">
      <c r="A155" s="8">
        <v>6</v>
      </c>
      <c r="B155" s="8" t="str">
        <f>pd!C11</f>
        <v>M. ADITYA RYANDI</v>
      </c>
      <c r="C155" s="8"/>
      <c r="D155" s="8"/>
      <c r="E155" s="8"/>
      <c r="F155" s="8"/>
      <c r="G155" s="8" t="str">
        <f t="shared" si="0"/>
        <v/>
      </c>
    </row>
    <row r="156" spans="1:8" ht="17.25" hidden="1" customHeight="1">
      <c r="A156" s="8">
        <v>7</v>
      </c>
      <c r="B156" s="8" t="str">
        <f>pd!C12</f>
        <v>M. ZAINAL AKBAR</v>
      </c>
      <c r="C156" s="8"/>
      <c r="D156" s="8"/>
      <c r="E156" s="8"/>
      <c r="F156" s="8"/>
      <c r="G156" s="8" t="str">
        <f t="shared" si="0"/>
        <v/>
      </c>
    </row>
    <row r="157" spans="1:8" ht="17.25" hidden="1" customHeight="1">
      <c r="A157" s="8">
        <v>8</v>
      </c>
      <c r="B157" s="8" t="str">
        <f>pd!C13</f>
        <v>MAULIDI</v>
      </c>
      <c r="C157" s="8"/>
      <c r="D157" s="8"/>
      <c r="E157" s="8"/>
      <c r="F157" s="8"/>
      <c r="G157" s="8" t="str">
        <f t="shared" si="0"/>
        <v/>
      </c>
    </row>
    <row r="158" spans="1:8" ht="17.25" hidden="1" customHeight="1">
      <c r="A158" s="8">
        <v>9</v>
      </c>
      <c r="B158" s="8" t="str">
        <f>pd!C14</f>
        <v>MUHAMMAD AGUS RIFANI</v>
      </c>
      <c r="C158" s="8"/>
      <c r="D158" s="8"/>
      <c r="E158" s="8"/>
      <c r="F158" s="8"/>
      <c r="G158" s="8" t="str">
        <f t="shared" si="0"/>
        <v/>
      </c>
    </row>
    <row r="159" spans="1:8" ht="17.25" hidden="1" customHeight="1">
      <c r="A159" s="8">
        <v>10</v>
      </c>
      <c r="B159" s="8" t="str">
        <f>pd!C15</f>
        <v>MUHAMMAD AKBAR</v>
      </c>
      <c r="C159" s="8"/>
      <c r="D159" s="8"/>
      <c r="E159" s="8"/>
      <c r="F159" s="8"/>
      <c r="G159" s="8" t="str">
        <f t="shared" si="0"/>
        <v/>
      </c>
    </row>
    <row r="160" spans="1:8" ht="17.25" hidden="1" customHeight="1">
      <c r="A160" s="8">
        <v>11</v>
      </c>
      <c r="B160" s="8" t="str">
        <f>pd!C16</f>
        <v>MUHAMMAD ALPIANOR</v>
      </c>
      <c r="C160" s="8"/>
      <c r="D160" s="8"/>
      <c r="E160" s="8"/>
      <c r="F160" s="8"/>
      <c r="G160" s="8" t="str">
        <f t="shared" si="0"/>
        <v/>
      </c>
    </row>
    <row r="161" spans="1:7" ht="17.25" hidden="1" customHeight="1">
      <c r="A161" s="8">
        <v>12</v>
      </c>
      <c r="B161" s="8" t="str">
        <f>pd!C17</f>
        <v>MUHAMMAD ANDRIAN</v>
      </c>
      <c r="C161" s="8"/>
      <c r="D161" s="8"/>
      <c r="E161" s="8"/>
      <c r="F161" s="8"/>
      <c r="G161" s="8" t="str">
        <f t="shared" si="0"/>
        <v/>
      </c>
    </row>
    <row r="162" spans="1:7" ht="17.25" hidden="1" customHeight="1">
      <c r="A162" s="8">
        <v>13</v>
      </c>
      <c r="B162" s="8" t="str">
        <f>pd!C18</f>
        <v>MUHAMMAD AZIDAN</v>
      </c>
      <c r="C162" s="8"/>
      <c r="D162" s="8"/>
      <c r="E162" s="8"/>
      <c r="F162" s="8"/>
      <c r="G162" s="8" t="str">
        <f t="shared" si="0"/>
        <v/>
      </c>
    </row>
    <row r="163" spans="1:7" ht="17.25" hidden="1" customHeight="1">
      <c r="A163" s="8">
        <v>14</v>
      </c>
      <c r="B163" s="8" t="str">
        <f>pd!C19</f>
        <v>MUHAMMAD FAHRIANSYAH</v>
      </c>
      <c r="C163" s="8"/>
      <c r="D163" s="8"/>
      <c r="E163" s="8"/>
      <c r="F163" s="8"/>
      <c r="G163" s="8" t="str">
        <f t="shared" si="0"/>
        <v/>
      </c>
    </row>
    <row r="164" spans="1:7" ht="17.25" hidden="1" customHeight="1">
      <c r="A164" s="8">
        <v>15</v>
      </c>
      <c r="B164" s="8" t="str">
        <f>pd!C20</f>
        <v>MUHAMMAD FAUZAN</v>
      </c>
      <c r="C164" s="8"/>
      <c r="D164" s="8"/>
      <c r="E164" s="8"/>
      <c r="F164" s="8"/>
      <c r="G164" s="8" t="str">
        <f t="shared" si="0"/>
        <v/>
      </c>
    </row>
    <row r="165" spans="1:7" ht="17.25" hidden="1" customHeight="1">
      <c r="A165" s="8">
        <v>16</v>
      </c>
      <c r="B165" s="8" t="str">
        <f>pd!C21</f>
        <v>MUHAMMAD FAZAL HAFIZH</v>
      </c>
      <c r="C165" s="8"/>
      <c r="D165" s="8"/>
      <c r="E165" s="8"/>
      <c r="F165" s="8"/>
      <c r="G165" s="8" t="str">
        <f t="shared" si="0"/>
        <v/>
      </c>
    </row>
    <row r="166" spans="1:7" ht="17.25" hidden="1" customHeight="1">
      <c r="A166" s="8">
        <v>17</v>
      </c>
      <c r="B166" s="8" t="str">
        <f>pd!C22</f>
        <v>MUHAMMAD FIKRI</v>
      </c>
      <c r="C166" s="8"/>
      <c r="D166" s="8"/>
      <c r="E166" s="8"/>
      <c r="F166" s="8"/>
      <c r="G166" s="8" t="str">
        <f t="shared" si="0"/>
        <v/>
      </c>
    </row>
    <row r="167" spans="1:7" ht="17.25" hidden="1" customHeight="1">
      <c r="A167" s="8">
        <v>18</v>
      </c>
      <c r="B167" s="8" t="str">
        <f>pd!C23</f>
        <v>MUHAMMAD IHWAN</v>
      </c>
      <c r="C167" s="8"/>
      <c r="D167" s="8"/>
      <c r="E167" s="8"/>
      <c r="F167" s="8"/>
      <c r="G167" s="8" t="str">
        <f t="shared" si="0"/>
        <v/>
      </c>
    </row>
    <row r="168" spans="1:7" ht="17.25" hidden="1" customHeight="1">
      <c r="A168" s="8">
        <v>19</v>
      </c>
      <c r="B168" s="8" t="str">
        <f>pd!C24</f>
        <v>MUHAMMAD IQBAL FIRDAUS</v>
      </c>
      <c r="C168" s="8"/>
      <c r="D168" s="8"/>
      <c r="E168" s="8"/>
      <c r="F168" s="8"/>
      <c r="G168" s="8" t="str">
        <f t="shared" si="0"/>
        <v/>
      </c>
    </row>
    <row r="169" spans="1:7" ht="17.25" hidden="1" customHeight="1">
      <c r="A169" s="8">
        <v>20</v>
      </c>
      <c r="B169" s="8" t="str">
        <f>pd!C25</f>
        <v>MUHAMMAD IZZA ARRAFI</v>
      </c>
      <c r="C169" s="8"/>
      <c r="D169" s="8"/>
      <c r="E169" s="8"/>
      <c r="F169" s="8"/>
      <c r="G169" s="8" t="str">
        <f t="shared" si="0"/>
        <v/>
      </c>
    </row>
    <row r="170" spans="1:7" ht="17.25" hidden="1" customHeight="1">
      <c r="A170" s="8">
        <v>21</v>
      </c>
      <c r="B170" s="8" t="str">
        <f>pd!C26</f>
        <v>MUHAMMAD MAHDI</v>
      </c>
      <c r="C170" s="8"/>
      <c r="D170" s="8"/>
      <c r="E170" s="8"/>
      <c r="F170" s="8"/>
      <c r="G170" s="8" t="str">
        <f t="shared" si="0"/>
        <v/>
      </c>
    </row>
    <row r="171" spans="1:7" ht="17.25" hidden="1" customHeight="1">
      <c r="A171" s="8">
        <v>22</v>
      </c>
      <c r="B171" s="8" t="str">
        <f>pd!C27</f>
        <v>MUHAMMAD NAHDY RAMADHAN</v>
      </c>
      <c r="C171" s="8"/>
      <c r="D171" s="8"/>
      <c r="E171" s="8"/>
      <c r="F171" s="8"/>
      <c r="G171" s="8" t="str">
        <f t="shared" si="0"/>
        <v/>
      </c>
    </row>
    <row r="172" spans="1:7" ht="17.25" hidden="1" customHeight="1">
      <c r="A172" s="8">
        <v>23</v>
      </c>
      <c r="B172" s="8" t="str">
        <f>pd!C28</f>
        <v>MUHAMMAD NUR FADHILAH</v>
      </c>
      <c r="C172" s="8"/>
      <c r="D172" s="8"/>
      <c r="E172" s="8"/>
      <c r="F172" s="8"/>
      <c r="G172" s="8" t="str">
        <f t="shared" si="0"/>
        <v/>
      </c>
    </row>
    <row r="173" spans="1:7" ht="17.25" hidden="1" customHeight="1">
      <c r="A173" s="8">
        <v>24</v>
      </c>
      <c r="B173" s="8" t="str">
        <f>pd!C29</f>
        <v>MUHAMMAD RAHMAN</v>
      </c>
      <c r="C173" s="8"/>
      <c r="D173" s="8"/>
      <c r="E173" s="8"/>
      <c r="F173" s="8"/>
      <c r="G173" s="8" t="str">
        <f t="shared" si="0"/>
        <v/>
      </c>
    </row>
    <row r="174" spans="1:7" ht="17.25" hidden="1" customHeight="1">
      <c r="A174" s="8">
        <v>25</v>
      </c>
      <c r="B174" s="8" t="str">
        <f>pd!C30</f>
        <v>MUHAMMAD RAIHAN</v>
      </c>
      <c r="C174" s="8"/>
      <c r="D174" s="8"/>
      <c r="E174" s="8"/>
      <c r="F174" s="8"/>
      <c r="G174" s="8" t="str">
        <f t="shared" si="0"/>
        <v/>
      </c>
    </row>
    <row r="175" spans="1:7" ht="17.25" hidden="1" customHeight="1">
      <c r="A175" s="8">
        <v>26</v>
      </c>
      <c r="B175" s="8" t="str">
        <f>pd!C31</f>
        <v>MUHAMMAD RAYHAN PARIZAN</v>
      </c>
      <c r="C175" s="8"/>
      <c r="D175" s="8"/>
      <c r="E175" s="8"/>
      <c r="F175" s="8"/>
      <c r="G175" s="8" t="str">
        <f t="shared" si="0"/>
        <v/>
      </c>
    </row>
    <row r="176" spans="1:7" ht="17.25" hidden="1" customHeight="1">
      <c r="A176" s="8">
        <v>27</v>
      </c>
      <c r="B176" s="8" t="str">
        <f>pd!C32</f>
        <v>MUHAMMAD RIFKI</v>
      </c>
      <c r="C176" s="8"/>
      <c r="D176" s="8"/>
      <c r="E176" s="8"/>
      <c r="F176" s="8"/>
      <c r="G176" s="8" t="str">
        <f t="shared" si="0"/>
        <v/>
      </c>
    </row>
    <row r="177" spans="1:7" ht="17.25" hidden="1" customHeight="1">
      <c r="A177" s="8">
        <v>28</v>
      </c>
      <c r="B177" s="8" t="str">
        <f>pd!C33</f>
        <v>MUHAMMAD RINALDI MAULANA</v>
      </c>
      <c r="C177" s="8"/>
      <c r="D177" s="8"/>
      <c r="E177" s="8"/>
      <c r="F177" s="8"/>
      <c r="G177" s="8" t="str">
        <f t="shared" si="0"/>
        <v/>
      </c>
    </row>
    <row r="178" spans="1:7" ht="17.25" hidden="1" customHeight="1">
      <c r="A178" s="8">
        <v>29</v>
      </c>
      <c r="B178" s="8" t="str">
        <f>pd!C34</f>
        <v>MUHAMMAD RIZAL</v>
      </c>
      <c r="C178" s="8"/>
      <c r="D178" s="8"/>
      <c r="E178" s="8"/>
      <c r="F178" s="8"/>
      <c r="G178" s="8" t="str">
        <f t="shared" si="0"/>
        <v/>
      </c>
    </row>
    <row r="179" spans="1:7" ht="17.25" hidden="1" customHeight="1">
      <c r="A179" s="8">
        <v>30</v>
      </c>
      <c r="B179" s="8" t="str">
        <f>pd!C35</f>
        <v>MUHAMMAD RUDI</v>
      </c>
      <c r="C179" s="8"/>
      <c r="D179" s="8"/>
      <c r="E179" s="8"/>
      <c r="F179" s="8"/>
      <c r="G179" s="8" t="str">
        <f t="shared" si="0"/>
        <v/>
      </c>
    </row>
    <row r="180" spans="1:7" ht="17.25" hidden="1" customHeight="1">
      <c r="A180" s="8">
        <v>31</v>
      </c>
      <c r="B180" s="8" t="str">
        <f>pd!C36</f>
        <v>MUHAMMAD SARBANI</v>
      </c>
      <c r="C180" s="8"/>
      <c r="D180" s="8"/>
      <c r="E180" s="8"/>
      <c r="F180" s="8"/>
      <c r="G180" s="8" t="str">
        <f t="shared" si="0"/>
        <v/>
      </c>
    </row>
    <row r="181" spans="1:7" ht="17.25" hidden="1" customHeight="1">
      <c r="A181" s="8">
        <v>32</v>
      </c>
      <c r="B181" s="8" t="str">
        <f>pd!C37</f>
        <v>MUHAMMAD SYIFA ALIF NUGRAHA</v>
      </c>
      <c r="C181" s="8"/>
      <c r="D181" s="8"/>
      <c r="E181" s="8"/>
      <c r="F181" s="8"/>
      <c r="G181" s="8" t="str">
        <f t="shared" si="0"/>
        <v/>
      </c>
    </row>
    <row r="182" spans="1:7" ht="17.25" hidden="1" customHeight="1">
      <c r="A182" s="8">
        <v>33</v>
      </c>
      <c r="B182" s="8" t="str">
        <f>pd!C38</f>
        <v>MUHAMMAD YUSUF</v>
      </c>
      <c r="C182" s="8"/>
      <c r="D182" s="8"/>
      <c r="E182" s="8"/>
      <c r="F182" s="8"/>
      <c r="G182" s="8" t="str">
        <f t="shared" si="0"/>
        <v/>
      </c>
    </row>
    <row r="183" spans="1:7" ht="17.25" hidden="1" customHeight="1">
      <c r="A183" s="8">
        <v>34</v>
      </c>
      <c r="B183" s="8" t="str">
        <f>pd!C39</f>
        <v>OSAMAH NASRULLAH</v>
      </c>
      <c r="C183" s="8"/>
      <c r="D183" s="8"/>
      <c r="E183" s="8"/>
      <c r="F183" s="8"/>
      <c r="G183" s="8" t="str">
        <f t="shared" si="0"/>
        <v/>
      </c>
    </row>
    <row r="184" spans="1:7" ht="17.25" hidden="1" customHeight="1">
      <c r="A184" s="8">
        <v>35</v>
      </c>
      <c r="B184" s="8" t="str">
        <f>pd!C40</f>
        <v>RUDISA</v>
      </c>
      <c r="C184" s="8"/>
      <c r="D184" s="8"/>
      <c r="E184" s="8"/>
      <c r="F184" s="8"/>
      <c r="G184" s="8" t="str">
        <f t="shared" si="0"/>
        <v/>
      </c>
    </row>
    <row r="185" spans="1:7" ht="17.25" hidden="1" customHeight="1">
      <c r="A185" s="8">
        <v>36</v>
      </c>
      <c r="B185" s="8" t="str">
        <f>pd!C41</f>
        <v>ZAINAL ILMI</v>
      </c>
      <c r="C185" s="8"/>
      <c r="D185" s="8"/>
      <c r="E185" s="8"/>
      <c r="F185" s="8"/>
      <c r="G185" s="8" t="str">
        <f t="shared" si="0"/>
        <v/>
      </c>
    </row>
    <row r="186" spans="1:7" ht="17.25" hidden="1" customHeight="1">
      <c r="A186" s="8">
        <v>37</v>
      </c>
      <c r="B186" s="8">
        <f>pd!C42</f>
        <v>0</v>
      </c>
      <c r="C186" s="8"/>
      <c r="D186" s="8"/>
      <c r="E186" s="8"/>
      <c r="F186" s="8"/>
      <c r="G186" s="8" t="str">
        <f t="shared" si="0"/>
        <v/>
      </c>
    </row>
    <row r="187" spans="1:7" ht="17.25" hidden="1" customHeight="1">
      <c r="A187" s="8">
        <v>38</v>
      </c>
      <c r="B187" s="8">
        <f>pd!C43</f>
        <v>0</v>
      </c>
      <c r="C187" s="8"/>
      <c r="D187" s="8"/>
      <c r="E187" s="8"/>
      <c r="F187" s="8"/>
      <c r="G187" s="8" t="str">
        <f t="shared" si="0"/>
        <v/>
      </c>
    </row>
    <row r="188" spans="1:7" ht="17.25" hidden="1" customHeight="1">
      <c r="A188" s="8">
        <v>39</v>
      </c>
      <c r="B188" s="8">
        <f>pd!C44</f>
        <v>0</v>
      </c>
      <c r="C188" s="8"/>
      <c r="D188" s="8"/>
      <c r="E188" s="8"/>
      <c r="F188" s="8"/>
      <c r="G188" s="8" t="str">
        <f t="shared" si="0"/>
        <v/>
      </c>
    </row>
    <row r="189" spans="1:7" ht="17.25" hidden="1" customHeight="1">
      <c r="A189" s="8">
        <v>40</v>
      </c>
      <c r="B189" s="8">
        <f>pd!C45</f>
        <v>0</v>
      </c>
      <c r="C189" s="8"/>
      <c r="D189" s="8"/>
      <c r="E189" s="8"/>
      <c r="F189" s="8"/>
      <c r="G189" s="8" t="str">
        <f t="shared" si="0"/>
        <v/>
      </c>
    </row>
    <row r="191" spans="1:7" ht="17.25" customHeight="1">
      <c r="A191" s="1">
        <v>3</v>
      </c>
      <c r="B191" s="1" t="s">
        <v>178</v>
      </c>
    </row>
    <row r="192" spans="1:7" ht="17.25" customHeight="1">
      <c r="B192" s="1" t="s">
        <v>116</v>
      </c>
    </row>
    <row r="193" spans="1:2" ht="17.25" customHeight="1">
      <c r="B193" s="1" t="s">
        <v>117</v>
      </c>
    </row>
    <row r="194" spans="1:2" ht="17.25" customHeight="1">
      <c r="B194" s="1" t="s">
        <v>118</v>
      </c>
    </row>
    <row r="195" spans="1:2" ht="17.25" customHeight="1">
      <c r="B195" s="1" t="s">
        <v>119</v>
      </c>
    </row>
    <row r="197" spans="1:2" ht="17.25" customHeight="1">
      <c r="A197" s="1" t="s">
        <v>120</v>
      </c>
    </row>
    <row r="198" spans="1:2" ht="17.25" customHeight="1">
      <c r="B198" s="1" t="s">
        <v>111</v>
      </c>
    </row>
    <row r="199" spans="1:2" ht="17.25" customHeight="1">
      <c r="B199" s="233" t="s">
        <v>121</v>
      </c>
    </row>
    <row r="200" spans="1:2" ht="17.25" customHeight="1">
      <c r="B200" s="233" t="s">
        <v>122</v>
      </c>
    </row>
    <row r="201" spans="1:2" ht="17.25" customHeight="1">
      <c r="B201" s="233" t="s">
        <v>123</v>
      </c>
    </row>
    <row r="202" spans="1:2" ht="17.25" customHeight="1">
      <c r="B202" s="233" t="s">
        <v>124</v>
      </c>
    </row>
    <row r="204" spans="1:2" ht="17.25" customHeight="1">
      <c r="B204" s="1" t="s">
        <v>125</v>
      </c>
    </row>
    <row r="205" spans="1:2" ht="17.25" customHeight="1">
      <c r="B205" s="1" t="s">
        <v>126</v>
      </c>
    </row>
    <row r="206" spans="1:2" ht="17.25" customHeight="1">
      <c r="B206" s="1" t="s">
        <v>127</v>
      </c>
    </row>
    <row r="207" spans="1:2" ht="17.25" customHeight="1">
      <c r="B207" s="1" t="s">
        <v>128</v>
      </c>
    </row>
    <row r="208" spans="1:2" ht="17.25" customHeight="1">
      <c r="B208" s="1" t="s">
        <v>129</v>
      </c>
    </row>
    <row r="210" spans="1:2" ht="17.25" customHeight="1">
      <c r="B210" s="1" t="s">
        <v>130</v>
      </c>
    </row>
    <row r="211" spans="1:2" ht="17.25" customHeight="1">
      <c r="B211" s="1" t="s">
        <v>132</v>
      </c>
    </row>
    <row r="212" spans="1:2" ht="17.25" customHeight="1">
      <c r="B212" s="1" t="s">
        <v>133</v>
      </c>
    </row>
    <row r="213" spans="1:2" ht="17.25" customHeight="1">
      <c r="B213" s="1" t="s">
        <v>134</v>
      </c>
    </row>
    <row r="214" spans="1:2" ht="17.25" customHeight="1">
      <c r="B214" s="1" t="s">
        <v>135</v>
      </c>
    </row>
    <row r="216" spans="1:2" ht="17.25" customHeight="1">
      <c r="B216" s="1" t="s">
        <v>131</v>
      </c>
    </row>
    <row r="217" spans="1:2" ht="17.25" customHeight="1">
      <c r="B217" s="1" t="s">
        <v>136</v>
      </c>
    </row>
    <row r="218" spans="1:2" ht="17.25" customHeight="1">
      <c r="B218" s="1" t="s">
        <v>137</v>
      </c>
    </row>
    <row r="219" spans="1:2" ht="17.25" customHeight="1">
      <c r="B219" s="1" t="s">
        <v>138</v>
      </c>
    </row>
    <row r="220" spans="1:2" ht="17.25" customHeight="1">
      <c r="B220" s="1" t="s">
        <v>139</v>
      </c>
    </row>
    <row r="221" spans="1:2" ht="17.25" customHeight="1">
      <c r="B221" s="1" t="s">
        <v>43</v>
      </c>
    </row>
    <row r="222" spans="1:2" ht="17.25" customHeight="1">
      <c r="A222" s="1" t="s">
        <v>170</v>
      </c>
    </row>
    <row r="223" spans="1:2" ht="17.25" customHeight="1">
      <c r="B223" s="1" t="s">
        <v>43</v>
      </c>
    </row>
    <row r="224" spans="1:2" ht="17.25" customHeight="1">
      <c r="A224" s="1" t="s">
        <v>181</v>
      </c>
    </row>
    <row r="225" spans="1:8" ht="17.25" customHeight="1">
      <c r="B225" s="1" t="s">
        <v>140</v>
      </c>
    </row>
    <row r="226" spans="1:8" ht="17.25" customHeight="1">
      <c r="B226" s="1" t="s">
        <v>141</v>
      </c>
    </row>
    <row r="227" spans="1:8" ht="17.25" customHeight="1">
      <c r="B227" s="1" t="s">
        <v>142</v>
      </c>
    </row>
    <row r="228" spans="1:8" ht="17.25" customHeight="1">
      <c r="B228" s="1" t="s">
        <v>143</v>
      </c>
    </row>
    <row r="230" spans="1:8" ht="17.25" customHeight="1">
      <c r="B230" s="1" t="s">
        <v>151</v>
      </c>
    </row>
    <row r="231" spans="1:8" ht="17.25" customHeight="1">
      <c r="A231" s="334" t="s">
        <v>2</v>
      </c>
      <c r="B231" s="341"/>
      <c r="C231" s="470" t="s">
        <v>61</v>
      </c>
      <c r="D231" s="472"/>
      <c r="E231" s="470" t="s">
        <v>152</v>
      </c>
      <c r="F231" s="471"/>
      <c r="G231" s="472"/>
      <c r="H231" s="229" t="s">
        <v>153</v>
      </c>
    </row>
    <row r="232" spans="1:8" ht="126.75" customHeight="1">
      <c r="A232" s="333" t="e">
        <f>B141</f>
        <v>#REF!</v>
      </c>
      <c r="B232" s="333"/>
      <c r="C232" s="336" t="e">
        <f>A30</f>
        <v>#REF!</v>
      </c>
      <c r="D232" s="337"/>
      <c r="E232" s="336" t="s">
        <v>609</v>
      </c>
      <c r="F232" s="473"/>
      <c r="G232" s="337"/>
      <c r="H232" s="227" t="s">
        <v>146</v>
      </c>
    </row>
    <row r="233" spans="1:8" ht="17.25" customHeight="1">
      <c r="A233" s="336" t="s">
        <v>388</v>
      </c>
      <c r="B233" s="473"/>
      <c r="C233" s="473"/>
      <c r="D233" s="473"/>
      <c r="E233" s="473"/>
      <c r="F233" s="473"/>
      <c r="G233" s="473"/>
      <c r="H233" s="337"/>
    </row>
    <row r="234" spans="1:8" ht="17.25" customHeight="1">
      <c r="A234" s="230">
        <v>1</v>
      </c>
      <c r="B234" s="336" t="s">
        <v>610</v>
      </c>
      <c r="C234" s="473"/>
      <c r="D234" s="473"/>
      <c r="E234" s="473"/>
      <c r="F234" s="473"/>
      <c r="G234" s="473"/>
      <c r="H234" s="337"/>
    </row>
    <row r="235" spans="1:8" ht="17.25" hidden="1" customHeight="1">
      <c r="A235" s="230">
        <v>2</v>
      </c>
      <c r="B235" s="336"/>
      <c r="C235" s="473"/>
      <c r="D235" s="473"/>
      <c r="E235" s="473"/>
      <c r="F235" s="473"/>
      <c r="G235" s="473"/>
      <c r="H235" s="337"/>
    </row>
    <row r="236" spans="1:8" ht="17.25" hidden="1" customHeight="1">
      <c r="A236" s="230">
        <v>3</v>
      </c>
      <c r="B236" s="336"/>
      <c r="C236" s="473"/>
      <c r="D236" s="473"/>
      <c r="E236" s="473"/>
      <c r="F236" s="473"/>
      <c r="G236" s="473"/>
      <c r="H236" s="337"/>
    </row>
    <row r="237" spans="1:8" ht="17.25" hidden="1" customHeight="1">
      <c r="A237" s="230">
        <v>4</v>
      </c>
      <c r="B237" s="336"/>
      <c r="C237" s="473"/>
      <c r="D237" s="473"/>
      <c r="E237" s="473"/>
      <c r="F237" s="473"/>
      <c r="G237" s="473"/>
      <c r="H237" s="337"/>
    </row>
    <row r="238" spans="1:8" ht="17.25" hidden="1" customHeight="1">
      <c r="A238" s="230">
        <v>5</v>
      </c>
      <c r="B238" s="336"/>
      <c r="C238" s="473"/>
      <c r="D238" s="473"/>
      <c r="E238" s="473"/>
      <c r="F238" s="473"/>
      <c r="G238" s="473"/>
      <c r="H238" s="337"/>
    </row>
    <row r="239" spans="1:8" ht="17.25" hidden="1" customHeight="1">
      <c r="A239" s="230">
        <v>6</v>
      </c>
      <c r="B239" s="336"/>
      <c r="C239" s="473"/>
      <c r="D239" s="473"/>
      <c r="E239" s="473"/>
      <c r="F239" s="473"/>
      <c r="G239" s="473"/>
      <c r="H239" s="337"/>
    </row>
    <row r="240" spans="1:8" ht="17.25" hidden="1" customHeight="1">
      <c r="A240" s="230">
        <v>7</v>
      </c>
      <c r="B240" s="336"/>
      <c r="C240" s="473"/>
      <c r="D240" s="473"/>
      <c r="E240" s="473"/>
      <c r="F240" s="473"/>
      <c r="G240" s="473"/>
      <c r="H240" s="337"/>
    </row>
    <row r="241" spans="1:10" ht="17.25" hidden="1" customHeight="1">
      <c r="A241" s="230">
        <v>8</v>
      </c>
      <c r="B241" s="336"/>
      <c r="C241" s="473"/>
      <c r="D241" s="473"/>
      <c r="E241" s="473"/>
      <c r="F241" s="473"/>
      <c r="G241" s="473"/>
      <c r="H241" s="337"/>
    </row>
    <row r="242" spans="1:10" ht="17.25" hidden="1" customHeight="1">
      <c r="A242" s="230">
        <v>9</v>
      </c>
      <c r="B242" s="336"/>
      <c r="C242" s="473"/>
      <c r="D242" s="473"/>
      <c r="E242" s="473"/>
      <c r="F242" s="473"/>
      <c r="G242" s="473"/>
      <c r="H242" s="337"/>
    </row>
    <row r="243" spans="1:10" ht="17.25" hidden="1" customHeight="1">
      <c r="A243" s="230">
        <v>10</v>
      </c>
      <c r="B243" s="336"/>
      <c r="C243" s="473"/>
      <c r="D243" s="473"/>
      <c r="E243" s="473"/>
      <c r="F243" s="473"/>
      <c r="G243" s="473"/>
      <c r="H243" s="337"/>
    </row>
    <row r="244" spans="1:10" ht="17.25" customHeight="1">
      <c r="A244" s="463" t="s">
        <v>154</v>
      </c>
      <c r="B244" s="464"/>
      <c r="C244" s="464"/>
      <c r="D244" s="464"/>
      <c r="E244" s="464"/>
      <c r="F244" s="464"/>
      <c r="G244" s="464"/>
      <c r="H244" s="465"/>
    </row>
    <row r="245" spans="1:10" ht="110.25" customHeight="1">
      <c r="A245" s="230">
        <v>1</v>
      </c>
      <c r="B245" s="336" t="s">
        <v>613</v>
      </c>
      <c r="C245" s="473"/>
      <c r="D245" s="473"/>
      <c r="E245" s="473"/>
      <c r="F245" s="473"/>
      <c r="G245" s="473"/>
      <c r="H245" s="337"/>
    </row>
    <row r="246" spans="1:10" ht="17.25" hidden="1" customHeight="1">
      <c r="A246" s="230">
        <v>2</v>
      </c>
      <c r="B246" s="336"/>
      <c r="C246" s="473"/>
      <c r="D246" s="473"/>
      <c r="E246" s="473"/>
      <c r="F246" s="473"/>
      <c r="G246" s="473"/>
      <c r="H246" s="337"/>
      <c r="I246" s="211"/>
      <c r="J246" s="211"/>
    </row>
    <row r="247" spans="1:10" ht="17.25" hidden="1" customHeight="1">
      <c r="A247" s="230">
        <v>3</v>
      </c>
      <c r="B247" s="336"/>
      <c r="C247" s="473"/>
      <c r="D247" s="473"/>
      <c r="E247" s="473"/>
      <c r="F247" s="473"/>
      <c r="G247" s="473"/>
      <c r="H247" s="337"/>
      <c r="I247" s="211"/>
      <c r="J247" s="211"/>
    </row>
    <row r="248" spans="1:10" ht="17.25" hidden="1" customHeight="1">
      <c r="A248" s="230">
        <v>4</v>
      </c>
      <c r="B248" s="336"/>
      <c r="C248" s="473"/>
      <c r="D248" s="473"/>
      <c r="E248" s="473"/>
      <c r="F248" s="473"/>
      <c r="G248" s="473"/>
      <c r="H248" s="337"/>
      <c r="I248" s="211"/>
      <c r="J248" s="211"/>
    </row>
    <row r="249" spans="1:10" ht="17.25" hidden="1" customHeight="1">
      <c r="A249" s="230">
        <v>5</v>
      </c>
      <c r="B249" s="336"/>
      <c r="C249" s="473"/>
      <c r="D249" s="473"/>
      <c r="E249" s="473"/>
      <c r="F249" s="473"/>
      <c r="G249" s="473"/>
      <c r="H249" s="337"/>
      <c r="I249" s="211"/>
      <c r="J249" s="211"/>
    </row>
    <row r="250" spans="1:10" ht="17.25" hidden="1" customHeight="1">
      <c r="A250" s="230">
        <v>6</v>
      </c>
      <c r="B250" s="336"/>
      <c r="C250" s="473"/>
      <c r="D250" s="473"/>
      <c r="E250" s="473"/>
      <c r="F250" s="473"/>
      <c r="G250" s="473"/>
      <c r="H250" s="337"/>
      <c r="I250" s="211"/>
      <c r="J250" s="211"/>
    </row>
    <row r="251" spans="1:10" ht="17.25" hidden="1" customHeight="1">
      <c r="A251" s="230">
        <v>7</v>
      </c>
      <c r="B251" s="336"/>
      <c r="C251" s="473"/>
      <c r="D251" s="473"/>
      <c r="E251" s="473"/>
      <c r="F251" s="473"/>
      <c r="G251" s="473"/>
      <c r="H251" s="337"/>
      <c r="I251" s="211"/>
      <c r="J251" s="211"/>
    </row>
    <row r="252" spans="1:10" ht="17.25" hidden="1" customHeight="1">
      <c r="A252" s="230">
        <v>8</v>
      </c>
      <c r="B252" s="336"/>
      <c r="C252" s="473"/>
      <c r="D252" s="473"/>
      <c r="E252" s="473"/>
      <c r="F252" s="473"/>
      <c r="G252" s="473"/>
      <c r="H252" s="337"/>
      <c r="I252" s="211"/>
      <c r="J252" s="211"/>
    </row>
    <row r="253" spans="1:10" ht="17.25" hidden="1" customHeight="1">
      <c r="A253" s="230">
        <v>9</v>
      </c>
      <c r="B253" s="336"/>
      <c r="C253" s="473"/>
      <c r="D253" s="473"/>
      <c r="E253" s="473"/>
      <c r="F253" s="473"/>
      <c r="G253" s="473"/>
      <c r="H253" s="337"/>
      <c r="I253" s="211"/>
      <c r="J253" s="211"/>
    </row>
    <row r="254" spans="1:10" ht="17.25" hidden="1" customHeight="1">
      <c r="A254" s="230">
        <v>10</v>
      </c>
      <c r="B254" s="336"/>
      <c r="C254" s="473"/>
      <c r="D254" s="473"/>
      <c r="E254" s="473"/>
      <c r="F254" s="473"/>
      <c r="G254" s="473"/>
      <c r="H254" s="337"/>
      <c r="I254" s="211"/>
      <c r="J254" s="211"/>
    </row>
    <row r="255" spans="1:10" ht="17.25" customHeight="1">
      <c r="A255" s="211"/>
      <c r="B255" s="211"/>
      <c r="C255" s="211"/>
      <c r="D255" s="211"/>
      <c r="E255" s="211"/>
      <c r="F255" s="211"/>
      <c r="G255" s="211"/>
      <c r="H255" s="211"/>
      <c r="I255" s="211"/>
      <c r="J255" s="211"/>
    </row>
    <row r="256" spans="1:10" ht="17.25" customHeight="1">
      <c r="A256" s="157">
        <v>4</v>
      </c>
      <c r="B256" s="1" t="s">
        <v>155</v>
      </c>
    </row>
    <row r="257" spans="1:14" s="231" customFormat="1" ht="17.25" customHeight="1">
      <c r="A257" s="319" t="s">
        <v>52</v>
      </c>
      <c r="B257" s="319" t="s">
        <v>110</v>
      </c>
      <c r="C257" s="318" t="s">
        <v>156</v>
      </c>
      <c r="D257" s="318"/>
      <c r="E257" s="318"/>
      <c r="F257" s="318"/>
      <c r="G257" s="318"/>
      <c r="H257" s="318"/>
      <c r="I257" s="318"/>
      <c r="J257" s="318"/>
      <c r="K257" s="318"/>
      <c r="L257" s="318"/>
      <c r="M257" s="319" t="s">
        <v>157</v>
      </c>
      <c r="N257" s="1" t="s">
        <v>407</v>
      </c>
    </row>
    <row r="258" spans="1:14" s="231" customFormat="1" ht="17.25" customHeight="1">
      <c r="A258" s="320"/>
      <c r="B258" s="320"/>
      <c r="C258" s="230">
        <v>1</v>
      </c>
      <c r="D258" s="230">
        <v>2</v>
      </c>
      <c r="E258" s="230">
        <v>3</v>
      </c>
      <c r="F258" s="230">
        <v>4</v>
      </c>
      <c r="G258" s="230">
        <v>5</v>
      </c>
      <c r="H258" s="230">
        <v>6</v>
      </c>
      <c r="I258" s="230">
        <v>7</v>
      </c>
      <c r="J258" s="230">
        <v>8</v>
      </c>
      <c r="K258" s="230">
        <v>9</v>
      </c>
      <c r="L258" s="230">
        <v>10</v>
      </c>
      <c r="M258" s="320"/>
      <c r="N258" s="1">
        <v>25</v>
      </c>
    </row>
    <row r="259" spans="1:14" ht="17.25" customHeight="1">
      <c r="A259" s="228">
        <v>1</v>
      </c>
      <c r="B259" s="8" t="str">
        <f>B150</f>
        <v>AHMAD JUNAIDI</v>
      </c>
      <c r="C259" s="228"/>
      <c r="D259" s="228"/>
      <c r="E259" s="228"/>
      <c r="F259" s="228"/>
      <c r="G259" s="228"/>
      <c r="H259" s="228"/>
      <c r="I259" s="228"/>
      <c r="J259" s="228"/>
      <c r="K259" s="228"/>
      <c r="L259" s="228"/>
      <c r="M259" s="228" t="str">
        <f>IF(COUNT(C259:L259)=0,"",((SUM(C259:L259)/(COUNTA($B$234:$H$243)*4))*4)*$N$258)</f>
        <v/>
      </c>
    </row>
    <row r="260" spans="1:14" ht="17.25" customHeight="1">
      <c r="A260" s="228">
        <v>2</v>
      </c>
      <c r="B260" s="8" t="str">
        <f t="shared" ref="B260:B298" si="1">B151</f>
        <v>AHMAD RIYUDHA</v>
      </c>
      <c r="C260" s="228"/>
      <c r="D260" s="228"/>
      <c r="E260" s="228"/>
      <c r="F260" s="228"/>
      <c r="G260" s="228"/>
      <c r="H260" s="228"/>
      <c r="I260" s="228"/>
      <c r="J260" s="228"/>
      <c r="K260" s="228"/>
      <c r="L260" s="228"/>
      <c r="M260" s="228" t="str">
        <f>IF(COUNT(C260:L260)=0,"",((SUM(C260:L260)/(COUNTA($B$234:$H$243)*4))*4)*$N$258)</f>
        <v/>
      </c>
    </row>
    <row r="261" spans="1:14" ht="17.25" customHeight="1">
      <c r="A261" s="228">
        <v>3</v>
      </c>
      <c r="B261" s="8" t="str">
        <f t="shared" si="1"/>
        <v>AHMAD SAYUDINOR</v>
      </c>
      <c r="C261" s="228"/>
      <c r="D261" s="228"/>
      <c r="E261" s="228"/>
      <c r="F261" s="228"/>
      <c r="G261" s="228"/>
      <c r="H261" s="228"/>
      <c r="I261" s="228"/>
      <c r="J261" s="228"/>
      <c r="K261" s="228"/>
      <c r="L261" s="228"/>
      <c r="M261" s="228" t="str">
        <f t="shared" ref="M261:M298" si="2">IF(COUNT(C261:L261)=0,"",((SUM(C261:L261)/(COUNTA($B$234:$H$243)*4))*4)*$N$258)</f>
        <v/>
      </c>
    </row>
    <row r="262" spans="1:14" ht="17.25" hidden="1" customHeight="1">
      <c r="A262" s="228">
        <v>4</v>
      </c>
      <c r="B262" s="8" t="str">
        <f t="shared" si="1"/>
        <v>HILMAN SYA'FEI</v>
      </c>
      <c r="C262" s="228"/>
      <c r="D262" s="228"/>
      <c r="E262" s="228"/>
      <c r="F262" s="228"/>
      <c r="G262" s="228"/>
      <c r="H262" s="228"/>
      <c r="I262" s="228"/>
      <c r="J262" s="228"/>
      <c r="K262" s="228"/>
      <c r="L262" s="228"/>
      <c r="M262" s="228" t="str">
        <f t="shared" si="2"/>
        <v/>
      </c>
    </row>
    <row r="263" spans="1:14" ht="17.25" hidden="1" customHeight="1">
      <c r="A263" s="228">
        <v>5</v>
      </c>
      <c r="B263" s="8" t="str">
        <f t="shared" si="1"/>
        <v>JAMALUDDIN</v>
      </c>
      <c r="C263" s="228"/>
      <c r="D263" s="228"/>
      <c r="E263" s="228"/>
      <c r="F263" s="228"/>
      <c r="G263" s="228"/>
      <c r="H263" s="228"/>
      <c r="I263" s="228"/>
      <c r="J263" s="228"/>
      <c r="K263" s="228"/>
      <c r="L263" s="228"/>
      <c r="M263" s="228" t="str">
        <f t="shared" si="2"/>
        <v/>
      </c>
    </row>
    <row r="264" spans="1:14" ht="17.25" hidden="1" customHeight="1">
      <c r="A264" s="228">
        <v>6</v>
      </c>
      <c r="B264" s="8" t="str">
        <f t="shared" si="1"/>
        <v>M. ADITYA RYANDI</v>
      </c>
      <c r="C264" s="228"/>
      <c r="D264" s="228"/>
      <c r="E264" s="228"/>
      <c r="F264" s="228"/>
      <c r="G264" s="228"/>
      <c r="H264" s="228"/>
      <c r="I264" s="228"/>
      <c r="J264" s="228"/>
      <c r="K264" s="228"/>
      <c r="L264" s="228"/>
      <c r="M264" s="228" t="str">
        <f t="shared" si="2"/>
        <v/>
      </c>
    </row>
    <row r="265" spans="1:14" ht="17.25" hidden="1" customHeight="1">
      <c r="A265" s="228">
        <v>7</v>
      </c>
      <c r="B265" s="8" t="str">
        <f t="shared" si="1"/>
        <v>M. ZAINAL AKBAR</v>
      </c>
      <c r="C265" s="228"/>
      <c r="D265" s="228"/>
      <c r="E265" s="228"/>
      <c r="F265" s="228"/>
      <c r="G265" s="228"/>
      <c r="H265" s="228"/>
      <c r="I265" s="228"/>
      <c r="J265" s="228"/>
      <c r="K265" s="228"/>
      <c r="L265" s="228"/>
      <c r="M265" s="228" t="str">
        <f t="shared" si="2"/>
        <v/>
      </c>
    </row>
    <row r="266" spans="1:14" ht="17.25" hidden="1" customHeight="1">
      <c r="A266" s="228">
        <v>8</v>
      </c>
      <c r="B266" s="8" t="str">
        <f t="shared" si="1"/>
        <v>MAULIDI</v>
      </c>
      <c r="C266" s="228"/>
      <c r="D266" s="228"/>
      <c r="E266" s="228"/>
      <c r="F266" s="228"/>
      <c r="G266" s="228"/>
      <c r="H266" s="228"/>
      <c r="I266" s="228"/>
      <c r="J266" s="228"/>
      <c r="K266" s="228"/>
      <c r="L266" s="228"/>
      <c r="M266" s="228" t="str">
        <f t="shared" si="2"/>
        <v/>
      </c>
    </row>
    <row r="267" spans="1:14" ht="17.25" hidden="1" customHeight="1">
      <c r="A267" s="228">
        <v>9</v>
      </c>
      <c r="B267" s="8" t="str">
        <f t="shared" si="1"/>
        <v>MUHAMMAD AGUS RIFANI</v>
      </c>
      <c r="C267" s="228"/>
      <c r="D267" s="228"/>
      <c r="E267" s="228"/>
      <c r="F267" s="228"/>
      <c r="G267" s="228"/>
      <c r="H267" s="228"/>
      <c r="I267" s="228"/>
      <c r="J267" s="228"/>
      <c r="K267" s="228"/>
      <c r="L267" s="228"/>
      <c r="M267" s="228" t="str">
        <f t="shared" si="2"/>
        <v/>
      </c>
    </row>
    <row r="268" spans="1:14" ht="17.25" hidden="1" customHeight="1">
      <c r="A268" s="228">
        <v>10</v>
      </c>
      <c r="B268" s="8" t="str">
        <f t="shared" si="1"/>
        <v>MUHAMMAD AKBAR</v>
      </c>
      <c r="C268" s="228"/>
      <c r="D268" s="228"/>
      <c r="E268" s="228"/>
      <c r="F268" s="228"/>
      <c r="G268" s="228"/>
      <c r="H268" s="228"/>
      <c r="I268" s="228"/>
      <c r="J268" s="228"/>
      <c r="K268" s="228"/>
      <c r="L268" s="228"/>
      <c r="M268" s="228" t="str">
        <f t="shared" si="2"/>
        <v/>
      </c>
    </row>
    <row r="269" spans="1:14" ht="17.25" hidden="1" customHeight="1">
      <c r="A269" s="228">
        <v>11</v>
      </c>
      <c r="B269" s="8" t="str">
        <f t="shared" si="1"/>
        <v>MUHAMMAD ALPIANOR</v>
      </c>
      <c r="C269" s="228"/>
      <c r="D269" s="228"/>
      <c r="E269" s="228"/>
      <c r="F269" s="228"/>
      <c r="G269" s="228"/>
      <c r="H269" s="228"/>
      <c r="I269" s="228"/>
      <c r="J269" s="228"/>
      <c r="K269" s="228"/>
      <c r="L269" s="228"/>
      <c r="M269" s="228" t="str">
        <f t="shared" si="2"/>
        <v/>
      </c>
    </row>
    <row r="270" spans="1:14" ht="17.25" hidden="1" customHeight="1">
      <c r="A270" s="228">
        <v>12</v>
      </c>
      <c r="B270" s="8" t="str">
        <f t="shared" si="1"/>
        <v>MUHAMMAD ANDRIAN</v>
      </c>
      <c r="C270" s="228"/>
      <c r="D270" s="228"/>
      <c r="E270" s="228"/>
      <c r="F270" s="228"/>
      <c r="G270" s="228"/>
      <c r="H270" s="228"/>
      <c r="I270" s="228"/>
      <c r="J270" s="228"/>
      <c r="K270" s="228"/>
      <c r="L270" s="228"/>
      <c r="M270" s="228" t="str">
        <f t="shared" si="2"/>
        <v/>
      </c>
    </row>
    <row r="271" spans="1:14" ht="17.25" hidden="1" customHeight="1">
      <c r="A271" s="228">
        <v>13</v>
      </c>
      <c r="B271" s="8" t="str">
        <f t="shared" si="1"/>
        <v>MUHAMMAD AZIDAN</v>
      </c>
      <c r="C271" s="228"/>
      <c r="D271" s="228"/>
      <c r="E271" s="228"/>
      <c r="F271" s="228"/>
      <c r="G271" s="228"/>
      <c r="H271" s="228"/>
      <c r="I271" s="228"/>
      <c r="J271" s="228"/>
      <c r="K271" s="228"/>
      <c r="L271" s="228"/>
      <c r="M271" s="228" t="str">
        <f t="shared" si="2"/>
        <v/>
      </c>
    </row>
    <row r="272" spans="1:14" ht="17.25" hidden="1" customHeight="1">
      <c r="A272" s="228">
        <v>14</v>
      </c>
      <c r="B272" s="8" t="str">
        <f t="shared" si="1"/>
        <v>MUHAMMAD FAHRIANSYAH</v>
      </c>
      <c r="C272" s="228"/>
      <c r="D272" s="228"/>
      <c r="E272" s="228"/>
      <c r="F272" s="228"/>
      <c r="G272" s="228"/>
      <c r="H272" s="228"/>
      <c r="I272" s="228"/>
      <c r="J272" s="228"/>
      <c r="K272" s="228"/>
      <c r="L272" s="228"/>
      <c r="M272" s="228" t="str">
        <f t="shared" si="2"/>
        <v/>
      </c>
    </row>
    <row r="273" spans="1:13" ht="17.25" hidden="1" customHeight="1">
      <c r="A273" s="228">
        <v>15</v>
      </c>
      <c r="B273" s="8" t="str">
        <f t="shared" si="1"/>
        <v>MUHAMMAD FAUZAN</v>
      </c>
      <c r="C273" s="228"/>
      <c r="D273" s="228"/>
      <c r="E273" s="228"/>
      <c r="F273" s="228"/>
      <c r="G273" s="228"/>
      <c r="H273" s="228"/>
      <c r="I273" s="228"/>
      <c r="J273" s="228"/>
      <c r="K273" s="228"/>
      <c r="L273" s="228"/>
      <c r="M273" s="228" t="str">
        <f t="shared" si="2"/>
        <v/>
      </c>
    </row>
    <row r="274" spans="1:13" ht="17.25" hidden="1" customHeight="1">
      <c r="A274" s="228">
        <v>16</v>
      </c>
      <c r="B274" s="8" t="str">
        <f t="shared" si="1"/>
        <v>MUHAMMAD FAZAL HAFIZH</v>
      </c>
      <c r="C274" s="228"/>
      <c r="D274" s="228"/>
      <c r="E274" s="228"/>
      <c r="F274" s="228"/>
      <c r="G274" s="228"/>
      <c r="H274" s="228"/>
      <c r="I274" s="228"/>
      <c r="J274" s="228"/>
      <c r="K274" s="228"/>
      <c r="L274" s="228"/>
      <c r="M274" s="228" t="str">
        <f t="shared" si="2"/>
        <v/>
      </c>
    </row>
    <row r="275" spans="1:13" ht="17.25" hidden="1" customHeight="1">
      <c r="A275" s="228">
        <v>17</v>
      </c>
      <c r="B275" s="8" t="str">
        <f t="shared" si="1"/>
        <v>MUHAMMAD FIKRI</v>
      </c>
      <c r="C275" s="228"/>
      <c r="D275" s="228"/>
      <c r="E275" s="228"/>
      <c r="F275" s="228"/>
      <c r="G275" s="228"/>
      <c r="H275" s="228"/>
      <c r="I275" s="228"/>
      <c r="J275" s="228"/>
      <c r="K275" s="228"/>
      <c r="L275" s="228"/>
      <c r="M275" s="228" t="str">
        <f t="shared" si="2"/>
        <v/>
      </c>
    </row>
    <row r="276" spans="1:13" ht="17.25" hidden="1" customHeight="1">
      <c r="A276" s="228">
        <v>18</v>
      </c>
      <c r="B276" s="8" t="str">
        <f t="shared" si="1"/>
        <v>MUHAMMAD IHWAN</v>
      </c>
      <c r="C276" s="228"/>
      <c r="D276" s="228"/>
      <c r="E276" s="228"/>
      <c r="F276" s="228"/>
      <c r="G276" s="228"/>
      <c r="H276" s="228"/>
      <c r="I276" s="228"/>
      <c r="J276" s="228"/>
      <c r="K276" s="228"/>
      <c r="L276" s="228"/>
      <c r="M276" s="228" t="str">
        <f t="shared" si="2"/>
        <v/>
      </c>
    </row>
    <row r="277" spans="1:13" ht="17.25" hidden="1" customHeight="1">
      <c r="A277" s="228">
        <v>19</v>
      </c>
      <c r="B277" s="8" t="str">
        <f t="shared" si="1"/>
        <v>MUHAMMAD IQBAL FIRDAUS</v>
      </c>
      <c r="C277" s="228"/>
      <c r="D277" s="228"/>
      <c r="E277" s="228"/>
      <c r="F277" s="228"/>
      <c r="G277" s="228"/>
      <c r="H277" s="228"/>
      <c r="I277" s="228"/>
      <c r="J277" s="228"/>
      <c r="K277" s="228"/>
      <c r="L277" s="228"/>
      <c r="M277" s="228" t="str">
        <f t="shared" si="2"/>
        <v/>
      </c>
    </row>
    <row r="278" spans="1:13" ht="17.25" hidden="1" customHeight="1">
      <c r="A278" s="228">
        <v>20</v>
      </c>
      <c r="B278" s="8" t="str">
        <f t="shared" si="1"/>
        <v>MUHAMMAD IZZA ARRAFI</v>
      </c>
      <c r="C278" s="228"/>
      <c r="D278" s="228"/>
      <c r="E278" s="228"/>
      <c r="F278" s="228"/>
      <c r="G278" s="228"/>
      <c r="H278" s="228"/>
      <c r="I278" s="228"/>
      <c r="J278" s="228"/>
      <c r="K278" s="228"/>
      <c r="L278" s="228"/>
      <c r="M278" s="228" t="str">
        <f t="shared" si="2"/>
        <v/>
      </c>
    </row>
    <row r="279" spans="1:13" ht="17.25" hidden="1" customHeight="1">
      <c r="A279" s="228">
        <v>21</v>
      </c>
      <c r="B279" s="8" t="str">
        <f t="shared" si="1"/>
        <v>MUHAMMAD MAHDI</v>
      </c>
      <c r="C279" s="228"/>
      <c r="D279" s="228"/>
      <c r="E279" s="228"/>
      <c r="F279" s="228"/>
      <c r="G279" s="228"/>
      <c r="H279" s="228"/>
      <c r="I279" s="228"/>
      <c r="J279" s="228"/>
      <c r="K279" s="228"/>
      <c r="L279" s="228"/>
      <c r="M279" s="228" t="str">
        <f t="shared" si="2"/>
        <v/>
      </c>
    </row>
    <row r="280" spans="1:13" ht="17.25" hidden="1" customHeight="1">
      <c r="A280" s="228">
        <v>22</v>
      </c>
      <c r="B280" s="8" t="str">
        <f t="shared" si="1"/>
        <v>MUHAMMAD NAHDY RAMADHAN</v>
      </c>
      <c r="C280" s="228"/>
      <c r="D280" s="228"/>
      <c r="E280" s="228"/>
      <c r="F280" s="228"/>
      <c r="G280" s="228"/>
      <c r="H280" s="228"/>
      <c r="I280" s="228"/>
      <c r="J280" s="228"/>
      <c r="K280" s="228"/>
      <c r="L280" s="228"/>
      <c r="M280" s="228" t="str">
        <f t="shared" si="2"/>
        <v/>
      </c>
    </row>
    <row r="281" spans="1:13" ht="17.25" hidden="1" customHeight="1">
      <c r="A281" s="228">
        <v>23</v>
      </c>
      <c r="B281" s="8" t="str">
        <f t="shared" si="1"/>
        <v>MUHAMMAD NUR FADHILAH</v>
      </c>
      <c r="C281" s="228"/>
      <c r="D281" s="228"/>
      <c r="E281" s="228"/>
      <c r="F281" s="228"/>
      <c r="G281" s="228"/>
      <c r="H281" s="228"/>
      <c r="I281" s="228"/>
      <c r="J281" s="228"/>
      <c r="K281" s="228"/>
      <c r="L281" s="228"/>
      <c r="M281" s="228" t="str">
        <f t="shared" si="2"/>
        <v/>
      </c>
    </row>
    <row r="282" spans="1:13" ht="17.25" hidden="1" customHeight="1">
      <c r="A282" s="228">
        <v>24</v>
      </c>
      <c r="B282" s="8" t="str">
        <f t="shared" si="1"/>
        <v>MUHAMMAD RAHMAN</v>
      </c>
      <c r="C282" s="228"/>
      <c r="D282" s="228"/>
      <c r="E282" s="228"/>
      <c r="F282" s="228"/>
      <c r="G282" s="228"/>
      <c r="H282" s="228"/>
      <c r="I282" s="228"/>
      <c r="J282" s="228"/>
      <c r="K282" s="228"/>
      <c r="L282" s="228"/>
      <c r="M282" s="228" t="str">
        <f t="shared" si="2"/>
        <v/>
      </c>
    </row>
    <row r="283" spans="1:13" ht="17.25" hidden="1" customHeight="1">
      <c r="A283" s="228">
        <v>25</v>
      </c>
      <c r="B283" s="8" t="str">
        <f t="shared" si="1"/>
        <v>MUHAMMAD RAIHAN</v>
      </c>
      <c r="C283" s="228"/>
      <c r="D283" s="228"/>
      <c r="E283" s="228"/>
      <c r="F283" s="228"/>
      <c r="G283" s="228"/>
      <c r="H283" s="228"/>
      <c r="I283" s="228"/>
      <c r="J283" s="228"/>
      <c r="K283" s="228"/>
      <c r="L283" s="228"/>
      <c r="M283" s="228" t="str">
        <f t="shared" si="2"/>
        <v/>
      </c>
    </row>
    <row r="284" spans="1:13" ht="17.25" hidden="1" customHeight="1">
      <c r="A284" s="228">
        <v>26</v>
      </c>
      <c r="B284" s="8" t="str">
        <f t="shared" si="1"/>
        <v>MUHAMMAD RAYHAN PARIZAN</v>
      </c>
      <c r="C284" s="228"/>
      <c r="D284" s="228"/>
      <c r="E284" s="228"/>
      <c r="F284" s="228"/>
      <c r="G284" s="228"/>
      <c r="H284" s="228"/>
      <c r="I284" s="228"/>
      <c r="J284" s="228"/>
      <c r="K284" s="228"/>
      <c r="L284" s="228"/>
      <c r="M284" s="228" t="str">
        <f t="shared" si="2"/>
        <v/>
      </c>
    </row>
    <row r="285" spans="1:13" ht="17.25" hidden="1" customHeight="1">
      <c r="A285" s="228">
        <v>27</v>
      </c>
      <c r="B285" s="8" t="str">
        <f t="shared" si="1"/>
        <v>MUHAMMAD RIFKI</v>
      </c>
      <c r="C285" s="228"/>
      <c r="D285" s="228"/>
      <c r="E285" s="228"/>
      <c r="F285" s="228"/>
      <c r="G285" s="228"/>
      <c r="H285" s="228"/>
      <c r="I285" s="228"/>
      <c r="J285" s="228"/>
      <c r="K285" s="228"/>
      <c r="L285" s="228"/>
      <c r="M285" s="228" t="str">
        <f t="shared" si="2"/>
        <v/>
      </c>
    </row>
    <row r="286" spans="1:13" ht="17.25" hidden="1" customHeight="1">
      <c r="A286" s="228">
        <v>28</v>
      </c>
      <c r="B286" s="8" t="str">
        <f t="shared" si="1"/>
        <v>MUHAMMAD RINALDI MAULANA</v>
      </c>
      <c r="C286" s="228"/>
      <c r="D286" s="228"/>
      <c r="E286" s="228"/>
      <c r="F286" s="228"/>
      <c r="G286" s="228"/>
      <c r="H286" s="228"/>
      <c r="I286" s="228"/>
      <c r="J286" s="228"/>
      <c r="K286" s="228"/>
      <c r="L286" s="228"/>
      <c r="M286" s="228" t="str">
        <f t="shared" si="2"/>
        <v/>
      </c>
    </row>
    <row r="287" spans="1:13" ht="17.25" hidden="1" customHeight="1">
      <c r="A287" s="228">
        <v>29</v>
      </c>
      <c r="B287" s="8" t="str">
        <f t="shared" si="1"/>
        <v>MUHAMMAD RIZAL</v>
      </c>
      <c r="C287" s="228"/>
      <c r="D287" s="228"/>
      <c r="E287" s="228"/>
      <c r="F287" s="228"/>
      <c r="G287" s="228"/>
      <c r="H287" s="228"/>
      <c r="I287" s="228"/>
      <c r="J287" s="228"/>
      <c r="K287" s="228"/>
      <c r="L287" s="228"/>
      <c r="M287" s="228" t="str">
        <f t="shared" si="2"/>
        <v/>
      </c>
    </row>
    <row r="288" spans="1:13" ht="17.25" hidden="1" customHeight="1">
      <c r="A288" s="228">
        <v>30</v>
      </c>
      <c r="B288" s="8" t="str">
        <f t="shared" si="1"/>
        <v>MUHAMMAD RUDI</v>
      </c>
      <c r="C288" s="228"/>
      <c r="D288" s="228"/>
      <c r="E288" s="228"/>
      <c r="F288" s="228"/>
      <c r="G288" s="228"/>
      <c r="H288" s="228"/>
      <c r="I288" s="228"/>
      <c r="J288" s="228"/>
      <c r="K288" s="228"/>
      <c r="L288" s="228"/>
      <c r="M288" s="228" t="str">
        <f t="shared" si="2"/>
        <v/>
      </c>
    </row>
    <row r="289" spans="1:13" ht="17.25" hidden="1" customHeight="1">
      <c r="A289" s="228">
        <v>31</v>
      </c>
      <c r="B289" s="8" t="str">
        <f t="shared" si="1"/>
        <v>MUHAMMAD SARBANI</v>
      </c>
      <c r="C289" s="228"/>
      <c r="D289" s="228"/>
      <c r="E289" s="228"/>
      <c r="F289" s="228"/>
      <c r="G289" s="228"/>
      <c r="H289" s="228"/>
      <c r="I289" s="228"/>
      <c r="J289" s="228"/>
      <c r="K289" s="228"/>
      <c r="L289" s="228"/>
      <c r="M289" s="228" t="str">
        <f t="shared" si="2"/>
        <v/>
      </c>
    </row>
    <row r="290" spans="1:13" ht="17.25" hidden="1" customHeight="1">
      <c r="A290" s="228">
        <v>32</v>
      </c>
      <c r="B290" s="8" t="str">
        <f t="shared" si="1"/>
        <v>MUHAMMAD SYIFA ALIF NUGRAHA</v>
      </c>
      <c r="C290" s="228"/>
      <c r="D290" s="228"/>
      <c r="E290" s="228"/>
      <c r="F290" s="228"/>
      <c r="G290" s="228"/>
      <c r="H290" s="228"/>
      <c r="I290" s="228"/>
      <c r="J290" s="228"/>
      <c r="K290" s="228"/>
      <c r="L290" s="228"/>
      <c r="M290" s="228" t="str">
        <f t="shared" si="2"/>
        <v/>
      </c>
    </row>
    <row r="291" spans="1:13" ht="17.25" hidden="1" customHeight="1">
      <c r="A291" s="228">
        <v>33</v>
      </c>
      <c r="B291" s="8" t="str">
        <f t="shared" si="1"/>
        <v>MUHAMMAD YUSUF</v>
      </c>
      <c r="C291" s="228"/>
      <c r="D291" s="228"/>
      <c r="E291" s="228"/>
      <c r="F291" s="228"/>
      <c r="G291" s="228"/>
      <c r="H291" s="228"/>
      <c r="I291" s="228"/>
      <c r="J291" s="228"/>
      <c r="K291" s="228"/>
      <c r="L291" s="228"/>
      <c r="M291" s="228" t="str">
        <f t="shared" si="2"/>
        <v/>
      </c>
    </row>
    <row r="292" spans="1:13" ht="17.25" hidden="1" customHeight="1">
      <c r="A292" s="228">
        <v>34</v>
      </c>
      <c r="B292" s="8" t="str">
        <f t="shared" si="1"/>
        <v>OSAMAH NASRULLAH</v>
      </c>
      <c r="C292" s="228"/>
      <c r="D292" s="228"/>
      <c r="E292" s="228"/>
      <c r="F292" s="228"/>
      <c r="G292" s="228"/>
      <c r="H292" s="228"/>
      <c r="I292" s="228"/>
      <c r="J292" s="228"/>
      <c r="K292" s="228"/>
      <c r="L292" s="228"/>
      <c r="M292" s="228" t="str">
        <f t="shared" si="2"/>
        <v/>
      </c>
    </row>
    <row r="293" spans="1:13" ht="17.25" hidden="1" customHeight="1">
      <c r="A293" s="228">
        <v>35</v>
      </c>
      <c r="B293" s="8" t="str">
        <f t="shared" si="1"/>
        <v>RUDISA</v>
      </c>
      <c r="C293" s="228"/>
      <c r="D293" s="228"/>
      <c r="E293" s="228"/>
      <c r="F293" s="228"/>
      <c r="G293" s="228"/>
      <c r="H293" s="228"/>
      <c r="I293" s="228"/>
      <c r="J293" s="228"/>
      <c r="K293" s="228"/>
      <c r="L293" s="228"/>
      <c r="M293" s="228" t="str">
        <f t="shared" si="2"/>
        <v/>
      </c>
    </row>
    <row r="294" spans="1:13" ht="17.25" hidden="1" customHeight="1">
      <c r="A294" s="228">
        <v>36</v>
      </c>
      <c r="B294" s="8" t="str">
        <f t="shared" si="1"/>
        <v>ZAINAL ILMI</v>
      </c>
      <c r="C294" s="228"/>
      <c r="D294" s="228"/>
      <c r="E294" s="228"/>
      <c r="F294" s="228"/>
      <c r="G294" s="228"/>
      <c r="H294" s="228"/>
      <c r="I294" s="228"/>
      <c r="J294" s="228"/>
      <c r="K294" s="228"/>
      <c r="L294" s="228"/>
      <c r="M294" s="228" t="str">
        <f t="shared" si="2"/>
        <v/>
      </c>
    </row>
    <row r="295" spans="1:13" ht="17.25" hidden="1" customHeight="1">
      <c r="A295" s="228">
        <v>37</v>
      </c>
      <c r="B295" s="8">
        <f t="shared" si="1"/>
        <v>0</v>
      </c>
      <c r="C295" s="228"/>
      <c r="D295" s="228"/>
      <c r="E295" s="228"/>
      <c r="F295" s="228"/>
      <c r="G295" s="228"/>
      <c r="H295" s="228"/>
      <c r="I295" s="228"/>
      <c r="J295" s="228"/>
      <c r="K295" s="228"/>
      <c r="L295" s="228"/>
      <c r="M295" s="228" t="str">
        <f t="shared" si="2"/>
        <v/>
      </c>
    </row>
    <row r="296" spans="1:13" ht="17.25" hidden="1" customHeight="1">
      <c r="A296" s="228">
        <v>38</v>
      </c>
      <c r="B296" s="8">
        <f t="shared" si="1"/>
        <v>0</v>
      </c>
      <c r="C296" s="228"/>
      <c r="D296" s="228"/>
      <c r="E296" s="228"/>
      <c r="F296" s="228"/>
      <c r="G296" s="228"/>
      <c r="H296" s="228"/>
      <c r="I296" s="228"/>
      <c r="J296" s="228"/>
      <c r="K296" s="228"/>
      <c r="L296" s="228"/>
      <c r="M296" s="228" t="str">
        <f t="shared" si="2"/>
        <v/>
      </c>
    </row>
    <row r="297" spans="1:13" ht="17.25" hidden="1" customHeight="1">
      <c r="A297" s="228">
        <v>39</v>
      </c>
      <c r="B297" s="8">
        <f t="shared" si="1"/>
        <v>0</v>
      </c>
      <c r="C297" s="228"/>
      <c r="D297" s="228"/>
      <c r="E297" s="228"/>
      <c r="F297" s="228"/>
      <c r="G297" s="228"/>
      <c r="H297" s="228"/>
      <c r="I297" s="228"/>
      <c r="J297" s="228"/>
      <c r="K297" s="228"/>
      <c r="L297" s="228"/>
      <c r="M297" s="228" t="str">
        <f t="shared" si="2"/>
        <v/>
      </c>
    </row>
    <row r="298" spans="1:13" ht="17.25" hidden="1" customHeight="1">
      <c r="A298" s="228">
        <v>40</v>
      </c>
      <c r="B298" s="8">
        <f t="shared" si="1"/>
        <v>0</v>
      </c>
      <c r="C298" s="228"/>
      <c r="D298" s="228"/>
      <c r="E298" s="228"/>
      <c r="F298" s="228"/>
      <c r="G298" s="228"/>
      <c r="H298" s="228"/>
      <c r="I298" s="228"/>
      <c r="J298" s="228"/>
      <c r="K298" s="228"/>
      <c r="L298" s="228"/>
      <c r="M298" s="228" t="str">
        <f t="shared" si="2"/>
        <v/>
      </c>
    </row>
    <row r="300" spans="1:13" ht="17.25" customHeight="1">
      <c r="A300" s="1" t="s">
        <v>158</v>
      </c>
    </row>
    <row r="301" spans="1:13" s="7" customFormat="1" ht="64.5" customHeight="1">
      <c r="A301" s="14">
        <v>1</v>
      </c>
      <c r="B301" s="327" t="s">
        <v>454</v>
      </c>
      <c r="C301" s="327"/>
      <c r="D301" s="327"/>
      <c r="E301" s="327"/>
      <c r="F301" s="327"/>
      <c r="G301" s="327"/>
      <c r="H301" s="327"/>
    </row>
    <row r="302" spans="1:13" s="7" customFormat="1" ht="15.75" hidden="1">
      <c r="A302" s="14">
        <v>2</v>
      </c>
      <c r="B302" s="327"/>
      <c r="C302" s="327"/>
      <c r="D302" s="327"/>
      <c r="E302" s="327"/>
      <c r="F302" s="327"/>
      <c r="G302" s="327"/>
      <c r="H302" s="327"/>
    </row>
    <row r="303" spans="1:13" s="7" customFormat="1" ht="15.75" hidden="1">
      <c r="A303" s="14">
        <v>3</v>
      </c>
      <c r="B303" s="327"/>
      <c r="C303" s="327"/>
      <c r="D303" s="327"/>
      <c r="E303" s="327"/>
      <c r="F303" s="327"/>
      <c r="G303" s="327"/>
      <c r="H303" s="327"/>
    </row>
    <row r="304" spans="1:13" s="7" customFormat="1" ht="17.25" hidden="1" customHeight="1">
      <c r="A304" s="14">
        <v>4</v>
      </c>
      <c r="B304" s="327"/>
      <c r="C304" s="327"/>
      <c r="D304" s="327"/>
      <c r="E304" s="327"/>
      <c r="F304" s="327"/>
      <c r="G304" s="327"/>
      <c r="H304" s="327"/>
    </row>
    <row r="305" spans="1:14" s="7" customFormat="1" ht="17.25" hidden="1" customHeight="1">
      <c r="A305" s="14">
        <v>5</v>
      </c>
      <c r="B305" s="327"/>
      <c r="C305" s="327"/>
      <c r="D305" s="327"/>
      <c r="E305" s="327"/>
      <c r="F305" s="327"/>
      <c r="G305" s="327"/>
      <c r="H305" s="327"/>
    </row>
    <row r="306" spans="1:14" s="7" customFormat="1" ht="17.25" hidden="1" customHeight="1">
      <c r="A306" s="14">
        <v>6</v>
      </c>
      <c r="B306" s="327"/>
      <c r="C306" s="327"/>
      <c r="D306" s="327"/>
      <c r="E306" s="327"/>
      <c r="F306" s="327"/>
      <c r="G306" s="327"/>
      <c r="H306" s="327"/>
    </row>
    <row r="307" spans="1:14" s="7" customFormat="1" ht="17.25" hidden="1" customHeight="1">
      <c r="A307" s="14">
        <v>7</v>
      </c>
      <c r="B307" s="327"/>
      <c r="C307" s="327"/>
      <c r="D307" s="327"/>
      <c r="E307" s="327"/>
      <c r="F307" s="327"/>
      <c r="G307" s="327"/>
      <c r="H307" s="327"/>
    </row>
    <row r="308" spans="1:14" s="7" customFormat="1" ht="17.25" hidden="1" customHeight="1">
      <c r="A308" s="14">
        <v>8</v>
      </c>
      <c r="B308" s="327"/>
      <c r="C308" s="327"/>
      <c r="D308" s="327"/>
      <c r="E308" s="327"/>
      <c r="F308" s="327"/>
      <c r="G308" s="327"/>
      <c r="H308" s="327"/>
    </row>
    <row r="309" spans="1:14" s="7" customFormat="1" ht="17.25" hidden="1" customHeight="1">
      <c r="A309" s="14">
        <v>9</v>
      </c>
      <c r="B309" s="327"/>
      <c r="C309" s="327"/>
      <c r="D309" s="327"/>
      <c r="E309" s="327"/>
      <c r="F309" s="327"/>
      <c r="G309" s="327"/>
      <c r="H309" s="327"/>
    </row>
    <row r="310" spans="1:14" s="7" customFormat="1" ht="17.25" hidden="1" customHeight="1">
      <c r="A310" s="14">
        <v>10</v>
      </c>
      <c r="B310" s="327"/>
      <c r="C310" s="327"/>
      <c r="D310" s="327"/>
      <c r="E310" s="327"/>
      <c r="F310" s="327"/>
      <c r="G310" s="327"/>
      <c r="H310" s="327"/>
    </row>
    <row r="312" spans="1:14" ht="17.25" customHeight="1">
      <c r="B312" s="1" t="s">
        <v>180</v>
      </c>
    </row>
    <row r="314" spans="1:14" ht="33" customHeight="1">
      <c r="A314" s="225" t="s">
        <v>52</v>
      </c>
      <c r="B314" s="225" t="s">
        <v>110</v>
      </c>
      <c r="C314" s="333" t="e">
        <f>A31</f>
        <v>#REF!</v>
      </c>
      <c r="D314" s="333"/>
      <c r="E314" s="333"/>
      <c r="F314" s="333"/>
      <c r="G314" s="333"/>
      <c r="H314" s="333"/>
      <c r="I314" s="333"/>
      <c r="J314" s="333"/>
      <c r="K314" s="333"/>
      <c r="L314" s="333"/>
      <c r="M314" s="230" t="s">
        <v>157</v>
      </c>
      <c r="N314" s="1" t="s">
        <v>407</v>
      </c>
    </row>
    <row r="315" spans="1:14" ht="17.25" customHeight="1">
      <c r="A315" s="226"/>
      <c r="B315" s="226"/>
      <c r="C315" s="224" t="s">
        <v>395</v>
      </c>
      <c r="D315" s="224" t="s">
        <v>396</v>
      </c>
      <c r="E315" s="224" t="s">
        <v>397</v>
      </c>
      <c r="F315" s="224" t="s">
        <v>398</v>
      </c>
      <c r="G315" s="224" t="s">
        <v>399</v>
      </c>
      <c r="H315" s="224" t="s">
        <v>400</v>
      </c>
      <c r="I315" s="224" t="s">
        <v>401</v>
      </c>
      <c r="J315" s="224" t="s">
        <v>402</v>
      </c>
      <c r="K315" s="224" t="s">
        <v>403</v>
      </c>
      <c r="L315" s="224" t="s">
        <v>404</v>
      </c>
      <c r="M315" s="222"/>
      <c r="N315" s="1">
        <v>25</v>
      </c>
    </row>
    <row r="316" spans="1:14" ht="17.25" customHeight="1">
      <c r="A316" s="228">
        <v>1</v>
      </c>
      <c r="B316" s="8" t="str">
        <f>B259</f>
        <v>AHMAD JUNAIDI</v>
      </c>
      <c r="C316" s="8"/>
      <c r="D316" s="8"/>
      <c r="E316" s="8"/>
      <c r="F316" s="8"/>
      <c r="G316" s="8"/>
      <c r="H316" s="8"/>
      <c r="I316" s="8"/>
      <c r="J316" s="8"/>
      <c r="K316" s="8"/>
      <c r="L316" s="8"/>
      <c r="M316" s="8" t="str">
        <f>IF(MAX(C316:L316)&gt;0,MAX(C316:L316)*$N$315,"")</f>
        <v/>
      </c>
    </row>
    <row r="317" spans="1:14" ht="17.25" customHeight="1">
      <c r="A317" s="228">
        <v>2</v>
      </c>
      <c r="B317" s="8" t="str">
        <f t="shared" ref="B317:B355" si="3">B260</f>
        <v>AHMAD RIYUDHA</v>
      </c>
      <c r="C317" s="8"/>
      <c r="D317" s="8"/>
      <c r="E317" s="8"/>
      <c r="F317" s="8"/>
      <c r="G317" s="8"/>
      <c r="H317" s="8"/>
      <c r="I317" s="8"/>
      <c r="J317" s="8"/>
      <c r="K317" s="8"/>
      <c r="L317" s="8"/>
      <c r="M317" s="8" t="str">
        <f t="shared" ref="M317:M355" si="4">IF(MAX(C317:L317)&gt;0,MAX(C317:L317)*$N$315,"")</f>
        <v/>
      </c>
    </row>
    <row r="318" spans="1:14" ht="17.25" customHeight="1">
      <c r="A318" s="228">
        <v>3</v>
      </c>
      <c r="B318" s="8" t="str">
        <f t="shared" si="3"/>
        <v>AHMAD SAYUDINOR</v>
      </c>
      <c r="C318" s="8"/>
      <c r="D318" s="8"/>
      <c r="E318" s="8"/>
      <c r="F318" s="8"/>
      <c r="G318" s="8"/>
      <c r="H318" s="8"/>
      <c r="I318" s="8"/>
      <c r="J318" s="8"/>
      <c r="K318" s="8"/>
      <c r="L318" s="8"/>
      <c r="M318" s="8" t="str">
        <f t="shared" si="4"/>
        <v/>
      </c>
    </row>
    <row r="319" spans="1:14" ht="17.25" hidden="1" customHeight="1">
      <c r="A319" s="228">
        <v>4</v>
      </c>
      <c r="B319" s="8" t="str">
        <f t="shared" si="3"/>
        <v>HILMAN SYA'FEI</v>
      </c>
      <c r="C319" s="8"/>
      <c r="D319" s="8"/>
      <c r="E319" s="8"/>
      <c r="F319" s="8"/>
      <c r="G319" s="8"/>
      <c r="H319" s="8"/>
      <c r="I319" s="8"/>
      <c r="J319" s="8"/>
      <c r="K319" s="8"/>
      <c r="L319" s="8"/>
      <c r="M319" s="8" t="str">
        <f t="shared" si="4"/>
        <v/>
      </c>
    </row>
    <row r="320" spans="1:14" ht="17.25" hidden="1" customHeight="1">
      <c r="A320" s="228">
        <v>5</v>
      </c>
      <c r="B320" s="8" t="str">
        <f t="shared" si="3"/>
        <v>JAMALUDDIN</v>
      </c>
      <c r="C320" s="8"/>
      <c r="D320" s="8"/>
      <c r="E320" s="8"/>
      <c r="F320" s="8"/>
      <c r="G320" s="8"/>
      <c r="H320" s="8"/>
      <c r="I320" s="8"/>
      <c r="J320" s="8"/>
      <c r="K320" s="8"/>
      <c r="L320" s="8"/>
      <c r="M320" s="8" t="str">
        <f t="shared" si="4"/>
        <v/>
      </c>
    </row>
    <row r="321" spans="1:13" ht="17.25" hidden="1" customHeight="1">
      <c r="A321" s="228">
        <v>6</v>
      </c>
      <c r="B321" s="8" t="str">
        <f t="shared" si="3"/>
        <v>M. ADITYA RYANDI</v>
      </c>
      <c r="C321" s="8"/>
      <c r="D321" s="8"/>
      <c r="E321" s="8"/>
      <c r="F321" s="8"/>
      <c r="G321" s="8"/>
      <c r="H321" s="8"/>
      <c r="I321" s="8"/>
      <c r="J321" s="8"/>
      <c r="K321" s="8"/>
      <c r="L321" s="8"/>
      <c r="M321" s="8" t="str">
        <f t="shared" si="4"/>
        <v/>
      </c>
    </row>
    <row r="322" spans="1:13" ht="17.25" hidden="1" customHeight="1">
      <c r="A322" s="228">
        <v>7</v>
      </c>
      <c r="B322" s="8" t="str">
        <f t="shared" si="3"/>
        <v>M. ZAINAL AKBAR</v>
      </c>
      <c r="C322" s="8"/>
      <c r="D322" s="8"/>
      <c r="E322" s="8"/>
      <c r="F322" s="8"/>
      <c r="G322" s="8"/>
      <c r="H322" s="8"/>
      <c r="I322" s="8"/>
      <c r="J322" s="8"/>
      <c r="K322" s="8"/>
      <c r="L322" s="8"/>
      <c r="M322" s="8" t="str">
        <f t="shared" si="4"/>
        <v/>
      </c>
    </row>
    <row r="323" spans="1:13" ht="17.25" hidden="1" customHeight="1">
      <c r="A323" s="228">
        <v>8</v>
      </c>
      <c r="B323" s="8" t="str">
        <f t="shared" si="3"/>
        <v>MAULIDI</v>
      </c>
      <c r="C323" s="8"/>
      <c r="D323" s="8"/>
      <c r="E323" s="8"/>
      <c r="F323" s="8"/>
      <c r="G323" s="8"/>
      <c r="H323" s="8"/>
      <c r="I323" s="8"/>
      <c r="J323" s="8"/>
      <c r="K323" s="8"/>
      <c r="L323" s="8"/>
      <c r="M323" s="8" t="str">
        <f t="shared" si="4"/>
        <v/>
      </c>
    </row>
    <row r="324" spans="1:13" ht="17.25" hidden="1" customHeight="1">
      <c r="A324" s="228">
        <v>9</v>
      </c>
      <c r="B324" s="8" t="str">
        <f t="shared" si="3"/>
        <v>MUHAMMAD AGUS RIFANI</v>
      </c>
      <c r="C324" s="8"/>
      <c r="D324" s="8"/>
      <c r="E324" s="8"/>
      <c r="F324" s="8"/>
      <c r="G324" s="8"/>
      <c r="H324" s="8"/>
      <c r="I324" s="8"/>
      <c r="J324" s="8"/>
      <c r="K324" s="8"/>
      <c r="L324" s="8"/>
      <c r="M324" s="8" t="str">
        <f t="shared" si="4"/>
        <v/>
      </c>
    </row>
    <row r="325" spans="1:13" ht="17.25" hidden="1" customHeight="1">
      <c r="A325" s="228">
        <v>10</v>
      </c>
      <c r="B325" s="8" t="str">
        <f t="shared" si="3"/>
        <v>MUHAMMAD AKBAR</v>
      </c>
      <c r="C325" s="8"/>
      <c r="D325" s="8"/>
      <c r="E325" s="8"/>
      <c r="F325" s="8"/>
      <c r="G325" s="8"/>
      <c r="H325" s="8"/>
      <c r="I325" s="8"/>
      <c r="J325" s="8"/>
      <c r="K325" s="8"/>
      <c r="L325" s="8"/>
      <c r="M325" s="8" t="str">
        <f t="shared" si="4"/>
        <v/>
      </c>
    </row>
    <row r="326" spans="1:13" ht="17.25" hidden="1" customHeight="1">
      <c r="A326" s="228">
        <v>11</v>
      </c>
      <c r="B326" s="8" t="str">
        <f t="shared" si="3"/>
        <v>MUHAMMAD ALPIANOR</v>
      </c>
      <c r="C326" s="8"/>
      <c r="D326" s="8"/>
      <c r="E326" s="8"/>
      <c r="F326" s="8"/>
      <c r="G326" s="8"/>
      <c r="H326" s="8"/>
      <c r="I326" s="8"/>
      <c r="J326" s="8"/>
      <c r="K326" s="8"/>
      <c r="L326" s="8"/>
      <c r="M326" s="8" t="str">
        <f t="shared" si="4"/>
        <v/>
      </c>
    </row>
    <row r="327" spans="1:13" ht="17.25" hidden="1" customHeight="1">
      <c r="A327" s="228">
        <v>12</v>
      </c>
      <c r="B327" s="8" t="str">
        <f t="shared" si="3"/>
        <v>MUHAMMAD ANDRIAN</v>
      </c>
      <c r="C327" s="8"/>
      <c r="D327" s="8"/>
      <c r="E327" s="8"/>
      <c r="F327" s="8"/>
      <c r="G327" s="8"/>
      <c r="H327" s="8"/>
      <c r="I327" s="8"/>
      <c r="J327" s="8"/>
      <c r="K327" s="8"/>
      <c r="L327" s="8"/>
      <c r="M327" s="8" t="str">
        <f t="shared" si="4"/>
        <v/>
      </c>
    </row>
    <row r="328" spans="1:13" ht="17.25" hidden="1" customHeight="1">
      <c r="A328" s="228">
        <v>13</v>
      </c>
      <c r="B328" s="8" t="str">
        <f t="shared" si="3"/>
        <v>MUHAMMAD AZIDAN</v>
      </c>
      <c r="C328" s="8"/>
      <c r="D328" s="8"/>
      <c r="E328" s="8"/>
      <c r="F328" s="8"/>
      <c r="G328" s="8"/>
      <c r="H328" s="8"/>
      <c r="I328" s="8"/>
      <c r="J328" s="8"/>
      <c r="K328" s="8"/>
      <c r="L328" s="8"/>
      <c r="M328" s="8" t="str">
        <f t="shared" si="4"/>
        <v/>
      </c>
    </row>
    <row r="329" spans="1:13" ht="17.25" hidden="1" customHeight="1">
      <c r="A329" s="228">
        <v>14</v>
      </c>
      <c r="B329" s="8" t="str">
        <f t="shared" si="3"/>
        <v>MUHAMMAD FAHRIANSYAH</v>
      </c>
      <c r="C329" s="8"/>
      <c r="D329" s="8"/>
      <c r="E329" s="8"/>
      <c r="F329" s="8"/>
      <c r="G329" s="8"/>
      <c r="H329" s="8"/>
      <c r="I329" s="8"/>
      <c r="J329" s="8"/>
      <c r="K329" s="8"/>
      <c r="L329" s="8"/>
      <c r="M329" s="8" t="str">
        <f t="shared" si="4"/>
        <v/>
      </c>
    </row>
    <row r="330" spans="1:13" ht="17.25" hidden="1" customHeight="1">
      <c r="A330" s="228">
        <v>15</v>
      </c>
      <c r="B330" s="8" t="str">
        <f t="shared" si="3"/>
        <v>MUHAMMAD FAUZAN</v>
      </c>
      <c r="C330" s="8"/>
      <c r="D330" s="8"/>
      <c r="E330" s="8"/>
      <c r="F330" s="8"/>
      <c r="G330" s="8"/>
      <c r="H330" s="8"/>
      <c r="I330" s="8"/>
      <c r="J330" s="8"/>
      <c r="K330" s="8"/>
      <c r="L330" s="8"/>
      <c r="M330" s="8" t="str">
        <f t="shared" si="4"/>
        <v/>
      </c>
    </row>
    <row r="331" spans="1:13" ht="17.25" hidden="1" customHeight="1">
      <c r="A331" s="228">
        <v>16</v>
      </c>
      <c r="B331" s="8" t="str">
        <f t="shared" si="3"/>
        <v>MUHAMMAD FAZAL HAFIZH</v>
      </c>
      <c r="C331" s="8"/>
      <c r="D331" s="8"/>
      <c r="E331" s="8"/>
      <c r="F331" s="8"/>
      <c r="G331" s="8"/>
      <c r="H331" s="8"/>
      <c r="I331" s="8"/>
      <c r="J331" s="8"/>
      <c r="K331" s="8"/>
      <c r="L331" s="8"/>
      <c r="M331" s="8" t="str">
        <f t="shared" si="4"/>
        <v/>
      </c>
    </row>
    <row r="332" spans="1:13" ht="17.25" hidden="1" customHeight="1">
      <c r="A332" s="228">
        <v>17</v>
      </c>
      <c r="B332" s="8" t="str">
        <f t="shared" si="3"/>
        <v>MUHAMMAD FIKRI</v>
      </c>
      <c r="C332" s="8"/>
      <c r="D332" s="8"/>
      <c r="E332" s="8"/>
      <c r="F332" s="8"/>
      <c r="G332" s="8"/>
      <c r="H332" s="8"/>
      <c r="I332" s="8"/>
      <c r="J332" s="8"/>
      <c r="K332" s="8"/>
      <c r="L332" s="8"/>
      <c r="M332" s="8" t="str">
        <f t="shared" si="4"/>
        <v/>
      </c>
    </row>
    <row r="333" spans="1:13" ht="17.25" hidden="1" customHeight="1">
      <c r="A333" s="228">
        <v>18</v>
      </c>
      <c r="B333" s="8" t="str">
        <f t="shared" si="3"/>
        <v>MUHAMMAD IHWAN</v>
      </c>
      <c r="C333" s="8"/>
      <c r="D333" s="8"/>
      <c r="E333" s="8"/>
      <c r="F333" s="8"/>
      <c r="G333" s="8"/>
      <c r="H333" s="8"/>
      <c r="I333" s="8"/>
      <c r="J333" s="8"/>
      <c r="K333" s="8"/>
      <c r="L333" s="8"/>
      <c r="M333" s="8" t="str">
        <f t="shared" si="4"/>
        <v/>
      </c>
    </row>
    <row r="334" spans="1:13" ht="17.25" hidden="1" customHeight="1">
      <c r="A334" s="228">
        <v>19</v>
      </c>
      <c r="B334" s="8" t="str">
        <f t="shared" si="3"/>
        <v>MUHAMMAD IQBAL FIRDAUS</v>
      </c>
      <c r="C334" s="8"/>
      <c r="D334" s="8"/>
      <c r="E334" s="8"/>
      <c r="F334" s="8"/>
      <c r="G334" s="8"/>
      <c r="H334" s="8"/>
      <c r="I334" s="8"/>
      <c r="J334" s="8"/>
      <c r="K334" s="8"/>
      <c r="L334" s="8"/>
      <c r="M334" s="8" t="str">
        <f t="shared" si="4"/>
        <v/>
      </c>
    </row>
    <row r="335" spans="1:13" ht="17.25" hidden="1" customHeight="1">
      <c r="A335" s="228">
        <v>20</v>
      </c>
      <c r="B335" s="8" t="str">
        <f t="shared" si="3"/>
        <v>MUHAMMAD IZZA ARRAFI</v>
      </c>
      <c r="C335" s="8"/>
      <c r="D335" s="8"/>
      <c r="E335" s="8"/>
      <c r="F335" s="8"/>
      <c r="G335" s="8"/>
      <c r="H335" s="8"/>
      <c r="I335" s="8"/>
      <c r="J335" s="8"/>
      <c r="K335" s="8"/>
      <c r="L335" s="8"/>
      <c r="M335" s="8" t="str">
        <f t="shared" si="4"/>
        <v/>
      </c>
    </row>
    <row r="336" spans="1:13" ht="17.25" hidden="1" customHeight="1">
      <c r="A336" s="228">
        <v>21</v>
      </c>
      <c r="B336" s="8" t="str">
        <f t="shared" si="3"/>
        <v>MUHAMMAD MAHDI</v>
      </c>
      <c r="C336" s="8"/>
      <c r="D336" s="8"/>
      <c r="E336" s="8"/>
      <c r="F336" s="8"/>
      <c r="G336" s="8"/>
      <c r="H336" s="8"/>
      <c r="I336" s="8"/>
      <c r="J336" s="8"/>
      <c r="K336" s="8"/>
      <c r="L336" s="8"/>
      <c r="M336" s="8" t="str">
        <f t="shared" si="4"/>
        <v/>
      </c>
    </row>
    <row r="337" spans="1:13" ht="17.25" hidden="1" customHeight="1">
      <c r="A337" s="228">
        <v>22</v>
      </c>
      <c r="B337" s="8" t="str">
        <f t="shared" si="3"/>
        <v>MUHAMMAD NAHDY RAMADHAN</v>
      </c>
      <c r="C337" s="8"/>
      <c r="D337" s="8"/>
      <c r="E337" s="8"/>
      <c r="F337" s="8"/>
      <c r="G337" s="8"/>
      <c r="H337" s="8"/>
      <c r="I337" s="8"/>
      <c r="J337" s="8"/>
      <c r="K337" s="8"/>
      <c r="L337" s="8"/>
      <c r="M337" s="8" t="str">
        <f t="shared" si="4"/>
        <v/>
      </c>
    </row>
    <row r="338" spans="1:13" ht="17.25" hidden="1" customHeight="1">
      <c r="A338" s="228">
        <v>23</v>
      </c>
      <c r="B338" s="8" t="str">
        <f t="shared" si="3"/>
        <v>MUHAMMAD NUR FADHILAH</v>
      </c>
      <c r="C338" s="8"/>
      <c r="D338" s="8"/>
      <c r="E338" s="8"/>
      <c r="F338" s="8"/>
      <c r="G338" s="8"/>
      <c r="H338" s="8"/>
      <c r="I338" s="8"/>
      <c r="J338" s="8"/>
      <c r="K338" s="8"/>
      <c r="L338" s="8"/>
      <c r="M338" s="8" t="str">
        <f t="shared" si="4"/>
        <v/>
      </c>
    </row>
    <row r="339" spans="1:13" ht="17.25" hidden="1" customHeight="1">
      <c r="A339" s="228">
        <v>24</v>
      </c>
      <c r="B339" s="8" t="str">
        <f t="shared" si="3"/>
        <v>MUHAMMAD RAHMAN</v>
      </c>
      <c r="C339" s="8"/>
      <c r="D339" s="8"/>
      <c r="E339" s="8"/>
      <c r="F339" s="8"/>
      <c r="G339" s="8"/>
      <c r="H339" s="8"/>
      <c r="I339" s="8"/>
      <c r="J339" s="8"/>
      <c r="K339" s="8"/>
      <c r="L339" s="8"/>
      <c r="M339" s="8" t="str">
        <f t="shared" si="4"/>
        <v/>
      </c>
    </row>
    <row r="340" spans="1:13" ht="17.25" hidden="1" customHeight="1">
      <c r="A340" s="228">
        <v>25</v>
      </c>
      <c r="B340" s="8" t="str">
        <f t="shared" si="3"/>
        <v>MUHAMMAD RAIHAN</v>
      </c>
      <c r="C340" s="8"/>
      <c r="D340" s="8"/>
      <c r="E340" s="8"/>
      <c r="F340" s="8"/>
      <c r="G340" s="8"/>
      <c r="H340" s="8"/>
      <c r="I340" s="8"/>
      <c r="J340" s="8"/>
      <c r="K340" s="8"/>
      <c r="L340" s="8"/>
      <c r="M340" s="8" t="str">
        <f t="shared" si="4"/>
        <v/>
      </c>
    </row>
    <row r="341" spans="1:13" ht="17.25" hidden="1" customHeight="1">
      <c r="A341" s="228">
        <v>26</v>
      </c>
      <c r="B341" s="8" t="str">
        <f t="shared" si="3"/>
        <v>MUHAMMAD RAYHAN PARIZAN</v>
      </c>
      <c r="C341" s="8"/>
      <c r="D341" s="8"/>
      <c r="E341" s="8"/>
      <c r="F341" s="8"/>
      <c r="G341" s="8"/>
      <c r="H341" s="8"/>
      <c r="I341" s="8"/>
      <c r="J341" s="8"/>
      <c r="K341" s="8"/>
      <c r="L341" s="8"/>
      <c r="M341" s="8" t="str">
        <f t="shared" si="4"/>
        <v/>
      </c>
    </row>
    <row r="342" spans="1:13" ht="17.25" hidden="1" customHeight="1">
      <c r="A342" s="228">
        <v>27</v>
      </c>
      <c r="B342" s="8" t="str">
        <f t="shared" si="3"/>
        <v>MUHAMMAD RIFKI</v>
      </c>
      <c r="C342" s="8"/>
      <c r="D342" s="8"/>
      <c r="E342" s="8"/>
      <c r="F342" s="8"/>
      <c r="G342" s="8"/>
      <c r="H342" s="8"/>
      <c r="I342" s="8"/>
      <c r="J342" s="8"/>
      <c r="K342" s="8"/>
      <c r="L342" s="8"/>
      <c r="M342" s="8" t="str">
        <f t="shared" si="4"/>
        <v/>
      </c>
    </row>
    <row r="343" spans="1:13" ht="17.25" hidden="1" customHeight="1">
      <c r="A343" s="228">
        <v>28</v>
      </c>
      <c r="B343" s="8" t="str">
        <f t="shared" si="3"/>
        <v>MUHAMMAD RINALDI MAULANA</v>
      </c>
      <c r="C343" s="8"/>
      <c r="D343" s="8"/>
      <c r="E343" s="8"/>
      <c r="F343" s="8"/>
      <c r="G343" s="8"/>
      <c r="H343" s="8"/>
      <c r="I343" s="8"/>
      <c r="J343" s="8"/>
      <c r="K343" s="8"/>
      <c r="L343" s="8"/>
      <c r="M343" s="8" t="str">
        <f t="shared" si="4"/>
        <v/>
      </c>
    </row>
    <row r="344" spans="1:13" ht="17.25" hidden="1" customHeight="1">
      <c r="A344" s="228">
        <v>29</v>
      </c>
      <c r="B344" s="8" t="str">
        <f t="shared" si="3"/>
        <v>MUHAMMAD RIZAL</v>
      </c>
      <c r="C344" s="8"/>
      <c r="D344" s="8"/>
      <c r="E344" s="8"/>
      <c r="F344" s="8"/>
      <c r="G344" s="8"/>
      <c r="H344" s="8"/>
      <c r="I344" s="8"/>
      <c r="J344" s="8"/>
      <c r="K344" s="8"/>
      <c r="L344" s="8"/>
      <c r="M344" s="8" t="str">
        <f t="shared" si="4"/>
        <v/>
      </c>
    </row>
    <row r="345" spans="1:13" ht="17.25" hidden="1" customHeight="1">
      <c r="A345" s="228">
        <v>30</v>
      </c>
      <c r="B345" s="8" t="str">
        <f t="shared" si="3"/>
        <v>MUHAMMAD RUDI</v>
      </c>
      <c r="C345" s="8"/>
      <c r="D345" s="8"/>
      <c r="E345" s="8"/>
      <c r="F345" s="8"/>
      <c r="G345" s="8"/>
      <c r="H345" s="8"/>
      <c r="I345" s="8"/>
      <c r="J345" s="8"/>
      <c r="K345" s="8"/>
      <c r="L345" s="8"/>
      <c r="M345" s="8" t="str">
        <f t="shared" si="4"/>
        <v/>
      </c>
    </row>
    <row r="346" spans="1:13" ht="17.25" hidden="1" customHeight="1">
      <c r="A346" s="228">
        <v>31</v>
      </c>
      <c r="B346" s="8" t="str">
        <f t="shared" si="3"/>
        <v>MUHAMMAD SARBANI</v>
      </c>
      <c r="C346" s="8"/>
      <c r="D346" s="8"/>
      <c r="E346" s="8"/>
      <c r="F346" s="8"/>
      <c r="G346" s="8"/>
      <c r="H346" s="8"/>
      <c r="I346" s="8"/>
      <c r="J346" s="8"/>
      <c r="K346" s="8"/>
      <c r="L346" s="8"/>
      <c r="M346" s="8" t="str">
        <f t="shared" si="4"/>
        <v/>
      </c>
    </row>
    <row r="347" spans="1:13" ht="17.25" hidden="1" customHeight="1">
      <c r="A347" s="228">
        <v>32</v>
      </c>
      <c r="B347" s="8" t="str">
        <f t="shared" si="3"/>
        <v>MUHAMMAD SYIFA ALIF NUGRAHA</v>
      </c>
      <c r="C347" s="8"/>
      <c r="D347" s="8"/>
      <c r="E347" s="8"/>
      <c r="F347" s="8"/>
      <c r="G347" s="8"/>
      <c r="H347" s="8"/>
      <c r="I347" s="8"/>
      <c r="J347" s="8"/>
      <c r="K347" s="8"/>
      <c r="L347" s="8"/>
      <c r="M347" s="8" t="str">
        <f t="shared" si="4"/>
        <v/>
      </c>
    </row>
    <row r="348" spans="1:13" ht="17.25" hidden="1" customHeight="1">
      <c r="A348" s="228">
        <v>33</v>
      </c>
      <c r="B348" s="8" t="str">
        <f t="shared" si="3"/>
        <v>MUHAMMAD YUSUF</v>
      </c>
      <c r="C348" s="8"/>
      <c r="D348" s="8"/>
      <c r="E348" s="8"/>
      <c r="F348" s="8"/>
      <c r="G348" s="8"/>
      <c r="H348" s="8"/>
      <c r="I348" s="8"/>
      <c r="J348" s="8"/>
      <c r="K348" s="8"/>
      <c r="L348" s="8"/>
      <c r="M348" s="8" t="str">
        <f t="shared" si="4"/>
        <v/>
      </c>
    </row>
    <row r="349" spans="1:13" ht="17.25" hidden="1" customHeight="1">
      <c r="A349" s="228">
        <v>34</v>
      </c>
      <c r="B349" s="8" t="str">
        <f t="shared" si="3"/>
        <v>OSAMAH NASRULLAH</v>
      </c>
      <c r="C349" s="8"/>
      <c r="D349" s="8"/>
      <c r="E349" s="8"/>
      <c r="F349" s="8"/>
      <c r="G349" s="8"/>
      <c r="H349" s="8"/>
      <c r="I349" s="8"/>
      <c r="J349" s="8"/>
      <c r="K349" s="8"/>
      <c r="L349" s="8"/>
      <c r="M349" s="8" t="str">
        <f t="shared" si="4"/>
        <v/>
      </c>
    </row>
    <row r="350" spans="1:13" ht="17.25" hidden="1" customHeight="1">
      <c r="A350" s="228">
        <v>35</v>
      </c>
      <c r="B350" s="8" t="str">
        <f t="shared" si="3"/>
        <v>RUDISA</v>
      </c>
      <c r="C350" s="8"/>
      <c r="D350" s="8"/>
      <c r="E350" s="8"/>
      <c r="F350" s="8"/>
      <c r="G350" s="8"/>
      <c r="H350" s="8"/>
      <c r="I350" s="8"/>
      <c r="J350" s="8"/>
      <c r="K350" s="8"/>
      <c r="L350" s="8"/>
      <c r="M350" s="8" t="str">
        <f t="shared" si="4"/>
        <v/>
      </c>
    </row>
    <row r="351" spans="1:13" ht="17.25" hidden="1" customHeight="1">
      <c r="A351" s="228">
        <v>36</v>
      </c>
      <c r="B351" s="8" t="str">
        <f t="shared" si="3"/>
        <v>ZAINAL ILMI</v>
      </c>
      <c r="C351" s="8"/>
      <c r="D351" s="8"/>
      <c r="E351" s="8"/>
      <c r="F351" s="8"/>
      <c r="G351" s="8"/>
      <c r="H351" s="8"/>
      <c r="I351" s="8"/>
      <c r="J351" s="8"/>
      <c r="K351" s="8"/>
      <c r="L351" s="8"/>
      <c r="M351" s="8" t="str">
        <f t="shared" si="4"/>
        <v/>
      </c>
    </row>
    <row r="352" spans="1:13" ht="17.25" hidden="1" customHeight="1">
      <c r="A352" s="228">
        <v>37</v>
      </c>
      <c r="B352" s="8">
        <f t="shared" si="3"/>
        <v>0</v>
      </c>
      <c r="C352" s="8"/>
      <c r="D352" s="8"/>
      <c r="E352" s="8"/>
      <c r="F352" s="8"/>
      <c r="G352" s="8"/>
      <c r="H352" s="8"/>
      <c r="I352" s="8"/>
      <c r="J352" s="8"/>
      <c r="K352" s="8"/>
      <c r="L352" s="8"/>
      <c r="M352" s="8" t="str">
        <f t="shared" si="4"/>
        <v/>
      </c>
    </row>
    <row r="353" spans="1:13" ht="17.25" hidden="1" customHeight="1">
      <c r="A353" s="228">
        <v>38</v>
      </c>
      <c r="B353" s="8">
        <f t="shared" si="3"/>
        <v>0</v>
      </c>
      <c r="C353" s="8"/>
      <c r="D353" s="8"/>
      <c r="E353" s="8"/>
      <c r="F353" s="8"/>
      <c r="G353" s="8"/>
      <c r="H353" s="8"/>
      <c r="I353" s="8"/>
      <c r="J353" s="8"/>
      <c r="K353" s="8"/>
      <c r="L353" s="8"/>
      <c r="M353" s="8" t="str">
        <f t="shared" si="4"/>
        <v/>
      </c>
    </row>
    <row r="354" spans="1:13" ht="17.25" hidden="1" customHeight="1">
      <c r="A354" s="228">
        <v>39</v>
      </c>
      <c r="B354" s="8">
        <f t="shared" si="3"/>
        <v>0</v>
      </c>
      <c r="C354" s="8"/>
      <c r="D354" s="8"/>
      <c r="E354" s="8"/>
      <c r="F354" s="8"/>
      <c r="G354" s="8"/>
      <c r="H354" s="8"/>
      <c r="I354" s="8"/>
      <c r="J354" s="8"/>
      <c r="K354" s="8"/>
      <c r="L354" s="8"/>
      <c r="M354" s="8" t="str">
        <f t="shared" si="4"/>
        <v/>
      </c>
    </row>
    <row r="355" spans="1:13" ht="17.25" hidden="1" customHeight="1">
      <c r="A355" s="228">
        <v>40</v>
      </c>
      <c r="B355" s="8">
        <f t="shared" si="3"/>
        <v>0</v>
      </c>
      <c r="C355" s="8"/>
      <c r="D355" s="8"/>
      <c r="E355" s="8"/>
      <c r="F355" s="8"/>
      <c r="G355" s="8"/>
      <c r="H355" s="8"/>
      <c r="I355" s="8"/>
      <c r="J355" s="8"/>
      <c r="K355" s="8"/>
      <c r="L355" s="8"/>
      <c r="M355" s="8" t="str">
        <f t="shared" si="4"/>
        <v/>
      </c>
    </row>
    <row r="357" spans="1:13" ht="17.25" customHeight="1">
      <c r="A357" s="1" t="s">
        <v>182</v>
      </c>
    </row>
    <row r="358" spans="1:13" ht="17.25" customHeight="1">
      <c r="B358" s="1" t="s">
        <v>159</v>
      </c>
    </row>
    <row r="359" spans="1:13" ht="17.25" customHeight="1">
      <c r="B359" s="1" t="s">
        <v>160</v>
      </c>
    </row>
    <row r="360" spans="1:13" ht="17.25" customHeight="1">
      <c r="B360" s="1" t="s">
        <v>161</v>
      </c>
    </row>
    <row r="361" spans="1:13" ht="17.25" customHeight="1">
      <c r="B361" s="1" t="s">
        <v>162</v>
      </c>
    </row>
    <row r="363" spans="1:13" ht="17.25" customHeight="1">
      <c r="A363" s="1" t="s">
        <v>163</v>
      </c>
    </row>
    <row r="364" spans="1:13" ht="17.25" customHeight="1">
      <c r="A364" s="14">
        <v>1</v>
      </c>
      <c r="B364" s="327" t="s">
        <v>611</v>
      </c>
      <c r="C364" s="327"/>
      <c r="D364" s="327"/>
      <c r="E364" s="327"/>
      <c r="F364" s="327"/>
      <c r="G364" s="327"/>
      <c r="H364" s="327"/>
    </row>
    <row r="365" spans="1:13" ht="17.25" hidden="1" customHeight="1">
      <c r="A365" s="14">
        <v>2</v>
      </c>
      <c r="B365" s="327"/>
      <c r="C365" s="327"/>
      <c r="D365" s="327"/>
      <c r="E365" s="327"/>
      <c r="F365" s="327"/>
      <c r="G365" s="327"/>
      <c r="H365" s="327"/>
    </row>
    <row r="366" spans="1:13" ht="17.25" hidden="1" customHeight="1">
      <c r="A366" s="14">
        <v>3</v>
      </c>
      <c r="B366" s="327"/>
      <c r="C366" s="327"/>
      <c r="D366" s="327"/>
      <c r="E366" s="327"/>
      <c r="F366" s="327"/>
      <c r="G366" s="327"/>
      <c r="H366" s="327"/>
    </row>
    <row r="367" spans="1:13" ht="17.25" hidden="1" customHeight="1">
      <c r="A367" s="14">
        <v>4</v>
      </c>
      <c r="B367" s="327"/>
      <c r="C367" s="327"/>
      <c r="D367" s="327"/>
      <c r="E367" s="327"/>
      <c r="F367" s="327"/>
      <c r="G367" s="327"/>
      <c r="H367" s="327"/>
    </row>
    <row r="368" spans="1:13" ht="17.25" hidden="1" customHeight="1">
      <c r="A368" s="14">
        <v>5</v>
      </c>
      <c r="B368" s="327"/>
      <c r="C368" s="327"/>
      <c r="D368" s="327"/>
      <c r="E368" s="327"/>
      <c r="F368" s="327"/>
      <c r="G368" s="327"/>
      <c r="H368" s="327"/>
    </row>
    <row r="369" spans="1:10" ht="17.25" hidden="1" customHeight="1">
      <c r="A369" s="14">
        <v>6</v>
      </c>
      <c r="B369" s="327"/>
      <c r="C369" s="327"/>
      <c r="D369" s="327"/>
      <c r="E369" s="327"/>
      <c r="F369" s="327"/>
      <c r="G369" s="327"/>
      <c r="H369" s="327"/>
    </row>
    <row r="370" spans="1:10" ht="17.25" hidden="1" customHeight="1">
      <c r="A370" s="14">
        <v>7</v>
      </c>
      <c r="B370" s="327"/>
      <c r="C370" s="327"/>
      <c r="D370" s="327"/>
      <c r="E370" s="327"/>
      <c r="F370" s="327"/>
      <c r="G370" s="327"/>
      <c r="H370" s="327"/>
    </row>
    <row r="371" spans="1:10" ht="17.25" hidden="1" customHeight="1">
      <c r="A371" s="14">
        <v>8</v>
      </c>
      <c r="B371" s="327"/>
      <c r="C371" s="327"/>
      <c r="D371" s="327"/>
      <c r="E371" s="327"/>
      <c r="F371" s="327"/>
      <c r="G371" s="327"/>
      <c r="H371" s="327"/>
    </row>
    <row r="372" spans="1:10" ht="17.25" hidden="1" customHeight="1">
      <c r="A372" s="14">
        <v>9</v>
      </c>
      <c r="B372" s="327"/>
      <c r="C372" s="327"/>
      <c r="D372" s="327"/>
      <c r="E372" s="327"/>
      <c r="F372" s="327"/>
      <c r="G372" s="327"/>
      <c r="H372" s="327"/>
    </row>
    <row r="373" spans="1:10" ht="17.25" hidden="1" customHeight="1">
      <c r="A373" s="14">
        <v>10</v>
      </c>
      <c r="B373" s="327"/>
      <c r="C373" s="327"/>
      <c r="D373" s="327"/>
      <c r="E373" s="327"/>
      <c r="F373" s="327"/>
      <c r="G373" s="327"/>
      <c r="H373" s="327"/>
    </row>
    <row r="375" spans="1:10" ht="17.25" customHeight="1">
      <c r="B375" s="1" t="s">
        <v>164</v>
      </c>
    </row>
    <row r="376" spans="1:10" ht="17.25" customHeight="1">
      <c r="A376" s="479" t="s">
        <v>165</v>
      </c>
      <c r="B376" s="480"/>
      <c r="C376" s="480"/>
      <c r="D376" s="480"/>
      <c r="E376" s="480"/>
      <c r="F376" s="480"/>
      <c r="G376" s="480"/>
      <c r="H376" s="481"/>
    </row>
    <row r="377" spans="1:10" ht="33" customHeight="1">
      <c r="A377" s="336" t="e">
        <f>C314</f>
        <v>#REF!</v>
      </c>
      <c r="B377" s="473"/>
      <c r="C377" s="473"/>
      <c r="D377" s="473"/>
      <c r="E377" s="473"/>
      <c r="F377" s="473"/>
      <c r="G377" s="473"/>
      <c r="H377" s="337"/>
    </row>
    <row r="378" spans="1:10" ht="32.25" customHeight="1">
      <c r="A378" s="336" t="s">
        <v>169</v>
      </c>
      <c r="B378" s="473"/>
      <c r="C378" s="473"/>
      <c r="D378" s="473"/>
      <c r="E378" s="473"/>
      <c r="F378" s="473"/>
      <c r="G378" s="473"/>
      <c r="H378" s="337"/>
    </row>
    <row r="380" spans="1:10" ht="17.25" customHeight="1">
      <c r="A380" s="1" t="s">
        <v>171</v>
      </c>
    </row>
    <row r="381" spans="1:10" ht="49.5" customHeight="1">
      <c r="B381" s="469" t="str">
        <f>"Pembelajaran Remedial dilaksanakan segera setelah diadakan penilaian bagi peserta didik yang mendapat nilai di bawah "&amp;kkmmpp!$F$8 &amp;" .Strategi pembelajaran remedial dilaksanakan dengan mengadakan tes ulangberdasarkan indikator pembelajaran yang belum dicapai oleh masing-masing peserta didik"</f>
        <v>Pembelajaran Remedial dilaksanakan segera setelah diadakan penilaian bagi peserta didik yang mendapat nilai di bawah 75 .Strategi pembelajaran remedial dilaksanakan dengan mengadakan tes ulangberdasarkan indikator pembelajaran yang belum dicapai oleh masing-masing peserta didik</v>
      </c>
      <c r="C381" s="327"/>
      <c r="D381" s="327"/>
      <c r="E381" s="327"/>
      <c r="F381" s="327"/>
      <c r="G381" s="327"/>
      <c r="H381" s="327"/>
      <c r="I381" s="327"/>
      <c r="J381" s="327"/>
    </row>
    <row r="383" spans="1:10" ht="17.25" customHeight="1">
      <c r="A383" s="1" t="s">
        <v>172</v>
      </c>
    </row>
    <row r="384" spans="1:10" ht="33.75" customHeight="1">
      <c r="B384" s="469" t="str">
        <f>"Pengayaan diberikan kepada peserta didik yang mendapat nilai di atas "&amp;kkmmpp!$F$8 &amp;" . dengan cara pemberian soal dengan tingkat yang lebih tinggi"</f>
        <v>Pengayaan diberikan kepada peserta didik yang mendapat nilai di atas 75 . dengan cara pemberian soal dengan tingkat yang lebih tinggi</v>
      </c>
      <c r="C384" s="327"/>
      <c r="D384" s="327"/>
      <c r="E384" s="327"/>
      <c r="F384" s="327"/>
      <c r="G384" s="327"/>
      <c r="H384" s="327"/>
      <c r="I384" s="327"/>
      <c r="J384" s="327"/>
    </row>
    <row r="386" spans="1:10" ht="17.25" customHeight="1">
      <c r="A386" s="5" t="s">
        <v>173</v>
      </c>
    </row>
    <row r="387" spans="1:10" ht="17.25" customHeight="1">
      <c r="A387" s="1">
        <v>1</v>
      </c>
      <c r="B387" s="1" t="s">
        <v>174</v>
      </c>
      <c r="C387" s="466" t="s">
        <v>405</v>
      </c>
      <c r="D387" s="466"/>
      <c r="E387" s="466"/>
      <c r="F387" s="466"/>
      <c r="G387" s="466"/>
      <c r="H387" s="466"/>
      <c r="I387" s="466"/>
      <c r="J387" s="466"/>
    </row>
    <row r="389" spans="1:10" s="7" customFormat="1" ht="15.75">
      <c r="A389" s="7">
        <v>2</v>
      </c>
      <c r="B389" s="7" t="s">
        <v>175</v>
      </c>
      <c r="C389" s="327" t="s">
        <v>612</v>
      </c>
      <c r="D389" s="327"/>
      <c r="E389" s="327"/>
      <c r="F389" s="327"/>
      <c r="G389" s="327"/>
      <c r="H389" s="327"/>
      <c r="I389" s="327"/>
      <c r="J389" s="327"/>
    </row>
    <row r="390" spans="1:10" ht="15.75"/>
    <row r="391" spans="1:10" s="7" customFormat="1" ht="36" customHeight="1">
      <c r="A391" s="7">
        <v>3</v>
      </c>
      <c r="B391" s="7" t="s">
        <v>51</v>
      </c>
      <c r="C391" s="482" t="e">
        <f>silabus!#REF!</f>
        <v>#REF!</v>
      </c>
      <c r="D391" s="327"/>
      <c r="E391" s="327"/>
      <c r="F391" s="327"/>
      <c r="G391" s="327"/>
      <c r="H391" s="327"/>
      <c r="I391" s="327"/>
      <c r="J391" s="327"/>
    </row>
    <row r="393" spans="1:10" ht="17.25" customHeight="1">
      <c r="B393" s="1" t="s">
        <v>176</v>
      </c>
      <c r="G393" s="1" t="str">
        <f>ki!C11</f>
        <v>Barabai, 16 April 2020</v>
      </c>
    </row>
    <row r="394" spans="1:10" ht="17.25" customHeight="1">
      <c r="B394" s="1" t="str">
        <f>ki!A12</f>
        <v>Kepala SMKN 1 Barabai</v>
      </c>
      <c r="G394" s="1" t="str">
        <f>ki!C12</f>
        <v>Guru Mata Pelajaran</v>
      </c>
    </row>
    <row r="398" spans="1:10" ht="17.25" customHeight="1">
      <c r="B398" s="1" t="str">
        <f>ki!A16</f>
        <v>Norta Dewi Yuniati, S.P, M.Pd</v>
      </c>
      <c r="G398" s="1" t="str">
        <f>ki!C16</f>
        <v>Abdian Noor, S.Pd</v>
      </c>
    </row>
    <row r="399" spans="1:10" ht="17.25" customHeight="1">
      <c r="B399" s="1" t="str">
        <f>ki!A17</f>
        <v>NIP. 19710623 200604 2 021</v>
      </c>
      <c r="G399" s="1" t="str">
        <f>ki!C17</f>
        <v>NIP. 19680906 199412 1 005</v>
      </c>
    </row>
  </sheetData>
  <mergeCells count="234">
    <mergeCell ref="B384:J384"/>
    <mergeCell ref="C387:J387"/>
    <mergeCell ref="C389:J389"/>
    <mergeCell ref="C391:J391"/>
    <mergeCell ref="B372:H372"/>
    <mergeCell ref="B373:H373"/>
    <mergeCell ref="B381:J381"/>
    <mergeCell ref="A376:H376"/>
    <mergeCell ref="A377:H377"/>
    <mergeCell ref="A378:H378"/>
    <mergeCell ref="B366:H366"/>
    <mergeCell ref="B367:H367"/>
    <mergeCell ref="B368:H368"/>
    <mergeCell ref="B369:H369"/>
    <mergeCell ref="B370:H370"/>
    <mergeCell ref="B371:H371"/>
    <mergeCell ref="B308:H308"/>
    <mergeCell ref="B309:H309"/>
    <mergeCell ref="B310:H310"/>
    <mergeCell ref="C314:L314"/>
    <mergeCell ref="B364:H364"/>
    <mergeCell ref="B365:H365"/>
    <mergeCell ref="B302:H302"/>
    <mergeCell ref="B303:H303"/>
    <mergeCell ref="B304:H304"/>
    <mergeCell ref="B305:H305"/>
    <mergeCell ref="B306:H306"/>
    <mergeCell ref="B307:H307"/>
    <mergeCell ref="B254:H254"/>
    <mergeCell ref="A257:A258"/>
    <mergeCell ref="B257:B258"/>
    <mergeCell ref="C257:L257"/>
    <mergeCell ref="M257:M258"/>
    <mergeCell ref="B301:H301"/>
    <mergeCell ref="B248:H248"/>
    <mergeCell ref="B249:H249"/>
    <mergeCell ref="B250:H250"/>
    <mergeCell ref="B251:H251"/>
    <mergeCell ref="B252:H252"/>
    <mergeCell ref="B253:H253"/>
    <mergeCell ref="B242:H242"/>
    <mergeCell ref="B243:H243"/>
    <mergeCell ref="A244:H244"/>
    <mergeCell ref="B245:H245"/>
    <mergeCell ref="B246:H246"/>
    <mergeCell ref="B247:H247"/>
    <mergeCell ref="B236:H236"/>
    <mergeCell ref="B237:H237"/>
    <mergeCell ref="B238:H238"/>
    <mergeCell ref="B239:H239"/>
    <mergeCell ref="B240:H240"/>
    <mergeCell ref="B241:H241"/>
    <mergeCell ref="A232:B232"/>
    <mergeCell ref="C232:D232"/>
    <mergeCell ref="E232:G232"/>
    <mergeCell ref="A233:H233"/>
    <mergeCell ref="B234:H234"/>
    <mergeCell ref="B235:H235"/>
    <mergeCell ref="D140:E140"/>
    <mergeCell ref="D141:E141"/>
    <mergeCell ref="D142:E142"/>
    <mergeCell ref="D143:E143"/>
    <mergeCell ref="A231:B231"/>
    <mergeCell ref="C231:D231"/>
    <mergeCell ref="E231:G231"/>
    <mergeCell ref="A133:H133"/>
    <mergeCell ref="A134:B134"/>
    <mergeCell ref="C134:D134"/>
    <mergeCell ref="E134:G134"/>
    <mergeCell ref="D138:E138"/>
    <mergeCell ref="D139:E139"/>
    <mergeCell ref="A129:H129"/>
    <mergeCell ref="A130:B130"/>
    <mergeCell ref="C130:D130"/>
    <mergeCell ref="E130:G130"/>
    <mergeCell ref="A131:H131"/>
    <mergeCell ref="A132:B132"/>
    <mergeCell ref="C132:D132"/>
    <mergeCell ref="E132:G132"/>
    <mergeCell ref="A124:H124"/>
    <mergeCell ref="A125:B125"/>
    <mergeCell ref="C125:D125"/>
    <mergeCell ref="E125:G125"/>
    <mergeCell ref="A128:B128"/>
    <mergeCell ref="C128:D128"/>
    <mergeCell ref="E128:G128"/>
    <mergeCell ref="A120:H120"/>
    <mergeCell ref="A121:B121"/>
    <mergeCell ref="C121:D121"/>
    <mergeCell ref="E121:G121"/>
    <mergeCell ref="A122:H122"/>
    <mergeCell ref="A123:B123"/>
    <mergeCell ref="C123:D123"/>
    <mergeCell ref="E123:G123"/>
    <mergeCell ref="A115:H115"/>
    <mergeCell ref="A116:B116"/>
    <mergeCell ref="C116:D116"/>
    <mergeCell ref="E116:G116"/>
    <mergeCell ref="A119:B119"/>
    <mergeCell ref="C119:D119"/>
    <mergeCell ref="E119:G119"/>
    <mergeCell ref="A111:H111"/>
    <mergeCell ref="A112:B112"/>
    <mergeCell ref="C112:D112"/>
    <mergeCell ref="E112:G112"/>
    <mergeCell ref="A113:H113"/>
    <mergeCell ref="A114:B114"/>
    <mergeCell ref="C114:D114"/>
    <mergeCell ref="E114:G114"/>
    <mergeCell ref="A106:H106"/>
    <mergeCell ref="A107:B107"/>
    <mergeCell ref="C107:D107"/>
    <mergeCell ref="E107:G107"/>
    <mergeCell ref="A110:B110"/>
    <mergeCell ref="C110:D110"/>
    <mergeCell ref="E110:G110"/>
    <mergeCell ref="A102:H102"/>
    <mergeCell ref="A103:B103"/>
    <mergeCell ref="C103:D103"/>
    <mergeCell ref="E103:G103"/>
    <mergeCell ref="A104:H104"/>
    <mergeCell ref="A105:B105"/>
    <mergeCell ref="C105:D105"/>
    <mergeCell ref="E105:G105"/>
    <mergeCell ref="A97:H97"/>
    <mergeCell ref="A98:B98"/>
    <mergeCell ref="C98:D98"/>
    <mergeCell ref="E98:G98"/>
    <mergeCell ref="A101:B101"/>
    <mergeCell ref="C101:D101"/>
    <mergeCell ref="E101:G101"/>
    <mergeCell ref="A93:H93"/>
    <mergeCell ref="A94:B94"/>
    <mergeCell ref="C94:D94"/>
    <mergeCell ref="E94:G94"/>
    <mergeCell ref="A95:H95"/>
    <mergeCell ref="A96:B96"/>
    <mergeCell ref="C96:D96"/>
    <mergeCell ref="E96:G96"/>
    <mergeCell ref="A88:H88"/>
    <mergeCell ref="A89:B89"/>
    <mergeCell ref="C89:D89"/>
    <mergeCell ref="E89:G89"/>
    <mergeCell ref="A92:B92"/>
    <mergeCell ref="C92:D92"/>
    <mergeCell ref="E92:G92"/>
    <mergeCell ref="A84:H84"/>
    <mergeCell ref="A85:B85"/>
    <mergeCell ref="C85:D85"/>
    <mergeCell ref="E85:G85"/>
    <mergeCell ref="A86:H86"/>
    <mergeCell ref="A87:B87"/>
    <mergeCell ref="C87:D87"/>
    <mergeCell ref="E87:G87"/>
    <mergeCell ref="A79:H79"/>
    <mergeCell ref="A80:B80"/>
    <mergeCell ref="C80:D80"/>
    <mergeCell ref="E80:G80"/>
    <mergeCell ref="A83:B83"/>
    <mergeCell ref="C83:D83"/>
    <mergeCell ref="E83:G83"/>
    <mergeCell ref="A75:H75"/>
    <mergeCell ref="A76:B76"/>
    <mergeCell ref="C76:D76"/>
    <mergeCell ref="E76:G76"/>
    <mergeCell ref="A77:H77"/>
    <mergeCell ref="A78:B78"/>
    <mergeCell ref="C78:D78"/>
    <mergeCell ref="E78:G78"/>
    <mergeCell ref="A70:H70"/>
    <mergeCell ref="A71:B71"/>
    <mergeCell ref="C71:D71"/>
    <mergeCell ref="E71:G71"/>
    <mergeCell ref="A74:B74"/>
    <mergeCell ref="C74:D74"/>
    <mergeCell ref="E74:G74"/>
    <mergeCell ref="A66:H66"/>
    <mergeCell ref="A67:B67"/>
    <mergeCell ref="C67:D67"/>
    <mergeCell ref="E67:G67"/>
    <mergeCell ref="A68:H68"/>
    <mergeCell ref="A69:B69"/>
    <mergeCell ref="C69:D69"/>
    <mergeCell ref="E69:G69"/>
    <mergeCell ref="A61:H61"/>
    <mergeCell ref="A62:B62"/>
    <mergeCell ref="C62:D62"/>
    <mergeCell ref="E62:G62"/>
    <mergeCell ref="A65:B65"/>
    <mergeCell ref="C65:D65"/>
    <mergeCell ref="E65:G65"/>
    <mergeCell ref="A57:H57"/>
    <mergeCell ref="A58:B58"/>
    <mergeCell ref="C58:D58"/>
    <mergeCell ref="E58:G58"/>
    <mergeCell ref="A59:H59"/>
    <mergeCell ref="A60:B60"/>
    <mergeCell ref="C60:D60"/>
    <mergeCell ref="E60:G60"/>
    <mergeCell ref="A52:H52"/>
    <mergeCell ref="A53:B53"/>
    <mergeCell ref="C53:D53"/>
    <mergeCell ref="E53:G53"/>
    <mergeCell ref="A56:B56"/>
    <mergeCell ref="C56:D56"/>
    <mergeCell ref="E56:G56"/>
    <mergeCell ref="A48:H48"/>
    <mergeCell ref="A49:B49"/>
    <mergeCell ref="C49:D49"/>
    <mergeCell ref="E49:G49"/>
    <mergeCell ref="A50:H50"/>
    <mergeCell ref="A51:B51"/>
    <mergeCell ref="C51:D51"/>
    <mergeCell ref="E51:G51"/>
    <mergeCell ref="A30:J30"/>
    <mergeCell ref="A31:J31"/>
    <mergeCell ref="A34:J34"/>
    <mergeCell ref="A35:J35"/>
    <mergeCell ref="A38:J38"/>
    <mergeCell ref="A47:B47"/>
    <mergeCell ref="C47:D47"/>
    <mergeCell ref="E47:G47"/>
    <mergeCell ref="A20:J20"/>
    <mergeCell ref="A21:J21"/>
    <mergeCell ref="A22:J22"/>
    <mergeCell ref="A23:J23"/>
    <mergeCell ref="A26:J26"/>
    <mergeCell ref="A27:J27"/>
    <mergeCell ref="A1:J1"/>
    <mergeCell ref="A2:J2"/>
    <mergeCell ref="A3:J3"/>
    <mergeCell ref="A4:J4"/>
    <mergeCell ref="A5:J5"/>
    <mergeCell ref="A7:J7"/>
  </mergeCells>
  <pageMargins left="0.7" right="0.56000000000000005" top="0.75" bottom="0.75" header="0.3" footer="0.3"/>
  <pageSetup paperSize="9" scale="84" orientation="portrait" horizontalDpi="4294967293" r:id="rId1"/>
  <drawing r:id="rId2"/>
</worksheet>
</file>

<file path=xl/worksheets/sheet47.xml><?xml version="1.0" encoding="utf-8"?>
<worksheet xmlns="http://schemas.openxmlformats.org/spreadsheetml/2006/main" xmlns:r="http://schemas.openxmlformats.org/officeDocument/2006/relationships">
  <dimension ref="A1:N399"/>
  <sheetViews>
    <sheetView view="pageBreakPreview" topLeftCell="A231" zoomScale="85" zoomScaleNormal="85" zoomScaleSheetLayoutView="85" workbookViewId="0">
      <selection activeCell="C390" sqref="C390"/>
    </sheetView>
  </sheetViews>
  <sheetFormatPr defaultRowHeight="17.25" customHeight="1"/>
  <cols>
    <col min="1" max="1" width="4.42578125" style="1" customWidth="1"/>
    <col min="2" max="2" width="18.85546875" style="1" customWidth="1"/>
    <col min="3" max="3" width="11.85546875" style="1" customWidth="1"/>
    <col min="4" max="4" width="10.5703125" style="1" customWidth="1"/>
    <col min="5" max="6" width="11.85546875" style="1" customWidth="1"/>
    <col min="7" max="7" width="18.42578125" style="1" customWidth="1"/>
    <col min="8" max="8" width="15.140625" style="1" customWidth="1"/>
    <col min="9" max="9" width="3.28515625" style="1" customWidth="1"/>
    <col min="10" max="10" width="2" style="1" customWidth="1"/>
    <col min="11" max="13" width="8.28515625" style="1" customWidth="1"/>
    <col min="14" max="15" width="11.85546875" style="1" customWidth="1"/>
    <col min="16" max="16384" width="9.140625" style="1"/>
  </cols>
  <sheetData>
    <row r="1" spans="1:14" ht="17.25" customHeight="1">
      <c r="A1" s="352" t="str">
        <f>alokasi!A1</f>
        <v>PEMERINTAH KABUPATEN HULU SUNGAI SELATAN</v>
      </c>
      <c r="B1" s="352"/>
      <c r="C1" s="352"/>
      <c r="D1" s="352"/>
      <c r="E1" s="352"/>
      <c r="F1" s="352"/>
      <c r="G1" s="352"/>
      <c r="H1" s="352"/>
      <c r="I1" s="352"/>
      <c r="J1" s="352"/>
    </row>
    <row r="2" spans="1:14" ht="17.25" customHeight="1">
      <c r="A2" s="352" t="str">
        <f>alokasi!A2</f>
        <v>DINAS PENDIDIKAN</v>
      </c>
      <c r="B2" s="352"/>
      <c r="C2" s="352"/>
      <c r="D2" s="352"/>
      <c r="E2" s="352"/>
      <c r="F2" s="352"/>
      <c r="G2" s="352"/>
      <c r="H2" s="352"/>
      <c r="I2" s="352"/>
      <c r="J2" s="352"/>
    </row>
    <row r="3" spans="1:14" ht="17.25" customHeight="1">
      <c r="A3" s="349" t="str">
        <f>alokasi!A3</f>
        <v>SEKOLAH MENENGAH KEJURUAN NEGERI 2 KANDANGAN</v>
      </c>
      <c r="B3" s="349"/>
      <c r="C3" s="349"/>
      <c r="D3" s="349"/>
      <c r="E3" s="349"/>
      <c r="F3" s="349"/>
      <c r="G3" s="349"/>
      <c r="H3" s="349"/>
      <c r="I3" s="349"/>
      <c r="J3" s="349"/>
    </row>
    <row r="4" spans="1:14" ht="17.25" customHeight="1">
      <c r="A4" s="352" t="str">
        <f>alokasi!A4</f>
        <v>Jln .Gambah Dalam No 77 Telp. 22156 Kandangan 71215</v>
      </c>
      <c r="B4" s="352"/>
      <c r="C4" s="352"/>
      <c r="D4" s="352"/>
      <c r="E4" s="352"/>
      <c r="F4" s="352"/>
      <c r="G4" s="352"/>
      <c r="H4" s="352"/>
      <c r="I4" s="352"/>
      <c r="J4" s="352"/>
    </row>
    <row r="5" spans="1:14" ht="17.25" customHeight="1" thickBot="1">
      <c r="A5" s="478" t="str">
        <f>alokasi!A5</f>
        <v>Website : www.smkn2kandangan.sch.id  Email  : smkn2kdg@yahoo.co.id</v>
      </c>
      <c r="B5" s="478"/>
      <c r="C5" s="478"/>
      <c r="D5" s="478"/>
      <c r="E5" s="478"/>
      <c r="F5" s="478"/>
      <c r="G5" s="478"/>
      <c r="H5" s="478"/>
      <c r="I5" s="478"/>
      <c r="J5" s="478"/>
    </row>
    <row r="6" spans="1:14" ht="17.25" customHeight="1" thickTop="1"/>
    <row r="7" spans="1:14" ht="17.25" customHeight="1">
      <c r="A7" s="317" t="s">
        <v>58</v>
      </c>
      <c r="B7" s="317"/>
      <c r="C7" s="317"/>
      <c r="D7" s="317"/>
      <c r="E7" s="317"/>
      <c r="F7" s="317"/>
      <c r="G7" s="317"/>
      <c r="H7" s="317"/>
      <c r="I7" s="317"/>
      <c r="J7" s="317"/>
    </row>
    <row r="9" spans="1:14" ht="17.25" customHeight="1">
      <c r="A9" s="1" t="s">
        <v>373</v>
      </c>
      <c r="C9" s="1" t="str">
        <f>": "&amp;data!$C$3</f>
        <v>: SMKN 1 Barabai</v>
      </c>
    </row>
    <row r="10" spans="1:14" ht="17.25" customHeight="1">
      <c r="A10" s="1" t="s">
        <v>374</v>
      </c>
      <c r="C10" s="1" t="str">
        <f>": "&amp;data!$C$17</f>
        <v>: Bisnis dan Pemasaran</v>
      </c>
    </row>
    <row r="11" spans="1:14" ht="17.25" customHeight="1">
      <c r="A11" s="1" t="s">
        <v>200</v>
      </c>
      <c r="C11" s="1" t="str">
        <f>": "&amp;data!$C$18</f>
        <v>: Bisnis Daring dan Pemasaran</v>
      </c>
    </row>
    <row r="12" spans="1:14" ht="17.25" customHeight="1">
      <c r="A12" s="1" t="s">
        <v>0</v>
      </c>
      <c r="C12" s="1" t="str">
        <f>": "&amp;data!$C$5</f>
        <v>: Administrasi Transakssi</v>
      </c>
    </row>
    <row r="13" spans="1:14" ht="17.25" customHeight="1">
      <c r="A13" s="1" t="s">
        <v>1</v>
      </c>
      <c r="C13" s="1" t="str">
        <f>": "&amp;data!$C$6</f>
        <v>: XI  BDP</v>
      </c>
    </row>
    <row r="14" spans="1:14" ht="17.25" customHeight="1">
      <c r="A14" s="1" t="s">
        <v>38</v>
      </c>
      <c r="C14" s="1" t="str">
        <f>matrik!B4</f>
        <v>Genap</v>
      </c>
    </row>
    <row r="15" spans="1:14" ht="17.25" customHeight="1">
      <c r="A15" s="1" t="s">
        <v>378</v>
      </c>
      <c r="C15" s="96"/>
      <c r="D15" s="96"/>
      <c r="K15" s="1" t="s">
        <v>80</v>
      </c>
      <c r="L15" s="1" t="s">
        <v>385</v>
      </c>
      <c r="M15" s="1" t="s">
        <v>386</v>
      </c>
    </row>
    <row r="16" spans="1:14" ht="17.25" customHeight="1">
      <c r="A16" s="1" t="s">
        <v>379</v>
      </c>
      <c r="C16" s="96" t="e">
        <f>": "&amp;silabus!#REF!&amp;" JP"</f>
        <v>#REF!</v>
      </c>
      <c r="D16" s="96"/>
      <c r="K16" s="96" t="e">
        <f>silabus!#REF!</f>
        <v>#REF!</v>
      </c>
      <c r="L16" s="1" t="e">
        <f>K16*45</f>
        <v>#REF!</v>
      </c>
      <c r="M16" s="1" t="e">
        <f>L16-H49-H53</f>
        <v>#REF!</v>
      </c>
      <c r="N16" s="1" t="s">
        <v>80</v>
      </c>
    </row>
    <row r="17" spans="1:14" ht="17.25" customHeight="1">
      <c r="A17" s="1" t="s">
        <v>380</v>
      </c>
      <c r="C17" s="96" t="e">
        <f>": "&amp;silabus!#REF!&amp;" JP"</f>
        <v>#REF!</v>
      </c>
      <c r="D17" s="96"/>
      <c r="K17" s="96" t="e">
        <f>silabus!#REF!</f>
        <v>#REF!</v>
      </c>
      <c r="L17" s="1" t="e">
        <f>K17*45</f>
        <v>#REF!</v>
      </c>
      <c r="M17" s="1" t="e">
        <f>L17</f>
        <v>#REF!</v>
      </c>
      <c r="N17" s="1" t="s">
        <v>80</v>
      </c>
    </row>
    <row r="19" spans="1:14" ht="17.25" customHeight="1">
      <c r="A19" s="5" t="s">
        <v>59</v>
      </c>
    </row>
    <row r="20" spans="1:14" ht="17.25" customHeight="1">
      <c r="A20" s="327" t="str">
        <f>silabus!$A$14&amp;" "&amp;silabus!$B$14</f>
        <v>KI-1 : Menghayati dan mengamalkan ajaran agama yang dianutnya</v>
      </c>
      <c r="B20" s="327"/>
      <c r="C20" s="327"/>
      <c r="D20" s="327"/>
      <c r="E20" s="327"/>
      <c r="F20" s="327"/>
      <c r="G20" s="327"/>
      <c r="H20" s="327"/>
      <c r="I20" s="327"/>
      <c r="J20" s="327"/>
    </row>
    <row r="21" spans="1:14" ht="17.25" customHeight="1">
      <c r="A21" s="327" t="str">
        <f>silabus!$A$15&amp;" "&amp;silabus!$B$15</f>
        <v>KI-2 : Menghayati dan mengamalkan perilaku jujur, disiplin, santun, peduli (gotong royong, kerja sama, toleran, damai), bertanggung-jawab, responsif, dan proaktif melalui keteladanan, pemberian nasihat, penguatan, pembiasaan, dan pengkondisian secara berkesinambungan serta menunjukkan sikap sebagai bagian dari solusi atas berbagai permasalahan dalam berinteraksi secara efektif dengan lingkungan sosial dan alam serta dalam menempatkan diri sebagai cerminan bangsa dalam pergaulan dunia</v>
      </c>
      <c r="B21" s="327"/>
      <c r="C21" s="327"/>
      <c r="D21" s="327"/>
      <c r="E21" s="327"/>
      <c r="F21" s="327"/>
      <c r="G21" s="327"/>
      <c r="H21" s="327"/>
      <c r="I21" s="327"/>
      <c r="J21" s="327"/>
    </row>
    <row r="22" spans="1:14" ht="64.5" customHeight="1">
      <c r="A22" s="327" t="str">
        <f>silabus!$A$16&amp;" "&amp;silabus!$B$16</f>
        <v>KI-3 : Memahami, menerapkan, menganalisis, dan mengevaluasi tentang pengetahuan faktual, konseptual, operasional dasar, dan metakognitif sesuai dengan bidang dan lingkup kerja Bisnis Daring dan Pemasaran pada tingkat teknis, spesifik, detil, dan kompleks, berkenaan dengan ilmu pengetahuan, teknologi, seni, budaya, dan humaniora dalam konteks pengembangan potensi diri sebagai bagian dari keluarga, sekolah, dunia kerja, warga masyarakat nasional, regional, dan internasional.</v>
      </c>
      <c r="B22" s="327"/>
      <c r="C22" s="327"/>
      <c r="D22" s="327"/>
      <c r="E22" s="327"/>
      <c r="F22" s="327"/>
      <c r="G22" s="327"/>
      <c r="H22" s="327"/>
      <c r="I22" s="327"/>
      <c r="J22" s="327"/>
    </row>
    <row r="23" spans="1:14" ht="145.5" customHeight="1">
      <c r="A23" s="327" t="str">
        <f>silabus!$A$17&amp;" "&amp;silabus!$B$17</f>
        <v>KI-4 : Melaksanakan tugas spesifik dengan menggunakan alat, informasi, dan prosedur kerja yang lazim dilakukan serta memecahkan masalah sesuai dengan lingkup Administrasi Umum sebagai Dasar Bidang Bisnis dan Manajemen. Menampilkan kinerja di bawah bimbingan dengan mutu dan kuantitas yang terukur sesuai dengan standar kompetensi kerja. Menunjukkan keterampilan menalar, mengolah, dan menyaji secara efektif, kreatif, produktif, kritis, mandiri, kolaboratif, komunikatif, dan solutif dalam ranah abstrak terkait dengan pengembangan dari yang dipelajarinya di sekolah, serta mampu melaksanakan tugas spesifik di bawah pengawasan langsung. Menunjukkan keterampilan mempersepsi, kesiapan, meniru, membiasakan, gerak mahir, menjadikan gerak alami dalam ranah konkret terkait dengan pengembangan dari yang dipelajarinya di sekolah, serta mampu melaksanakan tugas spesifik di bawah pengawasan langsung.</v>
      </c>
      <c r="B23" s="327"/>
      <c r="C23" s="327"/>
      <c r="D23" s="327"/>
      <c r="E23" s="327"/>
      <c r="F23" s="327"/>
      <c r="G23" s="327"/>
      <c r="H23" s="327"/>
      <c r="I23" s="327"/>
      <c r="J23" s="327"/>
    </row>
    <row r="25" spans="1:14" ht="17.25" customHeight="1">
      <c r="A25" s="5" t="s">
        <v>60</v>
      </c>
    </row>
    <row r="26" spans="1:14" ht="17.25" customHeight="1">
      <c r="A26" s="327" t="e">
        <f>silabus!#REF!</f>
        <v>#REF!</v>
      </c>
      <c r="B26" s="327"/>
      <c r="C26" s="327"/>
      <c r="D26" s="327"/>
      <c r="E26" s="327"/>
      <c r="F26" s="327"/>
      <c r="G26" s="327"/>
      <c r="H26" s="327"/>
      <c r="I26" s="327"/>
      <c r="J26" s="327"/>
    </row>
    <row r="27" spans="1:14" ht="17.25" customHeight="1">
      <c r="A27" s="327" t="e">
        <f>silabus!#REF!</f>
        <v>#REF!</v>
      </c>
      <c r="B27" s="327"/>
      <c r="C27" s="327"/>
      <c r="D27" s="327"/>
      <c r="E27" s="327"/>
      <c r="F27" s="327"/>
      <c r="G27" s="327"/>
      <c r="H27" s="327"/>
      <c r="I27" s="327"/>
      <c r="J27" s="327"/>
    </row>
    <row r="29" spans="1:14" ht="17.25" customHeight="1">
      <c r="A29" s="5" t="s">
        <v>92</v>
      </c>
    </row>
    <row r="30" spans="1:14" ht="48.75" customHeight="1">
      <c r="A30" s="327" t="e">
        <f>silabus!#REF!</f>
        <v>#REF!</v>
      </c>
      <c r="B30" s="327"/>
      <c r="C30" s="327"/>
      <c r="D30" s="327"/>
      <c r="E30" s="327"/>
      <c r="F30" s="327"/>
      <c r="G30" s="327"/>
      <c r="H30" s="327"/>
      <c r="I30" s="327"/>
      <c r="J30" s="327"/>
    </row>
    <row r="31" spans="1:14" ht="49.5" customHeight="1">
      <c r="A31" s="327" t="e">
        <f>silabus!#REF!</f>
        <v>#REF!</v>
      </c>
      <c r="B31" s="327"/>
      <c r="C31" s="327"/>
      <c r="D31" s="327"/>
      <c r="E31" s="327"/>
      <c r="F31" s="327"/>
      <c r="G31" s="327"/>
      <c r="H31" s="327"/>
      <c r="I31" s="327"/>
      <c r="J31" s="327"/>
    </row>
    <row r="33" spans="1:10" ht="17.25" customHeight="1">
      <c r="A33" s="5" t="s">
        <v>93</v>
      </c>
    </row>
    <row r="34" spans="1:10" ht="94.5" customHeight="1">
      <c r="A34" s="327" t="e">
        <f>matrik!#REF!</f>
        <v>#REF!</v>
      </c>
      <c r="B34" s="327"/>
      <c r="C34" s="327"/>
      <c r="D34" s="327"/>
      <c r="E34" s="327"/>
      <c r="F34" s="327"/>
      <c r="G34" s="327"/>
      <c r="H34" s="327"/>
      <c r="I34" s="327"/>
      <c r="J34" s="327"/>
    </row>
    <row r="35" spans="1:10" ht="50.25" customHeight="1">
      <c r="A35" s="327" t="e">
        <f>matrik!#REF!</f>
        <v>#REF!</v>
      </c>
      <c r="B35" s="327"/>
      <c r="C35" s="327"/>
      <c r="D35" s="327"/>
      <c r="E35" s="327"/>
      <c r="F35" s="327"/>
      <c r="G35" s="327"/>
      <c r="H35" s="327"/>
      <c r="I35" s="327"/>
      <c r="J35" s="327"/>
    </row>
    <row r="37" spans="1:10" ht="17.25" customHeight="1">
      <c r="A37" s="5" t="s">
        <v>94</v>
      </c>
    </row>
    <row r="38" spans="1:10" ht="64.5" customHeight="1">
      <c r="A38" s="327" t="e">
        <f>silabus!#REF!</f>
        <v>#REF!</v>
      </c>
      <c r="B38" s="327"/>
      <c r="C38" s="327"/>
      <c r="D38" s="327"/>
      <c r="E38" s="327"/>
      <c r="F38" s="327"/>
      <c r="G38" s="327"/>
      <c r="H38" s="327"/>
      <c r="I38" s="327"/>
      <c r="J38" s="327"/>
    </row>
    <row r="40" spans="1:10" ht="17.25" customHeight="1">
      <c r="A40" s="5" t="s">
        <v>95</v>
      </c>
    </row>
    <row r="41" spans="1:10" ht="17.25" customHeight="1">
      <c r="A41" s="1">
        <v>1</v>
      </c>
      <c r="B41" s="1" t="s">
        <v>370</v>
      </c>
      <c r="C41" s="1" t="str">
        <f>data!$C$13</f>
        <v>Saintifik</v>
      </c>
    </row>
    <row r="42" spans="1:10" ht="17.25" customHeight="1">
      <c r="A42" s="1">
        <v>2</v>
      </c>
      <c r="B42" s="1" t="s">
        <v>371</v>
      </c>
      <c r="C42" s="1" t="str">
        <f>data!$C$14</f>
        <v>Problem based learning</v>
      </c>
    </row>
    <row r="43" spans="1:10" ht="17.25" customHeight="1">
      <c r="A43" s="1">
        <v>3</v>
      </c>
      <c r="B43" s="1" t="s">
        <v>372</v>
      </c>
      <c r="C43" s="1" t="str">
        <f>data!$C$15</f>
        <v>Paparan, diskusi, tanya jawab, praktik dan eksperimen</v>
      </c>
    </row>
    <row r="45" spans="1:10" ht="17.25" customHeight="1">
      <c r="A45" s="5" t="s">
        <v>96</v>
      </c>
    </row>
    <row r="46" spans="1:10" ht="17.25" customHeight="1">
      <c r="A46" s="1">
        <v>1</v>
      </c>
      <c r="B46" s="1" t="str">
        <f>"Pertemuan ke "&amp;A46&amp;" = "&amp;data!$C$12&amp;" JP"</f>
        <v>Pertemuan ke 1 = 6 JP</v>
      </c>
    </row>
    <row r="47" spans="1:10" s="231" customFormat="1" ht="31.5">
      <c r="A47" s="467" t="s">
        <v>97</v>
      </c>
      <c r="B47" s="337"/>
      <c r="C47" s="467" t="s">
        <v>18</v>
      </c>
      <c r="D47" s="468"/>
      <c r="E47" s="467" t="str">
        <f>"Deskripsi Kegiatan / Pendekatan "&amp;C41</f>
        <v>Deskripsi Kegiatan / Pendekatan Saintifik</v>
      </c>
      <c r="F47" s="474"/>
      <c r="G47" s="468"/>
      <c r="H47" s="230" t="s">
        <v>384</v>
      </c>
    </row>
    <row r="48" spans="1:10" ht="17.25" customHeight="1">
      <c r="A48" s="463" t="s">
        <v>98</v>
      </c>
      <c r="B48" s="464"/>
      <c r="C48" s="464"/>
      <c r="D48" s="464"/>
      <c r="E48" s="464"/>
      <c r="F48" s="464"/>
      <c r="G48" s="464"/>
      <c r="H48" s="465"/>
    </row>
    <row r="49" spans="1:8" ht="186.75" customHeight="1">
      <c r="A49" s="463"/>
      <c r="B49" s="465"/>
      <c r="C49" s="461"/>
      <c r="D49" s="462"/>
      <c r="E49" s="475" t="str">
        <f>"1. Guru memberi salam, selanjutnya menanyakan kabar peserta didik, dengan menyampaikan ucapan “Bagaimana kabar kalian hari ini? Sudah siapkah belajar? Siapa yang tidak hadir dalam pembelajaran hari ini"&amp;"
2. Guru meminta peserta didik untuk mengecek kerapian seragam dan kebersihan kelas, minimal di sekitar meja dan kursi tempat duduknya"&amp;"
3. Guru meminta salah satu peserta didik untuk memimpin do’a"&amp;" 
4. Guru mengajukan pertanyaan tentang, materi pelajaran
5. Guru menyampaikan KD dan tujuan pembelajaran ranah pengetahuan yang akan dicapai"&amp;"
6. Guru menyampaikan manfaat pelajaran
7. Guru membagi kelas dalam kelompok yang masing-masing beranggotakan 3 peserta didik"</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pengetahuan yang akan dicapai
6. Guru menyampaikan manfaat pelajaran
7. Guru membagi kelas dalam kelompok yang masing-masing beranggotakan 3 peserta didik</v>
      </c>
      <c r="F49" s="476"/>
      <c r="G49" s="477"/>
      <c r="H49" s="229">
        <v>15</v>
      </c>
    </row>
    <row r="50" spans="1:8" ht="17.25" customHeight="1">
      <c r="A50" s="463" t="s">
        <v>99</v>
      </c>
      <c r="B50" s="464"/>
      <c r="C50" s="464"/>
      <c r="D50" s="464"/>
      <c r="E50" s="464"/>
      <c r="F50" s="464"/>
      <c r="G50" s="464"/>
      <c r="H50" s="465"/>
    </row>
    <row r="51" spans="1:8" ht="248.25" customHeight="1">
      <c r="A51" s="463"/>
      <c r="B51" s="465"/>
      <c r="C51" s="475" t="str">
        <f>matrik!C13</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51" s="477"/>
      <c r="E51" s="475" t="e">
        <f>silabus!#REF!</f>
        <v>#REF!</v>
      </c>
      <c r="F51" s="476"/>
      <c r="G51" s="477"/>
      <c r="H51" s="229" t="e">
        <f>M16</f>
        <v>#REF!</v>
      </c>
    </row>
    <row r="52" spans="1:8" ht="17.25" customHeight="1">
      <c r="A52" s="463" t="s">
        <v>100</v>
      </c>
      <c r="B52" s="464"/>
      <c r="C52" s="464"/>
      <c r="D52" s="464"/>
      <c r="E52" s="464"/>
      <c r="F52" s="464"/>
      <c r="G52" s="464"/>
      <c r="H52" s="465"/>
    </row>
    <row r="53" spans="1:8" ht="102" customHeight="1">
      <c r="A53" s="463"/>
      <c r="B53" s="465"/>
      <c r="C53" s="463"/>
      <c r="D53" s="465"/>
      <c r="E53" s="475" t="s">
        <v>383</v>
      </c>
      <c r="F53" s="476"/>
      <c r="G53" s="477"/>
      <c r="H53" s="229">
        <v>15</v>
      </c>
    </row>
    <row r="55" spans="1:8" ht="17.25" customHeight="1">
      <c r="A55" s="1">
        <v>2</v>
      </c>
      <c r="B55" s="1" t="str">
        <f>"Pertemuan ke "&amp;A55&amp;" = "&amp;data!$C$12&amp;" JP"</f>
        <v>Pertemuan ke 2 = 6 JP</v>
      </c>
    </row>
    <row r="56" spans="1:8" ht="17.25" customHeight="1">
      <c r="A56" s="467" t="s">
        <v>97</v>
      </c>
      <c r="B56" s="337"/>
      <c r="C56" s="467" t="s">
        <v>18</v>
      </c>
      <c r="D56" s="468"/>
      <c r="E56" s="467" t="str">
        <f>E47</f>
        <v>Deskripsi Kegiatan / Pendekatan Saintifik</v>
      </c>
      <c r="F56" s="474"/>
      <c r="G56" s="468"/>
      <c r="H56" s="230" t="s">
        <v>35</v>
      </c>
    </row>
    <row r="57" spans="1:8" ht="17.25" customHeight="1">
      <c r="A57" s="463" t="s">
        <v>98</v>
      </c>
      <c r="B57" s="464"/>
      <c r="C57" s="464"/>
      <c r="D57" s="464"/>
      <c r="E57" s="464"/>
      <c r="F57" s="464"/>
      <c r="G57" s="464"/>
      <c r="H57" s="465"/>
    </row>
    <row r="58" spans="1:8" ht="186.75" customHeight="1">
      <c r="A58" s="463"/>
      <c r="B58" s="465"/>
      <c r="C58" s="461"/>
      <c r="D58" s="462"/>
      <c r="E58" s="475" t="str">
        <f>"1. Guru memberi salam, selanjutnya menanyakan kabar peserta didik, dengan menyampaikan ucapan “Bagaimana kabar kalian hari ini? Sudah siapkah belajar? Siapa yang tidak hadir dalam pembelajaran hari ini"&amp;"
2. Guru meminta peserta didik untuk mengecek kerapian seragam dan kebersihan kelas, minimal di sekitar meja dan kursi tempat duduknya"&amp;"
3. Guru meminta salah satu peserta didik untuk memimpin do’a"&amp;" 
4. Guru mengajukan pertanyaan tentang, materi pelajaran
5. Guru menyampaikan KD dan tujuan pembelajaran ranah keterampilan yang akan dicapai"&amp;"
6. Guru menyampaikan manfaat pelajaran
7. Guru membagi kelas dalam kelompok yang masing-masing beranggotakan 3 peserta didik"</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58" s="476"/>
      <c r="G58" s="477"/>
      <c r="H58" s="229">
        <f>H49</f>
        <v>15</v>
      </c>
    </row>
    <row r="59" spans="1:8" ht="17.25" customHeight="1">
      <c r="A59" s="463" t="s">
        <v>99</v>
      </c>
      <c r="B59" s="464"/>
      <c r="C59" s="464"/>
      <c r="D59" s="464"/>
      <c r="E59" s="464"/>
      <c r="F59" s="464"/>
      <c r="G59" s="464"/>
      <c r="H59" s="465"/>
    </row>
    <row r="60" spans="1:8" ht="247.5" customHeight="1">
      <c r="A60" s="463"/>
      <c r="B60" s="465"/>
      <c r="C60" s="475" t="str">
        <f>C51</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60" s="477"/>
      <c r="E60" s="475" t="e">
        <f>E51</f>
        <v>#REF!</v>
      </c>
      <c r="F60" s="476"/>
      <c r="G60" s="477"/>
      <c r="H60" s="229" t="e">
        <f>H51</f>
        <v>#REF!</v>
      </c>
    </row>
    <row r="61" spans="1:8" ht="17.25" customHeight="1">
      <c r="A61" s="463" t="s">
        <v>100</v>
      </c>
      <c r="B61" s="464"/>
      <c r="C61" s="464"/>
      <c r="D61" s="464"/>
      <c r="E61" s="464"/>
      <c r="F61" s="464"/>
      <c r="G61" s="464"/>
      <c r="H61" s="465"/>
    </row>
    <row r="62" spans="1:8" ht="102" customHeight="1">
      <c r="A62" s="463"/>
      <c r="B62" s="465"/>
      <c r="C62" s="336"/>
      <c r="D62" s="337"/>
      <c r="E62" s="475" t="str">
        <f>E53</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62" s="476"/>
      <c r="G62" s="477"/>
      <c r="H62" s="229">
        <f>H53</f>
        <v>15</v>
      </c>
    </row>
    <row r="63" spans="1:8" ht="17.25" hidden="1" customHeight="1"/>
    <row r="64" spans="1:8" ht="17.25" hidden="1" customHeight="1">
      <c r="A64" s="1">
        <v>3</v>
      </c>
      <c r="B64" s="1" t="str">
        <f>"Pertemuan ke "&amp;A64&amp;" = "&amp;data!$C$12&amp;" JP"</f>
        <v>Pertemuan ke 3 = 6 JP</v>
      </c>
    </row>
    <row r="65" spans="1:8" ht="17.25" hidden="1" customHeight="1">
      <c r="A65" s="467" t="s">
        <v>97</v>
      </c>
      <c r="B65" s="337"/>
      <c r="C65" s="467" t="s">
        <v>18</v>
      </c>
      <c r="D65" s="468"/>
      <c r="E65" s="467" t="str">
        <f>E56</f>
        <v>Deskripsi Kegiatan / Pendekatan Saintifik</v>
      </c>
      <c r="F65" s="474"/>
      <c r="G65" s="468"/>
      <c r="H65" s="230" t="s">
        <v>35</v>
      </c>
    </row>
    <row r="66" spans="1:8" ht="17.25" hidden="1" customHeight="1">
      <c r="A66" s="463" t="s">
        <v>98</v>
      </c>
      <c r="B66" s="464"/>
      <c r="C66" s="464"/>
      <c r="D66" s="464"/>
      <c r="E66" s="464"/>
      <c r="F66" s="464"/>
      <c r="G66" s="464"/>
      <c r="H66" s="465"/>
    </row>
    <row r="67" spans="1:8" ht="186.75" hidden="1" customHeight="1">
      <c r="A67" s="463"/>
      <c r="B67" s="465"/>
      <c r="C67" s="461"/>
      <c r="D67" s="462"/>
      <c r="E67" s="475" t="str">
        <f>E58</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67" s="476"/>
      <c r="G67" s="477"/>
      <c r="H67" s="228">
        <f>H58</f>
        <v>15</v>
      </c>
    </row>
    <row r="68" spans="1:8" ht="17.25" hidden="1" customHeight="1">
      <c r="A68" s="463" t="s">
        <v>99</v>
      </c>
      <c r="B68" s="464"/>
      <c r="C68" s="464"/>
      <c r="D68" s="464"/>
      <c r="E68" s="464"/>
      <c r="F68" s="464"/>
      <c r="G68" s="464"/>
      <c r="H68" s="465"/>
    </row>
    <row r="69" spans="1:8" ht="238.5" hidden="1" customHeight="1">
      <c r="A69" s="463"/>
      <c r="B69" s="465"/>
      <c r="C69" s="475" t="str">
        <f>C60</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69" s="477"/>
      <c r="E69" s="475" t="e">
        <f>E60</f>
        <v>#REF!</v>
      </c>
      <c r="F69" s="476"/>
      <c r="G69" s="477"/>
      <c r="H69" s="229" t="e">
        <f>H60</f>
        <v>#REF!</v>
      </c>
    </row>
    <row r="70" spans="1:8" ht="17.25" hidden="1" customHeight="1">
      <c r="A70" s="463" t="s">
        <v>100</v>
      </c>
      <c r="B70" s="464"/>
      <c r="C70" s="464"/>
      <c r="D70" s="464"/>
      <c r="E70" s="464"/>
      <c r="F70" s="464"/>
      <c r="G70" s="464"/>
      <c r="H70" s="465"/>
    </row>
    <row r="71" spans="1:8" ht="102" hidden="1" customHeight="1">
      <c r="A71" s="463"/>
      <c r="B71" s="465"/>
      <c r="C71" s="336"/>
      <c r="D71" s="337"/>
      <c r="E71" s="475" t="str">
        <f>E62</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71" s="476"/>
      <c r="G71" s="477"/>
      <c r="H71" s="229">
        <f>H62</f>
        <v>15</v>
      </c>
    </row>
    <row r="72" spans="1:8" ht="17.25" hidden="1" customHeight="1"/>
    <row r="73" spans="1:8" ht="17.25" hidden="1" customHeight="1">
      <c r="A73" s="1">
        <v>4</v>
      </c>
      <c r="B73" s="1" t="str">
        <f>"Pertemuan ke "&amp;A73&amp;" = "&amp;data!$C$12&amp;" JP"</f>
        <v>Pertemuan ke 4 = 6 JP</v>
      </c>
    </row>
    <row r="74" spans="1:8" ht="17.25" hidden="1" customHeight="1">
      <c r="A74" s="467" t="s">
        <v>97</v>
      </c>
      <c r="B74" s="337"/>
      <c r="C74" s="467" t="s">
        <v>18</v>
      </c>
      <c r="D74" s="468"/>
      <c r="E74" s="467" t="str">
        <f>E65</f>
        <v>Deskripsi Kegiatan / Pendekatan Saintifik</v>
      </c>
      <c r="F74" s="474"/>
      <c r="G74" s="468"/>
      <c r="H74" s="230" t="s">
        <v>35</v>
      </c>
    </row>
    <row r="75" spans="1:8" ht="17.25" hidden="1" customHeight="1">
      <c r="A75" s="463" t="s">
        <v>98</v>
      </c>
      <c r="B75" s="464"/>
      <c r="C75" s="464"/>
      <c r="D75" s="464"/>
      <c r="E75" s="464"/>
      <c r="F75" s="464"/>
      <c r="G75" s="464"/>
      <c r="H75" s="465"/>
    </row>
    <row r="76" spans="1:8" ht="17.25" hidden="1" customHeight="1">
      <c r="A76" s="463"/>
      <c r="B76" s="465"/>
      <c r="C76" s="336"/>
      <c r="D76" s="337"/>
      <c r="E76" s="336" t="str">
        <f>E67</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76" s="473"/>
      <c r="G76" s="337"/>
      <c r="H76" s="229">
        <f>H67</f>
        <v>15</v>
      </c>
    </row>
    <row r="77" spans="1:8" ht="17.25" hidden="1" customHeight="1">
      <c r="A77" s="463" t="s">
        <v>99</v>
      </c>
      <c r="B77" s="464"/>
      <c r="C77" s="464"/>
      <c r="D77" s="464"/>
      <c r="E77" s="464"/>
      <c r="F77" s="464"/>
      <c r="G77" s="464"/>
      <c r="H77" s="465"/>
    </row>
    <row r="78" spans="1:8" ht="17.25" hidden="1" customHeight="1">
      <c r="A78" s="463"/>
      <c r="B78" s="465"/>
      <c r="C78" s="336" t="str">
        <f>C69</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78" s="337"/>
      <c r="E78" s="336" t="e">
        <f>E69</f>
        <v>#REF!</v>
      </c>
      <c r="F78" s="473"/>
      <c r="G78" s="337"/>
      <c r="H78" s="229" t="e">
        <f>H69</f>
        <v>#REF!</v>
      </c>
    </row>
    <row r="79" spans="1:8" ht="17.25" hidden="1" customHeight="1">
      <c r="A79" s="463" t="s">
        <v>100</v>
      </c>
      <c r="B79" s="464"/>
      <c r="C79" s="464"/>
      <c r="D79" s="464"/>
      <c r="E79" s="464"/>
      <c r="F79" s="464"/>
      <c r="G79" s="464"/>
      <c r="H79" s="465"/>
    </row>
    <row r="80" spans="1:8" ht="17.25" hidden="1" customHeight="1">
      <c r="A80" s="463"/>
      <c r="B80" s="465"/>
      <c r="C80" s="336"/>
      <c r="D80" s="337"/>
      <c r="E80" s="336" t="str">
        <f>E71</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80" s="473"/>
      <c r="G80" s="337"/>
      <c r="H80" s="229">
        <f>H71</f>
        <v>15</v>
      </c>
    </row>
    <row r="81" spans="1:8" ht="17.25" hidden="1" customHeight="1"/>
    <row r="82" spans="1:8" ht="17.25" hidden="1" customHeight="1">
      <c r="A82" s="1">
        <v>5</v>
      </c>
      <c r="B82" s="1" t="str">
        <f>"Pertemuan ke "&amp;A82&amp;" = "&amp;data!$C$12&amp;" JP"</f>
        <v>Pertemuan ke 5 = 6 JP</v>
      </c>
    </row>
    <row r="83" spans="1:8" ht="17.25" hidden="1" customHeight="1">
      <c r="A83" s="467" t="s">
        <v>97</v>
      </c>
      <c r="B83" s="337"/>
      <c r="C83" s="467" t="s">
        <v>18</v>
      </c>
      <c r="D83" s="468"/>
      <c r="E83" s="467" t="str">
        <f>E74</f>
        <v>Deskripsi Kegiatan / Pendekatan Saintifik</v>
      </c>
      <c r="F83" s="474"/>
      <c r="G83" s="468"/>
      <c r="H83" s="230" t="s">
        <v>35</v>
      </c>
    </row>
    <row r="84" spans="1:8" ht="17.25" hidden="1" customHeight="1">
      <c r="A84" s="463" t="s">
        <v>98</v>
      </c>
      <c r="B84" s="464"/>
      <c r="C84" s="464"/>
      <c r="D84" s="464"/>
      <c r="E84" s="464"/>
      <c r="F84" s="464"/>
      <c r="G84" s="464"/>
      <c r="H84" s="465"/>
    </row>
    <row r="85" spans="1:8" ht="17.25" hidden="1" customHeight="1">
      <c r="A85" s="463"/>
      <c r="B85" s="465"/>
      <c r="C85" s="336"/>
      <c r="D85" s="337"/>
      <c r="E85" s="336" t="str">
        <f>E76</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85" s="473"/>
      <c r="G85" s="337"/>
      <c r="H85" s="229">
        <f>H76</f>
        <v>15</v>
      </c>
    </row>
    <row r="86" spans="1:8" ht="17.25" hidden="1" customHeight="1">
      <c r="A86" s="463" t="s">
        <v>99</v>
      </c>
      <c r="B86" s="464"/>
      <c r="C86" s="464"/>
      <c r="D86" s="464"/>
      <c r="E86" s="464"/>
      <c r="F86" s="464"/>
      <c r="G86" s="464"/>
      <c r="H86" s="465"/>
    </row>
    <row r="87" spans="1:8" ht="17.25" hidden="1" customHeight="1">
      <c r="A87" s="463"/>
      <c r="B87" s="465"/>
      <c r="C87" s="336" t="str">
        <f>C78</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87" s="337"/>
      <c r="E87" s="336" t="e">
        <f>E78</f>
        <v>#REF!</v>
      </c>
      <c r="F87" s="473"/>
      <c r="G87" s="337"/>
      <c r="H87" s="229" t="e">
        <f>H78</f>
        <v>#REF!</v>
      </c>
    </row>
    <row r="88" spans="1:8" ht="17.25" hidden="1" customHeight="1">
      <c r="A88" s="463" t="s">
        <v>100</v>
      </c>
      <c r="B88" s="464"/>
      <c r="C88" s="464"/>
      <c r="D88" s="464"/>
      <c r="E88" s="464"/>
      <c r="F88" s="464"/>
      <c r="G88" s="464"/>
      <c r="H88" s="465"/>
    </row>
    <row r="89" spans="1:8" ht="17.25" hidden="1" customHeight="1">
      <c r="A89" s="463"/>
      <c r="B89" s="465"/>
      <c r="C89" s="336"/>
      <c r="D89" s="337"/>
      <c r="E89" s="336" t="str">
        <f>E80</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89" s="473"/>
      <c r="G89" s="337"/>
      <c r="H89" s="229">
        <f>H80</f>
        <v>15</v>
      </c>
    </row>
    <row r="90" spans="1:8" ht="17.25" hidden="1" customHeight="1"/>
    <row r="91" spans="1:8" ht="17.25" hidden="1" customHeight="1">
      <c r="A91" s="1">
        <v>6</v>
      </c>
      <c r="B91" s="1" t="str">
        <f>"Pertemuan ke "&amp;A91&amp;" = "&amp;data!$C$12&amp;" JP"</f>
        <v>Pertemuan ke 6 = 6 JP</v>
      </c>
    </row>
    <row r="92" spans="1:8" ht="17.25" hidden="1" customHeight="1">
      <c r="A92" s="467" t="s">
        <v>97</v>
      </c>
      <c r="B92" s="337"/>
      <c r="C92" s="467" t="s">
        <v>18</v>
      </c>
      <c r="D92" s="468"/>
      <c r="E92" s="467" t="str">
        <f>E83</f>
        <v>Deskripsi Kegiatan / Pendekatan Saintifik</v>
      </c>
      <c r="F92" s="474"/>
      <c r="G92" s="468"/>
      <c r="H92" s="230" t="s">
        <v>35</v>
      </c>
    </row>
    <row r="93" spans="1:8" ht="17.25" hidden="1" customHeight="1">
      <c r="A93" s="463" t="s">
        <v>98</v>
      </c>
      <c r="B93" s="464"/>
      <c r="C93" s="464"/>
      <c r="D93" s="464"/>
      <c r="E93" s="464"/>
      <c r="F93" s="464"/>
      <c r="G93" s="464"/>
      <c r="H93" s="465"/>
    </row>
    <row r="94" spans="1:8" ht="17.25" hidden="1" customHeight="1">
      <c r="A94" s="463"/>
      <c r="B94" s="465"/>
      <c r="C94" s="336"/>
      <c r="D94" s="337"/>
      <c r="E94" s="336" t="str">
        <f>E85</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94" s="473"/>
      <c r="G94" s="337"/>
      <c r="H94" s="229">
        <f>H85</f>
        <v>15</v>
      </c>
    </row>
    <row r="95" spans="1:8" ht="17.25" hidden="1" customHeight="1">
      <c r="A95" s="463" t="s">
        <v>99</v>
      </c>
      <c r="B95" s="464"/>
      <c r="C95" s="464"/>
      <c r="D95" s="464"/>
      <c r="E95" s="464"/>
      <c r="F95" s="464"/>
      <c r="G95" s="464"/>
      <c r="H95" s="465"/>
    </row>
    <row r="96" spans="1:8" ht="17.25" hidden="1" customHeight="1">
      <c r="A96" s="463"/>
      <c r="B96" s="465"/>
      <c r="C96" s="336" t="str">
        <f>C87</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96" s="337"/>
      <c r="E96" s="336" t="e">
        <f>E87</f>
        <v>#REF!</v>
      </c>
      <c r="F96" s="473"/>
      <c r="G96" s="337"/>
      <c r="H96" s="229" t="e">
        <f>H87</f>
        <v>#REF!</v>
      </c>
    </row>
    <row r="97" spans="1:8" ht="17.25" hidden="1" customHeight="1">
      <c r="A97" s="463" t="s">
        <v>100</v>
      </c>
      <c r="B97" s="464"/>
      <c r="C97" s="464"/>
      <c r="D97" s="464"/>
      <c r="E97" s="464"/>
      <c r="F97" s="464"/>
      <c r="G97" s="464"/>
      <c r="H97" s="465"/>
    </row>
    <row r="98" spans="1:8" ht="17.25" hidden="1" customHeight="1">
      <c r="A98" s="463"/>
      <c r="B98" s="465"/>
      <c r="C98" s="336"/>
      <c r="D98" s="337"/>
      <c r="E98" s="336" t="str">
        <f>E89</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98" s="473"/>
      <c r="G98" s="337"/>
      <c r="H98" s="229">
        <f>H89</f>
        <v>15</v>
      </c>
    </row>
    <row r="99" spans="1:8" ht="17.25" hidden="1" customHeight="1"/>
    <row r="100" spans="1:8" ht="17.25" hidden="1" customHeight="1">
      <c r="A100" s="1">
        <v>7</v>
      </c>
      <c r="B100" s="1" t="str">
        <f>"Pertemuan ke "&amp;A100&amp;" = "&amp;data!$C$12&amp;" JP"</f>
        <v>Pertemuan ke 7 = 6 JP</v>
      </c>
    </row>
    <row r="101" spans="1:8" ht="17.25" hidden="1" customHeight="1">
      <c r="A101" s="467" t="s">
        <v>97</v>
      </c>
      <c r="B101" s="337"/>
      <c r="C101" s="467" t="s">
        <v>18</v>
      </c>
      <c r="D101" s="468"/>
      <c r="E101" s="467" t="str">
        <f>E92</f>
        <v>Deskripsi Kegiatan / Pendekatan Saintifik</v>
      </c>
      <c r="F101" s="474"/>
      <c r="G101" s="468"/>
      <c r="H101" s="230" t="s">
        <v>35</v>
      </c>
    </row>
    <row r="102" spans="1:8" ht="17.25" hidden="1" customHeight="1">
      <c r="A102" s="463" t="s">
        <v>98</v>
      </c>
      <c r="B102" s="464"/>
      <c r="C102" s="464"/>
      <c r="D102" s="464"/>
      <c r="E102" s="464"/>
      <c r="F102" s="464"/>
      <c r="G102" s="464"/>
      <c r="H102" s="465"/>
    </row>
    <row r="103" spans="1:8" ht="17.25" hidden="1" customHeight="1">
      <c r="A103" s="463"/>
      <c r="B103" s="465"/>
      <c r="C103" s="336"/>
      <c r="D103" s="337"/>
      <c r="E103" s="336" t="str">
        <f>E94</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03" s="473"/>
      <c r="G103" s="337"/>
      <c r="H103" s="229">
        <f>H94</f>
        <v>15</v>
      </c>
    </row>
    <row r="104" spans="1:8" ht="17.25" hidden="1" customHeight="1">
      <c r="A104" s="463" t="s">
        <v>99</v>
      </c>
      <c r="B104" s="464"/>
      <c r="C104" s="464"/>
      <c r="D104" s="464"/>
      <c r="E104" s="464"/>
      <c r="F104" s="464"/>
      <c r="G104" s="464"/>
      <c r="H104" s="465"/>
    </row>
    <row r="105" spans="1:8" ht="17.25" hidden="1" customHeight="1">
      <c r="A105" s="463"/>
      <c r="B105" s="465"/>
      <c r="C105" s="336" t="str">
        <f>C96</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05" s="337"/>
      <c r="E105" s="336" t="e">
        <f>E96</f>
        <v>#REF!</v>
      </c>
      <c r="F105" s="473"/>
      <c r="G105" s="337"/>
      <c r="H105" s="229" t="e">
        <f>H96</f>
        <v>#REF!</v>
      </c>
    </row>
    <row r="106" spans="1:8" ht="17.25" hidden="1" customHeight="1">
      <c r="A106" s="463" t="s">
        <v>100</v>
      </c>
      <c r="B106" s="464"/>
      <c r="C106" s="464"/>
      <c r="D106" s="464"/>
      <c r="E106" s="464"/>
      <c r="F106" s="464"/>
      <c r="G106" s="464"/>
      <c r="H106" s="465"/>
    </row>
    <row r="107" spans="1:8" ht="17.25" hidden="1" customHeight="1">
      <c r="A107" s="463"/>
      <c r="B107" s="465"/>
      <c r="C107" s="336"/>
      <c r="D107" s="337"/>
      <c r="E107" s="336" t="str">
        <f>E98</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07" s="473"/>
      <c r="G107" s="337"/>
      <c r="H107" s="229">
        <f>H98</f>
        <v>15</v>
      </c>
    </row>
    <row r="108" spans="1:8" ht="17.25" hidden="1" customHeight="1"/>
    <row r="109" spans="1:8" ht="17.25" hidden="1" customHeight="1">
      <c r="A109" s="1">
        <v>8</v>
      </c>
      <c r="B109" s="1" t="str">
        <f>"Pertemuan ke "&amp;A109&amp;" = "&amp;data!$C$12&amp;" JP"</f>
        <v>Pertemuan ke 8 = 6 JP</v>
      </c>
    </row>
    <row r="110" spans="1:8" ht="17.25" hidden="1" customHeight="1">
      <c r="A110" s="467" t="s">
        <v>97</v>
      </c>
      <c r="B110" s="337"/>
      <c r="C110" s="467" t="s">
        <v>18</v>
      </c>
      <c r="D110" s="468"/>
      <c r="E110" s="467" t="str">
        <f>E101</f>
        <v>Deskripsi Kegiatan / Pendekatan Saintifik</v>
      </c>
      <c r="F110" s="474"/>
      <c r="G110" s="468"/>
      <c r="H110" s="230" t="s">
        <v>35</v>
      </c>
    </row>
    <row r="111" spans="1:8" ht="17.25" hidden="1" customHeight="1">
      <c r="A111" s="463" t="s">
        <v>98</v>
      </c>
      <c r="B111" s="464"/>
      <c r="C111" s="464"/>
      <c r="D111" s="464"/>
      <c r="E111" s="464"/>
      <c r="F111" s="464"/>
      <c r="G111" s="464"/>
      <c r="H111" s="465"/>
    </row>
    <row r="112" spans="1:8" ht="17.25" hidden="1" customHeight="1">
      <c r="A112" s="463"/>
      <c r="B112" s="465"/>
      <c r="C112" s="336"/>
      <c r="D112" s="337"/>
      <c r="E112" s="336" t="str">
        <f>E103</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12" s="473"/>
      <c r="G112" s="337"/>
      <c r="H112" s="229">
        <f>H103</f>
        <v>15</v>
      </c>
    </row>
    <row r="113" spans="1:8" ht="17.25" hidden="1" customHeight="1">
      <c r="A113" s="463" t="s">
        <v>99</v>
      </c>
      <c r="B113" s="464"/>
      <c r="C113" s="464"/>
      <c r="D113" s="464"/>
      <c r="E113" s="464"/>
      <c r="F113" s="464"/>
      <c r="G113" s="464"/>
      <c r="H113" s="465"/>
    </row>
    <row r="114" spans="1:8" ht="17.25" hidden="1" customHeight="1">
      <c r="A114" s="463"/>
      <c r="B114" s="465"/>
      <c r="C114" s="336" t="str">
        <f>C105</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14" s="337"/>
      <c r="E114" s="336" t="e">
        <f>E105</f>
        <v>#REF!</v>
      </c>
      <c r="F114" s="473"/>
      <c r="G114" s="337"/>
      <c r="H114" s="229" t="e">
        <f>H105</f>
        <v>#REF!</v>
      </c>
    </row>
    <row r="115" spans="1:8" ht="17.25" hidden="1" customHeight="1">
      <c r="A115" s="463" t="s">
        <v>100</v>
      </c>
      <c r="B115" s="464"/>
      <c r="C115" s="464"/>
      <c r="D115" s="464"/>
      <c r="E115" s="464"/>
      <c r="F115" s="464"/>
      <c r="G115" s="464"/>
      <c r="H115" s="465"/>
    </row>
    <row r="116" spans="1:8" ht="17.25" hidden="1" customHeight="1">
      <c r="A116" s="463"/>
      <c r="B116" s="465"/>
      <c r="C116" s="336"/>
      <c r="D116" s="337"/>
      <c r="E116" s="336" t="str">
        <f>E107</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16" s="473"/>
      <c r="G116" s="337"/>
      <c r="H116" s="229">
        <f>H107</f>
        <v>15</v>
      </c>
    </row>
    <row r="117" spans="1:8" ht="17.25" hidden="1" customHeight="1"/>
    <row r="118" spans="1:8" ht="17.25" hidden="1" customHeight="1">
      <c r="A118" s="1">
        <v>9</v>
      </c>
      <c r="B118" s="1" t="str">
        <f>"Pertemuan ke "&amp;A118&amp;" = "&amp;data!$C$12&amp;" JP"</f>
        <v>Pertemuan ke 9 = 6 JP</v>
      </c>
    </row>
    <row r="119" spans="1:8" ht="17.25" hidden="1" customHeight="1">
      <c r="A119" s="467" t="s">
        <v>97</v>
      </c>
      <c r="B119" s="337"/>
      <c r="C119" s="467" t="s">
        <v>18</v>
      </c>
      <c r="D119" s="468"/>
      <c r="E119" s="467" t="str">
        <f>E110</f>
        <v>Deskripsi Kegiatan / Pendekatan Saintifik</v>
      </c>
      <c r="F119" s="474"/>
      <c r="G119" s="468"/>
      <c r="H119" s="230" t="s">
        <v>35</v>
      </c>
    </row>
    <row r="120" spans="1:8" ht="17.25" hidden="1" customHeight="1">
      <c r="A120" s="463" t="s">
        <v>98</v>
      </c>
      <c r="B120" s="464"/>
      <c r="C120" s="464"/>
      <c r="D120" s="464"/>
      <c r="E120" s="464"/>
      <c r="F120" s="464"/>
      <c r="G120" s="464"/>
      <c r="H120" s="465"/>
    </row>
    <row r="121" spans="1:8" ht="17.25" hidden="1" customHeight="1">
      <c r="A121" s="463"/>
      <c r="B121" s="465"/>
      <c r="C121" s="336"/>
      <c r="D121" s="337"/>
      <c r="E121" s="336" t="str">
        <f>E112</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21" s="473"/>
      <c r="G121" s="337"/>
      <c r="H121" s="229">
        <f>H112</f>
        <v>15</v>
      </c>
    </row>
    <row r="122" spans="1:8" ht="17.25" hidden="1" customHeight="1">
      <c r="A122" s="463" t="s">
        <v>99</v>
      </c>
      <c r="B122" s="464"/>
      <c r="C122" s="464"/>
      <c r="D122" s="464"/>
      <c r="E122" s="464"/>
      <c r="F122" s="464"/>
      <c r="G122" s="464"/>
      <c r="H122" s="465"/>
    </row>
    <row r="123" spans="1:8" ht="17.25" hidden="1" customHeight="1">
      <c r="A123" s="463"/>
      <c r="B123" s="465"/>
      <c r="C123" s="336" t="str">
        <f>C114</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23" s="337"/>
      <c r="E123" s="336" t="e">
        <f>E114</f>
        <v>#REF!</v>
      </c>
      <c r="F123" s="473"/>
      <c r="G123" s="337"/>
      <c r="H123" s="229" t="e">
        <f>H114</f>
        <v>#REF!</v>
      </c>
    </row>
    <row r="124" spans="1:8" ht="17.25" hidden="1" customHeight="1">
      <c r="A124" s="463" t="s">
        <v>100</v>
      </c>
      <c r="B124" s="464"/>
      <c r="C124" s="464"/>
      <c r="D124" s="464"/>
      <c r="E124" s="464"/>
      <c r="F124" s="464"/>
      <c r="G124" s="464"/>
      <c r="H124" s="465"/>
    </row>
    <row r="125" spans="1:8" ht="17.25" hidden="1" customHeight="1">
      <c r="A125" s="463"/>
      <c r="B125" s="465"/>
      <c r="C125" s="336"/>
      <c r="D125" s="337"/>
      <c r="E125" s="336" t="str">
        <f>E116</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25" s="473"/>
      <c r="G125" s="337"/>
      <c r="H125" s="229">
        <f>H116</f>
        <v>15</v>
      </c>
    </row>
    <row r="126" spans="1:8" ht="17.25" hidden="1" customHeight="1"/>
    <row r="127" spans="1:8" ht="17.25" hidden="1" customHeight="1">
      <c r="A127" s="1">
        <v>10</v>
      </c>
      <c r="B127" s="1" t="str">
        <f>"Pertemuan ke "&amp;A127&amp;" = "&amp;data!$C$12&amp;" JP"</f>
        <v>Pertemuan ke 10 = 6 JP</v>
      </c>
    </row>
    <row r="128" spans="1:8" ht="17.25" hidden="1" customHeight="1">
      <c r="A128" s="467" t="s">
        <v>97</v>
      </c>
      <c r="B128" s="337"/>
      <c r="C128" s="467" t="s">
        <v>18</v>
      </c>
      <c r="D128" s="468"/>
      <c r="E128" s="467" t="str">
        <f>E119</f>
        <v>Deskripsi Kegiatan / Pendekatan Saintifik</v>
      </c>
      <c r="F128" s="474"/>
      <c r="G128" s="468"/>
      <c r="H128" s="230" t="s">
        <v>35</v>
      </c>
    </row>
    <row r="129" spans="1:8" ht="17.25" hidden="1" customHeight="1">
      <c r="A129" s="463" t="s">
        <v>98</v>
      </c>
      <c r="B129" s="464"/>
      <c r="C129" s="464"/>
      <c r="D129" s="464"/>
      <c r="E129" s="464"/>
      <c r="F129" s="464"/>
      <c r="G129" s="464"/>
      <c r="H129" s="465"/>
    </row>
    <row r="130" spans="1:8" ht="17.25" hidden="1" customHeight="1">
      <c r="A130" s="463"/>
      <c r="B130" s="465"/>
      <c r="C130" s="336"/>
      <c r="D130" s="337"/>
      <c r="E130" s="336" t="str">
        <f>E121</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30" s="473"/>
      <c r="G130" s="337"/>
      <c r="H130" s="229">
        <f>H121</f>
        <v>15</v>
      </c>
    </row>
    <row r="131" spans="1:8" ht="17.25" hidden="1" customHeight="1">
      <c r="A131" s="463" t="s">
        <v>99</v>
      </c>
      <c r="B131" s="464"/>
      <c r="C131" s="464"/>
      <c r="D131" s="464"/>
      <c r="E131" s="464"/>
      <c r="F131" s="464"/>
      <c r="G131" s="464"/>
      <c r="H131" s="465"/>
    </row>
    <row r="132" spans="1:8" ht="17.25" hidden="1" customHeight="1">
      <c r="A132" s="463"/>
      <c r="B132" s="465"/>
      <c r="C132" s="336" t="str">
        <f>C123</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32" s="337"/>
      <c r="E132" s="336" t="e">
        <f>E123</f>
        <v>#REF!</v>
      </c>
      <c r="F132" s="473"/>
      <c r="G132" s="337"/>
      <c r="H132" s="229" t="e">
        <f>H123</f>
        <v>#REF!</v>
      </c>
    </row>
    <row r="133" spans="1:8" ht="17.25" hidden="1" customHeight="1">
      <c r="A133" s="463" t="s">
        <v>100</v>
      </c>
      <c r="B133" s="464"/>
      <c r="C133" s="464"/>
      <c r="D133" s="464"/>
      <c r="E133" s="464"/>
      <c r="F133" s="464"/>
      <c r="G133" s="464"/>
      <c r="H133" s="465"/>
    </row>
    <row r="134" spans="1:8" ht="17.25" hidden="1" customHeight="1">
      <c r="A134" s="463"/>
      <c r="B134" s="465"/>
      <c r="C134" s="336"/>
      <c r="D134" s="337"/>
      <c r="E134" s="336" t="str">
        <f>E125</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34" s="473"/>
      <c r="G134" s="337"/>
      <c r="H134" s="229">
        <f>H125</f>
        <v>15</v>
      </c>
    </row>
    <row r="136" spans="1:8" ht="17.25" customHeight="1">
      <c r="A136" s="5" t="s">
        <v>101</v>
      </c>
    </row>
    <row r="137" spans="1:8" ht="17.25" customHeight="1">
      <c r="A137" s="1">
        <v>1</v>
      </c>
      <c r="B137" s="1" t="s">
        <v>108</v>
      </c>
    </row>
    <row r="138" spans="1:8" ht="17.25" customHeight="1">
      <c r="A138" s="228" t="s">
        <v>52</v>
      </c>
      <c r="B138" s="228" t="s">
        <v>102</v>
      </c>
      <c r="C138" s="228" t="s">
        <v>103</v>
      </c>
      <c r="D138" s="461" t="s">
        <v>104</v>
      </c>
      <c r="E138" s="462"/>
      <c r="F138" s="223"/>
      <c r="G138" s="223"/>
    </row>
    <row r="139" spans="1:8" ht="17.25" customHeight="1">
      <c r="A139" s="8">
        <v>1</v>
      </c>
      <c r="B139" s="227" t="s">
        <v>105</v>
      </c>
      <c r="C139" s="227" t="s">
        <v>144</v>
      </c>
      <c r="D139" s="467" t="s">
        <v>145</v>
      </c>
      <c r="E139" s="468"/>
      <c r="F139" s="15"/>
      <c r="G139" s="15"/>
    </row>
    <row r="140" spans="1:8" ht="17.25" customHeight="1">
      <c r="A140" s="8">
        <v>2</v>
      </c>
      <c r="B140" s="227" t="s">
        <v>106</v>
      </c>
      <c r="C140" s="227"/>
      <c r="D140" s="467"/>
      <c r="E140" s="468"/>
      <c r="F140" s="15"/>
      <c r="G140" s="15"/>
    </row>
    <row r="141" spans="1:8" ht="15.75">
      <c r="A141" s="8"/>
      <c r="B141" s="227" t="e">
        <f>A26</f>
        <v>#REF!</v>
      </c>
      <c r="C141" s="227" t="s">
        <v>146</v>
      </c>
      <c r="D141" s="467" t="s">
        <v>147</v>
      </c>
      <c r="E141" s="468"/>
      <c r="F141" s="15"/>
      <c r="G141" s="15"/>
    </row>
    <row r="142" spans="1:8" ht="17.25" customHeight="1">
      <c r="A142" s="8">
        <v>3</v>
      </c>
      <c r="B142" s="227" t="s">
        <v>107</v>
      </c>
      <c r="C142" s="227"/>
      <c r="D142" s="467"/>
      <c r="E142" s="468"/>
      <c r="F142" s="15"/>
      <c r="G142" s="15"/>
    </row>
    <row r="143" spans="1:8" ht="49.5" customHeight="1">
      <c r="A143" s="8"/>
      <c r="B143" s="227" t="e">
        <f>A27</f>
        <v>#REF!</v>
      </c>
      <c r="C143" s="227" t="s">
        <v>148</v>
      </c>
      <c r="D143" s="467" t="s">
        <v>149</v>
      </c>
      <c r="E143" s="468"/>
      <c r="F143" s="15"/>
      <c r="G143" s="15"/>
    </row>
    <row r="145" spans="1:8" ht="17.25" customHeight="1">
      <c r="A145" s="1">
        <v>2</v>
      </c>
      <c r="B145" s="1" t="s">
        <v>179</v>
      </c>
    </row>
    <row r="146" spans="1:8" ht="17.25" customHeight="1">
      <c r="B146" s="1" t="s">
        <v>109</v>
      </c>
    </row>
    <row r="147" spans="1:8" ht="17.25" customHeight="1">
      <c r="B147" s="1" t="s">
        <v>150</v>
      </c>
    </row>
    <row r="148" spans="1:8" s="231" customFormat="1" ht="17.25" customHeight="1">
      <c r="A148" s="230" t="s">
        <v>52</v>
      </c>
      <c r="B148" s="230" t="s">
        <v>110</v>
      </c>
      <c r="C148" s="230" t="s">
        <v>111</v>
      </c>
      <c r="D148" s="230" t="s">
        <v>112</v>
      </c>
      <c r="E148" s="230" t="s">
        <v>113</v>
      </c>
      <c r="F148" s="230" t="s">
        <v>114</v>
      </c>
      <c r="G148" s="230" t="s">
        <v>115</v>
      </c>
      <c r="H148" s="1"/>
    </row>
    <row r="149" spans="1:8" ht="17.25" customHeight="1">
      <c r="A149" s="228"/>
      <c r="B149" s="228"/>
      <c r="C149" s="228" t="s">
        <v>177</v>
      </c>
      <c r="D149" s="228" t="s">
        <v>177</v>
      </c>
      <c r="E149" s="228" t="s">
        <v>177</v>
      </c>
      <c r="F149" s="228" t="s">
        <v>177</v>
      </c>
      <c r="G149" s="228"/>
    </row>
    <row r="150" spans="1:8" ht="17.25" customHeight="1">
      <c r="A150" s="8">
        <v>1</v>
      </c>
      <c r="B150" s="8" t="str">
        <f>pd!C6</f>
        <v>AHMAD JUNAIDI</v>
      </c>
      <c r="C150" s="8"/>
      <c r="D150" s="8"/>
      <c r="E150" s="8"/>
      <c r="F150" s="8"/>
      <c r="G150" s="8" t="str">
        <f>IF(COUNT(C150:F150)=0,"",IF(_xlfn.MODE.SNGL(C150:F150)=1,"Kurang",IF(_xlfn.MODE.SNGL(C150:F150)=2,"Cukup",IF(_xlfn.MODE.SNGL(C150:F150)=3,"Baik",IF(_xlfn.MODE.SNGL(C150:F150)=4,"Sangat Baik","")))))</f>
        <v/>
      </c>
    </row>
    <row r="151" spans="1:8" ht="17.25" customHeight="1">
      <c r="A151" s="8">
        <v>2</v>
      </c>
      <c r="B151" s="8" t="str">
        <f>pd!C7</f>
        <v>AHMAD RIYUDHA</v>
      </c>
      <c r="C151" s="8"/>
      <c r="D151" s="8"/>
      <c r="E151" s="8"/>
      <c r="F151" s="8"/>
      <c r="G151" s="8" t="str">
        <f t="shared" ref="G151:G189" si="0">IF(COUNT(C151:F151)=0,"",IF(_xlfn.MODE.SNGL(C151:F151)=1,"Kurang",IF(_xlfn.MODE.SNGL(C151:F151)=2,"Cukup",IF(_xlfn.MODE.SNGL(C151:F151)=3,"Baik",IF(_xlfn.MODE.SNGL(C151:F151)=4,"Sangat Baik","")))))</f>
        <v/>
      </c>
    </row>
    <row r="152" spans="1:8" ht="17.25" customHeight="1">
      <c r="A152" s="8">
        <v>3</v>
      </c>
      <c r="B152" s="8" t="str">
        <f>pd!C8</f>
        <v>AHMAD SAYUDINOR</v>
      </c>
      <c r="C152" s="8"/>
      <c r="D152" s="8"/>
      <c r="E152" s="8"/>
      <c r="F152" s="8"/>
      <c r="G152" s="8" t="str">
        <f t="shared" si="0"/>
        <v/>
      </c>
    </row>
    <row r="153" spans="1:8" ht="17.25" hidden="1" customHeight="1">
      <c r="A153" s="8">
        <v>4</v>
      </c>
      <c r="B153" s="8" t="str">
        <f>pd!C9</f>
        <v>HILMAN SYA'FEI</v>
      </c>
      <c r="C153" s="8"/>
      <c r="D153" s="8"/>
      <c r="E153" s="8"/>
      <c r="F153" s="8"/>
      <c r="G153" s="8" t="str">
        <f t="shared" si="0"/>
        <v/>
      </c>
    </row>
    <row r="154" spans="1:8" ht="17.25" hidden="1" customHeight="1">
      <c r="A154" s="8">
        <v>5</v>
      </c>
      <c r="B154" s="8" t="str">
        <f>pd!C10</f>
        <v>JAMALUDDIN</v>
      </c>
      <c r="C154" s="8"/>
      <c r="D154" s="8"/>
      <c r="E154" s="8"/>
      <c r="F154" s="8"/>
      <c r="G154" s="8" t="str">
        <f t="shared" si="0"/>
        <v/>
      </c>
    </row>
    <row r="155" spans="1:8" ht="17.25" hidden="1" customHeight="1">
      <c r="A155" s="8">
        <v>6</v>
      </c>
      <c r="B155" s="8" t="str">
        <f>pd!C11</f>
        <v>M. ADITYA RYANDI</v>
      </c>
      <c r="C155" s="8"/>
      <c r="D155" s="8"/>
      <c r="E155" s="8"/>
      <c r="F155" s="8"/>
      <c r="G155" s="8" t="str">
        <f t="shared" si="0"/>
        <v/>
      </c>
    </row>
    <row r="156" spans="1:8" ht="17.25" hidden="1" customHeight="1">
      <c r="A156" s="8">
        <v>7</v>
      </c>
      <c r="B156" s="8" t="str">
        <f>pd!C12</f>
        <v>M. ZAINAL AKBAR</v>
      </c>
      <c r="C156" s="8"/>
      <c r="D156" s="8"/>
      <c r="E156" s="8"/>
      <c r="F156" s="8"/>
      <c r="G156" s="8" t="str">
        <f t="shared" si="0"/>
        <v/>
      </c>
    </row>
    <row r="157" spans="1:8" ht="17.25" hidden="1" customHeight="1">
      <c r="A157" s="8">
        <v>8</v>
      </c>
      <c r="B157" s="8" t="str">
        <f>pd!C13</f>
        <v>MAULIDI</v>
      </c>
      <c r="C157" s="8"/>
      <c r="D157" s="8"/>
      <c r="E157" s="8"/>
      <c r="F157" s="8"/>
      <c r="G157" s="8" t="str">
        <f t="shared" si="0"/>
        <v/>
      </c>
    </row>
    <row r="158" spans="1:8" ht="17.25" hidden="1" customHeight="1">
      <c r="A158" s="8">
        <v>9</v>
      </c>
      <c r="B158" s="8" t="str">
        <f>pd!C14</f>
        <v>MUHAMMAD AGUS RIFANI</v>
      </c>
      <c r="C158" s="8"/>
      <c r="D158" s="8"/>
      <c r="E158" s="8"/>
      <c r="F158" s="8"/>
      <c r="G158" s="8" t="str">
        <f t="shared" si="0"/>
        <v/>
      </c>
    </row>
    <row r="159" spans="1:8" ht="17.25" hidden="1" customHeight="1">
      <c r="A159" s="8">
        <v>10</v>
      </c>
      <c r="B159" s="8" t="str">
        <f>pd!C15</f>
        <v>MUHAMMAD AKBAR</v>
      </c>
      <c r="C159" s="8"/>
      <c r="D159" s="8"/>
      <c r="E159" s="8"/>
      <c r="F159" s="8"/>
      <c r="G159" s="8" t="str">
        <f t="shared" si="0"/>
        <v/>
      </c>
    </row>
    <row r="160" spans="1:8" ht="17.25" hidden="1" customHeight="1">
      <c r="A160" s="8">
        <v>11</v>
      </c>
      <c r="B160" s="8" t="str">
        <f>pd!C16</f>
        <v>MUHAMMAD ALPIANOR</v>
      </c>
      <c r="C160" s="8"/>
      <c r="D160" s="8"/>
      <c r="E160" s="8"/>
      <c r="F160" s="8"/>
      <c r="G160" s="8" t="str">
        <f t="shared" si="0"/>
        <v/>
      </c>
    </row>
    <row r="161" spans="1:7" ht="17.25" hidden="1" customHeight="1">
      <c r="A161" s="8">
        <v>12</v>
      </c>
      <c r="B161" s="8" t="str">
        <f>pd!C17</f>
        <v>MUHAMMAD ANDRIAN</v>
      </c>
      <c r="C161" s="8"/>
      <c r="D161" s="8"/>
      <c r="E161" s="8"/>
      <c r="F161" s="8"/>
      <c r="G161" s="8" t="str">
        <f t="shared" si="0"/>
        <v/>
      </c>
    </row>
    <row r="162" spans="1:7" ht="17.25" hidden="1" customHeight="1">
      <c r="A162" s="8">
        <v>13</v>
      </c>
      <c r="B162" s="8" t="str">
        <f>pd!C18</f>
        <v>MUHAMMAD AZIDAN</v>
      </c>
      <c r="C162" s="8"/>
      <c r="D162" s="8"/>
      <c r="E162" s="8"/>
      <c r="F162" s="8"/>
      <c r="G162" s="8" t="str">
        <f t="shared" si="0"/>
        <v/>
      </c>
    </row>
    <row r="163" spans="1:7" ht="17.25" hidden="1" customHeight="1">
      <c r="A163" s="8">
        <v>14</v>
      </c>
      <c r="B163" s="8" t="str">
        <f>pd!C19</f>
        <v>MUHAMMAD FAHRIANSYAH</v>
      </c>
      <c r="C163" s="8"/>
      <c r="D163" s="8"/>
      <c r="E163" s="8"/>
      <c r="F163" s="8"/>
      <c r="G163" s="8" t="str">
        <f t="shared" si="0"/>
        <v/>
      </c>
    </row>
    <row r="164" spans="1:7" ht="17.25" hidden="1" customHeight="1">
      <c r="A164" s="8">
        <v>15</v>
      </c>
      <c r="B164" s="8" t="str">
        <f>pd!C20</f>
        <v>MUHAMMAD FAUZAN</v>
      </c>
      <c r="C164" s="8"/>
      <c r="D164" s="8"/>
      <c r="E164" s="8"/>
      <c r="F164" s="8"/>
      <c r="G164" s="8" t="str">
        <f t="shared" si="0"/>
        <v/>
      </c>
    </row>
    <row r="165" spans="1:7" ht="17.25" hidden="1" customHeight="1">
      <c r="A165" s="8">
        <v>16</v>
      </c>
      <c r="B165" s="8" t="str">
        <f>pd!C21</f>
        <v>MUHAMMAD FAZAL HAFIZH</v>
      </c>
      <c r="C165" s="8"/>
      <c r="D165" s="8"/>
      <c r="E165" s="8"/>
      <c r="F165" s="8"/>
      <c r="G165" s="8" t="str">
        <f t="shared" si="0"/>
        <v/>
      </c>
    </row>
    <row r="166" spans="1:7" ht="17.25" hidden="1" customHeight="1">
      <c r="A166" s="8">
        <v>17</v>
      </c>
      <c r="B166" s="8" t="str">
        <f>pd!C22</f>
        <v>MUHAMMAD FIKRI</v>
      </c>
      <c r="C166" s="8"/>
      <c r="D166" s="8"/>
      <c r="E166" s="8"/>
      <c r="F166" s="8"/>
      <c r="G166" s="8" t="str">
        <f t="shared" si="0"/>
        <v/>
      </c>
    </row>
    <row r="167" spans="1:7" ht="17.25" hidden="1" customHeight="1">
      <c r="A167" s="8">
        <v>18</v>
      </c>
      <c r="B167" s="8" t="str">
        <f>pd!C23</f>
        <v>MUHAMMAD IHWAN</v>
      </c>
      <c r="C167" s="8"/>
      <c r="D167" s="8"/>
      <c r="E167" s="8"/>
      <c r="F167" s="8"/>
      <c r="G167" s="8" t="str">
        <f t="shared" si="0"/>
        <v/>
      </c>
    </row>
    <row r="168" spans="1:7" ht="17.25" hidden="1" customHeight="1">
      <c r="A168" s="8">
        <v>19</v>
      </c>
      <c r="B168" s="8" t="str">
        <f>pd!C24</f>
        <v>MUHAMMAD IQBAL FIRDAUS</v>
      </c>
      <c r="C168" s="8"/>
      <c r="D168" s="8"/>
      <c r="E168" s="8"/>
      <c r="F168" s="8"/>
      <c r="G168" s="8" t="str">
        <f t="shared" si="0"/>
        <v/>
      </c>
    </row>
    <row r="169" spans="1:7" ht="17.25" hidden="1" customHeight="1">
      <c r="A169" s="8">
        <v>20</v>
      </c>
      <c r="B169" s="8" t="str">
        <f>pd!C25</f>
        <v>MUHAMMAD IZZA ARRAFI</v>
      </c>
      <c r="C169" s="8"/>
      <c r="D169" s="8"/>
      <c r="E169" s="8"/>
      <c r="F169" s="8"/>
      <c r="G169" s="8" t="str">
        <f t="shared" si="0"/>
        <v/>
      </c>
    </row>
    <row r="170" spans="1:7" ht="17.25" hidden="1" customHeight="1">
      <c r="A170" s="8">
        <v>21</v>
      </c>
      <c r="B170" s="8" t="str">
        <f>pd!C26</f>
        <v>MUHAMMAD MAHDI</v>
      </c>
      <c r="C170" s="8"/>
      <c r="D170" s="8"/>
      <c r="E170" s="8"/>
      <c r="F170" s="8"/>
      <c r="G170" s="8" t="str">
        <f t="shared" si="0"/>
        <v/>
      </c>
    </row>
    <row r="171" spans="1:7" ht="17.25" hidden="1" customHeight="1">
      <c r="A171" s="8">
        <v>22</v>
      </c>
      <c r="B171" s="8" t="str">
        <f>pd!C27</f>
        <v>MUHAMMAD NAHDY RAMADHAN</v>
      </c>
      <c r="C171" s="8"/>
      <c r="D171" s="8"/>
      <c r="E171" s="8"/>
      <c r="F171" s="8"/>
      <c r="G171" s="8" t="str">
        <f t="shared" si="0"/>
        <v/>
      </c>
    </row>
    <row r="172" spans="1:7" ht="17.25" hidden="1" customHeight="1">
      <c r="A172" s="8">
        <v>23</v>
      </c>
      <c r="B172" s="8" t="str">
        <f>pd!C28</f>
        <v>MUHAMMAD NUR FADHILAH</v>
      </c>
      <c r="C172" s="8"/>
      <c r="D172" s="8"/>
      <c r="E172" s="8"/>
      <c r="F172" s="8"/>
      <c r="G172" s="8" t="str">
        <f t="shared" si="0"/>
        <v/>
      </c>
    </row>
    <row r="173" spans="1:7" ht="17.25" hidden="1" customHeight="1">
      <c r="A173" s="8">
        <v>24</v>
      </c>
      <c r="B173" s="8" t="str">
        <f>pd!C29</f>
        <v>MUHAMMAD RAHMAN</v>
      </c>
      <c r="C173" s="8"/>
      <c r="D173" s="8"/>
      <c r="E173" s="8"/>
      <c r="F173" s="8"/>
      <c r="G173" s="8" t="str">
        <f t="shared" si="0"/>
        <v/>
      </c>
    </row>
    <row r="174" spans="1:7" ht="17.25" hidden="1" customHeight="1">
      <c r="A174" s="8">
        <v>25</v>
      </c>
      <c r="B174" s="8" t="str">
        <f>pd!C30</f>
        <v>MUHAMMAD RAIHAN</v>
      </c>
      <c r="C174" s="8"/>
      <c r="D174" s="8"/>
      <c r="E174" s="8"/>
      <c r="F174" s="8"/>
      <c r="G174" s="8" t="str">
        <f t="shared" si="0"/>
        <v/>
      </c>
    </row>
    <row r="175" spans="1:7" ht="17.25" hidden="1" customHeight="1">
      <c r="A175" s="8">
        <v>26</v>
      </c>
      <c r="B175" s="8" t="str">
        <f>pd!C31</f>
        <v>MUHAMMAD RAYHAN PARIZAN</v>
      </c>
      <c r="C175" s="8"/>
      <c r="D175" s="8"/>
      <c r="E175" s="8"/>
      <c r="F175" s="8"/>
      <c r="G175" s="8" t="str">
        <f t="shared" si="0"/>
        <v/>
      </c>
    </row>
    <row r="176" spans="1:7" ht="17.25" hidden="1" customHeight="1">
      <c r="A176" s="8">
        <v>27</v>
      </c>
      <c r="B176" s="8" t="str">
        <f>pd!C32</f>
        <v>MUHAMMAD RIFKI</v>
      </c>
      <c r="C176" s="8"/>
      <c r="D176" s="8"/>
      <c r="E176" s="8"/>
      <c r="F176" s="8"/>
      <c r="G176" s="8" t="str">
        <f t="shared" si="0"/>
        <v/>
      </c>
    </row>
    <row r="177" spans="1:7" ht="17.25" hidden="1" customHeight="1">
      <c r="A177" s="8">
        <v>28</v>
      </c>
      <c r="B177" s="8" t="str">
        <f>pd!C33</f>
        <v>MUHAMMAD RINALDI MAULANA</v>
      </c>
      <c r="C177" s="8"/>
      <c r="D177" s="8"/>
      <c r="E177" s="8"/>
      <c r="F177" s="8"/>
      <c r="G177" s="8" t="str">
        <f t="shared" si="0"/>
        <v/>
      </c>
    </row>
    <row r="178" spans="1:7" ht="17.25" hidden="1" customHeight="1">
      <c r="A178" s="8">
        <v>29</v>
      </c>
      <c r="B178" s="8" t="str">
        <f>pd!C34</f>
        <v>MUHAMMAD RIZAL</v>
      </c>
      <c r="C178" s="8"/>
      <c r="D178" s="8"/>
      <c r="E178" s="8"/>
      <c r="F178" s="8"/>
      <c r="G178" s="8" t="str">
        <f t="shared" si="0"/>
        <v/>
      </c>
    </row>
    <row r="179" spans="1:7" ht="17.25" hidden="1" customHeight="1">
      <c r="A179" s="8">
        <v>30</v>
      </c>
      <c r="B179" s="8" t="str">
        <f>pd!C35</f>
        <v>MUHAMMAD RUDI</v>
      </c>
      <c r="C179" s="8"/>
      <c r="D179" s="8"/>
      <c r="E179" s="8"/>
      <c r="F179" s="8"/>
      <c r="G179" s="8" t="str">
        <f t="shared" si="0"/>
        <v/>
      </c>
    </row>
    <row r="180" spans="1:7" ht="17.25" hidden="1" customHeight="1">
      <c r="A180" s="8">
        <v>31</v>
      </c>
      <c r="B180" s="8" t="str">
        <f>pd!C36</f>
        <v>MUHAMMAD SARBANI</v>
      </c>
      <c r="C180" s="8"/>
      <c r="D180" s="8"/>
      <c r="E180" s="8"/>
      <c r="F180" s="8"/>
      <c r="G180" s="8" t="str">
        <f t="shared" si="0"/>
        <v/>
      </c>
    </row>
    <row r="181" spans="1:7" ht="17.25" hidden="1" customHeight="1">
      <c r="A181" s="8">
        <v>32</v>
      </c>
      <c r="B181" s="8" t="str">
        <f>pd!C37</f>
        <v>MUHAMMAD SYIFA ALIF NUGRAHA</v>
      </c>
      <c r="C181" s="8"/>
      <c r="D181" s="8"/>
      <c r="E181" s="8"/>
      <c r="F181" s="8"/>
      <c r="G181" s="8" t="str">
        <f t="shared" si="0"/>
        <v/>
      </c>
    </row>
    <row r="182" spans="1:7" ht="17.25" hidden="1" customHeight="1">
      <c r="A182" s="8">
        <v>33</v>
      </c>
      <c r="B182" s="8" t="str">
        <f>pd!C38</f>
        <v>MUHAMMAD YUSUF</v>
      </c>
      <c r="C182" s="8"/>
      <c r="D182" s="8"/>
      <c r="E182" s="8"/>
      <c r="F182" s="8"/>
      <c r="G182" s="8" t="str">
        <f t="shared" si="0"/>
        <v/>
      </c>
    </row>
    <row r="183" spans="1:7" ht="17.25" hidden="1" customHeight="1">
      <c r="A183" s="8">
        <v>34</v>
      </c>
      <c r="B183" s="8" t="str">
        <f>pd!C39</f>
        <v>OSAMAH NASRULLAH</v>
      </c>
      <c r="C183" s="8"/>
      <c r="D183" s="8"/>
      <c r="E183" s="8"/>
      <c r="F183" s="8"/>
      <c r="G183" s="8" t="str">
        <f t="shared" si="0"/>
        <v/>
      </c>
    </row>
    <row r="184" spans="1:7" ht="17.25" hidden="1" customHeight="1">
      <c r="A184" s="8">
        <v>35</v>
      </c>
      <c r="B184" s="8" t="str">
        <f>pd!C40</f>
        <v>RUDISA</v>
      </c>
      <c r="C184" s="8"/>
      <c r="D184" s="8"/>
      <c r="E184" s="8"/>
      <c r="F184" s="8"/>
      <c r="G184" s="8" t="str">
        <f t="shared" si="0"/>
        <v/>
      </c>
    </row>
    <row r="185" spans="1:7" ht="17.25" hidden="1" customHeight="1">
      <c r="A185" s="8">
        <v>36</v>
      </c>
      <c r="B185" s="8" t="str">
        <f>pd!C41</f>
        <v>ZAINAL ILMI</v>
      </c>
      <c r="C185" s="8"/>
      <c r="D185" s="8"/>
      <c r="E185" s="8"/>
      <c r="F185" s="8"/>
      <c r="G185" s="8" t="str">
        <f t="shared" si="0"/>
        <v/>
      </c>
    </row>
    <row r="186" spans="1:7" ht="17.25" hidden="1" customHeight="1">
      <c r="A186" s="8">
        <v>37</v>
      </c>
      <c r="B186" s="8">
        <f>pd!C42</f>
        <v>0</v>
      </c>
      <c r="C186" s="8"/>
      <c r="D186" s="8"/>
      <c r="E186" s="8"/>
      <c r="F186" s="8"/>
      <c r="G186" s="8" t="str">
        <f t="shared" si="0"/>
        <v/>
      </c>
    </row>
    <row r="187" spans="1:7" ht="17.25" hidden="1" customHeight="1">
      <c r="A187" s="8">
        <v>38</v>
      </c>
      <c r="B187" s="8">
        <f>pd!C43</f>
        <v>0</v>
      </c>
      <c r="C187" s="8"/>
      <c r="D187" s="8"/>
      <c r="E187" s="8"/>
      <c r="F187" s="8"/>
      <c r="G187" s="8" t="str">
        <f t="shared" si="0"/>
        <v/>
      </c>
    </row>
    <row r="188" spans="1:7" ht="17.25" hidden="1" customHeight="1">
      <c r="A188" s="8">
        <v>39</v>
      </c>
      <c r="B188" s="8">
        <f>pd!C44</f>
        <v>0</v>
      </c>
      <c r="C188" s="8"/>
      <c r="D188" s="8"/>
      <c r="E188" s="8"/>
      <c r="F188" s="8"/>
      <c r="G188" s="8" t="str">
        <f t="shared" si="0"/>
        <v/>
      </c>
    </row>
    <row r="189" spans="1:7" ht="17.25" hidden="1" customHeight="1">
      <c r="A189" s="8">
        <v>40</v>
      </c>
      <c r="B189" s="8">
        <f>pd!C45</f>
        <v>0</v>
      </c>
      <c r="C189" s="8"/>
      <c r="D189" s="8"/>
      <c r="E189" s="8"/>
      <c r="F189" s="8"/>
      <c r="G189" s="8" t="str">
        <f t="shared" si="0"/>
        <v/>
      </c>
    </row>
    <row r="191" spans="1:7" ht="17.25" customHeight="1">
      <c r="A191" s="1">
        <v>3</v>
      </c>
      <c r="B191" s="1" t="s">
        <v>178</v>
      </c>
    </row>
    <row r="192" spans="1:7" ht="17.25" customHeight="1">
      <c r="B192" s="1" t="s">
        <v>116</v>
      </c>
    </row>
    <row r="193" spans="1:2" ht="17.25" customHeight="1">
      <c r="B193" s="1" t="s">
        <v>117</v>
      </c>
    </row>
    <row r="194" spans="1:2" ht="17.25" customHeight="1">
      <c r="B194" s="1" t="s">
        <v>118</v>
      </c>
    </row>
    <row r="195" spans="1:2" ht="17.25" customHeight="1">
      <c r="B195" s="1" t="s">
        <v>119</v>
      </c>
    </row>
    <row r="197" spans="1:2" ht="17.25" customHeight="1">
      <c r="A197" s="1" t="s">
        <v>120</v>
      </c>
    </row>
    <row r="198" spans="1:2" ht="17.25" customHeight="1">
      <c r="B198" s="1" t="s">
        <v>111</v>
      </c>
    </row>
    <row r="199" spans="1:2" ht="17.25" customHeight="1">
      <c r="B199" s="233" t="s">
        <v>121</v>
      </c>
    </row>
    <row r="200" spans="1:2" ht="17.25" customHeight="1">
      <c r="B200" s="233" t="s">
        <v>122</v>
      </c>
    </row>
    <row r="201" spans="1:2" ht="17.25" customHeight="1">
      <c r="B201" s="233" t="s">
        <v>123</v>
      </c>
    </row>
    <row r="202" spans="1:2" ht="17.25" customHeight="1">
      <c r="B202" s="233" t="s">
        <v>124</v>
      </c>
    </row>
    <row r="204" spans="1:2" ht="17.25" customHeight="1">
      <c r="B204" s="1" t="s">
        <v>125</v>
      </c>
    </row>
    <row r="205" spans="1:2" ht="17.25" customHeight="1">
      <c r="B205" s="1" t="s">
        <v>126</v>
      </c>
    </row>
    <row r="206" spans="1:2" ht="17.25" customHeight="1">
      <c r="B206" s="1" t="s">
        <v>127</v>
      </c>
    </row>
    <row r="207" spans="1:2" ht="17.25" customHeight="1">
      <c r="B207" s="1" t="s">
        <v>128</v>
      </c>
    </row>
    <row r="208" spans="1:2" ht="17.25" customHeight="1">
      <c r="B208" s="1" t="s">
        <v>129</v>
      </c>
    </row>
    <row r="210" spans="1:2" ht="17.25" customHeight="1">
      <c r="B210" s="1" t="s">
        <v>130</v>
      </c>
    </row>
    <row r="211" spans="1:2" ht="17.25" customHeight="1">
      <c r="B211" s="1" t="s">
        <v>132</v>
      </c>
    </row>
    <row r="212" spans="1:2" ht="17.25" customHeight="1">
      <c r="B212" s="1" t="s">
        <v>133</v>
      </c>
    </row>
    <row r="213" spans="1:2" ht="17.25" customHeight="1">
      <c r="B213" s="1" t="s">
        <v>134</v>
      </c>
    </row>
    <row r="214" spans="1:2" ht="17.25" customHeight="1">
      <c r="B214" s="1" t="s">
        <v>135</v>
      </c>
    </row>
    <row r="216" spans="1:2" ht="17.25" customHeight="1">
      <c r="B216" s="1" t="s">
        <v>131</v>
      </c>
    </row>
    <row r="217" spans="1:2" ht="17.25" customHeight="1">
      <c r="B217" s="1" t="s">
        <v>136</v>
      </c>
    </row>
    <row r="218" spans="1:2" ht="17.25" customHeight="1">
      <c r="B218" s="1" t="s">
        <v>137</v>
      </c>
    </row>
    <row r="219" spans="1:2" ht="17.25" customHeight="1">
      <c r="B219" s="1" t="s">
        <v>138</v>
      </c>
    </row>
    <row r="220" spans="1:2" ht="17.25" customHeight="1">
      <c r="B220" s="1" t="s">
        <v>139</v>
      </c>
    </row>
    <row r="221" spans="1:2" ht="17.25" customHeight="1">
      <c r="B221" s="1" t="s">
        <v>43</v>
      </c>
    </row>
    <row r="222" spans="1:2" ht="17.25" customHeight="1">
      <c r="A222" s="1" t="s">
        <v>170</v>
      </c>
    </row>
    <row r="223" spans="1:2" ht="17.25" customHeight="1">
      <c r="B223" s="1" t="s">
        <v>43</v>
      </c>
    </row>
    <row r="224" spans="1:2" ht="17.25" customHeight="1">
      <c r="A224" s="1" t="s">
        <v>181</v>
      </c>
    </row>
    <row r="225" spans="1:8" ht="17.25" customHeight="1">
      <c r="B225" s="1" t="s">
        <v>140</v>
      </c>
    </row>
    <row r="226" spans="1:8" ht="17.25" customHeight="1">
      <c r="B226" s="1" t="s">
        <v>141</v>
      </c>
    </row>
    <row r="227" spans="1:8" ht="17.25" customHeight="1">
      <c r="B227" s="1" t="s">
        <v>142</v>
      </c>
    </row>
    <row r="228" spans="1:8" ht="17.25" customHeight="1">
      <c r="B228" s="1" t="s">
        <v>143</v>
      </c>
    </row>
    <row r="230" spans="1:8" ht="17.25" customHeight="1">
      <c r="B230" s="1" t="s">
        <v>151</v>
      </c>
    </row>
    <row r="231" spans="1:8" ht="17.25" customHeight="1">
      <c r="A231" s="334" t="s">
        <v>2</v>
      </c>
      <c r="B231" s="341"/>
      <c r="C231" s="470" t="s">
        <v>61</v>
      </c>
      <c r="D231" s="472"/>
      <c r="E231" s="470" t="s">
        <v>152</v>
      </c>
      <c r="F231" s="471"/>
      <c r="G231" s="472"/>
      <c r="H231" s="229" t="s">
        <v>153</v>
      </c>
    </row>
    <row r="232" spans="1:8" ht="144.75" customHeight="1">
      <c r="A232" s="333" t="e">
        <f>B141</f>
        <v>#REF!</v>
      </c>
      <c r="B232" s="333"/>
      <c r="C232" s="336" t="e">
        <f>A30</f>
        <v>#REF!</v>
      </c>
      <c r="D232" s="337"/>
      <c r="E232" s="336" t="s">
        <v>614</v>
      </c>
      <c r="F232" s="473"/>
      <c r="G232" s="337"/>
      <c r="H232" s="227" t="s">
        <v>146</v>
      </c>
    </row>
    <row r="233" spans="1:8" ht="17.25" customHeight="1">
      <c r="A233" s="336" t="s">
        <v>388</v>
      </c>
      <c r="B233" s="473"/>
      <c r="C233" s="473"/>
      <c r="D233" s="473"/>
      <c r="E233" s="473"/>
      <c r="F233" s="473"/>
      <c r="G233" s="473"/>
      <c r="H233" s="337"/>
    </row>
    <row r="234" spans="1:8" ht="17.25" customHeight="1">
      <c r="A234" s="230">
        <v>1</v>
      </c>
      <c r="B234" s="336" t="s">
        <v>615</v>
      </c>
      <c r="C234" s="473"/>
      <c r="D234" s="473"/>
      <c r="E234" s="473"/>
      <c r="F234" s="473"/>
      <c r="G234" s="473"/>
      <c r="H234" s="337"/>
    </row>
    <row r="235" spans="1:8" ht="17.25" hidden="1" customHeight="1">
      <c r="A235" s="230">
        <v>2</v>
      </c>
      <c r="B235" s="336"/>
      <c r="C235" s="473"/>
      <c r="D235" s="473"/>
      <c r="E235" s="473"/>
      <c r="F235" s="473"/>
      <c r="G235" s="473"/>
      <c r="H235" s="337"/>
    </row>
    <row r="236" spans="1:8" ht="17.25" hidden="1" customHeight="1">
      <c r="A236" s="230">
        <v>3</v>
      </c>
      <c r="B236" s="336"/>
      <c r="C236" s="473"/>
      <c r="D236" s="473"/>
      <c r="E236" s="473"/>
      <c r="F236" s="473"/>
      <c r="G236" s="473"/>
      <c r="H236" s="337"/>
    </row>
    <row r="237" spans="1:8" ht="17.25" hidden="1" customHeight="1">
      <c r="A237" s="230">
        <v>4</v>
      </c>
      <c r="B237" s="336"/>
      <c r="C237" s="473"/>
      <c r="D237" s="473"/>
      <c r="E237" s="473"/>
      <c r="F237" s="473"/>
      <c r="G237" s="473"/>
      <c r="H237" s="337"/>
    </row>
    <row r="238" spans="1:8" ht="17.25" hidden="1" customHeight="1">
      <c r="A238" s="230">
        <v>5</v>
      </c>
      <c r="B238" s="336"/>
      <c r="C238" s="473"/>
      <c r="D238" s="473"/>
      <c r="E238" s="473"/>
      <c r="F238" s="473"/>
      <c r="G238" s="473"/>
      <c r="H238" s="337"/>
    </row>
    <row r="239" spans="1:8" ht="17.25" hidden="1" customHeight="1">
      <c r="A239" s="230">
        <v>6</v>
      </c>
      <c r="B239" s="336"/>
      <c r="C239" s="473"/>
      <c r="D239" s="473"/>
      <c r="E239" s="473"/>
      <c r="F239" s="473"/>
      <c r="G239" s="473"/>
      <c r="H239" s="337"/>
    </row>
    <row r="240" spans="1:8" ht="17.25" hidden="1" customHeight="1">
      <c r="A240" s="230">
        <v>7</v>
      </c>
      <c r="B240" s="336"/>
      <c r="C240" s="473"/>
      <c r="D240" s="473"/>
      <c r="E240" s="473"/>
      <c r="F240" s="473"/>
      <c r="G240" s="473"/>
      <c r="H240" s="337"/>
    </row>
    <row r="241" spans="1:10" ht="17.25" hidden="1" customHeight="1">
      <c r="A241" s="230">
        <v>8</v>
      </c>
      <c r="B241" s="336"/>
      <c r="C241" s="473"/>
      <c r="D241" s="473"/>
      <c r="E241" s="473"/>
      <c r="F241" s="473"/>
      <c r="G241" s="473"/>
      <c r="H241" s="337"/>
    </row>
    <row r="242" spans="1:10" ht="17.25" hidden="1" customHeight="1">
      <c r="A242" s="230">
        <v>9</v>
      </c>
      <c r="B242" s="336"/>
      <c r="C242" s="473"/>
      <c r="D242" s="473"/>
      <c r="E242" s="473"/>
      <c r="F242" s="473"/>
      <c r="G242" s="473"/>
      <c r="H242" s="337"/>
    </row>
    <row r="243" spans="1:10" ht="17.25" hidden="1" customHeight="1">
      <c r="A243" s="230">
        <v>10</v>
      </c>
      <c r="B243" s="336"/>
      <c r="C243" s="473"/>
      <c r="D243" s="473"/>
      <c r="E243" s="473"/>
      <c r="F243" s="473"/>
      <c r="G243" s="473"/>
      <c r="H243" s="337"/>
    </row>
    <row r="244" spans="1:10" ht="17.25" customHeight="1">
      <c r="A244" s="463" t="s">
        <v>154</v>
      </c>
      <c r="B244" s="464"/>
      <c r="C244" s="464"/>
      <c r="D244" s="464"/>
      <c r="E244" s="464"/>
      <c r="F244" s="464"/>
      <c r="G244" s="464"/>
      <c r="H244" s="465"/>
    </row>
    <row r="245" spans="1:10" ht="82.5" customHeight="1">
      <c r="A245" s="230">
        <v>1</v>
      </c>
      <c r="B245" s="336" t="s">
        <v>616</v>
      </c>
      <c r="C245" s="473"/>
      <c r="D245" s="473"/>
      <c r="E245" s="473"/>
      <c r="F245" s="473"/>
      <c r="G245" s="473"/>
      <c r="H245" s="337"/>
    </row>
    <row r="246" spans="1:10" ht="17.25" hidden="1" customHeight="1">
      <c r="A246" s="230">
        <v>2</v>
      </c>
      <c r="B246" s="336"/>
      <c r="C246" s="473"/>
      <c r="D246" s="473"/>
      <c r="E246" s="473"/>
      <c r="F246" s="473"/>
      <c r="G246" s="473"/>
      <c r="H246" s="337"/>
      <c r="I246" s="211"/>
      <c r="J246" s="211"/>
    </row>
    <row r="247" spans="1:10" ht="17.25" hidden="1" customHeight="1">
      <c r="A247" s="230">
        <v>3</v>
      </c>
      <c r="B247" s="336"/>
      <c r="C247" s="473"/>
      <c r="D247" s="473"/>
      <c r="E247" s="473"/>
      <c r="F247" s="473"/>
      <c r="G247" s="473"/>
      <c r="H247" s="337"/>
      <c r="I247" s="211"/>
      <c r="J247" s="211"/>
    </row>
    <row r="248" spans="1:10" ht="17.25" hidden="1" customHeight="1">
      <c r="A248" s="230">
        <v>4</v>
      </c>
      <c r="B248" s="336"/>
      <c r="C248" s="473"/>
      <c r="D248" s="473"/>
      <c r="E248" s="473"/>
      <c r="F248" s="473"/>
      <c r="G248" s="473"/>
      <c r="H248" s="337"/>
      <c r="I248" s="211"/>
      <c r="J248" s="211"/>
    </row>
    <row r="249" spans="1:10" ht="17.25" hidden="1" customHeight="1">
      <c r="A249" s="230">
        <v>5</v>
      </c>
      <c r="B249" s="336"/>
      <c r="C249" s="473"/>
      <c r="D249" s="473"/>
      <c r="E249" s="473"/>
      <c r="F249" s="473"/>
      <c r="G249" s="473"/>
      <c r="H249" s="337"/>
      <c r="I249" s="211"/>
      <c r="J249" s="211"/>
    </row>
    <row r="250" spans="1:10" ht="17.25" hidden="1" customHeight="1">
      <c r="A250" s="230">
        <v>6</v>
      </c>
      <c r="B250" s="336"/>
      <c r="C250" s="473"/>
      <c r="D250" s="473"/>
      <c r="E250" s="473"/>
      <c r="F250" s="473"/>
      <c r="G250" s="473"/>
      <c r="H250" s="337"/>
      <c r="I250" s="211"/>
      <c r="J250" s="211"/>
    </row>
    <row r="251" spans="1:10" ht="17.25" hidden="1" customHeight="1">
      <c r="A251" s="230">
        <v>7</v>
      </c>
      <c r="B251" s="336"/>
      <c r="C251" s="473"/>
      <c r="D251" s="473"/>
      <c r="E251" s="473"/>
      <c r="F251" s="473"/>
      <c r="G251" s="473"/>
      <c r="H251" s="337"/>
      <c r="I251" s="211"/>
      <c r="J251" s="211"/>
    </row>
    <row r="252" spans="1:10" ht="17.25" hidden="1" customHeight="1">
      <c r="A252" s="230">
        <v>8</v>
      </c>
      <c r="B252" s="336"/>
      <c r="C252" s="473"/>
      <c r="D252" s="473"/>
      <c r="E252" s="473"/>
      <c r="F252" s="473"/>
      <c r="G252" s="473"/>
      <c r="H252" s="337"/>
      <c r="I252" s="211"/>
      <c r="J252" s="211"/>
    </row>
    <row r="253" spans="1:10" ht="17.25" hidden="1" customHeight="1">
      <c r="A253" s="230">
        <v>9</v>
      </c>
      <c r="B253" s="336"/>
      <c r="C253" s="473"/>
      <c r="D253" s="473"/>
      <c r="E253" s="473"/>
      <c r="F253" s="473"/>
      <c r="G253" s="473"/>
      <c r="H253" s="337"/>
      <c r="I253" s="211"/>
      <c r="J253" s="211"/>
    </row>
    <row r="254" spans="1:10" ht="14.25" hidden="1" customHeight="1">
      <c r="A254" s="230">
        <v>10</v>
      </c>
      <c r="B254" s="336"/>
      <c r="C254" s="473"/>
      <c r="D254" s="473"/>
      <c r="E254" s="473"/>
      <c r="F254" s="473"/>
      <c r="G254" s="473"/>
      <c r="H254" s="337"/>
      <c r="I254" s="211"/>
      <c r="J254" s="211"/>
    </row>
    <row r="255" spans="1:10" ht="17.25" customHeight="1">
      <c r="A255" s="211"/>
      <c r="B255" s="211"/>
      <c r="C255" s="211"/>
      <c r="D255" s="211"/>
      <c r="E255" s="211"/>
      <c r="F255" s="211"/>
      <c r="G255" s="211"/>
      <c r="H255" s="211"/>
      <c r="I255" s="211"/>
      <c r="J255" s="211"/>
    </row>
    <row r="256" spans="1:10" ht="17.25" customHeight="1">
      <c r="A256" s="157">
        <v>4</v>
      </c>
      <c r="B256" s="1" t="s">
        <v>155</v>
      </c>
    </row>
    <row r="257" spans="1:14" s="231" customFormat="1" ht="17.25" customHeight="1">
      <c r="A257" s="319" t="s">
        <v>52</v>
      </c>
      <c r="B257" s="319" t="s">
        <v>110</v>
      </c>
      <c r="C257" s="318" t="s">
        <v>156</v>
      </c>
      <c r="D257" s="318"/>
      <c r="E257" s="318"/>
      <c r="F257" s="318"/>
      <c r="G257" s="318"/>
      <c r="H257" s="318"/>
      <c r="I257" s="318"/>
      <c r="J257" s="318"/>
      <c r="K257" s="318"/>
      <c r="L257" s="318"/>
      <c r="M257" s="319" t="s">
        <v>157</v>
      </c>
      <c r="N257" s="1" t="s">
        <v>407</v>
      </c>
    </row>
    <row r="258" spans="1:14" s="231" customFormat="1" ht="17.25" customHeight="1">
      <c r="A258" s="320"/>
      <c r="B258" s="320"/>
      <c r="C258" s="230">
        <v>1</v>
      </c>
      <c r="D258" s="230">
        <v>2</v>
      </c>
      <c r="E258" s="230">
        <v>3</v>
      </c>
      <c r="F258" s="230">
        <v>4</v>
      </c>
      <c r="G258" s="230">
        <v>5</v>
      </c>
      <c r="H258" s="230">
        <v>6</v>
      </c>
      <c r="I258" s="230">
        <v>7</v>
      </c>
      <c r="J258" s="230">
        <v>8</v>
      </c>
      <c r="K258" s="230">
        <v>9</v>
      </c>
      <c r="L258" s="230">
        <v>10</v>
      </c>
      <c r="M258" s="320"/>
      <c r="N258" s="1">
        <v>25</v>
      </c>
    </row>
    <row r="259" spans="1:14" ht="17.25" customHeight="1">
      <c r="A259" s="228">
        <v>1</v>
      </c>
      <c r="B259" s="8" t="str">
        <f>B150</f>
        <v>AHMAD JUNAIDI</v>
      </c>
      <c r="C259" s="228"/>
      <c r="D259" s="228"/>
      <c r="E259" s="228"/>
      <c r="F259" s="228"/>
      <c r="G259" s="228"/>
      <c r="H259" s="228"/>
      <c r="I259" s="228"/>
      <c r="J259" s="228"/>
      <c r="K259" s="228"/>
      <c r="L259" s="228"/>
      <c r="M259" s="228" t="str">
        <f>IF(COUNT(C259:L259)=0,"",((SUM(C259:L259)/(COUNTA($B$234:$H$243)*4))*4)*$N$258)</f>
        <v/>
      </c>
    </row>
    <row r="260" spans="1:14" ht="17.25" customHeight="1">
      <c r="A260" s="228">
        <v>2</v>
      </c>
      <c r="B260" s="8" t="str">
        <f t="shared" ref="B260:B298" si="1">B151</f>
        <v>AHMAD RIYUDHA</v>
      </c>
      <c r="C260" s="228"/>
      <c r="D260" s="228"/>
      <c r="E260" s="228"/>
      <c r="F260" s="228"/>
      <c r="G260" s="228"/>
      <c r="H260" s="228"/>
      <c r="I260" s="228"/>
      <c r="J260" s="228"/>
      <c r="K260" s="228"/>
      <c r="L260" s="228"/>
      <c r="M260" s="228" t="str">
        <f>IF(COUNT(C260:L260)=0,"",((SUM(C260:L260)/(COUNTA($B$234:$H$243)*4))*4)*$N$258)</f>
        <v/>
      </c>
    </row>
    <row r="261" spans="1:14" ht="17.25" customHeight="1">
      <c r="A261" s="228">
        <v>3</v>
      </c>
      <c r="B261" s="8" t="str">
        <f t="shared" si="1"/>
        <v>AHMAD SAYUDINOR</v>
      </c>
      <c r="C261" s="228"/>
      <c r="D261" s="228"/>
      <c r="E261" s="228"/>
      <c r="F261" s="228"/>
      <c r="G261" s="228"/>
      <c r="H261" s="228"/>
      <c r="I261" s="228"/>
      <c r="J261" s="228"/>
      <c r="K261" s="228"/>
      <c r="L261" s="228"/>
      <c r="M261" s="228" t="str">
        <f t="shared" ref="M261:M298" si="2">IF(COUNT(C261:L261)=0,"",((SUM(C261:L261)/(COUNTA($B$234:$H$243)*4))*4)*$N$258)</f>
        <v/>
      </c>
    </row>
    <row r="262" spans="1:14" ht="17.25" hidden="1" customHeight="1">
      <c r="A262" s="228">
        <v>4</v>
      </c>
      <c r="B262" s="8" t="str">
        <f t="shared" si="1"/>
        <v>HILMAN SYA'FEI</v>
      </c>
      <c r="C262" s="228"/>
      <c r="D262" s="228"/>
      <c r="E262" s="228"/>
      <c r="F262" s="228"/>
      <c r="G262" s="228"/>
      <c r="H262" s="228"/>
      <c r="I262" s="228"/>
      <c r="J262" s="228"/>
      <c r="K262" s="228"/>
      <c r="L262" s="228"/>
      <c r="M262" s="228" t="str">
        <f t="shared" si="2"/>
        <v/>
      </c>
    </row>
    <row r="263" spans="1:14" ht="17.25" hidden="1" customHeight="1">
      <c r="A263" s="228">
        <v>5</v>
      </c>
      <c r="B263" s="8" t="str">
        <f t="shared" si="1"/>
        <v>JAMALUDDIN</v>
      </c>
      <c r="C263" s="228"/>
      <c r="D263" s="228"/>
      <c r="E263" s="228"/>
      <c r="F263" s="228"/>
      <c r="G263" s="228"/>
      <c r="H263" s="228"/>
      <c r="I263" s="228"/>
      <c r="J263" s="228"/>
      <c r="K263" s="228"/>
      <c r="L263" s="228"/>
      <c r="M263" s="228" t="str">
        <f t="shared" si="2"/>
        <v/>
      </c>
    </row>
    <row r="264" spans="1:14" ht="17.25" hidden="1" customHeight="1">
      <c r="A264" s="228">
        <v>6</v>
      </c>
      <c r="B264" s="8" t="str">
        <f t="shared" si="1"/>
        <v>M. ADITYA RYANDI</v>
      </c>
      <c r="C264" s="228"/>
      <c r="D264" s="228"/>
      <c r="E264" s="228"/>
      <c r="F264" s="228"/>
      <c r="G264" s="228"/>
      <c r="H264" s="228"/>
      <c r="I264" s="228"/>
      <c r="J264" s="228"/>
      <c r="K264" s="228"/>
      <c r="L264" s="228"/>
      <c r="M264" s="228" t="str">
        <f t="shared" si="2"/>
        <v/>
      </c>
    </row>
    <row r="265" spans="1:14" ht="17.25" hidden="1" customHeight="1">
      <c r="A265" s="228">
        <v>7</v>
      </c>
      <c r="B265" s="8" t="str">
        <f t="shared" si="1"/>
        <v>M. ZAINAL AKBAR</v>
      </c>
      <c r="C265" s="228"/>
      <c r="D265" s="228"/>
      <c r="E265" s="228"/>
      <c r="F265" s="228"/>
      <c r="G265" s="228"/>
      <c r="H265" s="228"/>
      <c r="I265" s="228"/>
      <c r="J265" s="228"/>
      <c r="K265" s="228"/>
      <c r="L265" s="228"/>
      <c r="M265" s="228" t="str">
        <f t="shared" si="2"/>
        <v/>
      </c>
    </row>
    <row r="266" spans="1:14" ht="17.25" hidden="1" customHeight="1">
      <c r="A266" s="228">
        <v>8</v>
      </c>
      <c r="B266" s="8" t="str">
        <f t="shared" si="1"/>
        <v>MAULIDI</v>
      </c>
      <c r="C266" s="228"/>
      <c r="D266" s="228"/>
      <c r="E266" s="228"/>
      <c r="F266" s="228"/>
      <c r="G266" s="228"/>
      <c r="H266" s="228"/>
      <c r="I266" s="228"/>
      <c r="J266" s="228"/>
      <c r="K266" s="228"/>
      <c r="L266" s="228"/>
      <c r="M266" s="228" t="str">
        <f t="shared" si="2"/>
        <v/>
      </c>
    </row>
    <row r="267" spans="1:14" ht="17.25" hidden="1" customHeight="1">
      <c r="A267" s="228">
        <v>9</v>
      </c>
      <c r="B267" s="8" t="str">
        <f t="shared" si="1"/>
        <v>MUHAMMAD AGUS RIFANI</v>
      </c>
      <c r="C267" s="228"/>
      <c r="D267" s="228"/>
      <c r="E267" s="228"/>
      <c r="F267" s="228"/>
      <c r="G267" s="228"/>
      <c r="H267" s="228"/>
      <c r="I267" s="228"/>
      <c r="J267" s="228"/>
      <c r="K267" s="228"/>
      <c r="L267" s="228"/>
      <c r="M267" s="228" t="str">
        <f t="shared" si="2"/>
        <v/>
      </c>
    </row>
    <row r="268" spans="1:14" ht="17.25" hidden="1" customHeight="1">
      <c r="A268" s="228">
        <v>10</v>
      </c>
      <c r="B268" s="8" t="str">
        <f t="shared" si="1"/>
        <v>MUHAMMAD AKBAR</v>
      </c>
      <c r="C268" s="228"/>
      <c r="D268" s="228"/>
      <c r="E268" s="228"/>
      <c r="F268" s="228"/>
      <c r="G268" s="228"/>
      <c r="H268" s="228"/>
      <c r="I268" s="228"/>
      <c r="J268" s="228"/>
      <c r="K268" s="228"/>
      <c r="L268" s="228"/>
      <c r="M268" s="228" t="str">
        <f t="shared" si="2"/>
        <v/>
      </c>
    </row>
    <row r="269" spans="1:14" ht="17.25" hidden="1" customHeight="1">
      <c r="A269" s="228">
        <v>11</v>
      </c>
      <c r="B269" s="8" t="str">
        <f t="shared" si="1"/>
        <v>MUHAMMAD ALPIANOR</v>
      </c>
      <c r="C269" s="228"/>
      <c r="D269" s="228"/>
      <c r="E269" s="228"/>
      <c r="F269" s="228"/>
      <c r="G269" s="228"/>
      <c r="H269" s="228"/>
      <c r="I269" s="228"/>
      <c r="J269" s="228"/>
      <c r="K269" s="228"/>
      <c r="L269" s="228"/>
      <c r="M269" s="228" t="str">
        <f t="shared" si="2"/>
        <v/>
      </c>
    </row>
    <row r="270" spans="1:14" ht="17.25" hidden="1" customHeight="1">
      <c r="A270" s="228">
        <v>12</v>
      </c>
      <c r="B270" s="8" t="str">
        <f t="shared" si="1"/>
        <v>MUHAMMAD ANDRIAN</v>
      </c>
      <c r="C270" s="228"/>
      <c r="D270" s="228"/>
      <c r="E270" s="228"/>
      <c r="F270" s="228"/>
      <c r="G270" s="228"/>
      <c r="H270" s="228"/>
      <c r="I270" s="228"/>
      <c r="J270" s="228"/>
      <c r="K270" s="228"/>
      <c r="L270" s="228"/>
      <c r="M270" s="228" t="str">
        <f t="shared" si="2"/>
        <v/>
      </c>
    </row>
    <row r="271" spans="1:14" ht="17.25" hidden="1" customHeight="1">
      <c r="A271" s="228">
        <v>13</v>
      </c>
      <c r="B271" s="8" t="str">
        <f t="shared" si="1"/>
        <v>MUHAMMAD AZIDAN</v>
      </c>
      <c r="C271" s="228"/>
      <c r="D271" s="228"/>
      <c r="E271" s="228"/>
      <c r="F271" s="228"/>
      <c r="G271" s="228"/>
      <c r="H271" s="228"/>
      <c r="I271" s="228"/>
      <c r="J271" s="228"/>
      <c r="K271" s="228"/>
      <c r="L271" s="228"/>
      <c r="M271" s="228" t="str">
        <f t="shared" si="2"/>
        <v/>
      </c>
    </row>
    <row r="272" spans="1:14" ht="17.25" hidden="1" customHeight="1">
      <c r="A272" s="228">
        <v>14</v>
      </c>
      <c r="B272" s="8" t="str">
        <f t="shared" si="1"/>
        <v>MUHAMMAD FAHRIANSYAH</v>
      </c>
      <c r="C272" s="228"/>
      <c r="D272" s="228"/>
      <c r="E272" s="228"/>
      <c r="F272" s="228"/>
      <c r="G272" s="228"/>
      <c r="H272" s="228"/>
      <c r="I272" s="228"/>
      <c r="J272" s="228"/>
      <c r="K272" s="228"/>
      <c r="L272" s="228"/>
      <c r="M272" s="228" t="str">
        <f t="shared" si="2"/>
        <v/>
      </c>
    </row>
    <row r="273" spans="1:13" ht="17.25" hidden="1" customHeight="1">
      <c r="A273" s="228">
        <v>15</v>
      </c>
      <c r="B273" s="8" t="str">
        <f t="shared" si="1"/>
        <v>MUHAMMAD FAUZAN</v>
      </c>
      <c r="C273" s="228"/>
      <c r="D273" s="228"/>
      <c r="E273" s="228"/>
      <c r="F273" s="228"/>
      <c r="G273" s="228"/>
      <c r="H273" s="228"/>
      <c r="I273" s="228"/>
      <c r="J273" s="228"/>
      <c r="K273" s="228"/>
      <c r="L273" s="228"/>
      <c r="M273" s="228" t="str">
        <f t="shared" si="2"/>
        <v/>
      </c>
    </row>
    <row r="274" spans="1:13" ht="17.25" hidden="1" customHeight="1">
      <c r="A274" s="228">
        <v>16</v>
      </c>
      <c r="B274" s="8" t="str">
        <f t="shared" si="1"/>
        <v>MUHAMMAD FAZAL HAFIZH</v>
      </c>
      <c r="C274" s="228"/>
      <c r="D274" s="228"/>
      <c r="E274" s="228"/>
      <c r="F274" s="228"/>
      <c r="G274" s="228"/>
      <c r="H274" s="228"/>
      <c r="I274" s="228"/>
      <c r="J274" s="228"/>
      <c r="K274" s="228"/>
      <c r="L274" s="228"/>
      <c r="M274" s="228" t="str">
        <f t="shared" si="2"/>
        <v/>
      </c>
    </row>
    <row r="275" spans="1:13" ht="17.25" hidden="1" customHeight="1">
      <c r="A275" s="228">
        <v>17</v>
      </c>
      <c r="B275" s="8" t="str">
        <f t="shared" si="1"/>
        <v>MUHAMMAD FIKRI</v>
      </c>
      <c r="C275" s="228"/>
      <c r="D275" s="228"/>
      <c r="E275" s="228"/>
      <c r="F275" s="228"/>
      <c r="G275" s="228"/>
      <c r="H275" s="228"/>
      <c r="I275" s="228"/>
      <c r="J275" s="228"/>
      <c r="K275" s="228"/>
      <c r="L275" s="228"/>
      <c r="M275" s="228" t="str">
        <f t="shared" si="2"/>
        <v/>
      </c>
    </row>
    <row r="276" spans="1:13" ht="17.25" hidden="1" customHeight="1">
      <c r="A276" s="228">
        <v>18</v>
      </c>
      <c r="B276" s="8" t="str">
        <f t="shared" si="1"/>
        <v>MUHAMMAD IHWAN</v>
      </c>
      <c r="C276" s="228"/>
      <c r="D276" s="228"/>
      <c r="E276" s="228"/>
      <c r="F276" s="228"/>
      <c r="G276" s="228"/>
      <c r="H276" s="228"/>
      <c r="I276" s="228"/>
      <c r="J276" s="228"/>
      <c r="K276" s="228"/>
      <c r="L276" s="228"/>
      <c r="M276" s="228" t="str">
        <f t="shared" si="2"/>
        <v/>
      </c>
    </row>
    <row r="277" spans="1:13" ht="17.25" hidden="1" customHeight="1">
      <c r="A277" s="228">
        <v>19</v>
      </c>
      <c r="B277" s="8" t="str">
        <f t="shared" si="1"/>
        <v>MUHAMMAD IQBAL FIRDAUS</v>
      </c>
      <c r="C277" s="228"/>
      <c r="D277" s="228"/>
      <c r="E277" s="228"/>
      <c r="F277" s="228"/>
      <c r="G277" s="228"/>
      <c r="H277" s="228"/>
      <c r="I277" s="228"/>
      <c r="J277" s="228"/>
      <c r="K277" s="228"/>
      <c r="L277" s="228"/>
      <c r="M277" s="228" t="str">
        <f t="shared" si="2"/>
        <v/>
      </c>
    </row>
    <row r="278" spans="1:13" ht="17.25" hidden="1" customHeight="1">
      <c r="A278" s="228">
        <v>20</v>
      </c>
      <c r="B278" s="8" t="str">
        <f t="shared" si="1"/>
        <v>MUHAMMAD IZZA ARRAFI</v>
      </c>
      <c r="C278" s="228"/>
      <c r="D278" s="228"/>
      <c r="E278" s="228"/>
      <c r="F278" s="228"/>
      <c r="G278" s="228"/>
      <c r="H278" s="228"/>
      <c r="I278" s="228"/>
      <c r="J278" s="228"/>
      <c r="K278" s="228"/>
      <c r="L278" s="228"/>
      <c r="M278" s="228" t="str">
        <f t="shared" si="2"/>
        <v/>
      </c>
    </row>
    <row r="279" spans="1:13" ht="17.25" hidden="1" customHeight="1">
      <c r="A279" s="228">
        <v>21</v>
      </c>
      <c r="B279" s="8" t="str">
        <f t="shared" si="1"/>
        <v>MUHAMMAD MAHDI</v>
      </c>
      <c r="C279" s="228"/>
      <c r="D279" s="228"/>
      <c r="E279" s="228"/>
      <c r="F279" s="228"/>
      <c r="G279" s="228"/>
      <c r="H279" s="228"/>
      <c r="I279" s="228"/>
      <c r="J279" s="228"/>
      <c r="K279" s="228"/>
      <c r="L279" s="228"/>
      <c r="M279" s="228" t="str">
        <f t="shared" si="2"/>
        <v/>
      </c>
    </row>
    <row r="280" spans="1:13" ht="17.25" hidden="1" customHeight="1">
      <c r="A280" s="228">
        <v>22</v>
      </c>
      <c r="B280" s="8" t="str">
        <f t="shared" si="1"/>
        <v>MUHAMMAD NAHDY RAMADHAN</v>
      </c>
      <c r="C280" s="228"/>
      <c r="D280" s="228"/>
      <c r="E280" s="228"/>
      <c r="F280" s="228"/>
      <c r="G280" s="228"/>
      <c r="H280" s="228"/>
      <c r="I280" s="228"/>
      <c r="J280" s="228"/>
      <c r="K280" s="228"/>
      <c r="L280" s="228"/>
      <c r="M280" s="228" t="str">
        <f t="shared" si="2"/>
        <v/>
      </c>
    </row>
    <row r="281" spans="1:13" ht="17.25" hidden="1" customHeight="1">
      <c r="A281" s="228">
        <v>23</v>
      </c>
      <c r="B281" s="8" t="str">
        <f t="shared" si="1"/>
        <v>MUHAMMAD NUR FADHILAH</v>
      </c>
      <c r="C281" s="228"/>
      <c r="D281" s="228"/>
      <c r="E281" s="228"/>
      <c r="F281" s="228"/>
      <c r="G281" s="228"/>
      <c r="H281" s="228"/>
      <c r="I281" s="228"/>
      <c r="J281" s="228"/>
      <c r="K281" s="228"/>
      <c r="L281" s="228"/>
      <c r="M281" s="228" t="str">
        <f t="shared" si="2"/>
        <v/>
      </c>
    </row>
    <row r="282" spans="1:13" ht="17.25" hidden="1" customHeight="1">
      <c r="A282" s="228">
        <v>24</v>
      </c>
      <c r="B282" s="8" t="str">
        <f t="shared" si="1"/>
        <v>MUHAMMAD RAHMAN</v>
      </c>
      <c r="C282" s="228"/>
      <c r="D282" s="228"/>
      <c r="E282" s="228"/>
      <c r="F282" s="228"/>
      <c r="G282" s="228"/>
      <c r="H282" s="228"/>
      <c r="I282" s="228"/>
      <c r="J282" s="228"/>
      <c r="K282" s="228"/>
      <c r="L282" s="228"/>
      <c r="M282" s="228" t="str">
        <f t="shared" si="2"/>
        <v/>
      </c>
    </row>
    <row r="283" spans="1:13" ht="17.25" hidden="1" customHeight="1">
      <c r="A283" s="228">
        <v>25</v>
      </c>
      <c r="B283" s="8" t="str">
        <f t="shared" si="1"/>
        <v>MUHAMMAD RAIHAN</v>
      </c>
      <c r="C283" s="228"/>
      <c r="D283" s="228"/>
      <c r="E283" s="228"/>
      <c r="F283" s="228"/>
      <c r="G283" s="228"/>
      <c r="H283" s="228"/>
      <c r="I283" s="228"/>
      <c r="J283" s="228"/>
      <c r="K283" s="228"/>
      <c r="L283" s="228"/>
      <c r="M283" s="228" t="str">
        <f t="shared" si="2"/>
        <v/>
      </c>
    </row>
    <row r="284" spans="1:13" ht="17.25" hidden="1" customHeight="1">
      <c r="A284" s="228">
        <v>26</v>
      </c>
      <c r="B284" s="8" t="str">
        <f t="shared" si="1"/>
        <v>MUHAMMAD RAYHAN PARIZAN</v>
      </c>
      <c r="C284" s="228"/>
      <c r="D284" s="228"/>
      <c r="E284" s="228"/>
      <c r="F284" s="228"/>
      <c r="G284" s="228"/>
      <c r="H284" s="228"/>
      <c r="I284" s="228"/>
      <c r="J284" s="228"/>
      <c r="K284" s="228"/>
      <c r="L284" s="228"/>
      <c r="M284" s="228" t="str">
        <f t="shared" si="2"/>
        <v/>
      </c>
    </row>
    <row r="285" spans="1:13" ht="17.25" hidden="1" customHeight="1">
      <c r="A285" s="228">
        <v>27</v>
      </c>
      <c r="B285" s="8" t="str">
        <f t="shared" si="1"/>
        <v>MUHAMMAD RIFKI</v>
      </c>
      <c r="C285" s="228"/>
      <c r="D285" s="228"/>
      <c r="E285" s="228"/>
      <c r="F285" s="228"/>
      <c r="G285" s="228"/>
      <c r="H285" s="228"/>
      <c r="I285" s="228"/>
      <c r="J285" s="228"/>
      <c r="K285" s="228"/>
      <c r="L285" s="228"/>
      <c r="M285" s="228" t="str">
        <f t="shared" si="2"/>
        <v/>
      </c>
    </row>
    <row r="286" spans="1:13" ht="17.25" hidden="1" customHeight="1">
      <c r="A286" s="228">
        <v>28</v>
      </c>
      <c r="B286" s="8" t="str">
        <f t="shared" si="1"/>
        <v>MUHAMMAD RINALDI MAULANA</v>
      </c>
      <c r="C286" s="228"/>
      <c r="D286" s="228"/>
      <c r="E286" s="228"/>
      <c r="F286" s="228"/>
      <c r="G286" s="228"/>
      <c r="H286" s="228"/>
      <c r="I286" s="228"/>
      <c r="J286" s="228"/>
      <c r="K286" s="228"/>
      <c r="L286" s="228"/>
      <c r="M286" s="228" t="str">
        <f t="shared" si="2"/>
        <v/>
      </c>
    </row>
    <row r="287" spans="1:13" ht="17.25" hidden="1" customHeight="1">
      <c r="A287" s="228">
        <v>29</v>
      </c>
      <c r="B287" s="8" t="str">
        <f t="shared" si="1"/>
        <v>MUHAMMAD RIZAL</v>
      </c>
      <c r="C287" s="228"/>
      <c r="D287" s="228"/>
      <c r="E287" s="228"/>
      <c r="F287" s="228"/>
      <c r="G287" s="228"/>
      <c r="H287" s="228"/>
      <c r="I287" s="228"/>
      <c r="J287" s="228"/>
      <c r="K287" s="228"/>
      <c r="L287" s="228"/>
      <c r="M287" s="228" t="str">
        <f t="shared" si="2"/>
        <v/>
      </c>
    </row>
    <row r="288" spans="1:13" ht="17.25" hidden="1" customHeight="1">
      <c r="A288" s="228">
        <v>30</v>
      </c>
      <c r="B288" s="8" t="str">
        <f t="shared" si="1"/>
        <v>MUHAMMAD RUDI</v>
      </c>
      <c r="C288" s="228"/>
      <c r="D288" s="228"/>
      <c r="E288" s="228"/>
      <c r="F288" s="228"/>
      <c r="G288" s="228"/>
      <c r="H288" s="228"/>
      <c r="I288" s="228"/>
      <c r="J288" s="228"/>
      <c r="K288" s="228"/>
      <c r="L288" s="228"/>
      <c r="M288" s="228" t="str">
        <f t="shared" si="2"/>
        <v/>
      </c>
    </row>
    <row r="289" spans="1:13" ht="17.25" hidden="1" customHeight="1">
      <c r="A289" s="228">
        <v>31</v>
      </c>
      <c r="B289" s="8" t="str">
        <f t="shared" si="1"/>
        <v>MUHAMMAD SARBANI</v>
      </c>
      <c r="C289" s="228"/>
      <c r="D289" s="228"/>
      <c r="E289" s="228"/>
      <c r="F289" s="228"/>
      <c r="G289" s="228"/>
      <c r="H289" s="228"/>
      <c r="I289" s="228"/>
      <c r="J289" s="228"/>
      <c r="K289" s="228"/>
      <c r="L289" s="228"/>
      <c r="M289" s="228" t="str">
        <f t="shared" si="2"/>
        <v/>
      </c>
    </row>
    <row r="290" spans="1:13" ht="17.25" hidden="1" customHeight="1">
      <c r="A290" s="228">
        <v>32</v>
      </c>
      <c r="B290" s="8" t="str">
        <f t="shared" si="1"/>
        <v>MUHAMMAD SYIFA ALIF NUGRAHA</v>
      </c>
      <c r="C290" s="228"/>
      <c r="D290" s="228"/>
      <c r="E290" s="228"/>
      <c r="F290" s="228"/>
      <c r="G290" s="228"/>
      <c r="H290" s="228"/>
      <c r="I290" s="228"/>
      <c r="J290" s="228"/>
      <c r="K290" s="228"/>
      <c r="L290" s="228"/>
      <c r="M290" s="228" t="str">
        <f t="shared" si="2"/>
        <v/>
      </c>
    </row>
    <row r="291" spans="1:13" ht="17.25" hidden="1" customHeight="1">
      <c r="A291" s="228">
        <v>33</v>
      </c>
      <c r="B291" s="8" t="str">
        <f t="shared" si="1"/>
        <v>MUHAMMAD YUSUF</v>
      </c>
      <c r="C291" s="228"/>
      <c r="D291" s="228"/>
      <c r="E291" s="228"/>
      <c r="F291" s="228"/>
      <c r="G291" s="228"/>
      <c r="H291" s="228"/>
      <c r="I291" s="228"/>
      <c r="J291" s="228"/>
      <c r="K291" s="228"/>
      <c r="L291" s="228"/>
      <c r="M291" s="228" t="str">
        <f t="shared" si="2"/>
        <v/>
      </c>
    </row>
    <row r="292" spans="1:13" ht="17.25" hidden="1" customHeight="1">
      <c r="A292" s="228">
        <v>34</v>
      </c>
      <c r="B292" s="8" t="str">
        <f t="shared" si="1"/>
        <v>OSAMAH NASRULLAH</v>
      </c>
      <c r="C292" s="228"/>
      <c r="D292" s="228"/>
      <c r="E292" s="228"/>
      <c r="F292" s="228"/>
      <c r="G292" s="228"/>
      <c r="H292" s="228"/>
      <c r="I292" s="228"/>
      <c r="J292" s="228"/>
      <c r="K292" s="228"/>
      <c r="L292" s="228"/>
      <c r="M292" s="228" t="str">
        <f t="shared" si="2"/>
        <v/>
      </c>
    </row>
    <row r="293" spans="1:13" ht="17.25" hidden="1" customHeight="1">
      <c r="A293" s="228">
        <v>35</v>
      </c>
      <c r="B293" s="8" t="str">
        <f t="shared" si="1"/>
        <v>RUDISA</v>
      </c>
      <c r="C293" s="228"/>
      <c r="D293" s="228"/>
      <c r="E293" s="228"/>
      <c r="F293" s="228"/>
      <c r="G293" s="228"/>
      <c r="H293" s="228"/>
      <c r="I293" s="228"/>
      <c r="J293" s="228"/>
      <c r="K293" s="228"/>
      <c r="L293" s="228"/>
      <c r="M293" s="228" t="str">
        <f t="shared" si="2"/>
        <v/>
      </c>
    </row>
    <row r="294" spans="1:13" ht="17.25" hidden="1" customHeight="1">
      <c r="A294" s="228">
        <v>36</v>
      </c>
      <c r="B294" s="8" t="str">
        <f t="shared" si="1"/>
        <v>ZAINAL ILMI</v>
      </c>
      <c r="C294" s="228"/>
      <c r="D294" s="228"/>
      <c r="E294" s="228"/>
      <c r="F294" s="228"/>
      <c r="G294" s="228"/>
      <c r="H294" s="228"/>
      <c r="I294" s="228"/>
      <c r="J294" s="228"/>
      <c r="K294" s="228"/>
      <c r="L294" s="228"/>
      <c r="M294" s="228" t="str">
        <f t="shared" si="2"/>
        <v/>
      </c>
    </row>
    <row r="295" spans="1:13" ht="17.25" hidden="1" customHeight="1">
      <c r="A295" s="228">
        <v>37</v>
      </c>
      <c r="B295" s="8">
        <f t="shared" si="1"/>
        <v>0</v>
      </c>
      <c r="C295" s="228"/>
      <c r="D295" s="228"/>
      <c r="E295" s="228"/>
      <c r="F295" s="228"/>
      <c r="G295" s="228"/>
      <c r="H295" s="228"/>
      <c r="I295" s="228"/>
      <c r="J295" s="228"/>
      <c r="K295" s="228"/>
      <c r="L295" s="228"/>
      <c r="M295" s="228" t="str">
        <f t="shared" si="2"/>
        <v/>
      </c>
    </row>
    <row r="296" spans="1:13" ht="17.25" hidden="1" customHeight="1">
      <c r="A296" s="228">
        <v>38</v>
      </c>
      <c r="B296" s="8">
        <f t="shared" si="1"/>
        <v>0</v>
      </c>
      <c r="C296" s="228"/>
      <c r="D296" s="228"/>
      <c r="E296" s="228"/>
      <c r="F296" s="228"/>
      <c r="G296" s="228"/>
      <c r="H296" s="228"/>
      <c r="I296" s="228"/>
      <c r="J296" s="228"/>
      <c r="K296" s="228"/>
      <c r="L296" s="228"/>
      <c r="M296" s="228" t="str">
        <f t="shared" si="2"/>
        <v/>
      </c>
    </row>
    <row r="297" spans="1:13" ht="17.25" hidden="1" customHeight="1">
      <c r="A297" s="228">
        <v>39</v>
      </c>
      <c r="B297" s="8">
        <f t="shared" si="1"/>
        <v>0</v>
      </c>
      <c r="C297" s="228"/>
      <c r="D297" s="228"/>
      <c r="E297" s="228"/>
      <c r="F297" s="228"/>
      <c r="G297" s="228"/>
      <c r="H297" s="228"/>
      <c r="I297" s="228"/>
      <c r="J297" s="228"/>
      <c r="K297" s="228"/>
      <c r="L297" s="228"/>
      <c r="M297" s="228" t="str">
        <f t="shared" si="2"/>
        <v/>
      </c>
    </row>
    <row r="298" spans="1:13" ht="17.25" hidden="1" customHeight="1">
      <c r="A298" s="228">
        <v>40</v>
      </c>
      <c r="B298" s="8">
        <f t="shared" si="1"/>
        <v>0</v>
      </c>
      <c r="C298" s="228"/>
      <c r="D298" s="228"/>
      <c r="E298" s="228"/>
      <c r="F298" s="228"/>
      <c r="G298" s="228"/>
      <c r="H298" s="228"/>
      <c r="I298" s="228"/>
      <c r="J298" s="228"/>
      <c r="K298" s="228"/>
      <c r="L298" s="228"/>
      <c r="M298" s="228" t="str">
        <f t="shared" si="2"/>
        <v/>
      </c>
    </row>
    <row r="300" spans="1:13" ht="17.25" customHeight="1">
      <c r="A300" s="1" t="s">
        <v>158</v>
      </c>
    </row>
    <row r="301" spans="1:13" s="7" customFormat="1" ht="66.75" customHeight="1">
      <c r="A301" s="14">
        <v>1</v>
      </c>
      <c r="B301" s="327" t="s">
        <v>455</v>
      </c>
      <c r="C301" s="327"/>
      <c r="D301" s="327"/>
      <c r="E301" s="327"/>
      <c r="F301" s="327"/>
      <c r="G301" s="327"/>
      <c r="H301" s="327"/>
    </row>
    <row r="302" spans="1:13" s="7" customFormat="1" ht="15.75" hidden="1">
      <c r="A302" s="14">
        <v>2</v>
      </c>
      <c r="B302" s="327"/>
      <c r="C302" s="327"/>
      <c r="D302" s="327"/>
      <c r="E302" s="327"/>
      <c r="F302" s="327"/>
      <c r="G302" s="327"/>
      <c r="H302" s="327"/>
    </row>
    <row r="303" spans="1:13" s="7" customFormat="1" ht="15.75" hidden="1">
      <c r="A303" s="14">
        <v>3</v>
      </c>
      <c r="B303" s="327"/>
      <c r="C303" s="327"/>
      <c r="D303" s="327"/>
      <c r="E303" s="327"/>
      <c r="F303" s="327"/>
      <c r="G303" s="327"/>
      <c r="H303" s="327"/>
    </row>
    <row r="304" spans="1:13" s="7" customFormat="1" ht="17.25" hidden="1" customHeight="1">
      <c r="A304" s="14">
        <v>4</v>
      </c>
      <c r="B304" s="327"/>
      <c r="C304" s="327"/>
      <c r="D304" s="327"/>
      <c r="E304" s="327"/>
      <c r="F304" s="327"/>
      <c r="G304" s="327"/>
      <c r="H304" s="327"/>
    </row>
    <row r="305" spans="1:14" s="7" customFormat="1" ht="17.25" hidden="1" customHeight="1">
      <c r="A305" s="14">
        <v>5</v>
      </c>
      <c r="B305" s="327"/>
      <c r="C305" s="327"/>
      <c r="D305" s="327"/>
      <c r="E305" s="327"/>
      <c r="F305" s="327"/>
      <c r="G305" s="327"/>
      <c r="H305" s="327"/>
    </row>
    <row r="306" spans="1:14" s="7" customFormat="1" ht="17.25" hidden="1" customHeight="1">
      <c r="A306" s="14">
        <v>6</v>
      </c>
      <c r="B306" s="327"/>
      <c r="C306" s="327"/>
      <c r="D306" s="327"/>
      <c r="E306" s="327"/>
      <c r="F306" s="327"/>
      <c r="G306" s="327"/>
      <c r="H306" s="327"/>
    </row>
    <row r="307" spans="1:14" s="7" customFormat="1" ht="17.25" hidden="1" customHeight="1">
      <c r="A307" s="14">
        <v>7</v>
      </c>
      <c r="B307" s="327"/>
      <c r="C307" s="327"/>
      <c r="D307" s="327"/>
      <c r="E307" s="327"/>
      <c r="F307" s="327"/>
      <c r="G307" s="327"/>
      <c r="H307" s="327"/>
    </row>
    <row r="308" spans="1:14" s="7" customFormat="1" ht="17.25" hidden="1" customHeight="1">
      <c r="A308" s="14">
        <v>8</v>
      </c>
      <c r="B308" s="327"/>
      <c r="C308" s="327"/>
      <c r="D308" s="327"/>
      <c r="E308" s="327"/>
      <c r="F308" s="327"/>
      <c r="G308" s="327"/>
      <c r="H308" s="327"/>
    </row>
    <row r="309" spans="1:14" s="7" customFormat="1" ht="17.25" hidden="1" customHeight="1">
      <c r="A309" s="14">
        <v>9</v>
      </c>
      <c r="B309" s="327"/>
      <c r="C309" s="327"/>
      <c r="D309" s="327"/>
      <c r="E309" s="327"/>
      <c r="F309" s="327"/>
      <c r="G309" s="327"/>
      <c r="H309" s="327"/>
    </row>
    <row r="310" spans="1:14" s="7" customFormat="1" ht="17.25" hidden="1" customHeight="1">
      <c r="A310" s="14">
        <v>10</v>
      </c>
      <c r="B310" s="327"/>
      <c r="C310" s="327"/>
      <c r="D310" s="327"/>
      <c r="E310" s="327"/>
      <c r="F310" s="327"/>
      <c r="G310" s="327"/>
      <c r="H310" s="327"/>
    </row>
    <row r="312" spans="1:14" ht="17.25" customHeight="1">
      <c r="B312" s="1" t="s">
        <v>180</v>
      </c>
    </row>
    <row r="314" spans="1:14" ht="51" customHeight="1">
      <c r="A314" s="225" t="s">
        <v>52</v>
      </c>
      <c r="B314" s="225" t="s">
        <v>110</v>
      </c>
      <c r="C314" s="333" t="e">
        <f>A31</f>
        <v>#REF!</v>
      </c>
      <c r="D314" s="333"/>
      <c r="E314" s="333"/>
      <c r="F314" s="333"/>
      <c r="G314" s="333"/>
      <c r="H314" s="333"/>
      <c r="I314" s="333"/>
      <c r="J314" s="333"/>
      <c r="K314" s="333"/>
      <c r="L314" s="333"/>
      <c r="M314" s="230" t="s">
        <v>157</v>
      </c>
      <c r="N314" s="1" t="s">
        <v>407</v>
      </c>
    </row>
    <row r="315" spans="1:14" ht="17.25" customHeight="1">
      <c r="A315" s="226"/>
      <c r="B315" s="226"/>
      <c r="C315" s="224" t="s">
        <v>395</v>
      </c>
      <c r="D315" s="224" t="s">
        <v>396</v>
      </c>
      <c r="E315" s="224" t="s">
        <v>397</v>
      </c>
      <c r="F315" s="224" t="s">
        <v>398</v>
      </c>
      <c r="G315" s="224" t="s">
        <v>399</v>
      </c>
      <c r="H315" s="224" t="s">
        <v>400</v>
      </c>
      <c r="I315" s="224" t="s">
        <v>401</v>
      </c>
      <c r="J315" s="224" t="s">
        <v>402</v>
      </c>
      <c r="K315" s="224" t="s">
        <v>403</v>
      </c>
      <c r="L315" s="224" t="s">
        <v>404</v>
      </c>
      <c r="M315" s="222"/>
      <c r="N315" s="1">
        <v>25</v>
      </c>
    </row>
    <row r="316" spans="1:14" ht="17.25" customHeight="1">
      <c r="A316" s="228">
        <v>1</v>
      </c>
      <c r="B316" s="8" t="str">
        <f>B259</f>
        <v>AHMAD JUNAIDI</v>
      </c>
      <c r="C316" s="8"/>
      <c r="D316" s="8"/>
      <c r="E316" s="8"/>
      <c r="F316" s="8"/>
      <c r="G316" s="8"/>
      <c r="H316" s="8"/>
      <c r="I316" s="8"/>
      <c r="J316" s="8"/>
      <c r="K316" s="8"/>
      <c r="L316" s="8"/>
      <c r="M316" s="8" t="str">
        <f>IF(MAX(C316:L316)&gt;0,MAX(C316:L316)*$N$315,"")</f>
        <v/>
      </c>
    </row>
    <row r="317" spans="1:14" ht="17.25" customHeight="1">
      <c r="A317" s="228">
        <v>2</v>
      </c>
      <c r="B317" s="8" t="str">
        <f t="shared" ref="B317:B355" si="3">B260</f>
        <v>AHMAD RIYUDHA</v>
      </c>
      <c r="C317" s="8"/>
      <c r="D317" s="8"/>
      <c r="E317" s="8"/>
      <c r="F317" s="8"/>
      <c r="G317" s="8"/>
      <c r="H317" s="8"/>
      <c r="I317" s="8"/>
      <c r="J317" s="8"/>
      <c r="K317" s="8"/>
      <c r="L317" s="8"/>
      <c r="M317" s="8" t="str">
        <f t="shared" ref="M317:M355" si="4">IF(MAX(C317:L317)&gt;0,MAX(C317:L317)*$N$315,"")</f>
        <v/>
      </c>
    </row>
    <row r="318" spans="1:14" ht="17.25" customHeight="1">
      <c r="A318" s="228">
        <v>3</v>
      </c>
      <c r="B318" s="8" t="str">
        <f t="shared" si="3"/>
        <v>AHMAD SAYUDINOR</v>
      </c>
      <c r="C318" s="8"/>
      <c r="D318" s="8"/>
      <c r="E318" s="8"/>
      <c r="F318" s="8"/>
      <c r="G318" s="8"/>
      <c r="H318" s="8"/>
      <c r="I318" s="8"/>
      <c r="J318" s="8"/>
      <c r="K318" s="8"/>
      <c r="L318" s="8"/>
      <c r="M318" s="8" t="str">
        <f t="shared" si="4"/>
        <v/>
      </c>
    </row>
    <row r="319" spans="1:14" ht="17.25" hidden="1" customHeight="1">
      <c r="A319" s="228">
        <v>4</v>
      </c>
      <c r="B319" s="8" t="str">
        <f t="shared" si="3"/>
        <v>HILMAN SYA'FEI</v>
      </c>
      <c r="C319" s="8"/>
      <c r="D319" s="8"/>
      <c r="E319" s="8"/>
      <c r="F319" s="8"/>
      <c r="G319" s="8"/>
      <c r="H319" s="8"/>
      <c r="I319" s="8"/>
      <c r="J319" s="8"/>
      <c r="K319" s="8"/>
      <c r="L319" s="8"/>
      <c r="M319" s="8" t="str">
        <f t="shared" si="4"/>
        <v/>
      </c>
    </row>
    <row r="320" spans="1:14" ht="17.25" hidden="1" customHeight="1">
      <c r="A320" s="228">
        <v>5</v>
      </c>
      <c r="B320" s="8" t="str">
        <f t="shared" si="3"/>
        <v>JAMALUDDIN</v>
      </c>
      <c r="C320" s="8"/>
      <c r="D320" s="8"/>
      <c r="E320" s="8"/>
      <c r="F320" s="8"/>
      <c r="G320" s="8"/>
      <c r="H320" s="8"/>
      <c r="I320" s="8"/>
      <c r="J320" s="8"/>
      <c r="K320" s="8"/>
      <c r="L320" s="8"/>
      <c r="M320" s="8" t="str">
        <f t="shared" si="4"/>
        <v/>
      </c>
    </row>
    <row r="321" spans="1:13" ht="17.25" hidden="1" customHeight="1">
      <c r="A321" s="228">
        <v>6</v>
      </c>
      <c r="B321" s="8" t="str">
        <f t="shared" si="3"/>
        <v>M. ADITYA RYANDI</v>
      </c>
      <c r="C321" s="8"/>
      <c r="D321" s="8"/>
      <c r="E321" s="8"/>
      <c r="F321" s="8"/>
      <c r="G321" s="8"/>
      <c r="H321" s="8"/>
      <c r="I321" s="8"/>
      <c r="J321" s="8"/>
      <c r="K321" s="8"/>
      <c r="L321" s="8"/>
      <c r="M321" s="8" t="str">
        <f t="shared" si="4"/>
        <v/>
      </c>
    </row>
    <row r="322" spans="1:13" ht="17.25" hidden="1" customHeight="1">
      <c r="A322" s="228">
        <v>7</v>
      </c>
      <c r="B322" s="8" t="str">
        <f t="shared" si="3"/>
        <v>M. ZAINAL AKBAR</v>
      </c>
      <c r="C322" s="8"/>
      <c r="D322" s="8"/>
      <c r="E322" s="8"/>
      <c r="F322" s="8"/>
      <c r="G322" s="8"/>
      <c r="H322" s="8"/>
      <c r="I322" s="8"/>
      <c r="J322" s="8"/>
      <c r="K322" s="8"/>
      <c r="L322" s="8"/>
      <c r="M322" s="8" t="str">
        <f t="shared" si="4"/>
        <v/>
      </c>
    </row>
    <row r="323" spans="1:13" ht="17.25" hidden="1" customHeight="1">
      <c r="A323" s="228">
        <v>8</v>
      </c>
      <c r="B323" s="8" t="str">
        <f t="shared" si="3"/>
        <v>MAULIDI</v>
      </c>
      <c r="C323" s="8"/>
      <c r="D323" s="8"/>
      <c r="E323" s="8"/>
      <c r="F323" s="8"/>
      <c r="G323" s="8"/>
      <c r="H323" s="8"/>
      <c r="I323" s="8"/>
      <c r="J323" s="8"/>
      <c r="K323" s="8"/>
      <c r="L323" s="8"/>
      <c r="M323" s="8" t="str">
        <f t="shared" si="4"/>
        <v/>
      </c>
    </row>
    <row r="324" spans="1:13" ht="17.25" hidden="1" customHeight="1">
      <c r="A324" s="228">
        <v>9</v>
      </c>
      <c r="B324" s="8" t="str">
        <f t="shared" si="3"/>
        <v>MUHAMMAD AGUS RIFANI</v>
      </c>
      <c r="C324" s="8"/>
      <c r="D324" s="8"/>
      <c r="E324" s="8"/>
      <c r="F324" s="8"/>
      <c r="G324" s="8"/>
      <c r="H324" s="8"/>
      <c r="I324" s="8"/>
      <c r="J324" s="8"/>
      <c r="K324" s="8"/>
      <c r="L324" s="8"/>
      <c r="M324" s="8" t="str">
        <f t="shared" si="4"/>
        <v/>
      </c>
    </row>
    <row r="325" spans="1:13" ht="17.25" hidden="1" customHeight="1">
      <c r="A325" s="228">
        <v>10</v>
      </c>
      <c r="B325" s="8" t="str">
        <f t="shared" si="3"/>
        <v>MUHAMMAD AKBAR</v>
      </c>
      <c r="C325" s="8"/>
      <c r="D325" s="8"/>
      <c r="E325" s="8"/>
      <c r="F325" s="8"/>
      <c r="G325" s="8"/>
      <c r="H325" s="8"/>
      <c r="I325" s="8"/>
      <c r="J325" s="8"/>
      <c r="K325" s="8"/>
      <c r="L325" s="8"/>
      <c r="M325" s="8" t="str">
        <f t="shared" si="4"/>
        <v/>
      </c>
    </row>
    <row r="326" spans="1:13" ht="17.25" hidden="1" customHeight="1">
      <c r="A326" s="228">
        <v>11</v>
      </c>
      <c r="B326" s="8" t="str">
        <f t="shared" si="3"/>
        <v>MUHAMMAD ALPIANOR</v>
      </c>
      <c r="C326" s="8"/>
      <c r="D326" s="8"/>
      <c r="E326" s="8"/>
      <c r="F326" s="8"/>
      <c r="G326" s="8"/>
      <c r="H326" s="8"/>
      <c r="I326" s="8"/>
      <c r="J326" s="8"/>
      <c r="K326" s="8"/>
      <c r="L326" s="8"/>
      <c r="M326" s="8" t="str">
        <f t="shared" si="4"/>
        <v/>
      </c>
    </row>
    <row r="327" spans="1:13" ht="17.25" hidden="1" customHeight="1">
      <c r="A327" s="228">
        <v>12</v>
      </c>
      <c r="B327" s="8" t="str">
        <f t="shared" si="3"/>
        <v>MUHAMMAD ANDRIAN</v>
      </c>
      <c r="C327" s="8"/>
      <c r="D327" s="8"/>
      <c r="E327" s="8"/>
      <c r="F327" s="8"/>
      <c r="G327" s="8"/>
      <c r="H327" s="8"/>
      <c r="I327" s="8"/>
      <c r="J327" s="8"/>
      <c r="K327" s="8"/>
      <c r="L327" s="8"/>
      <c r="M327" s="8" t="str">
        <f t="shared" si="4"/>
        <v/>
      </c>
    </row>
    <row r="328" spans="1:13" ht="17.25" hidden="1" customHeight="1">
      <c r="A328" s="228">
        <v>13</v>
      </c>
      <c r="B328" s="8" t="str">
        <f t="shared" si="3"/>
        <v>MUHAMMAD AZIDAN</v>
      </c>
      <c r="C328" s="8"/>
      <c r="D328" s="8"/>
      <c r="E328" s="8"/>
      <c r="F328" s="8"/>
      <c r="G328" s="8"/>
      <c r="H328" s="8"/>
      <c r="I328" s="8"/>
      <c r="J328" s="8"/>
      <c r="K328" s="8"/>
      <c r="L328" s="8"/>
      <c r="M328" s="8" t="str">
        <f t="shared" si="4"/>
        <v/>
      </c>
    </row>
    <row r="329" spans="1:13" ht="17.25" hidden="1" customHeight="1">
      <c r="A329" s="228">
        <v>14</v>
      </c>
      <c r="B329" s="8" t="str">
        <f t="shared" si="3"/>
        <v>MUHAMMAD FAHRIANSYAH</v>
      </c>
      <c r="C329" s="8"/>
      <c r="D329" s="8"/>
      <c r="E329" s="8"/>
      <c r="F329" s="8"/>
      <c r="G329" s="8"/>
      <c r="H329" s="8"/>
      <c r="I329" s="8"/>
      <c r="J329" s="8"/>
      <c r="K329" s="8"/>
      <c r="L329" s="8"/>
      <c r="M329" s="8" t="str">
        <f t="shared" si="4"/>
        <v/>
      </c>
    </row>
    <row r="330" spans="1:13" ht="17.25" hidden="1" customHeight="1">
      <c r="A330" s="228">
        <v>15</v>
      </c>
      <c r="B330" s="8" t="str">
        <f t="shared" si="3"/>
        <v>MUHAMMAD FAUZAN</v>
      </c>
      <c r="C330" s="8"/>
      <c r="D330" s="8"/>
      <c r="E330" s="8"/>
      <c r="F330" s="8"/>
      <c r="G330" s="8"/>
      <c r="H330" s="8"/>
      <c r="I330" s="8"/>
      <c r="J330" s="8"/>
      <c r="K330" s="8"/>
      <c r="L330" s="8"/>
      <c r="M330" s="8" t="str">
        <f t="shared" si="4"/>
        <v/>
      </c>
    </row>
    <row r="331" spans="1:13" ht="17.25" hidden="1" customHeight="1">
      <c r="A331" s="228">
        <v>16</v>
      </c>
      <c r="B331" s="8" t="str">
        <f t="shared" si="3"/>
        <v>MUHAMMAD FAZAL HAFIZH</v>
      </c>
      <c r="C331" s="8"/>
      <c r="D331" s="8"/>
      <c r="E331" s="8"/>
      <c r="F331" s="8"/>
      <c r="G331" s="8"/>
      <c r="H331" s="8"/>
      <c r="I331" s="8"/>
      <c r="J331" s="8"/>
      <c r="K331" s="8"/>
      <c r="L331" s="8"/>
      <c r="M331" s="8" t="str">
        <f t="shared" si="4"/>
        <v/>
      </c>
    </row>
    <row r="332" spans="1:13" ht="17.25" hidden="1" customHeight="1">
      <c r="A332" s="228">
        <v>17</v>
      </c>
      <c r="B332" s="8" t="str">
        <f t="shared" si="3"/>
        <v>MUHAMMAD FIKRI</v>
      </c>
      <c r="C332" s="8"/>
      <c r="D332" s="8"/>
      <c r="E332" s="8"/>
      <c r="F332" s="8"/>
      <c r="G332" s="8"/>
      <c r="H332" s="8"/>
      <c r="I332" s="8"/>
      <c r="J332" s="8"/>
      <c r="K332" s="8"/>
      <c r="L332" s="8"/>
      <c r="M332" s="8" t="str">
        <f t="shared" si="4"/>
        <v/>
      </c>
    </row>
    <row r="333" spans="1:13" ht="17.25" hidden="1" customHeight="1">
      <c r="A333" s="228">
        <v>18</v>
      </c>
      <c r="B333" s="8" t="str">
        <f t="shared" si="3"/>
        <v>MUHAMMAD IHWAN</v>
      </c>
      <c r="C333" s="8"/>
      <c r="D333" s="8"/>
      <c r="E333" s="8"/>
      <c r="F333" s="8"/>
      <c r="G333" s="8"/>
      <c r="H333" s="8"/>
      <c r="I333" s="8"/>
      <c r="J333" s="8"/>
      <c r="K333" s="8"/>
      <c r="L333" s="8"/>
      <c r="M333" s="8" t="str">
        <f t="shared" si="4"/>
        <v/>
      </c>
    </row>
    <row r="334" spans="1:13" ht="17.25" hidden="1" customHeight="1">
      <c r="A334" s="228">
        <v>19</v>
      </c>
      <c r="B334" s="8" t="str">
        <f t="shared" si="3"/>
        <v>MUHAMMAD IQBAL FIRDAUS</v>
      </c>
      <c r="C334" s="8"/>
      <c r="D334" s="8"/>
      <c r="E334" s="8"/>
      <c r="F334" s="8"/>
      <c r="G334" s="8"/>
      <c r="H334" s="8"/>
      <c r="I334" s="8"/>
      <c r="J334" s="8"/>
      <c r="K334" s="8"/>
      <c r="L334" s="8"/>
      <c r="M334" s="8" t="str">
        <f t="shared" si="4"/>
        <v/>
      </c>
    </row>
    <row r="335" spans="1:13" ht="17.25" hidden="1" customHeight="1">
      <c r="A335" s="228">
        <v>20</v>
      </c>
      <c r="B335" s="8" t="str">
        <f t="shared" si="3"/>
        <v>MUHAMMAD IZZA ARRAFI</v>
      </c>
      <c r="C335" s="8"/>
      <c r="D335" s="8"/>
      <c r="E335" s="8"/>
      <c r="F335" s="8"/>
      <c r="G335" s="8"/>
      <c r="H335" s="8"/>
      <c r="I335" s="8"/>
      <c r="J335" s="8"/>
      <c r="K335" s="8"/>
      <c r="L335" s="8"/>
      <c r="M335" s="8" t="str">
        <f t="shared" si="4"/>
        <v/>
      </c>
    </row>
    <row r="336" spans="1:13" ht="17.25" hidden="1" customHeight="1">
      <c r="A336" s="228">
        <v>21</v>
      </c>
      <c r="B336" s="8" t="str">
        <f t="shared" si="3"/>
        <v>MUHAMMAD MAHDI</v>
      </c>
      <c r="C336" s="8"/>
      <c r="D336" s="8"/>
      <c r="E336" s="8"/>
      <c r="F336" s="8"/>
      <c r="G336" s="8"/>
      <c r="H336" s="8"/>
      <c r="I336" s="8"/>
      <c r="J336" s="8"/>
      <c r="K336" s="8"/>
      <c r="L336" s="8"/>
      <c r="M336" s="8" t="str">
        <f t="shared" si="4"/>
        <v/>
      </c>
    </row>
    <row r="337" spans="1:13" ht="17.25" hidden="1" customHeight="1">
      <c r="A337" s="228">
        <v>22</v>
      </c>
      <c r="B337" s="8" t="str">
        <f t="shared" si="3"/>
        <v>MUHAMMAD NAHDY RAMADHAN</v>
      </c>
      <c r="C337" s="8"/>
      <c r="D337" s="8"/>
      <c r="E337" s="8"/>
      <c r="F337" s="8"/>
      <c r="G337" s="8"/>
      <c r="H337" s="8"/>
      <c r="I337" s="8"/>
      <c r="J337" s="8"/>
      <c r="K337" s="8"/>
      <c r="L337" s="8"/>
      <c r="M337" s="8" t="str">
        <f t="shared" si="4"/>
        <v/>
      </c>
    </row>
    <row r="338" spans="1:13" ht="17.25" hidden="1" customHeight="1">
      <c r="A338" s="228">
        <v>23</v>
      </c>
      <c r="B338" s="8" t="str">
        <f t="shared" si="3"/>
        <v>MUHAMMAD NUR FADHILAH</v>
      </c>
      <c r="C338" s="8"/>
      <c r="D338" s="8"/>
      <c r="E338" s="8"/>
      <c r="F338" s="8"/>
      <c r="G338" s="8"/>
      <c r="H338" s="8"/>
      <c r="I338" s="8"/>
      <c r="J338" s="8"/>
      <c r="K338" s="8"/>
      <c r="L338" s="8"/>
      <c r="M338" s="8" t="str">
        <f t="shared" si="4"/>
        <v/>
      </c>
    </row>
    <row r="339" spans="1:13" ht="17.25" hidden="1" customHeight="1">
      <c r="A339" s="228">
        <v>24</v>
      </c>
      <c r="B339" s="8" t="str">
        <f t="shared" si="3"/>
        <v>MUHAMMAD RAHMAN</v>
      </c>
      <c r="C339" s="8"/>
      <c r="D339" s="8"/>
      <c r="E339" s="8"/>
      <c r="F339" s="8"/>
      <c r="G339" s="8"/>
      <c r="H339" s="8"/>
      <c r="I339" s="8"/>
      <c r="J339" s="8"/>
      <c r="K339" s="8"/>
      <c r="L339" s="8"/>
      <c r="M339" s="8" t="str">
        <f t="shared" si="4"/>
        <v/>
      </c>
    </row>
    <row r="340" spans="1:13" ht="17.25" hidden="1" customHeight="1">
      <c r="A340" s="228">
        <v>25</v>
      </c>
      <c r="B340" s="8" t="str">
        <f t="shared" si="3"/>
        <v>MUHAMMAD RAIHAN</v>
      </c>
      <c r="C340" s="8"/>
      <c r="D340" s="8"/>
      <c r="E340" s="8"/>
      <c r="F340" s="8"/>
      <c r="G340" s="8"/>
      <c r="H340" s="8"/>
      <c r="I340" s="8"/>
      <c r="J340" s="8"/>
      <c r="K340" s="8"/>
      <c r="L340" s="8"/>
      <c r="M340" s="8" t="str">
        <f t="shared" si="4"/>
        <v/>
      </c>
    </row>
    <row r="341" spans="1:13" ht="17.25" hidden="1" customHeight="1">
      <c r="A341" s="228">
        <v>26</v>
      </c>
      <c r="B341" s="8" t="str">
        <f t="shared" si="3"/>
        <v>MUHAMMAD RAYHAN PARIZAN</v>
      </c>
      <c r="C341" s="8"/>
      <c r="D341" s="8"/>
      <c r="E341" s="8"/>
      <c r="F341" s="8"/>
      <c r="G341" s="8"/>
      <c r="H341" s="8"/>
      <c r="I341" s="8"/>
      <c r="J341" s="8"/>
      <c r="K341" s="8"/>
      <c r="L341" s="8"/>
      <c r="M341" s="8" t="str">
        <f t="shared" si="4"/>
        <v/>
      </c>
    </row>
    <row r="342" spans="1:13" ht="17.25" hidden="1" customHeight="1">
      <c r="A342" s="228">
        <v>27</v>
      </c>
      <c r="B342" s="8" t="str">
        <f t="shared" si="3"/>
        <v>MUHAMMAD RIFKI</v>
      </c>
      <c r="C342" s="8"/>
      <c r="D342" s="8"/>
      <c r="E342" s="8"/>
      <c r="F342" s="8"/>
      <c r="G342" s="8"/>
      <c r="H342" s="8"/>
      <c r="I342" s="8"/>
      <c r="J342" s="8"/>
      <c r="K342" s="8"/>
      <c r="L342" s="8"/>
      <c r="M342" s="8" t="str">
        <f t="shared" si="4"/>
        <v/>
      </c>
    </row>
    <row r="343" spans="1:13" ht="17.25" hidden="1" customHeight="1">
      <c r="A343" s="228">
        <v>28</v>
      </c>
      <c r="B343" s="8" t="str">
        <f t="shared" si="3"/>
        <v>MUHAMMAD RINALDI MAULANA</v>
      </c>
      <c r="C343" s="8"/>
      <c r="D343" s="8"/>
      <c r="E343" s="8"/>
      <c r="F343" s="8"/>
      <c r="G343" s="8"/>
      <c r="H343" s="8"/>
      <c r="I343" s="8"/>
      <c r="J343" s="8"/>
      <c r="K343" s="8"/>
      <c r="L343" s="8"/>
      <c r="M343" s="8" t="str">
        <f t="shared" si="4"/>
        <v/>
      </c>
    </row>
    <row r="344" spans="1:13" ht="17.25" hidden="1" customHeight="1">
      <c r="A344" s="228">
        <v>29</v>
      </c>
      <c r="B344" s="8" t="str">
        <f t="shared" si="3"/>
        <v>MUHAMMAD RIZAL</v>
      </c>
      <c r="C344" s="8"/>
      <c r="D344" s="8"/>
      <c r="E344" s="8"/>
      <c r="F344" s="8"/>
      <c r="G344" s="8"/>
      <c r="H344" s="8"/>
      <c r="I344" s="8"/>
      <c r="J344" s="8"/>
      <c r="K344" s="8"/>
      <c r="L344" s="8"/>
      <c r="M344" s="8" t="str">
        <f t="shared" si="4"/>
        <v/>
      </c>
    </row>
    <row r="345" spans="1:13" ht="17.25" hidden="1" customHeight="1">
      <c r="A345" s="228">
        <v>30</v>
      </c>
      <c r="B345" s="8" t="str">
        <f t="shared" si="3"/>
        <v>MUHAMMAD RUDI</v>
      </c>
      <c r="C345" s="8"/>
      <c r="D345" s="8"/>
      <c r="E345" s="8"/>
      <c r="F345" s="8"/>
      <c r="G345" s="8"/>
      <c r="H345" s="8"/>
      <c r="I345" s="8"/>
      <c r="J345" s="8"/>
      <c r="K345" s="8"/>
      <c r="L345" s="8"/>
      <c r="M345" s="8" t="str">
        <f t="shared" si="4"/>
        <v/>
      </c>
    </row>
    <row r="346" spans="1:13" ht="17.25" hidden="1" customHeight="1">
      <c r="A346" s="228">
        <v>31</v>
      </c>
      <c r="B346" s="8" t="str">
        <f t="shared" si="3"/>
        <v>MUHAMMAD SARBANI</v>
      </c>
      <c r="C346" s="8"/>
      <c r="D346" s="8"/>
      <c r="E346" s="8"/>
      <c r="F346" s="8"/>
      <c r="G346" s="8"/>
      <c r="H346" s="8"/>
      <c r="I346" s="8"/>
      <c r="J346" s="8"/>
      <c r="K346" s="8"/>
      <c r="L346" s="8"/>
      <c r="M346" s="8" t="str">
        <f t="shared" si="4"/>
        <v/>
      </c>
    </row>
    <row r="347" spans="1:13" ht="17.25" hidden="1" customHeight="1">
      <c r="A347" s="228">
        <v>32</v>
      </c>
      <c r="B347" s="8" t="str">
        <f t="shared" si="3"/>
        <v>MUHAMMAD SYIFA ALIF NUGRAHA</v>
      </c>
      <c r="C347" s="8"/>
      <c r="D347" s="8"/>
      <c r="E347" s="8"/>
      <c r="F347" s="8"/>
      <c r="G347" s="8"/>
      <c r="H347" s="8"/>
      <c r="I347" s="8"/>
      <c r="J347" s="8"/>
      <c r="K347" s="8"/>
      <c r="L347" s="8"/>
      <c r="M347" s="8" t="str">
        <f t="shared" si="4"/>
        <v/>
      </c>
    </row>
    <row r="348" spans="1:13" ht="17.25" hidden="1" customHeight="1">
      <c r="A348" s="228">
        <v>33</v>
      </c>
      <c r="B348" s="8" t="str">
        <f t="shared" si="3"/>
        <v>MUHAMMAD YUSUF</v>
      </c>
      <c r="C348" s="8"/>
      <c r="D348" s="8"/>
      <c r="E348" s="8"/>
      <c r="F348" s="8"/>
      <c r="G348" s="8"/>
      <c r="H348" s="8"/>
      <c r="I348" s="8"/>
      <c r="J348" s="8"/>
      <c r="K348" s="8"/>
      <c r="L348" s="8"/>
      <c r="M348" s="8" t="str">
        <f t="shared" si="4"/>
        <v/>
      </c>
    </row>
    <row r="349" spans="1:13" ht="17.25" hidden="1" customHeight="1">
      <c r="A349" s="228">
        <v>34</v>
      </c>
      <c r="B349" s="8" t="str">
        <f t="shared" si="3"/>
        <v>OSAMAH NASRULLAH</v>
      </c>
      <c r="C349" s="8"/>
      <c r="D349" s="8"/>
      <c r="E349" s="8"/>
      <c r="F349" s="8"/>
      <c r="G349" s="8"/>
      <c r="H349" s="8"/>
      <c r="I349" s="8"/>
      <c r="J349" s="8"/>
      <c r="K349" s="8"/>
      <c r="L349" s="8"/>
      <c r="M349" s="8" t="str">
        <f t="shared" si="4"/>
        <v/>
      </c>
    </row>
    <row r="350" spans="1:13" ht="17.25" hidden="1" customHeight="1">
      <c r="A350" s="228">
        <v>35</v>
      </c>
      <c r="B350" s="8" t="str">
        <f t="shared" si="3"/>
        <v>RUDISA</v>
      </c>
      <c r="C350" s="8"/>
      <c r="D350" s="8"/>
      <c r="E350" s="8"/>
      <c r="F350" s="8"/>
      <c r="G350" s="8"/>
      <c r="H350" s="8"/>
      <c r="I350" s="8"/>
      <c r="J350" s="8"/>
      <c r="K350" s="8"/>
      <c r="L350" s="8"/>
      <c r="M350" s="8" t="str">
        <f t="shared" si="4"/>
        <v/>
      </c>
    </row>
    <row r="351" spans="1:13" ht="17.25" hidden="1" customHeight="1">
      <c r="A351" s="228">
        <v>36</v>
      </c>
      <c r="B351" s="8" t="str">
        <f t="shared" si="3"/>
        <v>ZAINAL ILMI</v>
      </c>
      <c r="C351" s="8"/>
      <c r="D351" s="8"/>
      <c r="E351" s="8"/>
      <c r="F351" s="8"/>
      <c r="G351" s="8"/>
      <c r="H351" s="8"/>
      <c r="I351" s="8"/>
      <c r="J351" s="8"/>
      <c r="K351" s="8"/>
      <c r="L351" s="8"/>
      <c r="M351" s="8" t="str">
        <f t="shared" si="4"/>
        <v/>
      </c>
    </row>
    <row r="352" spans="1:13" ht="17.25" hidden="1" customHeight="1">
      <c r="A352" s="228">
        <v>37</v>
      </c>
      <c r="B352" s="8">
        <f t="shared" si="3"/>
        <v>0</v>
      </c>
      <c r="C352" s="8"/>
      <c r="D352" s="8"/>
      <c r="E352" s="8"/>
      <c r="F352" s="8"/>
      <c r="G352" s="8"/>
      <c r="H352" s="8"/>
      <c r="I352" s="8"/>
      <c r="J352" s="8"/>
      <c r="K352" s="8"/>
      <c r="L352" s="8"/>
      <c r="M352" s="8" t="str">
        <f t="shared" si="4"/>
        <v/>
      </c>
    </row>
    <row r="353" spans="1:13" ht="17.25" hidden="1" customHeight="1">
      <c r="A353" s="228">
        <v>38</v>
      </c>
      <c r="B353" s="8">
        <f t="shared" si="3"/>
        <v>0</v>
      </c>
      <c r="C353" s="8"/>
      <c r="D353" s="8"/>
      <c r="E353" s="8"/>
      <c r="F353" s="8"/>
      <c r="G353" s="8"/>
      <c r="H353" s="8"/>
      <c r="I353" s="8"/>
      <c r="J353" s="8"/>
      <c r="K353" s="8"/>
      <c r="L353" s="8"/>
      <c r="M353" s="8" t="str">
        <f t="shared" si="4"/>
        <v/>
      </c>
    </row>
    <row r="354" spans="1:13" ht="17.25" hidden="1" customHeight="1">
      <c r="A354" s="228">
        <v>39</v>
      </c>
      <c r="B354" s="8">
        <f t="shared" si="3"/>
        <v>0</v>
      </c>
      <c r="C354" s="8"/>
      <c r="D354" s="8"/>
      <c r="E354" s="8"/>
      <c r="F354" s="8"/>
      <c r="G354" s="8"/>
      <c r="H354" s="8"/>
      <c r="I354" s="8"/>
      <c r="J354" s="8"/>
      <c r="K354" s="8"/>
      <c r="L354" s="8"/>
      <c r="M354" s="8" t="str">
        <f t="shared" si="4"/>
        <v/>
      </c>
    </row>
    <row r="355" spans="1:13" ht="17.25" hidden="1" customHeight="1">
      <c r="A355" s="228">
        <v>40</v>
      </c>
      <c r="B355" s="8">
        <f t="shared" si="3"/>
        <v>0</v>
      </c>
      <c r="C355" s="8"/>
      <c r="D355" s="8"/>
      <c r="E355" s="8"/>
      <c r="F355" s="8"/>
      <c r="G355" s="8"/>
      <c r="H355" s="8"/>
      <c r="I355" s="8"/>
      <c r="J355" s="8"/>
      <c r="K355" s="8"/>
      <c r="L355" s="8"/>
      <c r="M355" s="8" t="str">
        <f t="shared" si="4"/>
        <v/>
      </c>
    </row>
    <row r="357" spans="1:13" ht="17.25" customHeight="1">
      <c r="A357" s="1" t="s">
        <v>182</v>
      </c>
    </row>
    <row r="358" spans="1:13" ht="17.25" customHeight="1">
      <c r="B358" s="1" t="s">
        <v>159</v>
      </c>
    </row>
    <row r="359" spans="1:13" ht="17.25" customHeight="1">
      <c r="B359" s="1" t="s">
        <v>160</v>
      </c>
    </row>
    <row r="360" spans="1:13" ht="17.25" customHeight="1">
      <c r="B360" s="1" t="s">
        <v>161</v>
      </c>
    </row>
    <row r="361" spans="1:13" ht="17.25" customHeight="1">
      <c r="B361" s="1" t="s">
        <v>162</v>
      </c>
    </row>
    <row r="363" spans="1:13" ht="17.25" customHeight="1">
      <c r="A363" s="1" t="s">
        <v>163</v>
      </c>
    </row>
    <row r="364" spans="1:13" ht="17.25" customHeight="1">
      <c r="A364" s="14">
        <v>1</v>
      </c>
      <c r="B364" s="327" t="s">
        <v>617</v>
      </c>
      <c r="C364" s="327"/>
      <c r="D364" s="327"/>
      <c r="E364" s="327"/>
      <c r="F364" s="327"/>
      <c r="G364" s="327"/>
      <c r="H364" s="327"/>
    </row>
    <row r="365" spans="1:13" ht="17.25" hidden="1" customHeight="1">
      <c r="A365" s="14">
        <v>2</v>
      </c>
      <c r="B365" s="327"/>
      <c r="C365" s="327"/>
      <c r="D365" s="327"/>
      <c r="E365" s="327"/>
      <c r="F365" s="327"/>
      <c r="G365" s="327"/>
      <c r="H365" s="327"/>
    </row>
    <row r="366" spans="1:13" ht="17.25" hidden="1" customHeight="1">
      <c r="A366" s="14">
        <v>3</v>
      </c>
      <c r="B366" s="327"/>
      <c r="C366" s="327"/>
      <c r="D366" s="327"/>
      <c r="E366" s="327"/>
      <c r="F366" s="327"/>
      <c r="G366" s="327"/>
      <c r="H366" s="327"/>
    </row>
    <row r="367" spans="1:13" ht="17.25" hidden="1" customHeight="1">
      <c r="A367" s="14">
        <v>4</v>
      </c>
      <c r="B367" s="327"/>
      <c r="C367" s="327"/>
      <c r="D367" s="327"/>
      <c r="E367" s="327"/>
      <c r="F367" s="327"/>
      <c r="G367" s="327"/>
      <c r="H367" s="327"/>
    </row>
    <row r="368" spans="1:13" ht="17.25" hidden="1" customHeight="1">
      <c r="A368" s="14">
        <v>5</v>
      </c>
      <c r="B368" s="327"/>
      <c r="C368" s="327"/>
      <c r="D368" s="327"/>
      <c r="E368" s="327"/>
      <c r="F368" s="327"/>
      <c r="G368" s="327"/>
      <c r="H368" s="327"/>
    </row>
    <row r="369" spans="1:10" ht="17.25" hidden="1" customHeight="1">
      <c r="A369" s="14">
        <v>6</v>
      </c>
      <c r="B369" s="327"/>
      <c r="C369" s="327"/>
      <c r="D369" s="327"/>
      <c r="E369" s="327"/>
      <c r="F369" s="327"/>
      <c r="G369" s="327"/>
      <c r="H369" s="327"/>
    </row>
    <row r="370" spans="1:10" ht="17.25" hidden="1" customHeight="1">
      <c r="A370" s="14">
        <v>7</v>
      </c>
      <c r="B370" s="327"/>
      <c r="C370" s="327"/>
      <c r="D370" s="327"/>
      <c r="E370" s="327"/>
      <c r="F370" s="327"/>
      <c r="G370" s="327"/>
      <c r="H370" s="327"/>
    </row>
    <row r="371" spans="1:10" ht="17.25" hidden="1" customHeight="1">
      <c r="A371" s="14">
        <v>8</v>
      </c>
      <c r="B371" s="327"/>
      <c r="C371" s="327"/>
      <c r="D371" s="327"/>
      <c r="E371" s="327"/>
      <c r="F371" s="327"/>
      <c r="G371" s="327"/>
      <c r="H371" s="327"/>
    </row>
    <row r="372" spans="1:10" ht="17.25" hidden="1" customHeight="1">
      <c r="A372" s="14">
        <v>9</v>
      </c>
      <c r="B372" s="327"/>
      <c r="C372" s="327"/>
      <c r="D372" s="327"/>
      <c r="E372" s="327"/>
      <c r="F372" s="327"/>
      <c r="G372" s="327"/>
      <c r="H372" s="327"/>
    </row>
    <row r="373" spans="1:10" ht="17.25" hidden="1" customHeight="1">
      <c r="A373" s="14">
        <v>10</v>
      </c>
      <c r="B373" s="327"/>
      <c r="C373" s="327"/>
      <c r="D373" s="327"/>
      <c r="E373" s="327"/>
      <c r="F373" s="327"/>
      <c r="G373" s="327"/>
      <c r="H373" s="327"/>
    </row>
    <row r="375" spans="1:10" ht="17.25" customHeight="1">
      <c r="B375" s="1" t="s">
        <v>164</v>
      </c>
    </row>
    <row r="376" spans="1:10" ht="17.25" customHeight="1">
      <c r="A376" s="479" t="s">
        <v>165</v>
      </c>
      <c r="B376" s="480"/>
      <c r="C376" s="480"/>
      <c r="D376" s="480"/>
      <c r="E376" s="480"/>
      <c r="F376" s="480"/>
      <c r="G376" s="480"/>
      <c r="H376" s="481"/>
    </row>
    <row r="377" spans="1:10" ht="50.25" customHeight="1">
      <c r="A377" s="336" t="e">
        <f>C314</f>
        <v>#REF!</v>
      </c>
      <c r="B377" s="473"/>
      <c r="C377" s="473"/>
      <c r="D377" s="473"/>
      <c r="E377" s="473"/>
      <c r="F377" s="473"/>
      <c r="G377" s="473"/>
      <c r="H377" s="337"/>
    </row>
    <row r="378" spans="1:10" ht="35.25" customHeight="1">
      <c r="A378" s="336" t="s">
        <v>169</v>
      </c>
      <c r="B378" s="473"/>
      <c r="C378" s="473"/>
      <c r="D378" s="473"/>
      <c r="E378" s="473"/>
      <c r="F378" s="473"/>
      <c r="G378" s="473"/>
      <c r="H378" s="337"/>
    </row>
    <row r="380" spans="1:10" ht="17.25" customHeight="1">
      <c r="A380" s="1" t="s">
        <v>171</v>
      </c>
    </row>
    <row r="381" spans="1:10" ht="48.75" customHeight="1">
      <c r="B381" s="469" t="str">
        <f>"Pembelajaran Remedial dilaksanakan segera setelah diadakan penilaian bagi peserta didik yang mendapat nilai di bawah "&amp;kkmmpp!$F$8 &amp;" .Strategi pembelajaran remedial dilaksanakan dengan mengadakan tes ulangberdasarkan indikator pembelajaran yang belum dicapai oleh masing-masing peserta didik"</f>
        <v>Pembelajaran Remedial dilaksanakan segera setelah diadakan penilaian bagi peserta didik yang mendapat nilai di bawah 75 .Strategi pembelajaran remedial dilaksanakan dengan mengadakan tes ulangberdasarkan indikator pembelajaran yang belum dicapai oleh masing-masing peserta didik</v>
      </c>
      <c r="C381" s="327"/>
      <c r="D381" s="327"/>
      <c r="E381" s="327"/>
      <c r="F381" s="327"/>
      <c r="G381" s="327"/>
      <c r="H381" s="327"/>
      <c r="I381" s="327"/>
      <c r="J381" s="327"/>
    </row>
    <row r="383" spans="1:10" ht="17.25" customHeight="1">
      <c r="A383" s="1" t="s">
        <v>172</v>
      </c>
    </row>
    <row r="384" spans="1:10" ht="33" customHeight="1">
      <c r="B384" s="469" t="str">
        <f>"Pengayaan diberikan kepada peserta didik yang mendapat nilai di atas "&amp;kkmmpp!$F$8 &amp;" . dengan cara pemberian soal dengan tingkat yang lebih tinggi"</f>
        <v>Pengayaan diberikan kepada peserta didik yang mendapat nilai di atas 75 . dengan cara pemberian soal dengan tingkat yang lebih tinggi</v>
      </c>
      <c r="C384" s="327"/>
      <c r="D384" s="327"/>
      <c r="E384" s="327"/>
      <c r="F384" s="327"/>
      <c r="G384" s="327"/>
      <c r="H384" s="327"/>
      <c r="I384" s="327"/>
      <c r="J384" s="327"/>
    </row>
    <row r="386" spans="1:10" ht="17.25" customHeight="1">
      <c r="A386" s="5" t="s">
        <v>173</v>
      </c>
    </row>
    <row r="387" spans="1:10" ht="17.25" customHeight="1">
      <c r="A387" s="1">
        <v>1</v>
      </c>
      <c r="B387" s="1" t="s">
        <v>174</v>
      </c>
      <c r="C387" s="466" t="s">
        <v>405</v>
      </c>
      <c r="D387" s="466"/>
      <c r="E387" s="466"/>
      <c r="F387" s="466"/>
      <c r="G387" s="466"/>
      <c r="H387" s="466"/>
      <c r="I387" s="466"/>
      <c r="J387" s="466"/>
    </row>
    <row r="389" spans="1:10" ht="17.25" customHeight="1">
      <c r="A389" s="1">
        <v>2</v>
      </c>
      <c r="B389" s="1" t="s">
        <v>175</v>
      </c>
      <c r="C389" s="466" t="s">
        <v>612</v>
      </c>
      <c r="D389" s="466"/>
      <c r="E389" s="466"/>
      <c r="F389" s="466"/>
      <c r="G389" s="466"/>
      <c r="H389" s="466"/>
      <c r="I389" s="466"/>
      <c r="J389" s="466"/>
    </row>
    <row r="391" spans="1:10" s="7" customFormat="1" ht="36" customHeight="1">
      <c r="A391" s="7">
        <v>3</v>
      </c>
      <c r="B391" s="7" t="s">
        <v>51</v>
      </c>
      <c r="C391" s="327" t="e">
        <f>": "&amp;silabus!#REF!</f>
        <v>#REF!</v>
      </c>
      <c r="D391" s="327"/>
      <c r="E391" s="327"/>
      <c r="F391" s="327"/>
      <c r="G391" s="327"/>
      <c r="H391" s="327"/>
      <c r="I391" s="327"/>
      <c r="J391" s="327"/>
    </row>
    <row r="393" spans="1:10" ht="17.25" customHeight="1">
      <c r="B393" s="1" t="s">
        <v>176</v>
      </c>
      <c r="G393" s="1" t="str">
        <f>ki!C11</f>
        <v>Barabai, 16 April 2020</v>
      </c>
    </row>
    <row r="394" spans="1:10" ht="17.25" customHeight="1">
      <c r="B394" s="1" t="str">
        <f>ki!A12</f>
        <v>Kepala SMKN 1 Barabai</v>
      </c>
      <c r="G394" s="1" t="str">
        <f>ki!C12</f>
        <v>Guru Mata Pelajaran</v>
      </c>
    </row>
    <row r="398" spans="1:10" ht="17.25" customHeight="1">
      <c r="B398" s="1" t="str">
        <f>ki!A16</f>
        <v>Norta Dewi Yuniati, S.P, M.Pd</v>
      </c>
      <c r="G398" s="1" t="str">
        <f>ki!C16</f>
        <v>Abdian Noor, S.Pd</v>
      </c>
    </row>
    <row r="399" spans="1:10" ht="17.25" customHeight="1">
      <c r="B399" s="1" t="str">
        <f>ki!A17</f>
        <v>NIP. 19710623 200604 2 021</v>
      </c>
      <c r="G399" s="1" t="str">
        <f>ki!C17</f>
        <v>NIP. 19680906 199412 1 005</v>
      </c>
    </row>
  </sheetData>
  <mergeCells count="234">
    <mergeCell ref="B384:J384"/>
    <mergeCell ref="C387:J387"/>
    <mergeCell ref="C389:J389"/>
    <mergeCell ref="C391:J391"/>
    <mergeCell ref="B372:H372"/>
    <mergeCell ref="B373:H373"/>
    <mergeCell ref="B381:J381"/>
    <mergeCell ref="A376:H376"/>
    <mergeCell ref="A377:H377"/>
    <mergeCell ref="A378:H378"/>
    <mergeCell ref="B366:H366"/>
    <mergeCell ref="B367:H367"/>
    <mergeCell ref="B368:H368"/>
    <mergeCell ref="B369:H369"/>
    <mergeCell ref="B370:H370"/>
    <mergeCell ref="B371:H371"/>
    <mergeCell ref="B308:H308"/>
    <mergeCell ref="B309:H309"/>
    <mergeCell ref="B310:H310"/>
    <mergeCell ref="C314:L314"/>
    <mergeCell ref="B364:H364"/>
    <mergeCell ref="B365:H365"/>
    <mergeCell ref="B302:H302"/>
    <mergeCell ref="B303:H303"/>
    <mergeCell ref="B304:H304"/>
    <mergeCell ref="B305:H305"/>
    <mergeCell ref="B306:H306"/>
    <mergeCell ref="B307:H307"/>
    <mergeCell ref="B254:H254"/>
    <mergeCell ref="A257:A258"/>
    <mergeCell ref="B257:B258"/>
    <mergeCell ref="C257:L257"/>
    <mergeCell ref="M257:M258"/>
    <mergeCell ref="B301:H301"/>
    <mergeCell ref="B248:H248"/>
    <mergeCell ref="B249:H249"/>
    <mergeCell ref="B250:H250"/>
    <mergeCell ref="B251:H251"/>
    <mergeCell ref="B252:H252"/>
    <mergeCell ref="B253:H253"/>
    <mergeCell ref="B242:H242"/>
    <mergeCell ref="B243:H243"/>
    <mergeCell ref="A244:H244"/>
    <mergeCell ref="B245:H245"/>
    <mergeCell ref="B246:H246"/>
    <mergeCell ref="B247:H247"/>
    <mergeCell ref="B236:H236"/>
    <mergeCell ref="B237:H237"/>
    <mergeCell ref="B238:H238"/>
    <mergeCell ref="B239:H239"/>
    <mergeCell ref="B240:H240"/>
    <mergeCell ref="B241:H241"/>
    <mergeCell ref="A232:B232"/>
    <mergeCell ref="C232:D232"/>
    <mergeCell ref="E232:G232"/>
    <mergeCell ref="A233:H233"/>
    <mergeCell ref="B234:H234"/>
    <mergeCell ref="B235:H235"/>
    <mergeCell ref="D140:E140"/>
    <mergeCell ref="D141:E141"/>
    <mergeCell ref="D142:E142"/>
    <mergeCell ref="D143:E143"/>
    <mergeCell ref="A231:B231"/>
    <mergeCell ref="C231:D231"/>
    <mergeCell ref="E231:G231"/>
    <mergeCell ref="A133:H133"/>
    <mergeCell ref="A134:B134"/>
    <mergeCell ref="C134:D134"/>
    <mergeCell ref="E134:G134"/>
    <mergeCell ref="D138:E138"/>
    <mergeCell ref="D139:E139"/>
    <mergeCell ref="A129:H129"/>
    <mergeCell ref="A130:B130"/>
    <mergeCell ref="C130:D130"/>
    <mergeCell ref="E130:G130"/>
    <mergeCell ref="A131:H131"/>
    <mergeCell ref="A132:B132"/>
    <mergeCell ref="C132:D132"/>
    <mergeCell ref="E132:G132"/>
    <mergeCell ref="A124:H124"/>
    <mergeCell ref="A125:B125"/>
    <mergeCell ref="C125:D125"/>
    <mergeCell ref="E125:G125"/>
    <mergeCell ref="A128:B128"/>
    <mergeCell ref="C128:D128"/>
    <mergeCell ref="E128:G128"/>
    <mergeCell ref="A120:H120"/>
    <mergeCell ref="A121:B121"/>
    <mergeCell ref="C121:D121"/>
    <mergeCell ref="E121:G121"/>
    <mergeCell ref="A122:H122"/>
    <mergeCell ref="A123:B123"/>
    <mergeCell ref="C123:D123"/>
    <mergeCell ref="E123:G123"/>
    <mergeCell ref="A115:H115"/>
    <mergeCell ref="A116:B116"/>
    <mergeCell ref="C116:D116"/>
    <mergeCell ref="E116:G116"/>
    <mergeCell ref="A119:B119"/>
    <mergeCell ref="C119:D119"/>
    <mergeCell ref="E119:G119"/>
    <mergeCell ref="A111:H111"/>
    <mergeCell ref="A112:B112"/>
    <mergeCell ref="C112:D112"/>
    <mergeCell ref="E112:G112"/>
    <mergeCell ref="A113:H113"/>
    <mergeCell ref="A114:B114"/>
    <mergeCell ref="C114:D114"/>
    <mergeCell ref="E114:G114"/>
    <mergeCell ref="A106:H106"/>
    <mergeCell ref="A107:B107"/>
    <mergeCell ref="C107:D107"/>
    <mergeCell ref="E107:G107"/>
    <mergeCell ref="A110:B110"/>
    <mergeCell ref="C110:D110"/>
    <mergeCell ref="E110:G110"/>
    <mergeCell ref="A102:H102"/>
    <mergeCell ref="A103:B103"/>
    <mergeCell ref="C103:D103"/>
    <mergeCell ref="E103:G103"/>
    <mergeCell ref="A104:H104"/>
    <mergeCell ref="A105:B105"/>
    <mergeCell ref="C105:D105"/>
    <mergeCell ref="E105:G105"/>
    <mergeCell ref="A97:H97"/>
    <mergeCell ref="A98:B98"/>
    <mergeCell ref="C98:D98"/>
    <mergeCell ref="E98:G98"/>
    <mergeCell ref="A101:B101"/>
    <mergeCell ref="C101:D101"/>
    <mergeCell ref="E101:G101"/>
    <mergeCell ref="A93:H93"/>
    <mergeCell ref="A94:B94"/>
    <mergeCell ref="C94:D94"/>
    <mergeCell ref="E94:G94"/>
    <mergeCell ref="A95:H95"/>
    <mergeCell ref="A96:B96"/>
    <mergeCell ref="C96:D96"/>
    <mergeCell ref="E96:G96"/>
    <mergeCell ref="A88:H88"/>
    <mergeCell ref="A89:B89"/>
    <mergeCell ref="C89:D89"/>
    <mergeCell ref="E89:G89"/>
    <mergeCell ref="A92:B92"/>
    <mergeCell ref="C92:D92"/>
    <mergeCell ref="E92:G92"/>
    <mergeCell ref="A84:H84"/>
    <mergeCell ref="A85:B85"/>
    <mergeCell ref="C85:D85"/>
    <mergeCell ref="E85:G85"/>
    <mergeCell ref="A86:H86"/>
    <mergeCell ref="A87:B87"/>
    <mergeCell ref="C87:D87"/>
    <mergeCell ref="E87:G87"/>
    <mergeCell ref="A79:H79"/>
    <mergeCell ref="A80:B80"/>
    <mergeCell ref="C80:D80"/>
    <mergeCell ref="E80:G80"/>
    <mergeCell ref="A83:B83"/>
    <mergeCell ref="C83:D83"/>
    <mergeCell ref="E83:G83"/>
    <mergeCell ref="A75:H75"/>
    <mergeCell ref="A76:B76"/>
    <mergeCell ref="C76:D76"/>
    <mergeCell ref="E76:G76"/>
    <mergeCell ref="A77:H77"/>
    <mergeCell ref="A78:B78"/>
    <mergeCell ref="C78:D78"/>
    <mergeCell ref="E78:G78"/>
    <mergeCell ref="A70:H70"/>
    <mergeCell ref="A71:B71"/>
    <mergeCell ref="C71:D71"/>
    <mergeCell ref="E71:G71"/>
    <mergeCell ref="A74:B74"/>
    <mergeCell ref="C74:D74"/>
    <mergeCell ref="E74:G74"/>
    <mergeCell ref="A66:H66"/>
    <mergeCell ref="A67:B67"/>
    <mergeCell ref="C67:D67"/>
    <mergeCell ref="E67:G67"/>
    <mergeCell ref="A68:H68"/>
    <mergeCell ref="A69:B69"/>
    <mergeCell ref="C69:D69"/>
    <mergeCell ref="E69:G69"/>
    <mergeCell ref="A61:H61"/>
    <mergeCell ref="A62:B62"/>
    <mergeCell ref="C62:D62"/>
    <mergeCell ref="E62:G62"/>
    <mergeCell ref="A65:B65"/>
    <mergeCell ref="C65:D65"/>
    <mergeCell ref="E65:G65"/>
    <mergeCell ref="A57:H57"/>
    <mergeCell ref="A58:B58"/>
    <mergeCell ref="C58:D58"/>
    <mergeCell ref="E58:G58"/>
    <mergeCell ref="A59:H59"/>
    <mergeCell ref="A60:B60"/>
    <mergeCell ref="C60:D60"/>
    <mergeCell ref="E60:G60"/>
    <mergeCell ref="A52:H52"/>
    <mergeCell ref="A53:B53"/>
    <mergeCell ref="C53:D53"/>
    <mergeCell ref="E53:G53"/>
    <mergeCell ref="A56:B56"/>
    <mergeCell ref="C56:D56"/>
    <mergeCell ref="E56:G56"/>
    <mergeCell ref="A48:H48"/>
    <mergeCell ref="A49:B49"/>
    <mergeCell ref="C49:D49"/>
    <mergeCell ref="E49:G49"/>
    <mergeCell ref="A50:H50"/>
    <mergeCell ref="A51:B51"/>
    <mergeCell ref="C51:D51"/>
    <mergeCell ref="E51:G51"/>
    <mergeCell ref="A30:J30"/>
    <mergeCell ref="A31:J31"/>
    <mergeCell ref="A34:J34"/>
    <mergeCell ref="A35:J35"/>
    <mergeCell ref="A38:J38"/>
    <mergeCell ref="A47:B47"/>
    <mergeCell ref="C47:D47"/>
    <mergeCell ref="E47:G47"/>
    <mergeCell ref="A20:J20"/>
    <mergeCell ref="A21:J21"/>
    <mergeCell ref="A22:J22"/>
    <mergeCell ref="A23:J23"/>
    <mergeCell ref="A26:J26"/>
    <mergeCell ref="A27:J27"/>
    <mergeCell ref="A1:J1"/>
    <mergeCell ref="A2:J2"/>
    <mergeCell ref="A3:J3"/>
    <mergeCell ref="A4:J4"/>
    <mergeCell ref="A5:J5"/>
    <mergeCell ref="A7:J7"/>
  </mergeCells>
  <pageMargins left="0.7" right="0.47" top="0.75" bottom="0.75" header="0.3" footer="0.3"/>
  <pageSetup paperSize="9" scale="83" orientation="portrait" horizontalDpi="4294967293" r:id="rId1"/>
  <drawing r:id="rId2"/>
</worksheet>
</file>

<file path=xl/worksheets/sheet48.xml><?xml version="1.0" encoding="utf-8"?>
<worksheet xmlns="http://schemas.openxmlformats.org/spreadsheetml/2006/main" xmlns:r="http://schemas.openxmlformats.org/officeDocument/2006/relationships">
  <dimension ref="A1:N399"/>
  <sheetViews>
    <sheetView view="pageBreakPreview" topLeftCell="A234" zoomScale="80" zoomScaleNormal="85" zoomScaleSheetLayoutView="80" workbookViewId="0">
      <selection activeCell="L381" sqref="L381"/>
    </sheetView>
  </sheetViews>
  <sheetFormatPr defaultRowHeight="17.25" customHeight="1"/>
  <cols>
    <col min="1" max="1" width="4.42578125" style="1" customWidth="1"/>
    <col min="2" max="2" width="19.140625" style="1" customWidth="1"/>
    <col min="3" max="3" width="11.85546875" style="1" customWidth="1"/>
    <col min="4" max="4" width="10.85546875" style="1" customWidth="1"/>
    <col min="5" max="6" width="11.85546875" style="1" customWidth="1"/>
    <col min="7" max="7" width="18.5703125" style="1" customWidth="1"/>
    <col min="8" max="8" width="11.85546875" style="1" customWidth="1"/>
    <col min="9" max="10" width="2.5703125" style="1" customWidth="1"/>
    <col min="11" max="13" width="8.28515625" style="1" customWidth="1"/>
    <col min="14" max="15" width="11.85546875" style="1" customWidth="1"/>
    <col min="16" max="16384" width="9.140625" style="1"/>
  </cols>
  <sheetData>
    <row r="1" spans="1:14" ht="17.25" customHeight="1">
      <c r="A1" s="352" t="str">
        <f>alokasi!A1</f>
        <v>PEMERINTAH KABUPATEN HULU SUNGAI SELATAN</v>
      </c>
      <c r="B1" s="352"/>
      <c r="C1" s="352"/>
      <c r="D1" s="352"/>
      <c r="E1" s="352"/>
      <c r="F1" s="352"/>
      <c r="G1" s="352"/>
      <c r="H1" s="352"/>
      <c r="I1" s="352"/>
      <c r="J1" s="352"/>
    </row>
    <row r="2" spans="1:14" ht="17.25" customHeight="1">
      <c r="A2" s="352" t="str">
        <f>alokasi!A2</f>
        <v>DINAS PENDIDIKAN</v>
      </c>
      <c r="B2" s="352"/>
      <c r="C2" s="352"/>
      <c r="D2" s="352"/>
      <c r="E2" s="352"/>
      <c r="F2" s="352"/>
      <c r="G2" s="352"/>
      <c r="H2" s="352"/>
      <c r="I2" s="352"/>
      <c r="J2" s="352"/>
    </row>
    <row r="3" spans="1:14" ht="17.25" customHeight="1">
      <c r="A3" s="349" t="str">
        <f>alokasi!A3</f>
        <v>SEKOLAH MENENGAH KEJURUAN NEGERI 2 KANDANGAN</v>
      </c>
      <c r="B3" s="349"/>
      <c r="C3" s="349"/>
      <c r="D3" s="349"/>
      <c r="E3" s="349"/>
      <c r="F3" s="349"/>
      <c r="G3" s="349"/>
      <c r="H3" s="349"/>
      <c r="I3" s="349"/>
      <c r="J3" s="349"/>
    </row>
    <row r="4" spans="1:14" ht="17.25" customHeight="1">
      <c r="A4" s="352" t="str">
        <f>alokasi!A4</f>
        <v>Jln .Gambah Dalam No 77 Telp. 22156 Kandangan 71215</v>
      </c>
      <c r="B4" s="352"/>
      <c r="C4" s="352"/>
      <c r="D4" s="352"/>
      <c r="E4" s="352"/>
      <c r="F4" s="352"/>
      <c r="G4" s="352"/>
      <c r="H4" s="352"/>
      <c r="I4" s="352"/>
      <c r="J4" s="352"/>
    </row>
    <row r="5" spans="1:14" ht="17.25" customHeight="1" thickBot="1">
      <c r="A5" s="478" t="str">
        <f>alokasi!A5</f>
        <v>Website : www.smkn2kandangan.sch.id  Email  : smkn2kdg@yahoo.co.id</v>
      </c>
      <c r="B5" s="478"/>
      <c r="C5" s="478"/>
      <c r="D5" s="478"/>
      <c r="E5" s="478"/>
      <c r="F5" s="478"/>
      <c r="G5" s="478"/>
      <c r="H5" s="478"/>
      <c r="I5" s="478"/>
      <c r="J5" s="478"/>
    </row>
    <row r="6" spans="1:14" ht="17.25" customHeight="1" thickTop="1"/>
    <row r="7" spans="1:14" ht="17.25" customHeight="1">
      <c r="A7" s="317" t="s">
        <v>58</v>
      </c>
      <c r="B7" s="317"/>
      <c r="C7" s="317"/>
      <c r="D7" s="317"/>
      <c r="E7" s="317"/>
      <c r="F7" s="317"/>
      <c r="G7" s="317"/>
      <c r="H7" s="317"/>
      <c r="I7" s="317"/>
      <c r="J7" s="317"/>
    </row>
    <row r="9" spans="1:14" ht="17.25" customHeight="1">
      <c r="A9" s="1" t="s">
        <v>373</v>
      </c>
      <c r="C9" s="1" t="str">
        <f>": "&amp;data!$C$3</f>
        <v>: SMKN 1 Barabai</v>
      </c>
    </row>
    <row r="10" spans="1:14" ht="17.25" customHeight="1">
      <c r="A10" s="1" t="s">
        <v>374</v>
      </c>
      <c r="C10" s="1" t="str">
        <f>": "&amp;data!$C$17</f>
        <v>: Bisnis dan Pemasaran</v>
      </c>
    </row>
    <row r="11" spans="1:14" ht="17.25" customHeight="1">
      <c r="A11" s="1" t="s">
        <v>200</v>
      </c>
      <c r="C11" s="1" t="str">
        <f>": "&amp;data!$C$18</f>
        <v>: Bisnis Daring dan Pemasaran</v>
      </c>
    </row>
    <row r="12" spans="1:14" ht="17.25" customHeight="1">
      <c r="A12" s="1" t="s">
        <v>0</v>
      </c>
      <c r="C12" s="1" t="str">
        <f>": "&amp;data!$C$5</f>
        <v>: Administrasi Transakssi</v>
      </c>
    </row>
    <row r="13" spans="1:14" ht="17.25" customHeight="1">
      <c r="A13" s="1" t="s">
        <v>1</v>
      </c>
      <c r="C13" s="1" t="str">
        <f>": "&amp;data!$C$6</f>
        <v>: XI  BDP</v>
      </c>
    </row>
    <row r="14" spans="1:14" ht="17.25" customHeight="1">
      <c r="A14" s="1" t="s">
        <v>38</v>
      </c>
      <c r="C14" s="1" t="str">
        <f>matrik!B4</f>
        <v>Genap</v>
      </c>
    </row>
    <row r="15" spans="1:14" ht="17.25" customHeight="1">
      <c r="A15" s="1" t="s">
        <v>378</v>
      </c>
      <c r="C15" s="96"/>
      <c r="D15" s="96"/>
      <c r="K15" s="1" t="s">
        <v>80</v>
      </c>
      <c r="L15" s="1" t="s">
        <v>385</v>
      </c>
      <c r="M15" s="1" t="s">
        <v>386</v>
      </c>
    </row>
    <row r="16" spans="1:14" ht="17.25" customHeight="1">
      <c r="A16" s="1" t="s">
        <v>379</v>
      </c>
      <c r="C16" s="96" t="e">
        <f>": "&amp;silabus!#REF!&amp;" JP"</f>
        <v>#REF!</v>
      </c>
      <c r="D16" s="96"/>
      <c r="K16" s="96" t="e">
        <f>silabus!#REF!</f>
        <v>#REF!</v>
      </c>
      <c r="L16" s="1" t="e">
        <f>K16*45</f>
        <v>#REF!</v>
      </c>
      <c r="M16" s="1" t="e">
        <f>L16-H49-H53</f>
        <v>#REF!</v>
      </c>
      <c r="N16" s="1" t="s">
        <v>80</v>
      </c>
    </row>
    <row r="17" spans="1:14" ht="17.25" customHeight="1">
      <c r="A17" s="1" t="s">
        <v>380</v>
      </c>
      <c r="C17" s="96" t="e">
        <f>": "&amp;silabus!#REF!&amp;" JP"</f>
        <v>#REF!</v>
      </c>
      <c r="D17" s="96"/>
      <c r="K17" s="96" t="e">
        <f>silabus!#REF!</f>
        <v>#REF!</v>
      </c>
      <c r="L17" s="1" t="e">
        <f>K17*45</f>
        <v>#REF!</v>
      </c>
      <c r="M17" s="1" t="e">
        <f>L17</f>
        <v>#REF!</v>
      </c>
      <c r="N17" s="1" t="s">
        <v>80</v>
      </c>
    </row>
    <row r="19" spans="1:14" ht="17.25" customHeight="1">
      <c r="A19" s="5" t="s">
        <v>59</v>
      </c>
    </row>
    <row r="20" spans="1:14" ht="17.25" customHeight="1">
      <c r="A20" s="327" t="str">
        <f>silabus!$A$14&amp;" "&amp;silabus!$B$14</f>
        <v>KI-1 : Menghayati dan mengamalkan ajaran agama yang dianutnya</v>
      </c>
      <c r="B20" s="327"/>
      <c r="C20" s="327"/>
      <c r="D20" s="327"/>
      <c r="E20" s="327"/>
      <c r="F20" s="327"/>
      <c r="G20" s="327"/>
      <c r="H20" s="327"/>
      <c r="I20" s="327"/>
      <c r="J20" s="327"/>
    </row>
    <row r="21" spans="1:14" ht="17.25" customHeight="1">
      <c r="A21" s="327" t="str">
        <f>silabus!$A$15&amp;" "&amp;silabus!$B$15</f>
        <v>KI-2 : Menghayati dan mengamalkan perilaku jujur, disiplin, santun, peduli (gotong royong, kerja sama, toleran, damai), bertanggung-jawab, responsif, dan proaktif melalui keteladanan, pemberian nasihat, penguatan, pembiasaan, dan pengkondisian secara berkesinambungan serta menunjukkan sikap sebagai bagian dari solusi atas berbagai permasalahan dalam berinteraksi secara efektif dengan lingkungan sosial dan alam serta dalam menempatkan diri sebagai cerminan bangsa dalam pergaulan dunia</v>
      </c>
      <c r="B21" s="327"/>
      <c r="C21" s="327"/>
      <c r="D21" s="327"/>
      <c r="E21" s="327"/>
      <c r="F21" s="327"/>
      <c r="G21" s="327"/>
      <c r="H21" s="327"/>
      <c r="I21" s="327"/>
      <c r="J21" s="327"/>
    </row>
    <row r="22" spans="1:14" ht="64.5" customHeight="1">
      <c r="A22" s="327" t="str">
        <f>silabus!$A$16&amp;" "&amp;silabus!$B$16</f>
        <v>KI-3 : Memahami, menerapkan, menganalisis, dan mengevaluasi tentang pengetahuan faktual, konseptual, operasional dasar, dan metakognitif sesuai dengan bidang dan lingkup kerja Bisnis Daring dan Pemasaran pada tingkat teknis, spesifik, detil, dan kompleks, berkenaan dengan ilmu pengetahuan, teknologi, seni, budaya, dan humaniora dalam konteks pengembangan potensi diri sebagai bagian dari keluarga, sekolah, dunia kerja, warga masyarakat nasional, regional, dan internasional.</v>
      </c>
      <c r="B22" s="327"/>
      <c r="C22" s="327"/>
      <c r="D22" s="327"/>
      <c r="E22" s="327"/>
      <c r="F22" s="327"/>
      <c r="G22" s="327"/>
      <c r="H22" s="327"/>
      <c r="I22" s="327"/>
      <c r="J22" s="327"/>
    </row>
    <row r="23" spans="1:14" ht="144.75" customHeight="1">
      <c r="A23" s="327" t="str">
        <f>silabus!$A$17&amp;" "&amp;silabus!$B$17</f>
        <v>KI-4 : Melaksanakan tugas spesifik dengan menggunakan alat, informasi, dan prosedur kerja yang lazim dilakukan serta memecahkan masalah sesuai dengan lingkup Administrasi Umum sebagai Dasar Bidang Bisnis dan Manajemen. Menampilkan kinerja di bawah bimbingan dengan mutu dan kuantitas yang terukur sesuai dengan standar kompetensi kerja. Menunjukkan keterampilan menalar, mengolah, dan menyaji secara efektif, kreatif, produktif, kritis, mandiri, kolaboratif, komunikatif, dan solutif dalam ranah abstrak terkait dengan pengembangan dari yang dipelajarinya di sekolah, serta mampu melaksanakan tugas spesifik di bawah pengawasan langsung. Menunjukkan keterampilan mempersepsi, kesiapan, meniru, membiasakan, gerak mahir, menjadikan gerak alami dalam ranah konkret terkait dengan pengembangan dari yang dipelajarinya di sekolah, serta mampu melaksanakan tugas spesifik di bawah pengawasan langsung.</v>
      </c>
      <c r="B23" s="327"/>
      <c r="C23" s="327"/>
      <c r="D23" s="327"/>
      <c r="E23" s="327"/>
      <c r="F23" s="327"/>
      <c r="G23" s="327"/>
      <c r="H23" s="327"/>
      <c r="I23" s="327"/>
      <c r="J23" s="327"/>
    </row>
    <row r="25" spans="1:14" ht="17.25" customHeight="1">
      <c r="A25" s="5" t="s">
        <v>60</v>
      </c>
    </row>
    <row r="26" spans="1:14" ht="17.25" customHeight="1">
      <c r="A26" s="327" t="e">
        <f>silabus!#REF!</f>
        <v>#REF!</v>
      </c>
      <c r="B26" s="327"/>
      <c r="C26" s="327"/>
      <c r="D26" s="327"/>
      <c r="E26" s="327"/>
      <c r="F26" s="327"/>
      <c r="G26" s="327"/>
      <c r="H26" s="327"/>
      <c r="I26" s="327"/>
      <c r="J26" s="327"/>
    </row>
    <row r="27" spans="1:14" ht="17.25" customHeight="1">
      <c r="A27" s="327" t="e">
        <f>silabus!#REF!</f>
        <v>#REF!</v>
      </c>
      <c r="B27" s="327"/>
      <c r="C27" s="327"/>
      <c r="D27" s="327"/>
      <c r="E27" s="327"/>
      <c r="F27" s="327"/>
      <c r="G27" s="327"/>
      <c r="H27" s="327"/>
      <c r="I27" s="327"/>
      <c r="J27" s="327"/>
    </row>
    <row r="29" spans="1:14" ht="17.25" customHeight="1">
      <c r="A29" s="5" t="s">
        <v>92</v>
      </c>
    </row>
    <row r="30" spans="1:14" ht="49.5" customHeight="1">
      <c r="A30" s="327" t="e">
        <f>silabus!#REF!</f>
        <v>#REF!</v>
      </c>
      <c r="B30" s="327"/>
      <c r="C30" s="327"/>
      <c r="D30" s="327"/>
      <c r="E30" s="327"/>
      <c r="F30" s="327"/>
      <c r="G30" s="327"/>
      <c r="H30" s="327"/>
      <c r="I30" s="327"/>
      <c r="J30" s="327"/>
    </row>
    <row r="31" spans="1:14" ht="49.5" customHeight="1">
      <c r="A31" s="327" t="e">
        <f>silabus!#REF!</f>
        <v>#REF!</v>
      </c>
      <c r="B31" s="327"/>
      <c r="C31" s="327"/>
      <c r="D31" s="327"/>
      <c r="E31" s="327"/>
      <c r="F31" s="327"/>
      <c r="G31" s="327"/>
      <c r="H31" s="327"/>
      <c r="I31" s="327"/>
      <c r="J31" s="327"/>
    </row>
    <row r="33" spans="1:10" ht="17.25" customHeight="1">
      <c r="A33" s="5" t="s">
        <v>93</v>
      </c>
    </row>
    <row r="34" spans="1:10" ht="97.5" customHeight="1">
      <c r="A34" s="327" t="e">
        <f>matrik!#REF!</f>
        <v>#REF!</v>
      </c>
      <c r="B34" s="327"/>
      <c r="C34" s="327"/>
      <c r="D34" s="327"/>
      <c r="E34" s="327"/>
      <c r="F34" s="327"/>
      <c r="G34" s="327"/>
      <c r="H34" s="327"/>
      <c r="I34" s="327"/>
      <c r="J34" s="327"/>
    </row>
    <row r="35" spans="1:10" ht="66.75" customHeight="1">
      <c r="A35" s="327" t="e">
        <f>matrik!#REF!</f>
        <v>#REF!</v>
      </c>
      <c r="B35" s="327"/>
      <c r="C35" s="327"/>
      <c r="D35" s="327"/>
      <c r="E35" s="327"/>
      <c r="F35" s="327"/>
      <c r="G35" s="327"/>
      <c r="H35" s="327"/>
      <c r="I35" s="327"/>
      <c r="J35" s="327"/>
    </row>
    <row r="37" spans="1:10" ht="17.25" customHeight="1">
      <c r="A37" s="5" t="s">
        <v>94</v>
      </c>
    </row>
    <row r="38" spans="1:10" ht="67.5" customHeight="1">
      <c r="A38" s="327" t="e">
        <f>silabus!#REF!</f>
        <v>#REF!</v>
      </c>
      <c r="B38" s="327"/>
      <c r="C38" s="327"/>
      <c r="D38" s="327"/>
      <c r="E38" s="327"/>
      <c r="F38" s="327"/>
      <c r="G38" s="327"/>
      <c r="H38" s="327"/>
      <c r="I38" s="327"/>
      <c r="J38" s="327"/>
    </row>
    <row r="40" spans="1:10" ht="17.25" customHeight="1">
      <c r="A40" s="5" t="s">
        <v>95</v>
      </c>
    </row>
    <row r="41" spans="1:10" ht="17.25" customHeight="1">
      <c r="A41" s="1">
        <v>1</v>
      </c>
      <c r="B41" s="1" t="s">
        <v>370</v>
      </c>
      <c r="C41" s="1" t="str">
        <f>data!$C$13</f>
        <v>Saintifik</v>
      </c>
    </row>
    <row r="42" spans="1:10" ht="17.25" customHeight="1">
      <c r="A42" s="1">
        <v>2</v>
      </c>
      <c r="B42" s="1" t="s">
        <v>371</v>
      </c>
      <c r="C42" s="1" t="str">
        <f>data!$C$14</f>
        <v>Problem based learning</v>
      </c>
    </row>
    <row r="43" spans="1:10" ht="17.25" customHeight="1">
      <c r="A43" s="1">
        <v>3</v>
      </c>
      <c r="B43" s="1" t="s">
        <v>372</v>
      </c>
      <c r="C43" s="1" t="str">
        <f>data!$C$15</f>
        <v>Paparan, diskusi, tanya jawab, praktik dan eksperimen</v>
      </c>
    </row>
    <row r="45" spans="1:10" ht="17.25" customHeight="1">
      <c r="A45" s="5" t="s">
        <v>96</v>
      </c>
    </row>
    <row r="46" spans="1:10" ht="17.25" customHeight="1">
      <c r="A46" s="1">
        <v>1</v>
      </c>
      <c r="B46" s="1" t="str">
        <f>"Pertemuan ke "&amp;A46&amp;" = "&amp;data!$C$12&amp;" JP"</f>
        <v>Pertemuan ke 1 = 6 JP</v>
      </c>
    </row>
    <row r="47" spans="1:10" s="231" customFormat="1" ht="63">
      <c r="A47" s="467" t="s">
        <v>97</v>
      </c>
      <c r="B47" s="337"/>
      <c r="C47" s="467" t="s">
        <v>18</v>
      </c>
      <c r="D47" s="468"/>
      <c r="E47" s="467" t="str">
        <f>"Deskripsi Kegiatan / Pendekatan "&amp;C41</f>
        <v>Deskripsi Kegiatan / Pendekatan Saintifik</v>
      </c>
      <c r="F47" s="474"/>
      <c r="G47" s="468"/>
      <c r="H47" s="230" t="s">
        <v>384</v>
      </c>
    </row>
    <row r="48" spans="1:10" ht="17.25" customHeight="1">
      <c r="A48" s="463" t="s">
        <v>98</v>
      </c>
      <c r="B48" s="464"/>
      <c r="C48" s="464"/>
      <c r="D48" s="464"/>
      <c r="E48" s="464"/>
      <c r="F48" s="464"/>
      <c r="G48" s="464"/>
      <c r="H48" s="465"/>
    </row>
    <row r="49" spans="1:8" ht="186" customHeight="1">
      <c r="A49" s="463"/>
      <c r="B49" s="465"/>
      <c r="C49" s="489"/>
      <c r="D49" s="490"/>
      <c r="E49" s="475" t="str">
        <f>"1. Guru memberi salam, selanjutnya menanyakan kabar peserta didik, dengan menyampaikan ucapan “Bagaimana kabar kalian hari ini? Sudah siapkah belajar? Siapa yang tidak hadir dalam pembelajaran hari ini"&amp;"
2. Guru meminta peserta didik untuk mengecek kerapian seragam dan kebersihan kelas, minimal di sekitar meja dan kursi tempat duduknya"&amp;"
3. Guru meminta salah satu peserta didik untuk memimpin do’a"&amp;" 
4. Guru mengajukan pertanyaan tentang, materi pelajaran
5. Guru menyampaikan KD dan tujuan pembelajaran ranah pengetahuan yang akan dicapai"&amp;"
6. Guru menyampaikan manfaat pelajaran
7. Guru membagi kelas dalam kelompok yang masing-masing beranggotakan 3 peserta didik"</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pengetahuan yang akan dicapai
6. Guru menyampaikan manfaat pelajaran
7. Guru membagi kelas dalam kelompok yang masing-masing beranggotakan 3 peserta didik</v>
      </c>
      <c r="F49" s="476"/>
      <c r="G49" s="477"/>
      <c r="H49" s="229">
        <v>15</v>
      </c>
    </row>
    <row r="50" spans="1:8" ht="17.25" customHeight="1">
      <c r="A50" s="463" t="s">
        <v>99</v>
      </c>
      <c r="B50" s="464"/>
      <c r="C50" s="464"/>
      <c r="D50" s="464"/>
      <c r="E50" s="464"/>
      <c r="F50" s="464"/>
      <c r="G50" s="464"/>
      <c r="H50" s="465"/>
    </row>
    <row r="51" spans="1:8" ht="258.75" customHeight="1">
      <c r="A51" s="463"/>
      <c r="B51" s="465"/>
      <c r="C51" s="475" t="str">
        <f>matrik!C13</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51" s="477"/>
      <c r="E51" s="475" t="e">
        <f>silabus!#REF!</f>
        <v>#REF!</v>
      </c>
      <c r="F51" s="476"/>
      <c r="G51" s="477"/>
      <c r="H51" s="229" t="e">
        <f>M16</f>
        <v>#REF!</v>
      </c>
    </row>
    <row r="52" spans="1:8" ht="17.25" customHeight="1">
      <c r="A52" s="463" t="s">
        <v>100</v>
      </c>
      <c r="B52" s="464"/>
      <c r="C52" s="464"/>
      <c r="D52" s="464"/>
      <c r="E52" s="464"/>
      <c r="F52" s="464"/>
      <c r="G52" s="464"/>
      <c r="H52" s="465"/>
    </row>
    <row r="53" spans="1:8" ht="102.75" customHeight="1">
      <c r="A53" s="463"/>
      <c r="B53" s="465"/>
      <c r="C53" s="491"/>
      <c r="D53" s="492"/>
      <c r="E53" s="475" t="s">
        <v>383</v>
      </c>
      <c r="F53" s="476"/>
      <c r="G53" s="477"/>
      <c r="H53" s="229">
        <v>15</v>
      </c>
    </row>
    <row r="55" spans="1:8" ht="17.25" customHeight="1">
      <c r="A55" s="1">
        <v>2</v>
      </c>
      <c r="B55" s="1" t="str">
        <f>"Pertemuan ke "&amp;A55&amp;" = "&amp;data!$C$12&amp;" JP"</f>
        <v>Pertemuan ke 2 = 6 JP</v>
      </c>
    </row>
    <row r="56" spans="1:8" ht="17.25" customHeight="1">
      <c r="A56" s="467" t="s">
        <v>97</v>
      </c>
      <c r="B56" s="337"/>
      <c r="C56" s="467" t="s">
        <v>18</v>
      </c>
      <c r="D56" s="468"/>
      <c r="E56" s="467" t="str">
        <f>E47</f>
        <v>Deskripsi Kegiatan / Pendekatan Saintifik</v>
      </c>
      <c r="F56" s="474"/>
      <c r="G56" s="468"/>
      <c r="H56" s="230" t="s">
        <v>35</v>
      </c>
    </row>
    <row r="57" spans="1:8" ht="17.25" customHeight="1">
      <c r="A57" s="463" t="s">
        <v>98</v>
      </c>
      <c r="B57" s="464"/>
      <c r="C57" s="464"/>
      <c r="D57" s="464"/>
      <c r="E57" s="464"/>
      <c r="F57" s="464"/>
      <c r="G57" s="464"/>
      <c r="H57" s="465"/>
    </row>
    <row r="58" spans="1:8" ht="186" customHeight="1">
      <c r="A58" s="463"/>
      <c r="B58" s="465"/>
      <c r="C58" s="489"/>
      <c r="D58" s="490"/>
      <c r="E58" s="475" t="str">
        <f>"1. Guru memberi salam, selanjutnya menanyakan kabar peserta didik, dengan menyampaikan ucapan “Bagaimana kabar kalian hari ini? Sudah siapkah belajar? Siapa yang tidak hadir dalam pembelajaran hari ini"&amp;"
2. Guru meminta peserta didik untuk mengecek kerapian seragam dan kebersihan kelas, minimal di sekitar meja dan kursi tempat duduknya"&amp;"
3. Guru meminta salah satu peserta didik untuk memimpin do’a"&amp;" 
4. Guru mengajukan pertanyaan tentang, materi pelajaran
5. Guru menyampaikan KD dan tujuan pembelajaran ranah keterampilan yang akan dicapai"&amp;"
6. Guru menyampaikan manfaat pelajaran
7. Guru membagi kelas dalam kelompok yang masing-masing beranggotakan 3 peserta didik"</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58" s="476"/>
      <c r="G58" s="477"/>
      <c r="H58" s="229">
        <f>H49</f>
        <v>15</v>
      </c>
    </row>
    <row r="59" spans="1:8" ht="17.25" customHeight="1">
      <c r="A59" s="463" t="s">
        <v>99</v>
      </c>
      <c r="B59" s="464"/>
      <c r="C59" s="464"/>
      <c r="D59" s="464"/>
      <c r="E59" s="464"/>
      <c r="F59" s="464"/>
      <c r="G59" s="464"/>
      <c r="H59" s="465"/>
    </row>
    <row r="60" spans="1:8" ht="261.75" customHeight="1">
      <c r="A60" s="463"/>
      <c r="B60" s="465"/>
      <c r="C60" s="475" t="str">
        <f>C51</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60" s="477"/>
      <c r="E60" s="475" t="e">
        <f>E51</f>
        <v>#REF!</v>
      </c>
      <c r="F60" s="476"/>
      <c r="G60" s="477"/>
      <c r="H60" s="229" t="e">
        <f>H51</f>
        <v>#REF!</v>
      </c>
    </row>
    <row r="61" spans="1:8" ht="17.25" customHeight="1">
      <c r="A61" s="463" t="s">
        <v>100</v>
      </c>
      <c r="B61" s="464"/>
      <c r="C61" s="464"/>
      <c r="D61" s="464"/>
      <c r="E61" s="464"/>
      <c r="F61" s="464"/>
      <c r="G61" s="464"/>
      <c r="H61" s="465"/>
    </row>
    <row r="62" spans="1:8" ht="102.75" customHeight="1">
      <c r="A62" s="463"/>
      <c r="B62" s="465"/>
      <c r="C62" s="475"/>
      <c r="D62" s="477"/>
      <c r="E62" s="475" t="str">
        <f>E53</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62" s="476"/>
      <c r="G62" s="477"/>
      <c r="H62" s="295">
        <f>H53</f>
        <v>15</v>
      </c>
    </row>
    <row r="63" spans="1:8" ht="17.25" hidden="1" customHeight="1"/>
    <row r="64" spans="1:8" ht="17.25" hidden="1" customHeight="1">
      <c r="A64" s="1">
        <v>3</v>
      </c>
      <c r="B64" s="1" t="str">
        <f>"Pertemuan ke "&amp;A64&amp;" = "&amp;data!$C$12&amp;" JP"</f>
        <v>Pertemuan ke 3 = 6 JP</v>
      </c>
    </row>
    <row r="65" spans="1:8" ht="17.25" hidden="1" customHeight="1">
      <c r="A65" s="467" t="s">
        <v>97</v>
      </c>
      <c r="B65" s="337"/>
      <c r="C65" s="467" t="s">
        <v>18</v>
      </c>
      <c r="D65" s="468"/>
      <c r="E65" s="467" t="str">
        <f>E56</f>
        <v>Deskripsi Kegiatan / Pendekatan Saintifik</v>
      </c>
      <c r="F65" s="474"/>
      <c r="G65" s="468"/>
      <c r="H65" s="230" t="s">
        <v>35</v>
      </c>
    </row>
    <row r="66" spans="1:8" ht="17.25" hidden="1" customHeight="1">
      <c r="A66" s="463" t="s">
        <v>98</v>
      </c>
      <c r="B66" s="464"/>
      <c r="C66" s="464"/>
      <c r="D66" s="464"/>
      <c r="E66" s="464"/>
      <c r="F66" s="464"/>
      <c r="G66" s="464"/>
      <c r="H66" s="465"/>
    </row>
    <row r="67" spans="1:8" ht="187.5" hidden="1" customHeight="1">
      <c r="A67" s="463"/>
      <c r="B67" s="465"/>
      <c r="C67" s="489"/>
      <c r="D67" s="490"/>
      <c r="E67" s="475" t="str">
        <f>E58</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67" s="476"/>
      <c r="G67" s="477"/>
      <c r="H67" s="228">
        <f>H58</f>
        <v>15</v>
      </c>
    </row>
    <row r="68" spans="1:8" ht="17.25" hidden="1" customHeight="1">
      <c r="A68" s="463" t="s">
        <v>99</v>
      </c>
      <c r="B68" s="464"/>
      <c r="C68" s="464"/>
      <c r="D68" s="464"/>
      <c r="E68" s="464"/>
      <c r="F68" s="464"/>
      <c r="G68" s="464"/>
      <c r="H68" s="465"/>
    </row>
    <row r="69" spans="1:8" ht="248.25" hidden="1" customHeight="1">
      <c r="A69" s="463"/>
      <c r="B69" s="465"/>
      <c r="C69" s="475" t="str">
        <f>C60</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69" s="477"/>
      <c r="E69" s="475" t="e">
        <f>E60</f>
        <v>#REF!</v>
      </c>
      <c r="F69" s="476"/>
      <c r="G69" s="477"/>
      <c r="H69" s="229" t="e">
        <f>H60</f>
        <v>#REF!</v>
      </c>
    </row>
    <row r="70" spans="1:8" ht="17.25" hidden="1" customHeight="1">
      <c r="A70" s="463" t="s">
        <v>100</v>
      </c>
      <c r="B70" s="464"/>
      <c r="C70" s="464"/>
      <c r="D70" s="464"/>
      <c r="E70" s="464"/>
      <c r="F70" s="464"/>
      <c r="G70" s="464"/>
      <c r="H70" s="465"/>
    </row>
    <row r="71" spans="1:8" ht="102.75" hidden="1" customHeight="1">
      <c r="A71" s="463"/>
      <c r="B71" s="465"/>
      <c r="C71" s="475"/>
      <c r="D71" s="477"/>
      <c r="E71" s="475" t="str">
        <f>E62</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71" s="476"/>
      <c r="G71" s="477"/>
      <c r="H71" s="229">
        <f>H62</f>
        <v>15</v>
      </c>
    </row>
    <row r="72" spans="1:8" ht="17.25" hidden="1" customHeight="1"/>
    <row r="73" spans="1:8" ht="17.25" hidden="1" customHeight="1">
      <c r="A73" s="1">
        <v>4</v>
      </c>
      <c r="B73" s="1" t="str">
        <f>"Pertemuan ke "&amp;A73&amp;" = "&amp;data!$C$12&amp;" JP"</f>
        <v>Pertemuan ke 4 = 6 JP</v>
      </c>
    </row>
    <row r="74" spans="1:8" ht="17.25" hidden="1" customHeight="1">
      <c r="A74" s="467" t="s">
        <v>97</v>
      </c>
      <c r="B74" s="337"/>
      <c r="C74" s="467" t="s">
        <v>18</v>
      </c>
      <c r="D74" s="468"/>
      <c r="E74" s="467" t="str">
        <f>E65</f>
        <v>Deskripsi Kegiatan / Pendekatan Saintifik</v>
      </c>
      <c r="F74" s="474"/>
      <c r="G74" s="468"/>
      <c r="H74" s="230" t="s">
        <v>35</v>
      </c>
    </row>
    <row r="75" spans="1:8" ht="17.25" hidden="1" customHeight="1">
      <c r="A75" s="463" t="s">
        <v>98</v>
      </c>
      <c r="B75" s="464"/>
      <c r="C75" s="464"/>
      <c r="D75" s="464"/>
      <c r="E75" s="464"/>
      <c r="F75" s="464"/>
      <c r="G75" s="464"/>
      <c r="H75" s="465"/>
    </row>
    <row r="76" spans="1:8" ht="186" hidden="1" customHeight="1">
      <c r="A76" s="463"/>
      <c r="B76" s="465"/>
      <c r="C76" s="475"/>
      <c r="D76" s="477"/>
      <c r="E76" s="475" t="str">
        <f>E67</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76" s="476"/>
      <c r="G76" s="477"/>
      <c r="H76" s="229">
        <f>H67</f>
        <v>15</v>
      </c>
    </row>
    <row r="77" spans="1:8" ht="17.25" hidden="1" customHeight="1">
      <c r="A77" s="463" t="s">
        <v>99</v>
      </c>
      <c r="B77" s="464"/>
      <c r="C77" s="464"/>
      <c r="D77" s="464"/>
      <c r="E77" s="464"/>
      <c r="F77" s="464"/>
      <c r="G77" s="464"/>
      <c r="H77" s="465"/>
    </row>
    <row r="78" spans="1:8" ht="248.25" hidden="1" customHeight="1">
      <c r="A78" s="463"/>
      <c r="B78" s="465"/>
      <c r="C78" s="475" t="str">
        <f>C69</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78" s="477"/>
      <c r="E78" s="475" t="e">
        <f>E69</f>
        <v>#REF!</v>
      </c>
      <c r="F78" s="476"/>
      <c r="G78" s="477"/>
      <c r="H78" s="229" t="e">
        <f>H69</f>
        <v>#REF!</v>
      </c>
    </row>
    <row r="79" spans="1:8" ht="17.25" hidden="1" customHeight="1">
      <c r="A79" s="463" t="s">
        <v>100</v>
      </c>
      <c r="B79" s="464"/>
      <c r="C79" s="464"/>
      <c r="D79" s="464"/>
      <c r="E79" s="464"/>
      <c r="F79" s="464"/>
      <c r="G79" s="464"/>
      <c r="H79" s="465"/>
    </row>
    <row r="80" spans="1:8" ht="102.75" hidden="1" customHeight="1">
      <c r="A80" s="463"/>
      <c r="B80" s="465"/>
      <c r="C80" s="475"/>
      <c r="D80" s="477"/>
      <c r="E80" s="475" t="str">
        <f>E71</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80" s="476"/>
      <c r="G80" s="477"/>
      <c r="H80" s="229">
        <f>H71</f>
        <v>15</v>
      </c>
    </row>
    <row r="81" spans="1:8" ht="17.25" hidden="1" customHeight="1"/>
    <row r="82" spans="1:8" ht="17.25" hidden="1" customHeight="1">
      <c r="A82" s="1">
        <v>5</v>
      </c>
      <c r="B82" s="1" t="str">
        <f>"Pertemuan ke "&amp;A82&amp;" = "&amp;data!$C$12&amp;" JP"</f>
        <v>Pertemuan ke 5 = 6 JP</v>
      </c>
    </row>
    <row r="83" spans="1:8" ht="17.25" hidden="1" customHeight="1">
      <c r="A83" s="467" t="s">
        <v>97</v>
      </c>
      <c r="B83" s="337"/>
      <c r="C83" s="467" t="s">
        <v>18</v>
      </c>
      <c r="D83" s="468"/>
      <c r="E83" s="467" t="str">
        <f>E74</f>
        <v>Deskripsi Kegiatan / Pendekatan Saintifik</v>
      </c>
      <c r="F83" s="474"/>
      <c r="G83" s="468"/>
      <c r="H83" s="230" t="s">
        <v>35</v>
      </c>
    </row>
    <row r="84" spans="1:8" ht="17.25" hidden="1" customHeight="1">
      <c r="A84" s="463" t="s">
        <v>98</v>
      </c>
      <c r="B84" s="464"/>
      <c r="C84" s="464"/>
      <c r="D84" s="464"/>
      <c r="E84" s="464"/>
      <c r="F84" s="464"/>
      <c r="G84" s="464"/>
      <c r="H84" s="465"/>
    </row>
    <row r="85" spans="1:8" ht="17.25" hidden="1" customHeight="1">
      <c r="A85" s="463"/>
      <c r="B85" s="465"/>
      <c r="C85" s="475"/>
      <c r="D85" s="477"/>
      <c r="E85" s="475" t="str">
        <f>E76</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85" s="476"/>
      <c r="G85" s="477"/>
      <c r="H85" s="229">
        <f>H76</f>
        <v>15</v>
      </c>
    </row>
    <row r="86" spans="1:8" ht="17.25" hidden="1" customHeight="1">
      <c r="A86" s="463" t="s">
        <v>99</v>
      </c>
      <c r="B86" s="464"/>
      <c r="C86" s="464"/>
      <c r="D86" s="464"/>
      <c r="E86" s="464"/>
      <c r="F86" s="464"/>
      <c r="G86" s="464"/>
      <c r="H86" s="465"/>
    </row>
    <row r="87" spans="1:8" ht="248.25" hidden="1" customHeight="1">
      <c r="A87" s="463"/>
      <c r="B87" s="465"/>
      <c r="C87" s="475" t="str">
        <f>C78</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87" s="477"/>
      <c r="E87" s="475" t="e">
        <f>E78</f>
        <v>#REF!</v>
      </c>
      <c r="F87" s="476"/>
      <c r="G87" s="477"/>
      <c r="H87" s="229" t="e">
        <f>H78</f>
        <v>#REF!</v>
      </c>
    </row>
    <row r="88" spans="1:8" ht="17.25" hidden="1" customHeight="1">
      <c r="A88" s="463" t="s">
        <v>100</v>
      </c>
      <c r="B88" s="464"/>
      <c r="C88" s="464"/>
      <c r="D88" s="464"/>
      <c r="E88" s="464"/>
      <c r="F88" s="464"/>
      <c r="G88" s="464"/>
      <c r="H88" s="465"/>
    </row>
    <row r="89" spans="1:8" ht="102.75" hidden="1" customHeight="1">
      <c r="A89" s="463"/>
      <c r="B89" s="465"/>
      <c r="C89" s="475"/>
      <c r="D89" s="477"/>
      <c r="E89" s="475" t="str">
        <f>E80</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89" s="476"/>
      <c r="G89" s="477"/>
      <c r="H89" s="229">
        <f>H80</f>
        <v>15</v>
      </c>
    </row>
    <row r="90" spans="1:8" ht="17.25" hidden="1" customHeight="1"/>
    <row r="91" spans="1:8" ht="17.25" hidden="1" customHeight="1">
      <c r="A91" s="1">
        <v>6</v>
      </c>
      <c r="B91" s="1" t="str">
        <f>"Pertemuan ke "&amp;A91&amp;" = "&amp;data!$C$12&amp;" JP"</f>
        <v>Pertemuan ke 6 = 6 JP</v>
      </c>
    </row>
    <row r="92" spans="1:8" ht="17.25" hidden="1" customHeight="1">
      <c r="A92" s="467" t="s">
        <v>97</v>
      </c>
      <c r="B92" s="337"/>
      <c r="C92" s="467" t="s">
        <v>18</v>
      </c>
      <c r="D92" s="468"/>
      <c r="E92" s="467" t="str">
        <f>E83</f>
        <v>Deskripsi Kegiatan / Pendekatan Saintifik</v>
      </c>
      <c r="F92" s="474"/>
      <c r="G92" s="468"/>
      <c r="H92" s="230" t="s">
        <v>35</v>
      </c>
    </row>
    <row r="93" spans="1:8" ht="17.25" hidden="1" customHeight="1">
      <c r="A93" s="463" t="s">
        <v>98</v>
      </c>
      <c r="B93" s="464"/>
      <c r="C93" s="464"/>
      <c r="D93" s="464"/>
      <c r="E93" s="464"/>
      <c r="F93" s="464"/>
      <c r="G93" s="464"/>
      <c r="H93" s="465"/>
    </row>
    <row r="94" spans="1:8" ht="17.25" hidden="1" customHeight="1">
      <c r="A94" s="463"/>
      <c r="B94" s="465"/>
      <c r="C94" s="336"/>
      <c r="D94" s="337"/>
      <c r="E94" s="336" t="str">
        <f>E85</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94" s="473"/>
      <c r="G94" s="337"/>
      <c r="H94" s="229">
        <f>H85</f>
        <v>15</v>
      </c>
    </row>
    <row r="95" spans="1:8" ht="17.25" hidden="1" customHeight="1">
      <c r="A95" s="463" t="s">
        <v>99</v>
      </c>
      <c r="B95" s="464"/>
      <c r="C95" s="464"/>
      <c r="D95" s="464"/>
      <c r="E95" s="464"/>
      <c r="F95" s="464"/>
      <c r="G95" s="464"/>
      <c r="H95" s="465"/>
    </row>
    <row r="96" spans="1:8" ht="17.25" hidden="1" customHeight="1">
      <c r="A96" s="463"/>
      <c r="B96" s="465"/>
      <c r="C96" s="336" t="str">
        <f>C87</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96" s="337"/>
      <c r="E96" s="336" t="e">
        <f>E87</f>
        <v>#REF!</v>
      </c>
      <c r="F96" s="473"/>
      <c r="G96" s="337"/>
      <c r="H96" s="229" t="e">
        <f>H87</f>
        <v>#REF!</v>
      </c>
    </row>
    <row r="97" spans="1:8" ht="17.25" hidden="1" customHeight="1">
      <c r="A97" s="463" t="s">
        <v>100</v>
      </c>
      <c r="B97" s="464"/>
      <c r="C97" s="464"/>
      <c r="D97" s="464"/>
      <c r="E97" s="464"/>
      <c r="F97" s="464"/>
      <c r="G97" s="464"/>
      <c r="H97" s="465"/>
    </row>
    <row r="98" spans="1:8" ht="17.25" hidden="1" customHeight="1">
      <c r="A98" s="463"/>
      <c r="B98" s="465"/>
      <c r="C98" s="336"/>
      <c r="D98" s="337"/>
      <c r="E98" s="336" t="str">
        <f>E89</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98" s="473"/>
      <c r="G98" s="337"/>
      <c r="H98" s="229">
        <f>H89</f>
        <v>15</v>
      </c>
    </row>
    <row r="99" spans="1:8" ht="17.25" hidden="1" customHeight="1"/>
    <row r="100" spans="1:8" ht="17.25" hidden="1" customHeight="1">
      <c r="A100" s="1">
        <v>7</v>
      </c>
      <c r="B100" s="1" t="str">
        <f>"Pertemuan ke "&amp;A100&amp;" = "&amp;data!$C$12&amp;" JP"</f>
        <v>Pertemuan ke 7 = 6 JP</v>
      </c>
    </row>
    <row r="101" spans="1:8" ht="17.25" hidden="1" customHeight="1">
      <c r="A101" s="467" t="s">
        <v>97</v>
      </c>
      <c r="B101" s="337"/>
      <c r="C101" s="467" t="s">
        <v>18</v>
      </c>
      <c r="D101" s="468"/>
      <c r="E101" s="467" t="str">
        <f>E92</f>
        <v>Deskripsi Kegiatan / Pendekatan Saintifik</v>
      </c>
      <c r="F101" s="474"/>
      <c r="G101" s="468"/>
      <c r="H101" s="230" t="s">
        <v>35</v>
      </c>
    </row>
    <row r="102" spans="1:8" ht="17.25" hidden="1" customHeight="1">
      <c r="A102" s="463" t="s">
        <v>98</v>
      </c>
      <c r="B102" s="464"/>
      <c r="C102" s="464"/>
      <c r="D102" s="464"/>
      <c r="E102" s="464"/>
      <c r="F102" s="464"/>
      <c r="G102" s="464"/>
      <c r="H102" s="465"/>
    </row>
    <row r="103" spans="1:8" ht="17.25" hidden="1" customHeight="1">
      <c r="A103" s="463"/>
      <c r="B103" s="465"/>
      <c r="C103" s="336"/>
      <c r="D103" s="337"/>
      <c r="E103" s="336" t="str">
        <f>E94</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03" s="473"/>
      <c r="G103" s="337"/>
      <c r="H103" s="229">
        <f>H94</f>
        <v>15</v>
      </c>
    </row>
    <row r="104" spans="1:8" ht="17.25" hidden="1" customHeight="1">
      <c r="A104" s="463" t="s">
        <v>99</v>
      </c>
      <c r="B104" s="464"/>
      <c r="C104" s="464"/>
      <c r="D104" s="464"/>
      <c r="E104" s="464"/>
      <c r="F104" s="464"/>
      <c r="G104" s="464"/>
      <c r="H104" s="465"/>
    </row>
    <row r="105" spans="1:8" ht="17.25" hidden="1" customHeight="1">
      <c r="A105" s="463"/>
      <c r="B105" s="465"/>
      <c r="C105" s="336" t="str">
        <f>C96</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05" s="337"/>
      <c r="E105" s="336" t="e">
        <f>E96</f>
        <v>#REF!</v>
      </c>
      <c r="F105" s="473"/>
      <c r="G105" s="337"/>
      <c r="H105" s="229" t="e">
        <f>H96</f>
        <v>#REF!</v>
      </c>
    </row>
    <row r="106" spans="1:8" ht="17.25" hidden="1" customHeight="1">
      <c r="A106" s="463" t="s">
        <v>100</v>
      </c>
      <c r="B106" s="464"/>
      <c r="C106" s="464"/>
      <c r="D106" s="464"/>
      <c r="E106" s="464"/>
      <c r="F106" s="464"/>
      <c r="G106" s="464"/>
      <c r="H106" s="465"/>
    </row>
    <row r="107" spans="1:8" ht="17.25" hidden="1" customHeight="1">
      <c r="A107" s="463"/>
      <c r="B107" s="465"/>
      <c r="C107" s="336"/>
      <c r="D107" s="337"/>
      <c r="E107" s="336" t="str">
        <f>E98</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07" s="473"/>
      <c r="G107" s="337"/>
      <c r="H107" s="229">
        <f>H98</f>
        <v>15</v>
      </c>
    </row>
    <row r="108" spans="1:8" ht="17.25" hidden="1" customHeight="1"/>
    <row r="109" spans="1:8" ht="17.25" hidden="1" customHeight="1">
      <c r="A109" s="1">
        <v>8</v>
      </c>
      <c r="B109" s="1" t="str">
        <f>"Pertemuan ke "&amp;A109&amp;" = "&amp;data!$C$12&amp;" JP"</f>
        <v>Pertemuan ke 8 = 6 JP</v>
      </c>
    </row>
    <row r="110" spans="1:8" ht="17.25" hidden="1" customHeight="1">
      <c r="A110" s="467" t="s">
        <v>97</v>
      </c>
      <c r="B110" s="337"/>
      <c r="C110" s="467" t="s">
        <v>18</v>
      </c>
      <c r="D110" s="468"/>
      <c r="E110" s="467" t="str">
        <f>E101</f>
        <v>Deskripsi Kegiatan / Pendekatan Saintifik</v>
      </c>
      <c r="F110" s="474"/>
      <c r="G110" s="468"/>
      <c r="H110" s="230" t="s">
        <v>35</v>
      </c>
    </row>
    <row r="111" spans="1:8" ht="17.25" hidden="1" customHeight="1">
      <c r="A111" s="463" t="s">
        <v>98</v>
      </c>
      <c r="B111" s="464"/>
      <c r="C111" s="464"/>
      <c r="D111" s="464"/>
      <c r="E111" s="464"/>
      <c r="F111" s="464"/>
      <c r="G111" s="464"/>
      <c r="H111" s="465"/>
    </row>
    <row r="112" spans="1:8" ht="17.25" hidden="1" customHeight="1">
      <c r="A112" s="463"/>
      <c r="B112" s="465"/>
      <c r="C112" s="336"/>
      <c r="D112" s="337"/>
      <c r="E112" s="336" t="str">
        <f>E103</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12" s="473"/>
      <c r="G112" s="337"/>
      <c r="H112" s="229">
        <f>H103</f>
        <v>15</v>
      </c>
    </row>
    <row r="113" spans="1:8" ht="17.25" hidden="1" customHeight="1">
      <c r="A113" s="463" t="s">
        <v>99</v>
      </c>
      <c r="B113" s="464"/>
      <c r="C113" s="464"/>
      <c r="D113" s="464"/>
      <c r="E113" s="464"/>
      <c r="F113" s="464"/>
      <c r="G113" s="464"/>
      <c r="H113" s="465"/>
    </row>
    <row r="114" spans="1:8" ht="17.25" hidden="1" customHeight="1">
      <c r="A114" s="463"/>
      <c r="B114" s="465"/>
      <c r="C114" s="336" t="str">
        <f>C105</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14" s="337"/>
      <c r="E114" s="336" t="e">
        <f>E105</f>
        <v>#REF!</v>
      </c>
      <c r="F114" s="473"/>
      <c r="G114" s="337"/>
      <c r="H114" s="229" t="e">
        <f>H105</f>
        <v>#REF!</v>
      </c>
    </row>
    <row r="115" spans="1:8" ht="17.25" hidden="1" customHeight="1">
      <c r="A115" s="463" t="s">
        <v>100</v>
      </c>
      <c r="B115" s="464"/>
      <c r="C115" s="464"/>
      <c r="D115" s="464"/>
      <c r="E115" s="464"/>
      <c r="F115" s="464"/>
      <c r="G115" s="464"/>
      <c r="H115" s="465"/>
    </row>
    <row r="116" spans="1:8" ht="17.25" hidden="1" customHeight="1">
      <c r="A116" s="463"/>
      <c r="B116" s="465"/>
      <c r="C116" s="336"/>
      <c r="D116" s="337"/>
      <c r="E116" s="336" t="str">
        <f>E107</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16" s="473"/>
      <c r="G116" s="337"/>
      <c r="H116" s="229">
        <f>H107</f>
        <v>15</v>
      </c>
    </row>
    <row r="117" spans="1:8" ht="17.25" hidden="1" customHeight="1"/>
    <row r="118" spans="1:8" ht="17.25" hidden="1" customHeight="1">
      <c r="A118" s="1">
        <v>9</v>
      </c>
      <c r="B118" s="1" t="str">
        <f>"Pertemuan ke "&amp;A118&amp;" = "&amp;data!$C$12&amp;" JP"</f>
        <v>Pertemuan ke 9 = 6 JP</v>
      </c>
    </row>
    <row r="119" spans="1:8" ht="17.25" hidden="1" customHeight="1">
      <c r="A119" s="467" t="s">
        <v>97</v>
      </c>
      <c r="B119" s="337"/>
      <c r="C119" s="467" t="s">
        <v>18</v>
      </c>
      <c r="D119" s="468"/>
      <c r="E119" s="467" t="str">
        <f>E110</f>
        <v>Deskripsi Kegiatan / Pendekatan Saintifik</v>
      </c>
      <c r="F119" s="474"/>
      <c r="G119" s="468"/>
      <c r="H119" s="230" t="s">
        <v>35</v>
      </c>
    </row>
    <row r="120" spans="1:8" ht="17.25" hidden="1" customHeight="1">
      <c r="A120" s="463" t="s">
        <v>98</v>
      </c>
      <c r="B120" s="464"/>
      <c r="C120" s="464"/>
      <c r="D120" s="464"/>
      <c r="E120" s="464"/>
      <c r="F120" s="464"/>
      <c r="G120" s="464"/>
      <c r="H120" s="465"/>
    </row>
    <row r="121" spans="1:8" ht="17.25" hidden="1" customHeight="1">
      <c r="A121" s="463"/>
      <c r="B121" s="465"/>
      <c r="C121" s="336"/>
      <c r="D121" s="337"/>
      <c r="E121" s="336" t="str">
        <f>E112</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21" s="473"/>
      <c r="G121" s="337"/>
      <c r="H121" s="229">
        <f>H112</f>
        <v>15</v>
      </c>
    </row>
    <row r="122" spans="1:8" ht="17.25" hidden="1" customHeight="1">
      <c r="A122" s="463" t="s">
        <v>99</v>
      </c>
      <c r="B122" s="464"/>
      <c r="C122" s="464"/>
      <c r="D122" s="464"/>
      <c r="E122" s="464"/>
      <c r="F122" s="464"/>
      <c r="G122" s="464"/>
      <c r="H122" s="465"/>
    </row>
    <row r="123" spans="1:8" ht="17.25" hidden="1" customHeight="1">
      <c r="A123" s="463"/>
      <c r="B123" s="465"/>
      <c r="C123" s="336" t="str">
        <f>C114</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23" s="337"/>
      <c r="E123" s="336" t="e">
        <f>E114</f>
        <v>#REF!</v>
      </c>
      <c r="F123" s="473"/>
      <c r="G123" s="337"/>
      <c r="H123" s="229" t="e">
        <f>H114</f>
        <v>#REF!</v>
      </c>
    </row>
    <row r="124" spans="1:8" ht="17.25" hidden="1" customHeight="1">
      <c r="A124" s="463" t="s">
        <v>100</v>
      </c>
      <c r="B124" s="464"/>
      <c r="C124" s="464"/>
      <c r="D124" s="464"/>
      <c r="E124" s="464"/>
      <c r="F124" s="464"/>
      <c r="G124" s="464"/>
      <c r="H124" s="465"/>
    </row>
    <row r="125" spans="1:8" ht="17.25" hidden="1" customHeight="1">
      <c r="A125" s="463"/>
      <c r="B125" s="465"/>
      <c r="C125" s="336"/>
      <c r="D125" s="337"/>
      <c r="E125" s="336" t="str">
        <f>E116</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25" s="473"/>
      <c r="G125" s="337"/>
      <c r="H125" s="229">
        <f>H116</f>
        <v>15</v>
      </c>
    </row>
    <row r="126" spans="1:8" ht="17.25" hidden="1" customHeight="1"/>
    <row r="127" spans="1:8" ht="17.25" hidden="1" customHeight="1">
      <c r="A127" s="1">
        <v>10</v>
      </c>
      <c r="B127" s="1" t="str">
        <f>"Pertemuan ke "&amp;A127&amp;" = "&amp;data!$C$12&amp;" JP"</f>
        <v>Pertemuan ke 10 = 6 JP</v>
      </c>
    </row>
    <row r="128" spans="1:8" ht="17.25" hidden="1" customHeight="1">
      <c r="A128" s="467" t="s">
        <v>97</v>
      </c>
      <c r="B128" s="337"/>
      <c r="C128" s="467" t="s">
        <v>18</v>
      </c>
      <c r="D128" s="468"/>
      <c r="E128" s="467" t="str">
        <f>E119</f>
        <v>Deskripsi Kegiatan / Pendekatan Saintifik</v>
      </c>
      <c r="F128" s="474"/>
      <c r="G128" s="468"/>
      <c r="H128" s="230" t="s">
        <v>35</v>
      </c>
    </row>
    <row r="129" spans="1:8" ht="17.25" hidden="1" customHeight="1">
      <c r="A129" s="463" t="s">
        <v>98</v>
      </c>
      <c r="B129" s="464"/>
      <c r="C129" s="464"/>
      <c r="D129" s="464"/>
      <c r="E129" s="464"/>
      <c r="F129" s="464"/>
      <c r="G129" s="464"/>
      <c r="H129" s="465"/>
    </row>
    <row r="130" spans="1:8" ht="17.25" hidden="1" customHeight="1">
      <c r="A130" s="463"/>
      <c r="B130" s="465"/>
      <c r="C130" s="336"/>
      <c r="D130" s="337"/>
      <c r="E130" s="336" t="str">
        <f>E121</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30" s="473"/>
      <c r="G130" s="337"/>
      <c r="H130" s="229">
        <f>H121</f>
        <v>15</v>
      </c>
    </row>
    <row r="131" spans="1:8" ht="17.25" hidden="1" customHeight="1">
      <c r="A131" s="463" t="s">
        <v>99</v>
      </c>
      <c r="B131" s="464"/>
      <c r="C131" s="464"/>
      <c r="D131" s="464"/>
      <c r="E131" s="464"/>
      <c r="F131" s="464"/>
      <c r="G131" s="464"/>
      <c r="H131" s="465"/>
    </row>
    <row r="132" spans="1:8" ht="17.25" hidden="1" customHeight="1">
      <c r="A132" s="463"/>
      <c r="B132" s="465"/>
      <c r="C132" s="336" t="str">
        <f>C123</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32" s="337"/>
      <c r="E132" s="336" t="e">
        <f>E123</f>
        <v>#REF!</v>
      </c>
      <c r="F132" s="473"/>
      <c r="G132" s="337"/>
      <c r="H132" s="229" t="e">
        <f>H123</f>
        <v>#REF!</v>
      </c>
    </row>
    <row r="133" spans="1:8" ht="17.25" hidden="1" customHeight="1">
      <c r="A133" s="463" t="s">
        <v>100</v>
      </c>
      <c r="B133" s="464"/>
      <c r="C133" s="464"/>
      <c r="D133" s="464"/>
      <c r="E133" s="464"/>
      <c r="F133" s="464"/>
      <c r="G133" s="464"/>
      <c r="H133" s="465"/>
    </row>
    <row r="134" spans="1:8" ht="17.25" hidden="1" customHeight="1">
      <c r="A134" s="463"/>
      <c r="B134" s="465"/>
      <c r="C134" s="336"/>
      <c r="D134" s="337"/>
      <c r="E134" s="336" t="str">
        <f>E125</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34" s="473"/>
      <c r="G134" s="337"/>
      <c r="H134" s="229">
        <f>H125</f>
        <v>15</v>
      </c>
    </row>
    <row r="136" spans="1:8" ht="17.25" customHeight="1">
      <c r="A136" s="5" t="s">
        <v>101</v>
      </c>
    </row>
    <row r="137" spans="1:8" ht="17.25" customHeight="1">
      <c r="A137" s="1">
        <v>1</v>
      </c>
      <c r="B137" s="1" t="s">
        <v>108</v>
      </c>
    </row>
    <row r="138" spans="1:8" ht="17.25" customHeight="1">
      <c r="A138" s="228" t="s">
        <v>52</v>
      </c>
      <c r="B138" s="228" t="s">
        <v>102</v>
      </c>
      <c r="C138" s="228" t="s">
        <v>103</v>
      </c>
      <c r="D138" s="461" t="s">
        <v>104</v>
      </c>
      <c r="E138" s="462"/>
      <c r="F138" s="223"/>
      <c r="G138" s="223"/>
    </row>
    <row r="139" spans="1:8" ht="17.25" customHeight="1">
      <c r="A139" s="8">
        <v>1</v>
      </c>
      <c r="B139" s="227" t="s">
        <v>105</v>
      </c>
      <c r="C139" s="227" t="s">
        <v>144</v>
      </c>
      <c r="D139" s="467" t="s">
        <v>145</v>
      </c>
      <c r="E139" s="468"/>
      <c r="F139" s="15"/>
      <c r="G139" s="15"/>
    </row>
    <row r="140" spans="1:8" ht="17.25" customHeight="1">
      <c r="A140" s="8">
        <v>2</v>
      </c>
      <c r="B140" s="227" t="s">
        <v>106</v>
      </c>
      <c r="C140" s="227"/>
      <c r="D140" s="467"/>
      <c r="E140" s="468"/>
      <c r="F140" s="15"/>
      <c r="G140" s="15"/>
    </row>
    <row r="141" spans="1:8" ht="64.5" customHeight="1">
      <c r="A141" s="8"/>
      <c r="B141" s="227" t="e">
        <f>A26</f>
        <v>#REF!</v>
      </c>
      <c r="C141" s="227" t="s">
        <v>146</v>
      </c>
      <c r="D141" s="467" t="s">
        <v>147</v>
      </c>
      <c r="E141" s="468"/>
      <c r="F141" s="15"/>
      <c r="G141" s="15"/>
    </row>
    <row r="142" spans="1:8" ht="17.25" customHeight="1">
      <c r="A142" s="8">
        <v>3</v>
      </c>
      <c r="B142" s="227" t="s">
        <v>107</v>
      </c>
      <c r="C142" s="227"/>
      <c r="D142" s="467"/>
      <c r="E142" s="468"/>
      <c r="F142" s="15"/>
      <c r="G142" s="15"/>
    </row>
    <row r="143" spans="1:8" ht="49.5" customHeight="1">
      <c r="A143" s="8"/>
      <c r="B143" s="227" t="e">
        <f>A27</f>
        <v>#REF!</v>
      </c>
      <c r="C143" s="227" t="s">
        <v>148</v>
      </c>
      <c r="D143" s="467" t="s">
        <v>149</v>
      </c>
      <c r="E143" s="468"/>
      <c r="F143" s="15"/>
      <c r="G143" s="15"/>
    </row>
    <row r="145" spans="1:8" ht="17.25" customHeight="1">
      <c r="A145" s="1">
        <v>2</v>
      </c>
      <c r="B145" s="1" t="s">
        <v>179</v>
      </c>
    </row>
    <row r="146" spans="1:8" ht="17.25" customHeight="1">
      <c r="B146" s="1" t="s">
        <v>109</v>
      </c>
    </row>
    <row r="147" spans="1:8" ht="17.25" customHeight="1">
      <c r="B147" s="1" t="s">
        <v>150</v>
      </c>
    </row>
    <row r="148" spans="1:8" s="231" customFormat="1" ht="17.25" customHeight="1">
      <c r="A148" s="230" t="s">
        <v>52</v>
      </c>
      <c r="B148" s="230" t="s">
        <v>110</v>
      </c>
      <c r="C148" s="230" t="s">
        <v>111</v>
      </c>
      <c r="D148" s="230" t="s">
        <v>112</v>
      </c>
      <c r="E148" s="230" t="s">
        <v>113</v>
      </c>
      <c r="F148" s="230" t="s">
        <v>114</v>
      </c>
      <c r="G148" s="230" t="s">
        <v>115</v>
      </c>
      <c r="H148" s="1"/>
    </row>
    <row r="149" spans="1:8" ht="17.25" customHeight="1">
      <c r="A149" s="228"/>
      <c r="B149" s="228"/>
      <c r="C149" s="228" t="s">
        <v>177</v>
      </c>
      <c r="D149" s="228" t="s">
        <v>177</v>
      </c>
      <c r="E149" s="228" t="s">
        <v>177</v>
      </c>
      <c r="F149" s="228" t="s">
        <v>177</v>
      </c>
      <c r="G149" s="228"/>
    </row>
    <row r="150" spans="1:8" ht="17.25" customHeight="1">
      <c r="A150" s="8">
        <v>1</v>
      </c>
      <c r="B150" s="8" t="str">
        <f>pd!C6</f>
        <v>AHMAD JUNAIDI</v>
      </c>
      <c r="C150" s="8"/>
      <c r="D150" s="8"/>
      <c r="E150" s="8"/>
      <c r="F150" s="8"/>
      <c r="G150" s="8" t="str">
        <f>IF(COUNT(C150:F150)=0,"",IF(_xlfn.MODE.SNGL(C150:F150)=1,"Kurang",IF(_xlfn.MODE.SNGL(C150:F150)=2,"Cukup",IF(_xlfn.MODE.SNGL(C150:F150)=3,"Baik",IF(_xlfn.MODE.SNGL(C150:F150)=4,"Sangat Baik","")))))</f>
        <v/>
      </c>
    </row>
    <row r="151" spans="1:8" ht="17.25" customHeight="1">
      <c r="A151" s="8">
        <v>2</v>
      </c>
      <c r="B151" s="8" t="str">
        <f>pd!C7</f>
        <v>AHMAD RIYUDHA</v>
      </c>
      <c r="C151" s="8"/>
      <c r="D151" s="8"/>
      <c r="E151" s="8"/>
      <c r="F151" s="8"/>
      <c r="G151" s="8" t="str">
        <f t="shared" ref="G151:G189" si="0">IF(COUNT(C151:F151)=0,"",IF(_xlfn.MODE.SNGL(C151:F151)=1,"Kurang",IF(_xlfn.MODE.SNGL(C151:F151)=2,"Cukup",IF(_xlfn.MODE.SNGL(C151:F151)=3,"Baik",IF(_xlfn.MODE.SNGL(C151:F151)=4,"Sangat Baik","")))))</f>
        <v/>
      </c>
    </row>
    <row r="152" spans="1:8" ht="17.25" customHeight="1">
      <c r="A152" s="8">
        <v>3</v>
      </c>
      <c r="B152" s="8" t="str">
        <f>pd!C8</f>
        <v>AHMAD SAYUDINOR</v>
      </c>
      <c r="C152" s="8"/>
      <c r="D152" s="8"/>
      <c r="E152" s="8"/>
      <c r="F152" s="8"/>
      <c r="G152" s="8" t="str">
        <f t="shared" si="0"/>
        <v/>
      </c>
    </row>
    <row r="153" spans="1:8" ht="17.25" hidden="1" customHeight="1">
      <c r="A153" s="8">
        <v>4</v>
      </c>
      <c r="B153" s="8" t="str">
        <f>pd!C9</f>
        <v>HILMAN SYA'FEI</v>
      </c>
      <c r="C153" s="8"/>
      <c r="D153" s="8"/>
      <c r="E153" s="8"/>
      <c r="F153" s="8"/>
      <c r="G153" s="8" t="str">
        <f t="shared" si="0"/>
        <v/>
      </c>
    </row>
    <row r="154" spans="1:8" ht="17.25" hidden="1" customHeight="1">
      <c r="A154" s="8">
        <v>5</v>
      </c>
      <c r="B154" s="8" t="str">
        <f>pd!C10</f>
        <v>JAMALUDDIN</v>
      </c>
      <c r="C154" s="8"/>
      <c r="D154" s="8"/>
      <c r="E154" s="8"/>
      <c r="F154" s="8"/>
      <c r="G154" s="8" t="str">
        <f t="shared" si="0"/>
        <v/>
      </c>
    </row>
    <row r="155" spans="1:8" ht="17.25" hidden="1" customHeight="1">
      <c r="A155" s="8">
        <v>6</v>
      </c>
      <c r="B155" s="8" t="str">
        <f>pd!C11</f>
        <v>M. ADITYA RYANDI</v>
      </c>
      <c r="C155" s="8"/>
      <c r="D155" s="8"/>
      <c r="E155" s="8"/>
      <c r="F155" s="8"/>
      <c r="G155" s="8" t="str">
        <f t="shared" si="0"/>
        <v/>
      </c>
    </row>
    <row r="156" spans="1:8" ht="17.25" hidden="1" customHeight="1">
      <c r="A156" s="8">
        <v>7</v>
      </c>
      <c r="B156" s="8" t="str">
        <f>pd!C12</f>
        <v>M. ZAINAL AKBAR</v>
      </c>
      <c r="C156" s="8"/>
      <c r="D156" s="8"/>
      <c r="E156" s="8"/>
      <c r="F156" s="8"/>
      <c r="G156" s="8" t="str">
        <f t="shared" si="0"/>
        <v/>
      </c>
    </row>
    <row r="157" spans="1:8" ht="17.25" hidden="1" customHeight="1">
      <c r="A157" s="8">
        <v>8</v>
      </c>
      <c r="B157" s="8" t="str">
        <f>pd!C13</f>
        <v>MAULIDI</v>
      </c>
      <c r="C157" s="8"/>
      <c r="D157" s="8"/>
      <c r="E157" s="8"/>
      <c r="F157" s="8"/>
      <c r="G157" s="8" t="str">
        <f t="shared" si="0"/>
        <v/>
      </c>
    </row>
    <row r="158" spans="1:8" ht="17.25" hidden="1" customHeight="1">
      <c r="A158" s="8">
        <v>9</v>
      </c>
      <c r="B158" s="8" t="str">
        <f>pd!C14</f>
        <v>MUHAMMAD AGUS RIFANI</v>
      </c>
      <c r="C158" s="8"/>
      <c r="D158" s="8"/>
      <c r="E158" s="8"/>
      <c r="F158" s="8"/>
      <c r="G158" s="8" t="str">
        <f t="shared" si="0"/>
        <v/>
      </c>
    </row>
    <row r="159" spans="1:8" ht="17.25" hidden="1" customHeight="1">
      <c r="A159" s="8">
        <v>10</v>
      </c>
      <c r="B159" s="8" t="str">
        <f>pd!C15</f>
        <v>MUHAMMAD AKBAR</v>
      </c>
      <c r="C159" s="8"/>
      <c r="D159" s="8"/>
      <c r="E159" s="8"/>
      <c r="F159" s="8"/>
      <c r="G159" s="8" t="str">
        <f t="shared" si="0"/>
        <v/>
      </c>
    </row>
    <row r="160" spans="1:8" ht="17.25" hidden="1" customHeight="1">
      <c r="A160" s="8">
        <v>11</v>
      </c>
      <c r="B160" s="8" t="str">
        <f>pd!C16</f>
        <v>MUHAMMAD ALPIANOR</v>
      </c>
      <c r="C160" s="8"/>
      <c r="D160" s="8"/>
      <c r="E160" s="8"/>
      <c r="F160" s="8"/>
      <c r="G160" s="8" t="str">
        <f t="shared" si="0"/>
        <v/>
      </c>
    </row>
    <row r="161" spans="1:7" ht="17.25" hidden="1" customHeight="1">
      <c r="A161" s="8">
        <v>12</v>
      </c>
      <c r="B161" s="8" t="str">
        <f>pd!C17</f>
        <v>MUHAMMAD ANDRIAN</v>
      </c>
      <c r="C161" s="8"/>
      <c r="D161" s="8"/>
      <c r="E161" s="8"/>
      <c r="F161" s="8"/>
      <c r="G161" s="8" t="str">
        <f t="shared" si="0"/>
        <v/>
      </c>
    </row>
    <row r="162" spans="1:7" ht="17.25" hidden="1" customHeight="1">
      <c r="A162" s="8">
        <v>13</v>
      </c>
      <c r="B162" s="8" t="str">
        <f>pd!C18</f>
        <v>MUHAMMAD AZIDAN</v>
      </c>
      <c r="C162" s="8"/>
      <c r="D162" s="8"/>
      <c r="E162" s="8"/>
      <c r="F162" s="8"/>
      <c r="G162" s="8" t="str">
        <f t="shared" si="0"/>
        <v/>
      </c>
    </row>
    <row r="163" spans="1:7" ht="17.25" hidden="1" customHeight="1">
      <c r="A163" s="8">
        <v>14</v>
      </c>
      <c r="B163" s="8" t="str">
        <f>pd!C19</f>
        <v>MUHAMMAD FAHRIANSYAH</v>
      </c>
      <c r="C163" s="8"/>
      <c r="D163" s="8"/>
      <c r="E163" s="8"/>
      <c r="F163" s="8"/>
      <c r="G163" s="8" t="str">
        <f t="shared" si="0"/>
        <v/>
      </c>
    </row>
    <row r="164" spans="1:7" ht="17.25" hidden="1" customHeight="1">
      <c r="A164" s="8">
        <v>15</v>
      </c>
      <c r="B164" s="8" t="str">
        <f>pd!C20</f>
        <v>MUHAMMAD FAUZAN</v>
      </c>
      <c r="C164" s="8"/>
      <c r="D164" s="8"/>
      <c r="E164" s="8"/>
      <c r="F164" s="8"/>
      <c r="G164" s="8" t="str">
        <f t="shared" si="0"/>
        <v/>
      </c>
    </row>
    <row r="165" spans="1:7" ht="17.25" hidden="1" customHeight="1">
      <c r="A165" s="8">
        <v>16</v>
      </c>
      <c r="B165" s="8" t="str">
        <f>pd!C21</f>
        <v>MUHAMMAD FAZAL HAFIZH</v>
      </c>
      <c r="C165" s="8"/>
      <c r="D165" s="8"/>
      <c r="E165" s="8"/>
      <c r="F165" s="8"/>
      <c r="G165" s="8" t="str">
        <f t="shared" si="0"/>
        <v/>
      </c>
    </row>
    <row r="166" spans="1:7" ht="17.25" hidden="1" customHeight="1">
      <c r="A166" s="8">
        <v>17</v>
      </c>
      <c r="B166" s="8" t="str">
        <f>pd!C22</f>
        <v>MUHAMMAD FIKRI</v>
      </c>
      <c r="C166" s="8"/>
      <c r="D166" s="8"/>
      <c r="E166" s="8"/>
      <c r="F166" s="8"/>
      <c r="G166" s="8" t="str">
        <f t="shared" si="0"/>
        <v/>
      </c>
    </row>
    <row r="167" spans="1:7" ht="17.25" hidden="1" customHeight="1">
      <c r="A167" s="8">
        <v>18</v>
      </c>
      <c r="B167" s="8" t="str">
        <f>pd!C23</f>
        <v>MUHAMMAD IHWAN</v>
      </c>
      <c r="C167" s="8"/>
      <c r="D167" s="8"/>
      <c r="E167" s="8"/>
      <c r="F167" s="8"/>
      <c r="G167" s="8" t="str">
        <f t="shared" si="0"/>
        <v/>
      </c>
    </row>
    <row r="168" spans="1:7" ht="17.25" hidden="1" customHeight="1">
      <c r="A168" s="8">
        <v>19</v>
      </c>
      <c r="B168" s="8" t="str">
        <f>pd!C24</f>
        <v>MUHAMMAD IQBAL FIRDAUS</v>
      </c>
      <c r="C168" s="8"/>
      <c r="D168" s="8"/>
      <c r="E168" s="8"/>
      <c r="F168" s="8"/>
      <c r="G168" s="8" t="str">
        <f t="shared" si="0"/>
        <v/>
      </c>
    </row>
    <row r="169" spans="1:7" ht="17.25" hidden="1" customHeight="1">
      <c r="A169" s="8">
        <v>20</v>
      </c>
      <c r="B169" s="8" t="str">
        <f>pd!C25</f>
        <v>MUHAMMAD IZZA ARRAFI</v>
      </c>
      <c r="C169" s="8"/>
      <c r="D169" s="8"/>
      <c r="E169" s="8"/>
      <c r="F169" s="8"/>
      <c r="G169" s="8" t="str">
        <f t="shared" si="0"/>
        <v/>
      </c>
    </row>
    <row r="170" spans="1:7" ht="17.25" hidden="1" customHeight="1">
      <c r="A170" s="8">
        <v>21</v>
      </c>
      <c r="B170" s="8" t="str">
        <f>pd!C26</f>
        <v>MUHAMMAD MAHDI</v>
      </c>
      <c r="C170" s="8"/>
      <c r="D170" s="8"/>
      <c r="E170" s="8"/>
      <c r="F170" s="8"/>
      <c r="G170" s="8" t="str">
        <f t="shared" si="0"/>
        <v/>
      </c>
    </row>
    <row r="171" spans="1:7" ht="17.25" hidden="1" customHeight="1">
      <c r="A171" s="8">
        <v>22</v>
      </c>
      <c r="B171" s="8" t="str">
        <f>pd!C27</f>
        <v>MUHAMMAD NAHDY RAMADHAN</v>
      </c>
      <c r="C171" s="8"/>
      <c r="D171" s="8"/>
      <c r="E171" s="8"/>
      <c r="F171" s="8"/>
      <c r="G171" s="8" t="str">
        <f t="shared" si="0"/>
        <v/>
      </c>
    </row>
    <row r="172" spans="1:7" ht="17.25" hidden="1" customHeight="1">
      <c r="A172" s="8">
        <v>23</v>
      </c>
      <c r="B172" s="8" t="str">
        <f>pd!C28</f>
        <v>MUHAMMAD NUR FADHILAH</v>
      </c>
      <c r="C172" s="8"/>
      <c r="D172" s="8"/>
      <c r="E172" s="8"/>
      <c r="F172" s="8"/>
      <c r="G172" s="8" t="str">
        <f t="shared" si="0"/>
        <v/>
      </c>
    </row>
    <row r="173" spans="1:7" ht="17.25" hidden="1" customHeight="1">
      <c r="A173" s="8">
        <v>24</v>
      </c>
      <c r="B173" s="8" t="str">
        <f>pd!C29</f>
        <v>MUHAMMAD RAHMAN</v>
      </c>
      <c r="C173" s="8"/>
      <c r="D173" s="8"/>
      <c r="E173" s="8"/>
      <c r="F173" s="8"/>
      <c r="G173" s="8" t="str">
        <f t="shared" si="0"/>
        <v/>
      </c>
    </row>
    <row r="174" spans="1:7" ht="17.25" hidden="1" customHeight="1">
      <c r="A174" s="8">
        <v>25</v>
      </c>
      <c r="B174" s="8" t="str">
        <f>pd!C30</f>
        <v>MUHAMMAD RAIHAN</v>
      </c>
      <c r="C174" s="8"/>
      <c r="D174" s="8"/>
      <c r="E174" s="8"/>
      <c r="F174" s="8"/>
      <c r="G174" s="8" t="str">
        <f t="shared" si="0"/>
        <v/>
      </c>
    </row>
    <row r="175" spans="1:7" ht="17.25" hidden="1" customHeight="1">
      <c r="A175" s="8">
        <v>26</v>
      </c>
      <c r="B175" s="8" t="str">
        <f>pd!C31</f>
        <v>MUHAMMAD RAYHAN PARIZAN</v>
      </c>
      <c r="C175" s="8"/>
      <c r="D175" s="8"/>
      <c r="E175" s="8"/>
      <c r="F175" s="8"/>
      <c r="G175" s="8" t="str">
        <f t="shared" si="0"/>
        <v/>
      </c>
    </row>
    <row r="176" spans="1:7" ht="17.25" hidden="1" customHeight="1">
      <c r="A176" s="8">
        <v>27</v>
      </c>
      <c r="B176" s="8" t="str">
        <f>pd!C32</f>
        <v>MUHAMMAD RIFKI</v>
      </c>
      <c r="C176" s="8"/>
      <c r="D176" s="8"/>
      <c r="E176" s="8"/>
      <c r="F176" s="8"/>
      <c r="G176" s="8" t="str">
        <f t="shared" si="0"/>
        <v/>
      </c>
    </row>
    <row r="177" spans="1:7" ht="17.25" hidden="1" customHeight="1">
      <c r="A177" s="8">
        <v>28</v>
      </c>
      <c r="B177" s="8" t="str">
        <f>pd!C33</f>
        <v>MUHAMMAD RINALDI MAULANA</v>
      </c>
      <c r="C177" s="8"/>
      <c r="D177" s="8"/>
      <c r="E177" s="8"/>
      <c r="F177" s="8"/>
      <c r="G177" s="8" t="str">
        <f t="shared" si="0"/>
        <v/>
      </c>
    </row>
    <row r="178" spans="1:7" ht="17.25" hidden="1" customHeight="1">
      <c r="A178" s="8">
        <v>29</v>
      </c>
      <c r="B178" s="8" t="str">
        <f>pd!C34</f>
        <v>MUHAMMAD RIZAL</v>
      </c>
      <c r="C178" s="8"/>
      <c r="D178" s="8"/>
      <c r="E178" s="8"/>
      <c r="F178" s="8"/>
      <c r="G178" s="8" t="str">
        <f t="shared" si="0"/>
        <v/>
      </c>
    </row>
    <row r="179" spans="1:7" ht="17.25" hidden="1" customHeight="1">
      <c r="A179" s="8">
        <v>30</v>
      </c>
      <c r="B179" s="8" t="str">
        <f>pd!C35</f>
        <v>MUHAMMAD RUDI</v>
      </c>
      <c r="C179" s="8"/>
      <c r="D179" s="8"/>
      <c r="E179" s="8"/>
      <c r="F179" s="8"/>
      <c r="G179" s="8" t="str">
        <f t="shared" si="0"/>
        <v/>
      </c>
    </row>
    <row r="180" spans="1:7" ht="17.25" hidden="1" customHeight="1">
      <c r="A180" s="8">
        <v>31</v>
      </c>
      <c r="B180" s="8" t="str">
        <f>pd!C36</f>
        <v>MUHAMMAD SARBANI</v>
      </c>
      <c r="C180" s="8"/>
      <c r="D180" s="8"/>
      <c r="E180" s="8"/>
      <c r="F180" s="8"/>
      <c r="G180" s="8" t="str">
        <f t="shared" si="0"/>
        <v/>
      </c>
    </row>
    <row r="181" spans="1:7" ht="17.25" hidden="1" customHeight="1">
      <c r="A181" s="8">
        <v>32</v>
      </c>
      <c r="B181" s="8" t="str">
        <f>pd!C37</f>
        <v>MUHAMMAD SYIFA ALIF NUGRAHA</v>
      </c>
      <c r="C181" s="8"/>
      <c r="D181" s="8"/>
      <c r="E181" s="8"/>
      <c r="F181" s="8"/>
      <c r="G181" s="8" t="str">
        <f t="shared" si="0"/>
        <v/>
      </c>
    </row>
    <row r="182" spans="1:7" ht="17.25" hidden="1" customHeight="1">
      <c r="A182" s="8">
        <v>33</v>
      </c>
      <c r="B182" s="8" t="str">
        <f>pd!C38</f>
        <v>MUHAMMAD YUSUF</v>
      </c>
      <c r="C182" s="8"/>
      <c r="D182" s="8"/>
      <c r="E182" s="8"/>
      <c r="F182" s="8"/>
      <c r="G182" s="8" t="str">
        <f t="shared" si="0"/>
        <v/>
      </c>
    </row>
    <row r="183" spans="1:7" ht="17.25" hidden="1" customHeight="1">
      <c r="A183" s="8">
        <v>34</v>
      </c>
      <c r="B183" s="8" t="str">
        <f>pd!C39</f>
        <v>OSAMAH NASRULLAH</v>
      </c>
      <c r="C183" s="8"/>
      <c r="D183" s="8"/>
      <c r="E183" s="8"/>
      <c r="F183" s="8"/>
      <c r="G183" s="8" t="str">
        <f t="shared" si="0"/>
        <v/>
      </c>
    </row>
    <row r="184" spans="1:7" ht="17.25" hidden="1" customHeight="1">
      <c r="A184" s="8">
        <v>35</v>
      </c>
      <c r="B184" s="8" t="str">
        <f>pd!C40</f>
        <v>RUDISA</v>
      </c>
      <c r="C184" s="8"/>
      <c r="D184" s="8"/>
      <c r="E184" s="8"/>
      <c r="F184" s="8"/>
      <c r="G184" s="8" t="str">
        <f t="shared" si="0"/>
        <v/>
      </c>
    </row>
    <row r="185" spans="1:7" ht="17.25" hidden="1" customHeight="1">
      <c r="A185" s="8">
        <v>36</v>
      </c>
      <c r="B185" s="8" t="str">
        <f>pd!C41</f>
        <v>ZAINAL ILMI</v>
      </c>
      <c r="C185" s="8"/>
      <c r="D185" s="8"/>
      <c r="E185" s="8"/>
      <c r="F185" s="8"/>
      <c r="G185" s="8" t="str">
        <f t="shared" si="0"/>
        <v/>
      </c>
    </row>
    <row r="186" spans="1:7" ht="17.25" hidden="1" customHeight="1">
      <c r="A186" s="8">
        <v>37</v>
      </c>
      <c r="B186" s="8">
        <f>pd!C42</f>
        <v>0</v>
      </c>
      <c r="C186" s="8"/>
      <c r="D186" s="8"/>
      <c r="E186" s="8"/>
      <c r="F186" s="8"/>
      <c r="G186" s="8" t="str">
        <f t="shared" si="0"/>
        <v/>
      </c>
    </row>
    <row r="187" spans="1:7" ht="17.25" hidden="1" customHeight="1">
      <c r="A187" s="8">
        <v>38</v>
      </c>
      <c r="B187" s="8">
        <f>pd!C43</f>
        <v>0</v>
      </c>
      <c r="C187" s="8"/>
      <c r="D187" s="8"/>
      <c r="E187" s="8"/>
      <c r="F187" s="8"/>
      <c r="G187" s="8" t="str">
        <f t="shared" si="0"/>
        <v/>
      </c>
    </row>
    <row r="188" spans="1:7" ht="17.25" hidden="1" customHeight="1">
      <c r="A188" s="8">
        <v>39</v>
      </c>
      <c r="B188" s="8">
        <f>pd!C44</f>
        <v>0</v>
      </c>
      <c r="C188" s="8"/>
      <c r="D188" s="8"/>
      <c r="E188" s="8"/>
      <c r="F188" s="8"/>
      <c r="G188" s="8" t="str">
        <f t="shared" si="0"/>
        <v/>
      </c>
    </row>
    <row r="189" spans="1:7" ht="17.25" hidden="1" customHeight="1">
      <c r="A189" s="8">
        <v>40</v>
      </c>
      <c r="B189" s="8">
        <f>pd!C45</f>
        <v>0</v>
      </c>
      <c r="C189" s="8"/>
      <c r="D189" s="8"/>
      <c r="E189" s="8"/>
      <c r="F189" s="8"/>
      <c r="G189" s="8" t="str">
        <f t="shared" si="0"/>
        <v/>
      </c>
    </row>
    <row r="191" spans="1:7" ht="17.25" customHeight="1">
      <c r="A191" s="1">
        <v>3</v>
      </c>
      <c r="B191" s="1" t="s">
        <v>178</v>
      </c>
    </row>
    <row r="192" spans="1:7" ht="17.25" customHeight="1">
      <c r="B192" s="1" t="s">
        <v>116</v>
      </c>
    </row>
    <row r="193" spans="1:2" ht="17.25" customHeight="1">
      <c r="B193" s="1" t="s">
        <v>117</v>
      </c>
    </row>
    <row r="194" spans="1:2" ht="17.25" customHeight="1">
      <c r="B194" s="1" t="s">
        <v>118</v>
      </c>
    </row>
    <row r="195" spans="1:2" ht="17.25" customHeight="1">
      <c r="B195" s="1" t="s">
        <v>119</v>
      </c>
    </row>
    <row r="197" spans="1:2" ht="17.25" customHeight="1">
      <c r="A197" s="1" t="s">
        <v>120</v>
      </c>
    </row>
    <row r="198" spans="1:2" ht="17.25" customHeight="1">
      <c r="B198" s="1" t="s">
        <v>111</v>
      </c>
    </row>
    <row r="199" spans="1:2" ht="17.25" customHeight="1">
      <c r="B199" s="233" t="s">
        <v>121</v>
      </c>
    </row>
    <row r="200" spans="1:2" ht="17.25" customHeight="1">
      <c r="B200" s="233" t="s">
        <v>122</v>
      </c>
    </row>
    <row r="201" spans="1:2" ht="17.25" customHeight="1">
      <c r="B201" s="233" t="s">
        <v>123</v>
      </c>
    </row>
    <row r="202" spans="1:2" ht="17.25" customHeight="1">
      <c r="B202" s="233" t="s">
        <v>124</v>
      </c>
    </row>
    <row r="204" spans="1:2" ht="17.25" customHeight="1">
      <c r="B204" s="1" t="s">
        <v>125</v>
      </c>
    </row>
    <row r="205" spans="1:2" ht="17.25" customHeight="1">
      <c r="B205" s="1" t="s">
        <v>126</v>
      </c>
    </row>
    <row r="206" spans="1:2" ht="17.25" customHeight="1">
      <c r="B206" s="1" t="s">
        <v>127</v>
      </c>
    </row>
    <row r="207" spans="1:2" ht="17.25" customHeight="1">
      <c r="B207" s="1" t="s">
        <v>128</v>
      </c>
    </row>
    <row r="208" spans="1:2" ht="17.25" customHeight="1">
      <c r="B208" s="1" t="s">
        <v>129</v>
      </c>
    </row>
    <row r="210" spans="1:2" ht="17.25" customHeight="1">
      <c r="B210" s="1" t="s">
        <v>130</v>
      </c>
    </row>
    <row r="211" spans="1:2" ht="17.25" customHeight="1">
      <c r="B211" s="1" t="s">
        <v>132</v>
      </c>
    </row>
    <row r="212" spans="1:2" ht="17.25" customHeight="1">
      <c r="B212" s="1" t="s">
        <v>133</v>
      </c>
    </row>
    <row r="213" spans="1:2" ht="17.25" customHeight="1">
      <c r="B213" s="1" t="s">
        <v>134</v>
      </c>
    </row>
    <row r="214" spans="1:2" ht="17.25" customHeight="1">
      <c r="B214" s="1" t="s">
        <v>135</v>
      </c>
    </row>
    <row r="216" spans="1:2" ht="17.25" customHeight="1">
      <c r="B216" s="1" t="s">
        <v>131</v>
      </c>
    </row>
    <row r="217" spans="1:2" ht="17.25" customHeight="1">
      <c r="B217" s="1" t="s">
        <v>136</v>
      </c>
    </row>
    <row r="218" spans="1:2" ht="17.25" customHeight="1">
      <c r="B218" s="1" t="s">
        <v>137</v>
      </c>
    </row>
    <row r="219" spans="1:2" ht="17.25" customHeight="1">
      <c r="B219" s="1" t="s">
        <v>138</v>
      </c>
    </row>
    <row r="220" spans="1:2" ht="17.25" customHeight="1">
      <c r="B220" s="1" t="s">
        <v>139</v>
      </c>
    </row>
    <row r="221" spans="1:2" ht="17.25" customHeight="1">
      <c r="B221" s="1" t="s">
        <v>43</v>
      </c>
    </row>
    <row r="222" spans="1:2" ht="17.25" customHeight="1">
      <c r="A222" s="1" t="s">
        <v>170</v>
      </c>
    </row>
    <row r="223" spans="1:2" ht="17.25" customHeight="1">
      <c r="B223" s="1" t="s">
        <v>43</v>
      </c>
    </row>
    <row r="224" spans="1:2" ht="17.25" customHeight="1">
      <c r="A224" s="1" t="s">
        <v>181</v>
      </c>
    </row>
    <row r="225" spans="1:8" ht="17.25" customHeight="1">
      <c r="B225" s="1" t="s">
        <v>140</v>
      </c>
    </row>
    <row r="226" spans="1:8" ht="17.25" customHeight="1">
      <c r="B226" s="1" t="s">
        <v>141</v>
      </c>
    </row>
    <row r="227" spans="1:8" ht="17.25" customHeight="1">
      <c r="B227" s="1" t="s">
        <v>142</v>
      </c>
    </row>
    <row r="228" spans="1:8" ht="17.25" customHeight="1">
      <c r="B228" s="1" t="s">
        <v>143</v>
      </c>
    </row>
    <row r="230" spans="1:8" ht="17.25" customHeight="1">
      <c r="B230" s="1" t="s">
        <v>151</v>
      </c>
    </row>
    <row r="231" spans="1:8" ht="17.25" customHeight="1">
      <c r="A231" s="334" t="s">
        <v>2</v>
      </c>
      <c r="B231" s="341"/>
      <c r="C231" s="470" t="s">
        <v>61</v>
      </c>
      <c r="D231" s="472"/>
      <c r="E231" s="470" t="s">
        <v>152</v>
      </c>
      <c r="F231" s="471"/>
      <c r="G231" s="472"/>
      <c r="H231" s="229" t="s">
        <v>153</v>
      </c>
    </row>
    <row r="232" spans="1:8" ht="162.75" customHeight="1">
      <c r="A232" s="333" t="e">
        <f>B141</f>
        <v>#REF!</v>
      </c>
      <c r="B232" s="333"/>
      <c r="C232" s="336" t="e">
        <f>A30</f>
        <v>#REF!</v>
      </c>
      <c r="D232" s="337"/>
      <c r="E232" s="336" t="s">
        <v>618</v>
      </c>
      <c r="F232" s="473"/>
      <c r="G232" s="337"/>
      <c r="H232" s="227" t="s">
        <v>146</v>
      </c>
    </row>
    <row r="233" spans="1:8" ht="17.25" customHeight="1">
      <c r="A233" s="336" t="s">
        <v>388</v>
      </c>
      <c r="B233" s="473"/>
      <c r="C233" s="473"/>
      <c r="D233" s="473"/>
      <c r="E233" s="473"/>
      <c r="F233" s="473"/>
      <c r="G233" s="473"/>
      <c r="H233" s="337"/>
    </row>
    <row r="234" spans="1:8" ht="17.25" customHeight="1">
      <c r="A234" s="230">
        <v>1</v>
      </c>
      <c r="B234" s="336" t="s">
        <v>619</v>
      </c>
      <c r="C234" s="473"/>
      <c r="D234" s="473"/>
      <c r="E234" s="473"/>
      <c r="F234" s="473"/>
      <c r="G234" s="473"/>
      <c r="H234" s="337"/>
    </row>
    <row r="235" spans="1:8" ht="17.25" hidden="1" customHeight="1">
      <c r="A235" s="230">
        <v>2</v>
      </c>
      <c r="B235" s="336"/>
      <c r="C235" s="473"/>
      <c r="D235" s="473"/>
      <c r="E235" s="473"/>
      <c r="F235" s="473"/>
      <c r="G235" s="473"/>
      <c r="H235" s="337"/>
    </row>
    <row r="236" spans="1:8" ht="17.25" hidden="1" customHeight="1">
      <c r="A236" s="230">
        <v>3</v>
      </c>
      <c r="B236" s="336"/>
      <c r="C236" s="473"/>
      <c r="D236" s="473"/>
      <c r="E236" s="473"/>
      <c r="F236" s="473"/>
      <c r="G236" s="473"/>
      <c r="H236" s="337"/>
    </row>
    <row r="237" spans="1:8" ht="17.25" hidden="1" customHeight="1">
      <c r="A237" s="230">
        <v>4</v>
      </c>
      <c r="B237" s="336"/>
      <c r="C237" s="473"/>
      <c r="D237" s="473"/>
      <c r="E237" s="473"/>
      <c r="F237" s="473"/>
      <c r="G237" s="473"/>
      <c r="H237" s="337"/>
    </row>
    <row r="238" spans="1:8" ht="17.25" hidden="1" customHeight="1">
      <c r="A238" s="230">
        <v>5</v>
      </c>
      <c r="B238" s="336"/>
      <c r="C238" s="473"/>
      <c r="D238" s="473"/>
      <c r="E238" s="473"/>
      <c r="F238" s="473"/>
      <c r="G238" s="473"/>
      <c r="H238" s="337"/>
    </row>
    <row r="239" spans="1:8" ht="17.25" hidden="1" customHeight="1">
      <c r="A239" s="230">
        <v>6</v>
      </c>
      <c r="B239" s="336"/>
      <c r="C239" s="473"/>
      <c r="D239" s="473"/>
      <c r="E239" s="473"/>
      <c r="F239" s="473"/>
      <c r="G239" s="473"/>
      <c r="H239" s="337"/>
    </row>
    <row r="240" spans="1:8" ht="17.25" hidden="1" customHeight="1">
      <c r="A240" s="230">
        <v>7</v>
      </c>
      <c r="B240" s="336"/>
      <c r="C240" s="473"/>
      <c r="D240" s="473"/>
      <c r="E240" s="473"/>
      <c r="F240" s="473"/>
      <c r="G240" s="473"/>
      <c r="H240" s="337"/>
    </row>
    <row r="241" spans="1:10" ht="17.25" hidden="1" customHeight="1">
      <c r="A241" s="230">
        <v>8</v>
      </c>
      <c r="B241" s="336"/>
      <c r="C241" s="473"/>
      <c r="D241" s="473"/>
      <c r="E241" s="473"/>
      <c r="F241" s="473"/>
      <c r="G241" s="473"/>
      <c r="H241" s="337"/>
    </row>
    <row r="242" spans="1:10" ht="17.25" hidden="1" customHeight="1">
      <c r="A242" s="230">
        <v>9</v>
      </c>
      <c r="B242" s="336"/>
      <c r="C242" s="473"/>
      <c r="D242" s="473"/>
      <c r="E242" s="473"/>
      <c r="F242" s="473"/>
      <c r="G242" s="473"/>
      <c r="H242" s="337"/>
    </row>
    <row r="243" spans="1:10" ht="17.25" hidden="1" customHeight="1">
      <c r="A243" s="230">
        <v>10</v>
      </c>
      <c r="B243" s="336"/>
      <c r="C243" s="473"/>
      <c r="D243" s="473"/>
      <c r="E243" s="473"/>
      <c r="F243" s="473"/>
      <c r="G243" s="473"/>
      <c r="H243" s="337"/>
    </row>
    <row r="244" spans="1:10" ht="17.25" customHeight="1">
      <c r="A244" s="463" t="s">
        <v>154</v>
      </c>
      <c r="B244" s="464"/>
      <c r="C244" s="464"/>
      <c r="D244" s="464"/>
      <c r="E244" s="464"/>
      <c r="F244" s="464"/>
      <c r="G244" s="464"/>
      <c r="H244" s="465"/>
    </row>
    <row r="245" spans="1:10" ht="174.75" customHeight="1">
      <c r="A245" s="230">
        <v>1</v>
      </c>
      <c r="B245" s="336" t="s">
        <v>620</v>
      </c>
      <c r="C245" s="473"/>
      <c r="D245" s="473"/>
      <c r="E245" s="473"/>
      <c r="F245" s="473"/>
      <c r="G245" s="473"/>
      <c r="H245" s="337"/>
    </row>
    <row r="246" spans="1:10" ht="17.25" hidden="1" customHeight="1">
      <c r="A246" s="230">
        <v>2</v>
      </c>
      <c r="B246" s="336"/>
      <c r="C246" s="473"/>
      <c r="D246" s="473"/>
      <c r="E246" s="473"/>
      <c r="F246" s="473"/>
      <c r="G246" s="473"/>
      <c r="H246" s="337"/>
      <c r="I246" s="211"/>
      <c r="J246" s="211"/>
    </row>
    <row r="247" spans="1:10" ht="17.25" hidden="1" customHeight="1">
      <c r="A247" s="230">
        <v>3</v>
      </c>
      <c r="B247" s="336"/>
      <c r="C247" s="473"/>
      <c r="D247" s="473"/>
      <c r="E247" s="473"/>
      <c r="F247" s="473"/>
      <c r="G247" s="473"/>
      <c r="H247" s="337"/>
      <c r="I247" s="211"/>
      <c r="J247" s="211"/>
    </row>
    <row r="248" spans="1:10" ht="17.25" hidden="1" customHeight="1">
      <c r="A248" s="230">
        <v>4</v>
      </c>
      <c r="B248" s="336"/>
      <c r="C248" s="473"/>
      <c r="D248" s="473"/>
      <c r="E248" s="473"/>
      <c r="F248" s="473"/>
      <c r="G248" s="473"/>
      <c r="H248" s="337"/>
      <c r="I248" s="211"/>
      <c r="J248" s="211"/>
    </row>
    <row r="249" spans="1:10" ht="17.25" hidden="1" customHeight="1">
      <c r="A249" s="230">
        <v>5</v>
      </c>
      <c r="B249" s="336"/>
      <c r="C249" s="473"/>
      <c r="D249" s="473"/>
      <c r="E249" s="473"/>
      <c r="F249" s="473"/>
      <c r="G249" s="473"/>
      <c r="H249" s="337"/>
      <c r="I249" s="211"/>
      <c r="J249" s="211"/>
    </row>
    <row r="250" spans="1:10" ht="17.25" hidden="1" customHeight="1">
      <c r="A250" s="230">
        <v>6</v>
      </c>
      <c r="B250" s="336"/>
      <c r="C250" s="473"/>
      <c r="D250" s="473"/>
      <c r="E250" s="473"/>
      <c r="F250" s="473"/>
      <c r="G250" s="473"/>
      <c r="H250" s="337"/>
      <c r="I250" s="211"/>
      <c r="J250" s="211"/>
    </row>
    <row r="251" spans="1:10" ht="17.25" hidden="1" customHeight="1">
      <c r="A251" s="230">
        <v>7</v>
      </c>
      <c r="B251" s="336"/>
      <c r="C251" s="473"/>
      <c r="D251" s="473"/>
      <c r="E251" s="473"/>
      <c r="F251" s="473"/>
      <c r="G251" s="473"/>
      <c r="H251" s="337"/>
      <c r="I251" s="211"/>
      <c r="J251" s="211"/>
    </row>
    <row r="252" spans="1:10" ht="17.25" hidden="1" customHeight="1">
      <c r="A252" s="230">
        <v>8</v>
      </c>
      <c r="B252" s="336"/>
      <c r="C252" s="473"/>
      <c r="D252" s="473"/>
      <c r="E252" s="473"/>
      <c r="F252" s="473"/>
      <c r="G252" s="473"/>
      <c r="H252" s="337"/>
      <c r="I252" s="211"/>
      <c r="J252" s="211"/>
    </row>
    <row r="253" spans="1:10" ht="17.25" hidden="1" customHeight="1">
      <c r="A253" s="230">
        <v>9</v>
      </c>
      <c r="B253" s="336"/>
      <c r="C253" s="473"/>
      <c r="D253" s="473"/>
      <c r="E253" s="473"/>
      <c r="F253" s="473"/>
      <c r="G253" s="473"/>
      <c r="H253" s="337"/>
      <c r="I253" s="211"/>
      <c r="J253" s="211"/>
    </row>
    <row r="254" spans="1:10" ht="17.25" hidden="1" customHeight="1">
      <c r="A254" s="230">
        <v>10</v>
      </c>
      <c r="B254" s="336"/>
      <c r="C254" s="473"/>
      <c r="D254" s="473"/>
      <c r="E254" s="473"/>
      <c r="F254" s="473"/>
      <c r="G254" s="473"/>
      <c r="H254" s="337"/>
      <c r="I254" s="211"/>
      <c r="J254" s="211"/>
    </row>
    <row r="255" spans="1:10" ht="17.25" customHeight="1">
      <c r="A255" s="211"/>
      <c r="B255" s="211"/>
      <c r="C255" s="211"/>
      <c r="D255" s="211"/>
      <c r="E255" s="211"/>
      <c r="F255" s="211"/>
      <c r="G255" s="211"/>
      <c r="H255" s="211"/>
      <c r="I255" s="211"/>
      <c r="J255" s="211"/>
    </row>
    <row r="256" spans="1:10" ht="17.25" customHeight="1">
      <c r="A256" s="157">
        <v>4</v>
      </c>
      <c r="B256" s="1" t="s">
        <v>155</v>
      </c>
    </row>
    <row r="257" spans="1:14" s="231" customFormat="1" ht="17.25" customHeight="1">
      <c r="A257" s="319" t="s">
        <v>52</v>
      </c>
      <c r="B257" s="319" t="s">
        <v>110</v>
      </c>
      <c r="C257" s="318" t="s">
        <v>156</v>
      </c>
      <c r="D257" s="318"/>
      <c r="E257" s="318"/>
      <c r="F257" s="318"/>
      <c r="G257" s="318"/>
      <c r="H257" s="318"/>
      <c r="I257" s="318"/>
      <c r="J257" s="318"/>
      <c r="K257" s="318"/>
      <c r="L257" s="318"/>
      <c r="M257" s="319" t="s">
        <v>157</v>
      </c>
      <c r="N257" s="1" t="s">
        <v>407</v>
      </c>
    </row>
    <row r="258" spans="1:14" s="231" customFormat="1" ht="17.25" customHeight="1">
      <c r="A258" s="320"/>
      <c r="B258" s="320"/>
      <c r="C258" s="230">
        <v>1</v>
      </c>
      <c r="D258" s="230">
        <v>2</v>
      </c>
      <c r="E258" s="230">
        <v>3</v>
      </c>
      <c r="F258" s="230">
        <v>4</v>
      </c>
      <c r="G258" s="230">
        <v>5</v>
      </c>
      <c r="H258" s="230">
        <v>6</v>
      </c>
      <c r="I258" s="230">
        <v>7</v>
      </c>
      <c r="J258" s="230">
        <v>8</v>
      </c>
      <c r="K258" s="230">
        <v>9</v>
      </c>
      <c r="L258" s="230">
        <v>10</v>
      </c>
      <c r="M258" s="320"/>
      <c r="N258" s="1">
        <v>25</v>
      </c>
    </row>
    <row r="259" spans="1:14" ht="17.25" customHeight="1">
      <c r="A259" s="228">
        <v>1</v>
      </c>
      <c r="B259" s="8" t="str">
        <f>B150</f>
        <v>AHMAD JUNAIDI</v>
      </c>
      <c r="C259" s="228"/>
      <c r="D259" s="228"/>
      <c r="E259" s="228"/>
      <c r="F259" s="228"/>
      <c r="G259" s="228"/>
      <c r="H259" s="228"/>
      <c r="I259" s="228"/>
      <c r="J259" s="228"/>
      <c r="K259" s="228"/>
      <c r="L259" s="228"/>
      <c r="M259" s="228" t="str">
        <f>IF(COUNT(C259:L259)=0,"",((SUM(C259:L259)/(COUNTA($B$234:$H$243)*4))*4)*$N$258)</f>
        <v/>
      </c>
    </row>
    <row r="260" spans="1:14" ht="17.25" customHeight="1">
      <c r="A260" s="228">
        <v>2</v>
      </c>
      <c r="B260" s="8" t="str">
        <f t="shared" ref="B260:B298" si="1">B151</f>
        <v>AHMAD RIYUDHA</v>
      </c>
      <c r="C260" s="228"/>
      <c r="D260" s="228"/>
      <c r="E260" s="228"/>
      <c r="F260" s="228"/>
      <c r="G260" s="228"/>
      <c r="H260" s="228"/>
      <c r="I260" s="228"/>
      <c r="J260" s="228"/>
      <c r="K260" s="228"/>
      <c r="L260" s="228"/>
      <c r="M260" s="228" t="str">
        <f>IF(COUNT(C260:L260)=0,"",((SUM(C260:L260)/(COUNTA($B$234:$H$243)*4))*4)*$N$258)</f>
        <v/>
      </c>
    </row>
    <row r="261" spans="1:14" ht="17.25" customHeight="1">
      <c r="A261" s="228">
        <v>3</v>
      </c>
      <c r="B261" s="8" t="str">
        <f t="shared" si="1"/>
        <v>AHMAD SAYUDINOR</v>
      </c>
      <c r="C261" s="228"/>
      <c r="D261" s="228"/>
      <c r="E261" s="228"/>
      <c r="F261" s="228"/>
      <c r="G261" s="228"/>
      <c r="H261" s="228"/>
      <c r="I261" s="228"/>
      <c r="J261" s="228"/>
      <c r="K261" s="228"/>
      <c r="L261" s="228"/>
      <c r="M261" s="228" t="str">
        <f t="shared" ref="M261:M298" si="2">IF(COUNT(C261:L261)=0,"",((SUM(C261:L261)/(COUNTA($B$234:$H$243)*4))*4)*$N$258)</f>
        <v/>
      </c>
    </row>
    <row r="262" spans="1:14" ht="17.25" hidden="1" customHeight="1">
      <c r="A262" s="228">
        <v>4</v>
      </c>
      <c r="B262" s="8" t="str">
        <f t="shared" si="1"/>
        <v>HILMAN SYA'FEI</v>
      </c>
      <c r="C262" s="228"/>
      <c r="D262" s="228"/>
      <c r="E262" s="228"/>
      <c r="F262" s="228"/>
      <c r="G262" s="228"/>
      <c r="H262" s="228"/>
      <c r="I262" s="228"/>
      <c r="J262" s="228"/>
      <c r="K262" s="228"/>
      <c r="L262" s="228"/>
      <c r="M262" s="228" t="str">
        <f t="shared" si="2"/>
        <v/>
      </c>
    </row>
    <row r="263" spans="1:14" ht="17.25" hidden="1" customHeight="1">
      <c r="A263" s="228">
        <v>5</v>
      </c>
      <c r="B263" s="8" t="str">
        <f t="shared" si="1"/>
        <v>JAMALUDDIN</v>
      </c>
      <c r="C263" s="228"/>
      <c r="D263" s="228"/>
      <c r="E263" s="228"/>
      <c r="F263" s="228"/>
      <c r="G263" s="228"/>
      <c r="H263" s="228"/>
      <c r="I263" s="228"/>
      <c r="J263" s="228"/>
      <c r="K263" s="228"/>
      <c r="L263" s="228"/>
      <c r="M263" s="228" t="str">
        <f t="shared" si="2"/>
        <v/>
      </c>
    </row>
    <row r="264" spans="1:14" ht="17.25" hidden="1" customHeight="1">
      <c r="A264" s="228">
        <v>6</v>
      </c>
      <c r="B264" s="8" t="str">
        <f t="shared" si="1"/>
        <v>M. ADITYA RYANDI</v>
      </c>
      <c r="C264" s="228"/>
      <c r="D264" s="228"/>
      <c r="E264" s="228"/>
      <c r="F264" s="228"/>
      <c r="G264" s="228"/>
      <c r="H264" s="228"/>
      <c r="I264" s="228"/>
      <c r="J264" s="228"/>
      <c r="K264" s="228"/>
      <c r="L264" s="228"/>
      <c r="M264" s="228" t="str">
        <f t="shared" si="2"/>
        <v/>
      </c>
    </row>
    <row r="265" spans="1:14" ht="17.25" hidden="1" customHeight="1">
      <c r="A265" s="228">
        <v>7</v>
      </c>
      <c r="B265" s="8" t="str">
        <f t="shared" si="1"/>
        <v>M. ZAINAL AKBAR</v>
      </c>
      <c r="C265" s="228"/>
      <c r="D265" s="228"/>
      <c r="E265" s="228"/>
      <c r="F265" s="228"/>
      <c r="G265" s="228"/>
      <c r="H265" s="228"/>
      <c r="I265" s="228"/>
      <c r="J265" s="228"/>
      <c r="K265" s="228"/>
      <c r="L265" s="228"/>
      <c r="M265" s="228" t="str">
        <f t="shared" si="2"/>
        <v/>
      </c>
    </row>
    <row r="266" spans="1:14" ht="17.25" hidden="1" customHeight="1">
      <c r="A266" s="228">
        <v>8</v>
      </c>
      <c r="B266" s="8" t="str">
        <f t="shared" si="1"/>
        <v>MAULIDI</v>
      </c>
      <c r="C266" s="228"/>
      <c r="D266" s="228"/>
      <c r="E266" s="228"/>
      <c r="F266" s="228"/>
      <c r="G266" s="228"/>
      <c r="H266" s="228"/>
      <c r="I266" s="228"/>
      <c r="J266" s="228"/>
      <c r="K266" s="228"/>
      <c r="L266" s="228"/>
      <c r="M266" s="228" t="str">
        <f t="shared" si="2"/>
        <v/>
      </c>
    </row>
    <row r="267" spans="1:14" ht="17.25" hidden="1" customHeight="1">
      <c r="A267" s="228">
        <v>9</v>
      </c>
      <c r="B267" s="8" t="str">
        <f t="shared" si="1"/>
        <v>MUHAMMAD AGUS RIFANI</v>
      </c>
      <c r="C267" s="228"/>
      <c r="D267" s="228"/>
      <c r="E267" s="228"/>
      <c r="F267" s="228"/>
      <c r="G267" s="228"/>
      <c r="H267" s="228"/>
      <c r="I267" s="228"/>
      <c r="J267" s="228"/>
      <c r="K267" s="228"/>
      <c r="L267" s="228"/>
      <c r="M267" s="228" t="str">
        <f t="shared" si="2"/>
        <v/>
      </c>
    </row>
    <row r="268" spans="1:14" ht="17.25" hidden="1" customHeight="1">
      <c r="A268" s="228">
        <v>10</v>
      </c>
      <c r="B268" s="8" t="str">
        <f t="shared" si="1"/>
        <v>MUHAMMAD AKBAR</v>
      </c>
      <c r="C268" s="228"/>
      <c r="D268" s="228"/>
      <c r="E268" s="228"/>
      <c r="F268" s="228"/>
      <c r="G268" s="228"/>
      <c r="H268" s="228"/>
      <c r="I268" s="228"/>
      <c r="J268" s="228"/>
      <c r="K268" s="228"/>
      <c r="L268" s="228"/>
      <c r="M268" s="228" t="str">
        <f t="shared" si="2"/>
        <v/>
      </c>
    </row>
    <row r="269" spans="1:14" ht="17.25" hidden="1" customHeight="1">
      <c r="A269" s="228">
        <v>11</v>
      </c>
      <c r="B269" s="8" t="str">
        <f t="shared" si="1"/>
        <v>MUHAMMAD ALPIANOR</v>
      </c>
      <c r="C269" s="228"/>
      <c r="D269" s="228"/>
      <c r="E269" s="228"/>
      <c r="F269" s="228"/>
      <c r="G269" s="228"/>
      <c r="H269" s="228"/>
      <c r="I269" s="228"/>
      <c r="J269" s="228"/>
      <c r="K269" s="228"/>
      <c r="L269" s="228"/>
      <c r="M269" s="228" t="str">
        <f t="shared" si="2"/>
        <v/>
      </c>
    </row>
    <row r="270" spans="1:14" ht="17.25" hidden="1" customHeight="1">
      <c r="A270" s="228">
        <v>12</v>
      </c>
      <c r="B270" s="8" t="str">
        <f t="shared" si="1"/>
        <v>MUHAMMAD ANDRIAN</v>
      </c>
      <c r="C270" s="228"/>
      <c r="D270" s="228"/>
      <c r="E270" s="228"/>
      <c r="F270" s="228"/>
      <c r="G270" s="228"/>
      <c r="H270" s="228"/>
      <c r="I270" s="228"/>
      <c r="J270" s="228"/>
      <c r="K270" s="228"/>
      <c r="L270" s="228"/>
      <c r="M270" s="228" t="str">
        <f t="shared" si="2"/>
        <v/>
      </c>
    </row>
    <row r="271" spans="1:14" ht="17.25" hidden="1" customHeight="1">
      <c r="A271" s="228">
        <v>13</v>
      </c>
      <c r="B271" s="8" t="str">
        <f t="shared" si="1"/>
        <v>MUHAMMAD AZIDAN</v>
      </c>
      <c r="C271" s="228"/>
      <c r="D271" s="228"/>
      <c r="E271" s="228"/>
      <c r="F271" s="228"/>
      <c r="G271" s="228"/>
      <c r="H271" s="228"/>
      <c r="I271" s="228"/>
      <c r="J271" s="228"/>
      <c r="K271" s="228"/>
      <c r="L271" s="228"/>
      <c r="M271" s="228" t="str">
        <f t="shared" si="2"/>
        <v/>
      </c>
    </row>
    <row r="272" spans="1:14" ht="17.25" hidden="1" customHeight="1">
      <c r="A272" s="228">
        <v>14</v>
      </c>
      <c r="B272" s="8" t="str">
        <f t="shared" si="1"/>
        <v>MUHAMMAD FAHRIANSYAH</v>
      </c>
      <c r="C272" s="228"/>
      <c r="D272" s="228"/>
      <c r="E272" s="228"/>
      <c r="F272" s="228"/>
      <c r="G272" s="228"/>
      <c r="H272" s="228"/>
      <c r="I272" s="228"/>
      <c r="J272" s="228"/>
      <c r="K272" s="228"/>
      <c r="L272" s="228"/>
      <c r="M272" s="228" t="str">
        <f t="shared" si="2"/>
        <v/>
      </c>
    </row>
    <row r="273" spans="1:13" ht="17.25" hidden="1" customHeight="1">
      <c r="A273" s="228">
        <v>15</v>
      </c>
      <c r="B273" s="8" t="str">
        <f t="shared" si="1"/>
        <v>MUHAMMAD FAUZAN</v>
      </c>
      <c r="C273" s="228"/>
      <c r="D273" s="228"/>
      <c r="E273" s="228"/>
      <c r="F273" s="228"/>
      <c r="G273" s="228"/>
      <c r="H273" s="228"/>
      <c r="I273" s="228"/>
      <c r="J273" s="228"/>
      <c r="K273" s="228"/>
      <c r="L273" s="228"/>
      <c r="M273" s="228" t="str">
        <f t="shared" si="2"/>
        <v/>
      </c>
    </row>
    <row r="274" spans="1:13" ht="17.25" hidden="1" customHeight="1">
      <c r="A274" s="228">
        <v>16</v>
      </c>
      <c r="B274" s="8" t="str">
        <f t="shared" si="1"/>
        <v>MUHAMMAD FAZAL HAFIZH</v>
      </c>
      <c r="C274" s="228"/>
      <c r="D274" s="228"/>
      <c r="E274" s="228"/>
      <c r="F274" s="228"/>
      <c r="G274" s="228"/>
      <c r="H274" s="228"/>
      <c r="I274" s="228"/>
      <c r="J274" s="228"/>
      <c r="K274" s="228"/>
      <c r="L274" s="228"/>
      <c r="M274" s="228" t="str">
        <f t="shared" si="2"/>
        <v/>
      </c>
    </row>
    <row r="275" spans="1:13" ht="17.25" hidden="1" customHeight="1">
      <c r="A275" s="228">
        <v>17</v>
      </c>
      <c r="B275" s="8" t="str">
        <f t="shared" si="1"/>
        <v>MUHAMMAD FIKRI</v>
      </c>
      <c r="C275" s="228"/>
      <c r="D275" s="228"/>
      <c r="E275" s="228"/>
      <c r="F275" s="228"/>
      <c r="G275" s="228"/>
      <c r="H275" s="228"/>
      <c r="I275" s="228"/>
      <c r="J275" s="228"/>
      <c r="K275" s="228"/>
      <c r="L275" s="228"/>
      <c r="M275" s="228" t="str">
        <f t="shared" si="2"/>
        <v/>
      </c>
    </row>
    <row r="276" spans="1:13" ht="17.25" hidden="1" customHeight="1">
      <c r="A276" s="228">
        <v>18</v>
      </c>
      <c r="B276" s="8" t="str">
        <f t="shared" si="1"/>
        <v>MUHAMMAD IHWAN</v>
      </c>
      <c r="C276" s="228"/>
      <c r="D276" s="228"/>
      <c r="E276" s="228"/>
      <c r="F276" s="228"/>
      <c r="G276" s="228"/>
      <c r="H276" s="228"/>
      <c r="I276" s="228"/>
      <c r="J276" s="228"/>
      <c r="K276" s="228"/>
      <c r="L276" s="228"/>
      <c r="M276" s="228" t="str">
        <f t="shared" si="2"/>
        <v/>
      </c>
    </row>
    <row r="277" spans="1:13" ht="17.25" hidden="1" customHeight="1">
      <c r="A277" s="228">
        <v>19</v>
      </c>
      <c r="B277" s="8" t="str">
        <f t="shared" si="1"/>
        <v>MUHAMMAD IQBAL FIRDAUS</v>
      </c>
      <c r="C277" s="228"/>
      <c r="D277" s="228"/>
      <c r="E277" s="228"/>
      <c r="F277" s="228"/>
      <c r="G277" s="228"/>
      <c r="H277" s="228"/>
      <c r="I277" s="228"/>
      <c r="J277" s="228"/>
      <c r="K277" s="228"/>
      <c r="L277" s="228"/>
      <c r="M277" s="228" t="str">
        <f t="shared" si="2"/>
        <v/>
      </c>
    </row>
    <row r="278" spans="1:13" ht="17.25" hidden="1" customHeight="1">
      <c r="A278" s="228">
        <v>20</v>
      </c>
      <c r="B278" s="8" t="str">
        <f t="shared" si="1"/>
        <v>MUHAMMAD IZZA ARRAFI</v>
      </c>
      <c r="C278" s="228"/>
      <c r="D278" s="228"/>
      <c r="E278" s="228"/>
      <c r="F278" s="228"/>
      <c r="G278" s="228"/>
      <c r="H278" s="228"/>
      <c r="I278" s="228"/>
      <c r="J278" s="228"/>
      <c r="K278" s="228"/>
      <c r="L278" s="228"/>
      <c r="M278" s="228" t="str">
        <f t="shared" si="2"/>
        <v/>
      </c>
    </row>
    <row r="279" spans="1:13" ht="17.25" hidden="1" customHeight="1">
      <c r="A279" s="228">
        <v>21</v>
      </c>
      <c r="B279" s="8" t="str">
        <f t="shared" si="1"/>
        <v>MUHAMMAD MAHDI</v>
      </c>
      <c r="C279" s="228"/>
      <c r="D279" s="228"/>
      <c r="E279" s="228"/>
      <c r="F279" s="228"/>
      <c r="G279" s="228"/>
      <c r="H279" s="228"/>
      <c r="I279" s="228"/>
      <c r="J279" s="228"/>
      <c r="K279" s="228"/>
      <c r="L279" s="228"/>
      <c r="M279" s="228" t="str">
        <f t="shared" si="2"/>
        <v/>
      </c>
    </row>
    <row r="280" spans="1:13" ht="17.25" hidden="1" customHeight="1">
      <c r="A280" s="228">
        <v>22</v>
      </c>
      <c r="B280" s="8" t="str">
        <f t="shared" si="1"/>
        <v>MUHAMMAD NAHDY RAMADHAN</v>
      </c>
      <c r="C280" s="228"/>
      <c r="D280" s="228"/>
      <c r="E280" s="228"/>
      <c r="F280" s="228"/>
      <c r="G280" s="228"/>
      <c r="H280" s="228"/>
      <c r="I280" s="228"/>
      <c r="J280" s="228"/>
      <c r="K280" s="228"/>
      <c r="L280" s="228"/>
      <c r="M280" s="228" t="str">
        <f t="shared" si="2"/>
        <v/>
      </c>
    </row>
    <row r="281" spans="1:13" ht="17.25" hidden="1" customHeight="1">
      <c r="A281" s="228">
        <v>23</v>
      </c>
      <c r="B281" s="8" t="str">
        <f t="shared" si="1"/>
        <v>MUHAMMAD NUR FADHILAH</v>
      </c>
      <c r="C281" s="228"/>
      <c r="D281" s="228"/>
      <c r="E281" s="228"/>
      <c r="F281" s="228"/>
      <c r="G281" s="228"/>
      <c r="H281" s="228"/>
      <c r="I281" s="228"/>
      <c r="J281" s="228"/>
      <c r="K281" s="228"/>
      <c r="L281" s="228"/>
      <c r="M281" s="228" t="str">
        <f t="shared" si="2"/>
        <v/>
      </c>
    </row>
    <row r="282" spans="1:13" ht="17.25" hidden="1" customHeight="1">
      <c r="A282" s="228">
        <v>24</v>
      </c>
      <c r="B282" s="8" t="str">
        <f t="shared" si="1"/>
        <v>MUHAMMAD RAHMAN</v>
      </c>
      <c r="C282" s="228"/>
      <c r="D282" s="228"/>
      <c r="E282" s="228"/>
      <c r="F282" s="228"/>
      <c r="G282" s="228"/>
      <c r="H282" s="228"/>
      <c r="I282" s="228"/>
      <c r="J282" s="228"/>
      <c r="K282" s="228"/>
      <c r="L282" s="228"/>
      <c r="M282" s="228" t="str">
        <f t="shared" si="2"/>
        <v/>
      </c>
    </row>
    <row r="283" spans="1:13" ht="17.25" hidden="1" customHeight="1">
      <c r="A283" s="228">
        <v>25</v>
      </c>
      <c r="B283" s="8" t="str">
        <f t="shared" si="1"/>
        <v>MUHAMMAD RAIHAN</v>
      </c>
      <c r="C283" s="228"/>
      <c r="D283" s="228"/>
      <c r="E283" s="228"/>
      <c r="F283" s="228"/>
      <c r="G283" s="228"/>
      <c r="H283" s="228"/>
      <c r="I283" s="228"/>
      <c r="J283" s="228"/>
      <c r="K283" s="228"/>
      <c r="L283" s="228"/>
      <c r="M283" s="228" t="str">
        <f t="shared" si="2"/>
        <v/>
      </c>
    </row>
    <row r="284" spans="1:13" ht="17.25" hidden="1" customHeight="1">
      <c r="A284" s="228">
        <v>26</v>
      </c>
      <c r="B284" s="8" t="str">
        <f t="shared" si="1"/>
        <v>MUHAMMAD RAYHAN PARIZAN</v>
      </c>
      <c r="C284" s="228"/>
      <c r="D284" s="228"/>
      <c r="E284" s="228"/>
      <c r="F284" s="228"/>
      <c r="G284" s="228"/>
      <c r="H284" s="228"/>
      <c r="I284" s="228"/>
      <c r="J284" s="228"/>
      <c r="K284" s="228"/>
      <c r="L284" s="228"/>
      <c r="M284" s="228" t="str">
        <f t="shared" si="2"/>
        <v/>
      </c>
    </row>
    <row r="285" spans="1:13" ht="17.25" hidden="1" customHeight="1">
      <c r="A285" s="228">
        <v>27</v>
      </c>
      <c r="B285" s="8" t="str">
        <f t="shared" si="1"/>
        <v>MUHAMMAD RIFKI</v>
      </c>
      <c r="C285" s="228"/>
      <c r="D285" s="228"/>
      <c r="E285" s="228"/>
      <c r="F285" s="228"/>
      <c r="G285" s="228"/>
      <c r="H285" s="228"/>
      <c r="I285" s="228"/>
      <c r="J285" s="228"/>
      <c r="K285" s="228"/>
      <c r="L285" s="228"/>
      <c r="M285" s="228" t="str">
        <f t="shared" si="2"/>
        <v/>
      </c>
    </row>
    <row r="286" spans="1:13" ht="17.25" hidden="1" customHeight="1">
      <c r="A286" s="228">
        <v>28</v>
      </c>
      <c r="B286" s="8" t="str">
        <f t="shared" si="1"/>
        <v>MUHAMMAD RINALDI MAULANA</v>
      </c>
      <c r="C286" s="228"/>
      <c r="D286" s="228"/>
      <c r="E286" s="228"/>
      <c r="F286" s="228"/>
      <c r="G286" s="228"/>
      <c r="H286" s="228"/>
      <c r="I286" s="228"/>
      <c r="J286" s="228"/>
      <c r="K286" s="228"/>
      <c r="L286" s="228"/>
      <c r="M286" s="228" t="str">
        <f t="shared" si="2"/>
        <v/>
      </c>
    </row>
    <row r="287" spans="1:13" ht="17.25" hidden="1" customHeight="1">
      <c r="A287" s="228">
        <v>29</v>
      </c>
      <c r="B287" s="8" t="str">
        <f t="shared" si="1"/>
        <v>MUHAMMAD RIZAL</v>
      </c>
      <c r="C287" s="228"/>
      <c r="D287" s="228"/>
      <c r="E287" s="228"/>
      <c r="F287" s="228"/>
      <c r="G287" s="228"/>
      <c r="H287" s="228"/>
      <c r="I287" s="228"/>
      <c r="J287" s="228"/>
      <c r="K287" s="228"/>
      <c r="L287" s="228"/>
      <c r="M287" s="228" t="str">
        <f t="shared" si="2"/>
        <v/>
      </c>
    </row>
    <row r="288" spans="1:13" ht="17.25" hidden="1" customHeight="1">
      <c r="A288" s="228">
        <v>30</v>
      </c>
      <c r="B288" s="8" t="str">
        <f t="shared" si="1"/>
        <v>MUHAMMAD RUDI</v>
      </c>
      <c r="C288" s="228"/>
      <c r="D288" s="228"/>
      <c r="E288" s="228"/>
      <c r="F288" s="228"/>
      <c r="G288" s="228"/>
      <c r="H288" s="228"/>
      <c r="I288" s="228"/>
      <c r="J288" s="228"/>
      <c r="K288" s="228"/>
      <c r="L288" s="228"/>
      <c r="M288" s="228" t="str">
        <f t="shared" si="2"/>
        <v/>
      </c>
    </row>
    <row r="289" spans="1:13" ht="17.25" hidden="1" customHeight="1">
      <c r="A289" s="228">
        <v>31</v>
      </c>
      <c r="B289" s="8" t="str">
        <f t="shared" si="1"/>
        <v>MUHAMMAD SARBANI</v>
      </c>
      <c r="C289" s="228"/>
      <c r="D289" s="228"/>
      <c r="E289" s="228"/>
      <c r="F289" s="228"/>
      <c r="G289" s="228"/>
      <c r="H289" s="228"/>
      <c r="I289" s="228"/>
      <c r="J289" s="228"/>
      <c r="K289" s="228"/>
      <c r="L289" s="228"/>
      <c r="M289" s="228" t="str">
        <f t="shared" si="2"/>
        <v/>
      </c>
    </row>
    <row r="290" spans="1:13" ht="17.25" hidden="1" customHeight="1">
      <c r="A290" s="228">
        <v>32</v>
      </c>
      <c r="B290" s="8" t="str">
        <f t="shared" si="1"/>
        <v>MUHAMMAD SYIFA ALIF NUGRAHA</v>
      </c>
      <c r="C290" s="228"/>
      <c r="D290" s="228"/>
      <c r="E290" s="228"/>
      <c r="F290" s="228"/>
      <c r="G290" s="228"/>
      <c r="H290" s="228"/>
      <c r="I290" s="228"/>
      <c r="J290" s="228"/>
      <c r="K290" s="228"/>
      <c r="L290" s="228"/>
      <c r="M290" s="228" t="str">
        <f t="shared" si="2"/>
        <v/>
      </c>
    </row>
    <row r="291" spans="1:13" ht="17.25" hidden="1" customHeight="1">
      <c r="A291" s="228">
        <v>33</v>
      </c>
      <c r="B291" s="8" t="str">
        <f t="shared" si="1"/>
        <v>MUHAMMAD YUSUF</v>
      </c>
      <c r="C291" s="228"/>
      <c r="D291" s="228"/>
      <c r="E291" s="228"/>
      <c r="F291" s="228"/>
      <c r="G291" s="228"/>
      <c r="H291" s="228"/>
      <c r="I291" s="228"/>
      <c r="J291" s="228"/>
      <c r="K291" s="228"/>
      <c r="L291" s="228"/>
      <c r="M291" s="228" t="str">
        <f t="shared" si="2"/>
        <v/>
      </c>
    </row>
    <row r="292" spans="1:13" ht="17.25" hidden="1" customHeight="1">
      <c r="A292" s="228">
        <v>34</v>
      </c>
      <c r="B292" s="8" t="str">
        <f t="shared" si="1"/>
        <v>OSAMAH NASRULLAH</v>
      </c>
      <c r="C292" s="228"/>
      <c r="D292" s="228"/>
      <c r="E292" s="228"/>
      <c r="F292" s="228"/>
      <c r="G292" s="228"/>
      <c r="H292" s="228"/>
      <c r="I292" s="228"/>
      <c r="J292" s="228"/>
      <c r="K292" s="228"/>
      <c r="L292" s="228"/>
      <c r="M292" s="228" t="str">
        <f t="shared" si="2"/>
        <v/>
      </c>
    </row>
    <row r="293" spans="1:13" ht="17.25" hidden="1" customHeight="1">
      <c r="A293" s="228">
        <v>35</v>
      </c>
      <c r="B293" s="8" t="str">
        <f t="shared" si="1"/>
        <v>RUDISA</v>
      </c>
      <c r="C293" s="228"/>
      <c r="D293" s="228"/>
      <c r="E293" s="228"/>
      <c r="F293" s="228"/>
      <c r="G293" s="228"/>
      <c r="H293" s="228"/>
      <c r="I293" s="228"/>
      <c r="J293" s="228"/>
      <c r="K293" s="228"/>
      <c r="L293" s="228"/>
      <c r="M293" s="228" t="str">
        <f t="shared" si="2"/>
        <v/>
      </c>
    </row>
    <row r="294" spans="1:13" ht="17.25" hidden="1" customHeight="1">
      <c r="A294" s="228">
        <v>36</v>
      </c>
      <c r="B294" s="8" t="str">
        <f t="shared" si="1"/>
        <v>ZAINAL ILMI</v>
      </c>
      <c r="C294" s="228"/>
      <c r="D294" s="228"/>
      <c r="E294" s="228"/>
      <c r="F294" s="228"/>
      <c r="G294" s="228"/>
      <c r="H294" s="228"/>
      <c r="I294" s="228"/>
      <c r="J294" s="228"/>
      <c r="K294" s="228"/>
      <c r="L294" s="228"/>
      <c r="M294" s="228" t="str">
        <f t="shared" si="2"/>
        <v/>
      </c>
    </row>
    <row r="295" spans="1:13" ht="17.25" hidden="1" customHeight="1">
      <c r="A295" s="228">
        <v>37</v>
      </c>
      <c r="B295" s="8">
        <f t="shared" si="1"/>
        <v>0</v>
      </c>
      <c r="C295" s="228"/>
      <c r="D295" s="228"/>
      <c r="E295" s="228"/>
      <c r="F295" s="228"/>
      <c r="G295" s="228"/>
      <c r="H295" s="228"/>
      <c r="I295" s="228"/>
      <c r="J295" s="228"/>
      <c r="K295" s="228"/>
      <c r="L295" s="228"/>
      <c r="M295" s="228" t="str">
        <f t="shared" si="2"/>
        <v/>
      </c>
    </row>
    <row r="296" spans="1:13" ht="17.25" hidden="1" customHeight="1">
      <c r="A296" s="228">
        <v>38</v>
      </c>
      <c r="B296" s="8">
        <f t="shared" si="1"/>
        <v>0</v>
      </c>
      <c r="C296" s="228"/>
      <c r="D296" s="228"/>
      <c r="E296" s="228"/>
      <c r="F296" s="228"/>
      <c r="G296" s="228"/>
      <c r="H296" s="228"/>
      <c r="I296" s="228"/>
      <c r="J296" s="228"/>
      <c r="K296" s="228"/>
      <c r="L296" s="228"/>
      <c r="M296" s="228" t="str">
        <f t="shared" si="2"/>
        <v/>
      </c>
    </row>
    <row r="297" spans="1:13" ht="17.25" hidden="1" customHeight="1">
      <c r="A297" s="228">
        <v>39</v>
      </c>
      <c r="B297" s="8">
        <f t="shared" si="1"/>
        <v>0</v>
      </c>
      <c r="C297" s="228"/>
      <c r="D297" s="228"/>
      <c r="E297" s="228"/>
      <c r="F297" s="228"/>
      <c r="G297" s="228"/>
      <c r="H297" s="228"/>
      <c r="I297" s="228"/>
      <c r="J297" s="228"/>
      <c r="K297" s="228"/>
      <c r="L297" s="228"/>
      <c r="M297" s="228" t="str">
        <f t="shared" si="2"/>
        <v/>
      </c>
    </row>
    <row r="298" spans="1:13" ht="17.25" hidden="1" customHeight="1">
      <c r="A298" s="228">
        <v>40</v>
      </c>
      <c r="B298" s="8">
        <f t="shared" si="1"/>
        <v>0</v>
      </c>
      <c r="C298" s="228"/>
      <c r="D298" s="228"/>
      <c r="E298" s="228"/>
      <c r="F298" s="228"/>
      <c r="G298" s="228"/>
      <c r="H298" s="228"/>
      <c r="I298" s="228"/>
      <c r="J298" s="228"/>
      <c r="K298" s="228"/>
      <c r="L298" s="228"/>
      <c r="M298" s="228" t="str">
        <f t="shared" si="2"/>
        <v/>
      </c>
    </row>
    <row r="300" spans="1:13" ht="17.25" customHeight="1">
      <c r="A300" s="1" t="s">
        <v>158</v>
      </c>
    </row>
    <row r="301" spans="1:13" s="7" customFormat="1" ht="64.5" customHeight="1">
      <c r="A301" s="14">
        <v>1</v>
      </c>
      <c r="B301" s="327" t="s">
        <v>621</v>
      </c>
      <c r="C301" s="327"/>
      <c r="D301" s="327"/>
      <c r="E301" s="327"/>
      <c r="F301" s="327"/>
      <c r="G301" s="327"/>
      <c r="H301" s="327"/>
    </row>
    <row r="302" spans="1:13" s="7" customFormat="1" ht="15.75" hidden="1">
      <c r="A302" s="14">
        <v>2</v>
      </c>
      <c r="B302" s="327"/>
      <c r="C302" s="327"/>
      <c r="D302" s="327"/>
      <c r="E302" s="327"/>
      <c r="F302" s="327"/>
      <c r="G302" s="327"/>
      <c r="H302" s="327"/>
    </row>
    <row r="303" spans="1:13" s="7" customFormat="1" ht="15.75" hidden="1">
      <c r="A303" s="14">
        <v>3</v>
      </c>
      <c r="B303" s="327"/>
      <c r="C303" s="327"/>
      <c r="D303" s="327"/>
      <c r="E303" s="327"/>
      <c r="F303" s="327"/>
      <c r="G303" s="327"/>
      <c r="H303" s="327"/>
    </row>
    <row r="304" spans="1:13" s="7" customFormat="1" ht="17.25" hidden="1" customHeight="1">
      <c r="A304" s="14">
        <v>4</v>
      </c>
      <c r="B304" s="327"/>
      <c r="C304" s="327"/>
      <c r="D304" s="327"/>
      <c r="E304" s="327"/>
      <c r="F304" s="327"/>
      <c r="G304" s="327"/>
      <c r="H304" s="327"/>
    </row>
    <row r="305" spans="1:14" s="7" customFormat="1" ht="17.25" hidden="1" customHeight="1">
      <c r="A305" s="14">
        <v>5</v>
      </c>
      <c r="B305" s="327"/>
      <c r="C305" s="327"/>
      <c r="D305" s="327"/>
      <c r="E305" s="327"/>
      <c r="F305" s="327"/>
      <c r="G305" s="327"/>
      <c r="H305" s="327"/>
    </row>
    <row r="306" spans="1:14" s="7" customFormat="1" ht="17.25" hidden="1" customHeight="1">
      <c r="A306" s="14">
        <v>6</v>
      </c>
      <c r="B306" s="327"/>
      <c r="C306" s="327"/>
      <c r="D306" s="327"/>
      <c r="E306" s="327"/>
      <c r="F306" s="327"/>
      <c r="G306" s="327"/>
      <c r="H306" s="327"/>
    </row>
    <row r="307" spans="1:14" s="7" customFormat="1" ht="17.25" hidden="1" customHeight="1">
      <c r="A307" s="14">
        <v>7</v>
      </c>
      <c r="B307" s="327"/>
      <c r="C307" s="327"/>
      <c r="D307" s="327"/>
      <c r="E307" s="327"/>
      <c r="F307" s="327"/>
      <c r="G307" s="327"/>
      <c r="H307" s="327"/>
    </row>
    <row r="308" spans="1:14" s="7" customFormat="1" ht="17.25" hidden="1" customHeight="1">
      <c r="A308" s="14">
        <v>8</v>
      </c>
      <c r="B308" s="327"/>
      <c r="C308" s="327"/>
      <c r="D308" s="327"/>
      <c r="E308" s="327"/>
      <c r="F308" s="327"/>
      <c r="G308" s="327"/>
      <c r="H308" s="327"/>
    </row>
    <row r="309" spans="1:14" s="7" customFormat="1" ht="17.25" hidden="1" customHeight="1">
      <c r="A309" s="14">
        <v>9</v>
      </c>
      <c r="B309" s="327"/>
      <c r="C309" s="327"/>
      <c r="D309" s="327"/>
      <c r="E309" s="327"/>
      <c r="F309" s="327"/>
      <c r="G309" s="327"/>
      <c r="H309" s="327"/>
    </row>
    <row r="310" spans="1:14" s="7" customFormat="1" ht="17.25" hidden="1" customHeight="1">
      <c r="A310" s="14">
        <v>10</v>
      </c>
      <c r="B310" s="327"/>
      <c r="C310" s="327"/>
      <c r="D310" s="327"/>
      <c r="E310" s="327"/>
      <c r="F310" s="327"/>
      <c r="G310" s="327"/>
      <c r="H310" s="327"/>
    </row>
    <row r="312" spans="1:14" ht="17.25" customHeight="1">
      <c r="B312" s="1" t="s">
        <v>180</v>
      </c>
    </row>
    <row r="314" spans="1:14" ht="48.75" customHeight="1">
      <c r="A314" s="225" t="s">
        <v>52</v>
      </c>
      <c r="B314" s="225" t="s">
        <v>110</v>
      </c>
      <c r="C314" s="333" t="e">
        <f>A31</f>
        <v>#REF!</v>
      </c>
      <c r="D314" s="333"/>
      <c r="E314" s="333"/>
      <c r="F314" s="333"/>
      <c r="G314" s="333"/>
      <c r="H314" s="333"/>
      <c r="I314" s="333"/>
      <c r="J314" s="333"/>
      <c r="K314" s="333"/>
      <c r="L314" s="333"/>
      <c r="M314" s="230" t="s">
        <v>157</v>
      </c>
      <c r="N314" s="1" t="s">
        <v>407</v>
      </c>
    </row>
    <row r="315" spans="1:14" ht="17.25" customHeight="1">
      <c r="A315" s="226"/>
      <c r="B315" s="226"/>
      <c r="C315" s="224" t="s">
        <v>395</v>
      </c>
      <c r="D315" s="224" t="s">
        <v>396</v>
      </c>
      <c r="E315" s="224" t="s">
        <v>397</v>
      </c>
      <c r="F315" s="224" t="s">
        <v>398</v>
      </c>
      <c r="G315" s="224" t="s">
        <v>399</v>
      </c>
      <c r="H315" s="224" t="s">
        <v>400</v>
      </c>
      <c r="I315" s="224" t="s">
        <v>401</v>
      </c>
      <c r="J315" s="224" t="s">
        <v>402</v>
      </c>
      <c r="K315" s="224" t="s">
        <v>403</v>
      </c>
      <c r="L315" s="224" t="s">
        <v>404</v>
      </c>
      <c r="M315" s="222"/>
      <c r="N315" s="1">
        <v>25</v>
      </c>
    </row>
    <row r="316" spans="1:14" ht="17.25" customHeight="1">
      <c r="A316" s="228">
        <v>1</v>
      </c>
      <c r="B316" s="8" t="str">
        <f>B259</f>
        <v>AHMAD JUNAIDI</v>
      </c>
      <c r="C316" s="8"/>
      <c r="D316" s="8"/>
      <c r="E316" s="8"/>
      <c r="F316" s="8"/>
      <c r="G316" s="8"/>
      <c r="H316" s="8"/>
      <c r="I316" s="8"/>
      <c r="J316" s="8"/>
      <c r="K316" s="8"/>
      <c r="L316" s="8"/>
      <c r="M316" s="8" t="str">
        <f>IF(MAX(C316:L316)&gt;0,MAX(C316:L316)*$N$315,"")</f>
        <v/>
      </c>
    </row>
    <row r="317" spans="1:14" ht="17.25" customHeight="1">
      <c r="A317" s="228">
        <v>2</v>
      </c>
      <c r="B317" s="8" t="str">
        <f t="shared" ref="B317:B355" si="3">B260</f>
        <v>AHMAD RIYUDHA</v>
      </c>
      <c r="C317" s="8"/>
      <c r="D317" s="8"/>
      <c r="E317" s="8"/>
      <c r="F317" s="8"/>
      <c r="G317" s="8"/>
      <c r="H317" s="8"/>
      <c r="I317" s="8"/>
      <c r="J317" s="8"/>
      <c r="K317" s="8"/>
      <c r="L317" s="8"/>
      <c r="M317" s="8" t="str">
        <f t="shared" ref="M317:M355" si="4">IF(MAX(C317:L317)&gt;0,MAX(C317:L317)*$N$315,"")</f>
        <v/>
      </c>
    </row>
    <row r="318" spans="1:14" ht="17.25" customHeight="1">
      <c r="A318" s="228">
        <v>3</v>
      </c>
      <c r="B318" s="8" t="str">
        <f t="shared" si="3"/>
        <v>AHMAD SAYUDINOR</v>
      </c>
      <c r="C318" s="8"/>
      <c r="D318" s="8"/>
      <c r="E318" s="8"/>
      <c r="F318" s="8"/>
      <c r="G318" s="8"/>
      <c r="H318" s="8"/>
      <c r="I318" s="8"/>
      <c r="J318" s="8"/>
      <c r="K318" s="8"/>
      <c r="L318" s="8"/>
      <c r="M318" s="8" t="str">
        <f t="shared" si="4"/>
        <v/>
      </c>
    </row>
    <row r="319" spans="1:14" ht="17.25" hidden="1" customHeight="1">
      <c r="A319" s="228">
        <v>4</v>
      </c>
      <c r="B319" s="8" t="str">
        <f t="shared" si="3"/>
        <v>HILMAN SYA'FEI</v>
      </c>
      <c r="C319" s="8"/>
      <c r="D319" s="8"/>
      <c r="E319" s="8"/>
      <c r="F319" s="8"/>
      <c r="G319" s="8"/>
      <c r="H319" s="8"/>
      <c r="I319" s="8"/>
      <c r="J319" s="8"/>
      <c r="K319" s="8"/>
      <c r="L319" s="8"/>
      <c r="M319" s="8" t="str">
        <f t="shared" si="4"/>
        <v/>
      </c>
    </row>
    <row r="320" spans="1:14" ht="17.25" hidden="1" customHeight="1">
      <c r="A320" s="228">
        <v>5</v>
      </c>
      <c r="B320" s="8" t="str">
        <f t="shared" si="3"/>
        <v>JAMALUDDIN</v>
      </c>
      <c r="C320" s="8"/>
      <c r="D320" s="8"/>
      <c r="E320" s="8"/>
      <c r="F320" s="8"/>
      <c r="G320" s="8"/>
      <c r="H320" s="8"/>
      <c r="I320" s="8"/>
      <c r="J320" s="8"/>
      <c r="K320" s="8"/>
      <c r="L320" s="8"/>
      <c r="M320" s="8" t="str">
        <f t="shared" si="4"/>
        <v/>
      </c>
    </row>
    <row r="321" spans="1:13" ht="17.25" hidden="1" customHeight="1">
      <c r="A321" s="228">
        <v>6</v>
      </c>
      <c r="B321" s="8" t="str">
        <f t="shared" si="3"/>
        <v>M. ADITYA RYANDI</v>
      </c>
      <c r="C321" s="8"/>
      <c r="D321" s="8"/>
      <c r="E321" s="8"/>
      <c r="F321" s="8"/>
      <c r="G321" s="8"/>
      <c r="H321" s="8"/>
      <c r="I321" s="8"/>
      <c r="J321" s="8"/>
      <c r="K321" s="8"/>
      <c r="L321" s="8"/>
      <c r="M321" s="8" t="str">
        <f t="shared" si="4"/>
        <v/>
      </c>
    </row>
    <row r="322" spans="1:13" ht="17.25" hidden="1" customHeight="1">
      <c r="A322" s="228">
        <v>7</v>
      </c>
      <c r="B322" s="8" t="str">
        <f t="shared" si="3"/>
        <v>M. ZAINAL AKBAR</v>
      </c>
      <c r="C322" s="8"/>
      <c r="D322" s="8"/>
      <c r="E322" s="8"/>
      <c r="F322" s="8"/>
      <c r="G322" s="8"/>
      <c r="H322" s="8"/>
      <c r="I322" s="8"/>
      <c r="J322" s="8"/>
      <c r="K322" s="8"/>
      <c r="L322" s="8"/>
      <c r="M322" s="8" t="str">
        <f t="shared" si="4"/>
        <v/>
      </c>
    </row>
    <row r="323" spans="1:13" ht="17.25" hidden="1" customHeight="1">
      <c r="A323" s="228">
        <v>8</v>
      </c>
      <c r="B323" s="8" t="str">
        <f t="shared" si="3"/>
        <v>MAULIDI</v>
      </c>
      <c r="C323" s="8"/>
      <c r="D323" s="8"/>
      <c r="E323" s="8"/>
      <c r="F323" s="8"/>
      <c r="G323" s="8"/>
      <c r="H323" s="8"/>
      <c r="I323" s="8"/>
      <c r="J323" s="8"/>
      <c r="K323" s="8"/>
      <c r="L323" s="8"/>
      <c r="M323" s="8" t="str">
        <f t="shared" si="4"/>
        <v/>
      </c>
    </row>
    <row r="324" spans="1:13" ht="17.25" hidden="1" customHeight="1">
      <c r="A324" s="228">
        <v>9</v>
      </c>
      <c r="B324" s="8" t="str">
        <f t="shared" si="3"/>
        <v>MUHAMMAD AGUS RIFANI</v>
      </c>
      <c r="C324" s="8"/>
      <c r="D324" s="8"/>
      <c r="E324" s="8"/>
      <c r="F324" s="8"/>
      <c r="G324" s="8"/>
      <c r="H324" s="8"/>
      <c r="I324" s="8"/>
      <c r="J324" s="8"/>
      <c r="K324" s="8"/>
      <c r="L324" s="8"/>
      <c r="M324" s="8" t="str">
        <f t="shared" si="4"/>
        <v/>
      </c>
    </row>
    <row r="325" spans="1:13" ht="17.25" hidden="1" customHeight="1">
      <c r="A325" s="228">
        <v>10</v>
      </c>
      <c r="B325" s="8" t="str">
        <f t="shared" si="3"/>
        <v>MUHAMMAD AKBAR</v>
      </c>
      <c r="C325" s="8"/>
      <c r="D325" s="8"/>
      <c r="E325" s="8"/>
      <c r="F325" s="8"/>
      <c r="G325" s="8"/>
      <c r="H325" s="8"/>
      <c r="I325" s="8"/>
      <c r="J325" s="8"/>
      <c r="K325" s="8"/>
      <c r="L325" s="8"/>
      <c r="M325" s="8" t="str">
        <f t="shared" si="4"/>
        <v/>
      </c>
    </row>
    <row r="326" spans="1:13" ht="17.25" hidden="1" customHeight="1">
      <c r="A326" s="228">
        <v>11</v>
      </c>
      <c r="B326" s="8" t="str">
        <f t="shared" si="3"/>
        <v>MUHAMMAD ALPIANOR</v>
      </c>
      <c r="C326" s="8"/>
      <c r="D326" s="8"/>
      <c r="E326" s="8"/>
      <c r="F326" s="8"/>
      <c r="G326" s="8"/>
      <c r="H326" s="8"/>
      <c r="I326" s="8"/>
      <c r="J326" s="8"/>
      <c r="K326" s="8"/>
      <c r="L326" s="8"/>
      <c r="M326" s="8" t="str">
        <f t="shared" si="4"/>
        <v/>
      </c>
    </row>
    <row r="327" spans="1:13" ht="17.25" hidden="1" customHeight="1">
      <c r="A327" s="228">
        <v>12</v>
      </c>
      <c r="B327" s="8" t="str">
        <f t="shared" si="3"/>
        <v>MUHAMMAD ANDRIAN</v>
      </c>
      <c r="C327" s="8"/>
      <c r="D327" s="8"/>
      <c r="E327" s="8"/>
      <c r="F327" s="8"/>
      <c r="G327" s="8"/>
      <c r="H327" s="8"/>
      <c r="I327" s="8"/>
      <c r="J327" s="8"/>
      <c r="K327" s="8"/>
      <c r="L327" s="8"/>
      <c r="M327" s="8" t="str">
        <f t="shared" si="4"/>
        <v/>
      </c>
    </row>
    <row r="328" spans="1:13" ht="17.25" hidden="1" customHeight="1">
      <c r="A328" s="228">
        <v>13</v>
      </c>
      <c r="B328" s="8" t="str">
        <f t="shared" si="3"/>
        <v>MUHAMMAD AZIDAN</v>
      </c>
      <c r="C328" s="8"/>
      <c r="D328" s="8"/>
      <c r="E328" s="8"/>
      <c r="F328" s="8"/>
      <c r="G328" s="8"/>
      <c r="H328" s="8"/>
      <c r="I328" s="8"/>
      <c r="J328" s="8"/>
      <c r="K328" s="8"/>
      <c r="L328" s="8"/>
      <c r="M328" s="8" t="str">
        <f t="shared" si="4"/>
        <v/>
      </c>
    </row>
    <row r="329" spans="1:13" ht="17.25" hidden="1" customHeight="1">
      <c r="A329" s="228">
        <v>14</v>
      </c>
      <c r="B329" s="8" t="str">
        <f t="shared" si="3"/>
        <v>MUHAMMAD FAHRIANSYAH</v>
      </c>
      <c r="C329" s="8"/>
      <c r="D329" s="8"/>
      <c r="E329" s="8"/>
      <c r="F329" s="8"/>
      <c r="G329" s="8"/>
      <c r="H329" s="8"/>
      <c r="I329" s="8"/>
      <c r="J329" s="8"/>
      <c r="K329" s="8"/>
      <c r="L329" s="8"/>
      <c r="M329" s="8" t="str">
        <f t="shared" si="4"/>
        <v/>
      </c>
    </row>
    <row r="330" spans="1:13" ht="17.25" hidden="1" customHeight="1">
      <c r="A330" s="228">
        <v>15</v>
      </c>
      <c r="B330" s="8" t="str">
        <f t="shared" si="3"/>
        <v>MUHAMMAD FAUZAN</v>
      </c>
      <c r="C330" s="8"/>
      <c r="D330" s="8"/>
      <c r="E330" s="8"/>
      <c r="F330" s="8"/>
      <c r="G330" s="8"/>
      <c r="H330" s="8"/>
      <c r="I330" s="8"/>
      <c r="J330" s="8"/>
      <c r="K330" s="8"/>
      <c r="L330" s="8"/>
      <c r="M330" s="8" t="str">
        <f t="shared" si="4"/>
        <v/>
      </c>
    </row>
    <row r="331" spans="1:13" ht="17.25" hidden="1" customHeight="1">
      <c r="A331" s="228">
        <v>16</v>
      </c>
      <c r="B331" s="8" t="str">
        <f t="shared" si="3"/>
        <v>MUHAMMAD FAZAL HAFIZH</v>
      </c>
      <c r="C331" s="8"/>
      <c r="D331" s="8"/>
      <c r="E331" s="8"/>
      <c r="F331" s="8"/>
      <c r="G331" s="8"/>
      <c r="H331" s="8"/>
      <c r="I331" s="8"/>
      <c r="J331" s="8"/>
      <c r="K331" s="8"/>
      <c r="L331" s="8"/>
      <c r="M331" s="8" t="str">
        <f t="shared" si="4"/>
        <v/>
      </c>
    </row>
    <row r="332" spans="1:13" ht="17.25" hidden="1" customHeight="1">
      <c r="A332" s="228">
        <v>17</v>
      </c>
      <c r="B332" s="8" t="str">
        <f t="shared" si="3"/>
        <v>MUHAMMAD FIKRI</v>
      </c>
      <c r="C332" s="8"/>
      <c r="D332" s="8"/>
      <c r="E332" s="8"/>
      <c r="F332" s="8"/>
      <c r="G332" s="8"/>
      <c r="H332" s="8"/>
      <c r="I332" s="8"/>
      <c r="J332" s="8"/>
      <c r="K332" s="8"/>
      <c r="L332" s="8"/>
      <c r="M332" s="8" t="str">
        <f t="shared" si="4"/>
        <v/>
      </c>
    </row>
    <row r="333" spans="1:13" ht="17.25" hidden="1" customHeight="1">
      <c r="A333" s="228">
        <v>18</v>
      </c>
      <c r="B333" s="8" t="str">
        <f t="shared" si="3"/>
        <v>MUHAMMAD IHWAN</v>
      </c>
      <c r="C333" s="8"/>
      <c r="D333" s="8"/>
      <c r="E333" s="8"/>
      <c r="F333" s="8"/>
      <c r="G333" s="8"/>
      <c r="H333" s="8"/>
      <c r="I333" s="8"/>
      <c r="J333" s="8"/>
      <c r="K333" s="8"/>
      <c r="L333" s="8"/>
      <c r="M333" s="8" t="str">
        <f t="shared" si="4"/>
        <v/>
      </c>
    </row>
    <row r="334" spans="1:13" ht="17.25" hidden="1" customHeight="1">
      <c r="A334" s="228">
        <v>19</v>
      </c>
      <c r="B334" s="8" t="str">
        <f t="shared" si="3"/>
        <v>MUHAMMAD IQBAL FIRDAUS</v>
      </c>
      <c r="C334" s="8"/>
      <c r="D334" s="8"/>
      <c r="E334" s="8"/>
      <c r="F334" s="8"/>
      <c r="G334" s="8"/>
      <c r="H334" s="8"/>
      <c r="I334" s="8"/>
      <c r="J334" s="8"/>
      <c r="K334" s="8"/>
      <c r="L334" s="8"/>
      <c r="M334" s="8" t="str">
        <f t="shared" si="4"/>
        <v/>
      </c>
    </row>
    <row r="335" spans="1:13" ht="17.25" hidden="1" customHeight="1">
      <c r="A335" s="228">
        <v>20</v>
      </c>
      <c r="B335" s="8" t="str">
        <f t="shared" si="3"/>
        <v>MUHAMMAD IZZA ARRAFI</v>
      </c>
      <c r="C335" s="8"/>
      <c r="D335" s="8"/>
      <c r="E335" s="8"/>
      <c r="F335" s="8"/>
      <c r="G335" s="8"/>
      <c r="H335" s="8"/>
      <c r="I335" s="8"/>
      <c r="J335" s="8"/>
      <c r="K335" s="8"/>
      <c r="L335" s="8"/>
      <c r="M335" s="8" t="str">
        <f t="shared" si="4"/>
        <v/>
      </c>
    </row>
    <row r="336" spans="1:13" ht="17.25" hidden="1" customHeight="1">
      <c r="A336" s="228">
        <v>21</v>
      </c>
      <c r="B336" s="8" t="str">
        <f t="shared" si="3"/>
        <v>MUHAMMAD MAHDI</v>
      </c>
      <c r="C336" s="8"/>
      <c r="D336" s="8"/>
      <c r="E336" s="8"/>
      <c r="F336" s="8"/>
      <c r="G336" s="8"/>
      <c r="H336" s="8"/>
      <c r="I336" s="8"/>
      <c r="J336" s="8"/>
      <c r="K336" s="8"/>
      <c r="L336" s="8"/>
      <c r="M336" s="8" t="str">
        <f t="shared" si="4"/>
        <v/>
      </c>
    </row>
    <row r="337" spans="1:13" ht="17.25" hidden="1" customHeight="1">
      <c r="A337" s="228">
        <v>22</v>
      </c>
      <c r="B337" s="8" t="str">
        <f t="shared" si="3"/>
        <v>MUHAMMAD NAHDY RAMADHAN</v>
      </c>
      <c r="C337" s="8"/>
      <c r="D337" s="8"/>
      <c r="E337" s="8"/>
      <c r="F337" s="8"/>
      <c r="G337" s="8"/>
      <c r="H337" s="8"/>
      <c r="I337" s="8"/>
      <c r="J337" s="8"/>
      <c r="K337" s="8"/>
      <c r="L337" s="8"/>
      <c r="M337" s="8" t="str">
        <f t="shared" si="4"/>
        <v/>
      </c>
    </row>
    <row r="338" spans="1:13" ht="17.25" hidden="1" customHeight="1">
      <c r="A338" s="228">
        <v>23</v>
      </c>
      <c r="B338" s="8" t="str">
        <f t="shared" si="3"/>
        <v>MUHAMMAD NUR FADHILAH</v>
      </c>
      <c r="C338" s="8"/>
      <c r="D338" s="8"/>
      <c r="E338" s="8"/>
      <c r="F338" s="8"/>
      <c r="G338" s="8"/>
      <c r="H338" s="8"/>
      <c r="I338" s="8"/>
      <c r="J338" s="8"/>
      <c r="K338" s="8"/>
      <c r="L338" s="8"/>
      <c r="M338" s="8" t="str">
        <f t="shared" si="4"/>
        <v/>
      </c>
    </row>
    <row r="339" spans="1:13" ht="17.25" hidden="1" customHeight="1">
      <c r="A339" s="228">
        <v>24</v>
      </c>
      <c r="B339" s="8" t="str">
        <f t="shared" si="3"/>
        <v>MUHAMMAD RAHMAN</v>
      </c>
      <c r="C339" s="8"/>
      <c r="D339" s="8"/>
      <c r="E339" s="8"/>
      <c r="F339" s="8"/>
      <c r="G339" s="8"/>
      <c r="H339" s="8"/>
      <c r="I339" s="8"/>
      <c r="J339" s="8"/>
      <c r="K339" s="8"/>
      <c r="L339" s="8"/>
      <c r="M339" s="8" t="str">
        <f t="shared" si="4"/>
        <v/>
      </c>
    </row>
    <row r="340" spans="1:13" ht="17.25" hidden="1" customHeight="1">
      <c r="A340" s="228">
        <v>25</v>
      </c>
      <c r="B340" s="8" t="str">
        <f t="shared" si="3"/>
        <v>MUHAMMAD RAIHAN</v>
      </c>
      <c r="C340" s="8"/>
      <c r="D340" s="8"/>
      <c r="E340" s="8"/>
      <c r="F340" s="8"/>
      <c r="G340" s="8"/>
      <c r="H340" s="8"/>
      <c r="I340" s="8"/>
      <c r="J340" s="8"/>
      <c r="K340" s="8"/>
      <c r="L340" s="8"/>
      <c r="M340" s="8" t="str">
        <f t="shared" si="4"/>
        <v/>
      </c>
    </row>
    <row r="341" spans="1:13" ht="17.25" hidden="1" customHeight="1">
      <c r="A341" s="228">
        <v>26</v>
      </c>
      <c r="B341" s="8" t="str">
        <f t="shared" si="3"/>
        <v>MUHAMMAD RAYHAN PARIZAN</v>
      </c>
      <c r="C341" s="8"/>
      <c r="D341" s="8"/>
      <c r="E341" s="8"/>
      <c r="F341" s="8"/>
      <c r="G341" s="8"/>
      <c r="H341" s="8"/>
      <c r="I341" s="8"/>
      <c r="J341" s="8"/>
      <c r="K341" s="8"/>
      <c r="L341" s="8"/>
      <c r="M341" s="8" t="str">
        <f t="shared" si="4"/>
        <v/>
      </c>
    </row>
    <row r="342" spans="1:13" ht="17.25" hidden="1" customHeight="1">
      <c r="A342" s="228">
        <v>27</v>
      </c>
      <c r="B342" s="8" t="str">
        <f t="shared" si="3"/>
        <v>MUHAMMAD RIFKI</v>
      </c>
      <c r="C342" s="8"/>
      <c r="D342" s="8"/>
      <c r="E342" s="8"/>
      <c r="F342" s="8"/>
      <c r="G342" s="8"/>
      <c r="H342" s="8"/>
      <c r="I342" s="8"/>
      <c r="J342" s="8"/>
      <c r="K342" s="8"/>
      <c r="L342" s="8"/>
      <c r="M342" s="8" t="str">
        <f t="shared" si="4"/>
        <v/>
      </c>
    </row>
    <row r="343" spans="1:13" ht="17.25" hidden="1" customHeight="1">
      <c r="A343" s="228">
        <v>28</v>
      </c>
      <c r="B343" s="8" t="str">
        <f t="shared" si="3"/>
        <v>MUHAMMAD RINALDI MAULANA</v>
      </c>
      <c r="C343" s="8"/>
      <c r="D343" s="8"/>
      <c r="E343" s="8"/>
      <c r="F343" s="8"/>
      <c r="G343" s="8"/>
      <c r="H343" s="8"/>
      <c r="I343" s="8"/>
      <c r="J343" s="8"/>
      <c r="K343" s="8"/>
      <c r="L343" s="8"/>
      <c r="M343" s="8" t="str">
        <f t="shared" si="4"/>
        <v/>
      </c>
    </row>
    <row r="344" spans="1:13" ht="17.25" hidden="1" customHeight="1">
      <c r="A344" s="228">
        <v>29</v>
      </c>
      <c r="B344" s="8" t="str">
        <f t="shared" si="3"/>
        <v>MUHAMMAD RIZAL</v>
      </c>
      <c r="C344" s="8"/>
      <c r="D344" s="8"/>
      <c r="E344" s="8"/>
      <c r="F344" s="8"/>
      <c r="G344" s="8"/>
      <c r="H344" s="8"/>
      <c r="I344" s="8"/>
      <c r="J344" s="8"/>
      <c r="K344" s="8"/>
      <c r="L344" s="8"/>
      <c r="M344" s="8" t="str">
        <f t="shared" si="4"/>
        <v/>
      </c>
    </row>
    <row r="345" spans="1:13" ht="17.25" hidden="1" customHeight="1">
      <c r="A345" s="228">
        <v>30</v>
      </c>
      <c r="B345" s="8" t="str">
        <f t="shared" si="3"/>
        <v>MUHAMMAD RUDI</v>
      </c>
      <c r="C345" s="8"/>
      <c r="D345" s="8"/>
      <c r="E345" s="8"/>
      <c r="F345" s="8"/>
      <c r="G345" s="8"/>
      <c r="H345" s="8"/>
      <c r="I345" s="8"/>
      <c r="J345" s="8"/>
      <c r="K345" s="8"/>
      <c r="L345" s="8"/>
      <c r="M345" s="8" t="str">
        <f t="shared" si="4"/>
        <v/>
      </c>
    </row>
    <row r="346" spans="1:13" ht="17.25" hidden="1" customHeight="1">
      <c r="A346" s="228">
        <v>31</v>
      </c>
      <c r="B346" s="8" t="str">
        <f t="shared" si="3"/>
        <v>MUHAMMAD SARBANI</v>
      </c>
      <c r="C346" s="8"/>
      <c r="D346" s="8"/>
      <c r="E346" s="8"/>
      <c r="F346" s="8"/>
      <c r="G346" s="8"/>
      <c r="H346" s="8"/>
      <c r="I346" s="8"/>
      <c r="J346" s="8"/>
      <c r="K346" s="8"/>
      <c r="L346" s="8"/>
      <c r="M346" s="8" t="str">
        <f t="shared" si="4"/>
        <v/>
      </c>
    </row>
    <row r="347" spans="1:13" ht="17.25" hidden="1" customHeight="1">
      <c r="A347" s="228">
        <v>32</v>
      </c>
      <c r="B347" s="8" t="str">
        <f t="shared" si="3"/>
        <v>MUHAMMAD SYIFA ALIF NUGRAHA</v>
      </c>
      <c r="C347" s="8"/>
      <c r="D347" s="8"/>
      <c r="E347" s="8"/>
      <c r="F347" s="8"/>
      <c r="G347" s="8"/>
      <c r="H347" s="8"/>
      <c r="I347" s="8"/>
      <c r="J347" s="8"/>
      <c r="K347" s="8"/>
      <c r="L347" s="8"/>
      <c r="M347" s="8" t="str">
        <f t="shared" si="4"/>
        <v/>
      </c>
    </row>
    <row r="348" spans="1:13" ht="17.25" hidden="1" customHeight="1">
      <c r="A348" s="228">
        <v>33</v>
      </c>
      <c r="B348" s="8" t="str">
        <f t="shared" si="3"/>
        <v>MUHAMMAD YUSUF</v>
      </c>
      <c r="C348" s="8"/>
      <c r="D348" s="8"/>
      <c r="E348" s="8"/>
      <c r="F348" s="8"/>
      <c r="G348" s="8"/>
      <c r="H348" s="8"/>
      <c r="I348" s="8"/>
      <c r="J348" s="8"/>
      <c r="K348" s="8"/>
      <c r="L348" s="8"/>
      <c r="M348" s="8" t="str">
        <f t="shared" si="4"/>
        <v/>
      </c>
    </row>
    <row r="349" spans="1:13" ht="17.25" hidden="1" customHeight="1">
      <c r="A349" s="228">
        <v>34</v>
      </c>
      <c r="B349" s="8" t="str">
        <f t="shared" si="3"/>
        <v>OSAMAH NASRULLAH</v>
      </c>
      <c r="C349" s="8"/>
      <c r="D349" s="8"/>
      <c r="E349" s="8"/>
      <c r="F349" s="8"/>
      <c r="G349" s="8"/>
      <c r="H349" s="8"/>
      <c r="I349" s="8"/>
      <c r="J349" s="8"/>
      <c r="K349" s="8"/>
      <c r="L349" s="8"/>
      <c r="M349" s="8" t="str">
        <f t="shared" si="4"/>
        <v/>
      </c>
    </row>
    <row r="350" spans="1:13" ht="17.25" hidden="1" customHeight="1">
      <c r="A350" s="228">
        <v>35</v>
      </c>
      <c r="B350" s="8" t="str">
        <f t="shared" si="3"/>
        <v>RUDISA</v>
      </c>
      <c r="C350" s="8"/>
      <c r="D350" s="8"/>
      <c r="E350" s="8"/>
      <c r="F350" s="8"/>
      <c r="G350" s="8"/>
      <c r="H350" s="8"/>
      <c r="I350" s="8"/>
      <c r="J350" s="8"/>
      <c r="K350" s="8"/>
      <c r="L350" s="8"/>
      <c r="M350" s="8" t="str">
        <f t="shared" si="4"/>
        <v/>
      </c>
    </row>
    <row r="351" spans="1:13" ht="17.25" hidden="1" customHeight="1">
      <c r="A351" s="228">
        <v>36</v>
      </c>
      <c r="B351" s="8" t="str">
        <f t="shared" si="3"/>
        <v>ZAINAL ILMI</v>
      </c>
      <c r="C351" s="8"/>
      <c r="D351" s="8"/>
      <c r="E351" s="8"/>
      <c r="F351" s="8"/>
      <c r="G351" s="8"/>
      <c r="H351" s="8"/>
      <c r="I351" s="8"/>
      <c r="J351" s="8"/>
      <c r="K351" s="8"/>
      <c r="L351" s="8"/>
      <c r="M351" s="8" t="str">
        <f t="shared" si="4"/>
        <v/>
      </c>
    </row>
    <row r="352" spans="1:13" ht="17.25" hidden="1" customHeight="1">
      <c r="A352" s="228">
        <v>37</v>
      </c>
      <c r="B352" s="8">
        <f t="shared" si="3"/>
        <v>0</v>
      </c>
      <c r="C352" s="8"/>
      <c r="D352" s="8"/>
      <c r="E352" s="8"/>
      <c r="F352" s="8"/>
      <c r="G352" s="8"/>
      <c r="H352" s="8"/>
      <c r="I352" s="8"/>
      <c r="J352" s="8"/>
      <c r="K352" s="8"/>
      <c r="L352" s="8"/>
      <c r="M352" s="8" t="str">
        <f t="shared" si="4"/>
        <v/>
      </c>
    </row>
    <row r="353" spans="1:13" ht="17.25" hidden="1" customHeight="1">
      <c r="A353" s="228">
        <v>38</v>
      </c>
      <c r="B353" s="8">
        <f t="shared" si="3"/>
        <v>0</v>
      </c>
      <c r="C353" s="8"/>
      <c r="D353" s="8"/>
      <c r="E353" s="8"/>
      <c r="F353" s="8"/>
      <c r="G353" s="8"/>
      <c r="H353" s="8"/>
      <c r="I353" s="8"/>
      <c r="J353" s="8"/>
      <c r="K353" s="8"/>
      <c r="L353" s="8"/>
      <c r="M353" s="8" t="str">
        <f t="shared" si="4"/>
        <v/>
      </c>
    </row>
    <row r="354" spans="1:13" ht="17.25" hidden="1" customHeight="1">
      <c r="A354" s="228">
        <v>39</v>
      </c>
      <c r="B354" s="8">
        <f t="shared" si="3"/>
        <v>0</v>
      </c>
      <c r="C354" s="8"/>
      <c r="D354" s="8"/>
      <c r="E354" s="8"/>
      <c r="F354" s="8"/>
      <c r="G354" s="8"/>
      <c r="H354" s="8"/>
      <c r="I354" s="8"/>
      <c r="J354" s="8"/>
      <c r="K354" s="8"/>
      <c r="L354" s="8"/>
      <c r="M354" s="8" t="str">
        <f t="shared" si="4"/>
        <v/>
      </c>
    </row>
    <row r="355" spans="1:13" ht="17.25" hidden="1" customHeight="1">
      <c r="A355" s="228">
        <v>40</v>
      </c>
      <c r="B355" s="8">
        <f t="shared" si="3"/>
        <v>0</v>
      </c>
      <c r="C355" s="8"/>
      <c r="D355" s="8"/>
      <c r="E355" s="8"/>
      <c r="F355" s="8"/>
      <c r="G355" s="8"/>
      <c r="H355" s="8"/>
      <c r="I355" s="8"/>
      <c r="J355" s="8"/>
      <c r="K355" s="8"/>
      <c r="L355" s="8"/>
      <c r="M355" s="8" t="str">
        <f t="shared" si="4"/>
        <v/>
      </c>
    </row>
    <row r="357" spans="1:13" ht="17.25" customHeight="1">
      <c r="A357" s="1" t="s">
        <v>182</v>
      </c>
    </row>
    <row r="358" spans="1:13" ht="17.25" customHeight="1">
      <c r="B358" s="1" t="s">
        <v>159</v>
      </c>
    </row>
    <row r="359" spans="1:13" ht="17.25" customHeight="1">
      <c r="B359" s="1" t="s">
        <v>160</v>
      </c>
    </row>
    <row r="360" spans="1:13" ht="17.25" customHeight="1">
      <c r="B360" s="1" t="s">
        <v>161</v>
      </c>
    </row>
    <row r="361" spans="1:13" ht="17.25" customHeight="1">
      <c r="B361" s="1" t="s">
        <v>162</v>
      </c>
    </row>
    <row r="363" spans="1:13" ht="17.25" customHeight="1">
      <c r="A363" s="1" t="s">
        <v>163</v>
      </c>
    </row>
    <row r="364" spans="1:13" ht="17.25" customHeight="1">
      <c r="A364" s="14">
        <v>1</v>
      </c>
      <c r="B364" s="327" t="s">
        <v>622</v>
      </c>
      <c r="C364" s="327"/>
      <c r="D364" s="327"/>
      <c r="E364" s="327"/>
      <c r="F364" s="327"/>
      <c r="G364" s="327"/>
      <c r="H364" s="327"/>
    </row>
    <row r="365" spans="1:13" ht="17.25" hidden="1" customHeight="1">
      <c r="A365" s="14">
        <v>2</v>
      </c>
      <c r="B365" s="327"/>
      <c r="C365" s="327"/>
      <c r="D365" s="327"/>
      <c r="E365" s="327"/>
      <c r="F365" s="327"/>
      <c r="G365" s="327"/>
      <c r="H365" s="327"/>
    </row>
    <row r="366" spans="1:13" ht="17.25" hidden="1" customHeight="1">
      <c r="A366" s="14">
        <v>3</v>
      </c>
      <c r="B366" s="327"/>
      <c r="C366" s="327"/>
      <c r="D366" s="327"/>
      <c r="E366" s="327"/>
      <c r="F366" s="327"/>
      <c r="G366" s="327"/>
      <c r="H366" s="327"/>
    </row>
    <row r="367" spans="1:13" ht="17.25" hidden="1" customHeight="1">
      <c r="A367" s="14">
        <v>4</v>
      </c>
      <c r="B367" s="327"/>
      <c r="C367" s="327"/>
      <c r="D367" s="327"/>
      <c r="E367" s="327"/>
      <c r="F367" s="327"/>
      <c r="G367" s="327"/>
      <c r="H367" s="327"/>
    </row>
    <row r="368" spans="1:13" ht="17.25" hidden="1" customHeight="1">
      <c r="A368" s="14">
        <v>5</v>
      </c>
      <c r="B368" s="327"/>
      <c r="C368" s="327"/>
      <c r="D368" s="327"/>
      <c r="E368" s="327"/>
      <c r="F368" s="327"/>
      <c r="G368" s="327"/>
      <c r="H368" s="327"/>
    </row>
    <row r="369" spans="1:10" ht="17.25" hidden="1" customHeight="1">
      <c r="A369" s="14">
        <v>6</v>
      </c>
      <c r="B369" s="327"/>
      <c r="C369" s="327"/>
      <c r="D369" s="327"/>
      <c r="E369" s="327"/>
      <c r="F369" s="327"/>
      <c r="G369" s="327"/>
      <c r="H369" s="327"/>
    </row>
    <row r="370" spans="1:10" ht="17.25" hidden="1" customHeight="1">
      <c r="A370" s="14">
        <v>7</v>
      </c>
      <c r="B370" s="327"/>
      <c r="C370" s="327"/>
      <c r="D370" s="327"/>
      <c r="E370" s="327"/>
      <c r="F370" s="327"/>
      <c r="G370" s="327"/>
      <c r="H370" s="327"/>
    </row>
    <row r="371" spans="1:10" ht="17.25" hidden="1" customHeight="1">
      <c r="A371" s="14">
        <v>8</v>
      </c>
      <c r="B371" s="327"/>
      <c r="C371" s="327"/>
      <c r="D371" s="327"/>
      <c r="E371" s="327"/>
      <c r="F371" s="327"/>
      <c r="G371" s="327"/>
      <c r="H371" s="327"/>
    </row>
    <row r="372" spans="1:10" ht="17.25" hidden="1" customHeight="1">
      <c r="A372" s="14">
        <v>9</v>
      </c>
      <c r="B372" s="327"/>
      <c r="C372" s="327"/>
      <c r="D372" s="327"/>
      <c r="E372" s="327"/>
      <c r="F372" s="327"/>
      <c r="G372" s="327"/>
      <c r="H372" s="327"/>
    </row>
    <row r="373" spans="1:10" ht="17.25" hidden="1" customHeight="1">
      <c r="A373" s="14">
        <v>10</v>
      </c>
      <c r="B373" s="327"/>
      <c r="C373" s="327"/>
      <c r="D373" s="327"/>
      <c r="E373" s="327"/>
      <c r="F373" s="327"/>
      <c r="G373" s="327"/>
      <c r="H373" s="327"/>
    </row>
    <row r="375" spans="1:10" ht="17.25" customHeight="1">
      <c r="B375" s="1" t="s">
        <v>164</v>
      </c>
    </row>
    <row r="376" spans="1:10" ht="17.25" customHeight="1">
      <c r="A376" s="479" t="s">
        <v>165</v>
      </c>
      <c r="B376" s="480"/>
      <c r="C376" s="480"/>
      <c r="D376" s="480"/>
      <c r="E376" s="480"/>
      <c r="F376" s="480"/>
      <c r="G376" s="480"/>
      <c r="H376" s="481"/>
    </row>
    <row r="377" spans="1:10" ht="47.25" customHeight="1">
      <c r="A377" s="336" t="e">
        <f>C314</f>
        <v>#REF!</v>
      </c>
      <c r="B377" s="473"/>
      <c r="C377" s="473"/>
      <c r="D377" s="473"/>
      <c r="E377" s="473"/>
      <c r="F377" s="473"/>
      <c r="G377" s="473"/>
      <c r="H377" s="337"/>
    </row>
    <row r="378" spans="1:10" ht="33.75" customHeight="1">
      <c r="A378" s="336" t="s">
        <v>169</v>
      </c>
      <c r="B378" s="473"/>
      <c r="C378" s="473"/>
      <c r="D378" s="473"/>
      <c r="E378" s="473"/>
      <c r="F378" s="473"/>
      <c r="G378" s="473"/>
      <c r="H378" s="337"/>
    </row>
    <row r="380" spans="1:10" ht="17.25" customHeight="1">
      <c r="A380" s="1" t="s">
        <v>171</v>
      </c>
    </row>
    <row r="381" spans="1:10" ht="48.75" customHeight="1">
      <c r="B381" s="469" t="str">
        <f>"Pembelajaran Remedial dilaksanakan segera setelah diadakan penilaian bagi peserta didik yang mendapat nilai di bawah "&amp;kkmmpp!$F$8 &amp;" .Strategi pembelajaran remedial dilaksanakan dengan mengadakan tes ulangberdasarkan indikator pembelajaran yang belum dicapai oleh masing-masing peserta didik"</f>
        <v>Pembelajaran Remedial dilaksanakan segera setelah diadakan penilaian bagi peserta didik yang mendapat nilai di bawah 75 .Strategi pembelajaran remedial dilaksanakan dengan mengadakan tes ulangberdasarkan indikator pembelajaran yang belum dicapai oleh masing-masing peserta didik</v>
      </c>
      <c r="C381" s="327"/>
      <c r="D381" s="327"/>
      <c r="E381" s="327"/>
      <c r="F381" s="327"/>
      <c r="G381" s="327"/>
      <c r="H381" s="327"/>
      <c r="I381" s="327"/>
      <c r="J381" s="327"/>
    </row>
    <row r="383" spans="1:10" ht="17.25" customHeight="1">
      <c r="A383" s="1" t="s">
        <v>172</v>
      </c>
    </row>
    <row r="384" spans="1:10" ht="33.75" customHeight="1">
      <c r="B384" s="469" t="str">
        <f>"Pengayaan diberikan kepada peserta didik yang mendapat nilai di atas "&amp;kkmmpp!$F$8 &amp;" . dengan cara pemberian soal dengan tingkat yang lebih tinggi"</f>
        <v>Pengayaan diberikan kepada peserta didik yang mendapat nilai di atas 75 . dengan cara pemberian soal dengan tingkat yang lebih tinggi</v>
      </c>
      <c r="C384" s="327"/>
      <c r="D384" s="327"/>
      <c r="E384" s="327"/>
      <c r="F384" s="327"/>
      <c r="G384" s="327"/>
      <c r="H384" s="327"/>
      <c r="I384" s="327"/>
      <c r="J384" s="327"/>
    </row>
    <row r="386" spans="1:10" ht="17.25" customHeight="1">
      <c r="A386" s="5" t="s">
        <v>173</v>
      </c>
    </row>
    <row r="387" spans="1:10" ht="17.25" customHeight="1">
      <c r="A387" s="1">
        <v>1</v>
      </c>
      <c r="B387" s="1" t="s">
        <v>174</v>
      </c>
      <c r="C387" s="466" t="s">
        <v>405</v>
      </c>
      <c r="D387" s="466"/>
      <c r="E387" s="466"/>
      <c r="F387" s="466"/>
      <c r="G387" s="466"/>
      <c r="H387" s="466"/>
      <c r="I387" s="466"/>
      <c r="J387" s="466"/>
    </row>
    <row r="389" spans="1:10" ht="17.25" customHeight="1">
      <c r="A389" s="1">
        <v>2</v>
      </c>
      <c r="B389" s="1" t="s">
        <v>175</v>
      </c>
      <c r="C389" s="466" t="s">
        <v>612</v>
      </c>
      <c r="D389" s="466"/>
      <c r="E389" s="466"/>
      <c r="F389" s="466"/>
      <c r="G389" s="466"/>
      <c r="H389" s="466"/>
      <c r="I389" s="466"/>
      <c r="J389" s="466"/>
    </row>
    <row r="391" spans="1:10" s="7" customFormat="1" ht="36" customHeight="1">
      <c r="A391" s="7">
        <v>3</v>
      </c>
      <c r="B391" s="7" t="s">
        <v>51</v>
      </c>
      <c r="C391" s="482" t="e">
        <f>silabus!#REF!</f>
        <v>#REF!</v>
      </c>
      <c r="D391" s="327"/>
      <c r="E391" s="327"/>
      <c r="F391" s="327"/>
      <c r="G391" s="327"/>
      <c r="H391" s="327"/>
      <c r="I391" s="327"/>
      <c r="J391" s="327"/>
    </row>
    <row r="393" spans="1:10" ht="17.25" customHeight="1">
      <c r="B393" s="1" t="s">
        <v>176</v>
      </c>
      <c r="G393" s="1" t="str">
        <f>ki!C11</f>
        <v>Barabai, 16 April 2020</v>
      </c>
    </row>
    <row r="394" spans="1:10" ht="17.25" customHeight="1">
      <c r="B394" s="1" t="str">
        <f>ki!A12</f>
        <v>Kepala SMKN 1 Barabai</v>
      </c>
      <c r="G394" s="1" t="str">
        <f>ki!C12</f>
        <v>Guru Mata Pelajaran</v>
      </c>
    </row>
    <row r="398" spans="1:10" ht="17.25" customHeight="1">
      <c r="B398" s="1" t="str">
        <f>ki!A16</f>
        <v>Norta Dewi Yuniati, S.P, M.Pd</v>
      </c>
      <c r="G398" s="1" t="str">
        <f>ki!C16</f>
        <v>Abdian Noor, S.Pd</v>
      </c>
    </row>
    <row r="399" spans="1:10" ht="17.25" customHeight="1">
      <c r="B399" s="1" t="str">
        <f>ki!A17</f>
        <v>NIP. 19710623 200604 2 021</v>
      </c>
      <c r="G399" s="1" t="str">
        <f>ki!C17</f>
        <v>NIP. 19680906 199412 1 005</v>
      </c>
    </row>
  </sheetData>
  <mergeCells count="234">
    <mergeCell ref="B384:J384"/>
    <mergeCell ref="C387:J387"/>
    <mergeCell ref="C389:J389"/>
    <mergeCell ref="C391:J391"/>
    <mergeCell ref="B372:H372"/>
    <mergeCell ref="B373:H373"/>
    <mergeCell ref="B381:J381"/>
    <mergeCell ref="A376:H376"/>
    <mergeCell ref="A377:H377"/>
    <mergeCell ref="A378:H378"/>
    <mergeCell ref="B366:H366"/>
    <mergeCell ref="B367:H367"/>
    <mergeCell ref="B368:H368"/>
    <mergeCell ref="B369:H369"/>
    <mergeCell ref="B370:H370"/>
    <mergeCell ref="B371:H371"/>
    <mergeCell ref="B308:H308"/>
    <mergeCell ref="B309:H309"/>
    <mergeCell ref="B310:H310"/>
    <mergeCell ref="C314:L314"/>
    <mergeCell ref="B364:H364"/>
    <mergeCell ref="B365:H365"/>
    <mergeCell ref="B302:H302"/>
    <mergeCell ref="B303:H303"/>
    <mergeCell ref="B304:H304"/>
    <mergeCell ref="B305:H305"/>
    <mergeCell ref="B306:H306"/>
    <mergeCell ref="B307:H307"/>
    <mergeCell ref="B254:H254"/>
    <mergeCell ref="A257:A258"/>
    <mergeCell ref="B257:B258"/>
    <mergeCell ref="C257:L257"/>
    <mergeCell ref="M257:M258"/>
    <mergeCell ref="B301:H301"/>
    <mergeCell ref="B248:H248"/>
    <mergeCell ref="B249:H249"/>
    <mergeCell ref="B250:H250"/>
    <mergeCell ref="B251:H251"/>
    <mergeCell ref="B252:H252"/>
    <mergeCell ref="B253:H253"/>
    <mergeCell ref="B242:H242"/>
    <mergeCell ref="B243:H243"/>
    <mergeCell ref="A244:H244"/>
    <mergeCell ref="B245:H245"/>
    <mergeCell ref="B246:H246"/>
    <mergeCell ref="B247:H247"/>
    <mergeCell ref="B236:H236"/>
    <mergeCell ref="B237:H237"/>
    <mergeCell ref="B238:H238"/>
    <mergeCell ref="B239:H239"/>
    <mergeCell ref="B240:H240"/>
    <mergeCell ref="B241:H241"/>
    <mergeCell ref="A232:B232"/>
    <mergeCell ref="C232:D232"/>
    <mergeCell ref="E232:G232"/>
    <mergeCell ref="A233:H233"/>
    <mergeCell ref="B234:H234"/>
    <mergeCell ref="B235:H235"/>
    <mergeCell ref="D140:E140"/>
    <mergeCell ref="D141:E141"/>
    <mergeCell ref="D142:E142"/>
    <mergeCell ref="D143:E143"/>
    <mergeCell ref="A231:B231"/>
    <mergeCell ref="C231:D231"/>
    <mergeCell ref="E231:G231"/>
    <mergeCell ref="A133:H133"/>
    <mergeCell ref="A134:B134"/>
    <mergeCell ref="C134:D134"/>
    <mergeCell ref="E134:G134"/>
    <mergeCell ref="D138:E138"/>
    <mergeCell ref="D139:E139"/>
    <mergeCell ref="A129:H129"/>
    <mergeCell ref="A130:B130"/>
    <mergeCell ref="C130:D130"/>
    <mergeCell ref="E130:G130"/>
    <mergeCell ref="A131:H131"/>
    <mergeCell ref="A132:B132"/>
    <mergeCell ref="C132:D132"/>
    <mergeCell ref="E132:G132"/>
    <mergeCell ref="A124:H124"/>
    <mergeCell ref="A125:B125"/>
    <mergeCell ref="C125:D125"/>
    <mergeCell ref="E125:G125"/>
    <mergeCell ref="A128:B128"/>
    <mergeCell ref="C128:D128"/>
    <mergeCell ref="E128:G128"/>
    <mergeCell ref="A120:H120"/>
    <mergeCell ref="A121:B121"/>
    <mergeCell ref="C121:D121"/>
    <mergeCell ref="E121:G121"/>
    <mergeCell ref="A122:H122"/>
    <mergeCell ref="A123:B123"/>
    <mergeCell ref="C123:D123"/>
    <mergeCell ref="E123:G123"/>
    <mergeCell ref="A115:H115"/>
    <mergeCell ref="A116:B116"/>
    <mergeCell ref="C116:D116"/>
    <mergeCell ref="E116:G116"/>
    <mergeCell ref="A119:B119"/>
    <mergeCell ref="C119:D119"/>
    <mergeCell ref="E119:G119"/>
    <mergeCell ref="A111:H111"/>
    <mergeCell ref="A112:B112"/>
    <mergeCell ref="C112:D112"/>
    <mergeCell ref="E112:G112"/>
    <mergeCell ref="A113:H113"/>
    <mergeCell ref="A114:B114"/>
    <mergeCell ref="C114:D114"/>
    <mergeCell ref="E114:G114"/>
    <mergeCell ref="A106:H106"/>
    <mergeCell ref="A107:B107"/>
    <mergeCell ref="C107:D107"/>
    <mergeCell ref="E107:G107"/>
    <mergeCell ref="A110:B110"/>
    <mergeCell ref="C110:D110"/>
    <mergeCell ref="E110:G110"/>
    <mergeCell ref="A102:H102"/>
    <mergeCell ref="A103:B103"/>
    <mergeCell ref="C103:D103"/>
    <mergeCell ref="E103:G103"/>
    <mergeCell ref="A104:H104"/>
    <mergeCell ref="A105:B105"/>
    <mergeCell ref="C105:D105"/>
    <mergeCell ref="E105:G105"/>
    <mergeCell ref="A97:H97"/>
    <mergeCell ref="A98:B98"/>
    <mergeCell ref="C98:D98"/>
    <mergeCell ref="E98:G98"/>
    <mergeCell ref="A101:B101"/>
    <mergeCell ref="C101:D101"/>
    <mergeCell ref="E101:G101"/>
    <mergeCell ref="A93:H93"/>
    <mergeCell ref="A94:B94"/>
    <mergeCell ref="C94:D94"/>
    <mergeCell ref="E94:G94"/>
    <mergeCell ref="A95:H95"/>
    <mergeCell ref="A96:B96"/>
    <mergeCell ref="C96:D96"/>
    <mergeCell ref="E96:G96"/>
    <mergeCell ref="A88:H88"/>
    <mergeCell ref="A89:B89"/>
    <mergeCell ref="C89:D89"/>
    <mergeCell ref="E89:G89"/>
    <mergeCell ref="A92:B92"/>
    <mergeCell ref="C92:D92"/>
    <mergeCell ref="E92:G92"/>
    <mergeCell ref="A84:H84"/>
    <mergeCell ref="A85:B85"/>
    <mergeCell ref="C85:D85"/>
    <mergeCell ref="E85:G85"/>
    <mergeCell ref="A86:H86"/>
    <mergeCell ref="A87:B87"/>
    <mergeCell ref="C87:D87"/>
    <mergeCell ref="E87:G87"/>
    <mergeCell ref="A79:H79"/>
    <mergeCell ref="A80:B80"/>
    <mergeCell ref="C80:D80"/>
    <mergeCell ref="E80:G80"/>
    <mergeCell ref="A83:B83"/>
    <mergeCell ref="C83:D83"/>
    <mergeCell ref="E83:G83"/>
    <mergeCell ref="A75:H75"/>
    <mergeCell ref="A76:B76"/>
    <mergeCell ref="C76:D76"/>
    <mergeCell ref="E76:G76"/>
    <mergeCell ref="A77:H77"/>
    <mergeCell ref="A78:B78"/>
    <mergeCell ref="C78:D78"/>
    <mergeCell ref="E78:G78"/>
    <mergeCell ref="A70:H70"/>
    <mergeCell ref="A71:B71"/>
    <mergeCell ref="C71:D71"/>
    <mergeCell ref="E71:G71"/>
    <mergeCell ref="A74:B74"/>
    <mergeCell ref="C74:D74"/>
    <mergeCell ref="E74:G74"/>
    <mergeCell ref="A66:H66"/>
    <mergeCell ref="A67:B67"/>
    <mergeCell ref="C67:D67"/>
    <mergeCell ref="E67:G67"/>
    <mergeCell ref="A68:H68"/>
    <mergeCell ref="A69:B69"/>
    <mergeCell ref="C69:D69"/>
    <mergeCell ref="E69:G69"/>
    <mergeCell ref="A61:H61"/>
    <mergeCell ref="A62:B62"/>
    <mergeCell ref="C62:D62"/>
    <mergeCell ref="E62:G62"/>
    <mergeCell ref="A65:B65"/>
    <mergeCell ref="C65:D65"/>
    <mergeCell ref="E65:G65"/>
    <mergeCell ref="A57:H57"/>
    <mergeCell ref="A58:B58"/>
    <mergeCell ref="C58:D58"/>
    <mergeCell ref="E58:G58"/>
    <mergeCell ref="A59:H59"/>
    <mergeCell ref="A60:B60"/>
    <mergeCell ref="C60:D60"/>
    <mergeCell ref="E60:G60"/>
    <mergeCell ref="A52:H52"/>
    <mergeCell ref="A53:B53"/>
    <mergeCell ref="C53:D53"/>
    <mergeCell ref="E53:G53"/>
    <mergeCell ref="A56:B56"/>
    <mergeCell ref="C56:D56"/>
    <mergeCell ref="E56:G56"/>
    <mergeCell ref="A48:H48"/>
    <mergeCell ref="A49:B49"/>
    <mergeCell ref="C49:D49"/>
    <mergeCell ref="E49:G49"/>
    <mergeCell ref="A50:H50"/>
    <mergeCell ref="A51:B51"/>
    <mergeCell ref="C51:D51"/>
    <mergeCell ref="E51:G51"/>
    <mergeCell ref="A30:J30"/>
    <mergeCell ref="A31:J31"/>
    <mergeCell ref="A34:J34"/>
    <mergeCell ref="A35:J35"/>
    <mergeCell ref="A38:J38"/>
    <mergeCell ref="A47:B47"/>
    <mergeCell ref="C47:D47"/>
    <mergeCell ref="E47:G47"/>
    <mergeCell ref="A20:J20"/>
    <mergeCell ref="A21:J21"/>
    <mergeCell ref="A22:J22"/>
    <mergeCell ref="A23:J23"/>
    <mergeCell ref="A26:J26"/>
    <mergeCell ref="A27:J27"/>
    <mergeCell ref="A1:J1"/>
    <mergeCell ref="A2:J2"/>
    <mergeCell ref="A3:J3"/>
    <mergeCell ref="A4:J4"/>
    <mergeCell ref="A5:J5"/>
    <mergeCell ref="A7:J7"/>
  </mergeCells>
  <pageMargins left="0.7" right="0.35" top="0.75" bottom="0.75" header="0.3" footer="0.3"/>
  <pageSetup paperSize="9" scale="85" orientation="portrait" horizontalDpi="4294967293" r:id="rId1"/>
  <drawing r:id="rId2"/>
</worksheet>
</file>

<file path=xl/worksheets/sheet49.xml><?xml version="1.0" encoding="utf-8"?>
<worksheet xmlns="http://schemas.openxmlformats.org/spreadsheetml/2006/main" xmlns:r="http://schemas.openxmlformats.org/officeDocument/2006/relationships">
  <dimension ref="A1:N399"/>
  <sheetViews>
    <sheetView view="pageBreakPreview" topLeftCell="A8" zoomScale="85" zoomScaleNormal="85" zoomScaleSheetLayoutView="85" workbookViewId="0">
      <selection activeCell="C16" sqref="C16"/>
    </sheetView>
  </sheetViews>
  <sheetFormatPr defaultRowHeight="17.25" customHeight="1"/>
  <cols>
    <col min="1" max="1" width="4.42578125" style="1" customWidth="1"/>
    <col min="2" max="2" width="20.7109375" style="1" customWidth="1"/>
    <col min="3" max="3" width="11.85546875" style="1" customWidth="1"/>
    <col min="4" max="4" width="9.85546875" style="1" customWidth="1"/>
    <col min="5" max="6" width="11.85546875" style="1" customWidth="1"/>
    <col min="7" max="7" width="15" style="1" customWidth="1"/>
    <col min="8" max="8" width="11.85546875" style="1" customWidth="1"/>
    <col min="9" max="10" width="2.7109375" style="1" customWidth="1"/>
    <col min="11" max="13" width="8.28515625" style="1" customWidth="1"/>
    <col min="14" max="15" width="11.85546875" style="1" customWidth="1"/>
    <col min="16" max="16384" width="9.140625" style="1"/>
  </cols>
  <sheetData>
    <row r="1" spans="1:14" ht="17.25" customHeight="1">
      <c r="A1" s="352" t="str">
        <f>alokasi!A1</f>
        <v>PEMERINTAH KABUPATEN HULU SUNGAI SELATAN</v>
      </c>
      <c r="B1" s="352"/>
      <c r="C1" s="352"/>
      <c r="D1" s="352"/>
      <c r="E1" s="352"/>
      <c r="F1" s="352"/>
      <c r="G1" s="352"/>
      <c r="H1" s="352"/>
      <c r="I1" s="352"/>
      <c r="J1" s="352"/>
    </row>
    <row r="2" spans="1:14" ht="17.25" customHeight="1">
      <c r="A2" s="352" t="str">
        <f>alokasi!A2</f>
        <v>DINAS PENDIDIKAN</v>
      </c>
      <c r="B2" s="352"/>
      <c r="C2" s="352"/>
      <c r="D2" s="352"/>
      <c r="E2" s="352"/>
      <c r="F2" s="352"/>
      <c r="G2" s="352"/>
      <c r="H2" s="352"/>
      <c r="I2" s="352"/>
      <c r="J2" s="352"/>
    </row>
    <row r="3" spans="1:14" ht="17.25" customHeight="1">
      <c r="A3" s="349" t="str">
        <f>alokasi!A3</f>
        <v>SEKOLAH MENENGAH KEJURUAN NEGERI 2 KANDANGAN</v>
      </c>
      <c r="B3" s="349"/>
      <c r="C3" s="349"/>
      <c r="D3" s="349"/>
      <c r="E3" s="349"/>
      <c r="F3" s="349"/>
      <c r="G3" s="349"/>
      <c r="H3" s="349"/>
      <c r="I3" s="349"/>
      <c r="J3" s="349"/>
    </row>
    <row r="4" spans="1:14" ht="17.25" customHeight="1">
      <c r="A4" s="352" t="str">
        <f>alokasi!A4</f>
        <v>Jln .Gambah Dalam No 77 Telp. 22156 Kandangan 71215</v>
      </c>
      <c r="B4" s="352"/>
      <c r="C4" s="352"/>
      <c r="D4" s="352"/>
      <c r="E4" s="352"/>
      <c r="F4" s="352"/>
      <c r="G4" s="352"/>
      <c r="H4" s="352"/>
      <c r="I4" s="352"/>
      <c r="J4" s="352"/>
    </row>
    <row r="5" spans="1:14" ht="17.25" customHeight="1" thickBot="1">
      <c r="A5" s="478" t="str">
        <f>alokasi!A5</f>
        <v>Website : www.smkn2kandangan.sch.id  Email  : smkn2kdg@yahoo.co.id</v>
      </c>
      <c r="B5" s="478"/>
      <c r="C5" s="478"/>
      <c r="D5" s="478"/>
      <c r="E5" s="478"/>
      <c r="F5" s="478"/>
      <c r="G5" s="478"/>
      <c r="H5" s="478"/>
      <c r="I5" s="478"/>
      <c r="J5" s="478"/>
    </row>
    <row r="6" spans="1:14" ht="17.25" customHeight="1" thickTop="1"/>
    <row r="7" spans="1:14" ht="17.25" customHeight="1">
      <c r="A7" s="317" t="s">
        <v>58</v>
      </c>
      <c r="B7" s="317"/>
      <c r="C7" s="317"/>
      <c r="D7" s="317"/>
      <c r="E7" s="317"/>
      <c r="F7" s="317"/>
      <c r="G7" s="317"/>
      <c r="H7" s="317"/>
      <c r="I7" s="317"/>
      <c r="J7" s="317"/>
    </row>
    <row r="9" spans="1:14" ht="17.25" customHeight="1">
      <c r="A9" s="1" t="s">
        <v>373</v>
      </c>
      <c r="C9" s="1" t="str">
        <f>": "&amp;data!$C$3</f>
        <v>: SMKN 1 Barabai</v>
      </c>
    </row>
    <row r="10" spans="1:14" ht="17.25" customHeight="1">
      <c r="A10" s="1" t="s">
        <v>374</v>
      </c>
      <c r="C10" s="1" t="str">
        <f>": "&amp;data!$C$17</f>
        <v>: Bisnis dan Pemasaran</v>
      </c>
    </row>
    <row r="11" spans="1:14" ht="17.25" customHeight="1">
      <c r="A11" s="1" t="s">
        <v>200</v>
      </c>
      <c r="C11" s="1" t="str">
        <f>": "&amp;data!$C$18</f>
        <v>: Bisnis Daring dan Pemasaran</v>
      </c>
    </row>
    <row r="12" spans="1:14" ht="17.25" customHeight="1">
      <c r="A12" s="1" t="s">
        <v>0</v>
      </c>
      <c r="C12" s="1" t="str">
        <f>": "&amp;data!$C$5</f>
        <v>: Administrasi Transakssi</v>
      </c>
    </row>
    <row r="13" spans="1:14" ht="17.25" customHeight="1">
      <c r="A13" s="1" t="s">
        <v>1</v>
      </c>
      <c r="C13" s="1" t="str">
        <f>": "&amp;data!$C$6</f>
        <v>: XI  BDP</v>
      </c>
    </row>
    <row r="14" spans="1:14" ht="17.25" customHeight="1">
      <c r="A14" s="1" t="s">
        <v>38</v>
      </c>
      <c r="C14" s="1" t="str">
        <f>matrik!B4</f>
        <v>Genap</v>
      </c>
    </row>
    <row r="15" spans="1:14" ht="17.25" customHeight="1">
      <c r="A15" s="1" t="s">
        <v>378</v>
      </c>
      <c r="C15" s="96"/>
      <c r="D15" s="96"/>
      <c r="K15" s="1" t="s">
        <v>80</v>
      </c>
      <c r="L15" s="1" t="s">
        <v>385</v>
      </c>
      <c r="M15" s="1" t="s">
        <v>386</v>
      </c>
    </row>
    <row r="16" spans="1:14" ht="17.25" customHeight="1">
      <c r="A16" s="1" t="s">
        <v>379</v>
      </c>
      <c r="C16" s="96" t="e">
        <f>": "&amp;silabus!#REF!&amp;" JP"</f>
        <v>#REF!</v>
      </c>
      <c r="D16" s="96"/>
      <c r="K16" s="96" t="e">
        <f>silabus!#REF!</f>
        <v>#REF!</v>
      </c>
      <c r="L16" s="1" t="e">
        <f>K16*45</f>
        <v>#REF!</v>
      </c>
      <c r="M16" s="1" t="e">
        <f>L16-H49-H53</f>
        <v>#REF!</v>
      </c>
      <c r="N16" s="1" t="s">
        <v>80</v>
      </c>
    </row>
    <row r="17" spans="1:14" ht="17.25" customHeight="1">
      <c r="A17" s="1" t="s">
        <v>380</v>
      </c>
      <c r="C17" s="96" t="e">
        <f>": "&amp;silabus!#REF!&amp;" JP"</f>
        <v>#REF!</v>
      </c>
      <c r="D17" s="96"/>
      <c r="K17" s="96" t="e">
        <f>silabus!#REF!</f>
        <v>#REF!</v>
      </c>
      <c r="L17" s="1" t="e">
        <f>K17*45</f>
        <v>#REF!</v>
      </c>
      <c r="M17" s="1" t="e">
        <f>L17</f>
        <v>#REF!</v>
      </c>
      <c r="N17" s="1" t="s">
        <v>80</v>
      </c>
    </row>
    <row r="19" spans="1:14" ht="17.25" customHeight="1">
      <c r="A19" s="5" t="s">
        <v>59</v>
      </c>
    </row>
    <row r="20" spans="1:14" ht="17.25" customHeight="1">
      <c r="A20" s="327" t="str">
        <f>silabus!$A$14&amp;" "&amp;silabus!$B$14</f>
        <v>KI-1 : Menghayati dan mengamalkan ajaran agama yang dianutnya</v>
      </c>
      <c r="B20" s="327"/>
      <c r="C20" s="327"/>
      <c r="D20" s="327"/>
      <c r="E20" s="327"/>
      <c r="F20" s="327"/>
      <c r="G20" s="327"/>
      <c r="H20" s="327"/>
      <c r="I20" s="327"/>
      <c r="J20" s="327"/>
    </row>
    <row r="21" spans="1:14" ht="17.25" customHeight="1">
      <c r="A21" s="327" t="str">
        <f>silabus!$A$15&amp;" "&amp;silabus!$B$15</f>
        <v>KI-2 : Menghayati dan mengamalkan perilaku jujur, disiplin, santun, peduli (gotong royong, kerja sama, toleran, damai), bertanggung-jawab, responsif, dan proaktif melalui keteladanan, pemberian nasihat, penguatan, pembiasaan, dan pengkondisian secara berkesinambungan serta menunjukkan sikap sebagai bagian dari solusi atas berbagai permasalahan dalam berinteraksi secara efektif dengan lingkungan sosial dan alam serta dalam menempatkan diri sebagai cerminan bangsa dalam pergaulan dunia</v>
      </c>
      <c r="B21" s="327"/>
      <c r="C21" s="327"/>
      <c r="D21" s="327"/>
      <c r="E21" s="327"/>
      <c r="F21" s="327"/>
      <c r="G21" s="327"/>
      <c r="H21" s="327"/>
      <c r="I21" s="327"/>
      <c r="J21" s="327"/>
    </row>
    <row r="22" spans="1:14" ht="65.25" customHeight="1">
      <c r="A22" s="327" t="str">
        <f>silabus!$A$16&amp;" "&amp;silabus!$B$16</f>
        <v>KI-3 : Memahami, menerapkan, menganalisis, dan mengevaluasi tentang pengetahuan faktual, konseptual, operasional dasar, dan metakognitif sesuai dengan bidang dan lingkup kerja Bisnis Daring dan Pemasaran pada tingkat teknis, spesifik, detil, dan kompleks, berkenaan dengan ilmu pengetahuan, teknologi, seni, budaya, dan humaniora dalam konteks pengembangan potensi diri sebagai bagian dari keluarga, sekolah, dunia kerja, warga masyarakat nasional, regional, dan internasional.</v>
      </c>
      <c r="B22" s="327"/>
      <c r="C22" s="327"/>
      <c r="D22" s="327"/>
      <c r="E22" s="327"/>
      <c r="F22" s="327"/>
      <c r="G22" s="327"/>
      <c r="H22" s="327"/>
      <c r="I22" s="327"/>
      <c r="J22" s="327"/>
    </row>
    <row r="23" spans="1:14" ht="97.5" customHeight="1">
      <c r="A23" s="327" t="str">
        <f>silabus!$A$17&amp;" "&amp;silabus!$B$17</f>
        <v>KI-4 : Melaksanakan tugas spesifik dengan menggunakan alat, informasi, dan prosedur kerja yang lazim dilakukan serta memecahkan masalah sesuai dengan lingkup Administrasi Umum sebagai Dasar Bidang Bisnis dan Manajemen. Menampilkan kinerja di bawah bimbingan dengan mutu dan kuantitas yang terukur sesuai dengan standar kompetensi kerja. Menunjukkan keterampilan menalar, mengolah, dan menyaji secara efektif, kreatif, produktif, kritis, mandiri, kolaboratif, komunikatif, dan solutif dalam ranah abstrak terkait dengan pengembangan dari yang dipelajarinya di sekolah, serta mampu melaksanakan tugas spesifik di bawah pengawasan langsung. Menunjukkan keterampilan mempersepsi, kesiapan, meniru, membiasakan, gerak mahir, menjadikan gerak alami dalam ranah konkret terkait dengan pengembangan dari yang dipelajarinya di sekolah, serta mampu melaksanakan tugas spesifik di bawah pengawasan langsung.</v>
      </c>
      <c r="B23" s="327"/>
      <c r="C23" s="327"/>
      <c r="D23" s="327"/>
      <c r="E23" s="327"/>
      <c r="F23" s="327"/>
      <c r="G23" s="327"/>
      <c r="H23" s="327"/>
      <c r="I23" s="327"/>
      <c r="J23" s="327"/>
    </row>
    <row r="25" spans="1:14" ht="17.25" customHeight="1">
      <c r="A25" s="5" t="s">
        <v>60</v>
      </c>
    </row>
    <row r="26" spans="1:14" ht="17.25" customHeight="1">
      <c r="A26" s="327" t="e">
        <f>silabus!#REF!</f>
        <v>#REF!</v>
      </c>
      <c r="B26" s="327"/>
      <c r="C26" s="327"/>
      <c r="D26" s="327"/>
      <c r="E26" s="327"/>
      <c r="F26" s="327"/>
      <c r="G26" s="327"/>
      <c r="H26" s="327"/>
      <c r="I26" s="327"/>
      <c r="J26" s="327"/>
    </row>
    <row r="27" spans="1:14" ht="17.25" customHeight="1">
      <c r="A27" s="327" t="e">
        <f>silabus!#REF!</f>
        <v>#REF!</v>
      </c>
      <c r="B27" s="327"/>
      <c r="C27" s="327"/>
      <c r="D27" s="327"/>
      <c r="E27" s="327"/>
      <c r="F27" s="327"/>
      <c r="G27" s="327"/>
      <c r="H27" s="327"/>
      <c r="I27" s="327"/>
      <c r="J27" s="327"/>
    </row>
    <row r="29" spans="1:14" ht="17.25" customHeight="1">
      <c r="A29" s="5" t="s">
        <v>92</v>
      </c>
    </row>
    <row r="30" spans="1:14" ht="49.5" customHeight="1">
      <c r="A30" s="327" t="e">
        <f>silabus!#REF!</f>
        <v>#REF!</v>
      </c>
      <c r="B30" s="327"/>
      <c r="C30" s="327"/>
      <c r="D30" s="327"/>
      <c r="E30" s="327"/>
      <c r="F30" s="327"/>
      <c r="G30" s="327"/>
      <c r="H30" s="327"/>
      <c r="I30" s="327"/>
      <c r="J30" s="327"/>
    </row>
    <row r="31" spans="1:14" ht="50.25" customHeight="1">
      <c r="A31" s="327" t="e">
        <f>silabus!#REF!</f>
        <v>#REF!</v>
      </c>
      <c r="B31" s="327"/>
      <c r="C31" s="327"/>
      <c r="D31" s="327"/>
      <c r="E31" s="327"/>
      <c r="F31" s="327"/>
      <c r="G31" s="327"/>
      <c r="H31" s="327"/>
      <c r="I31" s="327"/>
      <c r="J31" s="327"/>
    </row>
    <row r="33" spans="1:10" ht="17.25" customHeight="1">
      <c r="A33" s="5" t="s">
        <v>93</v>
      </c>
    </row>
    <row r="34" spans="1:10" ht="93" customHeight="1">
      <c r="A34" s="327" t="e">
        <f>matrik!#REF!</f>
        <v>#REF!</v>
      </c>
      <c r="B34" s="327"/>
      <c r="C34" s="327"/>
      <c r="D34" s="327"/>
      <c r="E34" s="327"/>
      <c r="F34" s="327"/>
      <c r="G34" s="327"/>
      <c r="H34" s="327"/>
      <c r="I34" s="327"/>
      <c r="J34" s="327"/>
    </row>
    <row r="35" spans="1:10" ht="50.25" customHeight="1">
      <c r="A35" s="327" t="e">
        <f>matrik!#REF!</f>
        <v>#REF!</v>
      </c>
      <c r="B35" s="327"/>
      <c r="C35" s="327"/>
      <c r="D35" s="327"/>
      <c r="E35" s="327"/>
      <c r="F35" s="327"/>
      <c r="G35" s="327"/>
      <c r="H35" s="327"/>
      <c r="I35" s="327"/>
      <c r="J35" s="327"/>
    </row>
    <row r="37" spans="1:10" ht="17.25" customHeight="1">
      <c r="A37" s="5" t="s">
        <v>94</v>
      </c>
    </row>
    <row r="38" spans="1:10" ht="50.25" customHeight="1">
      <c r="A38" s="327" t="e">
        <f>silabus!#REF!</f>
        <v>#REF!</v>
      </c>
      <c r="B38" s="327"/>
      <c r="C38" s="327"/>
      <c r="D38" s="327"/>
      <c r="E38" s="327"/>
      <c r="F38" s="327"/>
      <c r="G38" s="327"/>
      <c r="H38" s="327"/>
      <c r="I38" s="327"/>
      <c r="J38" s="327"/>
    </row>
    <row r="40" spans="1:10" ht="17.25" customHeight="1">
      <c r="A40" s="5" t="s">
        <v>95</v>
      </c>
    </row>
    <row r="41" spans="1:10" ht="17.25" customHeight="1">
      <c r="A41" s="1">
        <v>1</v>
      </c>
      <c r="B41" s="1" t="s">
        <v>370</v>
      </c>
      <c r="C41" s="1" t="str">
        <f>data!$C$13</f>
        <v>Saintifik</v>
      </c>
    </row>
    <row r="42" spans="1:10" ht="17.25" customHeight="1">
      <c r="A42" s="1">
        <v>2</v>
      </c>
      <c r="B42" s="1" t="s">
        <v>371</v>
      </c>
      <c r="C42" s="1" t="str">
        <f>data!$C$14</f>
        <v>Problem based learning</v>
      </c>
    </row>
    <row r="43" spans="1:10" ht="17.25" customHeight="1">
      <c r="A43" s="1">
        <v>3</v>
      </c>
      <c r="B43" s="1" t="s">
        <v>372</v>
      </c>
      <c r="C43" s="1" t="str">
        <f>data!$C$15</f>
        <v>Paparan, diskusi, tanya jawab, praktik dan eksperimen</v>
      </c>
    </row>
    <row r="45" spans="1:10" ht="17.25" customHeight="1">
      <c r="A45" s="5" t="s">
        <v>96</v>
      </c>
    </row>
    <row r="46" spans="1:10" ht="17.25" customHeight="1">
      <c r="A46" s="1">
        <v>1</v>
      </c>
      <c r="B46" s="1" t="str">
        <f>"Pertemuan ke "&amp;A46&amp;" = "&amp;data!$C$12&amp;" JP"</f>
        <v>Pertemuan ke 1 = 6 JP</v>
      </c>
    </row>
    <row r="47" spans="1:10" s="231" customFormat="1" ht="63">
      <c r="A47" s="467" t="s">
        <v>97</v>
      </c>
      <c r="B47" s="337"/>
      <c r="C47" s="467" t="s">
        <v>18</v>
      </c>
      <c r="D47" s="468"/>
      <c r="E47" s="467" t="str">
        <f>"Deskripsi Kegiatan / Pendekatan "&amp;C41</f>
        <v>Deskripsi Kegiatan / Pendekatan Saintifik</v>
      </c>
      <c r="F47" s="474"/>
      <c r="G47" s="468"/>
      <c r="H47" s="230" t="s">
        <v>384</v>
      </c>
    </row>
    <row r="48" spans="1:10" ht="17.25" customHeight="1">
      <c r="A48" s="463" t="s">
        <v>98</v>
      </c>
      <c r="B48" s="464"/>
      <c r="C48" s="464"/>
      <c r="D48" s="464"/>
      <c r="E48" s="464"/>
      <c r="F48" s="464"/>
      <c r="G48" s="464"/>
      <c r="H48" s="465"/>
    </row>
    <row r="49" spans="1:8" ht="213.75" customHeight="1">
      <c r="A49" s="463"/>
      <c r="B49" s="465"/>
      <c r="C49" s="461"/>
      <c r="D49" s="462"/>
      <c r="E49" s="475" t="str">
        <f>"1. Guru memberi salam, selanjutnya menanyakan kabar peserta didik, dengan menyampaikan ucapan “Bagaimana kabar kalian hari ini? Sudah siapkah belajar? Siapa yang tidak hadir dalam pembelajaran hari ini"&amp;"
2. Guru meminta peserta didik untuk mengecek kerapian seragam dan kebersihan kelas, minimal di sekitar meja dan kursi tempat duduknya"&amp;"
3. Guru meminta salah satu peserta didik untuk memimpin do’a"&amp;" 
4. Guru mengajukan pertanyaan tentang, materi pelajaran
5. Guru menyampaikan KD dan tujuan pembelajaran ranah pengetahuan yang akan dicapai"&amp;"
6. Guru menyampaikan manfaat pelajaran
7. Guru membagi kelas dalam kelompok yang masing-masing beranggotakan 3 peserta didik"</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pengetahuan yang akan dicapai
6. Guru menyampaikan manfaat pelajaran
7. Guru membagi kelas dalam kelompok yang masing-masing beranggotakan 3 peserta didik</v>
      </c>
      <c r="F49" s="476"/>
      <c r="G49" s="477"/>
      <c r="H49" s="229">
        <v>15</v>
      </c>
    </row>
    <row r="50" spans="1:8" ht="17.25" customHeight="1">
      <c r="A50" s="463" t="s">
        <v>99</v>
      </c>
      <c r="B50" s="464"/>
      <c r="C50" s="464"/>
      <c r="D50" s="464"/>
      <c r="E50" s="464"/>
      <c r="F50" s="464"/>
      <c r="G50" s="464"/>
      <c r="H50" s="465"/>
    </row>
    <row r="51" spans="1:8" ht="297" customHeight="1">
      <c r="A51" s="463"/>
      <c r="B51" s="465"/>
      <c r="C51" s="475" t="str">
        <f>matrik!C13</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51" s="477"/>
      <c r="E51" s="475" t="e">
        <f>silabus!#REF!</f>
        <v>#REF!</v>
      </c>
      <c r="F51" s="476"/>
      <c r="G51" s="477"/>
      <c r="H51" s="229" t="e">
        <f>M16</f>
        <v>#REF!</v>
      </c>
    </row>
    <row r="52" spans="1:8" ht="17.25" customHeight="1">
      <c r="A52" s="463" t="s">
        <v>100</v>
      </c>
      <c r="B52" s="464"/>
      <c r="C52" s="464"/>
      <c r="D52" s="464"/>
      <c r="E52" s="464"/>
      <c r="F52" s="464"/>
      <c r="G52" s="464"/>
      <c r="H52" s="465"/>
    </row>
    <row r="53" spans="1:8" ht="112.5" customHeight="1">
      <c r="A53" s="463"/>
      <c r="B53" s="465"/>
      <c r="C53" s="463"/>
      <c r="D53" s="465"/>
      <c r="E53" s="475" t="s">
        <v>383</v>
      </c>
      <c r="F53" s="476"/>
      <c r="G53" s="477"/>
      <c r="H53" s="229">
        <v>15</v>
      </c>
    </row>
    <row r="55" spans="1:8" ht="17.25" customHeight="1">
      <c r="A55" s="1">
        <v>2</v>
      </c>
      <c r="B55" s="1" t="str">
        <f>"Pertemuan ke "&amp;A55&amp;" = "&amp;data!$C$12&amp;" JP"</f>
        <v>Pertemuan ke 2 = 6 JP</v>
      </c>
    </row>
    <row r="56" spans="1:8" ht="17.25" customHeight="1">
      <c r="A56" s="467" t="s">
        <v>97</v>
      </c>
      <c r="B56" s="337"/>
      <c r="C56" s="467" t="s">
        <v>18</v>
      </c>
      <c r="D56" s="468"/>
      <c r="E56" s="467" t="str">
        <f>E47</f>
        <v>Deskripsi Kegiatan / Pendekatan Saintifik</v>
      </c>
      <c r="F56" s="474"/>
      <c r="G56" s="468"/>
      <c r="H56" s="230" t="s">
        <v>35</v>
      </c>
    </row>
    <row r="57" spans="1:8" ht="17.25" customHeight="1">
      <c r="A57" s="463" t="s">
        <v>98</v>
      </c>
      <c r="B57" s="464"/>
      <c r="C57" s="464"/>
      <c r="D57" s="464"/>
      <c r="E57" s="464"/>
      <c r="F57" s="464"/>
      <c r="G57" s="464"/>
      <c r="H57" s="465"/>
    </row>
    <row r="58" spans="1:8" ht="213.75" customHeight="1">
      <c r="A58" s="463"/>
      <c r="B58" s="465"/>
      <c r="C58" s="489"/>
      <c r="D58" s="490"/>
      <c r="E58" s="475" t="str">
        <f>"1. Guru memberi salam, selanjutnya menanyakan kabar peserta didik, dengan menyampaikan ucapan “Bagaimana kabar kalian hari ini? Sudah siapkah belajar? Siapa yang tidak hadir dalam pembelajaran hari ini"&amp;"
2. Guru meminta peserta didik untuk mengecek kerapian seragam dan kebersihan kelas, minimal di sekitar meja dan kursi tempat duduknya"&amp;"
3. Guru meminta salah satu peserta didik untuk memimpin do’a"&amp;" 
4. Guru mengajukan pertanyaan tentang, materi pelajaran
5. Guru menyampaikan KD dan tujuan pembelajaran ranah keterampilan yang akan dicapai"&amp;"
6. Guru menyampaikan manfaat pelajaran
7. Guru membagi kelas dalam kelompok yang masing-masing beranggotakan 3 peserta didik"</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58" s="476"/>
      <c r="G58" s="477"/>
      <c r="H58" s="229">
        <f>H49</f>
        <v>15</v>
      </c>
    </row>
    <row r="59" spans="1:8" ht="17.25" customHeight="1">
      <c r="A59" s="463" t="s">
        <v>99</v>
      </c>
      <c r="B59" s="464"/>
      <c r="C59" s="464"/>
      <c r="D59" s="464"/>
      <c r="E59" s="464"/>
      <c r="F59" s="464"/>
      <c r="G59" s="464"/>
      <c r="H59" s="465"/>
    </row>
    <row r="60" spans="1:8" ht="296.25" customHeight="1">
      <c r="A60" s="463"/>
      <c r="B60" s="465"/>
      <c r="C60" s="475" t="str">
        <f>C51</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60" s="477"/>
      <c r="E60" s="475" t="e">
        <f>E51</f>
        <v>#REF!</v>
      </c>
      <c r="F60" s="476"/>
      <c r="G60" s="477"/>
      <c r="H60" s="229" t="e">
        <f>H51</f>
        <v>#REF!</v>
      </c>
    </row>
    <row r="61" spans="1:8" ht="17.25" customHeight="1">
      <c r="A61" s="463" t="s">
        <v>100</v>
      </c>
      <c r="B61" s="464"/>
      <c r="C61" s="464"/>
      <c r="D61" s="464"/>
      <c r="E61" s="464"/>
      <c r="F61" s="464"/>
      <c r="G61" s="464"/>
      <c r="H61" s="465"/>
    </row>
    <row r="62" spans="1:8" ht="112.5" customHeight="1">
      <c r="A62" s="463"/>
      <c r="B62" s="465"/>
      <c r="C62" s="336"/>
      <c r="D62" s="337"/>
      <c r="E62" s="475" t="str">
        <f>E53</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62" s="476"/>
      <c r="G62" s="477"/>
      <c r="H62" s="229">
        <f>H53</f>
        <v>15</v>
      </c>
    </row>
    <row r="63" spans="1:8" ht="17.25" hidden="1" customHeight="1"/>
    <row r="64" spans="1:8" ht="17.25" hidden="1" customHeight="1">
      <c r="A64" s="1">
        <v>3</v>
      </c>
      <c r="B64" s="1" t="str">
        <f>"Pertemuan ke "&amp;A64&amp;" = "&amp;data!$C$12&amp;" JP"</f>
        <v>Pertemuan ke 3 = 6 JP</v>
      </c>
    </row>
    <row r="65" spans="1:8" ht="17.25" hidden="1" customHeight="1">
      <c r="A65" s="467" t="s">
        <v>97</v>
      </c>
      <c r="B65" s="337"/>
      <c r="C65" s="467" t="s">
        <v>18</v>
      </c>
      <c r="D65" s="468"/>
      <c r="E65" s="467" t="str">
        <f>E56</f>
        <v>Deskripsi Kegiatan / Pendekatan Saintifik</v>
      </c>
      <c r="F65" s="474"/>
      <c r="G65" s="468"/>
      <c r="H65" s="230" t="s">
        <v>35</v>
      </c>
    </row>
    <row r="66" spans="1:8" ht="17.25" hidden="1" customHeight="1">
      <c r="A66" s="463" t="s">
        <v>98</v>
      </c>
      <c r="B66" s="464"/>
      <c r="C66" s="464"/>
      <c r="D66" s="464"/>
      <c r="E66" s="464"/>
      <c r="F66" s="464"/>
      <c r="G66" s="464"/>
      <c r="H66" s="465"/>
    </row>
    <row r="67" spans="1:8" ht="213.75" hidden="1" customHeight="1">
      <c r="A67" s="463"/>
      <c r="B67" s="465"/>
      <c r="C67" s="461"/>
      <c r="D67" s="462"/>
      <c r="E67" s="475" t="str">
        <f>E58</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67" s="476"/>
      <c r="G67" s="477"/>
      <c r="H67" s="228">
        <f>H58</f>
        <v>15</v>
      </c>
    </row>
    <row r="68" spans="1:8" ht="17.25" hidden="1" customHeight="1">
      <c r="A68" s="463" t="s">
        <v>99</v>
      </c>
      <c r="B68" s="464"/>
      <c r="C68" s="464"/>
      <c r="D68" s="464"/>
      <c r="E68" s="464"/>
      <c r="F68" s="464"/>
      <c r="G68" s="464"/>
      <c r="H68" s="465"/>
    </row>
    <row r="69" spans="1:8" ht="234.75" hidden="1" customHeight="1">
      <c r="A69" s="463"/>
      <c r="B69" s="465"/>
      <c r="C69" s="475" t="str">
        <f>C60</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69" s="477"/>
      <c r="E69" s="475" t="e">
        <f>E60</f>
        <v>#REF!</v>
      </c>
      <c r="F69" s="476"/>
      <c r="G69" s="477"/>
      <c r="H69" s="229" t="e">
        <f>H60</f>
        <v>#REF!</v>
      </c>
    </row>
    <row r="70" spans="1:8" ht="17.25" hidden="1" customHeight="1">
      <c r="A70" s="463" t="s">
        <v>100</v>
      </c>
      <c r="B70" s="464"/>
      <c r="C70" s="464"/>
      <c r="D70" s="464"/>
      <c r="E70" s="464"/>
      <c r="F70" s="464"/>
      <c r="G70" s="464"/>
      <c r="H70" s="465"/>
    </row>
    <row r="71" spans="1:8" ht="112.5" hidden="1" customHeight="1">
      <c r="A71" s="463"/>
      <c r="B71" s="465"/>
      <c r="C71" s="336"/>
      <c r="D71" s="337"/>
      <c r="E71" s="475" t="str">
        <f>E62</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71" s="476"/>
      <c r="G71" s="477"/>
      <c r="H71" s="229">
        <f>H62</f>
        <v>15</v>
      </c>
    </row>
    <row r="72" spans="1:8" ht="17.25" hidden="1" customHeight="1"/>
    <row r="73" spans="1:8" ht="17.25" hidden="1" customHeight="1">
      <c r="A73" s="1">
        <v>4</v>
      </c>
      <c r="B73" s="1" t="str">
        <f>"Pertemuan ke "&amp;A73&amp;" = "&amp;data!$C$12&amp;" JP"</f>
        <v>Pertemuan ke 4 = 6 JP</v>
      </c>
    </row>
    <row r="74" spans="1:8" ht="17.25" hidden="1" customHeight="1">
      <c r="A74" s="467" t="s">
        <v>97</v>
      </c>
      <c r="B74" s="337"/>
      <c r="C74" s="467" t="s">
        <v>18</v>
      </c>
      <c r="D74" s="468"/>
      <c r="E74" s="467" t="str">
        <f>E65</f>
        <v>Deskripsi Kegiatan / Pendekatan Saintifik</v>
      </c>
      <c r="F74" s="474"/>
      <c r="G74" s="468"/>
      <c r="H74" s="230" t="s">
        <v>35</v>
      </c>
    </row>
    <row r="75" spans="1:8" ht="17.25" hidden="1" customHeight="1">
      <c r="A75" s="463" t="s">
        <v>98</v>
      </c>
      <c r="B75" s="464"/>
      <c r="C75" s="464"/>
      <c r="D75" s="464"/>
      <c r="E75" s="464"/>
      <c r="F75" s="464"/>
      <c r="G75" s="464"/>
      <c r="H75" s="465"/>
    </row>
    <row r="76" spans="1:8" ht="213.75" hidden="1" customHeight="1">
      <c r="A76" s="463"/>
      <c r="B76" s="465"/>
      <c r="C76" s="336"/>
      <c r="D76" s="337"/>
      <c r="E76" s="475" t="str">
        <f>E67</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76" s="476"/>
      <c r="G76" s="477"/>
      <c r="H76" s="229">
        <f>H67</f>
        <v>15</v>
      </c>
    </row>
    <row r="77" spans="1:8" ht="17.25" hidden="1" customHeight="1">
      <c r="A77" s="463" t="s">
        <v>99</v>
      </c>
      <c r="B77" s="464"/>
      <c r="C77" s="464"/>
      <c r="D77" s="464"/>
      <c r="E77" s="464"/>
      <c r="F77" s="464"/>
      <c r="G77" s="464"/>
      <c r="H77" s="465"/>
    </row>
    <row r="78" spans="1:8" ht="235.5" hidden="1" customHeight="1">
      <c r="A78" s="463"/>
      <c r="B78" s="465"/>
      <c r="C78" s="475" t="str">
        <f>C69</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78" s="477"/>
      <c r="E78" s="475" t="e">
        <f>E69</f>
        <v>#REF!</v>
      </c>
      <c r="F78" s="476"/>
      <c r="G78" s="477"/>
      <c r="H78" s="229" t="e">
        <f>H69</f>
        <v>#REF!</v>
      </c>
    </row>
    <row r="79" spans="1:8" ht="17.25" hidden="1" customHeight="1">
      <c r="A79" s="463" t="s">
        <v>100</v>
      </c>
      <c r="B79" s="464"/>
      <c r="C79" s="464"/>
      <c r="D79" s="464"/>
      <c r="E79" s="464"/>
      <c r="F79" s="464"/>
      <c r="G79" s="464"/>
      <c r="H79" s="465"/>
    </row>
    <row r="80" spans="1:8" ht="112.5" hidden="1" customHeight="1">
      <c r="A80" s="463"/>
      <c r="B80" s="465"/>
      <c r="C80" s="336"/>
      <c r="D80" s="337"/>
      <c r="E80" s="475" t="str">
        <f>E71</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80" s="476"/>
      <c r="G80" s="477"/>
      <c r="H80" s="229">
        <f>H71</f>
        <v>15</v>
      </c>
    </row>
    <row r="81" spans="1:8" ht="17.25" hidden="1" customHeight="1"/>
    <row r="82" spans="1:8" ht="17.25" hidden="1" customHeight="1">
      <c r="A82" s="1">
        <v>5</v>
      </c>
      <c r="B82" s="1" t="str">
        <f>"Pertemuan ke "&amp;A82&amp;" = "&amp;data!$C$12&amp;" JP"</f>
        <v>Pertemuan ke 5 = 6 JP</v>
      </c>
    </row>
    <row r="83" spans="1:8" ht="17.25" hidden="1" customHeight="1">
      <c r="A83" s="467" t="s">
        <v>97</v>
      </c>
      <c r="B83" s="337"/>
      <c r="C83" s="467" t="s">
        <v>18</v>
      </c>
      <c r="D83" s="468"/>
      <c r="E83" s="467" t="str">
        <f>E74</f>
        <v>Deskripsi Kegiatan / Pendekatan Saintifik</v>
      </c>
      <c r="F83" s="474"/>
      <c r="G83" s="468"/>
      <c r="H83" s="230" t="s">
        <v>35</v>
      </c>
    </row>
    <row r="84" spans="1:8" ht="17.25" hidden="1" customHeight="1">
      <c r="A84" s="463" t="s">
        <v>98</v>
      </c>
      <c r="B84" s="464"/>
      <c r="C84" s="464"/>
      <c r="D84" s="464"/>
      <c r="E84" s="464"/>
      <c r="F84" s="464"/>
      <c r="G84" s="464"/>
      <c r="H84" s="465"/>
    </row>
    <row r="85" spans="1:8" ht="17.25" hidden="1" customHeight="1">
      <c r="A85" s="463"/>
      <c r="B85" s="465"/>
      <c r="C85" s="336"/>
      <c r="D85" s="337"/>
      <c r="E85" s="336" t="str">
        <f>E76</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85" s="473"/>
      <c r="G85" s="337"/>
      <c r="H85" s="229">
        <f>H76</f>
        <v>15</v>
      </c>
    </row>
    <row r="86" spans="1:8" ht="17.25" hidden="1" customHeight="1">
      <c r="A86" s="463" t="s">
        <v>99</v>
      </c>
      <c r="B86" s="464"/>
      <c r="C86" s="464"/>
      <c r="D86" s="464"/>
      <c r="E86" s="464"/>
      <c r="F86" s="464"/>
      <c r="G86" s="464"/>
      <c r="H86" s="465"/>
    </row>
    <row r="87" spans="1:8" ht="17.25" hidden="1" customHeight="1">
      <c r="A87" s="463"/>
      <c r="B87" s="465"/>
      <c r="C87" s="336" t="str">
        <f>C78</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87" s="337"/>
      <c r="E87" s="336" t="e">
        <f>E78</f>
        <v>#REF!</v>
      </c>
      <c r="F87" s="473"/>
      <c r="G87" s="337"/>
      <c r="H87" s="229" t="e">
        <f>H78</f>
        <v>#REF!</v>
      </c>
    </row>
    <row r="88" spans="1:8" ht="17.25" hidden="1" customHeight="1">
      <c r="A88" s="463" t="s">
        <v>100</v>
      </c>
      <c r="B88" s="464"/>
      <c r="C88" s="464"/>
      <c r="D88" s="464"/>
      <c r="E88" s="464"/>
      <c r="F88" s="464"/>
      <c r="G88" s="464"/>
      <c r="H88" s="465"/>
    </row>
    <row r="89" spans="1:8" ht="17.25" hidden="1" customHeight="1">
      <c r="A89" s="463"/>
      <c r="B89" s="465"/>
      <c r="C89" s="336"/>
      <c r="D89" s="337"/>
      <c r="E89" s="336" t="str">
        <f>E80</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89" s="473"/>
      <c r="G89" s="337"/>
      <c r="H89" s="229">
        <f>H80</f>
        <v>15</v>
      </c>
    </row>
    <row r="90" spans="1:8" ht="17.25" hidden="1" customHeight="1"/>
    <row r="91" spans="1:8" ht="17.25" hidden="1" customHeight="1">
      <c r="A91" s="1">
        <v>6</v>
      </c>
      <c r="B91" s="1" t="str">
        <f>"Pertemuan ke "&amp;A91&amp;" = "&amp;data!$C$12&amp;" JP"</f>
        <v>Pertemuan ke 6 = 6 JP</v>
      </c>
    </row>
    <row r="92" spans="1:8" ht="17.25" hidden="1" customHeight="1">
      <c r="A92" s="467" t="s">
        <v>97</v>
      </c>
      <c r="B92" s="337"/>
      <c r="C92" s="467" t="s">
        <v>18</v>
      </c>
      <c r="D92" s="468"/>
      <c r="E92" s="467" t="str">
        <f>E83</f>
        <v>Deskripsi Kegiatan / Pendekatan Saintifik</v>
      </c>
      <c r="F92" s="474"/>
      <c r="G92" s="468"/>
      <c r="H92" s="230" t="s">
        <v>35</v>
      </c>
    </row>
    <row r="93" spans="1:8" ht="17.25" hidden="1" customHeight="1">
      <c r="A93" s="463" t="s">
        <v>98</v>
      </c>
      <c r="B93" s="464"/>
      <c r="C93" s="464"/>
      <c r="D93" s="464"/>
      <c r="E93" s="464"/>
      <c r="F93" s="464"/>
      <c r="G93" s="464"/>
      <c r="H93" s="465"/>
    </row>
    <row r="94" spans="1:8" ht="17.25" hidden="1" customHeight="1">
      <c r="A94" s="463"/>
      <c r="B94" s="465"/>
      <c r="C94" s="336"/>
      <c r="D94" s="337"/>
      <c r="E94" s="336" t="str">
        <f>E85</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94" s="473"/>
      <c r="G94" s="337"/>
      <c r="H94" s="229">
        <f>H85</f>
        <v>15</v>
      </c>
    </row>
    <row r="95" spans="1:8" ht="17.25" hidden="1" customHeight="1">
      <c r="A95" s="463" t="s">
        <v>99</v>
      </c>
      <c r="B95" s="464"/>
      <c r="C95" s="464"/>
      <c r="D95" s="464"/>
      <c r="E95" s="464"/>
      <c r="F95" s="464"/>
      <c r="G95" s="464"/>
      <c r="H95" s="465"/>
    </row>
    <row r="96" spans="1:8" ht="17.25" hidden="1" customHeight="1">
      <c r="A96" s="463"/>
      <c r="B96" s="465"/>
      <c r="C96" s="336" t="str">
        <f>C87</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96" s="337"/>
      <c r="E96" s="336" t="e">
        <f>E87</f>
        <v>#REF!</v>
      </c>
      <c r="F96" s="473"/>
      <c r="G96" s="337"/>
      <c r="H96" s="229" t="e">
        <f>H87</f>
        <v>#REF!</v>
      </c>
    </row>
    <row r="97" spans="1:8" ht="17.25" hidden="1" customHeight="1">
      <c r="A97" s="463" t="s">
        <v>100</v>
      </c>
      <c r="B97" s="464"/>
      <c r="C97" s="464"/>
      <c r="D97" s="464"/>
      <c r="E97" s="464"/>
      <c r="F97" s="464"/>
      <c r="G97" s="464"/>
      <c r="H97" s="465"/>
    </row>
    <row r="98" spans="1:8" ht="17.25" hidden="1" customHeight="1">
      <c r="A98" s="463"/>
      <c r="B98" s="465"/>
      <c r="C98" s="336"/>
      <c r="D98" s="337"/>
      <c r="E98" s="336" t="str">
        <f>E89</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98" s="473"/>
      <c r="G98" s="337"/>
      <c r="H98" s="229">
        <f>H89</f>
        <v>15</v>
      </c>
    </row>
    <row r="99" spans="1:8" ht="17.25" hidden="1" customHeight="1"/>
    <row r="100" spans="1:8" ht="17.25" hidden="1" customHeight="1">
      <c r="A100" s="1">
        <v>7</v>
      </c>
      <c r="B100" s="1" t="str">
        <f>"Pertemuan ke "&amp;A100&amp;" = "&amp;data!$C$12&amp;" JP"</f>
        <v>Pertemuan ke 7 = 6 JP</v>
      </c>
    </row>
    <row r="101" spans="1:8" ht="17.25" hidden="1" customHeight="1">
      <c r="A101" s="467" t="s">
        <v>97</v>
      </c>
      <c r="B101" s="337"/>
      <c r="C101" s="467" t="s">
        <v>18</v>
      </c>
      <c r="D101" s="468"/>
      <c r="E101" s="467" t="str">
        <f>E92</f>
        <v>Deskripsi Kegiatan / Pendekatan Saintifik</v>
      </c>
      <c r="F101" s="474"/>
      <c r="G101" s="468"/>
      <c r="H101" s="230" t="s">
        <v>35</v>
      </c>
    </row>
    <row r="102" spans="1:8" ht="17.25" hidden="1" customHeight="1">
      <c r="A102" s="463" t="s">
        <v>98</v>
      </c>
      <c r="B102" s="464"/>
      <c r="C102" s="464"/>
      <c r="D102" s="464"/>
      <c r="E102" s="464"/>
      <c r="F102" s="464"/>
      <c r="G102" s="464"/>
      <c r="H102" s="465"/>
    </row>
    <row r="103" spans="1:8" ht="17.25" hidden="1" customHeight="1">
      <c r="A103" s="463"/>
      <c r="B103" s="465"/>
      <c r="C103" s="336"/>
      <c r="D103" s="337"/>
      <c r="E103" s="336" t="str">
        <f>E94</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03" s="473"/>
      <c r="G103" s="337"/>
      <c r="H103" s="229">
        <f>H94</f>
        <v>15</v>
      </c>
    </row>
    <row r="104" spans="1:8" ht="17.25" hidden="1" customHeight="1">
      <c r="A104" s="463" t="s">
        <v>99</v>
      </c>
      <c r="B104" s="464"/>
      <c r="C104" s="464"/>
      <c r="D104" s="464"/>
      <c r="E104" s="464"/>
      <c r="F104" s="464"/>
      <c r="G104" s="464"/>
      <c r="H104" s="465"/>
    </row>
    <row r="105" spans="1:8" ht="17.25" hidden="1" customHeight="1">
      <c r="A105" s="463"/>
      <c r="B105" s="465"/>
      <c r="C105" s="336" t="str">
        <f>C96</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05" s="337"/>
      <c r="E105" s="336" t="e">
        <f>E96</f>
        <v>#REF!</v>
      </c>
      <c r="F105" s="473"/>
      <c r="G105" s="337"/>
      <c r="H105" s="229" t="e">
        <f>H96</f>
        <v>#REF!</v>
      </c>
    </row>
    <row r="106" spans="1:8" ht="17.25" hidden="1" customHeight="1">
      <c r="A106" s="463" t="s">
        <v>100</v>
      </c>
      <c r="B106" s="464"/>
      <c r="C106" s="464"/>
      <c r="D106" s="464"/>
      <c r="E106" s="464"/>
      <c r="F106" s="464"/>
      <c r="G106" s="464"/>
      <c r="H106" s="465"/>
    </row>
    <row r="107" spans="1:8" ht="17.25" hidden="1" customHeight="1">
      <c r="A107" s="463"/>
      <c r="B107" s="465"/>
      <c r="C107" s="336"/>
      <c r="D107" s="337"/>
      <c r="E107" s="336" t="str">
        <f>E98</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07" s="473"/>
      <c r="G107" s="337"/>
      <c r="H107" s="229">
        <f>H98</f>
        <v>15</v>
      </c>
    </row>
    <row r="108" spans="1:8" ht="17.25" hidden="1" customHeight="1"/>
    <row r="109" spans="1:8" ht="17.25" hidden="1" customHeight="1">
      <c r="A109" s="1">
        <v>8</v>
      </c>
      <c r="B109" s="1" t="str">
        <f>"Pertemuan ke "&amp;A109&amp;" = "&amp;data!$C$12&amp;" JP"</f>
        <v>Pertemuan ke 8 = 6 JP</v>
      </c>
    </row>
    <row r="110" spans="1:8" ht="17.25" hidden="1" customHeight="1">
      <c r="A110" s="467" t="s">
        <v>97</v>
      </c>
      <c r="B110" s="337"/>
      <c r="C110" s="467" t="s">
        <v>18</v>
      </c>
      <c r="D110" s="468"/>
      <c r="E110" s="467" t="str">
        <f>E101</f>
        <v>Deskripsi Kegiatan / Pendekatan Saintifik</v>
      </c>
      <c r="F110" s="474"/>
      <c r="G110" s="468"/>
      <c r="H110" s="230" t="s">
        <v>35</v>
      </c>
    </row>
    <row r="111" spans="1:8" ht="17.25" hidden="1" customHeight="1">
      <c r="A111" s="463" t="s">
        <v>98</v>
      </c>
      <c r="B111" s="464"/>
      <c r="C111" s="464"/>
      <c r="D111" s="464"/>
      <c r="E111" s="464"/>
      <c r="F111" s="464"/>
      <c r="G111" s="464"/>
      <c r="H111" s="465"/>
    </row>
    <row r="112" spans="1:8" ht="17.25" hidden="1" customHeight="1">
      <c r="A112" s="463"/>
      <c r="B112" s="465"/>
      <c r="C112" s="336"/>
      <c r="D112" s="337"/>
      <c r="E112" s="336" t="str">
        <f>E103</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12" s="473"/>
      <c r="G112" s="337"/>
      <c r="H112" s="229">
        <f>H103</f>
        <v>15</v>
      </c>
    </row>
    <row r="113" spans="1:8" ht="17.25" hidden="1" customHeight="1">
      <c r="A113" s="463" t="s">
        <v>99</v>
      </c>
      <c r="B113" s="464"/>
      <c r="C113" s="464"/>
      <c r="D113" s="464"/>
      <c r="E113" s="464"/>
      <c r="F113" s="464"/>
      <c r="G113" s="464"/>
      <c r="H113" s="465"/>
    </row>
    <row r="114" spans="1:8" ht="17.25" hidden="1" customHeight="1">
      <c r="A114" s="463"/>
      <c r="B114" s="465"/>
      <c r="C114" s="336" t="str">
        <f>C105</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14" s="337"/>
      <c r="E114" s="336" t="e">
        <f>E105</f>
        <v>#REF!</v>
      </c>
      <c r="F114" s="473"/>
      <c r="G114" s="337"/>
      <c r="H114" s="229" t="e">
        <f>H105</f>
        <v>#REF!</v>
      </c>
    </row>
    <row r="115" spans="1:8" ht="17.25" hidden="1" customHeight="1">
      <c r="A115" s="463" t="s">
        <v>100</v>
      </c>
      <c r="B115" s="464"/>
      <c r="C115" s="464"/>
      <c r="D115" s="464"/>
      <c r="E115" s="464"/>
      <c r="F115" s="464"/>
      <c r="G115" s="464"/>
      <c r="H115" s="465"/>
    </row>
    <row r="116" spans="1:8" ht="17.25" hidden="1" customHeight="1">
      <c r="A116" s="463"/>
      <c r="B116" s="465"/>
      <c r="C116" s="336"/>
      <c r="D116" s="337"/>
      <c r="E116" s="336" t="str">
        <f>E107</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16" s="473"/>
      <c r="G116" s="337"/>
      <c r="H116" s="229">
        <f>H107</f>
        <v>15</v>
      </c>
    </row>
    <row r="117" spans="1:8" ht="17.25" hidden="1" customHeight="1"/>
    <row r="118" spans="1:8" ht="17.25" hidden="1" customHeight="1">
      <c r="A118" s="1">
        <v>9</v>
      </c>
      <c r="B118" s="1" t="str">
        <f>"Pertemuan ke "&amp;A118&amp;" = "&amp;data!$C$12&amp;" JP"</f>
        <v>Pertemuan ke 9 = 6 JP</v>
      </c>
    </row>
    <row r="119" spans="1:8" ht="17.25" hidden="1" customHeight="1">
      <c r="A119" s="467" t="s">
        <v>97</v>
      </c>
      <c r="B119" s="337"/>
      <c r="C119" s="467" t="s">
        <v>18</v>
      </c>
      <c r="D119" s="468"/>
      <c r="E119" s="467" t="str">
        <f>E110</f>
        <v>Deskripsi Kegiatan / Pendekatan Saintifik</v>
      </c>
      <c r="F119" s="474"/>
      <c r="G119" s="468"/>
      <c r="H119" s="230" t="s">
        <v>35</v>
      </c>
    </row>
    <row r="120" spans="1:8" ht="17.25" hidden="1" customHeight="1">
      <c r="A120" s="463" t="s">
        <v>98</v>
      </c>
      <c r="B120" s="464"/>
      <c r="C120" s="464"/>
      <c r="D120" s="464"/>
      <c r="E120" s="464"/>
      <c r="F120" s="464"/>
      <c r="G120" s="464"/>
      <c r="H120" s="465"/>
    </row>
    <row r="121" spans="1:8" ht="17.25" hidden="1" customHeight="1">
      <c r="A121" s="463"/>
      <c r="B121" s="465"/>
      <c r="C121" s="336"/>
      <c r="D121" s="337"/>
      <c r="E121" s="336" t="str">
        <f>E112</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21" s="473"/>
      <c r="G121" s="337"/>
      <c r="H121" s="229">
        <f>H112</f>
        <v>15</v>
      </c>
    </row>
    <row r="122" spans="1:8" ht="17.25" hidden="1" customHeight="1">
      <c r="A122" s="463" t="s">
        <v>99</v>
      </c>
      <c r="B122" s="464"/>
      <c r="C122" s="464"/>
      <c r="D122" s="464"/>
      <c r="E122" s="464"/>
      <c r="F122" s="464"/>
      <c r="G122" s="464"/>
      <c r="H122" s="465"/>
    </row>
    <row r="123" spans="1:8" ht="17.25" hidden="1" customHeight="1">
      <c r="A123" s="463"/>
      <c r="B123" s="465"/>
      <c r="C123" s="336" t="str">
        <f>C114</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23" s="337"/>
      <c r="E123" s="336" t="e">
        <f>E114</f>
        <v>#REF!</v>
      </c>
      <c r="F123" s="473"/>
      <c r="G123" s="337"/>
      <c r="H123" s="229" t="e">
        <f>H114</f>
        <v>#REF!</v>
      </c>
    </row>
    <row r="124" spans="1:8" ht="17.25" hidden="1" customHeight="1">
      <c r="A124" s="463" t="s">
        <v>100</v>
      </c>
      <c r="B124" s="464"/>
      <c r="C124" s="464"/>
      <c r="D124" s="464"/>
      <c r="E124" s="464"/>
      <c r="F124" s="464"/>
      <c r="G124" s="464"/>
      <c r="H124" s="465"/>
    </row>
    <row r="125" spans="1:8" ht="17.25" hidden="1" customHeight="1">
      <c r="A125" s="463"/>
      <c r="B125" s="465"/>
      <c r="C125" s="336"/>
      <c r="D125" s="337"/>
      <c r="E125" s="336" t="str">
        <f>E116</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25" s="473"/>
      <c r="G125" s="337"/>
      <c r="H125" s="229">
        <f>H116</f>
        <v>15</v>
      </c>
    </row>
    <row r="126" spans="1:8" ht="17.25" hidden="1" customHeight="1"/>
    <row r="127" spans="1:8" ht="17.25" hidden="1" customHeight="1">
      <c r="A127" s="1">
        <v>10</v>
      </c>
      <c r="B127" s="1" t="str">
        <f>"Pertemuan ke "&amp;A127&amp;" = "&amp;data!$C$12&amp;" JP"</f>
        <v>Pertemuan ke 10 = 6 JP</v>
      </c>
    </row>
    <row r="128" spans="1:8" ht="17.25" hidden="1" customHeight="1">
      <c r="A128" s="467" t="s">
        <v>97</v>
      </c>
      <c r="B128" s="337"/>
      <c r="C128" s="467" t="s">
        <v>18</v>
      </c>
      <c r="D128" s="468"/>
      <c r="E128" s="467" t="str">
        <f>E119</f>
        <v>Deskripsi Kegiatan / Pendekatan Saintifik</v>
      </c>
      <c r="F128" s="474"/>
      <c r="G128" s="468"/>
      <c r="H128" s="230" t="s">
        <v>35</v>
      </c>
    </row>
    <row r="129" spans="1:8" ht="17.25" hidden="1" customHeight="1">
      <c r="A129" s="463" t="s">
        <v>98</v>
      </c>
      <c r="B129" s="464"/>
      <c r="C129" s="464"/>
      <c r="D129" s="464"/>
      <c r="E129" s="464"/>
      <c r="F129" s="464"/>
      <c r="G129" s="464"/>
      <c r="H129" s="465"/>
    </row>
    <row r="130" spans="1:8" ht="17.25" hidden="1" customHeight="1">
      <c r="A130" s="463"/>
      <c r="B130" s="465"/>
      <c r="C130" s="336"/>
      <c r="D130" s="337"/>
      <c r="E130" s="336" t="str">
        <f>E121</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30" s="473"/>
      <c r="G130" s="337"/>
      <c r="H130" s="229">
        <f>H121</f>
        <v>15</v>
      </c>
    </row>
    <row r="131" spans="1:8" ht="17.25" hidden="1" customHeight="1">
      <c r="A131" s="463" t="s">
        <v>99</v>
      </c>
      <c r="B131" s="464"/>
      <c r="C131" s="464"/>
      <c r="D131" s="464"/>
      <c r="E131" s="464"/>
      <c r="F131" s="464"/>
      <c r="G131" s="464"/>
      <c r="H131" s="465"/>
    </row>
    <row r="132" spans="1:8" ht="17.25" hidden="1" customHeight="1">
      <c r="A132" s="463"/>
      <c r="B132" s="465"/>
      <c r="C132" s="336" t="str">
        <f>C123</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32" s="337"/>
      <c r="E132" s="336" t="e">
        <f>E123</f>
        <v>#REF!</v>
      </c>
      <c r="F132" s="473"/>
      <c r="G132" s="337"/>
      <c r="H132" s="229" t="e">
        <f>H123</f>
        <v>#REF!</v>
      </c>
    </row>
    <row r="133" spans="1:8" ht="17.25" hidden="1" customHeight="1">
      <c r="A133" s="463" t="s">
        <v>100</v>
      </c>
      <c r="B133" s="464"/>
      <c r="C133" s="464"/>
      <c r="D133" s="464"/>
      <c r="E133" s="464"/>
      <c r="F133" s="464"/>
      <c r="G133" s="464"/>
      <c r="H133" s="465"/>
    </row>
    <row r="134" spans="1:8" ht="17.25" hidden="1" customHeight="1">
      <c r="A134" s="463"/>
      <c r="B134" s="465"/>
      <c r="C134" s="336"/>
      <c r="D134" s="337"/>
      <c r="E134" s="336" t="str">
        <f>E125</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34" s="473"/>
      <c r="G134" s="337"/>
      <c r="H134" s="229">
        <f>H125</f>
        <v>15</v>
      </c>
    </row>
    <row r="136" spans="1:8" ht="17.25" customHeight="1">
      <c r="A136" s="5" t="s">
        <v>101</v>
      </c>
    </row>
    <row r="137" spans="1:8" ht="17.25" customHeight="1">
      <c r="A137" s="1">
        <v>1</v>
      </c>
      <c r="B137" s="1" t="s">
        <v>108</v>
      </c>
    </row>
    <row r="138" spans="1:8" ht="17.25" customHeight="1">
      <c r="A138" s="228" t="s">
        <v>52</v>
      </c>
      <c r="B138" s="228" t="s">
        <v>102</v>
      </c>
      <c r="C138" s="228" t="s">
        <v>103</v>
      </c>
      <c r="D138" s="461" t="s">
        <v>104</v>
      </c>
      <c r="E138" s="462"/>
      <c r="F138" s="223"/>
      <c r="G138" s="223"/>
    </row>
    <row r="139" spans="1:8" ht="17.25" customHeight="1">
      <c r="A139" s="8">
        <v>1</v>
      </c>
      <c r="B139" s="227" t="s">
        <v>105</v>
      </c>
      <c r="C139" s="227" t="s">
        <v>144</v>
      </c>
      <c r="D139" s="467" t="s">
        <v>145</v>
      </c>
      <c r="E139" s="468"/>
      <c r="F139" s="15"/>
      <c r="G139" s="15"/>
    </row>
    <row r="140" spans="1:8" ht="17.25" customHeight="1">
      <c r="A140" s="8">
        <v>2</v>
      </c>
      <c r="B140" s="227" t="s">
        <v>106</v>
      </c>
      <c r="C140" s="227"/>
      <c r="D140" s="467"/>
      <c r="E140" s="468"/>
      <c r="F140" s="15"/>
      <c r="G140" s="15"/>
    </row>
    <row r="141" spans="1:8" ht="33.75" customHeight="1">
      <c r="A141" s="8"/>
      <c r="B141" s="227" t="e">
        <f>A26</f>
        <v>#REF!</v>
      </c>
      <c r="C141" s="227" t="s">
        <v>146</v>
      </c>
      <c r="D141" s="467" t="s">
        <v>147</v>
      </c>
      <c r="E141" s="468"/>
      <c r="F141" s="15"/>
      <c r="G141" s="15"/>
    </row>
    <row r="142" spans="1:8" ht="17.25" customHeight="1">
      <c r="A142" s="8">
        <v>3</v>
      </c>
      <c r="B142" s="227" t="s">
        <v>107</v>
      </c>
      <c r="C142" s="227"/>
      <c r="D142" s="467"/>
      <c r="E142" s="468"/>
      <c r="F142" s="15"/>
      <c r="G142" s="15"/>
    </row>
    <row r="143" spans="1:8" ht="15.75">
      <c r="A143" s="8"/>
      <c r="B143" s="227" t="e">
        <f>A27</f>
        <v>#REF!</v>
      </c>
      <c r="C143" s="227" t="s">
        <v>148</v>
      </c>
      <c r="D143" s="467" t="s">
        <v>149</v>
      </c>
      <c r="E143" s="468"/>
      <c r="F143" s="15"/>
      <c r="G143" s="15"/>
    </row>
    <row r="145" spans="1:8" ht="17.25" customHeight="1">
      <c r="A145" s="1">
        <v>2</v>
      </c>
      <c r="B145" s="1" t="s">
        <v>179</v>
      </c>
    </row>
    <row r="146" spans="1:8" ht="17.25" customHeight="1">
      <c r="B146" s="1" t="s">
        <v>109</v>
      </c>
    </row>
    <row r="147" spans="1:8" ht="17.25" customHeight="1">
      <c r="B147" s="1" t="s">
        <v>150</v>
      </c>
    </row>
    <row r="148" spans="1:8" s="231" customFormat="1" ht="17.25" customHeight="1">
      <c r="A148" s="230" t="s">
        <v>52</v>
      </c>
      <c r="B148" s="230" t="s">
        <v>110</v>
      </c>
      <c r="C148" s="230" t="s">
        <v>111</v>
      </c>
      <c r="D148" s="230" t="s">
        <v>112</v>
      </c>
      <c r="E148" s="230" t="s">
        <v>113</v>
      </c>
      <c r="F148" s="230" t="s">
        <v>114</v>
      </c>
      <c r="G148" s="230" t="s">
        <v>115</v>
      </c>
      <c r="H148" s="1"/>
    </row>
    <row r="149" spans="1:8" ht="17.25" customHeight="1">
      <c r="A149" s="228"/>
      <c r="B149" s="228"/>
      <c r="C149" s="228" t="s">
        <v>177</v>
      </c>
      <c r="D149" s="228" t="s">
        <v>177</v>
      </c>
      <c r="E149" s="228" t="s">
        <v>177</v>
      </c>
      <c r="F149" s="228" t="s">
        <v>177</v>
      </c>
      <c r="G149" s="228"/>
    </row>
    <row r="150" spans="1:8" ht="17.25" customHeight="1">
      <c r="A150" s="8">
        <v>1</v>
      </c>
      <c r="B150" s="8" t="str">
        <f>pd!C6</f>
        <v>AHMAD JUNAIDI</v>
      </c>
      <c r="C150" s="8"/>
      <c r="D150" s="8"/>
      <c r="E150" s="8"/>
      <c r="F150" s="8"/>
      <c r="G150" s="8" t="str">
        <f>IF(COUNT(C150:F150)=0,"",IF(_xlfn.MODE.SNGL(C150:F150)=1,"Kurang",IF(_xlfn.MODE.SNGL(C150:F150)=2,"Cukup",IF(_xlfn.MODE.SNGL(C150:F150)=3,"Baik",IF(_xlfn.MODE.SNGL(C150:F150)=4,"Sangat Baik","")))))</f>
        <v/>
      </c>
    </row>
    <row r="151" spans="1:8" ht="17.25" customHeight="1">
      <c r="A151" s="8">
        <v>2</v>
      </c>
      <c r="B151" s="8" t="str">
        <f>pd!C7</f>
        <v>AHMAD RIYUDHA</v>
      </c>
      <c r="C151" s="8"/>
      <c r="D151" s="8"/>
      <c r="E151" s="8"/>
      <c r="F151" s="8"/>
      <c r="G151" s="8" t="str">
        <f t="shared" ref="G151:G189" si="0">IF(COUNT(C151:F151)=0,"",IF(_xlfn.MODE.SNGL(C151:F151)=1,"Kurang",IF(_xlfn.MODE.SNGL(C151:F151)=2,"Cukup",IF(_xlfn.MODE.SNGL(C151:F151)=3,"Baik",IF(_xlfn.MODE.SNGL(C151:F151)=4,"Sangat Baik","")))))</f>
        <v/>
      </c>
    </row>
    <row r="152" spans="1:8" ht="17.25" customHeight="1">
      <c r="A152" s="8">
        <v>3</v>
      </c>
      <c r="B152" s="8" t="str">
        <f>pd!C8</f>
        <v>AHMAD SAYUDINOR</v>
      </c>
      <c r="C152" s="8"/>
      <c r="D152" s="8"/>
      <c r="E152" s="8"/>
      <c r="F152" s="8"/>
      <c r="G152" s="8" t="str">
        <f t="shared" si="0"/>
        <v/>
      </c>
    </row>
    <row r="153" spans="1:8" ht="17.25" hidden="1" customHeight="1">
      <c r="A153" s="8">
        <v>4</v>
      </c>
      <c r="B153" s="8" t="str">
        <f>pd!C9</f>
        <v>HILMAN SYA'FEI</v>
      </c>
      <c r="C153" s="8"/>
      <c r="D153" s="8"/>
      <c r="E153" s="8"/>
      <c r="F153" s="8"/>
      <c r="G153" s="8" t="str">
        <f t="shared" si="0"/>
        <v/>
      </c>
    </row>
    <row r="154" spans="1:8" ht="17.25" hidden="1" customHeight="1">
      <c r="A154" s="8">
        <v>5</v>
      </c>
      <c r="B154" s="8" t="str">
        <f>pd!C10</f>
        <v>JAMALUDDIN</v>
      </c>
      <c r="C154" s="8"/>
      <c r="D154" s="8"/>
      <c r="E154" s="8"/>
      <c r="F154" s="8"/>
      <c r="G154" s="8" t="str">
        <f t="shared" si="0"/>
        <v/>
      </c>
    </row>
    <row r="155" spans="1:8" ht="17.25" hidden="1" customHeight="1">
      <c r="A155" s="8">
        <v>6</v>
      </c>
      <c r="B155" s="8" t="str">
        <f>pd!C11</f>
        <v>M. ADITYA RYANDI</v>
      </c>
      <c r="C155" s="8"/>
      <c r="D155" s="8"/>
      <c r="E155" s="8"/>
      <c r="F155" s="8"/>
      <c r="G155" s="8" t="str">
        <f t="shared" si="0"/>
        <v/>
      </c>
    </row>
    <row r="156" spans="1:8" ht="17.25" hidden="1" customHeight="1">
      <c r="A156" s="8">
        <v>7</v>
      </c>
      <c r="B156" s="8" t="str">
        <f>pd!C12</f>
        <v>M. ZAINAL AKBAR</v>
      </c>
      <c r="C156" s="8"/>
      <c r="D156" s="8"/>
      <c r="E156" s="8"/>
      <c r="F156" s="8"/>
      <c r="G156" s="8" t="str">
        <f t="shared" si="0"/>
        <v/>
      </c>
    </row>
    <row r="157" spans="1:8" ht="17.25" hidden="1" customHeight="1">
      <c r="A157" s="8">
        <v>8</v>
      </c>
      <c r="B157" s="8" t="str">
        <f>pd!C13</f>
        <v>MAULIDI</v>
      </c>
      <c r="C157" s="8"/>
      <c r="D157" s="8"/>
      <c r="E157" s="8"/>
      <c r="F157" s="8"/>
      <c r="G157" s="8" t="str">
        <f t="shared" si="0"/>
        <v/>
      </c>
    </row>
    <row r="158" spans="1:8" ht="17.25" hidden="1" customHeight="1">
      <c r="A158" s="8">
        <v>9</v>
      </c>
      <c r="B158" s="8" t="str">
        <f>pd!C14</f>
        <v>MUHAMMAD AGUS RIFANI</v>
      </c>
      <c r="C158" s="8"/>
      <c r="D158" s="8"/>
      <c r="E158" s="8"/>
      <c r="F158" s="8"/>
      <c r="G158" s="8" t="str">
        <f t="shared" si="0"/>
        <v/>
      </c>
    </row>
    <row r="159" spans="1:8" ht="17.25" hidden="1" customHeight="1">
      <c r="A159" s="8">
        <v>10</v>
      </c>
      <c r="B159" s="8" t="str">
        <f>pd!C15</f>
        <v>MUHAMMAD AKBAR</v>
      </c>
      <c r="C159" s="8"/>
      <c r="D159" s="8"/>
      <c r="E159" s="8"/>
      <c r="F159" s="8"/>
      <c r="G159" s="8" t="str">
        <f t="shared" si="0"/>
        <v/>
      </c>
    </row>
    <row r="160" spans="1:8" ht="17.25" hidden="1" customHeight="1">
      <c r="A160" s="8">
        <v>11</v>
      </c>
      <c r="B160" s="8" t="str">
        <f>pd!C16</f>
        <v>MUHAMMAD ALPIANOR</v>
      </c>
      <c r="C160" s="8"/>
      <c r="D160" s="8"/>
      <c r="E160" s="8"/>
      <c r="F160" s="8"/>
      <c r="G160" s="8" t="str">
        <f t="shared" si="0"/>
        <v/>
      </c>
    </row>
    <row r="161" spans="1:7" ht="17.25" hidden="1" customHeight="1">
      <c r="A161" s="8">
        <v>12</v>
      </c>
      <c r="B161" s="8" t="str">
        <f>pd!C17</f>
        <v>MUHAMMAD ANDRIAN</v>
      </c>
      <c r="C161" s="8"/>
      <c r="D161" s="8"/>
      <c r="E161" s="8"/>
      <c r="F161" s="8"/>
      <c r="G161" s="8" t="str">
        <f t="shared" si="0"/>
        <v/>
      </c>
    </row>
    <row r="162" spans="1:7" ht="17.25" hidden="1" customHeight="1">
      <c r="A162" s="8">
        <v>13</v>
      </c>
      <c r="B162" s="8" t="str">
        <f>pd!C18</f>
        <v>MUHAMMAD AZIDAN</v>
      </c>
      <c r="C162" s="8"/>
      <c r="D162" s="8"/>
      <c r="E162" s="8"/>
      <c r="F162" s="8"/>
      <c r="G162" s="8" t="str">
        <f t="shared" si="0"/>
        <v/>
      </c>
    </row>
    <row r="163" spans="1:7" ht="17.25" hidden="1" customHeight="1">
      <c r="A163" s="8">
        <v>14</v>
      </c>
      <c r="B163" s="8" t="str">
        <f>pd!C19</f>
        <v>MUHAMMAD FAHRIANSYAH</v>
      </c>
      <c r="C163" s="8"/>
      <c r="D163" s="8"/>
      <c r="E163" s="8"/>
      <c r="F163" s="8"/>
      <c r="G163" s="8" t="str">
        <f t="shared" si="0"/>
        <v/>
      </c>
    </row>
    <row r="164" spans="1:7" ht="17.25" hidden="1" customHeight="1">
      <c r="A164" s="8">
        <v>15</v>
      </c>
      <c r="B164" s="8" t="str">
        <f>pd!C20</f>
        <v>MUHAMMAD FAUZAN</v>
      </c>
      <c r="C164" s="8"/>
      <c r="D164" s="8"/>
      <c r="E164" s="8"/>
      <c r="F164" s="8"/>
      <c r="G164" s="8" t="str">
        <f t="shared" si="0"/>
        <v/>
      </c>
    </row>
    <row r="165" spans="1:7" ht="17.25" hidden="1" customHeight="1">
      <c r="A165" s="8">
        <v>16</v>
      </c>
      <c r="B165" s="8" t="str">
        <f>pd!C21</f>
        <v>MUHAMMAD FAZAL HAFIZH</v>
      </c>
      <c r="C165" s="8"/>
      <c r="D165" s="8"/>
      <c r="E165" s="8"/>
      <c r="F165" s="8"/>
      <c r="G165" s="8" t="str">
        <f t="shared" si="0"/>
        <v/>
      </c>
    </row>
    <row r="166" spans="1:7" ht="17.25" hidden="1" customHeight="1">
      <c r="A166" s="8">
        <v>17</v>
      </c>
      <c r="B166" s="8" t="str">
        <f>pd!C22</f>
        <v>MUHAMMAD FIKRI</v>
      </c>
      <c r="C166" s="8"/>
      <c r="D166" s="8"/>
      <c r="E166" s="8"/>
      <c r="F166" s="8"/>
      <c r="G166" s="8" t="str">
        <f t="shared" si="0"/>
        <v/>
      </c>
    </row>
    <row r="167" spans="1:7" ht="17.25" hidden="1" customHeight="1">
      <c r="A167" s="8">
        <v>18</v>
      </c>
      <c r="B167" s="8" t="str">
        <f>pd!C23</f>
        <v>MUHAMMAD IHWAN</v>
      </c>
      <c r="C167" s="8"/>
      <c r="D167" s="8"/>
      <c r="E167" s="8"/>
      <c r="F167" s="8"/>
      <c r="G167" s="8" t="str">
        <f t="shared" si="0"/>
        <v/>
      </c>
    </row>
    <row r="168" spans="1:7" ht="17.25" hidden="1" customHeight="1">
      <c r="A168" s="8">
        <v>19</v>
      </c>
      <c r="B168" s="8" t="str">
        <f>pd!C24</f>
        <v>MUHAMMAD IQBAL FIRDAUS</v>
      </c>
      <c r="C168" s="8"/>
      <c r="D168" s="8"/>
      <c r="E168" s="8"/>
      <c r="F168" s="8"/>
      <c r="G168" s="8" t="str">
        <f t="shared" si="0"/>
        <v/>
      </c>
    </row>
    <row r="169" spans="1:7" ht="17.25" hidden="1" customHeight="1">
      <c r="A169" s="8">
        <v>20</v>
      </c>
      <c r="B169" s="8" t="str">
        <f>pd!C25</f>
        <v>MUHAMMAD IZZA ARRAFI</v>
      </c>
      <c r="C169" s="8"/>
      <c r="D169" s="8"/>
      <c r="E169" s="8"/>
      <c r="F169" s="8"/>
      <c r="G169" s="8" t="str">
        <f t="shared" si="0"/>
        <v/>
      </c>
    </row>
    <row r="170" spans="1:7" ht="17.25" hidden="1" customHeight="1">
      <c r="A170" s="8">
        <v>21</v>
      </c>
      <c r="B170" s="8" t="str">
        <f>pd!C26</f>
        <v>MUHAMMAD MAHDI</v>
      </c>
      <c r="C170" s="8"/>
      <c r="D170" s="8"/>
      <c r="E170" s="8"/>
      <c r="F170" s="8"/>
      <c r="G170" s="8" t="str">
        <f t="shared" si="0"/>
        <v/>
      </c>
    </row>
    <row r="171" spans="1:7" ht="17.25" hidden="1" customHeight="1">
      <c r="A171" s="8">
        <v>22</v>
      </c>
      <c r="B171" s="8" t="str">
        <f>pd!C27</f>
        <v>MUHAMMAD NAHDY RAMADHAN</v>
      </c>
      <c r="C171" s="8"/>
      <c r="D171" s="8"/>
      <c r="E171" s="8"/>
      <c r="F171" s="8"/>
      <c r="G171" s="8" t="str">
        <f t="shared" si="0"/>
        <v/>
      </c>
    </row>
    <row r="172" spans="1:7" ht="17.25" hidden="1" customHeight="1">
      <c r="A172" s="8">
        <v>23</v>
      </c>
      <c r="B172" s="8" t="str">
        <f>pd!C28</f>
        <v>MUHAMMAD NUR FADHILAH</v>
      </c>
      <c r="C172" s="8"/>
      <c r="D172" s="8"/>
      <c r="E172" s="8"/>
      <c r="F172" s="8"/>
      <c r="G172" s="8" t="str">
        <f t="shared" si="0"/>
        <v/>
      </c>
    </row>
    <row r="173" spans="1:7" ht="17.25" hidden="1" customHeight="1">
      <c r="A173" s="8">
        <v>24</v>
      </c>
      <c r="B173" s="8" t="str">
        <f>pd!C29</f>
        <v>MUHAMMAD RAHMAN</v>
      </c>
      <c r="C173" s="8"/>
      <c r="D173" s="8"/>
      <c r="E173" s="8"/>
      <c r="F173" s="8"/>
      <c r="G173" s="8" t="str">
        <f t="shared" si="0"/>
        <v/>
      </c>
    </row>
    <row r="174" spans="1:7" ht="17.25" hidden="1" customHeight="1">
      <c r="A174" s="8">
        <v>25</v>
      </c>
      <c r="B174" s="8" t="str">
        <f>pd!C30</f>
        <v>MUHAMMAD RAIHAN</v>
      </c>
      <c r="C174" s="8"/>
      <c r="D174" s="8"/>
      <c r="E174" s="8"/>
      <c r="F174" s="8"/>
      <c r="G174" s="8" t="str">
        <f t="shared" si="0"/>
        <v/>
      </c>
    </row>
    <row r="175" spans="1:7" ht="17.25" hidden="1" customHeight="1">
      <c r="A175" s="8">
        <v>26</v>
      </c>
      <c r="B175" s="8" t="str">
        <f>pd!C31</f>
        <v>MUHAMMAD RAYHAN PARIZAN</v>
      </c>
      <c r="C175" s="8"/>
      <c r="D175" s="8"/>
      <c r="E175" s="8"/>
      <c r="F175" s="8"/>
      <c r="G175" s="8" t="str">
        <f t="shared" si="0"/>
        <v/>
      </c>
    </row>
    <row r="176" spans="1:7" ht="17.25" hidden="1" customHeight="1">
      <c r="A176" s="8">
        <v>27</v>
      </c>
      <c r="B176" s="8" t="str">
        <f>pd!C32</f>
        <v>MUHAMMAD RIFKI</v>
      </c>
      <c r="C176" s="8"/>
      <c r="D176" s="8"/>
      <c r="E176" s="8"/>
      <c r="F176" s="8"/>
      <c r="G176" s="8" t="str">
        <f t="shared" si="0"/>
        <v/>
      </c>
    </row>
    <row r="177" spans="1:7" ht="17.25" hidden="1" customHeight="1">
      <c r="A177" s="8">
        <v>28</v>
      </c>
      <c r="B177" s="8" t="str">
        <f>pd!C33</f>
        <v>MUHAMMAD RINALDI MAULANA</v>
      </c>
      <c r="C177" s="8"/>
      <c r="D177" s="8"/>
      <c r="E177" s="8"/>
      <c r="F177" s="8"/>
      <c r="G177" s="8" t="str">
        <f t="shared" si="0"/>
        <v/>
      </c>
    </row>
    <row r="178" spans="1:7" ht="17.25" hidden="1" customHeight="1">
      <c r="A178" s="8">
        <v>29</v>
      </c>
      <c r="B178" s="8" t="str">
        <f>pd!C34</f>
        <v>MUHAMMAD RIZAL</v>
      </c>
      <c r="C178" s="8"/>
      <c r="D178" s="8"/>
      <c r="E178" s="8"/>
      <c r="F178" s="8"/>
      <c r="G178" s="8" t="str">
        <f t="shared" si="0"/>
        <v/>
      </c>
    </row>
    <row r="179" spans="1:7" ht="17.25" hidden="1" customHeight="1">
      <c r="A179" s="8">
        <v>30</v>
      </c>
      <c r="B179" s="8" t="str">
        <f>pd!C35</f>
        <v>MUHAMMAD RUDI</v>
      </c>
      <c r="C179" s="8"/>
      <c r="D179" s="8"/>
      <c r="E179" s="8"/>
      <c r="F179" s="8"/>
      <c r="G179" s="8" t="str">
        <f t="shared" si="0"/>
        <v/>
      </c>
    </row>
    <row r="180" spans="1:7" ht="17.25" hidden="1" customHeight="1">
      <c r="A180" s="8">
        <v>31</v>
      </c>
      <c r="B180" s="8" t="str">
        <f>pd!C36</f>
        <v>MUHAMMAD SARBANI</v>
      </c>
      <c r="C180" s="8"/>
      <c r="D180" s="8"/>
      <c r="E180" s="8"/>
      <c r="F180" s="8"/>
      <c r="G180" s="8" t="str">
        <f t="shared" si="0"/>
        <v/>
      </c>
    </row>
    <row r="181" spans="1:7" ht="17.25" hidden="1" customHeight="1">
      <c r="A181" s="8">
        <v>32</v>
      </c>
      <c r="B181" s="8" t="str">
        <f>pd!C37</f>
        <v>MUHAMMAD SYIFA ALIF NUGRAHA</v>
      </c>
      <c r="C181" s="8"/>
      <c r="D181" s="8"/>
      <c r="E181" s="8"/>
      <c r="F181" s="8"/>
      <c r="G181" s="8" t="str">
        <f t="shared" si="0"/>
        <v/>
      </c>
    </row>
    <row r="182" spans="1:7" ht="17.25" hidden="1" customHeight="1">
      <c r="A182" s="8">
        <v>33</v>
      </c>
      <c r="B182" s="8" t="str">
        <f>pd!C38</f>
        <v>MUHAMMAD YUSUF</v>
      </c>
      <c r="C182" s="8"/>
      <c r="D182" s="8"/>
      <c r="E182" s="8"/>
      <c r="F182" s="8"/>
      <c r="G182" s="8" t="str">
        <f t="shared" si="0"/>
        <v/>
      </c>
    </row>
    <row r="183" spans="1:7" ht="17.25" hidden="1" customHeight="1">
      <c r="A183" s="8">
        <v>34</v>
      </c>
      <c r="B183" s="8" t="str">
        <f>pd!C39</f>
        <v>OSAMAH NASRULLAH</v>
      </c>
      <c r="C183" s="8"/>
      <c r="D183" s="8"/>
      <c r="E183" s="8"/>
      <c r="F183" s="8"/>
      <c r="G183" s="8" t="str">
        <f t="shared" si="0"/>
        <v/>
      </c>
    </row>
    <row r="184" spans="1:7" ht="17.25" hidden="1" customHeight="1">
      <c r="A184" s="8">
        <v>35</v>
      </c>
      <c r="B184" s="8" t="str">
        <f>pd!C40</f>
        <v>RUDISA</v>
      </c>
      <c r="C184" s="8"/>
      <c r="D184" s="8"/>
      <c r="E184" s="8"/>
      <c r="F184" s="8"/>
      <c r="G184" s="8" t="str">
        <f t="shared" si="0"/>
        <v/>
      </c>
    </row>
    <row r="185" spans="1:7" ht="17.25" hidden="1" customHeight="1">
      <c r="A185" s="8">
        <v>36</v>
      </c>
      <c r="B185" s="8" t="str">
        <f>pd!C41</f>
        <v>ZAINAL ILMI</v>
      </c>
      <c r="C185" s="8"/>
      <c r="D185" s="8"/>
      <c r="E185" s="8"/>
      <c r="F185" s="8"/>
      <c r="G185" s="8" t="str">
        <f t="shared" si="0"/>
        <v/>
      </c>
    </row>
    <row r="186" spans="1:7" ht="17.25" hidden="1" customHeight="1">
      <c r="A186" s="8">
        <v>37</v>
      </c>
      <c r="B186" s="8">
        <f>pd!C42</f>
        <v>0</v>
      </c>
      <c r="C186" s="8"/>
      <c r="D186" s="8"/>
      <c r="E186" s="8"/>
      <c r="F186" s="8"/>
      <c r="G186" s="8" t="str">
        <f t="shared" si="0"/>
        <v/>
      </c>
    </row>
    <row r="187" spans="1:7" ht="17.25" hidden="1" customHeight="1">
      <c r="A187" s="8">
        <v>38</v>
      </c>
      <c r="B187" s="8">
        <f>pd!C43</f>
        <v>0</v>
      </c>
      <c r="C187" s="8"/>
      <c r="D187" s="8"/>
      <c r="E187" s="8"/>
      <c r="F187" s="8"/>
      <c r="G187" s="8" t="str">
        <f t="shared" si="0"/>
        <v/>
      </c>
    </row>
    <row r="188" spans="1:7" ht="17.25" hidden="1" customHeight="1">
      <c r="A188" s="8">
        <v>39</v>
      </c>
      <c r="B188" s="8">
        <f>pd!C44</f>
        <v>0</v>
      </c>
      <c r="C188" s="8"/>
      <c r="D188" s="8"/>
      <c r="E188" s="8"/>
      <c r="F188" s="8"/>
      <c r="G188" s="8" t="str">
        <f t="shared" si="0"/>
        <v/>
      </c>
    </row>
    <row r="189" spans="1:7" ht="17.25" hidden="1" customHeight="1">
      <c r="A189" s="8">
        <v>40</v>
      </c>
      <c r="B189" s="8">
        <f>pd!C45</f>
        <v>0</v>
      </c>
      <c r="C189" s="8"/>
      <c r="D189" s="8"/>
      <c r="E189" s="8"/>
      <c r="F189" s="8"/>
      <c r="G189" s="8" t="str">
        <f t="shared" si="0"/>
        <v/>
      </c>
    </row>
    <row r="191" spans="1:7" ht="17.25" customHeight="1">
      <c r="A191" s="1">
        <v>3</v>
      </c>
      <c r="B191" s="1" t="s">
        <v>178</v>
      </c>
    </row>
    <row r="192" spans="1:7" ht="17.25" customHeight="1">
      <c r="B192" s="1" t="s">
        <v>116</v>
      </c>
    </row>
    <row r="193" spans="1:2" ht="17.25" customHeight="1">
      <c r="B193" s="1" t="s">
        <v>117</v>
      </c>
    </row>
    <row r="194" spans="1:2" ht="17.25" customHeight="1">
      <c r="B194" s="1" t="s">
        <v>118</v>
      </c>
    </row>
    <row r="195" spans="1:2" ht="17.25" customHeight="1">
      <c r="B195" s="1" t="s">
        <v>119</v>
      </c>
    </row>
    <row r="197" spans="1:2" ht="17.25" customHeight="1">
      <c r="A197" s="1" t="s">
        <v>120</v>
      </c>
    </row>
    <row r="198" spans="1:2" ht="17.25" customHeight="1">
      <c r="B198" s="1" t="s">
        <v>111</v>
      </c>
    </row>
    <row r="199" spans="1:2" ht="17.25" customHeight="1">
      <c r="B199" s="233" t="s">
        <v>121</v>
      </c>
    </row>
    <row r="200" spans="1:2" ht="17.25" customHeight="1">
      <c r="B200" s="233" t="s">
        <v>122</v>
      </c>
    </row>
    <row r="201" spans="1:2" ht="17.25" customHeight="1">
      <c r="B201" s="233" t="s">
        <v>123</v>
      </c>
    </row>
    <row r="202" spans="1:2" ht="17.25" customHeight="1">
      <c r="B202" s="233" t="s">
        <v>124</v>
      </c>
    </row>
    <row r="204" spans="1:2" ht="17.25" customHeight="1">
      <c r="B204" s="1" t="s">
        <v>125</v>
      </c>
    </row>
    <row r="205" spans="1:2" ht="17.25" customHeight="1">
      <c r="B205" s="1" t="s">
        <v>126</v>
      </c>
    </row>
    <row r="206" spans="1:2" ht="17.25" customHeight="1">
      <c r="B206" s="1" t="s">
        <v>127</v>
      </c>
    </row>
    <row r="207" spans="1:2" ht="17.25" customHeight="1">
      <c r="B207" s="1" t="s">
        <v>128</v>
      </c>
    </row>
    <row r="208" spans="1:2" ht="17.25" customHeight="1">
      <c r="B208" s="1" t="s">
        <v>129</v>
      </c>
    </row>
    <row r="210" spans="1:2" ht="17.25" customHeight="1">
      <c r="B210" s="1" t="s">
        <v>130</v>
      </c>
    </row>
    <row r="211" spans="1:2" ht="17.25" customHeight="1">
      <c r="B211" s="1" t="s">
        <v>132</v>
      </c>
    </row>
    <row r="212" spans="1:2" ht="17.25" customHeight="1">
      <c r="B212" s="1" t="s">
        <v>133</v>
      </c>
    </row>
    <row r="213" spans="1:2" ht="17.25" customHeight="1">
      <c r="B213" s="1" t="s">
        <v>134</v>
      </c>
    </row>
    <row r="214" spans="1:2" ht="17.25" customHeight="1">
      <c r="B214" s="1" t="s">
        <v>135</v>
      </c>
    </row>
    <row r="216" spans="1:2" ht="17.25" customHeight="1">
      <c r="B216" s="1" t="s">
        <v>131</v>
      </c>
    </row>
    <row r="217" spans="1:2" ht="17.25" customHeight="1">
      <c r="B217" s="1" t="s">
        <v>136</v>
      </c>
    </row>
    <row r="218" spans="1:2" ht="17.25" customHeight="1">
      <c r="B218" s="1" t="s">
        <v>137</v>
      </c>
    </row>
    <row r="219" spans="1:2" ht="17.25" customHeight="1">
      <c r="B219" s="1" t="s">
        <v>138</v>
      </c>
    </row>
    <row r="220" spans="1:2" ht="17.25" customHeight="1">
      <c r="B220" s="1" t="s">
        <v>139</v>
      </c>
    </row>
    <row r="221" spans="1:2" ht="17.25" customHeight="1">
      <c r="B221" s="1" t="s">
        <v>43</v>
      </c>
    </row>
    <row r="222" spans="1:2" ht="17.25" customHeight="1">
      <c r="A222" s="1" t="s">
        <v>170</v>
      </c>
    </row>
    <row r="223" spans="1:2" ht="17.25" customHeight="1">
      <c r="B223" s="1" t="s">
        <v>43</v>
      </c>
    </row>
    <row r="224" spans="1:2" ht="17.25" customHeight="1">
      <c r="A224" s="1" t="s">
        <v>181</v>
      </c>
    </row>
    <row r="225" spans="1:8" ht="17.25" customHeight="1">
      <c r="B225" s="1" t="s">
        <v>140</v>
      </c>
    </row>
    <row r="226" spans="1:8" ht="17.25" customHeight="1">
      <c r="B226" s="1" t="s">
        <v>141</v>
      </c>
    </row>
    <row r="227" spans="1:8" ht="17.25" customHeight="1">
      <c r="B227" s="1" t="s">
        <v>142</v>
      </c>
    </row>
    <row r="228" spans="1:8" ht="17.25" customHeight="1">
      <c r="B228" s="1" t="s">
        <v>143</v>
      </c>
    </row>
    <row r="230" spans="1:8" ht="17.25" customHeight="1">
      <c r="B230" s="1" t="s">
        <v>151</v>
      </c>
    </row>
    <row r="231" spans="1:8" ht="17.25" customHeight="1">
      <c r="A231" s="334" t="s">
        <v>2</v>
      </c>
      <c r="B231" s="341"/>
      <c r="C231" s="470" t="s">
        <v>61</v>
      </c>
      <c r="D231" s="472"/>
      <c r="E231" s="470" t="s">
        <v>152</v>
      </c>
      <c r="F231" s="471"/>
      <c r="G231" s="472"/>
      <c r="H231" s="229" t="s">
        <v>153</v>
      </c>
    </row>
    <row r="232" spans="1:8" ht="209.25" customHeight="1">
      <c r="A232" s="333" t="e">
        <f>B141</f>
        <v>#REF!</v>
      </c>
      <c r="B232" s="333"/>
      <c r="C232" s="336" t="e">
        <f>A30</f>
        <v>#REF!</v>
      </c>
      <c r="D232" s="337"/>
      <c r="E232" s="336" t="s">
        <v>623</v>
      </c>
      <c r="F232" s="473"/>
      <c r="G232" s="337"/>
      <c r="H232" s="227" t="s">
        <v>146</v>
      </c>
    </row>
    <row r="233" spans="1:8" ht="17.25" customHeight="1">
      <c r="A233" s="336" t="s">
        <v>388</v>
      </c>
      <c r="B233" s="473"/>
      <c r="C233" s="473"/>
      <c r="D233" s="473"/>
      <c r="E233" s="473"/>
      <c r="F233" s="473"/>
      <c r="G233" s="473"/>
      <c r="H233" s="337"/>
    </row>
    <row r="234" spans="1:8" ht="17.25" customHeight="1">
      <c r="A234" s="230">
        <v>1</v>
      </c>
      <c r="B234" s="336" t="s">
        <v>624</v>
      </c>
      <c r="C234" s="473"/>
      <c r="D234" s="473"/>
      <c r="E234" s="473"/>
      <c r="F234" s="473"/>
      <c r="G234" s="473"/>
      <c r="H234" s="337"/>
    </row>
    <row r="235" spans="1:8" ht="17.25" hidden="1" customHeight="1">
      <c r="A235" s="230">
        <v>2</v>
      </c>
      <c r="B235" s="336"/>
      <c r="C235" s="473"/>
      <c r="D235" s="473"/>
      <c r="E235" s="473"/>
      <c r="F235" s="473"/>
      <c r="G235" s="473"/>
      <c r="H235" s="337"/>
    </row>
    <row r="236" spans="1:8" ht="17.25" hidden="1" customHeight="1">
      <c r="A236" s="230">
        <v>3</v>
      </c>
      <c r="B236" s="336"/>
      <c r="C236" s="473"/>
      <c r="D236" s="473"/>
      <c r="E236" s="473"/>
      <c r="F236" s="473"/>
      <c r="G236" s="473"/>
      <c r="H236" s="337"/>
    </row>
    <row r="237" spans="1:8" ht="17.25" hidden="1" customHeight="1">
      <c r="A237" s="230">
        <v>4</v>
      </c>
      <c r="B237" s="336"/>
      <c r="C237" s="473"/>
      <c r="D237" s="473"/>
      <c r="E237" s="473"/>
      <c r="F237" s="473"/>
      <c r="G237" s="473"/>
      <c r="H237" s="337"/>
    </row>
    <row r="238" spans="1:8" ht="17.25" hidden="1" customHeight="1">
      <c r="A238" s="230">
        <v>5</v>
      </c>
      <c r="B238" s="336"/>
      <c r="C238" s="473"/>
      <c r="D238" s="473"/>
      <c r="E238" s="473"/>
      <c r="F238" s="473"/>
      <c r="G238" s="473"/>
      <c r="H238" s="337"/>
    </row>
    <row r="239" spans="1:8" ht="17.25" hidden="1" customHeight="1">
      <c r="A239" s="230">
        <v>6</v>
      </c>
      <c r="B239" s="336"/>
      <c r="C239" s="473"/>
      <c r="D239" s="473"/>
      <c r="E239" s="473"/>
      <c r="F239" s="473"/>
      <c r="G239" s="473"/>
      <c r="H239" s="337"/>
    </row>
    <row r="240" spans="1:8" ht="17.25" hidden="1" customHeight="1">
      <c r="A240" s="230">
        <v>7</v>
      </c>
      <c r="B240" s="336"/>
      <c r="C240" s="473"/>
      <c r="D240" s="473"/>
      <c r="E240" s="473"/>
      <c r="F240" s="473"/>
      <c r="G240" s="473"/>
      <c r="H240" s="337"/>
    </row>
    <row r="241" spans="1:10" ht="17.25" hidden="1" customHeight="1">
      <c r="A241" s="230">
        <v>8</v>
      </c>
      <c r="B241" s="336"/>
      <c r="C241" s="473"/>
      <c r="D241" s="473"/>
      <c r="E241" s="473"/>
      <c r="F241" s="473"/>
      <c r="G241" s="473"/>
      <c r="H241" s="337"/>
    </row>
    <row r="242" spans="1:10" ht="17.25" hidden="1" customHeight="1">
      <c r="A242" s="230">
        <v>9</v>
      </c>
      <c r="B242" s="336"/>
      <c r="C242" s="473"/>
      <c r="D242" s="473"/>
      <c r="E242" s="473"/>
      <c r="F242" s="473"/>
      <c r="G242" s="473"/>
      <c r="H242" s="337"/>
    </row>
    <row r="243" spans="1:10" ht="17.25" hidden="1" customHeight="1">
      <c r="A243" s="230">
        <v>10</v>
      </c>
      <c r="B243" s="336"/>
      <c r="C243" s="473"/>
      <c r="D243" s="473"/>
      <c r="E243" s="473"/>
      <c r="F243" s="473"/>
      <c r="G243" s="473"/>
      <c r="H243" s="337"/>
    </row>
    <row r="244" spans="1:10" ht="17.25" customHeight="1">
      <c r="A244" s="463" t="s">
        <v>154</v>
      </c>
      <c r="B244" s="464"/>
      <c r="C244" s="464"/>
      <c r="D244" s="464"/>
      <c r="E244" s="464"/>
      <c r="F244" s="464"/>
      <c r="G244" s="464"/>
      <c r="H244" s="465"/>
    </row>
    <row r="245" spans="1:10" ht="111.75" customHeight="1">
      <c r="A245" s="230">
        <v>1</v>
      </c>
      <c r="B245" s="336" t="s">
        <v>625</v>
      </c>
      <c r="C245" s="473"/>
      <c r="D245" s="473"/>
      <c r="E245" s="473"/>
      <c r="F245" s="473"/>
      <c r="G245" s="473"/>
      <c r="H245" s="337"/>
    </row>
    <row r="246" spans="1:10" ht="17.25" hidden="1" customHeight="1">
      <c r="A246" s="230">
        <v>2</v>
      </c>
      <c r="B246" s="336"/>
      <c r="C246" s="473"/>
      <c r="D246" s="473"/>
      <c r="E246" s="473"/>
      <c r="F246" s="473"/>
      <c r="G246" s="473"/>
      <c r="H246" s="337"/>
      <c r="I246" s="211"/>
      <c r="J246" s="211"/>
    </row>
    <row r="247" spans="1:10" ht="17.25" hidden="1" customHeight="1">
      <c r="A247" s="230">
        <v>3</v>
      </c>
      <c r="B247" s="336"/>
      <c r="C247" s="473"/>
      <c r="D247" s="473"/>
      <c r="E247" s="473"/>
      <c r="F247" s="473"/>
      <c r="G247" s="473"/>
      <c r="H247" s="337"/>
      <c r="I247" s="211"/>
      <c r="J247" s="211"/>
    </row>
    <row r="248" spans="1:10" ht="17.25" hidden="1" customHeight="1">
      <c r="A248" s="230">
        <v>4</v>
      </c>
      <c r="B248" s="336"/>
      <c r="C248" s="473"/>
      <c r="D248" s="473"/>
      <c r="E248" s="473"/>
      <c r="F248" s="473"/>
      <c r="G248" s="473"/>
      <c r="H248" s="337"/>
      <c r="I248" s="211"/>
      <c r="J248" s="211"/>
    </row>
    <row r="249" spans="1:10" ht="17.25" hidden="1" customHeight="1">
      <c r="A249" s="230">
        <v>5</v>
      </c>
      <c r="B249" s="336"/>
      <c r="C249" s="473"/>
      <c r="D249" s="473"/>
      <c r="E249" s="473"/>
      <c r="F249" s="473"/>
      <c r="G249" s="473"/>
      <c r="H249" s="337"/>
      <c r="I249" s="211"/>
      <c r="J249" s="211"/>
    </row>
    <row r="250" spans="1:10" ht="17.25" hidden="1" customHeight="1">
      <c r="A250" s="230">
        <v>6</v>
      </c>
      <c r="B250" s="336"/>
      <c r="C250" s="473"/>
      <c r="D250" s="473"/>
      <c r="E250" s="473"/>
      <c r="F250" s="473"/>
      <c r="G250" s="473"/>
      <c r="H250" s="337"/>
      <c r="I250" s="211"/>
      <c r="J250" s="211"/>
    </row>
    <row r="251" spans="1:10" ht="17.25" hidden="1" customHeight="1">
      <c r="A251" s="230">
        <v>7</v>
      </c>
      <c r="B251" s="336"/>
      <c r="C251" s="473"/>
      <c r="D251" s="473"/>
      <c r="E251" s="473"/>
      <c r="F251" s="473"/>
      <c r="G251" s="473"/>
      <c r="H251" s="337"/>
      <c r="I251" s="211"/>
      <c r="J251" s="211"/>
    </row>
    <row r="252" spans="1:10" ht="17.25" hidden="1" customHeight="1">
      <c r="A252" s="230">
        <v>8</v>
      </c>
      <c r="B252" s="336"/>
      <c r="C252" s="473"/>
      <c r="D252" s="473"/>
      <c r="E252" s="473"/>
      <c r="F252" s="473"/>
      <c r="G252" s="473"/>
      <c r="H252" s="337"/>
      <c r="I252" s="211"/>
      <c r="J252" s="211"/>
    </row>
    <row r="253" spans="1:10" ht="17.25" hidden="1" customHeight="1">
      <c r="A253" s="230">
        <v>9</v>
      </c>
      <c r="B253" s="336"/>
      <c r="C253" s="473"/>
      <c r="D253" s="473"/>
      <c r="E253" s="473"/>
      <c r="F253" s="473"/>
      <c r="G253" s="473"/>
      <c r="H253" s="337"/>
      <c r="I253" s="211"/>
      <c r="J253" s="211"/>
    </row>
    <row r="254" spans="1:10" ht="17.25" hidden="1" customHeight="1">
      <c r="A254" s="230">
        <v>10</v>
      </c>
      <c r="B254" s="336"/>
      <c r="C254" s="473"/>
      <c r="D254" s="473"/>
      <c r="E254" s="473"/>
      <c r="F254" s="473"/>
      <c r="G254" s="473"/>
      <c r="H254" s="337"/>
      <c r="I254" s="211"/>
      <c r="J254" s="211"/>
    </row>
    <row r="255" spans="1:10" ht="17.25" customHeight="1">
      <c r="A255" s="211"/>
      <c r="B255" s="211"/>
      <c r="C255" s="211"/>
      <c r="D255" s="211"/>
      <c r="E255" s="211"/>
      <c r="F255" s="211"/>
      <c r="G255" s="211"/>
      <c r="H255" s="211"/>
      <c r="I255" s="211"/>
      <c r="J255" s="211"/>
    </row>
    <row r="256" spans="1:10" ht="17.25" customHeight="1">
      <c r="A256" s="157">
        <v>4</v>
      </c>
      <c r="B256" s="1" t="s">
        <v>155</v>
      </c>
    </row>
    <row r="257" spans="1:14" s="231" customFormat="1" ht="17.25" customHeight="1">
      <c r="A257" s="319" t="s">
        <v>52</v>
      </c>
      <c r="B257" s="319" t="s">
        <v>110</v>
      </c>
      <c r="C257" s="318" t="s">
        <v>156</v>
      </c>
      <c r="D257" s="318"/>
      <c r="E257" s="318"/>
      <c r="F257" s="318"/>
      <c r="G257" s="318"/>
      <c r="H257" s="318"/>
      <c r="I257" s="318"/>
      <c r="J257" s="318"/>
      <c r="K257" s="318"/>
      <c r="L257" s="318"/>
      <c r="M257" s="319" t="s">
        <v>157</v>
      </c>
      <c r="N257" s="1" t="s">
        <v>407</v>
      </c>
    </row>
    <row r="258" spans="1:14" s="231" customFormat="1" ht="17.25" customHeight="1">
      <c r="A258" s="320"/>
      <c r="B258" s="320"/>
      <c r="C258" s="230">
        <v>1</v>
      </c>
      <c r="D258" s="230">
        <v>2</v>
      </c>
      <c r="E258" s="230">
        <v>3</v>
      </c>
      <c r="F258" s="230">
        <v>4</v>
      </c>
      <c r="G258" s="230">
        <v>5</v>
      </c>
      <c r="H258" s="230">
        <v>6</v>
      </c>
      <c r="I258" s="230">
        <v>7</v>
      </c>
      <c r="J258" s="230">
        <v>8</v>
      </c>
      <c r="K258" s="230">
        <v>9</v>
      </c>
      <c r="L258" s="230">
        <v>10</v>
      </c>
      <c r="M258" s="320"/>
      <c r="N258" s="1">
        <v>25</v>
      </c>
    </row>
    <row r="259" spans="1:14" ht="17.25" customHeight="1">
      <c r="A259" s="228">
        <v>1</v>
      </c>
      <c r="B259" s="8" t="str">
        <f>B150</f>
        <v>AHMAD JUNAIDI</v>
      </c>
      <c r="C259" s="228"/>
      <c r="D259" s="228"/>
      <c r="E259" s="228"/>
      <c r="F259" s="228"/>
      <c r="G259" s="228"/>
      <c r="H259" s="228"/>
      <c r="I259" s="228"/>
      <c r="J259" s="228"/>
      <c r="K259" s="228"/>
      <c r="L259" s="228"/>
      <c r="M259" s="228" t="str">
        <f>IF(COUNT(C259:L259)=0,"",((SUM(C259:L259)/(COUNTA($B$234:$H$243)*4))*4)*$N$258)</f>
        <v/>
      </c>
    </row>
    <row r="260" spans="1:14" ht="17.25" customHeight="1">
      <c r="A260" s="228">
        <v>2</v>
      </c>
      <c r="B260" s="8" t="str">
        <f t="shared" ref="B260:B298" si="1">B151</f>
        <v>AHMAD RIYUDHA</v>
      </c>
      <c r="C260" s="228"/>
      <c r="D260" s="228"/>
      <c r="E260" s="228"/>
      <c r="F260" s="228"/>
      <c r="G260" s="228"/>
      <c r="H260" s="228"/>
      <c r="I260" s="228"/>
      <c r="J260" s="228"/>
      <c r="K260" s="228"/>
      <c r="L260" s="228"/>
      <c r="M260" s="228" t="str">
        <f>IF(COUNT(C260:L260)=0,"",((SUM(C260:L260)/(COUNTA($B$234:$H$243)*4))*4)*$N$258)</f>
        <v/>
      </c>
    </row>
    <row r="261" spans="1:14" ht="17.25" customHeight="1">
      <c r="A261" s="228">
        <v>3</v>
      </c>
      <c r="B261" s="8" t="str">
        <f t="shared" si="1"/>
        <v>AHMAD SAYUDINOR</v>
      </c>
      <c r="C261" s="228"/>
      <c r="D261" s="228"/>
      <c r="E261" s="228"/>
      <c r="F261" s="228"/>
      <c r="G261" s="228"/>
      <c r="H261" s="228"/>
      <c r="I261" s="228"/>
      <c r="J261" s="228"/>
      <c r="K261" s="228"/>
      <c r="L261" s="228"/>
      <c r="M261" s="228" t="str">
        <f t="shared" ref="M261:M298" si="2">IF(COUNT(C261:L261)=0,"",((SUM(C261:L261)/(COUNTA($B$234:$H$243)*4))*4)*$N$258)</f>
        <v/>
      </c>
    </row>
    <row r="262" spans="1:14" ht="17.25" hidden="1" customHeight="1">
      <c r="A262" s="228">
        <v>4</v>
      </c>
      <c r="B262" s="8" t="str">
        <f t="shared" si="1"/>
        <v>HILMAN SYA'FEI</v>
      </c>
      <c r="C262" s="228"/>
      <c r="D262" s="228"/>
      <c r="E262" s="228"/>
      <c r="F262" s="228"/>
      <c r="G262" s="228"/>
      <c r="H262" s="228"/>
      <c r="I262" s="228"/>
      <c r="J262" s="228"/>
      <c r="K262" s="228"/>
      <c r="L262" s="228"/>
      <c r="M262" s="228" t="str">
        <f t="shared" si="2"/>
        <v/>
      </c>
    </row>
    <row r="263" spans="1:14" ht="17.25" hidden="1" customHeight="1">
      <c r="A263" s="228">
        <v>5</v>
      </c>
      <c r="B263" s="8" t="str">
        <f t="shared" si="1"/>
        <v>JAMALUDDIN</v>
      </c>
      <c r="C263" s="228"/>
      <c r="D263" s="228"/>
      <c r="E263" s="228"/>
      <c r="F263" s="228"/>
      <c r="G263" s="228"/>
      <c r="H263" s="228"/>
      <c r="I263" s="228"/>
      <c r="J263" s="228"/>
      <c r="K263" s="228"/>
      <c r="L263" s="228"/>
      <c r="M263" s="228" t="str">
        <f t="shared" si="2"/>
        <v/>
      </c>
    </row>
    <row r="264" spans="1:14" ht="17.25" hidden="1" customHeight="1">
      <c r="A264" s="228">
        <v>6</v>
      </c>
      <c r="B264" s="8" t="str">
        <f t="shared" si="1"/>
        <v>M. ADITYA RYANDI</v>
      </c>
      <c r="C264" s="228"/>
      <c r="D264" s="228"/>
      <c r="E264" s="228"/>
      <c r="F264" s="228"/>
      <c r="G264" s="228"/>
      <c r="H264" s="228"/>
      <c r="I264" s="228"/>
      <c r="J264" s="228"/>
      <c r="K264" s="228"/>
      <c r="L264" s="228"/>
      <c r="M264" s="228" t="str">
        <f t="shared" si="2"/>
        <v/>
      </c>
    </row>
    <row r="265" spans="1:14" ht="17.25" hidden="1" customHeight="1">
      <c r="A265" s="228">
        <v>7</v>
      </c>
      <c r="B265" s="8" t="str">
        <f t="shared" si="1"/>
        <v>M. ZAINAL AKBAR</v>
      </c>
      <c r="C265" s="228"/>
      <c r="D265" s="228"/>
      <c r="E265" s="228"/>
      <c r="F265" s="228"/>
      <c r="G265" s="228"/>
      <c r="H265" s="228"/>
      <c r="I265" s="228"/>
      <c r="J265" s="228"/>
      <c r="K265" s="228"/>
      <c r="L265" s="228"/>
      <c r="M265" s="228" t="str">
        <f t="shared" si="2"/>
        <v/>
      </c>
    </row>
    <row r="266" spans="1:14" ht="17.25" hidden="1" customHeight="1">
      <c r="A266" s="228">
        <v>8</v>
      </c>
      <c r="B266" s="8" t="str">
        <f t="shared" si="1"/>
        <v>MAULIDI</v>
      </c>
      <c r="C266" s="228"/>
      <c r="D266" s="228"/>
      <c r="E266" s="228"/>
      <c r="F266" s="228"/>
      <c r="G266" s="228"/>
      <c r="H266" s="228"/>
      <c r="I266" s="228"/>
      <c r="J266" s="228"/>
      <c r="K266" s="228"/>
      <c r="L266" s="228"/>
      <c r="M266" s="228" t="str">
        <f t="shared" si="2"/>
        <v/>
      </c>
    </row>
    <row r="267" spans="1:14" ht="17.25" hidden="1" customHeight="1">
      <c r="A267" s="228">
        <v>9</v>
      </c>
      <c r="B267" s="8" t="str">
        <f t="shared" si="1"/>
        <v>MUHAMMAD AGUS RIFANI</v>
      </c>
      <c r="C267" s="228"/>
      <c r="D267" s="228"/>
      <c r="E267" s="228"/>
      <c r="F267" s="228"/>
      <c r="G267" s="228"/>
      <c r="H267" s="228"/>
      <c r="I267" s="228"/>
      <c r="J267" s="228"/>
      <c r="K267" s="228"/>
      <c r="L267" s="228"/>
      <c r="M267" s="228" t="str">
        <f t="shared" si="2"/>
        <v/>
      </c>
    </row>
    <row r="268" spans="1:14" ht="17.25" hidden="1" customHeight="1">
      <c r="A268" s="228">
        <v>10</v>
      </c>
      <c r="B268" s="8" t="str">
        <f t="shared" si="1"/>
        <v>MUHAMMAD AKBAR</v>
      </c>
      <c r="C268" s="228"/>
      <c r="D268" s="228"/>
      <c r="E268" s="228"/>
      <c r="F268" s="228"/>
      <c r="G268" s="228"/>
      <c r="H268" s="228"/>
      <c r="I268" s="228"/>
      <c r="J268" s="228"/>
      <c r="K268" s="228"/>
      <c r="L268" s="228"/>
      <c r="M268" s="228" t="str">
        <f t="shared" si="2"/>
        <v/>
      </c>
    </row>
    <row r="269" spans="1:14" ht="17.25" hidden="1" customHeight="1">
      <c r="A269" s="228">
        <v>11</v>
      </c>
      <c r="B269" s="8" t="str">
        <f t="shared" si="1"/>
        <v>MUHAMMAD ALPIANOR</v>
      </c>
      <c r="C269" s="228"/>
      <c r="D269" s="228"/>
      <c r="E269" s="228"/>
      <c r="F269" s="228"/>
      <c r="G269" s="228"/>
      <c r="H269" s="228"/>
      <c r="I269" s="228"/>
      <c r="J269" s="228"/>
      <c r="K269" s="228"/>
      <c r="L269" s="228"/>
      <c r="M269" s="228" t="str">
        <f t="shared" si="2"/>
        <v/>
      </c>
    </row>
    <row r="270" spans="1:14" ht="17.25" hidden="1" customHeight="1">
      <c r="A270" s="228">
        <v>12</v>
      </c>
      <c r="B270" s="8" t="str">
        <f t="shared" si="1"/>
        <v>MUHAMMAD ANDRIAN</v>
      </c>
      <c r="C270" s="228"/>
      <c r="D270" s="228"/>
      <c r="E270" s="228"/>
      <c r="F270" s="228"/>
      <c r="G270" s="228"/>
      <c r="H270" s="228"/>
      <c r="I270" s="228"/>
      <c r="J270" s="228"/>
      <c r="K270" s="228"/>
      <c r="L270" s="228"/>
      <c r="M270" s="228" t="str">
        <f t="shared" si="2"/>
        <v/>
      </c>
    </row>
    <row r="271" spans="1:14" ht="17.25" hidden="1" customHeight="1">
      <c r="A271" s="228">
        <v>13</v>
      </c>
      <c r="B271" s="8" t="str">
        <f t="shared" si="1"/>
        <v>MUHAMMAD AZIDAN</v>
      </c>
      <c r="C271" s="228"/>
      <c r="D271" s="228"/>
      <c r="E271" s="228"/>
      <c r="F271" s="228"/>
      <c r="G271" s="228"/>
      <c r="H271" s="228"/>
      <c r="I271" s="228"/>
      <c r="J271" s="228"/>
      <c r="K271" s="228"/>
      <c r="L271" s="228"/>
      <c r="M271" s="228" t="str">
        <f t="shared" si="2"/>
        <v/>
      </c>
    </row>
    <row r="272" spans="1:14" ht="17.25" hidden="1" customHeight="1">
      <c r="A272" s="228">
        <v>14</v>
      </c>
      <c r="B272" s="8" t="str">
        <f t="shared" si="1"/>
        <v>MUHAMMAD FAHRIANSYAH</v>
      </c>
      <c r="C272" s="228"/>
      <c r="D272" s="228"/>
      <c r="E272" s="228"/>
      <c r="F272" s="228"/>
      <c r="G272" s="228"/>
      <c r="H272" s="228"/>
      <c r="I272" s="228"/>
      <c r="J272" s="228"/>
      <c r="K272" s="228"/>
      <c r="L272" s="228"/>
      <c r="M272" s="228" t="str">
        <f t="shared" si="2"/>
        <v/>
      </c>
    </row>
    <row r="273" spans="1:13" ht="17.25" hidden="1" customHeight="1">
      <c r="A273" s="228">
        <v>15</v>
      </c>
      <c r="B273" s="8" t="str">
        <f t="shared" si="1"/>
        <v>MUHAMMAD FAUZAN</v>
      </c>
      <c r="C273" s="228"/>
      <c r="D273" s="228"/>
      <c r="E273" s="228"/>
      <c r="F273" s="228"/>
      <c r="G273" s="228"/>
      <c r="H273" s="228"/>
      <c r="I273" s="228"/>
      <c r="J273" s="228"/>
      <c r="K273" s="228"/>
      <c r="L273" s="228"/>
      <c r="M273" s="228" t="str">
        <f t="shared" si="2"/>
        <v/>
      </c>
    </row>
    <row r="274" spans="1:13" ht="17.25" hidden="1" customHeight="1">
      <c r="A274" s="228">
        <v>16</v>
      </c>
      <c r="B274" s="8" t="str">
        <f t="shared" si="1"/>
        <v>MUHAMMAD FAZAL HAFIZH</v>
      </c>
      <c r="C274" s="228"/>
      <c r="D274" s="228"/>
      <c r="E274" s="228"/>
      <c r="F274" s="228"/>
      <c r="G274" s="228"/>
      <c r="H274" s="228"/>
      <c r="I274" s="228"/>
      <c r="J274" s="228"/>
      <c r="K274" s="228"/>
      <c r="L274" s="228"/>
      <c r="M274" s="228" t="str">
        <f t="shared" si="2"/>
        <v/>
      </c>
    </row>
    <row r="275" spans="1:13" ht="17.25" hidden="1" customHeight="1">
      <c r="A275" s="228">
        <v>17</v>
      </c>
      <c r="B275" s="8" t="str">
        <f t="shared" si="1"/>
        <v>MUHAMMAD FIKRI</v>
      </c>
      <c r="C275" s="228"/>
      <c r="D275" s="228"/>
      <c r="E275" s="228"/>
      <c r="F275" s="228"/>
      <c r="G275" s="228"/>
      <c r="H275" s="228"/>
      <c r="I275" s="228"/>
      <c r="J275" s="228"/>
      <c r="K275" s="228"/>
      <c r="L275" s="228"/>
      <c r="M275" s="228" t="str">
        <f t="shared" si="2"/>
        <v/>
      </c>
    </row>
    <row r="276" spans="1:13" ht="17.25" hidden="1" customHeight="1">
      <c r="A276" s="228">
        <v>18</v>
      </c>
      <c r="B276" s="8" t="str">
        <f t="shared" si="1"/>
        <v>MUHAMMAD IHWAN</v>
      </c>
      <c r="C276" s="228"/>
      <c r="D276" s="228"/>
      <c r="E276" s="228"/>
      <c r="F276" s="228"/>
      <c r="G276" s="228"/>
      <c r="H276" s="228"/>
      <c r="I276" s="228"/>
      <c r="J276" s="228"/>
      <c r="K276" s="228"/>
      <c r="L276" s="228"/>
      <c r="M276" s="228" t="str">
        <f t="shared" si="2"/>
        <v/>
      </c>
    </row>
    <row r="277" spans="1:13" ht="17.25" hidden="1" customHeight="1">
      <c r="A277" s="228">
        <v>19</v>
      </c>
      <c r="B277" s="8" t="str">
        <f t="shared" si="1"/>
        <v>MUHAMMAD IQBAL FIRDAUS</v>
      </c>
      <c r="C277" s="228"/>
      <c r="D277" s="228"/>
      <c r="E277" s="228"/>
      <c r="F277" s="228"/>
      <c r="G277" s="228"/>
      <c r="H277" s="228"/>
      <c r="I277" s="228"/>
      <c r="J277" s="228"/>
      <c r="K277" s="228"/>
      <c r="L277" s="228"/>
      <c r="M277" s="228" t="str">
        <f t="shared" si="2"/>
        <v/>
      </c>
    </row>
    <row r="278" spans="1:13" ht="17.25" hidden="1" customHeight="1">
      <c r="A278" s="228">
        <v>20</v>
      </c>
      <c r="B278" s="8" t="str">
        <f t="shared" si="1"/>
        <v>MUHAMMAD IZZA ARRAFI</v>
      </c>
      <c r="C278" s="228"/>
      <c r="D278" s="228"/>
      <c r="E278" s="228"/>
      <c r="F278" s="228"/>
      <c r="G278" s="228"/>
      <c r="H278" s="228"/>
      <c r="I278" s="228"/>
      <c r="J278" s="228"/>
      <c r="K278" s="228"/>
      <c r="L278" s="228"/>
      <c r="M278" s="228" t="str">
        <f t="shared" si="2"/>
        <v/>
      </c>
    </row>
    <row r="279" spans="1:13" ht="17.25" hidden="1" customHeight="1">
      <c r="A279" s="228">
        <v>21</v>
      </c>
      <c r="B279" s="8" t="str">
        <f t="shared" si="1"/>
        <v>MUHAMMAD MAHDI</v>
      </c>
      <c r="C279" s="228"/>
      <c r="D279" s="228"/>
      <c r="E279" s="228"/>
      <c r="F279" s="228"/>
      <c r="G279" s="228"/>
      <c r="H279" s="228"/>
      <c r="I279" s="228"/>
      <c r="J279" s="228"/>
      <c r="K279" s="228"/>
      <c r="L279" s="228"/>
      <c r="M279" s="228" t="str">
        <f t="shared" si="2"/>
        <v/>
      </c>
    </row>
    <row r="280" spans="1:13" ht="17.25" hidden="1" customHeight="1">
      <c r="A280" s="228">
        <v>22</v>
      </c>
      <c r="B280" s="8" t="str">
        <f t="shared" si="1"/>
        <v>MUHAMMAD NAHDY RAMADHAN</v>
      </c>
      <c r="C280" s="228"/>
      <c r="D280" s="228"/>
      <c r="E280" s="228"/>
      <c r="F280" s="228"/>
      <c r="G280" s="228"/>
      <c r="H280" s="228"/>
      <c r="I280" s="228"/>
      <c r="J280" s="228"/>
      <c r="K280" s="228"/>
      <c r="L280" s="228"/>
      <c r="M280" s="228" t="str">
        <f t="shared" si="2"/>
        <v/>
      </c>
    </row>
    <row r="281" spans="1:13" ht="17.25" hidden="1" customHeight="1">
      <c r="A281" s="228">
        <v>23</v>
      </c>
      <c r="B281" s="8" t="str">
        <f t="shared" si="1"/>
        <v>MUHAMMAD NUR FADHILAH</v>
      </c>
      <c r="C281" s="228"/>
      <c r="D281" s="228"/>
      <c r="E281" s="228"/>
      <c r="F281" s="228"/>
      <c r="G281" s="228"/>
      <c r="H281" s="228"/>
      <c r="I281" s="228"/>
      <c r="J281" s="228"/>
      <c r="K281" s="228"/>
      <c r="L281" s="228"/>
      <c r="M281" s="228" t="str">
        <f t="shared" si="2"/>
        <v/>
      </c>
    </row>
    <row r="282" spans="1:13" ht="17.25" hidden="1" customHeight="1">
      <c r="A282" s="228">
        <v>24</v>
      </c>
      <c r="B282" s="8" t="str">
        <f t="shared" si="1"/>
        <v>MUHAMMAD RAHMAN</v>
      </c>
      <c r="C282" s="228"/>
      <c r="D282" s="228"/>
      <c r="E282" s="228"/>
      <c r="F282" s="228"/>
      <c r="G282" s="228"/>
      <c r="H282" s="228"/>
      <c r="I282" s="228"/>
      <c r="J282" s="228"/>
      <c r="K282" s="228"/>
      <c r="L282" s="228"/>
      <c r="M282" s="228" t="str">
        <f t="shared" si="2"/>
        <v/>
      </c>
    </row>
    <row r="283" spans="1:13" ht="17.25" hidden="1" customHeight="1">
      <c r="A283" s="228">
        <v>25</v>
      </c>
      <c r="B283" s="8" t="str">
        <f t="shared" si="1"/>
        <v>MUHAMMAD RAIHAN</v>
      </c>
      <c r="C283" s="228"/>
      <c r="D283" s="228"/>
      <c r="E283" s="228"/>
      <c r="F283" s="228"/>
      <c r="G283" s="228"/>
      <c r="H283" s="228"/>
      <c r="I283" s="228"/>
      <c r="J283" s="228"/>
      <c r="K283" s="228"/>
      <c r="L283" s="228"/>
      <c r="M283" s="228" t="str">
        <f t="shared" si="2"/>
        <v/>
      </c>
    </row>
    <row r="284" spans="1:13" ht="17.25" hidden="1" customHeight="1">
      <c r="A284" s="228">
        <v>26</v>
      </c>
      <c r="B284" s="8" t="str">
        <f t="shared" si="1"/>
        <v>MUHAMMAD RAYHAN PARIZAN</v>
      </c>
      <c r="C284" s="228"/>
      <c r="D284" s="228"/>
      <c r="E284" s="228"/>
      <c r="F284" s="228"/>
      <c r="G284" s="228"/>
      <c r="H284" s="228"/>
      <c r="I284" s="228"/>
      <c r="J284" s="228"/>
      <c r="K284" s="228"/>
      <c r="L284" s="228"/>
      <c r="M284" s="228" t="str">
        <f t="shared" si="2"/>
        <v/>
      </c>
    </row>
    <row r="285" spans="1:13" ht="17.25" hidden="1" customHeight="1">
      <c r="A285" s="228">
        <v>27</v>
      </c>
      <c r="B285" s="8" t="str">
        <f t="shared" si="1"/>
        <v>MUHAMMAD RIFKI</v>
      </c>
      <c r="C285" s="228"/>
      <c r="D285" s="228"/>
      <c r="E285" s="228"/>
      <c r="F285" s="228"/>
      <c r="G285" s="228"/>
      <c r="H285" s="228"/>
      <c r="I285" s="228"/>
      <c r="J285" s="228"/>
      <c r="K285" s="228"/>
      <c r="L285" s="228"/>
      <c r="M285" s="228" t="str">
        <f t="shared" si="2"/>
        <v/>
      </c>
    </row>
    <row r="286" spans="1:13" ht="17.25" hidden="1" customHeight="1">
      <c r="A286" s="228">
        <v>28</v>
      </c>
      <c r="B286" s="8" t="str">
        <f t="shared" si="1"/>
        <v>MUHAMMAD RINALDI MAULANA</v>
      </c>
      <c r="C286" s="228"/>
      <c r="D286" s="228"/>
      <c r="E286" s="228"/>
      <c r="F286" s="228"/>
      <c r="G286" s="228"/>
      <c r="H286" s="228"/>
      <c r="I286" s="228"/>
      <c r="J286" s="228"/>
      <c r="K286" s="228"/>
      <c r="L286" s="228"/>
      <c r="M286" s="228" t="str">
        <f t="shared" si="2"/>
        <v/>
      </c>
    </row>
    <row r="287" spans="1:13" ht="17.25" hidden="1" customHeight="1">
      <c r="A287" s="228">
        <v>29</v>
      </c>
      <c r="B287" s="8" t="str">
        <f t="shared" si="1"/>
        <v>MUHAMMAD RIZAL</v>
      </c>
      <c r="C287" s="228"/>
      <c r="D287" s="228"/>
      <c r="E287" s="228"/>
      <c r="F287" s="228"/>
      <c r="G287" s="228"/>
      <c r="H287" s="228"/>
      <c r="I287" s="228"/>
      <c r="J287" s="228"/>
      <c r="K287" s="228"/>
      <c r="L287" s="228"/>
      <c r="M287" s="228" t="str">
        <f t="shared" si="2"/>
        <v/>
      </c>
    </row>
    <row r="288" spans="1:13" ht="17.25" hidden="1" customHeight="1">
      <c r="A288" s="228">
        <v>30</v>
      </c>
      <c r="B288" s="8" t="str">
        <f t="shared" si="1"/>
        <v>MUHAMMAD RUDI</v>
      </c>
      <c r="C288" s="228"/>
      <c r="D288" s="228"/>
      <c r="E288" s="228"/>
      <c r="F288" s="228"/>
      <c r="G288" s="228"/>
      <c r="H288" s="228"/>
      <c r="I288" s="228"/>
      <c r="J288" s="228"/>
      <c r="K288" s="228"/>
      <c r="L288" s="228"/>
      <c r="M288" s="228" t="str">
        <f t="shared" si="2"/>
        <v/>
      </c>
    </row>
    <row r="289" spans="1:13" ht="17.25" hidden="1" customHeight="1">
      <c r="A289" s="228">
        <v>31</v>
      </c>
      <c r="B289" s="8" t="str">
        <f t="shared" si="1"/>
        <v>MUHAMMAD SARBANI</v>
      </c>
      <c r="C289" s="228"/>
      <c r="D289" s="228"/>
      <c r="E289" s="228"/>
      <c r="F289" s="228"/>
      <c r="G289" s="228"/>
      <c r="H289" s="228"/>
      <c r="I289" s="228"/>
      <c r="J289" s="228"/>
      <c r="K289" s="228"/>
      <c r="L289" s="228"/>
      <c r="M289" s="228" t="str">
        <f t="shared" si="2"/>
        <v/>
      </c>
    </row>
    <row r="290" spans="1:13" ht="17.25" hidden="1" customHeight="1">
      <c r="A290" s="228">
        <v>32</v>
      </c>
      <c r="B290" s="8" t="str">
        <f t="shared" si="1"/>
        <v>MUHAMMAD SYIFA ALIF NUGRAHA</v>
      </c>
      <c r="C290" s="228"/>
      <c r="D290" s="228"/>
      <c r="E290" s="228"/>
      <c r="F290" s="228"/>
      <c r="G290" s="228"/>
      <c r="H290" s="228"/>
      <c r="I290" s="228"/>
      <c r="J290" s="228"/>
      <c r="K290" s="228"/>
      <c r="L290" s="228"/>
      <c r="M290" s="228" t="str">
        <f t="shared" si="2"/>
        <v/>
      </c>
    </row>
    <row r="291" spans="1:13" ht="17.25" hidden="1" customHeight="1">
      <c r="A291" s="228">
        <v>33</v>
      </c>
      <c r="B291" s="8" t="str">
        <f t="shared" si="1"/>
        <v>MUHAMMAD YUSUF</v>
      </c>
      <c r="C291" s="228"/>
      <c r="D291" s="228"/>
      <c r="E291" s="228"/>
      <c r="F291" s="228"/>
      <c r="G291" s="228"/>
      <c r="H291" s="228"/>
      <c r="I291" s="228"/>
      <c r="J291" s="228"/>
      <c r="K291" s="228"/>
      <c r="L291" s="228"/>
      <c r="M291" s="228" t="str">
        <f t="shared" si="2"/>
        <v/>
      </c>
    </row>
    <row r="292" spans="1:13" ht="17.25" hidden="1" customHeight="1">
      <c r="A292" s="228">
        <v>34</v>
      </c>
      <c r="B292" s="8" t="str">
        <f t="shared" si="1"/>
        <v>OSAMAH NASRULLAH</v>
      </c>
      <c r="C292" s="228"/>
      <c r="D292" s="228"/>
      <c r="E292" s="228"/>
      <c r="F292" s="228"/>
      <c r="G292" s="228"/>
      <c r="H292" s="228"/>
      <c r="I292" s="228"/>
      <c r="J292" s="228"/>
      <c r="K292" s="228"/>
      <c r="L292" s="228"/>
      <c r="M292" s="228" t="str">
        <f t="shared" si="2"/>
        <v/>
      </c>
    </row>
    <row r="293" spans="1:13" ht="17.25" hidden="1" customHeight="1">
      <c r="A293" s="228">
        <v>35</v>
      </c>
      <c r="B293" s="8" t="str">
        <f t="shared" si="1"/>
        <v>RUDISA</v>
      </c>
      <c r="C293" s="228"/>
      <c r="D293" s="228"/>
      <c r="E293" s="228"/>
      <c r="F293" s="228"/>
      <c r="G293" s="228"/>
      <c r="H293" s="228"/>
      <c r="I293" s="228"/>
      <c r="J293" s="228"/>
      <c r="K293" s="228"/>
      <c r="L293" s="228"/>
      <c r="M293" s="228" t="str">
        <f t="shared" si="2"/>
        <v/>
      </c>
    </row>
    <row r="294" spans="1:13" ht="17.25" hidden="1" customHeight="1">
      <c r="A294" s="228">
        <v>36</v>
      </c>
      <c r="B294" s="8" t="str">
        <f t="shared" si="1"/>
        <v>ZAINAL ILMI</v>
      </c>
      <c r="C294" s="228"/>
      <c r="D294" s="228"/>
      <c r="E294" s="228"/>
      <c r="F294" s="228"/>
      <c r="G294" s="228"/>
      <c r="H294" s="228"/>
      <c r="I294" s="228"/>
      <c r="J294" s="228"/>
      <c r="K294" s="228"/>
      <c r="L294" s="228"/>
      <c r="M294" s="228" t="str">
        <f t="shared" si="2"/>
        <v/>
      </c>
    </row>
    <row r="295" spans="1:13" ht="17.25" hidden="1" customHeight="1">
      <c r="A295" s="228">
        <v>37</v>
      </c>
      <c r="B295" s="8">
        <f t="shared" si="1"/>
        <v>0</v>
      </c>
      <c r="C295" s="228"/>
      <c r="D295" s="228"/>
      <c r="E295" s="228"/>
      <c r="F295" s="228"/>
      <c r="G295" s="228"/>
      <c r="H295" s="228"/>
      <c r="I295" s="228"/>
      <c r="J295" s="228"/>
      <c r="K295" s="228"/>
      <c r="L295" s="228"/>
      <c r="M295" s="228" t="str">
        <f t="shared" si="2"/>
        <v/>
      </c>
    </row>
    <row r="296" spans="1:13" ht="17.25" hidden="1" customHeight="1">
      <c r="A296" s="228">
        <v>38</v>
      </c>
      <c r="B296" s="8">
        <f t="shared" si="1"/>
        <v>0</v>
      </c>
      <c r="C296" s="228"/>
      <c r="D296" s="228"/>
      <c r="E296" s="228"/>
      <c r="F296" s="228"/>
      <c r="G296" s="228"/>
      <c r="H296" s="228"/>
      <c r="I296" s="228"/>
      <c r="J296" s="228"/>
      <c r="K296" s="228"/>
      <c r="L296" s="228"/>
      <c r="M296" s="228" t="str">
        <f t="shared" si="2"/>
        <v/>
      </c>
    </row>
    <row r="297" spans="1:13" ht="17.25" hidden="1" customHeight="1">
      <c r="A297" s="228">
        <v>39</v>
      </c>
      <c r="B297" s="8">
        <f t="shared" si="1"/>
        <v>0</v>
      </c>
      <c r="C297" s="228"/>
      <c r="D297" s="228"/>
      <c r="E297" s="228"/>
      <c r="F297" s="228"/>
      <c r="G297" s="228"/>
      <c r="H297" s="228"/>
      <c r="I297" s="228"/>
      <c r="J297" s="228"/>
      <c r="K297" s="228"/>
      <c r="L297" s="228"/>
      <c r="M297" s="228" t="str">
        <f t="shared" si="2"/>
        <v/>
      </c>
    </row>
    <row r="298" spans="1:13" ht="17.25" hidden="1" customHeight="1">
      <c r="A298" s="228">
        <v>40</v>
      </c>
      <c r="B298" s="8">
        <f t="shared" si="1"/>
        <v>0</v>
      </c>
      <c r="C298" s="228"/>
      <c r="D298" s="228"/>
      <c r="E298" s="228"/>
      <c r="F298" s="228"/>
      <c r="G298" s="228"/>
      <c r="H298" s="228"/>
      <c r="I298" s="228"/>
      <c r="J298" s="228"/>
      <c r="K298" s="228"/>
      <c r="L298" s="228"/>
      <c r="M298" s="228" t="str">
        <f t="shared" si="2"/>
        <v/>
      </c>
    </row>
    <row r="300" spans="1:13" ht="17.25" customHeight="1">
      <c r="A300" s="1" t="s">
        <v>158</v>
      </c>
    </row>
    <row r="301" spans="1:13" s="7" customFormat="1" ht="67.5" customHeight="1">
      <c r="A301" s="14">
        <v>1</v>
      </c>
      <c r="B301" s="327" t="s">
        <v>626</v>
      </c>
      <c r="C301" s="327"/>
      <c r="D301" s="327"/>
      <c r="E301" s="327"/>
      <c r="F301" s="327"/>
      <c r="G301" s="327"/>
      <c r="H301" s="327"/>
    </row>
    <row r="302" spans="1:13" s="7" customFormat="1" ht="15.75" hidden="1">
      <c r="A302" s="14">
        <v>2</v>
      </c>
      <c r="B302" s="327"/>
      <c r="C302" s="327"/>
      <c r="D302" s="327"/>
      <c r="E302" s="327"/>
      <c r="F302" s="327"/>
      <c r="G302" s="327"/>
      <c r="H302" s="327"/>
    </row>
    <row r="303" spans="1:13" s="7" customFormat="1" ht="15.75" hidden="1">
      <c r="A303" s="14">
        <v>3</v>
      </c>
      <c r="B303" s="327"/>
      <c r="C303" s="327"/>
      <c r="D303" s="327"/>
      <c r="E303" s="327"/>
      <c r="F303" s="327"/>
      <c r="G303" s="327"/>
      <c r="H303" s="327"/>
    </row>
    <row r="304" spans="1:13" s="7" customFormat="1" ht="17.25" hidden="1" customHeight="1">
      <c r="A304" s="14">
        <v>4</v>
      </c>
      <c r="B304" s="327"/>
      <c r="C304" s="327"/>
      <c r="D304" s="327"/>
      <c r="E304" s="327"/>
      <c r="F304" s="327"/>
      <c r="G304" s="327"/>
      <c r="H304" s="327"/>
    </row>
    <row r="305" spans="1:14" s="7" customFormat="1" ht="17.25" hidden="1" customHeight="1">
      <c r="A305" s="14">
        <v>5</v>
      </c>
      <c r="B305" s="327"/>
      <c r="C305" s="327"/>
      <c r="D305" s="327"/>
      <c r="E305" s="327"/>
      <c r="F305" s="327"/>
      <c r="G305" s="327"/>
      <c r="H305" s="327"/>
    </row>
    <row r="306" spans="1:14" s="7" customFormat="1" ht="17.25" hidden="1" customHeight="1">
      <c r="A306" s="14">
        <v>6</v>
      </c>
      <c r="B306" s="327"/>
      <c r="C306" s="327"/>
      <c r="D306" s="327"/>
      <c r="E306" s="327"/>
      <c r="F306" s="327"/>
      <c r="G306" s="327"/>
      <c r="H306" s="327"/>
    </row>
    <row r="307" spans="1:14" s="7" customFormat="1" ht="17.25" hidden="1" customHeight="1">
      <c r="A307" s="14">
        <v>7</v>
      </c>
      <c r="B307" s="327"/>
      <c r="C307" s="327"/>
      <c r="D307" s="327"/>
      <c r="E307" s="327"/>
      <c r="F307" s="327"/>
      <c r="G307" s="327"/>
      <c r="H307" s="327"/>
    </row>
    <row r="308" spans="1:14" s="7" customFormat="1" ht="17.25" hidden="1" customHeight="1">
      <c r="A308" s="14">
        <v>8</v>
      </c>
      <c r="B308" s="327"/>
      <c r="C308" s="327"/>
      <c r="D308" s="327"/>
      <c r="E308" s="327"/>
      <c r="F308" s="327"/>
      <c r="G308" s="327"/>
      <c r="H308" s="327"/>
    </row>
    <row r="309" spans="1:14" s="7" customFormat="1" ht="17.25" hidden="1" customHeight="1">
      <c r="A309" s="14">
        <v>9</v>
      </c>
      <c r="B309" s="327"/>
      <c r="C309" s="327"/>
      <c r="D309" s="327"/>
      <c r="E309" s="327"/>
      <c r="F309" s="327"/>
      <c r="G309" s="327"/>
      <c r="H309" s="327"/>
    </row>
    <row r="310" spans="1:14" s="7" customFormat="1" ht="17.25" hidden="1" customHeight="1">
      <c r="A310" s="14">
        <v>10</v>
      </c>
      <c r="B310" s="327"/>
      <c r="C310" s="327"/>
      <c r="D310" s="327"/>
      <c r="E310" s="327"/>
      <c r="F310" s="327"/>
      <c r="G310" s="327"/>
      <c r="H310" s="327"/>
    </row>
    <row r="312" spans="1:14" ht="17.25" customHeight="1">
      <c r="B312" s="1" t="s">
        <v>180</v>
      </c>
    </row>
    <row r="314" spans="1:14" ht="48.75" customHeight="1">
      <c r="A314" s="225" t="s">
        <v>52</v>
      </c>
      <c r="B314" s="225" t="s">
        <v>110</v>
      </c>
      <c r="C314" s="333" t="e">
        <f>A31</f>
        <v>#REF!</v>
      </c>
      <c r="D314" s="333"/>
      <c r="E314" s="333"/>
      <c r="F314" s="333"/>
      <c r="G314" s="333"/>
      <c r="H314" s="333"/>
      <c r="I314" s="333"/>
      <c r="J314" s="333"/>
      <c r="K314" s="333"/>
      <c r="L314" s="333"/>
      <c r="M314" s="230" t="s">
        <v>157</v>
      </c>
      <c r="N314" s="1" t="s">
        <v>407</v>
      </c>
    </row>
    <row r="315" spans="1:14" ht="17.25" customHeight="1">
      <c r="A315" s="226"/>
      <c r="B315" s="226"/>
      <c r="C315" s="224" t="s">
        <v>395</v>
      </c>
      <c r="D315" s="224" t="s">
        <v>396</v>
      </c>
      <c r="E315" s="224" t="s">
        <v>397</v>
      </c>
      <c r="F315" s="224" t="s">
        <v>398</v>
      </c>
      <c r="G315" s="224" t="s">
        <v>399</v>
      </c>
      <c r="H315" s="224" t="s">
        <v>400</v>
      </c>
      <c r="I315" s="224" t="s">
        <v>401</v>
      </c>
      <c r="J315" s="224" t="s">
        <v>402</v>
      </c>
      <c r="K315" s="224" t="s">
        <v>403</v>
      </c>
      <c r="L315" s="224" t="s">
        <v>404</v>
      </c>
      <c r="M315" s="222"/>
      <c r="N315" s="1">
        <v>25</v>
      </c>
    </row>
    <row r="316" spans="1:14" ht="17.25" customHeight="1">
      <c r="A316" s="228">
        <v>1</v>
      </c>
      <c r="B316" s="8" t="str">
        <f>B259</f>
        <v>AHMAD JUNAIDI</v>
      </c>
      <c r="C316" s="8"/>
      <c r="D316" s="8"/>
      <c r="E316" s="8"/>
      <c r="F316" s="8"/>
      <c r="G316" s="8"/>
      <c r="H316" s="8"/>
      <c r="I316" s="8"/>
      <c r="J316" s="8"/>
      <c r="K316" s="8"/>
      <c r="L316" s="8"/>
      <c r="M316" s="8" t="str">
        <f>IF(MAX(C316:L316)&gt;0,MAX(C316:L316)*$N$315,"")</f>
        <v/>
      </c>
    </row>
    <row r="317" spans="1:14" ht="17.25" customHeight="1">
      <c r="A317" s="228">
        <v>2</v>
      </c>
      <c r="B317" s="8" t="str">
        <f t="shared" ref="B317:B355" si="3">B260</f>
        <v>AHMAD RIYUDHA</v>
      </c>
      <c r="C317" s="8"/>
      <c r="D317" s="8"/>
      <c r="E317" s="8"/>
      <c r="F317" s="8"/>
      <c r="G317" s="8"/>
      <c r="H317" s="8"/>
      <c r="I317" s="8"/>
      <c r="J317" s="8"/>
      <c r="K317" s="8"/>
      <c r="L317" s="8"/>
      <c r="M317" s="8" t="str">
        <f t="shared" ref="M317:M355" si="4">IF(MAX(C317:L317)&gt;0,MAX(C317:L317)*$N$315,"")</f>
        <v/>
      </c>
    </row>
    <row r="318" spans="1:14" ht="17.25" customHeight="1">
      <c r="A318" s="228">
        <v>3</v>
      </c>
      <c r="B318" s="8" t="str">
        <f t="shared" si="3"/>
        <v>AHMAD SAYUDINOR</v>
      </c>
      <c r="C318" s="8"/>
      <c r="D318" s="8"/>
      <c r="E318" s="8"/>
      <c r="F318" s="8"/>
      <c r="G318" s="8"/>
      <c r="H318" s="8"/>
      <c r="I318" s="8"/>
      <c r="J318" s="8"/>
      <c r="K318" s="8"/>
      <c r="L318" s="8"/>
      <c r="M318" s="8" t="str">
        <f t="shared" si="4"/>
        <v/>
      </c>
    </row>
    <row r="319" spans="1:14" ht="17.25" hidden="1" customHeight="1">
      <c r="A319" s="228">
        <v>4</v>
      </c>
      <c r="B319" s="8" t="str">
        <f t="shared" si="3"/>
        <v>HILMAN SYA'FEI</v>
      </c>
      <c r="C319" s="8"/>
      <c r="D319" s="8"/>
      <c r="E319" s="8"/>
      <c r="F319" s="8"/>
      <c r="G319" s="8"/>
      <c r="H319" s="8"/>
      <c r="I319" s="8"/>
      <c r="J319" s="8"/>
      <c r="K319" s="8"/>
      <c r="L319" s="8"/>
      <c r="M319" s="8" t="str">
        <f t="shared" si="4"/>
        <v/>
      </c>
    </row>
    <row r="320" spans="1:14" ht="17.25" hidden="1" customHeight="1">
      <c r="A320" s="228">
        <v>5</v>
      </c>
      <c r="B320" s="8" t="str">
        <f t="shared" si="3"/>
        <v>JAMALUDDIN</v>
      </c>
      <c r="C320" s="8"/>
      <c r="D320" s="8"/>
      <c r="E320" s="8"/>
      <c r="F320" s="8"/>
      <c r="G320" s="8"/>
      <c r="H320" s="8"/>
      <c r="I320" s="8"/>
      <c r="J320" s="8"/>
      <c r="K320" s="8"/>
      <c r="L320" s="8"/>
      <c r="M320" s="8" t="str">
        <f t="shared" si="4"/>
        <v/>
      </c>
    </row>
    <row r="321" spans="1:13" ht="17.25" hidden="1" customHeight="1">
      <c r="A321" s="228">
        <v>6</v>
      </c>
      <c r="B321" s="8" t="str">
        <f t="shared" si="3"/>
        <v>M. ADITYA RYANDI</v>
      </c>
      <c r="C321" s="8"/>
      <c r="D321" s="8"/>
      <c r="E321" s="8"/>
      <c r="F321" s="8"/>
      <c r="G321" s="8"/>
      <c r="H321" s="8"/>
      <c r="I321" s="8"/>
      <c r="J321" s="8"/>
      <c r="K321" s="8"/>
      <c r="L321" s="8"/>
      <c r="M321" s="8" t="str">
        <f t="shared" si="4"/>
        <v/>
      </c>
    </row>
    <row r="322" spans="1:13" ht="17.25" hidden="1" customHeight="1">
      <c r="A322" s="228">
        <v>7</v>
      </c>
      <c r="B322" s="8" t="str">
        <f t="shared" si="3"/>
        <v>M. ZAINAL AKBAR</v>
      </c>
      <c r="C322" s="8"/>
      <c r="D322" s="8"/>
      <c r="E322" s="8"/>
      <c r="F322" s="8"/>
      <c r="G322" s="8"/>
      <c r="H322" s="8"/>
      <c r="I322" s="8"/>
      <c r="J322" s="8"/>
      <c r="K322" s="8"/>
      <c r="L322" s="8"/>
      <c r="M322" s="8" t="str">
        <f t="shared" si="4"/>
        <v/>
      </c>
    </row>
    <row r="323" spans="1:13" ht="17.25" hidden="1" customHeight="1">
      <c r="A323" s="228">
        <v>8</v>
      </c>
      <c r="B323" s="8" t="str">
        <f t="shared" si="3"/>
        <v>MAULIDI</v>
      </c>
      <c r="C323" s="8"/>
      <c r="D323" s="8"/>
      <c r="E323" s="8"/>
      <c r="F323" s="8"/>
      <c r="G323" s="8"/>
      <c r="H323" s="8"/>
      <c r="I323" s="8"/>
      <c r="J323" s="8"/>
      <c r="K323" s="8"/>
      <c r="L323" s="8"/>
      <c r="M323" s="8" t="str">
        <f t="shared" si="4"/>
        <v/>
      </c>
    </row>
    <row r="324" spans="1:13" ht="17.25" hidden="1" customHeight="1">
      <c r="A324" s="228">
        <v>9</v>
      </c>
      <c r="B324" s="8" t="str">
        <f t="shared" si="3"/>
        <v>MUHAMMAD AGUS RIFANI</v>
      </c>
      <c r="C324" s="8"/>
      <c r="D324" s="8"/>
      <c r="E324" s="8"/>
      <c r="F324" s="8"/>
      <c r="G324" s="8"/>
      <c r="H324" s="8"/>
      <c r="I324" s="8"/>
      <c r="J324" s="8"/>
      <c r="K324" s="8"/>
      <c r="L324" s="8"/>
      <c r="M324" s="8" t="str">
        <f t="shared" si="4"/>
        <v/>
      </c>
    </row>
    <row r="325" spans="1:13" ht="17.25" hidden="1" customHeight="1">
      <c r="A325" s="228">
        <v>10</v>
      </c>
      <c r="B325" s="8" t="str">
        <f t="shared" si="3"/>
        <v>MUHAMMAD AKBAR</v>
      </c>
      <c r="C325" s="8"/>
      <c r="D325" s="8"/>
      <c r="E325" s="8"/>
      <c r="F325" s="8"/>
      <c r="G325" s="8"/>
      <c r="H325" s="8"/>
      <c r="I325" s="8"/>
      <c r="J325" s="8"/>
      <c r="K325" s="8"/>
      <c r="L325" s="8"/>
      <c r="M325" s="8" t="str">
        <f t="shared" si="4"/>
        <v/>
      </c>
    </row>
    <row r="326" spans="1:13" ht="17.25" hidden="1" customHeight="1">
      <c r="A326" s="228">
        <v>11</v>
      </c>
      <c r="B326" s="8" t="str">
        <f t="shared" si="3"/>
        <v>MUHAMMAD ALPIANOR</v>
      </c>
      <c r="C326" s="8"/>
      <c r="D326" s="8"/>
      <c r="E326" s="8"/>
      <c r="F326" s="8"/>
      <c r="G326" s="8"/>
      <c r="H326" s="8"/>
      <c r="I326" s="8"/>
      <c r="J326" s="8"/>
      <c r="K326" s="8"/>
      <c r="L326" s="8"/>
      <c r="M326" s="8" t="str">
        <f t="shared" si="4"/>
        <v/>
      </c>
    </row>
    <row r="327" spans="1:13" ht="17.25" hidden="1" customHeight="1">
      <c r="A327" s="228">
        <v>12</v>
      </c>
      <c r="B327" s="8" t="str">
        <f t="shared" si="3"/>
        <v>MUHAMMAD ANDRIAN</v>
      </c>
      <c r="C327" s="8"/>
      <c r="D327" s="8"/>
      <c r="E327" s="8"/>
      <c r="F327" s="8"/>
      <c r="G327" s="8"/>
      <c r="H327" s="8"/>
      <c r="I327" s="8"/>
      <c r="J327" s="8"/>
      <c r="K327" s="8"/>
      <c r="L327" s="8"/>
      <c r="M327" s="8" t="str">
        <f t="shared" si="4"/>
        <v/>
      </c>
    </row>
    <row r="328" spans="1:13" ht="17.25" hidden="1" customHeight="1">
      <c r="A328" s="228">
        <v>13</v>
      </c>
      <c r="B328" s="8" t="str">
        <f t="shared" si="3"/>
        <v>MUHAMMAD AZIDAN</v>
      </c>
      <c r="C328" s="8"/>
      <c r="D328" s="8"/>
      <c r="E328" s="8"/>
      <c r="F328" s="8"/>
      <c r="G328" s="8"/>
      <c r="H328" s="8"/>
      <c r="I328" s="8"/>
      <c r="J328" s="8"/>
      <c r="K328" s="8"/>
      <c r="L328" s="8"/>
      <c r="M328" s="8" t="str">
        <f t="shared" si="4"/>
        <v/>
      </c>
    </row>
    <row r="329" spans="1:13" ht="17.25" hidden="1" customHeight="1">
      <c r="A329" s="228">
        <v>14</v>
      </c>
      <c r="B329" s="8" t="str">
        <f t="shared" si="3"/>
        <v>MUHAMMAD FAHRIANSYAH</v>
      </c>
      <c r="C329" s="8"/>
      <c r="D329" s="8"/>
      <c r="E329" s="8"/>
      <c r="F329" s="8"/>
      <c r="G329" s="8"/>
      <c r="H329" s="8"/>
      <c r="I329" s="8"/>
      <c r="J329" s="8"/>
      <c r="K329" s="8"/>
      <c r="L329" s="8"/>
      <c r="M329" s="8" t="str">
        <f t="shared" si="4"/>
        <v/>
      </c>
    </row>
    <row r="330" spans="1:13" ht="17.25" hidden="1" customHeight="1">
      <c r="A330" s="228">
        <v>15</v>
      </c>
      <c r="B330" s="8" t="str">
        <f t="shared" si="3"/>
        <v>MUHAMMAD FAUZAN</v>
      </c>
      <c r="C330" s="8"/>
      <c r="D330" s="8"/>
      <c r="E330" s="8"/>
      <c r="F330" s="8"/>
      <c r="G330" s="8"/>
      <c r="H330" s="8"/>
      <c r="I330" s="8"/>
      <c r="J330" s="8"/>
      <c r="K330" s="8"/>
      <c r="L330" s="8"/>
      <c r="M330" s="8" t="str">
        <f t="shared" si="4"/>
        <v/>
      </c>
    </row>
    <row r="331" spans="1:13" ht="17.25" hidden="1" customHeight="1">
      <c r="A331" s="228">
        <v>16</v>
      </c>
      <c r="B331" s="8" t="str">
        <f t="shared" si="3"/>
        <v>MUHAMMAD FAZAL HAFIZH</v>
      </c>
      <c r="C331" s="8"/>
      <c r="D331" s="8"/>
      <c r="E331" s="8"/>
      <c r="F331" s="8"/>
      <c r="G331" s="8"/>
      <c r="H331" s="8"/>
      <c r="I331" s="8"/>
      <c r="J331" s="8"/>
      <c r="K331" s="8"/>
      <c r="L331" s="8"/>
      <c r="M331" s="8" t="str">
        <f t="shared" si="4"/>
        <v/>
      </c>
    </row>
    <row r="332" spans="1:13" ht="17.25" hidden="1" customHeight="1">
      <c r="A332" s="228">
        <v>17</v>
      </c>
      <c r="B332" s="8" t="str">
        <f t="shared" si="3"/>
        <v>MUHAMMAD FIKRI</v>
      </c>
      <c r="C332" s="8"/>
      <c r="D332" s="8"/>
      <c r="E332" s="8"/>
      <c r="F332" s="8"/>
      <c r="G332" s="8"/>
      <c r="H332" s="8"/>
      <c r="I332" s="8"/>
      <c r="J332" s="8"/>
      <c r="K332" s="8"/>
      <c r="L332" s="8"/>
      <c r="M332" s="8" t="str">
        <f t="shared" si="4"/>
        <v/>
      </c>
    </row>
    <row r="333" spans="1:13" ht="17.25" hidden="1" customHeight="1">
      <c r="A333" s="228">
        <v>18</v>
      </c>
      <c r="B333" s="8" t="str">
        <f t="shared" si="3"/>
        <v>MUHAMMAD IHWAN</v>
      </c>
      <c r="C333" s="8"/>
      <c r="D333" s="8"/>
      <c r="E333" s="8"/>
      <c r="F333" s="8"/>
      <c r="G333" s="8"/>
      <c r="H333" s="8"/>
      <c r="I333" s="8"/>
      <c r="J333" s="8"/>
      <c r="K333" s="8"/>
      <c r="L333" s="8"/>
      <c r="M333" s="8" t="str">
        <f t="shared" si="4"/>
        <v/>
      </c>
    </row>
    <row r="334" spans="1:13" ht="17.25" hidden="1" customHeight="1">
      <c r="A334" s="228">
        <v>19</v>
      </c>
      <c r="B334" s="8" t="str">
        <f t="shared" si="3"/>
        <v>MUHAMMAD IQBAL FIRDAUS</v>
      </c>
      <c r="C334" s="8"/>
      <c r="D334" s="8"/>
      <c r="E334" s="8"/>
      <c r="F334" s="8"/>
      <c r="G334" s="8"/>
      <c r="H334" s="8"/>
      <c r="I334" s="8"/>
      <c r="J334" s="8"/>
      <c r="K334" s="8"/>
      <c r="L334" s="8"/>
      <c r="M334" s="8" t="str">
        <f t="shared" si="4"/>
        <v/>
      </c>
    </row>
    <row r="335" spans="1:13" ht="17.25" hidden="1" customHeight="1">
      <c r="A335" s="228">
        <v>20</v>
      </c>
      <c r="B335" s="8" t="str">
        <f t="shared" si="3"/>
        <v>MUHAMMAD IZZA ARRAFI</v>
      </c>
      <c r="C335" s="8"/>
      <c r="D335" s="8"/>
      <c r="E335" s="8"/>
      <c r="F335" s="8"/>
      <c r="G335" s="8"/>
      <c r="H335" s="8"/>
      <c r="I335" s="8"/>
      <c r="J335" s="8"/>
      <c r="K335" s="8"/>
      <c r="L335" s="8"/>
      <c r="M335" s="8" t="str">
        <f t="shared" si="4"/>
        <v/>
      </c>
    </row>
    <row r="336" spans="1:13" ht="17.25" hidden="1" customHeight="1">
      <c r="A336" s="228">
        <v>21</v>
      </c>
      <c r="B336" s="8" t="str">
        <f t="shared" si="3"/>
        <v>MUHAMMAD MAHDI</v>
      </c>
      <c r="C336" s="8"/>
      <c r="D336" s="8"/>
      <c r="E336" s="8"/>
      <c r="F336" s="8"/>
      <c r="G336" s="8"/>
      <c r="H336" s="8"/>
      <c r="I336" s="8"/>
      <c r="J336" s="8"/>
      <c r="K336" s="8"/>
      <c r="L336" s="8"/>
      <c r="M336" s="8" t="str">
        <f t="shared" si="4"/>
        <v/>
      </c>
    </row>
    <row r="337" spans="1:13" ht="17.25" hidden="1" customHeight="1">
      <c r="A337" s="228">
        <v>22</v>
      </c>
      <c r="B337" s="8" t="str">
        <f t="shared" si="3"/>
        <v>MUHAMMAD NAHDY RAMADHAN</v>
      </c>
      <c r="C337" s="8"/>
      <c r="D337" s="8"/>
      <c r="E337" s="8"/>
      <c r="F337" s="8"/>
      <c r="G337" s="8"/>
      <c r="H337" s="8"/>
      <c r="I337" s="8"/>
      <c r="J337" s="8"/>
      <c r="K337" s="8"/>
      <c r="L337" s="8"/>
      <c r="M337" s="8" t="str">
        <f t="shared" si="4"/>
        <v/>
      </c>
    </row>
    <row r="338" spans="1:13" ht="17.25" hidden="1" customHeight="1">
      <c r="A338" s="228">
        <v>23</v>
      </c>
      <c r="B338" s="8" t="str">
        <f t="shared" si="3"/>
        <v>MUHAMMAD NUR FADHILAH</v>
      </c>
      <c r="C338" s="8"/>
      <c r="D338" s="8"/>
      <c r="E338" s="8"/>
      <c r="F338" s="8"/>
      <c r="G338" s="8"/>
      <c r="H338" s="8"/>
      <c r="I338" s="8"/>
      <c r="J338" s="8"/>
      <c r="K338" s="8"/>
      <c r="L338" s="8"/>
      <c r="M338" s="8" t="str">
        <f t="shared" si="4"/>
        <v/>
      </c>
    </row>
    <row r="339" spans="1:13" ht="17.25" hidden="1" customHeight="1">
      <c r="A339" s="228">
        <v>24</v>
      </c>
      <c r="B339" s="8" t="str">
        <f t="shared" si="3"/>
        <v>MUHAMMAD RAHMAN</v>
      </c>
      <c r="C339" s="8"/>
      <c r="D339" s="8"/>
      <c r="E339" s="8"/>
      <c r="F339" s="8"/>
      <c r="G339" s="8"/>
      <c r="H339" s="8"/>
      <c r="I339" s="8"/>
      <c r="J339" s="8"/>
      <c r="K339" s="8"/>
      <c r="L339" s="8"/>
      <c r="M339" s="8" t="str">
        <f t="shared" si="4"/>
        <v/>
      </c>
    </row>
    <row r="340" spans="1:13" ht="17.25" hidden="1" customHeight="1">
      <c r="A340" s="228">
        <v>25</v>
      </c>
      <c r="B340" s="8" t="str">
        <f t="shared" si="3"/>
        <v>MUHAMMAD RAIHAN</v>
      </c>
      <c r="C340" s="8"/>
      <c r="D340" s="8"/>
      <c r="E340" s="8"/>
      <c r="F340" s="8"/>
      <c r="G340" s="8"/>
      <c r="H340" s="8"/>
      <c r="I340" s="8"/>
      <c r="J340" s="8"/>
      <c r="K340" s="8"/>
      <c r="L340" s="8"/>
      <c r="M340" s="8" t="str">
        <f t="shared" si="4"/>
        <v/>
      </c>
    </row>
    <row r="341" spans="1:13" ht="17.25" hidden="1" customHeight="1">
      <c r="A341" s="228">
        <v>26</v>
      </c>
      <c r="B341" s="8" t="str">
        <f t="shared" si="3"/>
        <v>MUHAMMAD RAYHAN PARIZAN</v>
      </c>
      <c r="C341" s="8"/>
      <c r="D341" s="8"/>
      <c r="E341" s="8"/>
      <c r="F341" s="8"/>
      <c r="G341" s="8"/>
      <c r="H341" s="8"/>
      <c r="I341" s="8"/>
      <c r="J341" s="8"/>
      <c r="K341" s="8"/>
      <c r="L341" s="8"/>
      <c r="M341" s="8" t="str">
        <f t="shared" si="4"/>
        <v/>
      </c>
    </row>
    <row r="342" spans="1:13" ht="17.25" hidden="1" customHeight="1">
      <c r="A342" s="228">
        <v>27</v>
      </c>
      <c r="B342" s="8" t="str">
        <f t="shared" si="3"/>
        <v>MUHAMMAD RIFKI</v>
      </c>
      <c r="C342" s="8"/>
      <c r="D342" s="8"/>
      <c r="E342" s="8"/>
      <c r="F342" s="8"/>
      <c r="G342" s="8"/>
      <c r="H342" s="8"/>
      <c r="I342" s="8"/>
      <c r="J342" s="8"/>
      <c r="K342" s="8"/>
      <c r="L342" s="8"/>
      <c r="M342" s="8" t="str">
        <f t="shared" si="4"/>
        <v/>
      </c>
    </row>
    <row r="343" spans="1:13" ht="17.25" hidden="1" customHeight="1">
      <c r="A343" s="228">
        <v>28</v>
      </c>
      <c r="B343" s="8" t="str">
        <f t="shared" si="3"/>
        <v>MUHAMMAD RINALDI MAULANA</v>
      </c>
      <c r="C343" s="8"/>
      <c r="D343" s="8"/>
      <c r="E343" s="8"/>
      <c r="F343" s="8"/>
      <c r="G343" s="8"/>
      <c r="H343" s="8"/>
      <c r="I343" s="8"/>
      <c r="J343" s="8"/>
      <c r="K343" s="8"/>
      <c r="L343" s="8"/>
      <c r="M343" s="8" t="str">
        <f t="shared" si="4"/>
        <v/>
      </c>
    </row>
    <row r="344" spans="1:13" ht="17.25" hidden="1" customHeight="1">
      <c r="A344" s="228">
        <v>29</v>
      </c>
      <c r="B344" s="8" t="str">
        <f t="shared" si="3"/>
        <v>MUHAMMAD RIZAL</v>
      </c>
      <c r="C344" s="8"/>
      <c r="D344" s="8"/>
      <c r="E344" s="8"/>
      <c r="F344" s="8"/>
      <c r="G344" s="8"/>
      <c r="H344" s="8"/>
      <c r="I344" s="8"/>
      <c r="J344" s="8"/>
      <c r="K344" s="8"/>
      <c r="L344" s="8"/>
      <c r="M344" s="8" t="str">
        <f t="shared" si="4"/>
        <v/>
      </c>
    </row>
    <row r="345" spans="1:13" ht="17.25" hidden="1" customHeight="1">
      <c r="A345" s="228">
        <v>30</v>
      </c>
      <c r="B345" s="8" t="str">
        <f t="shared" si="3"/>
        <v>MUHAMMAD RUDI</v>
      </c>
      <c r="C345" s="8"/>
      <c r="D345" s="8"/>
      <c r="E345" s="8"/>
      <c r="F345" s="8"/>
      <c r="G345" s="8"/>
      <c r="H345" s="8"/>
      <c r="I345" s="8"/>
      <c r="J345" s="8"/>
      <c r="K345" s="8"/>
      <c r="L345" s="8"/>
      <c r="M345" s="8" t="str">
        <f t="shared" si="4"/>
        <v/>
      </c>
    </row>
    <row r="346" spans="1:13" ht="17.25" hidden="1" customHeight="1">
      <c r="A346" s="228">
        <v>31</v>
      </c>
      <c r="B346" s="8" t="str">
        <f t="shared" si="3"/>
        <v>MUHAMMAD SARBANI</v>
      </c>
      <c r="C346" s="8"/>
      <c r="D346" s="8"/>
      <c r="E346" s="8"/>
      <c r="F346" s="8"/>
      <c r="G346" s="8"/>
      <c r="H346" s="8"/>
      <c r="I346" s="8"/>
      <c r="J346" s="8"/>
      <c r="K346" s="8"/>
      <c r="L346" s="8"/>
      <c r="M346" s="8" t="str">
        <f t="shared" si="4"/>
        <v/>
      </c>
    </row>
    <row r="347" spans="1:13" ht="17.25" hidden="1" customHeight="1">
      <c r="A347" s="228">
        <v>32</v>
      </c>
      <c r="B347" s="8" t="str">
        <f t="shared" si="3"/>
        <v>MUHAMMAD SYIFA ALIF NUGRAHA</v>
      </c>
      <c r="C347" s="8"/>
      <c r="D347" s="8"/>
      <c r="E347" s="8"/>
      <c r="F347" s="8"/>
      <c r="G347" s="8"/>
      <c r="H347" s="8"/>
      <c r="I347" s="8"/>
      <c r="J347" s="8"/>
      <c r="K347" s="8"/>
      <c r="L347" s="8"/>
      <c r="M347" s="8" t="str">
        <f t="shared" si="4"/>
        <v/>
      </c>
    </row>
    <row r="348" spans="1:13" ht="17.25" hidden="1" customHeight="1">
      <c r="A348" s="228">
        <v>33</v>
      </c>
      <c r="B348" s="8" t="str">
        <f t="shared" si="3"/>
        <v>MUHAMMAD YUSUF</v>
      </c>
      <c r="C348" s="8"/>
      <c r="D348" s="8"/>
      <c r="E348" s="8"/>
      <c r="F348" s="8"/>
      <c r="G348" s="8"/>
      <c r="H348" s="8"/>
      <c r="I348" s="8"/>
      <c r="J348" s="8"/>
      <c r="K348" s="8"/>
      <c r="L348" s="8"/>
      <c r="M348" s="8" t="str">
        <f t="shared" si="4"/>
        <v/>
      </c>
    </row>
    <row r="349" spans="1:13" ht="17.25" hidden="1" customHeight="1">
      <c r="A349" s="228">
        <v>34</v>
      </c>
      <c r="B349" s="8" t="str">
        <f t="shared" si="3"/>
        <v>OSAMAH NASRULLAH</v>
      </c>
      <c r="C349" s="8"/>
      <c r="D349" s="8"/>
      <c r="E349" s="8"/>
      <c r="F349" s="8"/>
      <c r="G349" s="8"/>
      <c r="H349" s="8"/>
      <c r="I349" s="8"/>
      <c r="J349" s="8"/>
      <c r="K349" s="8"/>
      <c r="L349" s="8"/>
      <c r="M349" s="8" t="str">
        <f t="shared" si="4"/>
        <v/>
      </c>
    </row>
    <row r="350" spans="1:13" ht="17.25" hidden="1" customHeight="1">
      <c r="A350" s="228">
        <v>35</v>
      </c>
      <c r="B350" s="8" t="str">
        <f t="shared" si="3"/>
        <v>RUDISA</v>
      </c>
      <c r="C350" s="8"/>
      <c r="D350" s="8"/>
      <c r="E350" s="8"/>
      <c r="F350" s="8"/>
      <c r="G350" s="8"/>
      <c r="H350" s="8"/>
      <c r="I350" s="8"/>
      <c r="J350" s="8"/>
      <c r="K350" s="8"/>
      <c r="L350" s="8"/>
      <c r="M350" s="8" t="str">
        <f t="shared" si="4"/>
        <v/>
      </c>
    </row>
    <row r="351" spans="1:13" ht="17.25" hidden="1" customHeight="1">
      <c r="A351" s="228">
        <v>36</v>
      </c>
      <c r="B351" s="8" t="str">
        <f t="shared" si="3"/>
        <v>ZAINAL ILMI</v>
      </c>
      <c r="C351" s="8"/>
      <c r="D351" s="8"/>
      <c r="E351" s="8"/>
      <c r="F351" s="8"/>
      <c r="G351" s="8"/>
      <c r="H351" s="8"/>
      <c r="I351" s="8"/>
      <c r="J351" s="8"/>
      <c r="K351" s="8"/>
      <c r="L351" s="8"/>
      <c r="M351" s="8" t="str">
        <f t="shared" si="4"/>
        <v/>
      </c>
    </row>
    <row r="352" spans="1:13" ht="17.25" hidden="1" customHeight="1">
      <c r="A352" s="228">
        <v>37</v>
      </c>
      <c r="B352" s="8">
        <f t="shared" si="3"/>
        <v>0</v>
      </c>
      <c r="C352" s="8"/>
      <c r="D352" s="8"/>
      <c r="E352" s="8"/>
      <c r="F352" s="8"/>
      <c r="G352" s="8"/>
      <c r="H352" s="8"/>
      <c r="I352" s="8"/>
      <c r="J352" s="8"/>
      <c r="K352" s="8"/>
      <c r="L352" s="8"/>
      <c r="M352" s="8" t="str">
        <f t="shared" si="4"/>
        <v/>
      </c>
    </row>
    <row r="353" spans="1:13" ht="17.25" hidden="1" customHeight="1">
      <c r="A353" s="228">
        <v>38</v>
      </c>
      <c r="B353" s="8">
        <f t="shared" si="3"/>
        <v>0</v>
      </c>
      <c r="C353" s="8"/>
      <c r="D353" s="8"/>
      <c r="E353" s="8"/>
      <c r="F353" s="8"/>
      <c r="G353" s="8"/>
      <c r="H353" s="8"/>
      <c r="I353" s="8"/>
      <c r="J353" s="8"/>
      <c r="K353" s="8"/>
      <c r="L353" s="8"/>
      <c r="M353" s="8" t="str">
        <f t="shared" si="4"/>
        <v/>
      </c>
    </row>
    <row r="354" spans="1:13" ht="17.25" hidden="1" customHeight="1">
      <c r="A354" s="228">
        <v>39</v>
      </c>
      <c r="B354" s="8">
        <f t="shared" si="3"/>
        <v>0</v>
      </c>
      <c r="C354" s="8"/>
      <c r="D354" s="8"/>
      <c r="E354" s="8"/>
      <c r="F354" s="8"/>
      <c r="G354" s="8"/>
      <c r="H354" s="8"/>
      <c r="I354" s="8"/>
      <c r="J354" s="8"/>
      <c r="K354" s="8"/>
      <c r="L354" s="8"/>
      <c r="M354" s="8" t="str">
        <f t="shared" si="4"/>
        <v/>
      </c>
    </row>
    <row r="355" spans="1:13" ht="17.25" hidden="1" customHeight="1">
      <c r="A355" s="228">
        <v>40</v>
      </c>
      <c r="B355" s="8">
        <f t="shared" si="3"/>
        <v>0</v>
      </c>
      <c r="C355" s="8"/>
      <c r="D355" s="8"/>
      <c r="E355" s="8"/>
      <c r="F355" s="8"/>
      <c r="G355" s="8"/>
      <c r="H355" s="8"/>
      <c r="I355" s="8"/>
      <c r="J355" s="8"/>
      <c r="K355" s="8"/>
      <c r="L355" s="8"/>
      <c r="M355" s="8" t="str">
        <f t="shared" si="4"/>
        <v/>
      </c>
    </row>
    <row r="357" spans="1:13" ht="17.25" customHeight="1">
      <c r="A357" s="1" t="s">
        <v>182</v>
      </c>
    </row>
    <row r="358" spans="1:13" ht="17.25" customHeight="1">
      <c r="B358" s="1" t="s">
        <v>159</v>
      </c>
    </row>
    <row r="359" spans="1:13" ht="17.25" customHeight="1">
      <c r="B359" s="1" t="s">
        <v>160</v>
      </c>
    </row>
    <row r="360" spans="1:13" ht="17.25" customHeight="1">
      <c r="B360" s="1" t="s">
        <v>161</v>
      </c>
    </row>
    <row r="361" spans="1:13" ht="17.25" customHeight="1">
      <c r="B361" s="1" t="s">
        <v>162</v>
      </c>
    </row>
    <row r="363" spans="1:13" ht="17.25" customHeight="1">
      <c r="A363" s="1" t="s">
        <v>163</v>
      </c>
    </row>
    <row r="364" spans="1:13" ht="17.25" customHeight="1">
      <c r="A364" s="14">
        <v>1</v>
      </c>
      <c r="B364" s="327" t="s">
        <v>627</v>
      </c>
      <c r="C364" s="327"/>
      <c r="D364" s="327"/>
      <c r="E364" s="327"/>
      <c r="F364" s="327"/>
      <c r="G364" s="327"/>
      <c r="H364" s="327"/>
    </row>
    <row r="365" spans="1:13" ht="17.25" hidden="1" customHeight="1">
      <c r="A365" s="14">
        <v>2</v>
      </c>
      <c r="B365" s="327"/>
      <c r="C365" s="327"/>
      <c r="D365" s="327"/>
      <c r="E365" s="327"/>
      <c r="F365" s="327"/>
      <c r="G365" s="327"/>
      <c r="H365" s="327"/>
    </row>
    <row r="366" spans="1:13" ht="17.25" hidden="1" customHeight="1">
      <c r="A366" s="14">
        <v>3</v>
      </c>
      <c r="B366" s="327"/>
      <c r="C366" s="327"/>
      <c r="D366" s="327"/>
      <c r="E366" s="327"/>
      <c r="F366" s="327"/>
      <c r="G366" s="327"/>
      <c r="H366" s="327"/>
    </row>
    <row r="367" spans="1:13" ht="17.25" hidden="1" customHeight="1">
      <c r="A367" s="14">
        <v>4</v>
      </c>
      <c r="B367" s="327"/>
      <c r="C367" s="327"/>
      <c r="D367" s="327"/>
      <c r="E367" s="327"/>
      <c r="F367" s="327"/>
      <c r="G367" s="327"/>
      <c r="H367" s="327"/>
    </row>
    <row r="368" spans="1:13" ht="17.25" hidden="1" customHeight="1">
      <c r="A368" s="14">
        <v>5</v>
      </c>
      <c r="B368" s="327"/>
      <c r="C368" s="327"/>
      <c r="D368" s="327"/>
      <c r="E368" s="327"/>
      <c r="F368" s="327"/>
      <c r="G368" s="327"/>
      <c r="H368" s="327"/>
    </row>
    <row r="369" spans="1:10" ht="17.25" hidden="1" customHeight="1">
      <c r="A369" s="14">
        <v>6</v>
      </c>
      <c r="B369" s="327"/>
      <c r="C369" s="327"/>
      <c r="D369" s="327"/>
      <c r="E369" s="327"/>
      <c r="F369" s="327"/>
      <c r="G369" s="327"/>
      <c r="H369" s="327"/>
    </row>
    <row r="370" spans="1:10" ht="17.25" hidden="1" customHeight="1">
      <c r="A370" s="14">
        <v>7</v>
      </c>
      <c r="B370" s="327"/>
      <c r="C370" s="327"/>
      <c r="D370" s="327"/>
      <c r="E370" s="327"/>
      <c r="F370" s="327"/>
      <c r="G370" s="327"/>
      <c r="H370" s="327"/>
    </row>
    <row r="371" spans="1:10" ht="17.25" hidden="1" customHeight="1">
      <c r="A371" s="14">
        <v>8</v>
      </c>
      <c r="B371" s="327"/>
      <c r="C371" s="327"/>
      <c r="D371" s="327"/>
      <c r="E371" s="327"/>
      <c r="F371" s="327"/>
      <c r="G371" s="327"/>
      <c r="H371" s="327"/>
    </row>
    <row r="372" spans="1:10" ht="17.25" hidden="1" customHeight="1">
      <c r="A372" s="14">
        <v>9</v>
      </c>
      <c r="B372" s="327"/>
      <c r="C372" s="327"/>
      <c r="D372" s="327"/>
      <c r="E372" s="327"/>
      <c r="F372" s="327"/>
      <c r="G372" s="327"/>
      <c r="H372" s="327"/>
    </row>
    <row r="373" spans="1:10" ht="17.25" hidden="1" customHeight="1">
      <c r="A373" s="14">
        <v>10</v>
      </c>
      <c r="B373" s="327"/>
      <c r="C373" s="327"/>
      <c r="D373" s="327"/>
      <c r="E373" s="327"/>
      <c r="F373" s="327"/>
      <c r="G373" s="327"/>
      <c r="H373" s="327"/>
    </row>
    <row r="375" spans="1:10" ht="17.25" customHeight="1">
      <c r="B375" s="1" t="s">
        <v>164</v>
      </c>
    </row>
    <row r="376" spans="1:10" ht="17.25" customHeight="1">
      <c r="A376" s="479" t="s">
        <v>165</v>
      </c>
      <c r="B376" s="480"/>
      <c r="C376" s="480"/>
      <c r="D376" s="480"/>
      <c r="E376" s="480"/>
      <c r="F376" s="480"/>
      <c r="G376" s="480"/>
      <c r="H376" s="481"/>
    </row>
    <row r="377" spans="1:10" ht="49.5" customHeight="1">
      <c r="A377" s="336" t="e">
        <f>C314</f>
        <v>#REF!</v>
      </c>
      <c r="B377" s="473"/>
      <c r="C377" s="473"/>
      <c r="D377" s="473"/>
      <c r="E377" s="473"/>
      <c r="F377" s="473"/>
      <c r="G377" s="473"/>
      <c r="H377" s="337"/>
    </row>
    <row r="378" spans="1:10" ht="33" customHeight="1">
      <c r="A378" s="336" t="s">
        <v>169</v>
      </c>
      <c r="B378" s="473"/>
      <c r="C378" s="473"/>
      <c r="D378" s="473"/>
      <c r="E378" s="473"/>
      <c r="F378" s="473"/>
      <c r="G378" s="473"/>
      <c r="H378" s="337"/>
    </row>
    <row r="380" spans="1:10" ht="17.25" customHeight="1">
      <c r="A380" s="1" t="s">
        <v>171</v>
      </c>
    </row>
    <row r="381" spans="1:10" ht="50.25" customHeight="1">
      <c r="B381" s="469" t="str">
        <f>"Pembelajaran Remedial dilaksanakan segera setelah diadakan penilaian bagi peserta didik yang mendapat nilai di bawah "&amp;kkmmpp!$F$8 &amp;" .Strategi pembelajaran remedial dilaksanakan dengan mengadakan tes ulangberdasarkan indikator pembelajaran yang belum dicapai oleh masing-masing peserta didik"</f>
        <v>Pembelajaran Remedial dilaksanakan segera setelah diadakan penilaian bagi peserta didik yang mendapat nilai di bawah 75 .Strategi pembelajaran remedial dilaksanakan dengan mengadakan tes ulangberdasarkan indikator pembelajaran yang belum dicapai oleh masing-masing peserta didik</v>
      </c>
      <c r="C381" s="327"/>
      <c r="D381" s="327"/>
      <c r="E381" s="327"/>
      <c r="F381" s="327"/>
      <c r="G381" s="327"/>
      <c r="H381" s="327"/>
      <c r="I381" s="327"/>
      <c r="J381" s="327"/>
    </row>
    <row r="383" spans="1:10" ht="17.25" customHeight="1">
      <c r="A383" s="1" t="s">
        <v>172</v>
      </c>
    </row>
    <row r="384" spans="1:10" ht="35.25" customHeight="1">
      <c r="B384" s="469" t="str">
        <f>"Pengayaan diberikan kepada peserta didik yang mendapat nilai di atas "&amp;kkmmpp!$F$8 &amp;" . dengan cara pemberian soal dengan tingkat yang lebih tinggi"</f>
        <v>Pengayaan diberikan kepada peserta didik yang mendapat nilai di atas 75 . dengan cara pemberian soal dengan tingkat yang lebih tinggi</v>
      </c>
      <c r="C384" s="327"/>
      <c r="D384" s="327"/>
      <c r="E384" s="327"/>
      <c r="F384" s="327"/>
      <c r="G384" s="327"/>
      <c r="H384" s="327"/>
      <c r="I384" s="327"/>
      <c r="J384" s="327"/>
    </row>
    <row r="386" spans="1:10" ht="17.25" customHeight="1">
      <c r="A386" s="5" t="s">
        <v>173</v>
      </c>
    </row>
    <row r="387" spans="1:10" ht="17.25" customHeight="1">
      <c r="A387" s="1">
        <v>1</v>
      </c>
      <c r="B387" s="1" t="s">
        <v>174</v>
      </c>
      <c r="C387" s="466" t="s">
        <v>405</v>
      </c>
      <c r="D387" s="466"/>
      <c r="E387" s="466"/>
      <c r="F387" s="466"/>
      <c r="G387" s="466"/>
      <c r="H387" s="466"/>
      <c r="I387" s="466"/>
      <c r="J387" s="466"/>
    </row>
    <row r="389" spans="1:10" ht="17.25" customHeight="1">
      <c r="A389" s="1">
        <v>2</v>
      </c>
      <c r="B389" s="1" t="s">
        <v>175</v>
      </c>
      <c r="C389" s="466" t="s">
        <v>612</v>
      </c>
      <c r="D389" s="466"/>
      <c r="E389" s="466"/>
      <c r="F389" s="466"/>
      <c r="G389" s="466"/>
      <c r="H389" s="466"/>
      <c r="I389" s="466"/>
      <c r="J389" s="466"/>
    </row>
    <row r="391" spans="1:10" s="7" customFormat="1" ht="36" customHeight="1">
      <c r="A391" s="7">
        <v>3</v>
      </c>
      <c r="B391" s="7" t="s">
        <v>51</v>
      </c>
      <c r="C391" s="327" t="e">
        <f>": "&amp;silabus!#REF!</f>
        <v>#REF!</v>
      </c>
      <c r="D391" s="327"/>
      <c r="E391" s="327"/>
      <c r="F391" s="327"/>
      <c r="G391" s="327"/>
      <c r="H391" s="327"/>
      <c r="I391" s="327"/>
      <c r="J391" s="327"/>
    </row>
    <row r="393" spans="1:10" ht="17.25" customHeight="1">
      <c r="B393" s="1" t="s">
        <v>176</v>
      </c>
      <c r="G393" s="1" t="str">
        <f>ki!C11</f>
        <v>Barabai, 16 April 2020</v>
      </c>
    </row>
    <row r="394" spans="1:10" ht="17.25" customHeight="1">
      <c r="B394" s="1" t="str">
        <f>ki!A12</f>
        <v>Kepala SMKN 1 Barabai</v>
      </c>
      <c r="G394" s="1" t="str">
        <f>ki!C12</f>
        <v>Guru Mata Pelajaran</v>
      </c>
    </row>
    <row r="398" spans="1:10" ht="17.25" customHeight="1">
      <c r="B398" s="1" t="str">
        <f>ki!A16</f>
        <v>Norta Dewi Yuniati, S.P, M.Pd</v>
      </c>
      <c r="G398" s="1" t="str">
        <f>ki!C16</f>
        <v>Abdian Noor, S.Pd</v>
      </c>
    </row>
    <row r="399" spans="1:10" ht="17.25" customHeight="1">
      <c r="B399" s="1" t="str">
        <f>ki!A17</f>
        <v>NIP. 19710623 200604 2 021</v>
      </c>
      <c r="G399" s="1" t="str">
        <f>ki!C17</f>
        <v>NIP. 19680906 199412 1 005</v>
      </c>
    </row>
  </sheetData>
  <mergeCells count="234">
    <mergeCell ref="B384:J384"/>
    <mergeCell ref="C387:J387"/>
    <mergeCell ref="C389:J389"/>
    <mergeCell ref="C391:J391"/>
    <mergeCell ref="B372:H372"/>
    <mergeCell ref="B373:H373"/>
    <mergeCell ref="B381:J381"/>
    <mergeCell ref="A376:H376"/>
    <mergeCell ref="A377:H377"/>
    <mergeCell ref="A378:H378"/>
    <mergeCell ref="B366:H366"/>
    <mergeCell ref="B367:H367"/>
    <mergeCell ref="B368:H368"/>
    <mergeCell ref="B369:H369"/>
    <mergeCell ref="B370:H370"/>
    <mergeCell ref="B371:H371"/>
    <mergeCell ref="B308:H308"/>
    <mergeCell ref="B309:H309"/>
    <mergeCell ref="B310:H310"/>
    <mergeCell ref="C314:L314"/>
    <mergeCell ref="B364:H364"/>
    <mergeCell ref="B365:H365"/>
    <mergeCell ref="B302:H302"/>
    <mergeCell ref="B303:H303"/>
    <mergeCell ref="B304:H304"/>
    <mergeCell ref="B305:H305"/>
    <mergeCell ref="B306:H306"/>
    <mergeCell ref="B307:H307"/>
    <mergeCell ref="B254:H254"/>
    <mergeCell ref="A257:A258"/>
    <mergeCell ref="B257:B258"/>
    <mergeCell ref="C257:L257"/>
    <mergeCell ref="M257:M258"/>
    <mergeCell ref="B301:H301"/>
    <mergeCell ref="B248:H248"/>
    <mergeCell ref="B249:H249"/>
    <mergeCell ref="B250:H250"/>
    <mergeCell ref="B251:H251"/>
    <mergeCell ref="B252:H252"/>
    <mergeCell ref="B253:H253"/>
    <mergeCell ref="B242:H242"/>
    <mergeCell ref="B243:H243"/>
    <mergeCell ref="A244:H244"/>
    <mergeCell ref="B245:H245"/>
    <mergeCell ref="B246:H246"/>
    <mergeCell ref="B247:H247"/>
    <mergeCell ref="B236:H236"/>
    <mergeCell ref="B237:H237"/>
    <mergeCell ref="B238:H238"/>
    <mergeCell ref="B239:H239"/>
    <mergeCell ref="B240:H240"/>
    <mergeCell ref="B241:H241"/>
    <mergeCell ref="A232:B232"/>
    <mergeCell ref="C232:D232"/>
    <mergeCell ref="E232:G232"/>
    <mergeCell ref="A233:H233"/>
    <mergeCell ref="B234:H234"/>
    <mergeCell ref="B235:H235"/>
    <mergeCell ref="D140:E140"/>
    <mergeCell ref="D141:E141"/>
    <mergeCell ref="D142:E142"/>
    <mergeCell ref="D143:E143"/>
    <mergeCell ref="A231:B231"/>
    <mergeCell ref="C231:D231"/>
    <mergeCell ref="E231:G231"/>
    <mergeCell ref="A133:H133"/>
    <mergeCell ref="A134:B134"/>
    <mergeCell ref="C134:D134"/>
    <mergeCell ref="E134:G134"/>
    <mergeCell ref="D138:E138"/>
    <mergeCell ref="D139:E139"/>
    <mergeCell ref="A129:H129"/>
    <mergeCell ref="A130:B130"/>
    <mergeCell ref="C130:D130"/>
    <mergeCell ref="E130:G130"/>
    <mergeCell ref="A131:H131"/>
    <mergeCell ref="A132:B132"/>
    <mergeCell ref="C132:D132"/>
    <mergeCell ref="E132:G132"/>
    <mergeCell ref="A124:H124"/>
    <mergeCell ref="A125:B125"/>
    <mergeCell ref="C125:D125"/>
    <mergeCell ref="E125:G125"/>
    <mergeCell ref="A128:B128"/>
    <mergeCell ref="C128:D128"/>
    <mergeCell ref="E128:G128"/>
    <mergeCell ref="A120:H120"/>
    <mergeCell ref="A121:B121"/>
    <mergeCell ref="C121:D121"/>
    <mergeCell ref="E121:G121"/>
    <mergeCell ref="A122:H122"/>
    <mergeCell ref="A123:B123"/>
    <mergeCell ref="C123:D123"/>
    <mergeCell ref="E123:G123"/>
    <mergeCell ref="A115:H115"/>
    <mergeCell ref="A116:B116"/>
    <mergeCell ref="C116:D116"/>
    <mergeCell ref="E116:G116"/>
    <mergeCell ref="A119:B119"/>
    <mergeCell ref="C119:D119"/>
    <mergeCell ref="E119:G119"/>
    <mergeCell ref="A111:H111"/>
    <mergeCell ref="A112:B112"/>
    <mergeCell ref="C112:D112"/>
    <mergeCell ref="E112:G112"/>
    <mergeCell ref="A113:H113"/>
    <mergeCell ref="A114:B114"/>
    <mergeCell ref="C114:D114"/>
    <mergeCell ref="E114:G114"/>
    <mergeCell ref="A106:H106"/>
    <mergeCell ref="A107:B107"/>
    <mergeCell ref="C107:D107"/>
    <mergeCell ref="E107:G107"/>
    <mergeCell ref="A110:B110"/>
    <mergeCell ref="C110:D110"/>
    <mergeCell ref="E110:G110"/>
    <mergeCell ref="A102:H102"/>
    <mergeCell ref="A103:B103"/>
    <mergeCell ref="C103:D103"/>
    <mergeCell ref="E103:G103"/>
    <mergeCell ref="A104:H104"/>
    <mergeCell ref="A105:B105"/>
    <mergeCell ref="C105:D105"/>
    <mergeCell ref="E105:G105"/>
    <mergeCell ref="A97:H97"/>
    <mergeCell ref="A98:B98"/>
    <mergeCell ref="C98:D98"/>
    <mergeCell ref="E98:G98"/>
    <mergeCell ref="A101:B101"/>
    <mergeCell ref="C101:D101"/>
    <mergeCell ref="E101:G101"/>
    <mergeCell ref="A93:H93"/>
    <mergeCell ref="A94:B94"/>
    <mergeCell ref="C94:D94"/>
    <mergeCell ref="E94:G94"/>
    <mergeCell ref="A95:H95"/>
    <mergeCell ref="A96:B96"/>
    <mergeCell ref="C96:D96"/>
    <mergeCell ref="E96:G96"/>
    <mergeCell ref="A88:H88"/>
    <mergeCell ref="A89:B89"/>
    <mergeCell ref="C89:D89"/>
    <mergeCell ref="E89:G89"/>
    <mergeCell ref="A92:B92"/>
    <mergeCell ref="C92:D92"/>
    <mergeCell ref="E92:G92"/>
    <mergeCell ref="A84:H84"/>
    <mergeCell ref="A85:B85"/>
    <mergeCell ref="C85:D85"/>
    <mergeCell ref="E85:G85"/>
    <mergeCell ref="A86:H86"/>
    <mergeCell ref="A87:B87"/>
    <mergeCell ref="C87:D87"/>
    <mergeCell ref="E87:G87"/>
    <mergeCell ref="A79:H79"/>
    <mergeCell ref="A80:B80"/>
    <mergeCell ref="C80:D80"/>
    <mergeCell ref="E80:G80"/>
    <mergeCell ref="A83:B83"/>
    <mergeCell ref="C83:D83"/>
    <mergeCell ref="E83:G83"/>
    <mergeCell ref="A75:H75"/>
    <mergeCell ref="A76:B76"/>
    <mergeCell ref="C76:D76"/>
    <mergeCell ref="E76:G76"/>
    <mergeCell ref="A77:H77"/>
    <mergeCell ref="A78:B78"/>
    <mergeCell ref="C78:D78"/>
    <mergeCell ref="E78:G78"/>
    <mergeCell ref="A70:H70"/>
    <mergeCell ref="A71:B71"/>
    <mergeCell ref="C71:D71"/>
    <mergeCell ref="E71:G71"/>
    <mergeCell ref="A74:B74"/>
    <mergeCell ref="C74:D74"/>
    <mergeCell ref="E74:G74"/>
    <mergeCell ref="A66:H66"/>
    <mergeCell ref="A67:B67"/>
    <mergeCell ref="C67:D67"/>
    <mergeCell ref="E67:G67"/>
    <mergeCell ref="A68:H68"/>
    <mergeCell ref="A69:B69"/>
    <mergeCell ref="C69:D69"/>
    <mergeCell ref="E69:G69"/>
    <mergeCell ref="A61:H61"/>
    <mergeCell ref="A62:B62"/>
    <mergeCell ref="C62:D62"/>
    <mergeCell ref="E62:G62"/>
    <mergeCell ref="A65:B65"/>
    <mergeCell ref="C65:D65"/>
    <mergeCell ref="E65:G65"/>
    <mergeCell ref="A57:H57"/>
    <mergeCell ref="A58:B58"/>
    <mergeCell ref="C58:D58"/>
    <mergeCell ref="E58:G58"/>
    <mergeCell ref="A59:H59"/>
    <mergeCell ref="A60:B60"/>
    <mergeCell ref="C60:D60"/>
    <mergeCell ref="E60:G60"/>
    <mergeCell ref="A52:H52"/>
    <mergeCell ref="A53:B53"/>
    <mergeCell ref="C53:D53"/>
    <mergeCell ref="E53:G53"/>
    <mergeCell ref="A56:B56"/>
    <mergeCell ref="C56:D56"/>
    <mergeCell ref="E56:G56"/>
    <mergeCell ref="A48:H48"/>
    <mergeCell ref="A49:B49"/>
    <mergeCell ref="C49:D49"/>
    <mergeCell ref="E49:G49"/>
    <mergeCell ref="A50:H50"/>
    <mergeCell ref="A51:B51"/>
    <mergeCell ref="C51:D51"/>
    <mergeCell ref="E51:G51"/>
    <mergeCell ref="A30:J30"/>
    <mergeCell ref="A31:J31"/>
    <mergeCell ref="A34:J34"/>
    <mergeCell ref="A35:J35"/>
    <mergeCell ref="A38:J38"/>
    <mergeCell ref="A47:B47"/>
    <mergeCell ref="C47:D47"/>
    <mergeCell ref="E47:G47"/>
    <mergeCell ref="A20:J20"/>
    <mergeCell ref="A21:J21"/>
    <mergeCell ref="A22:J22"/>
    <mergeCell ref="A23:J23"/>
    <mergeCell ref="A26:J26"/>
    <mergeCell ref="A27:J27"/>
    <mergeCell ref="A1:J1"/>
    <mergeCell ref="A2:J2"/>
    <mergeCell ref="A3:J3"/>
    <mergeCell ref="A4:J4"/>
    <mergeCell ref="A5:J5"/>
    <mergeCell ref="A7:J7"/>
  </mergeCells>
  <pageMargins left="0.7" right="0.35" top="0.75" bottom="0.75" header="0.3" footer="0.3"/>
  <pageSetup paperSize="9" scale="89" orientation="portrait" horizontalDpi="4294967293" r:id="rId1"/>
  <drawing r:id="rId2"/>
</worksheet>
</file>

<file path=xl/worksheets/sheet50.xml><?xml version="1.0" encoding="utf-8"?>
<worksheet xmlns="http://schemas.openxmlformats.org/spreadsheetml/2006/main" xmlns:r="http://schemas.openxmlformats.org/officeDocument/2006/relationships">
  <dimension ref="A1:N399"/>
  <sheetViews>
    <sheetView view="pageBreakPreview" topLeftCell="A23" zoomScale="85" zoomScaleNormal="85" zoomScaleSheetLayoutView="85" workbookViewId="0">
      <selection activeCell="C391" sqref="C391:J391"/>
    </sheetView>
  </sheetViews>
  <sheetFormatPr defaultRowHeight="17.25" customHeight="1"/>
  <cols>
    <col min="1" max="1" width="4.42578125" style="1" customWidth="1"/>
    <col min="2" max="2" width="20.7109375" style="1" customWidth="1"/>
    <col min="3" max="3" width="11.85546875" style="1" customWidth="1"/>
    <col min="4" max="4" width="9.85546875" style="1" customWidth="1"/>
    <col min="5" max="6" width="11.85546875" style="1" customWidth="1"/>
    <col min="7" max="7" width="15" style="1" customWidth="1"/>
    <col min="8" max="8" width="11.85546875" style="1" customWidth="1"/>
    <col min="9" max="10" width="2.7109375" style="1" customWidth="1"/>
    <col min="11" max="13" width="8.28515625" style="1" customWidth="1"/>
    <col min="14" max="15" width="11.85546875" style="1" customWidth="1"/>
    <col min="16" max="16384" width="9.140625" style="1"/>
  </cols>
  <sheetData>
    <row r="1" spans="1:14" ht="17.25" customHeight="1">
      <c r="A1" s="352" t="str">
        <f>alokasi!A1</f>
        <v>PEMERINTAH KABUPATEN HULU SUNGAI SELATAN</v>
      </c>
      <c r="B1" s="352"/>
      <c r="C1" s="352"/>
      <c r="D1" s="352"/>
      <c r="E1" s="352"/>
      <c r="F1" s="352"/>
      <c r="G1" s="352"/>
      <c r="H1" s="352"/>
      <c r="I1" s="352"/>
      <c r="J1" s="352"/>
    </row>
    <row r="2" spans="1:14" ht="17.25" customHeight="1">
      <c r="A2" s="352" t="str">
        <f>alokasi!A2</f>
        <v>DINAS PENDIDIKAN</v>
      </c>
      <c r="B2" s="352"/>
      <c r="C2" s="352"/>
      <c r="D2" s="352"/>
      <c r="E2" s="352"/>
      <c r="F2" s="352"/>
      <c r="G2" s="352"/>
      <c r="H2" s="352"/>
      <c r="I2" s="352"/>
      <c r="J2" s="352"/>
    </row>
    <row r="3" spans="1:14" ht="17.25" customHeight="1">
      <c r="A3" s="349" t="str">
        <f>alokasi!A3</f>
        <v>SEKOLAH MENENGAH KEJURUAN NEGERI 2 KANDANGAN</v>
      </c>
      <c r="B3" s="349"/>
      <c r="C3" s="349"/>
      <c r="D3" s="349"/>
      <c r="E3" s="349"/>
      <c r="F3" s="349"/>
      <c r="G3" s="349"/>
      <c r="H3" s="349"/>
      <c r="I3" s="349"/>
      <c r="J3" s="349"/>
    </row>
    <row r="4" spans="1:14" ht="17.25" customHeight="1">
      <c r="A4" s="352" t="str">
        <f>alokasi!A4</f>
        <v>Jln .Gambah Dalam No 77 Telp. 22156 Kandangan 71215</v>
      </c>
      <c r="B4" s="352"/>
      <c r="C4" s="352"/>
      <c r="D4" s="352"/>
      <c r="E4" s="352"/>
      <c r="F4" s="352"/>
      <c r="G4" s="352"/>
      <c r="H4" s="352"/>
      <c r="I4" s="352"/>
      <c r="J4" s="352"/>
    </row>
    <row r="5" spans="1:14" ht="17.25" customHeight="1" thickBot="1">
      <c r="A5" s="478" t="str">
        <f>alokasi!A5</f>
        <v>Website : www.smkn2kandangan.sch.id  Email  : smkn2kdg@yahoo.co.id</v>
      </c>
      <c r="B5" s="478"/>
      <c r="C5" s="478"/>
      <c r="D5" s="478"/>
      <c r="E5" s="478"/>
      <c r="F5" s="478"/>
      <c r="G5" s="478"/>
      <c r="H5" s="478"/>
      <c r="I5" s="478"/>
      <c r="J5" s="478"/>
    </row>
    <row r="6" spans="1:14" ht="17.25" customHeight="1" thickTop="1"/>
    <row r="7" spans="1:14" ht="17.25" customHeight="1">
      <c r="A7" s="317" t="s">
        <v>58</v>
      </c>
      <c r="B7" s="317"/>
      <c r="C7" s="317"/>
      <c r="D7" s="317"/>
      <c r="E7" s="317"/>
      <c r="F7" s="317"/>
      <c r="G7" s="317"/>
      <c r="H7" s="317"/>
      <c r="I7" s="317"/>
      <c r="J7" s="317"/>
    </row>
    <row r="9" spans="1:14" ht="17.25" customHeight="1">
      <c r="A9" s="1" t="s">
        <v>373</v>
      </c>
      <c r="C9" s="1" t="str">
        <f>": "&amp;data!$C$3</f>
        <v>: SMKN 1 Barabai</v>
      </c>
    </row>
    <row r="10" spans="1:14" ht="17.25" customHeight="1">
      <c r="A10" s="1" t="s">
        <v>374</v>
      </c>
      <c r="C10" s="1" t="str">
        <f>": "&amp;data!$C$17</f>
        <v>: Bisnis dan Pemasaran</v>
      </c>
    </row>
    <row r="11" spans="1:14" ht="17.25" customHeight="1">
      <c r="A11" s="1" t="s">
        <v>200</v>
      </c>
      <c r="C11" s="1" t="str">
        <f>": "&amp;data!$C$18</f>
        <v>: Bisnis Daring dan Pemasaran</v>
      </c>
    </row>
    <row r="12" spans="1:14" ht="17.25" customHeight="1">
      <c r="A12" s="1" t="s">
        <v>0</v>
      </c>
      <c r="C12" s="1" t="str">
        <f>": "&amp;data!$C$5</f>
        <v>: Administrasi Transakssi</v>
      </c>
    </row>
    <row r="13" spans="1:14" ht="17.25" customHeight="1">
      <c r="A13" s="1" t="s">
        <v>1</v>
      </c>
      <c r="C13" s="1" t="str">
        <f>": "&amp;data!$C$6</f>
        <v>: XI  BDP</v>
      </c>
    </row>
    <row r="14" spans="1:14" ht="17.25" customHeight="1">
      <c r="A14" s="1" t="s">
        <v>38</v>
      </c>
      <c r="C14" s="1" t="str">
        <f>matrik!B4</f>
        <v>Genap</v>
      </c>
    </row>
    <row r="15" spans="1:14" ht="17.25" customHeight="1">
      <c r="A15" s="1" t="s">
        <v>378</v>
      </c>
      <c r="C15" s="96"/>
      <c r="D15" s="96"/>
      <c r="K15" s="1" t="s">
        <v>80</v>
      </c>
      <c r="L15" s="1" t="s">
        <v>385</v>
      </c>
      <c r="M15" s="1" t="s">
        <v>386</v>
      </c>
    </row>
    <row r="16" spans="1:14" ht="17.25" customHeight="1">
      <c r="A16" s="1" t="s">
        <v>379</v>
      </c>
      <c r="C16" s="96" t="e">
        <f>": "&amp;silabus!#REF!&amp;" JP"</f>
        <v>#REF!</v>
      </c>
      <c r="D16" s="96"/>
      <c r="K16" s="96" t="e">
        <f>silabus!#REF!</f>
        <v>#REF!</v>
      </c>
      <c r="L16" s="1" t="e">
        <f>K16*45</f>
        <v>#REF!</v>
      </c>
      <c r="M16" s="1" t="e">
        <f>L16-H49-H53</f>
        <v>#REF!</v>
      </c>
      <c r="N16" s="1" t="s">
        <v>80</v>
      </c>
    </row>
    <row r="17" spans="1:14" ht="17.25" customHeight="1">
      <c r="A17" s="1" t="s">
        <v>380</v>
      </c>
      <c r="C17" s="96" t="e">
        <f>": "&amp;silabus!#REF!&amp;" JP"</f>
        <v>#REF!</v>
      </c>
      <c r="D17" s="96"/>
      <c r="K17" s="96" t="e">
        <f>silabus!#REF!</f>
        <v>#REF!</v>
      </c>
      <c r="L17" s="1" t="e">
        <f>K17*45</f>
        <v>#REF!</v>
      </c>
      <c r="M17" s="1" t="e">
        <f>L17</f>
        <v>#REF!</v>
      </c>
      <c r="N17" s="1" t="s">
        <v>80</v>
      </c>
    </row>
    <row r="19" spans="1:14" ht="17.25" customHeight="1">
      <c r="A19" s="5" t="s">
        <v>59</v>
      </c>
    </row>
    <row r="20" spans="1:14" ht="17.25" customHeight="1">
      <c r="A20" s="327" t="str">
        <f>silabus!$A$14&amp;" "&amp;silabus!$B$14</f>
        <v>KI-1 : Menghayati dan mengamalkan ajaran agama yang dianutnya</v>
      </c>
      <c r="B20" s="327"/>
      <c r="C20" s="327"/>
      <c r="D20" s="327"/>
      <c r="E20" s="327"/>
      <c r="F20" s="327"/>
      <c r="G20" s="327"/>
      <c r="H20" s="327"/>
      <c r="I20" s="327"/>
      <c r="J20" s="327"/>
    </row>
    <row r="21" spans="1:14" ht="17.25" customHeight="1">
      <c r="A21" s="327" t="str">
        <f>silabus!$A$15&amp;" "&amp;silabus!$B$15</f>
        <v>KI-2 : Menghayati dan mengamalkan perilaku jujur, disiplin, santun, peduli (gotong royong, kerja sama, toleran, damai), bertanggung-jawab, responsif, dan proaktif melalui keteladanan, pemberian nasihat, penguatan, pembiasaan, dan pengkondisian secara berkesinambungan serta menunjukkan sikap sebagai bagian dari solusi atas berbagai permasalahan dalam berinteraksi secara efektif dengan lingkungan sosial dan alam serta dalam menempatkan diri sebagai cerminan bangsa dalam pergaulan dunia</v>
      </c>
      <c r="B21" s="327"/>
      <c r="C21" s="327"/>
      <c r="D21" s="327"/>
      <c r="E21" s="327"/>
      <c r="F21" s="327"/>
      <c r="G21" s="327"/>
      <c r="H21" s="327"/>
      <c r="I21" s="327"/>
      <c r="J21" s="327"/>
    </row>
    <row r="22" spans="1:14" ht="65.25" customHeight="1">
      <c r="A22" s="327" t="str">
        <f>silabus!$A$16&amp;" "&amp;silabus!$B$16</f>
        <v>KI-3 : Memahami, menerapkan, menganalisis, dan mengevaluasi tentang pengetahuan faktual, konseptual, operasional dasar, dan metakognitif sesuai dengan bidang dan lingkup kerja Bisnis Daring dan Pemasaran pada tingkat teknis, spesifik, detil, dan kompleks, berkenaan dengan ilmu pengetahuan, teknologi, seni, budaya, dan humaniora dalam konteks pengembangan potensi diri sebagai bagian dari keluarga, sekolah, dunia kerja, warga masyarakat nasional, regional, dan internasional.</v>
      </c>
      <c r="B22" s="327"/>
      <c r="C22" s="327"/>
      <c r="D22" s="327"/>
      <c r="E22" s="327"/>
      <c r="F22" s="327"/>
      <c r="G22" s="327"/>
      <c r="H22" s="327"/>
      <c r="I22" s="327"/>
      <c r="J22" s="327"/>
    </row>
    <row r="23" spans="1:14" ht="97.5" customHeight="1">
      <c r="A23" s="327" t="str">
        <f>silabus!$A$17&amp;" "&amp;silabus!$B$17</f>
        <v>KI-4 : Melaksanakan tugas spesifik dengan menggunakan alat, informasi, dan prosedur kerja yang lazim dilakukan serta memecahkan masalah sesuai dengan lingkup Administrasi Umum sebagai Dasar Bidang Bisnis dan Manajemen. Menampilkan kinerja di bawah bimbingan dengan mutu dan kuantitas yang terukur sesuai dengan standar kompetensi kerja. Menunjukkan keterampilan menalar, mengolah, dan menyaji secara efektif, kreatif, produktif, kritis, mandiri, kolaboratif, komunikatif, dan solutif dalam ranah abstrak terkait dengan pengembangan dari yang dipelajarinya di sekolah, serta mampu melaksanakan tugas spesifik di bawah pengawasan langsung. Menunjukkan keterampilan mempersepsi, kesiapan, meniru, membiasakan, gerak mahir, menjadikan gerak alami dalam ranah konkret terkait dengan pengembangan dari yang dipelajarinya di sekolah, serta mampu melaksanakan tugas spesifik di bawah pengawasan langsung.</v>
      </c>
      <c r="B23" s="327"/>
      <c r="C23" s="327"/>
      <c r="D23" s="327"/>
      <c r="E23" s="327"/>
      <c r="F23" s="327"/>
      <c r="G23" s="327"/>
      <c r="H23" s="327"/>
      <c r="I23" s="327"/>
      <c r="J23" s="327"/>
    </row>
    <row r="25" spans="1:14" ht="17.25" customHeight="1">
      <c r="A25" s="5" t="s">
        <v>60</v>
      </c>
    </row>
    <row r="26" spans="1:14" ht="17.25" customHeight="1">
      <c r="A26" s="327" t="e">
        <f>silabus!#REF!</f>
        <v>#REF!</v>
      </c>
      <c r="B26" s="327"/>
      <c r="C26" s="327"/>
      <c r="D26" s="327"/>
      <c r="E26" s="327"/>
      <c r="F26" s="327"/>
      <c r="G26" s="327"/>
      <c r="H26" s="327"/>
      <c r="I26" s="327"/>
      <c r="J26" s="327"/>
    </row>
    <row r="27" spans="1:14" ht="17.25" customHeight="1">
      <c r="A27" s="327" t="e">
        <f>silabus!#REF!</f>
        <v>#REF!</v>
      </c>
      <c r="B27" s="327"/>
      <c r="C27" s="327"/>
      <c r="D27" s="327"/>
      <c r="E27" s="327"/>
      <c r="F27" s="327"/>
      <c r="G27" s="327"/>
      <c r="H27" s="327"/>
      <c r="I27" s="327"/>
      <c r="J27" s="327"/>
    </row>
    <row r="29" spans="1:14" ht="17.25" customHeight="1">
      <c r="A29" s="5" t="s">
        <v>92</v>
      </c>
    </row>
    <row r="30" spans="1:14" ht="49.5" customHeight="1">
      <c r="A30" s="327" t="e">
        <f>silabus!#REF!</f>
        <v>#REF!</v>
      </c>
      <c r="B30" s="327"/>
      <c r="C30" s="327"/>
      <c r="D30" s="327"/>
      <c r="E30" s="327"/>
      <c r="F30" s="327"/>
      <c r="G30" s="327"/>
      <c r="H30" s="327"/>
      <c r="I30" s="327"/>
      <c r="J30" s="327"/>
    </row>
    <row r="31" spans="1:14" ht="50.25" customHeight="1">
      <c r="A31" s="327" t="e">
        <f>silabus!#REF!</f>
        <v>#REF!</v>
      </c>
      <c r="B31" s="327"/>
      <c r="C31" s="327"/>
      <c r="D31" s="327"/>
      <c r="E31" s="327"/>
      <c r="F31" s="327"/>
      <c r="G31" s="327"/>
      <c r="H31" s="327"/>
      <c r="I31" s="327"/>
      <c r="J31" s="327"/>
    </row>
    <row r="33" spans="1:10" ht="17.25" customHeight="1">
      <c r="A33" s="5" t="s">
        <v>93</v>
      </c>
    </row>
    <row r="34" spans="1:10" ht="63.75" customHeight="1">
      <c r="A34" s="327" t="e">
        <f>matrik!#REF!</f>
        <v>#REF!</v>
      </c>
      <c r="B34" s="327"/>
      <c r="C34" s="327"/>
      <c r="D34" s="327"/>
      <c r="E34" s="327"/>
      <c r="F34" s="327"/>
      <c r="G34" s="327"/>
      <c r="H34" s="327"/>
      <c r="I34" s="327"/>
      <c r="J34" s="327"/>
    </row>
    <row r="35" spans="1:10" ht="50.25" customHeight="1">
      <c r="A35" s="327" t="e">
        <f>matrik!#REF!</f>
        <v>#REF!</v>
      </c>
      <c r="B35" s="327"/>
      <c r="C35" s="327"/>
      <c r="D35" s="327"/>
      <c r="E35" s="327"/>
      <c r="F35" s="327"/>
      <c r="G35" s="327"/>
      <c r="H35" s="327"/>
      <c r="I35" s="327"/>
      <c r="J35" s="327"/>
    </row>
    <row r="37" spans="1:10" ht="17.25" customHeight="1">
      <c r="A37" s="5" t="s">
        <v>94</v>
      </c>
    </row>
    <row r="38" spans="1:10" ht="66" customHeight="1">
      <c r="A38" s="327" t="e">
        <f>silabus!#REF!</f>
        <v>#REF!</v>
      </c>
      <c r="B38" s="327"/>
      <c r="C38" s="327"/>
      <c r="D38" s="327"/>
      <c r="E38" s="327"/>
      <c r="F38" s="327"/>
      <c r="G38" s="327"/>
      <c r="H38" s="327"/>
      <c r="I38" s="327"/>
      <c r="J38" s="327"/>
    </row>
    <row r="40" spans="1:10" ht="17.25" customHeight="1">
      <c r="A40" s="5" t="s">
        <v>95</v>
      </c>
    </row>
    <row r="41" spans="1:10" ht="17.25" customHeight="1">
      <c r="A41" s="1">
        <v>1</v>
      </c>
      <c r="B41" s="1" t="s">
        <v>370</v>
      </c>
      <c r="C41" s="1" t="str">
        <f>data!$C$13</f>
        <v>Saintifik</v>
      </c>
    </row>
    <row r="42" spans="1:10" ht="17.25" customHeight="1">
      <c r="A42" s="1">
        <v>2</v>
      </c>
      <c r="B42" s="1" t="s">
        <v>371</v>
      </c>
      <c r="C42" s="1" t="str">
        <f>data!$C$14</f>
        <v>Problem based learning</v>
      </c>
    </row>
    <row r="43" spans="1:10" ht="17.25" customHeight="1">
      <c r="A43" s="1">
        <v>3</v>
      </c>
      <c r="B43" s="1" t="s">
        <v>372</v>
      </c>
      <c r="C43" s="1" t="str">
        <f>data!$C$15</f>
        <v>Paparan, diskusi, tanya jawab, praktik dan eksperimen</v>
      </c>
    </row>
    <row r="45" spans="1:10" ht="17.25" customHeight="1">
      <c r="A45" s="5" t="s">
        <v>96</v>
      </c>
    </row>
    <row r="46" spans="1:10" ht="17.25" customHeight="1">
      <c r="A46" s="1">
        <v>1</v>
      </c>
      <c r="B46" s="1" t="str">
        <f>"Pertemuan ke "&amp;A46&amp;" = "&amp;data!$C$12&amp;" JP"</f>
        <v>Pertemuan ke 1 = 6 JP</v>
      </c>
    </row>
    <row r="47" spans="1:10" s="307" customFormat="1" ht="63">
      <c r="A47" s="467" t="s">
        <v>97</v>
      </c>
      <c r="B47" s="337"/>
      <c r="C47" s="467" t="s">
        <v>18</v>
      </c>
      <c r="D47" s="468"/>
      <c r="E47" s="467" t="str">
        <f>"Deskripsi Kegiatan / Pendekatan "&amp;C41</f>
        <v>Deskripsi Kegiatan / Pendekatan Saintifik</v>
      </c>
      <c r="F47" s="474"/>
      <c r="G47" s="468"/>
      <c r="H47" s="306" t="s">
        <v>384</v>
      </c>
    </row>
    <row r="48" spans="1:10" ht="17.25" customHeight="1">
      <c r="A48" s="463" t="s">
        <v>98</v>
      </c>
      <c r="B48" s="464"/>
      <c r="C48" s="464"/>
      <c r="D48" s="464"/>
      <c r="E48" s="464"/>
      <c r="F48" s="464"/>
      <c r="G48" s="464"/>
      <c r="H48" s="465"/>
    </row>
    <row r="49" spans="1:8" ht="213.75" customHeight="1">
      <c r="A49" s="463"/>
      <c r="B49" s="465"/>
      <c r="C49" s="461"/>
      <c r="D49" s="462"/>
      <c r="E49" s="475" t="str">
        <f>"1. Guru memberi salam, selanjutnya menanyakan kabar peserta didik, dengan menyampaikan ucapan “Bagaimana kabar kalian hari ini? Sudah siapkah belajar? Siapa yang tidak hadir dalam pembelajaran hari ini"&amp;"
2. Guru meminta peserta didik untuk mengecek kerapian seragam dan kebersihan kelas, minimal di sekitar meja dan kursi tempat duduknya"&amp;"
3. Guru meminta salah satu peserta didik untuk memimpin do’a"&amp;" 
4. Guru mengajukan pertanyaan tentang, materi pelajaran
5. Guru menyampaikan KD dan tujuan pembelajaran ranah pengetahuan yang akan dicapai"&amp;"
6. Guru menyampaikan manfaat pelajaran
7. Guru membagi kelas dalam kelompok yang masing-masing beranggotakan 3 peserta didik"</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pengetahuan yang akan dicapai
6. Guru menyampaikan manfaat pelajaran
7. Guru membagi kelas dalam kelompok yang masing-masing beranggotakan 3 peserta didik</v>
      </c>
      <c r="F49" s="476"/>
      <c r="G49" s="477"/>
      <c r="H49" s="309">
        <v>15</v>
      </c>
    </row>
    <row r="50" spans="1:8" ht="17.25" customHeight="1">
      <c r="A50" s="463" t="s">
        <v>99</v>
      </c>
      <c r="B50" s="464"/>
      <c r="C50" s="464"/>
      <c r="D50" s="464"/>
      <c r="E50" s="464"/>
      <c r="F50" s="464"/>
      <c r="G50" s="464"/>
      <c r="H50" s="465"/>
    </row>
    <row r="51" spans="1:8" ht="238.5" customHeight="1">
      <c r="A51" s="463"/>
      <c r="B51" s="465"/>
      <c r="C51" s="475" t="str">
        <f>matrik!C13</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51" s="477"/>
      <c r="E51" s="475" t="e">
        <f>silabus!#REF!</f>
        <v>#REF!</v>
      </c>
      <c r="F51" s="476"/>
      <c r="G51" s="477"/>
      <c r="H51" s="309" t="e">
        <f>M16</f>
        <v>#REF!</v>
      </c>
    </row>
    <row r="52" spans="1:8" ht="17.25" customHeight="1">
      <c r="A52" s="463" t="s">
        <v>100</v>
      </c>
      <c r="B52" s="464"/>
      <c r="C52" s="464"/>
      <c r="D52" s="464"/>
      <c r="E52" s="464"/>
      <c r="F52" s="464"/>
      <c r="G52" s="464"/>
      <c r="H52" s="465"/>
    </row>
    <row r="53" spans="1:8" ht="112.5" customHeight="1">
      <c r="A53" s="463"/>
      <c r="B53" s="465"/>
      <c r="C53" s="463"/>
      <c r="D53" s="465"/>
      <c r="E53" s="475" t="s">
        <v>383</v>
      </c>
      <c r="F53" s="476"/>
      <c r="G53" s="477"/>
      <c r="H53" s="309">
        <v>15</v>
      </c>
    </row>
    <row r="55" spans="1:8" ht="17.25" customHeight="1">
      <c r="A55" s="1">
        <v>2</v>
      </c>
      <c r="B55" s="1" t="str">
        <f>"Pertemuan ke "&amp;A55&amp;" = "&amp;data!$C$12&amp;" JP"</f>
        <v>Pertemuan ke 2 = 6 JP</v>
      </c>
    </row>
    <row r="56" spans="1:8" ht="17.25" customHeight="1">
      <c r="A56" s="467" t="s">
        <v>97</v>
      </c>
      <c r="B56" s="337"/>
      <c r="C56" s="467" t="s">
        <v>18</v>
      </c>
      <c r="D56" s="468"/>
      <c r="E56" s="467" t="str">
        <f>E47</f>
        <v>Deskripsi Kegiatan / Pendekatan Saintifik</v>
      </c>
      <c r="F56" s="474"/>
      <c r="G56" s="468"/>
      <c r="H56" s="306" t="s">
        <v>35</v>
      </c>
    </row>
    <row r="57" spans="1:8" ht="17.25" customHeight="1">
      <c r="A57" s="463" t="s">
        <v>98</v>
      </c>
      <c r="B57" s="464"/>
      <c r="C57" s="464"/>
      <c r="D57" s="464"/>
      <c r="E57" s="464"/>
      <c r="F57" s="464"/>
      <c r="G57" s="464"/>
      <c r="H57" s="465"/>
    </row>
    <row r="58" spans="1:8" ht="213.75" customHeight="1">
      <c r="A58" s="463"/>
      <c r="B58" s="465"/>
      <c r="C58" s="489"/>
      <c r="D58" s="490"/>
      <c r="E58" s="475" t="str">
        <f>"1. Guru memberi salam, selanjutnya menanyakan kabar peserta didik, dengan menyampaikan ucapan “Bagaimana kabar kalian hari ini? Sudah siapkah belajar? Siapa yang tidak hadir dalam pembelajaran hari ini"&amp;"
2. Guru meminta peserta didik untuk mengecek kerapian seragam dan kebersihan kelas, minimal di sekitar meja dan kursi tempat duduknya"&amp;"
3. Guru meminta salah satu peserta didik untuk memimpin do’a"&amp;" 
4. Guru mengajukan pertanyaan tentang, materi pelajaran
5. Guru menyampaikan KD dan tujuan pembelajaran ranah keterampilan yang akan dicapai"&amp;"
6. Guru menyampaikan manfaat pelajaran
7. Guru membagi kelas dalam kelompok yang masing-masing beranggotakan 3 peserta didik"</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58" s="476"/>
      <c r="G58" s="477"/>
      <c r="H58" s="309">
        <f>H49</f>
        <v>15</v>
      </c>
    </row>
    <row r="59" spans="1:8" ht="17.25" customHeight="1">
      <c r="A59" s="463" t="s">
        <v>99</v>
      </c>
      <c r="B59" s="464"/>
      <c r="C59" s="464"/>
      <c r="D59" s="464"/>
      <c r="E59" s="464"/>
      <c r="F59" s="464"/>
      <c r="G59" s="464"/>
      <c r="H59" s="465"/>
    </row>
    <row r="60" spans="1:8" ht="236.25" customHeight="1">
      <c r="A60" s="463"/>
      <c r="B60" s="465"/>
      <c r="C60" s="475" t="str">
        <f>C51</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60" s="477"/>
      <c r="E60" s="475" t="e">
        <f>E51</f>
        <v>#REF!</v>
      </c>
      <c r="F60" s="476"/>
      <c r="G60" s="477"/>
      <c r="H60" s="309" t="e">
        <f>H51</f>
        <v>#REF!</v>
      </c>
    </row>
    <row r="61" spans="1:8" ht="17.25" customHeight="1">
      <c r="A61" s="463" t="s">
        <v>100</v>
      </c>
      <c r="B61" s="464"/>
      <c r="C61" s="464"/>
      <c r="D61" s="464"/>
      <c r="E61" s="464"/>
      <c r="F61" s="464"/>
      <c r="G61" s="464"/>
      <c r="H61" s="465"/>
    </row>
    <row r="62" spans="1:8" ht="112.5" customHeight="1">
      <c r="A62" s="463"/>
      <c r="B62" s="465"/>
      <c r="C62" s="336"/>
      <c r="D62" s="337"/>
      <c r="E62" s="475" t="str">
        <f>E53</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62" s="476"/>
      <c r="G62" s="477"/>
      <c r="H62" s="309">
        <f>H53</f>
        <v>15</v>
      </c>
    </row>
    <row r="63" spans="1:8" ht="17.25" hidden="1" customHeight="1"/>
    <row r="64" spans="1:8" ht="17.25" hidden="1" customHeight="1">
      <c r="A64" s="1">
        <v>3</v>
      </c>
      <c r="B64" s="1" t="str">
        <f>"Pertemuan ke "&amp;A64&amp;" = "&amp;data!$C$12&amp;" JP"</f>
        <v>Pertemuan ke 3 = 6 JP</v>
      </c>
    </row>
    <row r="65" spans="1:8" ht="17.25" hidden="1" customHeight="1">
      <c r="A65" s="467" t="s">
        <v>97</v>
      </c>
      <c r="B65" s="337"/>
      <c r="C65" s="467" t="s">
        <v>18</v>
      </c>
      <c r="D65" s="468"/>
      <c r="E65" s="467" t="str">
        <f>E56</f>
        <v>Deskripsi Kegiatan / Pendekatan Saintifik</v>
      </c>
      <c r="F65" s="474"/>
      <c r="G65" s="468"/>
      <c r="H65" s="306" t="s">
        <v>35</v>
      </c>
    </row>
    <row r="66" spans="1:8" ht="17.25" hidden="1" customHeight="1">
      <c r="A66" s="463" t="s">
        <v>98</v>
      </c>
      <c r="B66" s="464"/>
      <c r="C66" s="464"/>
      <c r="D66" s="464"/>
      <c r="E66" s="464"/>
      <c r="F66" s="464"/>
      <c r="G66" s="464"/>
      <c r="H66" s="465"/>
    </row>
    <row r="67" spans="1:8" ht="213.75" hidden="1" customHeight="1">
      <c r="A67" s="463"/>
      <c r="B67" s="465"/>
      <c r="C67" s="461"/>
      <c r="D67" s="462"/>
      <c r="E67" s="475" t="str">
        <f>E58</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67" s="476"/>
      <c r="G67" s="477"/>
      <c r="H67" s="310">
        <f>H58</f>
        <v>15</v>
      </c>
    </row>
    <row r="68" spans="1:8" ht="17.25" hidden="1" customHeight="1">
      <c r="A68" s="463" t="s">
        <v>99</v>
      </c>
      <c r="B68" s="464"/>
      <c r="C68" s="464"/>
      <c r="D68" s="464"/>
      <c r="E68" s="464"/>
      <c r="F68" s="464"/>
      <c r="G68" s="464"/>
      <c r="H68" s="465"/>
    </row>
    <row r="69" spans="1:8" ht="234.75" hidden="1" customHeight="1">
      <c r="A69" s="463"/>
      <c r="B69" s="465"/>
      <c r="C69" s="475" t="str">
        <f>C60</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69" s="477"/>
      <c r="E69" s="475" t="e">
        <f>E60</f>
        <v>#REF!</v>
      </c>
      <c r="F69" s="476"/>
      <c r="G69" s="477"/>
      <c r="H69" s="309" t="e">
        <f>H60</f>
        <v>#REF!</v>
      </c>
    </row>
    <row r="70" spans="1:8" ht="17.25" hidden="1" customHeight="1">
      <c r="A70" s="463" t="s">
        <v>100</v>
      </c>
      <c r="B70" s="464"/>
      <c r="C70" s="464"/>
      <c r="D70" s="464"/>
      <c r="E70" s="464"/>
      <c r="F70" s="464"/>
      <c r="G70" s="464"/>
      <c r="H70" s="465"/>
    </row>
    <row r="71" spans="1:8" ht="112.5" hidden="1" customHeight="1">
      <c r="A71" s="463"/>
      <c r="B71" s="465"/>
      <c r="C71" s="336"/>
      <c r="D71" s="337"/>
      <c r="E71" s="475" t="str">
        <f>E62</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71" s="476"/>
      <c r="G71" s="477"/>
      <c r="H71" s="309">
        <f>H62</f>
        <v>15</v>
      </c>
    </row>
    <row r="72" spans="1:8" ht="17.25" hidden="1" customHeight="1"/>
    <row r="73" spans="1:8" ht="17.25" hidden="1" customHeight="1">
      <c r="A73" s="1">
        <v>4</v>
      </c>
      <c r="B73" s="1" t="str">
        <f>"Pertemuan ke "&amp;A73&amp;" = "&amp;data!$C$12&amp;" JP"</f>
        <v>Pertemuan ke 4 = 6 JP</v>
      </c>
    </row>
    <row r="74" spans="1:8" ht="17.25" hidden="1" customHeight="1">
      <c r="A74" s="467" t="s">
        <v>97</v>
      </c>
      <c r="B74" s="337"/>
      <c r="C74" s="467" t="s">
        <v>18</v>
      </c>
      <c r="D74" s="468"/>
      <c r="E74" s="467" t="str">
        <f>E65</f>
        <v>Deskripsi Kegiatan / Pendekatan Saintifik</v>
      </c>
      <c r="F74" s="474"/>
      <c r="G74" s="468"/>
      <c r="H74" s="306" t="s">
        <v>35</v>
      </c>
    </row>
    <row r="75" spans="1:8" ht="17.25" hidden="1" customHeight="1">
      <c r="A75" s="463" t="s">
        <v>98</v>
      </c>
      <c r="B75" s="464"/>
      <c r="C75" s="464"/>
      <c r="D75" s="464"/>
      <c r="E75" s="464"/>
      <c r="F75" s="464"/>
      <c r="G75" s="464"/>
      <c r="H75" s="465"/>
    </row>
    <row r="76" spans="1:8" ht="213.75" hidden="1" customHeight="1">
      <c r="A76" s="463"/>
      <c r="B76" s="465"/>
      <c r="C76" s="336"/>
      <c r="D76" s="337"/>
      <c r="E76" s="475" t="str">
        <f>E67</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76" s="476"/>
      <c r="G76" s="477"/>
      <c r="H76" s="309">
        <f>H67</f>
        <v>15</v>
      </c>
    </row>
    <row r="77" spans="1:8" ht="17.25" hidden="1" customHeight="1">
      <c r="A77" s="463" t="s">
        <v>99</v>
      </c>
      <c r="B77" s="464"/>
      <c r="C77" s="464"/>
      <c r="D77" s="464"/>
      <c r="E77" s="464"/>
      <c r="F77" s="464"/>
      <c r="G77" s="464"/>
      <c r="H77" s="465"/>
    </row>
    <row r="78" spans="1:8" ht="235.5" hidden="1" customHeight="1">
      <c r="A78" s="463"/>
      <c r="B78" s="465"/>
      <c r="C78" s="475" t="str">
        <f>C69</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78" s="477"/>
      <c r="E78" s="475" t="e">
        <f>E69</f>
        <v>#REF!</v>
      </c>
      <c r="F78" s="476"/>
      <c r="G78" s="477"/>
      <c r="H78" s="309" t="e">
        <f>H69</f>
        <v>#REF!</v>
      </c>
    </row>
    <row r="79" spans="1:8" ht="17.25" hidden="1" customHeight="1">
      <c r="A79" s="463" t="s">
        <v>100</v>
      </c>
      <c r="B79" s="464"/>
      <c r="C79" s="464"/>
      <c r="D79" s="464"/>
      <c r="E79" s="464"/>
      <c r="F79" s="464"/>
      <c r="G79" s="464"/>
      <c r="H79" s="465"/>
    </row>
    <row r="80" spans="1:8" ht="112.5" hidden="1" customHeight="1">
      <c r="A80" s="463"/>
      <c r="B80" s="465"/>
      <c r="C80" s="336"/>
      <c r="D80" s="337"/>
      <c r="E80" s="475" t="str">
        <f>E71</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80" s="476"/>
      <c r="G80" s="477"/>
      <c r="H80" s="309">
        <f>H71</f>
        <v>15</v>
      </c>
    </row>
    <row r="81" spans="1:8" ht="17.25" hidden="1" customHeight="1"/>
    <row r="82" spans="1:8" ht="17.25" hidden="1" customHeight="1">
      <c r="A82" s="1">
        <v>5</v>
      </c>
      <c r="B82" s="1" t="str">
        <f>"Pertemuan ke "&amp;A82&amp;" = "&amp;data!$C$12&amp;" JP"</f>
        <v>Pertemuan ke 5 = 6 JP</v>
      </c>
    </row>
    <row r="83" spans="1:8" ht="17.25" hidden="1" customHeight="1">
      <c r="A83" s="467" t="s">
        <v>97</v>
      </c>
      <c r="B83" s="337"/>
      <c r="C83" s="467" t="s">
        <v>18</v>
      </c>
      <c r="D83" s="468"/>
      <c r="E83" s="467" t="str">
        <f>E74</f>
        <v>Deskripsi Kegiatan / Pendekatan Saintifik</v>
      </c>
      <c r="F83" s="474"/>
      <c r="G83" s="468"/>
      <c r="H83" s="306" t="s">
        <v>35</v>
      </c>
    </row>
    <row r="84" spans="1:8" ht="17.25" hidden="1" customHeight="1">
      <c r="A84" s="463" t="s">
        <v>98</v>
      </c>
      <c r="B84" s="464"/>
      <c r="C84" s="464"/>
      <c r="D84" s="464"/>
      <c r="E84" s="464"/>
      <c r="F84" s="464"/>
      <c r="G84" s="464"/>
      <c r="H84" s="465"/>
    </row>
    <row r="85" spans="1:8" ht="17.25" hidden="1" customHeight="1">
      <c r="A85" s="463"/>
      <c r="B85" s="465"/>
      <c r="C85" s="336"/>
      <c r="D85" s="337"/>
      <c r="E85" s="336" t="str">
        <f>E76</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85" s="473"/>
      <c r="G85" s="337"/>
      <c r="H85" s="309">
        <f>H76</f>
        <v>15</v>
      </c>
    </row>
    <row r="86" spans="1:8" ht="17.25" hidden="1" customHeight="1">
      <c r="A86" s="463" t="s">
        <v>99</v>
      </c>
      <c r="B86" s="464"/>
      <c r="C86" s="464"/>
      <c r="D86" s="464"/>
      <c r="E86" s="464"/>
      <c r="F86" s="464"/>
      <c r="G86" s="464"/>
      <c r="H86" s="465"/>
    </row>
    <row r="87" spans="1:8" ht="17.25" hidden="1" customHeight="1">
      <c r="A87" s="463"/>
      <c r="B87" s="465"/>
      <c r="C87" s="336" t="str">
        <f>C78</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87" s="337"/>
      <c r="E87" s="336" t="e">
        <f>E78</f>
        <v>#REF!</v>
      </c>
      <c r="F87" s="473"/>
      <c r="G87" s="337"/>
      <c r="H87" s="309" t="e">
        <f>H78</f>
        <v>#REF!</v>
      </c>
    </row>
    <row r="88" spans="1:8" ht="17.25" hidden="1" customHeight="1">
      <c r="A88" s="463" t="s">
        <v>100</v>
      </c>
      <c r="B88" s="464"/>
      <c r="C88" s="464"/>
      <c r="D88" s="464"/>
      <c r="E88" s="464"/>
      <c r="F88" s="464"/>
      <c r="G88" s="464"/>
      <c r="H88" s="465"/>
    </row>
    <row r="89" spans="1:8" ht="17.25" hidden="1" customHeight="1">
      <c r="A89" s="463"/>
      <c r="B89" s="465"/>
      <c r="C89" s="336"/>
      <c r="D89" s="337"/>
      <c r="E89" s="336" t="str">
        <f>E80</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89" s="473"/>
      <c r="G89" s="337"/>
      <c r="H89" s="309">
        <f>H80</f>
        <v>15</v>
      </c>
    </row>
    <row r="90" spans="1:8" ht="17.25" hidden="1" customHeight="1"/>
    <row r="91" spans="1:8" ht="17.25" hidden="1" customHeight="1">
      <c r="A91" s="1">
        <v>6</v>
      </c>
      <c r="B91" s="1" t="str">
        <f>"Pertemuan ke "&amp;A91&amp;" = "&amp;data!$C$12&amp;" JP"</f>
        <v>Pertemuan ke 6 = 6 JP</v>
      </c>
    </row>
    <row r="92" spans="1:8" ht="17.25" hidden="1" customHeight="1">
      <c r="A92" s="467" t="s">
        <v>97</v>
      </c>
      <c r="B92" s="337"/>
      <c r="C92" s="467" t="s">
        <v>18</v>
      </c>
      <c r="D92" s="468"/>
      <c r="E92" s="467" t="str">
        <f>E83</f>
        <v>Deskripsi Kegiatan / Pendekatan Saintifik</v>
      </c>
      <c r="F92" s="474"/>
      <c r="G92" s="468"/>
      <c r="H92" s="306" t="s">
        <v>35</v>
      </c>
    </row>
    <row r="93" spans="1:8" ht="17.25" hidden="1" customHeight="1">
      <c r="A93" s="463" t="s">
        <v>98</v>
      </c>
      <c r="B93" s="464"/>
      <c r="C93" s="464"/>
      <c r="D93" s="464"/>
      <c r="E93" s="464"/>
      <c r="F93" s="464"/>
      <c r="G93" s="464"/>
      <c r="H93" s="465"/>
    </row>
    <row r="94" spans="1:8" ht="17.25" hidden="1" customHeight="1">
      <c r="A94" s="463"/>
      <c r="B94" s="465"/>
      <c r="C94" s="336"/>
      <c r="D94" s="337"/>
      <c r="E94" s="336" t="str">
        <f>E85</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94" s="473"/>
      <c r="G94" s="337"/>
      <c r="H94" s="309">
        <f>H85</f>
        <v>15</v>
      </c>
    </row>
    <row r="95" spans="1:8" ht="17.25" hidden="1" customHeight="1">
      <c r="A95" s="463" t="s">
        <v>99</v>
      </c>
      <c r="B95" s="464"/>
      <c r="C95" s="464"/>
      <c r="D95" s="464"/>
      <c r="E95" s="464"/>
      <c r="F95" s="464"/>
      <c r="G95" s="464"/>
      <c r="H95" s="465"/>
    </row>
    <row r="96" spans="1:8" ht="17.25" hidden="1" customHeight="1">
      <c r="A96" s="463"/>
      <c r="B96" s="465"/>
      <c r="C96" s="336" t="str">
        <f>C87</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96" s="337"/>
      <c r="E96" s="336" t="e">
        <f>E87</f>
        <v>#REF!</v>
      </c>
      <c r="F96" s="473"/>
      <c r="G96" s="337"/>
      <c r="H96" s="309" t="e">
        <f>H87</f>
        <v>#REF!</v>
      </c>
    </row>
    <row r="97" spans="1:8" ht="17.25" hidden="1" customHeight="1">
      <c r="A97" s="463" t="s">
        <v>100</v>
      </c>
      <c r="B97" s="464"/>
      <c r="C97" s="464"/>
      <c r="D97" s="464"/>
      <c r="E97" s="464"/>
      <c r="F97" s="464"/>
      <c r="G97" s="464"/>
      <c r="H97" s="465"/>
    </row>
    <row r="98" spans="1:8" ht="17.25" hidden="1" customHeight="1">
      <c r="A98" s="463"/>
      <c r="B98" s="465"/>
      <c r="C98" s="336"/>
      <c r="D98" s="337"/>
      <c r="E98" s="336" t="str">
        <f>E89</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98" s="473"/>
      <c r="G98" s="337"/>
      <c r="H98" s="309">
        <f>H89</f>
        <v>15</v>
      </c>
    </row>
    <row r="99" spans="1:8" ht="17.25" hidden="1" customHeight="1"/>
    <row r="100" spans="1:8" ht="17.25" hidden="1" customHeight="1">
      <c r="A100" s="1">
        <v>7</v>
      </c>
      <c r="B100" s="1" t="str">
        <f>"Pertemuan ke "&amp;A100&amp;" = "&amp;data!$C$12&amp;" JP"</f>
        <v>Pertemuan ke 7 = 6 JP</v>
      </c>
    </row>
    <row r="101" spans="1:8" ht="17.25" hidden="1" customHeight="1">
      <c r="A101" s="467" t="s">
        <v>97</v>
      </c>
      <c r="B101" s="337"/>
      <c r="C101" s="467" t="s">
        <v>18</v>
      </c>
      <c r="D101" s="468"/>
      <c r="E101" s="467" t="str">
        <f>E92</f>
        <v>Deskripsi Kegiatan / Pendekatan Saintifik</v>
      </c>
      <c r="F101" s="474"/>
      <c r="G101" s="468"/>
      <c r="H101" s="306" t="s">
        <v>35</v>
      </c>
    </row>
    <row r="102" spans="1:8" ht="17.25" hidden="1" customHeight="1">
      <c r="A102" s="463" t="s">
        <v>98</v>
      </c>
      <c r="B102" s="464"/>
      <c r="C102" s="464"/>
      <c r="D102" s="464"/>
      <c r="E102" s="464"/>
      <c r="F102" s="464"/>
      <c r="G102" s="464"/>
      <c r="H102" s="465"/>
    </row>
    <row r="103" spans="1:8" ht="17.25" hidden="1" customHeight="1">
      <c r="A103" s="463"/>
      <c r="B103" s="465"/>
      <c r="C103" s="336"/>
      <c r="D103" s="337"/>
      <c r="E103" s="336" t="str">
        <f>E94</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03" s="473"/>
      <c r="G103" s="337"/>
      <c r="H103" s="309">
        <f>H94</f>
        <v>15</v>
      </c>
    </row>
    <row r="104" spans="1:8" ht="17.25" hidden="1" customHeight="1">
      <c r="A104" s="463" t="s">
        <v>99</v>
      </c>
      <c r="B104" s="464"/>
      <c r="C104" s="464"/>
      <c r="D104" s="464"/>
      <c r="E104" s="464"/>
      <c r="F104" s="464"/>
      <c r="G104" s="464"/>
      <c r="H104" s="465"/>
    </row>
    <row r="105" spans="1:8" ht="17.25" hidden="1" customHeight="1">
      <c r="A105" s="463"/>
      <c r="B105" s="465"/>
      <c r="C105" s="336" t="str">
        <f>C96</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05" s="337"/>
      <c r="E105" s="336" t="e">
        <f>E96</f>
        <v>#REF!</v>
      </c>
      <c r="F105" s="473"/>
      <c r="G105" s="337"/>
      <c r="H105" s="309" t="e">
        <f>H96</f>
        <v>#REF!</v>
      </c>
    </row>
    <row r="106" spans="1:8" ht="17.25" hidden="1" customHeight="1">
      <c r="A106" s="463" t="s">
        <v>100</v>
      </c>
      <c r="B106" s="464"/>
      <c r="C106" s="464"/>
      <c r="D106" s="464"/>
      <c r="E106" s="464"/>
      <c r="F106" s="464"/>
      <c r="G106" s="464"/>
      <c r="H106" s="465"/>
    </row>
    <row r="107" spans="1:8" ht="17.25" hidden="1" customHeight="1">
      <c r="A107" s="463"/>
      <c r="B107" s="465"/>
      <c r="C107" s="336"/>
      <c r="D107" s="337"/>
      <c r="E107" s="336" t="str">
        <f>E98</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07" s="473"/>
      <c r="G107" s="337"/>
      <c r="H107" s="309">
        <f>H98</f>
        <v>15</v>
      </c>
    </row>
    <row r="108" spans="1:8" ht="17.25" hidden="1" customHeight="1"/>
    <row r="109" spans="1:8" ht="17.25" hidden="1" customHeight="1">
      <c r="A109" s="1">
        <v>8</v>
      </c>
      <c r="B109" s="1" t="str">
        <f>"Pertemuan ke "&amp;A109&amp;" = "&amp;data!$C$12&amp;" JP"</f>
        <v>Pertemuan ke 8 = 6 JP</v>
      </c>
    </row>
    <row r="110" spans="1:8" ht="17.25" hidden="1" customHeight="1">
      <c r="A110" s="467" t="s">
        <v>97</v>
      </c>
      <c r="B110" s="337"/>
      <c r="C110" s="467" t="s">
        <v>18</v>
      </c>
      <c r="D110" s="468"/>
      <c r="E110" s="467" t="str">
        <f>E101</f>
        <v>Deskripsi Kegiatan / Pendekatan Saintifik</v>
      </c>
      <c r="F110" s="474"/>
      <c r="G110" s="468"/>
      <c r="H110" s="306" t="s">
        <v>35</v>
      </c>
    </row>
    <row r="111" spans="1:8" ht="17.25" hidden="1" customHeight="1">
      <c r="A111" s="463" t="s">
        <v>98</v>
      </c>
      <c r="B111" s="464"/>
      <c r="C111" s="464"/>
      <c r="D111" s="464"/>
      <c r="E111" s="464"/>
      <c r="F111" s="464"/>
      <c r="G111" s="464"/>
      <c r="H111" s="465"/>
    </row>
    <row r="112" spans="1:8" ht="17.25" hidden="1" customHeight="1">
      <c r="A112" s="463"/>
      <c r="B112" s="465"/>
      <c r="C112" s="336"/>
      <c r="D112" s="337"/>
      <c r="E112" s="336" t="str">
        <f>E103</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12" s="473"/>
      <c r="G112" s="337"/>
      <c r="H112" s="309">
        <f>H103</f>
        <v>15</v>
      </c>
    </row>
    <row r="113" spans="1:8" ht="17.25" hidden="1" customHeight="1">
      <c r="A113" s="463" t="s">
        <v>99</v>
      </c>
      <c r="B113" s="464"/>
      <c r="C113" s="464"/>
      <c r="D113" s="464"/>
      <c r="E113" s="464"/>
      <c r="F113" s="464"/>
      <c r="G113" s="464"/>
      <c r="H113" s="465"/>
    </row>
    <row r="114" spans="1:8" ht="17.25" hidden="1" customHeight="1">
      <c r="A114" s="463"/>
      <c r="B114" s="465"/>
      <c r="C114" s="336" t="str">
        <f>C105</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14" s="337"/>
      <c r="E114" s="336" t="e">
        <f>E105</f>
        <v>#REF!</v>
      </c>
      <c r="F114" s="473"/>
      <c r="G114" s="337"/>
      <c r="H114" s="309" t="e">
        <f>H105</f>
        <v>#REF!</v>
      </c>
    </row>
    <row r="115" spans="1:8" ht="17.25" hidden="1" customHeight="1">
      <c r="A115" s="463" t="s">
        <v>100</v>
      </c>
      <c r="B115" s="464"/>
      <c r="C115" s="464"/>
      <c r="D115" s="464"/>
      <c r="E115" s="464"/>
      <c r="F115" s="464"/>
      <c r="G115" s="464"/>
      <c r="H115" s="465"/>
    </row>
    <row r="116" spans="1:8" ht="17.25" hidden="1" customHeight="1">
      <c r="A116" s="463"/>
      <c r="B116" s="465"/>
      <c r="C116" s="336"/>
      <c r="D116" s="337"/>
      <c r="E116" s="336" t="str">
        <f>E107</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16" s="473"/>
      <c r="G116" s="337"/>
      <c r="H116" s="309">
        <f>H107</f>
        <v>15</v>
      </c>
    </row>
    <row r="117" spans="1:8" ht="17.25" hidden="1" customHeight="1"/>
    <row r="118" spans="1:8" ht="17.25" hidden="1" customHeight="1">
      <c r="A118" s="1">
        <v>9</v>
      </c>
      <c r="B118" s="1" t="str">
        <f>"Pertemuan ke "&amp;A118&amp;" = "&amp;data!$C$12&amp;" JP"</f>
        <v>Pertemuan ke 9 = 6 JP</v>
      </c>
    </row>
    <row r="119" spans="1:8" ht="17.25" hidden="1" customHeight="1">
      <c r="A119" s="467" t="s">
        <v>97</v>
      </c>
      <c r="B119" s="337"/>
      <c r="C119" s="467" t="s">
        <v>18</v>
      </c>
      <c r="D119" s="468"/>
      <c r="E119" s="467" t="str">
        <f>E110</f>
        <v>Deskripsi Kegiatan / Pendekatan Saintifik</v>
      </c>
      <c r="F119" s="474"/>
      <c r="G119" s="468"/>
      <c r="H119" s="306" t="s">
        <v>35</v>
      </c>
    </row>
    <row r="120" spans="1:8" ht="17.25" hidden="1" customHeight="1">
      <c r="A120" s="463" t="s">
        <v>98</v>
      </c>
      <c r="B120" s="464"/>
      <c r="C120" s="464"/>
      <c r="D120" s="464"/>
      <c r="E120" s="464"/>
      <c r="F120" s="464"/>
      <c r="G120" s="464"/>
      <c r="H120" s="465"/>
    </row>
    <row r="121" spans="1:8" ht="17.25" hidden="1" customHeight="1">
      <c r="A121" s="463"/>
      <c r="B121" s="465"/>
      <c r="C121" s="336"/>
      <c r="D121" s="337"/>
      <c r="E121" s="336" t="str">
        <f>E112</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21" s="473"/>
      <c r="G121" s="337"/>
      <c r="H121" s="309">
        <f>H112</f>
        <v>15</v>
      </c>
    </row>
    <row r="122" spans="1:8" ht="17.25" hidden="1" customHeight="1">
      <c r="A122" s="463" t="s">
        <v>99</v>
      </c>
      <c r="B122" s="464"/>
      <c r="C122" s="464"/>
      <c r="D122" s="464"/>
      <c r="E122" s="464"/>
      <c r="F122" s="464"/>
      <c r="G122" s="464"/>
      <c r="H122" s="465"/>
    </row>
    <row r="123" spans="1:8" ht="17.25" hidden="1" customHeight="1">
      <c r="A123" s="463"/>
      <c r="B123" s="465"/>
      <c r="C123" s="336" t="str">
        <f>C114</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23" s="337"/>
      <c r="E123" s="336" t="e">
        <f>E114</f>
        <v>#REF!</v>
      </c>
      <c r="F123" s="473"/>
      <c r="G123" s="337"/>
      <c r="H123" s="309" t="e">
        <f>H114</f>
        <v>#REF!</v>
      </c>
    </row>
    <row r="124" spans="1:8" ht="17.25" hidden="1" customHeight="1">
      <c r="A124" s="463" t="s">
        <v>100</v>
      </c>
      <c r="B124" s="464"/>
      <c r="C124" s="464"/>
      <c r="D124" s="464"/>
      <c r="E124" s="464"/>
      <c r="F124" s="464"/>
      <c r="G124" s="464"/>
      <c r="H124" s="465"/>
    </row>
    <row r="125" spans="1:8" ht="17.25" hidden="1" customHeight="1">
      <c r="A125" s="463"/>
      <c r="B125" s="465"/>
      <c r="C125" s="336"/>
      <c r="D125" s="337"/>
      <c r="E125" s="336" t="str">
        <f>E116</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25" s="473"/>
      <c r="G125" s="337"/>
      <c r="H125" s="309">
        <f>H116</f>
        <v>15</v>
      </c>
    </row>
    <row r="126" spans="1:8" ht="17.25" hidden="1" customHeight="1"/>
    <row r="127" spans="1:8" ht="17.25" hidden="1" customHeight="1">
      <c r="A127" s="1">
        <v>10</v>
      </c>
      <c r="B127" s="1" t="str">
        <f>"Pertemuan ke "&amp;A127&amp;" = "&amp;data!$C$12&amp;" JP"</f>
        <v>Pertemuan ke 10 = 6 JP</v>
      </c>
    </row>
    <row r="128" spans="1:8" ht="17.25" hidden="1" customHeight="1">
      <c r="A128" s="467" t="s">
        <v>97</v>
      </c>
      <c r="B128" s="337"/>
      <c r="C128" s="467" t="s">
        <v>18</v>
      </c>
      <c r="D128" s="468"/>
      <c r="E128" s="467" t="str">
        <f>E119</f>
        <v>Deskripsi Kegiatan / Pendekatan Saintifik</v>
      </c>
      <c r="F128" s="474"/>
      <c r="G128" s="468"/>
      <c r="H128" s="306" t="s">
        <v>35</v>
      </c>
    </row>
    <row r="129" spans="1:8" ht="17.25" hidden="1" customHeight="1">
      <c r="A129" s="463" t="s">
        <v>98</v>
      </c>
      <c r="B129" s="464"/>
      <c r="C129" s="464"/>
      <c r="D129" s="464"/>
      <c r="E129" s="464"/>
      <c r="F129" s="464"/>
      <c r="G129" s="464"/>
      <c r="H129" s="465"/>
    </row>
    <row r="130" spans="1:8" ht="17.25" hidden="1" customHeight="1">
      <c r="A130" s="463"/>
      <c r="B130" s="465"/>
      <c r="C130" s="336"/>
      <c r="D130" s="337"/>
      <c r="E130" s="336" t="str">
        <f>E121</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30" s="473"/>
      <c r="G130" s="337"/>
      <c r="H130" s="309">
        <f>H121</f>
        <v>15</v>
      </c>
    </row>
    <row r="131" spans="1:8" ht="17.25" hidden="1" customHeight="1">
      <c r="A131" s="463" t="s">
        <v>99</v>
      </c>
      <c r="B131" s="464"/>
      <c r="C131" s="464"/>
      <c r="D131" s="464"/>
      <c r="E131" s="464"/>
      <c r="F131" s="464"/>
      <c r="G131" s="464"/>
      <c r="H131" s="465"/>
    </row>
    <row r="132" spans="1:8" ht="17.25" hidden="1" customHeight="1">
      <c r="A132" s="463"/>
      <c r="B132" s="465"/>
      <c r="C132" s="336" t="str">
        <f>C123</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32" s="337"/>
      <c r="E132" s="336" t="e">
        <f>E123</f>
        <v>#REF!</v>
      </c>
      <c r="F132" s="473"/>
      <c r="G132" s="337"/>
      <c r="H132" s="309" t="e">
        <f>H123</f>
        <v>#REF!</v>
      </c>
    </row>
    <row r="133" spans="1:8" ht="17.25" hidden="1" customHeight="1">
      <c r="A133" s="463" t="s">
        <v>100</v>
      </c>
      <c r="B133" s="464"/>
      <c r="C133" s="464"/>
      <c r="D133" s="464"/>
      <c r="E133" s="464"/>
      <c r="F133" s="464"/>
      <c r="G133" s="464"/>
      <c r="H133" s="465"/>
    </row>
    <row r="134" spans="1:8" ht="17.25" hidden="1" customHeight="1">
      <c r="A134" s="463"/>
      <c r="B134" s="465"/>
      <c r="C134" s="336"/>
      <c r="D134" s="337"/>
      <c r="E134" s="336" t="str">
        <f>E125</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34" s="473"/>
      <c r="G134" s="337"/>
      <c r="H134" s="309">
        <f>H125</f>
        <v>15</v>
      </c>
    </row>
    <row r="136" spans="1:8" ht="17.25" customHeight="1">
      <c r="A136" s="5" t="s">
        <v>101</v>
      </c>
    </row>
    <row r="137" spans="1:8" ht="17.25" customHeight="1">
      <c r="A137" s="1">
        <v>1</v>
      </c>
      <c r="B137" s="1" t="s">
        <v>108</v>
      </c>
    </row>
    <row r="138" spans="1:8" ht="17.25" customHeight="1">
      <c r="A138" s="310" t="s">
        <v>52</v>
      </c>
      <c r="B138" s="310" t="s">
        <v>102</v>
      </c>
      <c r="C138" s="310" t="s">
        <v>103</v>
      </c>
      <c r="D138" s="461" t="s">
        <v>104</v>
      </c>
      <c r="E138" s="462"/>
      <c r="F138" s="223"/>
      <c r="G138" s="223"/>
    </row>
    <row r="139" spans="1:8" ht="17.25" customHeight="1">
      <c r="A139" s="8">
        <v>1</v>
      </c>
      <c r="B139" s="308" t="s">
        <v>105</v>
      </c>
      <c r="C139" s="308" t="s">
        <v>144</v>
      </c>
      <c r="D139" s="467" t="s">
        <v>145</v>
      </c>
      <c r="E139" s="468"/>
      <c r="F139" s="15"/>
      <c r="G139" s="15"/>
    </row>
    <row r="140" spans="1:8" ht="17.25" customHeight="1">
      <c r="A140" s="8">
        <v>2</v>
      </c>
      <c r="B140" s="308" t="s">
        <v>106</v>
      </c>
      <c r="C140" s="308"/>
      <c r="D140" s="467"/>
      <c r="E140" s="468"/>
      <c r="F140" s="15"/>
      <c r="G140" s="15"/>
    </row>
    <row r="141" spans="1:8" ht="33.75" customHeight="1">
      <c r="A141" s="8"/>
      <c r="B141" s="308" t="e">
        <f>A26</f>
        <v>#REF!</v>
      </c>
      <c r="C141" s="308" t="s">
        <v>146</v>
      </c>
      <c r="D141" s="467" t="s">
        <v>147</v>
      </c>
      <c r="E141" s="468"/>
      <c r="F141" s="15"/>
      <c r="G141" s="15"/>
    </row>
    <row r="142" spans="1:8" ht="17.25" customHeight="1">
      <c r="A142" s="8">
        <v>3</v>
      </c>
      <c r="B142" s="308" t="s">
        <v>107</v>
      </c>
      <c r="C142" s="308"/>
      <c r="D142" s="467"/>
      <c r="E142" s="468"/>
      <c r="F142" s="15"/>
      <c r="G142" s="15"/>
    </row>
    <row r="143" spans="1:8" ht="34.5" customHeight="1">
      <c r="A143" s="8"/>
      <c r="B143" s="308" t="e">
        <f>A27</f>
        <v>#REF!</v>
      </c>
      <c r="C143" s="308" t="s">
        <v>148</v>
      </c>
      <c r="D143" s="467" t="s">
        <v>149</v>
      </c>
      <c r="E143" s="468"/>
      <c r="F143" s="15"/>
      <c r="G143" s="15"/>
    </row>
    <row r="145" spans="1:8" ht="17.25" customHeight="1">
      <c r="A145" s="1">
        <v>2</v>
      </c>
      <c r="B145" s="1" t="s">
        <v>179</v>
      </c>
    </row>
    <row r="146" spans="1:8" ht="17.25" customHeight="1">
      <c r="B146" s="1" t="s">
        <v>109</v>
      </c>
    </row>
    <row r="147" spans="1:8" ht="17.25" customHeight="1">
      <c r="B147" s="1" t="s">
        <v>150</v>
      </c>
    </row>
    <row r="148" spans="1:8" s="307" customFormat="1" ht="17.25" customHeight="1">
      <c r="A148" s="306" t="s">
        <v>52</v>
      </c>
      <c r="B148" s="306" t="s">
        <v>110</v>
      </c>
      <c r="C148" s="306" t="s">
        <v>111</v>
      </c>
      <c r="D148" s="306" t="s">
        <v>112</v>
      </c>
      <c r="E148" s="306" t="s">
        <v>113</v>
      </c>
      <c r="F148" s="306" t="s">
        <v>114</v>
      </c>
      <c r="G148" s="306" t="s">
        <v>115</v>
      </c>
      <c r="H148" s="1"/>
    </row>
    <row r="149" spans="1:8" ht="17.25" customHeight="1">
      <c r="A149" s="310"/>
      <c r="B149" s="310"/>
      <c r="C149" s="310" t="s">
        <v>177</v>
      </c>
      <c r="D149" s="310" t="s">
        <v>177</v>
      </c>
      <c r="E149" s="310" t="s">
        <v>177</v>
      </c>
      <c r="F149" s="310" t="s">
        <v>177</v>
      </c>
      <c r="G149" s="310"/>
    </row>
    <row r="150" spans="1:8" ht="17.25" customHeight="1">
      <c r="A150" s="8">
        <v>1</v>
      </c>
      <c r="B150" s="8" t="str">
        <f>pd!C6</f>
        <v>AHMAD JUNAIDI</v>
      </c>
      <c r="C150" s="8"/>
      <c r="D150" s="8"/>
      <c r="E150" s="8"/>
      <c r="F150" s="8"/>
      <c r="G150" s="8" t="str">
        <f>IF(COUNT(C150:F150)=0,"",IF(_xlfn.MODE.SNGL(C150:F150)=1,"Kurang",IF(_xlfn.MODE.SNGL(C150:F150)=2,"Cukup",IF(_xlfn.MODE.SNGL(C150:F150)=3,"Baik",IF(_xlfn.MODE.SNGL(C150:F150)=4,"Sangat Baik","")))))</f>
        <v/>
      </c>
    </row>
    <row r="151" spans="1:8" ht="17.25" customHeight="1">
      <c r="A151" s="8">
        <v>2</v>
      </c>
      <c r="B151" s="8" t="str">
        <f>pd!C7</f>
        <v>AHMAD RIYUDHA</v>
      </c>
      <c r="C151" s="8"/>
      <c r="D151" s="8"/>
      <c r="E151" s="8"/>
      <c r="F151" s="8"/>
      <c r="G151" s="8" t="str">
        <f t="shared" ref="G151:G189" si="0">IF(COUNT(C151:F151)=0,"",IF(_xlfn.MODE.SNGL(C151:F151)=1,"Kurang",IF(_xlfn.MODE.SNGL(C151:F151)=2,"Cukup",IF(_xlfn.MODE.SNGL(C151:F151)=3,"Baik",IF(_xlfn.MODE.SNGL(C151:F151)=4,"Sangat Baik","")))))</f>
        <v/>
      </c>
    </row>
    <row r="152" spans="1:8" ht="17.25" customHeight="1">
      <c r="A152" s="8">
        <v>3</v>
      </c>
      <c r="B152" s="8" t="str">
        <f>pd!C8</f>
        <v>AHMAD SAYUDINOR</v>
      </c>
      <c r="C152" s="8"/>
      <c r="D152" s="8"/>
      <c r="E152" s="8"/>
      <c r="F152" s="8"/>
      <c r="G152" s="8" t="str">
        <f t="shared" si="0"/>
        <v/>
      </c>
    </row>
    <row r="153" spans="1:8" ht="17.25" hidden="1" customHeight="1">
      <c r="A153" s="8">
        <v>4</v>
      </c>
      <c r="B153" s="8" t="str">
        <f>pd!C9</f>
        <v>HILMAN SYA'FEI</v>
      </c>
      <c r="C153" s="8"/>
      <c r="D153" s="8"/>
      <c r="E153" s="8"/>
      <c r="F153" s="8"/>
      <c r="G153" s="8" t="str">
        <f t="shared" si="0"/>
        <v/>
      </c>
    </row>
    <row r="154" spans="1:8" ht="17.25" hidden="1" customHeight="1">
      <c r="A154" s="8">
        <v>5</v>
      </c>
      <c r="B154" s="8" t="str">
        <f>pd!C10</f>
        <v>JAMALUDDIN</v>
      </c>
      <c r="C154" s="8"/>
      <c r="D154" s="8"/>
      <c r="E154" s="8"/>
      <c r="F154" s="8"/>
      <c r="G154" s="8" t="str">
        <f t="shared" si="0"/>
        <v/>
      </c>
    </row>
    <row r="155" spans="1:8" ht="17.25" hidden="1" customHeight="1">
      <c r="A155" s="8">
        <v>6</v>
      </c>
      <c r="B155" s="8" t="str">
        <f>pd!C11</f>
        <v>M. ADITYA RYANDI</v>
      </c>
      <c r="C155" s="8"/>
      <c r="D155" s="8"/>
      <c r="E155" s="8"/>
      <c r="F155" s="8"/>
      <c r="G155" s="8" t="str">
        <f t="shared" si="0"/>
        <v/>
      </c>
    </row>
    <row r="156" spans="1:8" ht="17.25" hidden="1" customHeight="1">
      <c r="A156" s="8">
        <v>7</v>
      </c>
      <c r="B156" s="8" t="str">
        <f>pd!C12</f>
        <v>M. ZAINAL AKBAR</v>
      </c>
      <c r="C156" s="8"/>
      <c r="D156" s="8"/>
      <c r="E156" s="8"/>
      <c r="F156" s="8"/>
      <c r="G156" s="8" t="str">
        <f t="shared" si="0"/>
        <v/>
      </c>
    </row>
    <row r="157" spans="1:8" ht="17.25" hidden="1" customHeight="1">
      <c r="A157" s="8">
        <v>8</v>
      </c>
      <c r="B157" s="8" t="str">
        <f>pd!C13</f>
        <v>MAULIDI</v>
      </c>
      <c r="C157" s="8"/>
      <c r="D157" s="8"/>
      <c r="E157" s="8"/>
      <c r="F157" s="8"/>
      <c r="G157" s="8" t="str">
        <f t="shared" si="0"/>
        <v/>
      </c>
    </row>
    <row r="158" spans="1:8" ht="17.25" hidden="1" customHeight="1">
      <c r="A158" s="8">
        <v>9</v>
      </c>
      <c r="B158" s="8" t="str">
        <f>pd!C14</f>
        <v>MUHAMMAD AGUS RIFANI</v>
      </c>
      <c r="C158" s="8"/>
      <c r="D158" s="8"/>
      <c r="E158" s="8"/>
      <c r="F158" s="8"/>
      <c r="G158" s="8" t="str">
        <f t="shared" si="0"/>
        <v/>
      </c>
    </row>
    <row r="159" spans="1:8" ht="17.25" hidden="1" customHeight="1">
      <c r="A159" s="8">
        <v>10</v>
      </c>
      <c r="B159" s="8" t="str">
        <f>pd!C15</f>
        <v>MUHAMMAD AKBAR</v>
      </c>
      <c r="C159" s="8"/>
      <c r="D159" s="8"/>
      <c r="E159" s="8"/>
      <c r="F159" s="8"/>
      <c r="G159" s="8" t="str">
        <f t="shared" si="0"/>
        <v/>
      </c>
    </row>
    <row r="160" spans="1:8" ht="17.25" hidden="1" customHeight="1">
      <c r="A160" s="8">
        <v>11</v>
      </c>
      <c r="B160" s="8" t="str">
        <f>pd!C16</f>
        <v>MUHAMMAD ALPIANOR</v>
      </c>
      <c r="C160" s="8"/>
      <c r="D160" s="8"/>
      <c r="E160" s="8"/>
      <c r="F160" s="8"/>
      <c r="G160" s="8" t="str">
        <f t="shared" si="0"/>
        <v/>
      </c>
    </row>
    <row r="161" spans="1:7" ht="17.25" hidden="1" customHeight="1">
      <c r="A161" s="8">
        <v>12</v>
      </c>
      <c r="B161" s="8" t="str">
        <f>pd!C17</f>
        <v>MUHAMMAD ANDRIAN</v>
      </c>
      <c r="C161" s="8"/>
      <c r="D161" s="8"/>
      <c r="E161" s="8"/>
      <c r="F161" s="8"/>
      <c r="G161" s="8" t="str">
        <f t="shared" si="0"/>
        <v/>
      </c>
    </row>
    <row r="162" spans="1:7" ht="17.25" hidden="1" customHeight="1">
      <c r="A162" s="8">
        <v>13</v>
      </c>
      <c r="B162" s="8" t="str">
        <f>pd!C18</f>
        <v>MUHAMMAD AZIDAN</v>
      </c>
      <c r="C162" s="8"/>
      <c r="D162" s="8"/>
      <c r="E162" s="8"/>
      <c r="F162" s="8"/>
      <c r="G162" s="8" t="str">
        <f t="shared" si="0"/>
        <v/>
      </c>
    </row>
    <row r="163" spans="1:7" ht="17.25" hidden="1" customHeight="1">
      <c r="A163" s="8">
        <v>14</v>
      </c>
      <c r="B163" s="8" t="str">
        <f>pd!C19</f>
        <v>MUHAMMAD FAHRIANSYAH</v>
      </c>
      <c r="C163" s="8"/>
      <c r="D163" s="8"/>
      <c r="E163" s="8"/>
      <c r="F163" s="8"/>
      <c r="G163" s="8" t="str">
        <f t="shared" si="0"/>
        <v/>
      </c>
    </row>
    <row r="164" spans="1:7" ht="17.25" hidden="1" customHeight="1">
      <c r="A164" s="8">
        <v>15</v>
      </c>
      <c r="B164" s="8" t="str">
        <f>pd!C20</f>
        <v>MUHAMMAD FAUZAN</v>
      </c>
      <c r="C164" s="8"/>
      <c r="D164" s="8"/>
      <c r="E164" s="8"/>
      <c r="F164" s="8"/>
      <c r="G164" s="8" t="str">
        <f t="shared" si="0"/>
        <v/>
      </c>
    </row>
    <row r="165" spans="1:7" ht="17.25" hidden="1" customHeight="1">
      <c r="A165" s="8">
        <v>16</v>
      </c>
      <c r="B165" s="8" t="str">
        <f>pd!C21</f>
        <v>MUHAMMAD FAZAL HAFIZH</v>
      </c>
      <c r="C165" s="8"/>
      <c r="D165" s="8"/>
      <c r="E165" s="8"/>
      <c r="F165" s="8"/>
      <c r="G165" s="8" t="str">
        <f t="shared" si="0"/>
        <v/>
      </c>
    </row>
    <row r="166" spans="1:7" ht="17.25" hidden="1" customHeight="1">
      <c r="A166" s="8">
        <v>17</v>
      </c>
      <c r="B166" s="8" t="str">
        <f>pd!C22</f>
        <v>MUHAMMAD FIKRI</v>
      </c>
      <c r="C166" s="8"/>
      <c r="D166" s="8"/>
      <c r="E166" s="8"/>
      <c r="F166" s="8"/>
      <c r="G166" s="8" t="str">
        <f t="shared" si="0"/>
        <v/>
      </c>
    </row>
    <row r="167" spans="1:7" ht="17.25" hidden="1" customHeight="1">
      <c r="A167" s="8">
        <v>18</v>
      </c>
      <c r="B167" s="8" t="str">
        <f>pd!C23</f>
        <v>MUHAMMAD IHWAN</v>
      </c>
      <c r="C167" s="8"/>
      <c r="D167" s="8"/>
      <c r="E167" s="8"/>
      <c r="F167" s="8"/>
      <c r="G167" s="8" t="str">
        <f t="shared" si="0"/>
        <v/>
      </c>
    </row>
    <row r="168" spans="1:7" ht="17.25" hidden="1" customHeight="1">
      <c r="A168" s="8">
        <v>19</v>
      </c>
      <c r="B168" s="8" t="str">
        <f>pd!C24</f>
        <v>MUHAMMAD IQBAL FIRDAUS</v>
      </c>
      <c r="C168" s="8"/>
      <c r="D168" s="8"/>
      <c r="E168" s="8"/>
      <c r="F168" s="8"/>
      <c r="G168" s="8" t="str">
        <f t="shared" si="0"/>
        <v/>
      </c>
    </row>
    <row r="169" spans="1:7" ht="17.25" hidden="1" customHeight="1">
      <c r="A169" s="8">
        <v>20</v>
      </c>
      <c r="B169" s="8" t="str">
        <f>pd!C25</f>
        <v>MUHAMMAD IZZA ARRAFI</v>
      </c>
      <c r="C169" s="8"/>
      <c r="D169" s="8"/>
      <c r="E169" s="8"/>
      <c r="F169" s="8"/>
      <c r="G169" s="8" t="str">
        <f t="shared" si="0"/>
        <v/>
      </c>
    </row>
    <row r="170" spans="1:7" ht="17.25" hidden="1" customHeight="1">
      <c r="A170" s="8">
        <v>21</v>
      </c>
      <c r="B170" s="8" t="str">
        <f>pd!C26</f>
        <v>MUHAMMAD MAHDI</v>
      </c>
      <c r="C170" s="8"/>
      <c r="D170" s="8"/>
      <c r="E170" s="8"/>
      <c r="F170" s="8"/>
      <c r="G170" s="8" t="str">
        <f t="shared" si="0"/>
        <v/>
      </c>
    </row>
    <row r="171" spans="1:7" ht="17.25" hidden="1" customHeight="1">
      <c r="A171" s="8">
        <v>22</v>
      </c>
      <c r="B171" s="8" t="str">
        <f>pd!C27</f>
        <v>MUHAMMAD NAHDY RAMADHAN</v>
      </c>
      <c r="C171" s="8"/>
      <c r="D171" s="8"/>
      <c r="E171" s="8"/>
      <c r="F171" s="8"/>
      <c r="G171" s="8" t="str">
        <f t="shared" si="0"/>
        <v/>
      </c>
    </row>
    <row r="172" spans="1:7" ht="17.25" hidden="1" customHeight="1">
      <c r="A172" s="8">
        <v>23</v>
      </c>
      <c r="B172" s="8" t="str">
        <f>pd!C28</f>
        <v>MUHAMMAD NUR FADHILAH</v>
      </c>
      <c r="C172" s="8"/>
      <c r="D172" s="8"/>
      <c r="E172" s="8"/>
      <c r="F172" s="8"/>
      <c r="G172" s="8" t="str">
        <f t="shared" si="0"/>
        <v/>
      </c>
    </row>
    <row r="173" spans="1:7" ht="17.25" hidden="1" customHeight="1">
      <c r="A173" s="8">
        <v>24</v>
      </c>
      <c r="B173" s="8" t="str">
        <f>pd!C29</f>
        <v>MUHAMMAD RAHMAN</v>
      </c>
      <c r="C173" s="8"/>
      <c r="D173" s="8"/>
      <c r="E173" s="8"/>
      <c r="F173" s="8"/>
      <c r="G173" s="8" t="str">
        <f t="shared" si="0"/>
        <v/>
      </c>
    </row>
    <row r="174" spans="1:7" ht="17.25" hidden="1" customHeight="1">
      <c r="A174" s="8">
        <v>25</v>
      </c>
      <c r="B174" s="8" t="str">
        <f>pd!C30</f>
        <v>MUHAMMAD RAIHAN</v>
      </c>
      <c r="C174" s="8"/>
      <c r="D174" s="8"/>
      <c r="E174" s="8"/>
      <c r="F174" s="8"/>
      <c r="G174" s="8" t="str">
        <f t="shared" si="0"/>
        <v/>
      </c>
    </row>
    <row r="175" spans="1:7" ht="17.25" hidden="1" customHeight="1">
      <c r="A175" s="8">
        <v>26</v>
      </c>
      <c r="B175" s="8" t="str">
        <f>pd!C31</f>
        <v>MUHAMMAD RAYHAN PARIZAN</v>
      </c>
      <c r="C175" s="8"/>
      <c r="D175" s="8"/>
      <c r="E175" s="8"/>
      <c r="F175" s="8"/>
      <c r="G175" s="8" t="str">
        <f t="shared" si="0"/>
        <v/>
      </c>
    </row>
    <row r="176" spans="1:7" ht="17.25" hidden="1" customHeight="1">
      <c r="A176" s="8">
        <v>27</v>
      </c>
      <c r="B176" s="8" t="str">
        <f>pd!C32</f>
        <v>MUHAMMAD RIFKI</v>
      </c>
      <c r="C176" s="8"/>
      <c r="D176" s="8"/>
      <c r="E176" s="8"/>
      <c r="F176" s="8"/>
      <c r="G176" s="8" t="str">
        <f t="shared" si="0"/>
        <v/>
      </c>
    </row>
    <row r="177" spans="1:7" ht="17.25" hidden="1" customHeight="1">
      <c r="A177" s="8">
        <v>28</v>
      </c>
      <c r="B177" s="8" t="str">
        <f>pd!C33</f>
        <v>MUHAMMAD RINALDI MAULANA</v>
      </c>
      <c r="C177" s="8"/>
      <c r="D177" s="8"/>
      <c r="E177" s="8"/>
      <c r="F177" s="8"/>
      <c r="G177" s="8" t="str">
        <f t="shared" si="0"/>
        <v/>
      </c>
    </row>
    <row r="178" spans="1:7" ht="17.25" hidden="1" customHeight="1">
      <c r="A178" s="8">
        <v>29</v>
      </c>
      <c r="B178" s="8" t="str">
        <f>pd!C34</f>
        <v>MUHAMMAD RIZAL</v>
      </c>
      <c r="C178" s="8"/>
      <c r="D178" s="8"/>
      <c r="E178" s="8"/>
      <c r="F178" s="8"/>
      <c r="G178" s="8" t="str">
        <f t="shared" si="0"/>
        <v/>
      </c>
    </row>
    <row r="179" spans="1:7" ht="17.25" hidden="1" customHeight="1">
      <c r="A179" s="8">
        <v>30</v>
      </c>
      <c r="B179" s="8" t="str">
        <f>pd!C35</f>
        <v>MUHAMMAD RUDI</v>
      </c>
      <c r="C179" s="8"/>
      <c r="D179" s="8"/>
      <c r="E179" s="8"/>
      <c r="F179" s="8"/>
      <c r="G179" s="8" t="str">
        <f t="shared" si="0"/>
        <v/>
      </c>
    </row>
    <row r="180" spans="1:7" ht="17.25" hidden="1" customHeight="1">
      <c r="A180" s="8">
        <v>31</v>
      </c>
      <c r="B180" s="8" t="str">
        <f>pd!C36</f>
        <v>MUHAMMAD SARBANI</v>
      </c>
      <c r="C180" s="8"/>
      <c r="D180" s="8"/>
      <c r="E180" s="8"/>
      <c r="F180" s="8"/>
      <c r="G180" s="8" t="str">
        <f t="shared" si="0"/>
        <v/>
      </c>
    </row>
    <row r="181" spans="1:7" ht="17.25" hidden="1" customHeight="1">
      <c r="A181" s="8">
        <v>32</v>
      </c>
      <c r="B181" s="8" t="str">
        <f>pd!C37</f>
        <v>MUHAMMAD SYIFA ALIF NUGRAHA</v>
      </c>
      <c r="C181" s="8"/>
      <c r="D181" s="8"/>
      <c r="E181" s="8"/>
      <c r="F181" s="8"/>
      <c r="G181" s="8" t="str">
        <f t="shared" si="0"/>
        <v/>
      </c>
    </row>
    <row r="182" spans="1:7" ht="17.25" hidden="1" customHeight="1">
      <c r="A182" s="8">
        <v>33</v>
      </c>
      <c r="B182" s="8" t="str">
        <f>pd!C38</f>
        <v>MUHAMMAD YUSUF</v>
      </c>
      <c r="C182" s="8"/>
      <c r="D182" s="8"/>
      <c r="E182" s="8"/>
      <c r="F182" s="8"/>
      <c r="G182" s="8" t="str">
        <f t="shared" si="0"/>
        <v/>
      </c>
    </row>
    <row r="183" spans="1:7" ht="17.25" hidden="1" customHeight="1">
      <c r="A183" s="8">
        <v>34</v>
      </c>
      <c r="B183" s="8" t="str">
        <f>pd!C39</f>
        <v>OSAMAH NASRULLAH</v>
      </c>
      <c r="C183" s="8"/>
      <c r="D183" s="8"/>
      <c r="E183" s="8"/>
      <c r="F183" s="8"/>
      <c r="G183" s="8" t="str">
        <f t="shared" si="0"/>
        <v/>
      </c>
    </row>
    <row r="184" spans="1:7" ht="17.25" hidden="1" customHeight="1">
      <c r="A184" s="8">
        <v>35</v>
      </c>
      <c r="B184" s="8" t="str">
        <f>pd!C40</f>
        <v>RUDISA</v>
      </c>
      <c r="C184" s="8"/>
      <c r="D184" s="8"/>
      <c r="E184" s="8"/>
      <c r="F184" s="8"/>
      <c r="G184" s="8" t="str">
        <f t="shared" si="0"/>
        <v/>
      </c>
    </row>
    <row r="185" spans="1:7" ht="17.25" hidden="1" customHeight="1">
      <c r="A185" s="8">
        <v>36</v>
      </c>
      <c r="B185" s="8" t="str">
        <f>pd!C41</f>
        <v>ZAINAL ILMI</v>
      </c>
      <c r="C185" s="8"/>
      <c r="D185" s="8"/>
      <c r="E185" s="8"/>
      <c r="F185" s="8"/>
      <c r="G185" s="8" t="str">
        <f t="shared" si="0"/>
        <v/>
      </c>
    </row>
    <row r="186" spans="1:7" ht="17.25" hidden="1" customHeight="1">
      <c r="A186" s="8">
        <v>37</v>
      </c>
      <c r="B186" s="8">
        <f>pd!C42</f>
        <v>0</v>
      </c>
      <c r="C186" s="8"/>
      <c r="D186" s="8"/>
      <c r="E186" s="8"/>
      <c r="F186" s="8"/>
      <c r="G186" s="8" t="str">
        <f t="shared" si="0"/>
        <v/>
      </c>
    </row>
    <row r="187" spans="1:7" ht="17.25" hidden="1" customHeight="1">
      <c r="A187" s="8">
        <v>38</v>
      </c>
      <c r="B187" s="8">
        <f>pd!C43</f>
        <v>0</v>
      </c>
      <c r="C187" s="8"/>
      <c r="D187" s="8"/>
      <c r="E187" s="8"/>
      <c r="F187" s="8"/>
      <c r="G187" s="8" t="str">
        <f t="shared" si="0"/>
        <v/>
      </c>
    </row>
    <row r="188" spans="1:7" ht="17.25" hidden="1" customHeight="1">
      <c r="A188" s="8">
        <v>39</v>
      </c>
      <c r="B188" s="8">
        <f>pd!C44</f>
        <v>0</v>
      </c>
      <c r="C188" s="8"/>
      <c r="D188" s="8"/>
      <c r="E188" s="8"/>
      <c r="F188" s="8"/>
      <c r="G188" s="8" t="str">
        <f t="shared" si="0"/>
        <v/>
      </c>
    </row>
    <row r="189" spans="1:7" ht="17.25" hidden="1" customHeight="1">
      <c r="A189" s="8">
        <v>40</v>
      </c>
      <c r="B189" s="8">
        <f>pd!C45</f>
        <v>0</v>
      </c>
      <c r="C189" s="8"/>
      <c r="D189" s="8"/>
      <c r="E189" s="8"/>
      <c r="F189" s="8"/>
      <c r="G189" s="8" t="str">
        <f t="shared" si="0"/>
        <v/>
      </c>
    </row>
    <row r="191" spans="1:7" ht="17.25" customHeight="1">
      <c r="A191" s="1">
        <v>3</v>
      </c>
      <c r="B191" s="1" t="s">
        <v>178</v>
      </c>
    </row>
    <row r="192" spans="1:7" ht="17.25" customHeight="1">
      <c r="B192" s="1" t="s">
        <v>116</v>
      </c>
    </row>
    <row r="193" spans="1:2" ht="17.25" customHeight="1">
      <c r="B193" s="1" t="s">
        <v>117</v>
      </c>
    </row>
    <row r="194" spans="1:2" ht="17.25" customHeight="1">
      <c r="B194" s="1" t="s">
        <v>118</v>
      </c>
    </row>
    <row r="195" spans="1:2" ht="17.25" customHeight="1">
      <c r="B195" s="1" t="s">
        <v>119</v>
      </c>
    </row>
    <row r="197" spans="1:2" ht="17.25" customHeight="1">
      <c r="A197" s="1" t="s">
        <v>120</v>
      </c>
    </row>
    <row r="198" spans="1:2" ht="17.25" customHeight="1">
      <c r="B198" s="1" t="s">
        <v>111</v>
      </c>
    </row>
    <row r="199" spans="1:2" ht="17.25" customHeight="1">
      <c r="B199" s="311" t="s">
        <v>121</v>
      </c>
    </row>
    <row r="200" spans="1:2" ht="17.25" customHeight="1">
      <c r="B200" s="311" t="s">
        <v>122</v>
      </c>
    </row>
    <row r="201" spans="1:2" ht="17.25" customHeight="1">
      <c r="B201" s="311" t="s">
        <v>123</v>
      </c>
    </row>
    <row r="202" spans="1:2" ht="17.25" customHeight="1">
      <c r="B202" s="311" t="s">
        <v>124</v>
      </c>
    </row>
    <row r="204" spans="1:2" ht="17.25" customHeight="1">
      <c r="B204" s="1" t="s">
        <v>125</v>
      </c>
    </row>
    <row r="205" spans="1:2" ht="17.25" customHeight="1">
      <c r="B205" s="1" t="s">
        <v>126</v>
      </c>
    </row>
    <row r="206" spans="1:2" ht="17.25" customHeight="1">
      <c r="B206" s="1" t="s">
        <v>127</v>
      </c>
    </row>
    <row r="207" spans="1:2" ht="17.25" customHeight="1">
      <c r="B207" s="1" t="s">
        <v>128</v>
      </c>
    </row>
    <row r="208" spans="1:2" ht="17.25" customHeight="1">
      <c r="B208" s="1" t="s">
        <v>129</v>
      </c>
    </row>
    <row r="210" spans="1:2" ht="17.25" customHeight="1">
      <c r="B210" s="1" t="s">
        <v>130</v>
      </c>
    </row>
    <row r="211" spans="1:2" ht="17.25" customHeight="1">
      <c r="B211" s="1" t="s">
        <v>132</v>
      </c>
    </row>
    <row r="212" spans="1:2" ht="17.25" customHeight="1">
      <c r="B212" s="1" t="s">
        <v>133</v>
      </c>
    </row>
    <row r="213" spans="1:2" ht="17.25" customHeight="1">
      <c r="B213" s="1" t="s">
        <v>134</v>
      </c>
    </row>
    <row r="214" spans="1:2" ht="17.25" customHeight="1">
      <c r="B214" s="1" t="s">
        <v>135</v>
      </c>
    </row>
    <row r="216" spans="1:2" ht="17.25" customHeight="1">
      <c r="B216" s="1" t="s">
        <v>131</v>
      </c>
    </row>
    <row r="217" spans="1:2" ht="17.25" customHeight="1">
      <c r="B217" s="1" t="s">
        <v>136</v>
      </c>
    </row>
    <row r="218" spans="1:2" ht="17.25" customHeight="1">
      <c r="B218" s="1" t="s">
        <v>137</v>
      </c>
    </row>
    <row r="219" spans="1:2" ht="17.25" customHeight="1">
      <c r="B219" s="1" t="s">
        <v>138</v>
      </c>
    </row>
    <row r="220" spans="1:2" ht="17.25" customHeight="1">
      <c r="B220" s="1" t="s">
        <v>139</v>
      </c>
    </row>
    <row r="221" spans="1:2" ht="17.25" customHeight="1">
      <c r="B221" s="1" t="s">
        <v>43</v>
      </c>
    </row>
    <row r="222" spans="1:2" ht="17.25" customHeight="1">
      <c r="A222" s="1" t="s">
        <v>170</v>
      </c>
    </row>
    <row r="223" spans="1:2" ht="17.25" customHeight="1">
      <c r="B223" s="1" t="s">
        <v>43</v>
      </c>
    </row>
    <row r="224" spans="1:2" ht="17.25" customHeight="1">
      <c r="A224" s="1" t="s">
        <v>181</v>
      </c>
    </row>
    <row r="225" spans="1:8" ht="17.25" customHeight="1">
      <c r="B225" s="1" t="s">
        <v>140</v>
      </c>
    </row>
    <row r="226" spans="1:8" ht="17.25" customHeight="1">
      <c r="B226" s="1" t="s">
        <v>141</v>
      </c>
    </row>
    <row r="227" spans="1:8" ht="17.25" customHeight="1">
      <c r="B227" s="1" t="s">
        <v>142</v>
      </c>
    </row>
    <row r="228" spans="1:8" ht="17.25" customHeight="1">
      <c r="B228" s="1" t="s">
        <v>143</v>
      </c>
    </row>
    <row r="230" spans="1:8" ht="17.25" customHeight="1">
      <c r="B230" s="1" t="s">
        <v>151</v>
      </c>
    </row>
    <row r="231" spans="1:8" ht="17.25" customHeight="1">
      <c r="A231" s="334" t="s">
        <v>2</v>
      </c>
      <c r="B231" s="341"/>
      <c r="C231" s="470" t="s">
        <v>61</v>
      </c>
      <c r="D231" s="472"/>
      <c r="E231" s="470" t="s">
        <v>152</v>
      </c>
      <c r="F231" s="471"/>
      <c r="G231" s="472"/>
      <c r="H231" s="309" t="s">
        <v>153</v>
      </c>
    </row>
    <row r="232" spans="1:8" ht="130.5" customHeight="1">
      <c r="A232" s="333" t="e">
        <f>B141</f>
        <v>#REF!</v>
      </c>
      <c r="B232" s="333"/>
      <c r="C232" s="336" t="e">
        <f>A30</f>
        <v>#REF!</v>
      </c>
      <c r="D232" s="337"/>
      <c r="E232" s="336" t="s">
        <v>652</v>
      </c>
      <c r="F232" s="473"/>
      <c r="G232" s="337"/>
      <c r="H232" s="308" t="s">
        <v>146</v>
      </c>
    </row>
    <row r="233" spans="1:8" ht="17.25" customHeight="1">
      <c r="A233" s="336" t="s">
        <v>388</v>
      </c>
      <c r="B233" s="473"/>
      <c r="C233" s="473"/>
      <c r="D233" s="473"/>
      <c r="E233" s="473"/>
      <c r="F233" s="473"/>
      <c r="G233" s="473"/>
      <c r="H233" s="337"/>
    </row>
    <row r="234" spans="1:8" ht="17.25" customHeight="1">
      <c r="A234" s="306">
        <v>1</v>
      </c>
      <c r="B234" s="336" t="s">
        <v>653</v>
      </c>
      <c r="C234" s="473"/>
      <c r="D234" s="473"/>
      <c r="E234" s="473"/>
      <c r="F234" s="473"/>
      <c r="G234" s="473"/>
      <c r="H234" s="337"/>
    </row>
    <row r="235" spans="1:8" ht="17.25" hidden="1" customHeight="1">
      <c r="A235" s="306">
        <v>2</v>
      </c>
      <c r="B235" s="336"/>
      <c r="C235" s="473"/>
      <c r="D235" s="473"/>
      <c r="E235" s="473"/>
      <c r="F235" s="473"/>
      <c r="G235" s="473"/>
      <c r="H235" s="337"/>
    </row>
    <row r="236" spans="1:8" ht="17.25" hidden="1" customHeight="1">
      <c r="A236" s="306">
        <v>3</v>
      </c>
      <c r="B236" s="336"/>
      <c r="C236" s="473"/>
      <c r="D236" s="473"/>
      <c r="E236" s="473"/>
      <c r="F236" s="473"/>
      <c r="G236" s="473"/>
      <c r="H236" s="337"/>
    </row>
    <row r="237" spans="1:8" ht="17.25" hidden="1" customHeight="1">
      <c r="A237" s="306">
        <v>4</v>
      </c>
      <c r="B237" s="336"/>
      <c r="C237" s="473"/>
      <c r="D237" s="473"/>
      <c r="E237" s="473"/>
      <c r="F237" s="473"/>
      <c r="G237" s="473"/>
      <c r="H237" s="337"/>
    </row>
    <row r="238" spans="1:8" ht="17.25" hidden="1" customHeight="1">
      <c r="A238" s="306">
        <v>5</v>
      </c>
      <c r="B238" s="336"/>
      <c r="C238" s="473"/>
      <c r="D238" s="473"/>
      <c r="E238" s="473"/>
      <c r="F238" s="473"/>
      <c r="G238" s="473"/>
      <c r="H238" s="337"/>
    </row>
    <row r="239" spans="1:8" ht="17.25" hidden="1" customHeight="1">
      <c r="A239" s="306">
        <v>6</v>
      </c>
      <c r="B239" s="336"/>
      <c r="C239" s="473"/>
      <c r="D239" s="473"/>
      <c r="E239" s="473"/>
      <c r="F239" s="473"/>
      <c r="G239" s="473"/>
      <c r="H239" s="337"/>
    </row>
    <row r="240" spans="1:8" ht="17.25" hidden="1" customHeight="1">
      <c r="A240" s="306">
        <v>7</v>
      </c>
      <c r="B240" s="336"/>
      <c r="C240" s="473"/>
      <c r="D240" s="473"/>
      <c r="E240" s="473"/>
      <c r="F240" s="473"/>
      <c r="G240" s="473"/>
      <c r="H240" s="337"/>
    </row>
    <row r="241" spans="1:10" ht="17.25" hidden="1" customHeight="1">
      <c r="A241" s="306">
        <v>8</v>
      </c>
      <c r="B241" s="336"/>
      <c r="C241" s="473"/>
      <c r="D241" s="473"/>
      <c r="E241" s="473"/>
      <c r="F241" s="473"/>
      <c r="G241" s="473"/>
      <c r="H241" s="337"/>
    </row>
    <row r="242" spans="1:10" ht="17.25" hidden="1" customHeight="1">
      <c r="A242" s="306">
        <v>9</v>
      </c>
      <c r="B242" s="336"/>
      <c r="C242" s="473"/>
      <c r="D242" s="473"/>
      <c r="E242" s="473"/>
      <c r="F242" s="473"/>
      <c r="G242" s="473"/>
      <c r="H242" s="337"/>
    </row>
    <row r="243" spans="1:10" ht="17.25" hidden="1" customHeight="1">
      <c r="A243" s="306">
        <v>10</v>
      </c>
      <c r="B243" s="336"/>
      <c r="C243" s="473"/>
      <c r="D243" s="473"/>
      <c r="E243" s="473"/>
      <c r="F243" s="473"/>
      <c r="G243" s="473"/>
      <c r="H243" s="337"/>
    </row>
    <row r="244" spans="1:10" ht="17.25" customHeight="1">
      <c r="A244" s="463" t="s">
        <v>154</v>
      </c>
      <c r="B244" s="464"/>
      <c r="C244" s="464"/>
      <c r="D244" s="464"/>
      <c r="E244" s="464"/>
      <c r="F244" s="464"/>
      <c r="G244" s="464"/>
      <c r="H244" s="465"/>
    </row>
    <row r="245" spans="1:10" ht="50.25" customHeight="1">
      <c r="A245" s="306">
        <v>1</v>
      </c>
      <c r="B245" s="336" t="s">
        <v>654</v>
      </c>
      <c r="C245" s="473"/>
      <c r="D245" s="473"/>
      <c r="E245" s="473"/>
      <c r="F245" s="473"/>
      <c r="G245" s="473"/>
      <c r="H245" s="337"/>
    </row>
    <row r="246" spans="1:10" ht="17.25" hidden="1" customHeight="1">
      <c r="A246" s="306">
        <v>2</v>
      </c>
      <c r="B246" s="336"/>
      <c r="C246" s="473"/>
      <c r="D246" s="473"/>
      <c r="E246" s="473"/>
      <c r="F246" s="473"/>
      <c r="G246" s="473"/>
      <c r="H246" s="337"/>
      <c r="I246" s="211"/>
      <c r="J246" s="211"/>
    </row>
    <row r="247" spans="1:10" ht="17.25" hidden="1" customHeight="1">
      <c r="A247" s="306">
        <v>3</v>
      </c>
      <c r="B247" s="336"/>
      <c r="C247" s="473"/>
      <c r="D247" s="473"/>
      <c r="E247" s="473"/>
      <c r="F247" s="473"/>
      <c r="G247" s="473"/>
      <c r="H247" s="337"/>
      <c r="I247" s="211"/>
      <c r="J247" s="211"/>
    </row>
    <row r="248" spans="1:10" ht="17.25" hidden="1" customHeight="1">
      <c r="A248" s="306">
        <v>4</v>
      </c>
      <c r="B248" s="336"/>
      <c r="C248" s="473"/>
      <c r="D248" s="473"/>
      <c r="E248" s="473"/>
      <c r="F248" s="473"/>
      <c r="G248" s="473"/>
      <c r="H248" s="337"/>
      <c r="I248" s="211"/>
      <c r="J248" s="211"/>
    </row>
    <row r="249" spans="1:10" ht="17.25" hidden="1" customHeight="1">
      <c r="A249" s="306">
        <v>5</v>
      </c>
      <c r="B249" s="336"/>
      <c r="C249" s="473"/>
      <c r="D249" s="473"/>
      <c r="E249" s="473"/>
      <c r="F249" s="473"/>
      <c r="G249" s="473"/>
      <c r="H249" s="337"/>
      <c r="I249" s="211"/>
      <c r="J249" s="211"/>
    </row>
    <row r="250" spans="1:10" ht="17.25" hidden="1" customHeight="1">
      <c r="A250" s="306">
        <v>6</v>
      </c>
      <c r="B250" s="336"/>
      <c r="C250" s="473"/>
      <c r="D250" s="473"/>
      <c r="E250" s="473"/>
      <c r="F250" s="473"/>
      <c r="G250" s="473"/>
      <c r="H250" s="337"/>
      <c r="I250" s="211"/>
      <c r="J250" s="211"/>
    </row>
    <row r="251" spans="1:10" ht="17.25" hidden="1" customHeight="1">
      <c r="A251" s="306">
        <v>7</v>
      </c>
      <c r="B251" s="336"/>
      <c r="C251" s="473"/>
      <c r="D251" s="473"/>
      <c r="E251" s="473"/>
      <c r="F251" s="473"/>
      <c r="G251" s="473"/>
      <c r="H251" s="337"/>
      <c r="I251" s="211"/>
      <c r="J251" s="211"/>
    </row>
    <row r="252" spans="1:10" ht="17.25" hidden="1" customHeight="1">
      <c r="A252" s="306">
        <v>8</v>
      </c>
      <c r="B252" s="336"/>
      <c r="C252" s="473"/>
      <c r="D252" s="473"/>
      <c r="E252" s="473"/>
      <c r="F252" s="473"/>
      <c r="G252" s="473"/>
      <c r="H252" s="337"/>
      <c r="I252" s="211"/>
      <c r="J252" s="211"/>
    </row>
    <row r="253" spans="1:10" ht="17.25" hidden="1" customHeight="1">
      <c r="A253" s="306">
        <v>9</v>
      </c>
      <c r="B253" s="336"/>
      <c r="C253" s="473"/>
      <c r="D253" s="473"/>
      <c r="E253" s="473"/>
      <c r="F253" s="473"/>
      <c r="G253" s="473"/>
      <c r="H253" s="337"/>
      <c r="I253" s="211"/>
      <c r="J253" s="211"/>
    </row>
    <row r="254" spans="1:10" ht="17.25" hidden="1" customHeight="1">
      <c r="A254" s="306">
        <v>10</v>
      </c>
      <c r="B254" s="336"/>
      <c r="C254" s="473"/>
      <c r="D254" s="473"/>
      <c r="E254" s="473"/>
      <c r="F254" s="473"/>
      <c r="G254" s="473"/>
      <c r="H254" s="337"/>
      <c r="I254" s="211"/>
      <c r="J254" s="211"/>
    </row>
    <row r="255" spans="1:10" ht="17.25" customHeight="1">
      <c r="A255" s="211"/>
      <c r="B255" s="211"/>
      <c r="C255" s="211"/>
      <c r="D255" s="211"/>
      <c r="E255" s="211"/>
      <c r="F255" s="211"/>
      <c r="G255" s="211"/>
      <c r="H255" s="211"/>
      <c r="I255" s="211"/>
      <c r="J255" s="211"/>
    </row>
    <row r="256" spans="1:10" ht="17.25" customHeight="1">
      <c r="A256" s="157">
        <v>4</v>
      </c>
      <c r="B256" s="1" t="s">
        <v>155</v>
      </c>
    </row>
    <row r="257" spans="1:14" s="307" customFormat="1" ht="17.25" customHeight="1">
      <c r="A257" s="319" t="s">
        <v>52</v>
      </c>
      <c r="B257" s="319" t="s">
        <v>110</v>
      </c>
      <c r="C257" s="318" t="s">
        <v>156</v>
      </c>
      <c r="D257" s="318"/>
      <c r="E257" s="318"/>
      <c r="F257" s="318"/>
      <c r="G257" s="318"/>
      <c r="H257" s="318"/>
      <c r="I257" s="318"/>
      <c r="J257" s="318"/>
      <c r="K257" s="318"/>
      <c r="L257" s="318"/>
      <c r="M257" s="319" t="s">
        <v>157</v>
      </c>
      <c r="N257" s="1" t="s">
        <v>407</v>
      </c>
    </row>
    <row r="258" spans="1:14" s="307" customFormat="1" ht="17.25" customHeight="1">
      <c r="A258" s="320"/>
      <c r="B258" s="320"/>
      <c r="C258" s="306">
        <v>1</v>
      </c>
      <c r="D258" s="306">
        <v>2</v>
      </c>
      <c r="E258" s="306">
        <v>3</v>
      </c>
      <c r="F258" s="306">
        <v>4</v>
      </c>
      <c r="G258" s="306">
        <v>5</v>
      </c>
      <c r="H258" s="306">
        <v>6</v>
      </c>
      <c r="I258" s="306">
        <v>7</v>
      </c>
      <c r="J258" s="306">
        <v>8</v>
      </c>
      <c r="K258" s="306">
        <v>9</v>
      </c>
      <c r="L258" s="306">
        <v>10</v>
      </c>
      <c r="M258" s="320"/>
      <c r="N258" s="1">
        <v>25</v>
      </c>
    </row>
    <row r="259" spans="1:14" ht="17.25" customHeight="1">
      <c r="A259" s="310">
        <v>1</v>
      </c>
      <c r="B259" s="8" t="str">
        <f>B150</f>
        <v>AHMAD JUNAIDI</v>
      </c>
      <c r="C259" s="310"/>
      <c r="D259" s="310"/>
      <c r="E259" s="310"/>
      <c r="F259" s="310"/>
      <c r="G259" s="310"/>
      <c r="H259" s="310"/>
      <c r="I259" s="310"/>
      <c r="J259" s="310"/>
      <c r="K259" s="310"/>
      <c r="L259" s="310"/>
      <c r="M259" s="310" t="str">
        <f>IF(COUNT(C259:L259)=0,"",((SUM(C259:L259)/(COUNTA($B$234:$H$243)*4))*4)*$N$258)</f>
        <v/>
      </c>
    </row>
    <row r="260" spans="1:14" ht="17.25" customHeight="1">
      <c r="A260" s="310">
        <v>2</v>
      </c>
      <c r="B260" s="8" t="str">
        <f t="shared" ref="B260:B298" si="1">B151</f>
        <v>AHMAD RIYUDHA</v>
      </c>
      <c r="C260" s="310"/>
      <c r="D260" s="310"/>
      <c r="E260" s="310"/>
      <c r="F260" s="310"/>
      <c r="G260" s="310"/>
      <c r="H260" s="310"/>
      <c r="I260" s="310"/>
      <c r="J260" s="310"/>
      <c r="K260" s="310"/>
      <c r="L260" s="310"/>
      <c r="M260" s="310" t="str">
        <f>IF(COUNT(C260:L260)=0,"",((SUM(C260:L260)/(COUNTA($B$234:$H$243)*4))*4)*$N$258)</f>
        <v/>
      </c>
    </row>
    <row r="261" spans="1:14" ht="17.25" customHeight="1">
      <c r="A261" s="310">
        <v>3</v>
      </c>
      <c r="B261" s="8" t="str">
        <f t="shared" si="1"/>
        <v>AHMAD SAYUDINOR</v>
      </c>
      <c r="C261" s="310"/>
      <c r="D261" s="310"/>
      <c r="E261" s="310"/>
      <c r="F261" s="310"/>
      <c r="G261" s="310"/>
      <c r="H261" s="310"/>
      <c r="I261" s="310"/>
      <c r="J261" s="310"/>
      <c r="K261" s="310"/>
      <c r="L261" s="310"/>
      <c r="M261" s="310" t="str">
        <f t="shared" ref="M261:M298" si="2">IF(COUNT(C261:L261)=0,"",((SUM(C261:L261)/(COUNTA($B$234:$H$243)*4))*4)*$N$258)</f>
        <v/>
      </c>
    </row>
    <row r="262" spans="1:14" ht="17.25" hidden="1" customHeight="1">
      <c r="A262" s="310">
        <v>4</v>
      </c>
      <c r="B262" s="8" t="str">
        <f t="shared" si="1"/>
        <v>HILMAN SYA'FEI</v>
      </c>
      <c r="C262" s="310"/>
      <c r="D262" s="310"/>
      <c r="E262" s="310"/>
      <c r="F262" s="310"/>
      <c r="G262" s="310"/>
      <c r="H262" s="310"/>
      <c r="I262" s="310"/>
      <c r="J262" s="310"/>
      <c r="K262" s="310"/>
      <c r="L262" s="310"/>
      <c r="M262" s="310" t="str">
        <f t="shared" si="2"/>
        <v/>
      </c>
    </row>
    <row r="263" spans="1:14" ht="17.25" hidden="1" customHeight="1">
      <c r="A263" s="310">
        <v>5</v>
      </c>
      <c r="B263" s="8" t="str">
        <f t="shared" si="1"/>
        <v>JAMALUDDIN</v>
      </c>
      <c r="C263" s="310"/>
      <c r="D263" s="310"/>
      <c r="E263" s="310"/>
      <c r="F263" s="310"/>
      <c r="G263" s="310"/>
      <c r="H263" s="310"/>
      <c r="I263" s="310"/>
      <c r="J263" s="310"/>
      <c r="K263" s="310"/>
      <c r="L263" s="310"/>
      <c r="M263" s="310" t="str">
        <f t="shared" si="2"/>
        <v/>
      </c>
    </row>
    <row r="264" spans="1:14" ht="17.25" hidden="1" customHeight="1">
      <c r="A264" s="310">
        <v>6</v>
      </c>
      <c r="B264" s="8" t="str">
        <f t="shared" si="1"/>
        <v>M. ADITYA RYANDI</v>
      </c>
      <c r="C264" s="310"/>
      <c r="D264" s="310"/>
      <c r="E264" s="310"/>
      <c r="F264" s="310"/>
      <c r="G264" s="310"/>
      <c r="H264" s="310"/>
      <c r="I264" s="310"/>
      <c r="J264" s="310"/>
      <c r="K264" s="310"/>
      <c r="L264" s="310"/>
      <c r="M264" s="310" t="str">
        <f t="shared" si="2"/>
        <v/>
      </c>
    </row>
    <row r="265" spans="1:14" ht="17.25" hidden="1" customHeight="1">
      <c r="A265" s="310">
        <v>7</v>
      </c>
      <c r="B265" s="8" t="str">
        <f t="shared" si="1"/>
        <v>M. ZAINAL AKBAR</v>
      </c>
      <c r="C265" s="310"/>
      <c r="D265" s="310"/>
      <c r="E265" s="310"/>
      <c r="F265" s="310"/>
      <c r="G265" s="310"/>
      <c r="H265" s="310"/>
      <c r="I265" s="310"/>
      <c r="J265" s="310"/>
      <c r="K265" s="310"/>
      <c r="L265" s="310"/>
      <c r="M265" s="310" t="str">
        <f t="shared" si="2"/>
        <v/>
      </c>
    </row>
    <row r="266" spans="1:14" ht="17.25" hidden="1" customHeight="1">
      <c r="A266" s="310">
        <v>8</v>
      </c>
      <c r="B266" s="8" t="str">
        <f t="shared" si="1"/>
        <v>MAULIDI</v>
      </c>
      <c r="C266" s="310"/>
      <c r="D266" s="310"/>
      <c r="E266" s="310"/>
      <c r="F266" s="310"/>
      <c r="G266" s="310"/>
      <c r="H266" s="310"/>
      <c r="I266" s="310"/>
      <c r="J266" s="310"/>
      <c r="K266" s="310"/>
      <c r="L266" s="310"/>
      <c r="M266" s="310" t="str">
        <f t="shared" si="2"/>
        <v/>
      </c>
    </row>
    <row r="267" spans="1:14" ht="17.25" hidden="1" customHeight="1">
      <c r="A267" s="310">
        <v>9</v>
      </c>
      <c r="B267" s="8" t="str">
        <f t="shared" si="1"/>
        <v>MUHAMMAD AGUS RIFANI</v>
      </c>
      <c r="C267" s="310"/>
      <c r="D267" s="310"/>
      <c r="E267" s="310"/>
      <c r="F267" s="310"/>
      <c r="G267" s="310"/>
      <c r="H267" s="310"/>
      <c r="I267" s="310"/>
      <c r="J267" s="310"/>
      <c r="K267" s="310"/>
      <c r="L267" s="310"/>
      <c r="M267" s="310" t="str">
        <f t="shared" si="2"/>
        <v/>
      </c>
    </row>
    <row r="268" spans="1:14" ht="17.25" hidden="1" customHeight="1">
      <c r="A268" s="310">
        <v>10</v>
      </c>
      <c r="B268" s="8" t="str">
        <f t="shared" si="1"/>
        <v>MUHAMMAD AKBAR</v>
      </c>
      <c r="C268" s="310"/>
      <c r="D268" s="310"/>
      <c r="E268" s="310"/>
      <c r="F268" s="310"/>
      <c r="G268" s="310"/>
      <c r="H268" s="310"/>
      <c r="I268" s="310"/>
      <c r="J268" s="310"/>
      <c r="K268" s="310"/>
      <c r="L268" s="310"/>
      <c r="M268" s="310" t="str">
        <f t="shared" si="2"/>
        <v/>
      </c>
    </row>
    <row r="269" spans="1:14" ht="17.25" hidden="1" customHeight="1">
      <c r="A269" s="310">
        <v>11</v>
      </c>
      <c r="B269" s="8" t="str">
        <f t="shared" si="1"/>
        <v>MUHAMMAD ALPIANOR</v>
      </c>
      <c r="C269" s="310"/>
      <c r="D269" s="310"/>
      <c r="E269" s="310"/>
      <c r="F269" s="310"/>
      <c r="G269" s="310"/>
      <c r="H269" s="310"/>
      <c r="I269" s="310"/>
      <c r="J269" s="310"/>
      <c r="K269" s="310"/>
      <c r="L269" s="310"/>
      <c r="M269" s="310" t="str">
        <f t="shared" si="2"/>
        <v/>
      </c>
    </row>
    <row r="270" spans="1:14" ht="17.25" hidden="1" customHeight="1">
      <c r="A270" s="310">
        <v>12</v>
      </c>
      <c r="B270" s="8" t="str">
        <f t="shared" si="1"/>
        <v>MUHAMMAD ANDRIAN</v>
      </c>
      <c r="C270" s="310"/>
      <c r="D270" s="310"/>
      <c r="E270" s="310"/>
      <c r="F270" s="310"/>
      <c r="G270" s="310"/>
      <c r="H270" s="310"/>
      <c r="I270" s="310"/>
      <c r="J270" s="310"/>
      <c r="K270" s="310"/>
      <c r="L270" s="310"/>
      <c r="M270" s="310" t="str">
        <f t="shared" si="2"/>
        <v/>
      </c>
    </row>
    <row r="271" spans="1:14" ht="17.25" hidden="1" customHeight="1">
      <c r="A271" s="310">
        <v>13</v>
      </c>
      <c r="B271" s="8" t="str">
        <f t="shared" si="1"/>
        <v>MUHAMMAD AZIDAN</v>
      </c>
      <c r="C271" s="310"/>
      <c r="D271" s="310"/>
      <c r="E271" s="310"/>
      <c r="F271" s="310"/>
      <c r="G271" s="310"/>
      <c r="H271" s="310"/>
      <c r="I271" s="310"/>
      <c r="J271" s="310"/>
      <c r="K271" s="310"/>
      <c r="L271" s="310"/>
      <c r="M271" s="310" t="str">
        <f t="shared" si="2"/>
        <v/>
      </c>
    </row>
    <row r="272" spans="1:14" ht="17.25" hidden="1" customHeight="1">
      <c r="A272" s="310">
        <v>14</v>
      </c>
      <c r="B272" s="8" t="str">
        <f t="shared" si="1"/>
        <v>MUHAMMAD FAHRIANSYAH</v>
      </c>
      <c r="C272" s="310"/>
      <c r="D272" s="310"/>
      <c r="E272" s="310"/>
      <c r="F272" s="310"/>
      <c r="G272" s="310"/>
      <c r="H272" s="310"/>
      <c r="I272" s="310"/>
      <c r="J272" s="310"/>
      <c r="K272" s="310"/>
      <c r="L272" s="310"/>
      <c r="M272" s="310" t="str">
        <f t="shared" si="2"/>
        <v/>
      </c>
    </row>
    <row r="273" spans="1:13" ht="17.25" hidden="1" customHeight="1">
      <c r="A273" s="310">
        <v>15</v>
      </c>
      <c r="B273" s="8" t="str">
        <f t="shared" si="1"/>
        <v>MUHAMMAD FAUZAN</v>
      </c>
      <c r="C273" s="310"/>
      <c r="D273" s="310"/>
      <c r="E273" s="310"/>
      <c r="F273" s="310"/>
      <c r="G273" s="310"/>
      <c r="H273" s="310"/>
      <c r="I273" s="310"/>
      <c r="J273" s="310"/>
      <c r="K273" s="310"/>
      <c r="L273" s="310"/>
      <c r="M273" s="310" t="str">
        <f t="shared" si="2"/>
        <v/>
      </c>
    </row>
    <row r="274" spans="1:13" ht="17.25" hidden="1" customHeight="1">
      <c r="A274" s="310">
        <v>16</v>
      </c>
      <c r="B274" s="8" t="str">
        <f t="shared" si="1"/>
        <v>MUHAMMAD FAZAL HAFIZH</v>
      </c>
      <c r="C274" s="310"/>
      <c r="D274" s="310"/>
      <c r="E274" s="310"/>
      <c r="F274" s="310"/>
      <c r="G274" s="310"/>
      <c r="H274" s="310"/>
      <c r="I274" s="310"/>
      <c r="J274" s="310"/>
      <c r="K274" s="310"/>
      <c r="L274" s="310"/>
      <c r="M274" s="310" t="str">
        <f t="shared" si="2"/>
        <v/>
      </c>
    </row>
    <row r="275" spans="1:13" ht="17.25" hidden="1" customHeight="1">
      <c r="A275" s="310">
        <v>17</v>
      </c>
      <c r="B275" s="8" t="str">
        <f t="shared" si="1"/>
        <v>MUHAMMAD FIKRI</v>
      </c>
      <c r="C275" s="310"/>
      <c r="D275" s="310"/>
      <c r="E275" s="310"/>
      <c r="F275" s="310"/>
      <c r="G275" s="310"/>
      <c r="H275" s="310"/>
      <c r="I275" s="310"/>
      <c r="J275" s="310"/>
      <c r="K275" s="310"/>
      <c r="L275" s="310"/>
      <c r="M275" s="310" t="str">
        <f t="shared" si="2"/>
        <v/>
      </c>
    </row>
    <row r="276" spans="1:13" ht="17.25" hidden="1" customHeight="1">
      <c r="A276" s="310">
        <v>18</v>
      </c>
      <c r="B276" s="8" t="str">
        <f t="shared" si="1"/>
        <v>MUHAMMAD IHWAN</v>
      </c>
      <c r="C276" s="310"/>
      <c r="D276" s="310"/>
      <c r="E276" s="310"/>
      <c r="F276" s="310"/>
      <c r="G276" s="310"/>
      <c r="H276" s="310"/>
      <c r="I276" s="310"/>
      <c r="J276" s="310"/>
      <c r="K276" s="310"/>
      <c r="L276" s="310"/>
      <c r="M276" s="310" t="str">
        <f t="shared" si="2"/>
        <v/>
      </c>
    </row>
    <row r="277" spans="1:13" ht="17.25" hidden="1" customHeight="1">
      <c r="A277" s="310">
        <v>19</v>
      </c>
      <c r="B277" s="8" t="str">
        <f t="shared" si="1"/>
        <v>MUHAMMAD IQBAL FIRDAUS</v>
      </c>
      <c r="C277" s="310"/>
      <c r="D277" s="310"/>
      <c r="E277" s="310"/>
      <c r="F277" s="310"/>
      <c r="G277" s="310"/>
      <c r="H277" s="310"/>
      <c r="I277" s="310"/>
      <c r="J277" s="310"/>
      <c r="K277" s="310"/>
      <c r="L277" s="310"/>
      <c r="M277" s="310" t="str">
        <f t="shared" si="2"/>
        <v/>
      </c>
    </row>
    <row r="278" spans="1:13" ht="17.25" hidden="1" customHeight="1">
      <c r="A278" s="310">
        <v>20</v>
      </c>
      <c r="B278" s="8" t="str">
        <f t="shared" si="1"/>
        <v>MUHAMMAD IZZA ARRAFI</v>
      </c>
      <c r="C278" s="310"/>
      <c r="D278" s="310"/>
      <c r="E278" s="310"/>
      <c r="F278" s="310"/>
      <c r="G278" s="310"/>
      <c r="H278" s="310"/>
      <c r="I278" s="310"/>
      <c r="J278" s="310"/>
      <c r="K278" s="310"/>
      <c r="L278" s="310"/>
      <c r="M278" s="310" t="str">
        <f t="shared" si="2"/>
        <v/>
      </c>
    </row>
    <row r="279" spans="1:13" ht="17.25" hidden="1" customHeight="1">
      <c r="A279" s="310">
        <v>21</v>
      </c>
      <c r="B279" s="8" t="str">
        <f t="shared" si="1"/>
        <v>MUHAMMAD MAHDI</v>
      </c>
      <c r="C279" s="310"/>
      <c r="D279" s="310"/>
      <c r="E279" s="310"/>
      <c r="F279" s="310"/>
      <c r="G279" s="310"/>
      <c r="H279" s="310"/>
      <c r="I279" s="310"/>
      <c r="J279" s="310"/>
      <c r="K279" s="310"/>
      <c r="L279" s="310"/>
      <c r="M279" s="310" t="str">
        <f t="shared" si="2"/>
        <v/>
      </c>
    </row>
    <row r="280" spans="1:13" ht="17.25" hidden="1" customHeight="1">
      <c r="A280" s="310">
        <v>22</v>
      </c>
      <c r="B280" s="8" t="str">
        <f t="shared" si="1"/>
        <v>MUHAMMAD NAHDY RAMADHAN</v>
      </c>
      <c r="C280" s="310"/>
      <c r="D280" s="310"/>
      <c r="E280" s="310"/>
      <c r="F280" s="310"/>
      <c r="G280" s="310"/>
      <c r="H280" s="310"/>
      <c r="I280" s="310"/>
      <c r="J280" s="310"/>
      <c r="K280" s="310"/>
      <c r="L280" s="310"/>
      <c r="M280" s="310" t="str">
        <f t="shared" si="2"/>
        <v/>
      </c>
    </row>
    <row r="281" spans="1:13" ht="17.25" hidden="1" customHeight="1">
      <c r="A281" s="310">
        <v>23</v>
      </c>
      <c r="B281" s="8" t="str">
        <f t="shared" si="1"/>
        <v>MUHAMMAD NUR FADHILAH</v>
      </c>
      <c r="C281" s="310"/>
      <c r="D281" s="310"/>
      <c r="E281" s="310"/>
      <c r="F281" s="310"/>
      <c r="G281" s="310"/>
      <c r="H281" s="310"/>
      <c r="I281" s="310"/>
      <c r="J281" s="310"/>
      <c r="K281" s="310"/>
      <c r="L281" s="310"/>
      <c r="M281" s="310" t="str">
        <f t="shared" si="2"/>
        <v/>
      </c>
    </row>
    <row r="282" spans="1:13" ht="17.25" hidden="1" customHeight="1">
      <c r="A282" s="310">
        <v>24</v>
      </c>
      <c r="B282" s="8" t="str">
        <f t="shared" si="1"/>
        <v>MUHAMMAD RAHMAN</v>
      </c>
      <c r="C282" s="310"/>
      <c r="D282" s="310"/>
      <c r="E282" s="310"/>
      <c r="F282" s="310"/>
      <c r="G282" s="310"/>
      <c r="H282" s="310"/>
      <c r="I282" s="310"/>
      <c r="J282" s="310"/>
      <c r="K282" s="310"/>
      <c r="L282" s="310"/>
      <c r="M282" s="310" t="str">
        <f t="shared" si="2"/>
        <v/>
      </c>
    </row>
    <row r="283" spans="1:13" ht="17.25" hidden="1" customHeight="1">
      <c r="A283" s="310">
        <v>25</v>
      </c>
      <c r="B283" s="8" t="str">
        <f t="shared" si="1"/>
        <v>MUHAMMAD RAIHAN</v>
      </c>
      <c r="C283" s="310"/>
      <c r="D283" s="310"/>
      <c r="E283" s="310"/>
      <c r="F283" s="310"/>
      <c r="G283" s="310"/>
      <c r="H283" s="310"/>
      <c r="I283" s="310"/>
      <c r="J283" s="310"/>
      <c r="K283" s="310"/>
      <c r="L283" s="310"/>
      <c r="M283" s="310" t="str">
        <f t="shared" si="2"/>
        <v/>
      </c>
    </row>
    <row r="284" spans="1:13" ht="17.25" hidden="1" customHeight="1">
      <c r="A284" s="310">
        <v>26</v>
      </c>
      <c r="B284" s="8" t="str">
        <f t="shared" si="1"/>
        <v>MUHAMMAD RAYHAN PARIZAN</v>
      </c>
      <c r="C284" s="310"/>
      <c r="D284" s="310"/>
      <c r="E284" s="310"/>
      <c r="F284" s="310"/>
      <c r="G284" s="310"/>
      <c r="H284" s="310"/>
      <c r="I284" s="310"/>
      <c r="J284" s="310"/>
      <c r="K284" s="310"/>
      <c r="L284" s="310"/>
      <c r="M284" s="310" t="str">
        <f t="shared" si="2"/>
        <v/>
      </c>
    </row>
    <row r="285" spans="1:13" ht="17.25" hidden="1" customHeight="1">
      <c r="A285" s="310">
        <v>27</v>
      </c>
      <c r="B285" s="8" t="str">
        <f t="shared" si="1"/>
        <v>MUHAMMAD RIFKI</v>
      </c>
      <c r="C285" s="310"/>
      <c r="D285" s="310"/>
      <c r="E285" s="310"/>
      <c r="F285" s="310"/>
      <c r="G285" s="310"/>
      <c r="H285" s="310"/>
      <c r="I285" s="310"/>
      <c r="J285" s="310"/>
      <c r="K285" s="310"/>
      <c r="L285" s="310"/>
      <c r="M285" s="310" t="str">
        <f t="shared" si="2"/>
        <v/>
      </c>
    </row>
    <row r="286" spans="1:13" ht="17.25" hidden="1" customHeight="1">
      <c r="A286" s="310">
        <v>28</v>
      </c>
      <c r="B286" s="8" t="str">
        <f t="shared" si="1"/>
        <v>MUHAMMAD RINALDI MAULANA</v>
      </c>
      <c r="C286" s="310"/>
      <c r="D286" s="310"/>
      <c r="E286" s="310"/>
      <c r="F286" s="310"/>
      <c r="G286" s="310"/>
      <c r="H286" s="310"/>
      <c r="I286" s="310"/>
      <c r="J286" s="310"/>
      <c r="K286" s="310"/>
      <c r="L286" s="310"/>
      <c r="M286" s="310" t="str">
        <f t="shared" si="2"/>
        <v/>
      </c>
    </row>
    <row r="287" spans="1:13" ht="17.25" hidden="1" customHeight="1">
      <c r="A287" s="310">
        <v>29</v>
      </c>
      <c r="B287" s="8" t="str">
        <f t="shared" si="1"/>
        <v>MUHAMMAD RIZAL</v>
      </c>
      <c r="C287" s="310"/>
      <c r="D287" s="310"/>
      <c r="E287" s="310"/>
      <c r="F287" s="310"/>
      <c r="G287" s="310"/>
      <c r="H287" s="310"/>
      <c r="I287" s="310"/>
      <c r="J287" s="310"/>
      <c r="K287" s="310"/>
      <c r="L287" s="310"/>
      <c r="M287" s="310" t="str">
        <f t="shared" si="2"/>
        <v/>
      </c>
    </row>
    <row r="288" spans="1:13" ht="17.25" hidden="1" customHeight="1">
      <c r="A288" s="310">
        <v>30</v>
      </c>
      <c r="B288" s="8" t="str">
        <f t="shared" si="1"/>
        <v>MUHAMMAD RUDI</v>
      </c>
      <c r="C288" s="310"/>
      <c r="D288" s="310"/>
      <c r="E288" s="310"/>
      <c r="F288" s="310"/>
      <c r="G288" s="310"/>
      <c r="H288" s="310"/>
      <c r="I288" s="310"/>
      <c r="J288" s="310"/>
      <c r="K288" s="310"/>
      <c r="L288" s="310"/>
      <c r="M288" s="310" t="str">
        <f t="shared" si="2"/>
        <v/>
      </c>
    </row>
    <row r="289" spans="1:13" ht="17.25" hidden="1" customHeight="1">
      <c r="A289" s="310">
        <v>31</v>
      </c>
      <c r="B289" s="8" t="str">
        <f t="shared" si="1"/>
        <v>MUHAMMAD SARBANI</v>
      </c>
      <c r="C289" s="310"/>
      <c r="D289" s="310"/>
      <c r="E289" s="310"/>
      <c r="F289" s="310"/>
      <c r="G289" s="310"/>
      <c r="H289" s="310"/>
      <c r="I289" s="310"/>
      <c r="J289" s="310"/>
      <c r="K289" s="310"/>
      <c r="L289" s="310"/>
      <c r="M289" s="310" t="str">
        <f t="shared" si="2"/>
        <v/>
      </c>
    </row>
    <row r="290" spans="1:13" ht="17.25" hidden="1" customHeight="1">
      <c r="A290" s="310">
        <v>32</v>
      </c>
      <c r="B290" s="8" t="str">
        <f t="shared" si="1"/>
        <v>MUHAMMAD SYIFA ALIF NUGRAHA</v>
      </c>
      <c r="C290" s="310"/>
      <c r="D290" s="310"/>
      <c r="E290" s="310"/>
      <c r="F290" s="310"/>
      <c r="G290" s="310"/>
      <c r="H290" s="310"/>
      <c r="I290" s="310"/>
      <c r="J290" s="310"/>
      <c r="K290" s="310"/>
      <c r="L290" s="310"/>
      <c r="M290" s="310" t="str">
        <f t="shared" si="2"/>
        <v/>
      </c>
    </row>
    <row r="291" spans="1:13" ht="17.25" hidden="1" customHeight="1">
      <c r="A291" s="310">
        <v>33</v>
      </c>
      <c r="B291" s="8" t="str">
        <f t="shared" si="1"/>
        <v>MUHAMMAD YUSUF</v>
      </c>
      <c r="C291" s="310"/>
      <c r="D291" s="310"/>
      <c r="E291" s="310"/>
      <c r="F291" s="310"/>
      <c r="G291" s="310"/>
      <c r="H291" s="310"/>
      <c r="I291" s="310"/>
      <c r="J291" s="310"/>
      <c r="K291" s="310"/>
      <c r="L291" s="310"/>
      <c r="M291" s="310" t="str">
        <f t="shared" si="2"/>
        <v/>
      </c>
    </row>
    <row r="292" spans="1:13" ht="17.25" hidden="1" customHeight="1">
      <c r="A292" s="310">
        <v>34</v>
      </c>
      <c r="B292" s="8" t="str">
        <f t="shared" si="1"/>
        <v>OSAMAH NASRULLAH</v>
      </c>
      <c r="C292" s="310"/>
      <c r="D292" s="310"/>
      <c r="E292" s="310"/>
      <c r="F292" s="310"/>
      <c r="G292" s="310"/>
      <c r="H292" s="310"/>
      <c r="I292" s="310"/>
      <c r="J292" s="310"/>
      <c r="K292" s="310"/>
      <c r="L292" s="310"/>
      <c r="M292" s="310" t="str">
        <f t="shared" si="2"/>
        <v/>
      </c>
    </row>
    <row r="293" spans="1:13" ht="17.25" hidden="1" customHeight="1">
      <c r="A293" s="310">
        <v>35</v>
      </c>
      <c r="B293" s="8" t="str">
        <f t="shared" si="1"/>
        <v>RUDISA</v>
      </c>
      <c r="C293" s="310"/>
      <c r="D293" s="310"/>
      <c r="E293" s="310"/>
      <c r="F293" s="310"/>
      <c r="G293" s="310"/>
      <c r="H293" s="310"/>
      <c r="I293" s="310"/>
      <c r="J293" s="310"/>
      <c r="K293" s="310"/>
      <c r="L293" s="310"/>
      <c r="M293" s="310" t="str">
        <f t="shared" si="2"/>
        <v/>
      </c>
    </row>
    <row r="294" spans="1:13" ht="17.25" hidden="1" customHeight="1">
      <c r="A294" s="310">
        <v>36</v>
      </c>
      <c r="B294" s="8" t="str">
        <f t="shared" si="1"/>
        <v>ZAINAL ILMI</v>
      </c>
      <c r="C294" s="310"/>
      <c r="D294" s="310"/>
      <c r="E294" s="310"/>
      <c r="F294" s="310"/>
      <c r="G294" s="310"/>
      <c r="H294" s="310"/>
      <c r="I294" s="310"/>
      <c r="J294" s="310"/>
      <c r="K294" s="310"/>
      <c r="L294" s="310"/>
      <c r="M294" s="310" t="str">
        <f t="shared" si="2"/>
        <v/>
      </c>
    </row>
    <row r="295" spans="1:13" ht="17.25" hidden="1" customHeight="1">
      <c r="A295" s="310">
        <v>37</v>
      </c>
      <c r="B295" s="8">
        <f t="shared" si="1"/>
        <v>0</v>
      </c>
      <c r="C295" s="310"/>
      <c r="D295" s="310"/>
      <c r="E295" s="310"/>
      <c r="F295" s="310"/>
      <c r="G295" s="310"/>
      <c r="H295" s="310"/>
      <c r="I295" s="310"/>
      <c r="J295" s="310"/>
      <c r="K295" s="310"/>
      <c r="L295" s="310"/>
      <c r="M295" s="310" t="str">
        <f t="shared" si="2"/>
        <v/>
      </c>
    </row>
    <row r="296" spans="1:13" ht="17.25" hidden="1" customHeight="1">
      <c r="A296" s="310">
        <v>38</v>
      </c>
      <c r="B296" s="8">
        <f t="shared" si="1"/>
        <v>0</v>
      </c>
      <c r="C296" s="310"/>
      <c r="D296" s="310"/>
      <c r="E296" s="310"/>
      <c r="F296" s="310"/>
      <c r="G296" s="310"/>
      <c r="H296" s="310"/>
      <c r="I296" s="310"/>
      <c r="J296" s="310"/>
      <c r="K296" s="310"/>
      <c r="L296" s="310"/>
      <c r="M296" s="310" t="str">
        <f t="shared" si="2"/>
        <v/>
      </c>
    </row>
    <row r="297" spans="1:13" ht="17.25" hidden="1" customHeight="1">
      <c r="A297" s="310">
        <v>39</v>
      </c>
      <c r="B297" s="8">
        <f t="shared" si="1"/>
        <v>0</v>
      </c>
      <c r="C297" s="310"/>
      <c r="D297" s="310"/>
      <c r="E297" s="310"/>
      <c r="F297" s="310"/>
      <c r="G297" s="310"/>
      <c r="H297" s="310"/>
      <c r="I297" s="310"/>
      <c r="J297" s="310"/>
      <c r="K297" s="310"/>
      <c r="L297" s="310"/>
      <c r="M297" s="310" t="str">
        <f t="shared" si="2"/>
        <v/>
      </c>
    </row>
    <row r="298" spans="1:13" ht="17.25" hidden="1" customHeight="1">
      <c r="A298" s="310">
        <v>40</v>
      </c>
      <c r="B298" s="8">
        <f t="shared" si="1"/>
        <v>0</v>
      </c>
      <c r="C298" s="310"/>
      <c r="D298" s="310"/>
      <c r="E298" s="310"/>
      <c r="F298" s="310"/>
      <c r="G298" s="310"/>
      <c r="H298" s="310"/>
      <c r="I298" s="310"/>
      <c r="J298" s="310"/>
      <c r="K298" s="310"/>
      <c r="L298" s="310"/>
      <c r="M298" s="310" t="str">
        <f t="shared" si="2"/>
        <v/>
      </c>
    </row>
    <row r="300" spans="1:13" ht="17.25" customHeight="1">
      <c r="A300" s="1" t="s">
        <v>158</v>
      </c>
    </row>
    <row r="301" spans="1:13" s="7" customFormat="1" ht="67.5" customHeight="1">
      <c r="A301" s="14">
        <v>1</v>
      </c>
      <c r="B301" s="327" t="s">
        <v>655</v>
      </c>
      <c r="C301" s="327"/>
      <c r="D301" s="327"/>
      <c r="E301" s="327"/>
      <c r="F301" s="327"/>
      <c r="G301" s="327"/>
      <c r="H301" s="327"/>
    </row>
    <row r="302" spans="1:13" s="7" customFormat="1" ht="15.75" hidden="1">
      <c r="A302" s="14">
        <v>2</v>
      </c>
      <c r="B302" s="327"/>
      <c r="C302" s="327"/>
      <c r="D302" s="327"/>
      <c r="E302" s="327"/>
      <c r="F302" s="327"/>
      <c r="G302" s="327"/>
      <c r="H302" s="327"/>
    </row>
    <row r="303" spans="1:13" s="7" customFormat="1" ht="15.75" hidden="1">
      <c r="A303" s="14">
        <v>3</v>
      </c>
      <c r="B303" s="327"/>
      <c r="C303" s="327"/>
      <c r="D303" s="327"/>
      <c r="E303" s="327"/>
      <c r="F303" s="327"/>
      <c r="G303" s="327"/>
      <c r="H303" s="327"/>
    </row>
    <row r="304" spans="1:13" s="7" customFormat="1" ht="17.25" hidden="1" customHeight="1">
      <c r="A304" s="14">
        <v>4</v>
      </c>
      <c r="B304" s="327"/>
      <c r="C304" s="327"/>
      <c r="D304" s="327"/>
      <c r="E304" s="327"/>
      <c r="F304" s="327"/>
      <c r="G304" s="327"/>
      <c r="H304" s="327"/>
    </row>
    <row r="305" spans="1:14" s="7" customFormat="1" ht="17.25" hidden="1" customHeight="1">
      <c r="A305" s="14">
        <v>5</v>
      </c>
      <c r="B305" s="327"/>
      <c r="C305" s="327"/>
      <c r="D305" s="327"/>
      <c r="E305" s="327"/>
      <c r="F305" s="327"/>
      <c r="G305" s="327"/>
      <c r="H305" s="327"/>
    </row>
    <row r="306" spans="1:14" s="7" customFormat="1" ht="17.25" hidden="1" customHeight="1">
      <c r="A306" s="14">
        <v>6</v>
      </c>
      <c r="B306" s="327"/>
      <c r="C306" s="327"/>
      <c r="D306" s="327"/>
      <c r="E306" s="327"/>
      <c r="F306" s="327"/>
      <c r="G306" s="327"/>
      <c r="H306" s="327"/>
    </row>
    <row r="307" spans="1:14" s="7" customFormat="1" ht="17.25" hidden="1" customHeight="1">
      <c r="A307" s="14">
        <v>7</v>
      </c>
      <c r="B307" s="327"/>
      <c r="C307" s="327"/>
      <c r="D307" s="327"/>
      <c r="E307" s="327"/>
      <c r="F307" s="327"/>
      <c r="G307" s="327"/>
      <c r="H307" s="327"/>
    </row>
    <row r="308" spans="1:14" s="7" customFormat="1" ht="17.25" hidden="1" customHeight="1">
      <c r="A308" s="14">
        <v>8</v>
      </c>
      <c r="B308" s="327"/>
      <c r="C308" s="327"/>
      <c r="D308" s="327"/>
      <c r="E308" s="327"/>
      <c r="F308" s="327"/>
      <c r="G308" s="327"/>
      <c r="H308" s="327"/>
    </row>
    <row r="309" spans="1:14" s="7" customFormat="1" ht="17.25" hidden="1" customHeight="1">
      <c r="A309" s="14">
        <v>9</v>
      </c>
      <c r="B309" s="327"/>
      <c r="C309" s="327"/>
      <c r="D309" s="327"/>
      <c r="E309" s="327"/>
      <c r="F309" s="327"/>
      <c r="G309" s="327"/>
      <c r="H309" s="327"/>
    </row>
    <row r="310" spans="1:14" s="7" customFormat="1" ht="17.25" hidden="1" customHeight="1">
      <c r="A310" s="14">
        <v>10</v>
      </c>
      <c r="B310" s="327"/>
      <c r="C310" s="327"/>
      <c r="D310" s="327"/>
      <c r="E310" s="327"/>
      <c r="F310" s="327"/>
      <c r="G310" s="327"/>
      <c r="H310" s="327"/>
    </row>
    <row r="312" spans="1:14" ht="17.25" customHeight="1">
      <c r="B312" s="1" t="s">
        <v>180</v>
      </c>
    </row>
    <row r="314" spans="1:14" ht="48.75" customHeight="1">
      <c r="A314" s="304" t="s">
        <v>52</v>
      </c>
      <c r="B314" s="304" t="s">
        <v>110</v>
      </c>
      <c r="C314" s="333" t="e">
        <f>A31</f>
        <v>#REF!</v>
      </c>
      <c r="D314" s="333"/>
      <c r="E314" s="333"/>
      <c r="F314" s="333"/>
      <c r="G314" s="333"/>
      <c r="H314" s="333"/>
      <c r="I314" s="333"/>
      <c r="J314" s="333"/>
      <c r="K314" s="333"/>
      <c r="L314" s="333"/>
      <c r="M314" s="306" t="s">
        <v>157</v>
      </c>
      <c r="N314" s="1" t="s">
        <v>407</v>
      </c>
    </row>
    <row r="315" spans="1:14" ht="17.25" customHeight="1">
      <c r="A315" s="305"/>
      <c r="B315" s="305"/>
      <c r="C315" s="224" t="s">
        <v>395</v>
      </c>
      <c r="D315" s="224" t="s">
        <v>396</v>
      </c>
      <c r="E315" s="224" t="s">
        <v>397</v>
      </c>
      <c r="F315" s="224" t="s">
        <v>398</v>
      </c>
      <c r="G315" s="224" t="s">
        <v>399</v>
      </c>
      <c r="H315" s="224" t="s">
        <v>400</v>
      </c>
      <c r="I315" s="224" t="s">
        <v>401</v>
      </c>
      <c r="J315" s="224" t="s">
        <v>402</v>
      </c>
      <c r="K315" s="224" t="s">
        <v>403</v>
      </c>
      <c r="L315" s="224" t="s">
        <v>404</v>
      </c>
      <c r="M315" s="222"/>
      <c r="N315" s="1">
        <v>25</v>
      </c>
    </row>
    <row r="316" spans="1:14" ht="17.25" customHeight="1">
      <c r="A316" s="310">
        <v>1</v>
      </c>
      <c r="B316" s="8" t="str">
        <f>B259</f>
        <v>AHMAD JUNAIDI</v>
      </c>
      <c r="C316" s="8"/>
      <c r="D316" s="8"/>
      <c r="E316" s="8"/>
      <c r="F316" s="8"/>
      <c r="G316" s="8"/>
      <c r="H316" s="8"/>
      <c r="I316" s="8"/>
      <c r="J316" s="8"/>
      <c r="K316" s="8"/>
      <c r="L316" s="8"/>
      <c r="M316" s="8" t="str">
        <f>IF(MAX(C316:L316)&gt;0,MAX(C316:L316)*$N$315,"")</f>
        <v/>
      </c>
    </row>
    <row r="317" spans="1:14" ht="17.25" customHeight="1">
      <c r="A317" s="310">
        <v>2</v>
      </c>
      <c r="B317" s="8" t="str">
        <f t="shared" ref="B317:B355" si="3">B260</f>
        <v>AHMAD RIYUDHA</v>
      </c>
      <c r="C317" s="8"/>
      <c r="D317" s="8"/>
      <c r="E317" s="8"/>
      <c r="F317" s="8"/>
      <c r="G317" s="8"/>
      <c r="H317" s="8"/>
      <c r="I317" s="8"/>
      <c r="J317" s="8"/>
      <c r="K317" s="8"/>
      <c r="L317" s="8"/>
      <c r="M317" s="8" t="str">
        <f t="shared" ref="M317:M355" si="4">IF(MAX(C317:L317)&gt;0,MAX(C317:L317)*$N$315,"")</f>
        <v/>
      </c>
    </row>
    <row r="318" spans="1:14" ht="17.25" customHeight="1">
      <c r="A318" s="310">
        <v>3</v>
      </c>
      <c r="B318" s="8" t="str">
        <f t="shared" si="3"/>
        <v>AHMAD SAYUDINOR</v>
      </c>
      <c r="C318" s="8"/>
      <c r="D318" s="8"/>
      <c r="E318" s="8"/>
      <c r="F318" s="8"/>
      <c r="G318" s="8"/>
      <c r="H318" s="8"/>
      <c r="I318" s="8"/>
      <c r="J318" s="8"/>
      <c r="K318" s="8"/>
      <c r="L318" s="8"/>
      <c r="M318" s="8" t="str">
        <f t="shared" si="4"/>
        <v/>
      </c>
    </row>
    <row r="319" spans="1:14" ht="17.25" hidden="1" customHeight="1">
      <c r="A319" s="310">
        <v>4</v>
      </c>
      <c r="B319" s="8" t="str">
        <f t="shared" si="3"/>
        <v>HILMAN SYA'FEI</v>
      </c>
      <c r="C319" s="8"/>
      <c r="D319" s="8"/>
      <c r="E319" s="8"/>
      <c r="F319" s="8"/>
      <c r="G319" s="8"/>
      <c r="H319" s="8"/>
      <c r="I319" s="8"/>
      <c r="J319" s="8"/>
      <c r="K319" s="8"/>
      <c r="L319" s="8"/>
      <c r="M319" s="8" t="str">
        <f t="shared" si="4"/>
        <v/>
      </c>
    </row>
    <row r="320" spans="1:14" ht="17.25" hidden="1" customHeight="1">
      <c r="A320" s="310">
        <v>5</v>
      </c>
      <c r="B320" s="8" t="str">
        <f t="shared" si="3"/>
        <v>JAMALUDDIN</v>
      </c>
      <c r="C320" s="8"/>
      <c r="D320" s="8"/>
      <c r="E320" s="8"/>
      <c r="F320" s="8"/>
      <c r="G320" s="8"/>
      <c r="H320" s="8"/>
      <c r="I320" s="8"/>
      <c r="J320" s="8"/>
      <c r="K320" s="8"/>
      <c r="L320" s="8"/>
      <c r="M320" s="8" t="str">
        <f t="shared" si="4"/>
        <v/>
      </c>
    </row>
    <row r="321" spans="1:13" ht="17.25" hidden="1" customHeight="1">
      <c r="A321" s="310">
        <v>6</v>
      </c>
      <c r="B321" s="8" t="str">
        <f t="shared" si="3"/>
        <v>M. ADITYA RYANDI</v>
      </c>
      <c r="C321" s="8"/>
      <c r="D321" s="8"/>
      <c r="E321" s="8"/>
      <c r="F321" s="8"/>
      <c r="G321" s="8"/>
      <c r="H321" s="8"/>
      <c r="I321" s="8"/>
      <c r="J321" s="8"/>
      <c r="K321" s="8"/>
      <c r="L321" s="8"/>
      <c r="M321" s="8" t="str">
        <f t="shared" si="4"/>
        <v/>
      </c>
    </row>
    <row r="322" spans="1:13" ht="17.25" hidden="1" customHeight="1">
      <c r="A322" s="310">
        <v>7</v>
      </c>
      <c r="B322" s="8" t="str">
        <f t="shared" si="3"/>
        <v>M. ZAINAL AKBAR</v>
      </c>
      <c r="C322" s="8"/>
      <c r="D322" s="8"/>
      <c r="E322" s="8"/>
      <c r="F322" s="8"/>
      <c r="G322" s="8"/>
      <c r="H322" s="8"/>
      <c r="I322" s="8"/>
      <c r="J322" s="8"/>
      <c r="K322" s="8"/>
      <c r="L322" s="8"/>
      <c r="M322" s="8" t="str">
        <f t="shared" si="4"/>
        <v/>
      </c>
    </row>
    <row r="323" spans="1:13" ht="17.25" hidden="1" customHeight="1">
      <c r="A323" s="310">
        <v>8</v>
      </c>
      <c r="B323" s="8" t="str">
        <f t="shared" si="3"/>
        <v>MAULIDI</v>
      </c>
      <c r="C323" s="8"/>
      <c r="D323" s="8"/>
      <c r="E323" s="8"/>
      <c r="F323" s="8"/>
      <c r="G323" s="8"/>
      <c r="H323" s="8"/>
      <c r="I323" s="8"/>
      <c r="J323" s="8"/>
      <c r="K323" s="8"/>
      <c r="L323" s="8"/>
      <c r="M323" s="8" t="str">
        <f t="shared" si="4"/>
        <v/>
      </c>
    </row>
    <row r="324" spans="1:13" ht="17.25" hidden="1" customHeight="1">
      <c r="A324" s="310">
        <v>9</v>
      </c>
      <c r="B324" s="8" t="str">
        <f t="shared" si="3"/>
        <v>MUHAMMAD AGUS RIFANI</v>
      </c>
      <c r="C324" s="8"/>
      <c r="D324" s="8"/>
      <c r="E324" s="8"/>
      <c r="F324" s="8"/>
      <c r="G324" s="8"/>
      <c r="H324" s="8"/>
      <c r="I324" s="8"/>
      <c r="J324" s="8"/>
      <c r="K324" s="8"/>
      <c r="L324" s="8"/>
      <c r="M324" s="8" t="str">
        <f t="shared" si="4"/>
        <v/>
      </c>
    </row>
    <row r="325" spans="1:13" ht="17.25" hidden="1" customHeight="1">
      <c r="A325" s="310">
        <v>10</v>
      </c>
      <c r="B325" s="8" t="str">
        <f t="shared" si="3"/>
        <v>MUHAMMAD AKBAR</v>
      </c>
      <c r="C325" s="8"/>
      <c r="D325" s="8"/>
      <c r="E325" s="8"/>
      <c r="F325" s="8"/>
      <c r="G325" s="8"/>
      <c r="H325" s="8"/>
      <c r="I325" s="8"/>
      <c r="J325" s="8"/>
      <c r="K325" s="8"/>
      <c r="L325" s="8"/>
      <c r="M325" s="8" t="str">
        <f t="shared" si="4"/>
        <v/>
      </c>
    </row>
    <row r="326" spans="1:13" ht="17.25" hidden="1" customHeight="1">
      <c r="A326" s="310">
        <v>11</v>
      </c>
      <c r="B326" s="8" t="str">
        <f t="shared" si="3"/>
        <v>MUHAMMAD ALPIANOR</v>
      </c>
      <c r="C326" s="8"/>
      <c r="D326" s="8"/>
      <c r="E326" s="8"/>
      <c r="F326" s="8"/>
      <c r="G326" s="8"/>
      <c r="H326" s="8"/>
      <c r="I326" s="8"/>
      <c r="J326" s="8"/>
      <c r="K326" s="8"/>
      <c r="L326" s="8"/>
      <c r="M326" s="8" t="str">
        <f t="shared" si="4"/>
        <v/>
      </c>
    </row>
    <row r="327" spans="1:13" ht="17.25" hidden="1" customHeight="1">
      <c r="A327" s="310">
        <v>12</v>
      </c>
      <c r="B327" s="8" t="str">
        <f t="shared" si="3"/>
        <v>MUHAMMAD ANDRIAN</v>
      </c>
      <c r="C327" s="8"/>
      <c r="D327" s="8"/>
      <c r="E327" s="8"/>
      <c r="F327" s="8"/>
      <c r="G327" s="8"/>
      <c r="H327" s="8"/>
      <c r="I327" s="8"/>
      <c r="J327" s="8"/>
      <c r="K327" s="8"/>
      <c r="L327" s="8"/>
      <c r="M327" s="8" t="str">
        <f t="shared" si="4"/>
        <v/>
      </c>
    </row>
    <row r="328" spans="1:13" ht="17.25" hidden="1" customHeight="1">
      <c r="A328" s="310">
        <v>13</v>
      </c>
      <c r="B328" s="8" t="str">
        <f t="shared" si="3"/>
        <v>MUHAMMAD AZIDAN</v>
      </c>
      <c r="C328" s="8"/>
      <c r="D328" s="8"/>
      <c r="E328" s="8"/>
      <c r="F328" s="8"/>
      <c r="G328" s="8"/>
      <c r="H328" s="8"/>
      <c r="I328" s="8"/>
      <c r="J328" s="8"/>
      <c r="K328" s="8"/>
      <c r="L328" s="8"/>
      <c r="M328" s="8" t="str">
        <f t="shared" si="4"/>
        <v/>
      </c>
    </row>
    <row r="329" spans="1:13" ht="17.25" hidden="1" customHeight="1">
      <c r="A329" s="310">
        <v>14</v>
      </c>
      <c r="B329" s="8" t="str">
        <f t="shared" si="3"/>
        <v>MUHAMMAD FAHRIANSYAH</v>
      </c>
      <c r="C329" s="8"/>
      <c r="D329" s="8"/>
      <c r="E329" s="8"/>
      <c r="F329" s="8"/>
      <c r="G329" s="8"/>
      <c r="H329" s="8"/>
      <c r="I329" s="8"/>
      <c r="J329" s="8"/>
      <c r="K329" s="8"/>
      <c r="L329" s="8"/>
      <c r="M329" s="8" t="str">
        <f t="shared" si="4"/>
        <v/>
      </c>
    </row>
    <row r="330" spans="1:13" ht="17.25" hidden="1" customHeight="1">
      <c r="A330" s="310">
        <v>15</v>
      </c>
      <c r="B330" s="8" t="str">
        <f t="shared" si="3"/>
        <v>MUHAMMAD FAUZAN</v>
      </c>
      <c r="C330" s="8"/>
      <c r="D330" s="8"/>
      <c r="E330" s="8"/>
      <c r="F330" s="8"/>
      <c r="G330" s="8"/>
      <c r="H330" s="8"/>
      <c r="I330" s="8"/>
      <c r="J330" s="8"/>
      <c r="K330" s="8"/>
      <c r="L330" s="8"/>
      <c r="M330" s="8" t="str">
        <f t="shared" si="4"/>
        <v/>
      </c>
    </row>
    <row r="331" spans="1:13" ht="17.25" hidden="1" customHeight="1">
      <c r="A331" s="310">
        <v>16</v>
      </c>
      <c r="B331" s="8" t="str">
        <f t="shared" si="3"/>
        <v>MUHAMMAD FAZAL HAFIZH</v>
      </c>
      <c r="C331" s="8"/>
      <c r="D331" s="8"/>
      <c r="E331" s="8"/>
      <c r="F331" s="8"/>
      <c r="G331" s="8"/>
      <c r="H331" s="8"/>
      <c r="I331" s="8"/>
      <c r="J331" s="8"/>
      <c r="K331" s="8"/>
      <c r="L331" s="8"/>
      <c r="M331" s="8" t="str">
        <f t="shared" si="4"/>
        <v/>
      </c>
    </row>
    <row r="332" spans="1:13" ht="17.25" hidden="1" customHeight="1">
      <c r="A332" s="310">
        <v>17</v>
      </c>
      <c r="B332" s="8" t="str">
        <f t="shared" si="3"/>
        <v>MUHAMMAD FIKRI</v>
      </c>
      <c r="C332" s="8"/>
      <c r="D332" s="8"/>
      <c r="E332" s="8"/>
      <c r="F332" s="8"/>
      <c r="G332" s="8"/>
      <c r="H332" s="8"/>
      <c r="I332" s="8"/>
      <c r="J332" s="8"/>
      <c r="K332" s="8"/>
      <c r="L332" s="8"/>
      <c r="M332" s="8" t="str">
        <f t="shared" si="4"/>
        <v/>
      </c>
    </row>
    <row r="333" spans="1:13" ht="17.25" hidden="1" customHeight="1">
      <c r="A333" s="310">
        <v>18</v>
      </c>
      <c r="B333" s="8" t="str">
        <f t="shared" si="3"/>
        <v>MUHAMMAD IHWAN</v>
      </c>
      <c r="C333" s="8"/>
      <c r="D333" s="8"/>
      <c r="E333" s="8"/>
      <c r="F333" s="8"/>
      <c r="G333" s="8"/>
      <c r="H333" s="8"/>
      <c r="I333" s="8"/>
      <c r="J333" s="8"/>
      <c r="K333" s="8"/>
      <c r="L333" s="8"/>
      <c r="M333" s="8" t="str">
        <f t="shared" si="4"/>
        <v/>
      </c>
    </row>
    <row r="334" spans="1:13" ht="17.25" hidden="1" customHeight="1">
      <c r="A334" s="310">
        <v>19</v>
      </c>
      <c r="B334" s="8" t="str">
        <f t="shared" si="3"/>
        <v>MUHAMMAD IQBAL FIRDAUS</v>
      </c>
      <c r="C334" s="8"/>
      <c r="D334" s="8"/>
      <c r="E334" s="8"/>
      <c r="F334" s="8"/>
      <c r="G334" s="8"/>
      <c r="H334" s="8"/>
      <c r="I334" s="8"/>
      <c r="J334" s="8"/>
      <c r="K334" s="8"/>
      <c r="L334" s="8"/>
      <c r="M334" s="8" t="str">
        <f t="shared" si="4"/>
        <v/>
      </c>
    </row>
    <row r="335" spans="1:13" ht="17.25" hidden="1" customHeight="1">
      <c r="A335" s="310">
        <v>20</v>
      </c>
      <c r="B335" s="8" t="str">
        <f t="shared" si="3"/>
        <v>MUHAMMAD IZZA ARRAFI</v>
      </c>
      <c r="C335" s="8"/>
      <c r="D335" s="8"/>
      <c r="E335" s="8"/>
      <c r="F335" s="8"/>
      <c r="G335" s="8"/>
      <c r="H335" s="8"/>
      <c r="I335" s="8"/>
      <c r="J335" s="8"/>
      <c r="K335" s="8"/>
      <c r="L335" s="8"/>
      <c r="M335" s="8" t="str">
        <f t="shared" si="4"/>
        <v/>
      </c>
    </row>
    <row r="336" spans="1:13" ht="17.25" hidden="1" customHeight="1">
      <c r="A336" s="310">
        <v>21</v>
      </c>
      <c r="B336" s="8" t="str">
        <f t="shared" si="3"/>
        <v>MUHAMMAD MAHDI</v>
      </c>
      <c r="C336" s="8"/>
      <c r="D336" s="8"/>
      <c r="E336" s="8"/>
      <c r="F336" s="8"/>
      <c r="G336" s="8"/>
      <c r="H336" s="8"/>
      <c r="I336" s="8"/>
      <c r="J336" s="8"/>
      <c r="K336" s="8"/>
      <c r="L336" s="8"/>
      <c r="M336" s="8" t="str">
        <f t="shared" si="4"/>
        <v/>
      </c>
    </row>
    <row r="337" spans="1:13" ht="17.25" hidden="1" customHeight="1">
      <c r="A337" s="310">
        <v>22</v>
      </c>
      <c r="B337" s="8" t="str">
        <f t="shared" si="3"/>
        <v>MUHAMMAD NAHDY RAMADHAN</v>
      </c>
      <c r="C337" s="8"/>
      <c r="D337" s="8"/>
      <c r="E337" s="8"/>
      <c r="F337" s="8"/>
      <c r="G337" s="8"/>
      <c r="H337" s="8"/>
      <c r="I337" s="8"/>
      <c r="J337" s="8"/>
      <c r="K337" s="8"/>
      <c r="L337" s="8"/>
      <c r="M337" s="8" t="str">
        <f t="shared" si="4"/>
        <v/>
      </c>
    </row>
    <row r="338" spans="1:13" ht="17.25" hidden="1" customHeight="1">
      <c r="A338" s="310">
        <v>23</v>
      </c>
      <c r="B338" s="8" t="str">
        <f t="shared" si="3"/>
        <v>MUHAMMAD NUR FADHILAH</v>
      </c>
      <c r="C338" s="8"/>
      <c r="D338" s="8"/>
      <c r="E338" s="8"/>
      <c r="F338" s="8"/>
      <c r="G338" s="8"/>
      <c r="H338" s="8"/>
      <c r="I338" s="8"/>
      <c r="J338" s="8"/>
      <c r="K338" s="8"/>
      <c r="L338" s="8"/>
      <c r="M338" s="8" t="str">
        <f t="shared" si="4"/>
        <v/>
      </c>
    </row>
    <row r="339" spans="1:13" ht="17.25" hidden="1" customHeight="1">
      <c r="A339" s="310">
        <v>24</v>
      </c>
      <c r="B339" s="8" t="str">
        <f t="shared" si="3"/>
        <v>MUHAMMAD RAHMAN</v>
      </c>
      <c r="C339" s="8"/>
      <c r="D339" s="8"/>
      <c r="E339" s="8"/>
      <c r="F339" s="8"/>
      <c r="G339" s="8"/>
      <c r="H339" s="8"/>
      <c r="I339" s="8"/>
      <c r="J339" s="8"/>
      <c r="K339" s="8"/>
      <c r="L339" s="8"/>
      <c r="M339" s="8" t="str">
        <f t="shared" si="4"/>
        <v/>
      </c>
    </row>
    <row r="340" spans="1:13" ht="17.25" hidden="1" customHeight="1">
      <c r="A340" s="310">
        <v>25</v>
      </c>
      <c r="B340" s="8" t="str">
        <f t="shared" si="3"/>
        <v>MUHAMMAD RAIHAN</v>
      </c>
      <c r="C340" s="8"/>
      <c r="D340" s="8"/>
      <c r="E340" s="8"/>
      <c r="F340" s="8"/>
      <c r="G340" s="8"/>
      <c r="H340" s="8"/>
      <c r="I340" s="8"/>
      <c r="J340" s="8"/>
      <c r="K340" s="8"/>
      <c r="L340" s="8"/>
      <c r="M340" s="8" t="str">
        <f t="shared" si="4"/>
        <v/>
      </c>
    </row>
    <row r="341" spans="1:13" ht="17.25" hidden="1" customHeight="1">
      <c r="A341" s="310">
        <v>26</v>
      </c>
      <c r="B341" s="8" t="str">
        <f t="shared" si="3"/>
        <v>MUHAMMAD RAYHAN PARIZAN</v>
      </c>
      <c r="C341" s="8"/>
      <c r="D341" s="8"/>
      <c r="E341" s="8"/>
      <c r="F341" s="8"/>
      <c r="G341" s="8"/>
      <c r="H341" s="8"/>
      <c r="I341" s="8"/>
      <c r="J341" s="8"/>
      <c r="K341" s="8"/>
      <c r="L341" s="8"/>
      <c r="M341" s="8" t="str">
        <f t="shared" si="4"/>
        <v/>
      </c>
    </row>
    <row r="342" spans="1:13" ht="17.25" hidden="1" customHeight="1">
      <c r="A342" s="310">
        <v>27</v>
      </c>
      <c r="B342" s="8" t="str">
        <f t="shared" si="3"/>
        <v>MUHAMMAD RIFKI</v>
      </c>
      <c r="C342" s="8"/>
      <c r="D342" s="8"/>
      <c r="E342" s="8"/>
      <c r="F342" s="8"/>
      <c r="G342" s="8"/>
      <c r="H342" s="8"/>
      <c r="I342" s="8"/>
      <c r="J342" s="8"/>
      <c r="K342" s="8"/>
      <c r="L342" s="8"/>
      <c r="M342" s="8" t="str">
        <f t="shared" si="4"/>
        <v/>
      </c>
    </row>
    <row r="343" spans="1:13" ht="17.25" hidden="1" customHeight="1">
      <c r="A343" s="310">
        <v>28</v>
      </c>
      <c r="B343" s="8" t="str">
        <f t="shared" si="3"/>
        <v>MUHAMMAD RINALDI MAULANA</v>
      </c>
      <c r="C343" s="8"/>
      <c r="D343" s="8"/>
      <c r="E343" s="8"/>
      <c r="F343" s="8"/>
      <c r="G343" s="8"/>
      <c r="H343" s="8"/>
      <c r="I343" s="8"/>
      <c r="J343" s="8"/>
      <c r="K343" s="8"/>
      <c r="L343" s="8"/>
      <c r="M343" s="8" t="str">
        <f t="shared" si="4"/>
        <v/>
      </c>
    </row>
    <row r="344" spans="1:13" ht="17.25" hidden="1" customHeight="1">
      <c r="A344" s="310">
        <v>29</v>
      </c>
      <c r="B344" s="8" t="str">
        <f t="shared" si="3"/>
        <v>MUHAMMAD RIZAL</v>
      </c>
      <c r="C344" s="8"/>
      <c r="D344" s="8"/>
      <c r="E344" s="8"/>
      <c r="F344" s="8"/>
      <c r="G344" s="8"/>
      <c r="H344" s="8"/>
      <c r="I344" s="8"/>
      <c r="J344" s="8"/>
      <c r="K344" s="8"/>
      <c r="L344" s="8"/>
      <c r="M344" s="8" t="str">
        <f t="shared" si="4"/>
        <v/>
      </c>
    </row>
    <row r="345" spans="1:13" ht="17.25" hidden="1" customHeight="1">
      <c r="A345" s="310">
        <v>30</v>
      </c>
      <c r="B345" s="8" t="str">
        <f t="shared" si="3"/>
        <v>MUHAMMAD RUDI</v>
      </c>
      <c r="C345" s="8"/>
      <c r="D345" s="8"/>
      <c r="E345" s="8"/>
      <c r="F345" s="8"/>
      <c r="G345" s="8"/>
      <c r="H345" s="8"/>
      <c r="I345" s="8"/>
      <c r="J345" s="8"/>
      <c r="K345" s="8"/>
      <c r="L345" s="8"/>
      <c r="M345" s="8" t="str">
        <f t="shared" si="4"/>
        <v/>
      </c>
    </row>
    <row r="346" spans="1:13" ht="17.25" hidden="1" customHeight="1">
      <c r="A346" s="310">
        <v>31</v>
      </c>
      <c r="B346" s="8" t="str">
        <f t="shared" si="3"/>
        <v>MUHAMMAD SARBANI</v>
      </c>
      <c r="C346" s="8"/>
      <c r="D346" s="8"/>
      <c r="E346" s="8"/>
      <c r="F346" s="8"/>
      <c r="G346" s="8"/>
      <c r="H346" s="8"/>
      <c r="I346" s="8"/>
      <c r="J346" s="8"/>
      <c r="K346" s="8"/>
      <c r="L346" s="8"/>
      <c r="M346" s="8" t="str">
        <f t="shared" si="4"/>
        <v/>
      </c>
    </row>
    <row r="347" spans="1:13" ht="17.25" hidden="1" customHeight="1">
      <c r="A347" s="310">
        <v>32</v>
      </c>
      <c r="B347" s="8" t="str">
        <f t="shared" si="3"/>
        <v>MUHAMMAD SYIFA ALIF NUGRAHA</v>
      </c>
      <c r="C347" s="8"/>
      <c r="D347" s="8"/>
      <c r="E347" s="8"/>
      <c r="F347" s="8"/>
      <c r="G347" s="8"/>
      <c r="H347" s="8"/>
      <c r="I347" s="8"/>
      <c r="J347" s="8"/>
      <c r="K347" s="8"/>
      <c r="L347" s="8"/>
      <c r="M347" s="8" t="str">
        <f t="shared" si="4"/>
        <v/>
      </c>
    </row>
    <row r="348" spans="1:13" ht="17.25" hidden="1" customHeight="1">
      <c r="A348" s="310">
        <v>33</v>
      </c>
      <c r="B348" s="8" t="str">
        <f t="shared" si="3"/>
        <v>MUHAMMAD YUSUF</v>
      </c>
      <c r="C348" s="8"/>
      <c r="D348" s="8"/>
      <c r="E348" s="8"/>
      <c r="F348" s="8"/>
      <c r="G348" s="8"/>
      <c r="H348" s="8"/>
      <c r="I348" s="8"/>
      <c r="J348" s="8"/>
      <c r="K348" s="8"/>
      <c r="L348" s="8"/>
      <c r="M348" s="8" t="str">
        <f t="shared" si="4"/>
        <v/>
      </c>
    </row>
    <row r="349" spans="1:13" ht="17.25" hidden="1" customHeight="1">
      <c r="A349" s="310">
        <v>34</v>
      </c>
      <c r="B349" s="8" t="str">
        <f t="shared" si="3"/>
        <v>OSAMAH NASRULLAH</v>
      </c>
      <c r="C349" s="8"/>
      <c r="D349" s="8"/>
      <c r="E349" s="8"/>
      <c r="F349" s="8"/>
      <c r="G349" s="8"/>
      <c r="H349" s="8"/>
      <c r="I349" s="8"/>
      <c r="J349" s="8"/>
      <c r="K349" s="8"/>
      <c r="L349" s="8"/>
      <c r="M349" s="8" t="str">
        <f t="shared" si="4"/>
        <v/>
      </c>
    </row>
    <row r="350" spans="1:13" ht="17.25" hidden="1" customHeight="1">
      <c r="A350" s="310">
        <v>35</v>
      </c>
      <c r="B350" s="8" t="str">
        <f t="shared" si="3"/>
        <v>RUDISA</v>
      </c>
      <c r="C350" s="8"/>
      <c r="D350" s="8"/>
      <c r="E350" s="8"/>
      <c r="F350" s="8"/>
      <c r="G350" s="8"/>
      <c r="H350" s="8"/>
      <c r="I350" s="8"/>
      <c r="J350" s="8"/>
      <c r="K350" s="8"/>
      <c r="L350" s="8"/>
      <c r="M350" s="8" t="str">
        <f t="shared" si="4"/>
        <v/>
      </c>
    </row>
    <row r="351" spans="1:13" ht="17.25" hidden="1" customHeight="1">
      <c r="A351" s="310">
        <v>36</v>
      </c>
      <c r="B351" s="8" t="str">
        <f t="shared" si="3"/>
        <v>ZAINAL ILMI</v>
      </c>
      <c r="C351" s="8"/>
      <c r="D351" s="8"/>
      <c r="E351" s="8"/>
      <c r="F351" s="8"/>
      <c r="G351" s="8"/>
      <c r="H351" s="8"/>
      <c r="I351" s="8"/>
      <c r="J351" s="8"/>
      <c r="K351" s="8"/>
      <c r="L351" s="8"/>
      <c r="M351" s="8" t="str">
        <f t="shared" si="4"/>
        <v/>
      </c>
    </row>
    <row r="352" spans="1:13" ht="17.25" hidden="1" customHeight="1">
      <c r="A352" s="310">
        <v>37</v>
      </c>
      <c r="B352" s="8">
        <f t="shared" si="3"/>
        <v>0</v>
      </c>
      <c r="C352" s="8"/>
      <c r="D352" s="8"/>
      <c r="E352" s="8"/>
      <c r="F352" s="8"/>
      <c r="G352" s="8"/>
      <c r="H352" s="8"/>
      <c r="I352" s="8"/>
      <c r="J352" s="8"/>
      <c r="K352" s="8"/>
      <c r="L352" s="8"/>
      <c r="M352" s="8" t="str">
        <f t="shared" si="4"/>
        <v/>
      </c>
    </row>
    <row r="353" spans="1:13" ht="17.25" hidden="1" customHeight="1">
      <c r="A353" s="310">
        <v>38</v>
      </c>
      <c r="B353" s="8">
        <f t="shared" si="3"/>
        <v>0</v>
      </c>
      <c r="C353" s="8"/>
      <c r="D353" s="8"/>
      <c r="E353" s="8"/>
      <c r="F353" s="8"/>
      <c r="G353" s="8"/>
      <c r="H353" s="8"/>
      <c r="I353" s="8"/>
      <c r="J353" s="8"/>
      <c r="K353" s="8"/>
      <c r="L353" s="8"/>
      <c r="M353" s="8" t="str">
        <f t="shared" si="4"/>
        <v/>
      </c>
    </row>
    <row r="354" spans="1:13" ht="17.25" hidden="1" customHeight="1">
      <c r="A354" s="310">
        <v>39</v>
      </c>
      <c r="B354" s="8">
        <f t="shared" si="3"/>
        <v>0</v>
      </c>
      <c r="C354" s="8"/>
      <c r="D354" s="8"/>
      <c r="E354" s="8"/>
      <c r="F354" s="8"/>
      <c r="G354" s="8"/>
      <c r="H354" s="8"/>
      <c r="I354" s="8"/>
      <c r="J354" s="8"/>
      <c r="K354" s="8"/>
      <c r="L354" s="8"/>
      <c r="M354" s="8" t="str">
        <f t="shared" si="4"/>
        <v/>
      </c>
    </row>
    <row r="355" spans="1:13" ht="17.25" hidden="1" customHeight="1">
      <c r="A355" s="310">
        <v>40</v>
      </c>
      <c r="B355" s="8">
        <f t="shared" si="3"/>
        <v>0</v>
      </c>
      <c r="C355" s="8"/>
      <c r="D355" s="8"/>
      <c r="E355" s="8"/>
      <c r="F355" s="8"/>
      <c r="G355" s="8"/>
      <c r="H355" s="8"/>
      <c r="I355" s="8"/>
      <c r="J355" s="8"/>
      <c r="K355" s="8"/>
      <c r="L355" s="8"/>
      <c r="M355" s="8" t="str">
        <f t="shared" si="4"/>
        <v/>
      </c>
    </row>
    <row r="357" spans="1:13" ht="17.25" customHeight="1">
      <c r="A357" s="1" t="s">
        <v>182</v>
      </c>
    </row>
    <row r="358" spans="1:13" ht="17.25" customHeight="1">
      <c r="B358" s="1" t="s">
        <v>159</v>
      </c>
    </row>
    <row r="359" spans="1:13" ht="17.25" customHeight="1">
      <c r="B359" s="1" t="s">
        <v>160</v>
      </c>
    </row>
    <row r="360" spans="1:13" ht="17.25" customHeight="1">
      <c r="B360" s="1" t="s">
        <v>161</v>
      </c>
    </row>
    <row r="361" spans="1:13" ht="17.25" customHeight="1">
      <c r="B361" s="1" t="s">
        <v>162</v>
      </c>
    </row>
    <row r="363" spans="1:13" ht="17.25" customHeight="1">
      <c r="A363" s="1" t="s">
        <v>163</v>
      </c>
    </row>
    <row r="364" spans="1:13" ht="17.25" customHeight="1">
      <c r="A364" s="14">
        <v>1</v>
      </c>
      <c r="B364" s="327" t="s">
        <v>656</v>
      </c>
      <c r="C364" s="327"/>
      <c r="D364" s="327"/>
      <c r="E364" s="327"/>
      <c r="F364" s="327"/>
      <c r="G364" s="327"/>
      <c r="H364" s="327"/>
    </row>
    <row r="365" spans="1:13" ht="17.25" hidden="1" customHeight="1">
      <c r="A365" s="14">
        <v>2</v>
      </c>
      <c r="B365" s="327"/>
      <c r="C365" s="327"/>
      <c r="D365" s="327"/>
      <c r="E365" s="327"/>
      <c r="F365" s="327"/>
      <c r="G365" s="327"/>
      <c r="H365" s="327"/>
    </row>
    <row r="366" spans="1:13" ht="17.25" hidden="1" customHeight="1">
      <c r="A366" s="14">
        <v>3</v>
      </c>
      <c r="B366" s="327"/>
      <c r="C366" s="327"/>
      <c r="D366" s="327"/>
      <c r="E366" s="327"/>
      <c r="F366" s="327"/>
      <c r="G366" s="327"/>
      <c r="H366" s="327"/>
    </row>
    <row r="367" spans="1:13" ht="17.25" hidden="1" customHeight="1">
      <c r="A367" s="14">
        <v>4</v>
      </c>
      <c r="B367" s="327"/>
      <c r="C367" s="327"/>
      <c r="D367" s="327"/>
      <c r="E367" s="327"/>
      <c r="F367" s="327"/>
      <c r="G367" s="327"/>
      <c r="H367" s="327"/>
    </row>
    <row r="368" spans="1:13" ht="17.25" hidden="1" customHeight="1">
      <c r="A368" s="14">
        <v>5</v>
      </c>
      <c r="B368" s="327"/>
      <c r="C368" s="327"/>
      <c r="D368" s="327"/>
      <c r="E368" s="327"/>
      <c r="F368" s="327"/>
      <c r="G368" s="327"/>
      <c r="H368" s="327"/>
    </row>
    <row r="369" spans="1:10" ht="17.25" hidden="1" customHeight="1">
      <c r="A369" s="14">
        <v>6</v>
      </c>
      <c r="B369" s="327"/>
      <c r="C369" s="327"/>
      <c r="D369" s="327"/>
      <c r="E369" s="327"/>
      <c r="F369" s="327"/>
      <c r="G369" s="327"/>
      <c r="H369" s="327"/>
    </row>
    <row r="370" spans="1:10" ht="17.25" hidden="1" customHeight="1">
      <c r="A370" s="14">
        <v>7</v>
      </c>
      <c r="B370" s="327"/>
      <c r="C370" s="327"/>
      <c r="D370" s="327"/>
      <c r="E370" s="327"/>
      <c r="F370" s="327"/>
      <c r="G370" s="327"/>
      <c r="H370" s="327"/>
    </row>
    <row r="371" spans="1:10" ht="17.25" hidden="1" customHeight="1">
      <c r="A371" s="14">
        <v>8</v>
      </c>
      <c r="B371" s="327"/>
      <c r="C371" s="327"/>
      <c r="D371" s="327"/>
      <c r="E371" s="327"/>
      <c r="F371" s="327"/>
      <c r="G371" s="327"/>
      <c r="H371" s="327"/>
    </row>
    <row r="372" spans="1:10" ht="17.25" hidden="1" customHeight="1">
      <c r="A372" s="14">
        <v>9</v>
      </c>
      <c r="B372" s="327"/>
      <c r="C372" s="327"/>
      <c r="D372" s="327"/>
      <c r="E372" s="327"/>
      <c r="F372" s="327"/>
      <c r="G372" s="327"/>
      <c r="H372" s="327"/>
    </row>
    <row r="373" spans="1:10" ht="17.25" hidden="1" customHeight="1">
      <c r="A373" s="14">
        <v>10</v>
      </c>
      <c r="B373" s="327"/>
      <c r="C373" s="327"/>
      <c r="D373" s="327"/>
      <c r="E373" s="327"/>
      <c r="F373" s="327"/>
      <c r="G373" s="327"/>
      <c r="H373" s="327"/>
    </row>
    <row r="375" spans="1:10" ht="17.25" customHeight="1">
      <c r="B375" s="1" t="s">
        <v>164</v>
      </c>
    </row>
    <row r="376" spans="1:10" ht="17.25" customHeight="1">
      <c r="A376" s="479" t="s">
        <v>165</v>
      </c>
      <c r="B376" s="480"/>
      <c r="C376" s="480"/>
      <c r="D376" s="480"/>
      <c r="E376" s="480"/>
      <c r="F376" s="480"/>
      <c r="G376" s="480"/>
      <c r="H376" s="481"/>
    </row>
    <row r="377" spans="1:10" ht="49.5" customHeight="1">
      <c r="A377" s="336" t="e">
        <f>C314</f>
        <v>#REF!</v>
      </c>
      <c r="B377" s="473"/>
      <c r="C377" s="473"/>
      <c r="D377" s="473"/>
      <c r="E377" s="473"/>
      <c r="F377" s="473"/>
      <c r="G377" s="473"/>
      <c r="H377" s="337"/>
    </row>
    <row r="378" spans="1:10" ht="33" customHeight="1">
      <c r="A378" s="336" t="s">
        <v>169</v>
      </c>
      <c r="B378" s="473"/>
      <c r="C378" s="473"/>
      <c r="D378" s="473"/>
      <c r="E378" s="473"/>
      <c r="F378" s="473"/>
      <c r="G378" s="473"/>
      <c r="H378" s="337"/>
    </row>
    <row r="380" spans="1:10" ht="17.25" customHeight="1">
      <c r="A380" s="1" t="s">
        <v>171</v>
      </c>
    </row>
    <row r="381" spans="1:10" ht="50.25" customHeight="1">
      <c r="B381" s="469" t="str">
        <f>"Pembelajaran Remedial dilaksanakan segera setelah diadakan penilaian bagi peserta didik yang mendapat nilai di bawah "&amp;kkmmpp!$F$8 &amp;" .Strategi pembelajaran remedial dilaksanakan dengan mengadakan tes ulangberdasarkan indikator pembelajaran yang belum dicapai oleh masing-masing peserta didik"</f>
        <v>Pembelajaran Remedial dilaksanakan segera setelah diadakan penilaian bagi peserta didik yang mendapat nilai di bawah 75 .Strategi pembelajaran remedial dilaksanakan dengan mengadakan tes ulangberdasarkan indikator pembelajaran yang belum dicapai oleh masing-masing peserta didik</v>
      </c>
      <c r="C381" s="327"/>
      <c r="D381" s="327"/>
      <c r="E381" s="327"/>
      <c r="F381" s="327"/>
      <c r="G381" s="327"/>
      <c r="H381" s="327"/>
      <c r="I381" s="327"/>
      <c r="J381" s="327"/>
    </row>
    <row r="383" spans="1:10" ht="17.25" customHeight="1">
      <c r="A383" s="1" t="s">
        <v>172</v>
      </c>
    </row>
    <row r="384" spans="1:10" ht="35.25" customHeight="1">
      <c r="B384" s="469" t="str">
        <f>"Pengayaan diberikan kepada peserta didik yang mendapat nilai di atas "&amp;kkmmpp!$F$8 &amp;" . dengan cara pemberian soal dengan tingkat yang lebih tinggi"</f>
        <v>Pengayaan diberikan kepada peserta didik yang mendapat nilai di atas 75 . dengan cara pemberian soal dengan tingkat yang lebih tinggi</v>
      </c>
      <c r="C384" s="327"/>
      <c r="D384" s="327"/>
      <c r="E384" s="327"/>
      <c r="F384" s="327"/>
      <c r="G384" s="327"/>
      <c r="H384" s="327"/>
      <c r="I384" s="327"/>
      <c r="J384" s="327"/>
    </row>
    <row r="386" spans="1:10" ht="17.25" customHeight="1">
      <c r="A386" s="5" t="s">
        <v>173</v>
      </c>
    </row>
    <row r="387" spans="1:10" ht="17.25" customHeight="1">
      <c r="A387" s="1">
        <v>1</v>
      </c>
      <c r="B387" s="1" t="s">
        <v>174</v>
      </c>
      <c r="C387" s="466" t="s">
        <v>405</v>
      </c>
      <c r="D387" s="466"/>
      <c r="E387" s="466"/>
      <c r="F387" s="466"/>
      <c r="G387" s="466"/>
      <c r="H387" s="466"/>
      <c r="I387" s="466"/>
      <c r="J387" s="466"/>
    </row>
    <row r="389" spans="1:10" ht="17.25" customHeight="1">
      <c r="A389" s="1">
        <v>2</v>
      </c>
      <c r="B389" s="1" t="s">
        <v>175</v>
      </c>
      <c r="C389" s="466" t="s">
        <v>657</v>
      </c>
      <c r="D389" s="466"/>
      <c r="E389" s="466"/>
      <c r="F389" s="466"/>
      <c r="G389" s="466"/>
      <c r="H389" s="466"/>
      <c r="I389" s="466"/>
      <c r="J389" s="466"/>
    </row>
    <row r="391" spans="1:10" s="7" customFormat="1" ht="36" customHeight="1">
      <c r="A391" s="7">
        <v>3</v>
      </c>
      <c r="B391" s="7" t="s">
        <v>51</v>
      </c>
      <c r="C391" s="327" t="e">
        <f>": "&amp;silabus!#REF!</f>
        <v>#REF!</v>
      </c>
      <c r="D391" s="327"/>
      <c r="E391" s="327"/>
      <c r="F391" s="327"/>
      <c r="G391" s="327"/>
      <c r="H391" s="327"/>
      <c r="I391" s="327"/>
      <c r="J391" s="327"/>
    </row>
    <row r="393" spans="1:10" ht="17.25" customHeight="1">
      <c r="B393" s="1" t="s">
        <v>176</v>
      </c>
      <c r="G393" s="1" t="str">
        <f>ki!C11</f>
        <v>Barabai, 16 April 2020</v>
      </c>
    </row>
    <row r="394" spans="1:10" ht="17.25" customHeight="1">
      <c r="B394" s="1" t="str">
        <f>ki!A12</f>
        <v>Kepala SMKN 1 Barabai</v>
      </c>
      <c r="G394" s="1" t="str">
        <f>ki!C12</f>
        <v>Guru Mata Pelajaran</v>
      </c>
    </row>
    <row r="398" spans="1:10" ht="17.25" customHeight="1">
      <c r="B398" s="1" t="str">
        <f>ki!A16</f>
        <v>Norta Dewi Yuniati, S.P, M.Pd</v>
      </c>
      <c r="G398" s="1" t="str">
        <f>ki!C16</f>
        <v>Abdian Noor, S.Pd</v>
      </c>
    </row>
    <row r="399" spans="1:10" ht="17.25" customHeight="1">
      <c r="B399" s="1" t="str">
        <f>ki!A17</f>
        <v>NIP. 19710623 200604 2 021</v>
      </c>
      <c r="G399" s="1" t="str">
        <f>ki!C17</f>
        <v>NIP. 19680906 199412 1 005</v>
      </c>
    </row>
  </sheetData>
  <mergeCells count="234">
    <mergeCell ref="A20:J20"/>
    <mergeCell ref="A21:J21"/>
    <mergeCell ref="A22:J22"/>
    <mergeCell ref="A23:J23"/>
    <mergeCell ref="A26:J26"/>
    <mergeCell ref="A27:J27"/>
    <mergeCell ref="A1:J1"/>
    <mergeCell ref="A2:J2"/>
    <mergeCell ref="A3:J3"/>
    <mergeCell ref="A4:J4"/>
    <mergeCell ref="A5:J5"/>
    <mergeCell ref="A7:J7"/>
    <mergeCell ref="A48:H48"/>
    <mergeCell ref="A49:B49"/>
    <mergeCell ref="C49:D49"/>
    <mergeCell ref="E49:G49"/>
    <mergeCell ref="A50:H50"/>
    <mergeCell ref="A51:B51"/>
    <mergeCell ref="C51:D51"/>
    <mergeCell ref="E51:G51"/>
    <mergeCell ref="A30:J30"/>
    <mergeCell ref="A31:J31"/>
    <mergeCell ref="A34:J34"/>
    <mergeCell ref="A35:J35"/>
    <mergeCell ref="A38:J38"/>
    <mergeCell ref="A47:B47"/>
    <mergeCell ref="C47:D47"/>
    <mergeCell ref="E47:G47"/>
    <mergeCell ref="A57:H57"/>
    <mergeCell ref="A58:B58"/>
    <mergeCell ref="C58:D58"/>
    <mergeCell ref="E58:G58"/>
    <mergeCell ref="A59:H59"/>
    <mergeCell ref="A60:B60"/>
    <mergeCell ref="C60:D60"/>
    <mergeCell ref="E60:G60"/>
    <mergeCell ref="A52:H52"/>
    <mergeCell ref="A53:B53"/>
    <mergeCell ref="C53:D53"/>
    <mergeCell ref="E53:G53"/>
    <mergeCell ref="A56:B56"/>
    <mergeCell ref="C56:D56"/>
    <mergeCell ref="E56:G56"/>
    <mergeCell ref="A66:H66"/>
    <mergeCell ref="A67:B67"/>
    <mergeCell ref="C67:D67"/>
    <mergeCell ref="E67:G67"/>
    <mergeCell ref="A68:H68"/>
    <mergeCell ref="A69:B69"/>
    <mergeCell ref="C69:D69"/>
    <mergeCell ref="E69:G69"/>
    <mergeCell ref="A61:H61"/>
    <mergeCell ref="A62:B62"/>
    <mergeCell ref="C62:D62"/>
    <mergeCell ref="E62:G62"/>
    <mergeCell ref="A65:B65"/>
    <mergeCell ref="C65:D65"/>
    <mergeCell ref="E65:G65"/>
    <mergeCell ref="A75:H75"/>
    <mergeCell ref="A76:B76"/>
    <mergeCell ref="C76:D76"/>
    <mergeCell ref="E76:G76"/>
    <mergeCell ref="A77:H77"/>
    <mergeCell ref="A78:B78"/>
    <mergeCell ref="C78:D78"/>
    <mergeCell ref="E78:G78"/>
    <mergeCell ref="A70:H70"/>
    <mergeCell ref="A71:B71"/>
    <mergeCell ref="C71:D71"/>
    <mergeCell ref="E71:G71"/>
    <mergeCell ref="A74:B74"/>
    <mergeCell ref="C74:D74"/>
    <mergeCell ref="E74:G74"/>
    <mergeCell ref="A84:H84"/>
    <mergeCell ref="A85:B85"/>
    <mergeCell ref="C85:D85"/>
    <mergeCell ref="E85:G85"/>
    <mergeCell ref="A86:H86"/>
    <mergeCell ref="A87:B87"/>
    <mergeCell ref="C87:D87"/>
    <mergeCell ref="E87:G87"/>
    <mergeCell ref="A79:H79"/>
    <mergeCell ref="A80:B80"/>
    <mergeCell ref="C80:D80"/>
    <mergeCell ref="E80:G80"/>
    <mergeCell ref="A83:B83"/>
    <mergeCell ref="C83:D83"/>
    <mergeCell ref="E83:G83"/>
    <mergeCell ref="A93:H93"/>
    <mergeCell ref="A94:B94"/>
    <mergeCell ref="C94:D94"/>
    <mergeCell ref="E94:G94"/>
    <mergeCell ref="A95:H95"/>
    <mergeCell ref="A96:B96"/>
    <mergeCell ref="C96:D96"/>
    <mergeCell ref="E96:G96"/>
    <mergeCell ref="A88:H88"/>
    <mergeCell ref="A89:B89"/>
    <mergeCell ref="C89:D89"/>
    <mergeCell ref="E89:G89"/>
    <mergeCell ref="A92:B92"/>
    <mergeCell ref="C92:D92"/>
    <mergeCell ref="E92:G92"/>
    <mergeCell ref="A102:H102"/>
    <mergeCell ref="A103:B103"/>
    <mergeCell ref="C103:D103"/>
    <mergeCell ref="E103:G103"/>
    <mergeCell ref="A104:H104"/>
    <mergeCell ref="A105:B105"/>
    <mergeCell ref="C105:D105"/>
    <mergeCell ref="E105:G105"/>
    <mergeCell ref="A97:H97"/>
    <mergeCell ref="A98:B98"/>
    <mergeCell ref="C98:D98"/>
    <mergeCell ref="E98:G98"/>
    <mergeCell ref="A101:B101"/>
    <mergeCell ref="C101:D101"/>
    <mergeCell ref="E101:G101"/>
    <mergeCell ref="A111:H111"/>
    <mergeCell ref="A112:B112"/>
    <mergeCell ref="C112:D112"/>
    <mergeCell ref="E112:G112"/>
    <mergeCell ref="A113:H113"/>
    <mergeCell ref="A114:B114"/>
    <mergeCell ref="C114:D114"/>
    <mergeCell ref="E114:G114"/>
    <mergeCell ref="A106:H106"/>
    <mergeCell ref="A107:B107"/>
    <mergeCell ref="C107:D107"/>
    <mergeCell ref="E107:G107"/>
    <mergeCell ref="A110:B110"/>
    <mergeCell ref="C110:D110"/>
    <mergeCell ref="E110:G110"/>
    <mergeCell ref="A120:H120"/>
    <mergeCell ref="A121:B121"/>
    <mergeCell ref="C121:D121"/>
    <mergeCell ref="E121:G121"/>
    <mergeCell ref="A122:H122"/>
    <mergeCell ref="A123:B123"/>
    <mergeCell ref="C123:D123"/>
    <mergeCell ref="E123:G123"/>
    <mergeCell ref="A115:H115"/>
    <mergeCell ref="A116:B116"/>
    <mergeCell ref="C116:D116"/>
    <mergeCell ref="E116:G116"/>
    <mergeCell ref="A119:B119"/>
    <mergeCell ref="C119:D119"/>
    <mergeCell ref="E119:G119"/>
    <mergeCell ref="A129:H129"/>
    <mergeCell ref="A130:B130"/>
    <mergeCell ref="C130:D130"/>
    <mergeCell ref="E130:G130"/>
    <mergeCell ref="A131:H131"/>
    <mergeCell ref="A132:B132"/>
    <mergeCell ref="C132:D132"/>
    <mergeCell ref="E132:G132"/>
    <mergeCell ref="A124:H124"/>
    <mergeCell ref="A125:B125"/>
    <mergeCell ref="C125:D125"/>
    <mergeCell ref="E125:G125"/>
    <mergeCell ref="A128:B128"/>
    <mergeCell ref="C128:D128"/>
    <mergeCell ref="E128:G128"/>
    <mergeCell ref="D140:E140"/>
    <mergeCell ref="D141:E141"/>
    <mergeCell ref="D142:E142"/>
    <mergeCell ref="D143:E143"/>
    <mergeCell ref="A231:B231"/>
    <mergeCell ref="C231:D231"/>
    <mergeCell ref="E231:G231"/>
    <mergeCell ref="A133:H133"/>
    <mergeCell ref="A134:B134"/>
    <mergeCell ref="C134:D134"/>
    <mergeCell ref="E134:G134"/>
    <mergeCell ref="D138:E138"/>
    <mergeCell ref="D139:E139"/>
    <mergeCell ref="B236:H236"/>
    <mergeCell ref="B237:H237"/>
    <mergeCell ref="B238:H238"/>
    <mergeCell ref="B239:H239"/>
    <mergeCell ref="B240:H240"/>
    <mergeCell ref="B241:H241"/>
    <mergeCell ref="A232:B232"/>
    <mergeCell ref="C232:D232"/>
    <mergeCell ref="E232:G232"/>
    <mergeCell ref="A233:H233"/>
    <mergeCell ref="B234:H234"/>
    <mergeCell ref="B235:H235"/>
    <mergeCell ref="M257:M258"/>
    <mergeCell ref="B301:H301"/>
    <mergeCell ref="B248:H248"/>
    <mergeCell ref="B249:H249"/>
    <mergeCell ref="B250:H250"/>
    <mergeCell ref="B251:H251"/>
    <mergeCell ref="B252:H252"/>
    <mergeCell ref="B253:H253"/>
    <mergeCell ref="B242:H242"/>
    <mergeCell ref="B243:H243"/>
    <mergeCell ref="A244:H244"/>
    <mergeCell ref="B245:H245"/>
    <mergeCell ref="B246:H246"/>
    <mergeCell ref="B247:H247"/>
    <mergeCell ref="B302:H302"/>
    <mergeCell ref="B303:H303"/>
    <mergeCell ref="B304:H304"/>
    <mergeCell ref="B305:H305"/>
    <mergeCell ref="B306:H306"/>
    <mergeCell ref="B307:H307"/>
    <mergeCell ref="B254:H254"/>
    <mergeCell ref="A257:A258"/>
    <mergeCell ref="B257:B258"/>
    <mergeCell ref="C257:L257"/>
    <mergeCell ref="B366:H366"/>
    <mergeCell ref="B367:H367"/>
    <mergeCell ref="B368:H368"/>
    <mergeCell ref="B369:H369"/>
    <mergeCell ref="B370:H370"/>
    <mergeCell ref="B371:H371"/>
    <mergeCell ref="B308:H308"/>
    <mergeCell ref="B309:H309"/>
    <mergeCell ref="B310:H310"/>
    <mergeCell ref="C314:L314"/>
    <mergeCell ref="B364:H364"/>
    <mergeCell ref="B365:H365"/>
    <mergeCell ref="B384:J384"/>
    <mergeCell ref="C387:J387"/>
    <mergeCell ref="C389:J389"/>
    <mergeCell ref="C391:J391"/>
    <mergeCell ref="B372:H372"/>
    <mergeCell ref="B373:H373"/>
    <mergeCell ref="A376:H376"/>
    <mergeCell ref="A377:H377"/>
    <mergeCell ref="A378:H378"/>
    <mergeCell ref="B381:J381"/>
  </mergeCells>
  <pageMargins left="0.7" right="0.35" top="0.75" bottom="0.75" header="0.3" footer="0.3"/>
  <pageSetup paperSize="9" scale="89" orientation="portrait" horizontalDpi="4294967293" r:id="rId1"/>
  <drawing r:id="rId2"/>
</worksheet>
</file>

<file path=xl/worksheets/sheet51.xml><?xml version="1.0" encoding="utf-8"?>
<worksheet xmlns="http://schemas.openxmlformats.org/spreadsheetml/2006/main" xmlns:r="http://schemas.openxmlformats.org/officeDocument/2006/relationships">
  <dimension ref="A1:N399"/>
  <sheetViews>
    <sheetView view="pageBreakPreview" topLeftCell="A26" zoomScale="85" zoomScaleNormal="85" zoomScaleSheetLayoutView="85" workbookViewId="0">
      <selection activeCell="K42" sqref="K42"/>
    </sheetView>
  </sheetViews>
  <sheetFormatPr defaultRowHeight="17.25" customHeight="1"/>
  <cols>
    <col min="1" max="1" width="4.42578125" style="1" customWidth="1"/>
    <col min="2" max="2" width="20.7109375" style="1" customWidth="1"/>
    <col min="3" max="3" width="11.85546875" style="1" customWidth="1"/>
    <col min="4" max="4" width="9.85546875" style="1" customWidth="1"/>
    <col min="5" max="6" width="11.85546875" style="1" customWidth="1"/>
    <col min="7" max="7" width="15" style="1" customWidth="1"/>
    <col min="8" max="8" width="11.85546875" style="1" customWidth="1"/>
    <col min="9" max="10" width="2.7109375" style="1" customWidth="1"/>
    <col min="11" max="13" width="8.28515625" style="1" customWidth="1"/>
    <col min="14" max="15" width="11.85546875" style="1" customWidth="1"/>
    <col min="16" max="16384" width="9.140625" style="1"/>
  </cols>
  <sheetData>
    <row r="1" spans="1:14" ht="17.25" customHeight="1">
      <c r="A1" s="352" t="str">
        <f>alokasi!A1</f>
        <v>PEMERINTAH KABUPATEN HULU SUNGAI SELATAN</v>
      </c>
      <c r="B1" s="352"/>
      <c r="C1" s="352"/>
      <c r="D1" s="352"/>
      <c r="E1" s="352"/>
      <c r="F1" s="352"/>
      <c r="G1" s="352"/>
      <c r="H1" s="352"/>
      <c r="I1" s="352"/>
      <c r="J1" s="352"/>
    </row>
    <row r="2" spans="1:14" ht="17.25" customHeight="1">
      <c r="A2" s="352" t="str">
        <f>alokasi!A2</f>
        <v>DINAS PENDIDIKAN</v>
      </c>
      <c r="B2" s="352"/>
      <c r="C2" s="352"/>
      <c r="D2" s="352"/>
      <c r="E2" s="352"/>
      <c r="F2" s="352"/>
      <c r="G2" s="352"/>
      <c r="H2" s="352"/>
      <c r="I2" s="352"/>
      <c r="J2" s="352"/>
    </row>
    <row r="3" spans="1:14" ht="17.25" customHeight="1">
      <c r="A3" s="349" t="str">
        <f>alokasi!A3</f>
        <v>SEKOLAH MENENGAH KEJURUAN NEGERI 2 KANDANGAN</v>
      </c>
      <c r="B3" s="349"/>
      <c r="C3" s="349"/>
      <c r="D3" s="349"/>
      <c r="E3" s="349"/>
      <c r="F3" s="349"/>
      <c r="G3" s="349"/>
      <c r="H3" s="349"/>
      <c r="I3" s="349"/>
      <c r="J3" s="349"/>
    </row>
    <row r="4" spans="1:14" ht="17.25" customHeight="1">
      <c r="A4" s="352" t="str">
        <f>alokasi!A4</f>
        <v>Jln .Gambah Dalam No 77 Telp. 22156 Kandangan 71215</v>
      </c>
      <c r="B4" s="352"/>
      <c r="C4" s="352"/>
      <c r="D4" s="352"/>
      <c r="E4" s="352"/>
      <c r="F4" s="352"/>
      <c r="G4" s="352"/>
      <c r="H4" s="352"/>
      <c r="I4" s="352"/>
      <c r="J4" s="352"/>
    </row>
    <row r="5" spans="1:14" ht="17.25" customHeight="1" thickBot="1">
      <c r="A5" s="478" t="str">
        <f>alokasi!A5</f>
        <v>Website : www.smkn2kandangan.sch.id  Email  : smkn2kdg@yahoo.co.id</v>
      </c>
      <c r="B5" s="478"/>
      <c r="C5" s="478"/>
      <c r="D5" s="478"/>
      <c r="E5" s="478"/>
      <c r="F5" s="478"/>
      <c r="G5" s="478"/>
      <c r="H5" s="478"/>
      <c r="I5" s="478"/>
      <c r="J5" s="478"/>
    </row>
    <row r="6" spans="1:14" ht="17.25" customHeight="1" thickTop="1"/>
    <row r="7" spans="1:14" ht="17.25" customHeight="1">
      <c r="A7" s="317" t="s">
        <v>58</v>
      </c>
      <c r="B7" s="317"/>
      <c r="C7" s="317"/>
      <c r="D7" s="317"/>
      <c r="E7" s="317"/>
      <c r="F7" s="317"/>
      <c r="G7" s="317"/>
      <c r="H7" s="317"/>
      <c r="I7" s="317"/>
      <c r="J7" s="317"/>
    </row>
    <row r="9" spans="1:14" ht="17.25" customHeight="1">
      <c r="A9" s="1" t="s">
        <v>373</v>
      </c>
      <c r="C9" s="1" t="str">
        <f>": "&amp;data!$C$3</f>
        <v>: SMKN 1 Barabai</v>
      </c>
    </row>
    <row r="10" spans="1:14" ht="17.25" customHeight="1">
      <c r="A10" s="1" t="s">
        <v>374</v>
      </c>
      <c r="C10" s="1" t="str">
        <f>": "&amp;data!$C$17</f>
        <v>: Bisnis dan Pemasaran</v>
      </c>
    </row>
    <row r="11" spans="1:14" ht="17.25" customHeight="1">
      <c r="A11" s="1" t="s">
        <v>200</v>
      </c>
      <c r="C11" s="1" t="str">
        <f>": "&amp;data!$C$18</f>
        <v>: Bisnis Daring dan Pemasaran</v>
      </c>
    </row>
    <row r="12" spans="1:14" ht="17.25" customHeight="1">
      <c r="A12" s="1" t="s">
        <v>0</v>
      </c>
      <c r="C12" s="1" t="str">
        <f>": "&amp;data!$C$5</f>
        <v>: Administrasi Transakssi</v>
      </c>
    </row>
    <row r="13" spans="1:14" ht="17.25" customHeight="1">
      <c r="A13" s="1" t="s">
        <v>1</v>
      </c>
      <c r="C13" s="1" t="str">
        <f>": "&amp;data!$C$6</f>
        <v>: XI  BDP</v>
      </c>
    </row>
    <row r="14" spans="1:14" ht="17.25" customHeight="1">
      <c r="A14" s="1" t="s">
        <v>38</v>
      </c>
      <c r="C14" s="1" t="str">
        <f>matrik!B4</f>
        <v>Genap</v>
      </c>
    </row>
    <row r="15" spans="1:14" ht="17.25" customHeight="1">
      <c r="A15" s="1" t="s">
        <v>378</v>
      </c>
      <c r="C15" s="96"/>
      <c r="D15" s="96"/>
      <c r="K15" s="1" t="s">
        <v>80</v>
      </c>
      <c r="L15" s="1" t="s">
        <v>385</v>
      </c>
      <c r="M15" s="1" t="s">
        <v>386</v>
      </c>
    </row>
    <row r="16" spans="1:14" ht="17.25" customHeight="1">
      <c r="A16" s="1" t="s">
        <v>379</v>
      </c>
      <c r="C16" s="96" t="e">
        <f>": "&amp;silabus!#REF!&amp;" JP"</f>
        <v>#REF!</v>
      </c>
      <c r="D16" s="96"/>
      <c r="K16" s="96" t="e">
        <f>silabus!#REF!</f>
        <v>#REF!</v>
      </c>
      <c r="L16" s="1" t="e">
        <f>K16*45</f>
        <v>#REF!</v>
      </c>
      <c r="M16" s="1" t="e">
        <f>L16-H49-H53</f>
        <v>#REF!</v>
      </c>
      <c r="N16" s="1" t="s">
        <v>80</v>
      </c>
    </row>
    <row r="17" spans="1:14" ht="17.25" customHeight="1">
      <c r="A17" s="1" t="s">
        <v>380</v>
      </c>
      <c r="C17" s="96" t="e">
        <f>": "&amp;silabus!#REF!&amp;" JP"</f>
        <v>#REF!</v>
      </c>
      <c r="D17" s="96"/>
      <c r="K17" s="96" t="e">
        <f>silabus!#REF!</f>
        <v>#REF!</v>
      </c>
      <c r="L17" s="1" t="e">
        <f>K17*45</f>
        <v>#REF!</v>
      </c>
      <c r="M17" s="1" t="e">
        <f>L17</f>
        <v>#REF!</v>
      </c>
      <c r="N17" s="1" t="s">
        <v>80</v>
      </c>
    </row>
    <row r="19" spans="1:14" ht="17.25" customHeight="1">
      <c r="A19" s="5" t="s">
        <v>59</v>
      </c>
    </row>
    <row r="20" spans="1:14" ht="17.25" customHeight="1">
      <c r="A20" s="327" t="str">
        <f>silabus!$A$14&amp;" "&amp;silabus!$B$14</f>
        <v>KI-1 : Menghayati dan mengamalkan ajaran agama yang dianutnya</v>
      </c>
      <c r="B20" s="327"/>
      <c r="C20" s="327"/>
      <c r="D20" s="327"/>
      <c r="E20" s="327"/>
      <c r="F20" s="327"/>
      <c r="G20" s="327"/>
      <c r="H20" s="327"/>
      <c r="I20" s="327"/>
      <c r="J20" s="327"/>
    </row>
    <row r="21" spans="1:14" ht="17.25" customHeight="1">
      <c r="A21" s="327" t="str">
        <f>silabus!$A$15&amp;" "&amp;silabus!$B$15</f>
        <v>KI-2 : Menghayati dan mengamalkan perilaku jujur, disiplin, santun, peduli (gotong royong, kerja sama, toleran, damai), bertanggung-jawab, responsif, dan proaktif melalui keteladanan, pemberian nasihat, penguatan, pembiasaan, dan pengkondisian secara berkesinambungan serta menunjukkan sikap sebagai bagian dari solusi atas berbagai permasalahan dalam berinteraksi secara efektif dengan lingkungan sosial dan alam serta dalam menempatkan diri sebagai cerminan bangsa dalam pergaulan dunia</v>
      </c>
      <c r="B21" s="327"/>
      <c r="C21" s="327"/>
      <c r="D21" s="327"/>
      <c r="E21" s="327"/>
      <c r="F21" s="327"/>
      <c r="G21" s="327"/>
      <c r="H21" s="327"/>
      <c r="I21" s="327"/>
      <c r="J21" s="327"/>
    </row>
    <row r="22" spans="1:14" ht="65.25" customHeight="1">
      <c r="A22" s="327" t="str">
        <f>silabus!$A$16&amp;" "&amp;silabus!$B$16</f>
        <v>KI-3 : Memahami, menerapkan, menganalisis, dan mengevaluasi tentang pengetahuan faktual, konseptual, operasional dasar, dan metakognitif sesuai dengan bidang dan lingkup kerja Bisnis Daring dan Pemasaran pada tingkat teknis, spesifik, detil, dan kompleks, berkenaan dengan ilmu pengetahuan, teknologi, seni, budaya, dan humaniora dalam konteks pengembangan potensi diri sebagai bagian dari keluarga, sekolah, dunia kerja, warga masyarakat nasional, regional, dan internasional.</v>
      </c>
      <c r="B22" s="327"/>
      <c r="C22" s="327"/>
      <c r="D22" s="327"/>
      <c r="E22" s="327"/>
      <c r="F22" s="327"/>
      <c r="G22" s="327"/>
      <c r="H22" s="327"/>
      <c r="I22" s="327"/>
      <c r="J22" s="327"/>
    </row>
    <row r="23" spans="1:14" ht="97.5" customHeight="1">
      <c r="A23" s="327" t="str">
        <f>silabus!$A$17&amp;" "&amp;silabus!$B$17</f>
        <v>KI-4 : Melaksanakan tugas spesifik dengan menggunakan alat, informasi, dan prosedur kerja yang lazim dilakukan serta memecahkan masalah sesuai dengan lingkup Administrasi Umum sebagai Dasar Bidang Bisnis dan Manajemen. Menampilkan kinerja di bawah bimbingan dengan mutu dan kuantitas yang terukur sesuai dengan standar kompetensi kerja. Menunjukkan keterampilan menalar, mengolah, dan menyaji secara efektif, kreatif, produktif, kritis, mandiri, kolaboratif, komunikatif, dan solutif dalam ranah abstrak terkait dengan pengembangan dari yang dipelajarinya di sekolah, serta mampu melaksanakan tugas spesifik di bawah pengawasan langsung. Menunjukkan keterampilan mempersepsi, kesiapan, meniru, membiasakan, gerak mahir, menjadikan gerak alami dalam ranah konkret terkait dengan pengembangan dari yang dipelajarinya di sekolah, serta mampu melaksanakan tugas spesifik di bawah pengawasan langsung.</v>
      </c>
      <c r="B23" s="327"/>
      <c r="C23" s="327"/>
      <c r="D23" s="327"/>
      <c r="E23" s="327"/>
      <c r="F23" s="327"/>
      <c r="G23" s="327"/>
      <c r="H23" s="327"/>
      <c r="I23" s="327"/>
      <c r="J23" s="327"/>
    </row>
    <row r="25" spans="1:14" ht="17.25" customHeight="1">
      <c r="A25" s="5" t="s">
        <v>60</v>
      </c>
    </row>
    <row r="26" spans="1:14" ht="17.25" customHeight="1">
      <c r="A26" s="327" t="e">
        <f>silabus!#REF!</f>
        <v>#REF!</v>
      </c>
      <c r="B26" s="327"/>
      <c r="C26" s="327"/>
      <c r="D26" s="327"/>
      <c r="E26" s="327"/>
      <c r="F26" s="327"/>
      <c r="G26" s="327"/>
      <c r="H26" s="327"/>
      <c r="I26" s="327"/>
      <c r="J26" s="327"/>
    </row>
    <row r="27" spans="1:14" ht="17.25" customHeight="1">
      <c r="A27" s="327" t="e">
        <f>silabus!#REF!</f>
        <v>#REF!</v>
      </c>
      <c r="B27" s="327"/>
      <c r="C27" s="327"/>
      <c r="D27" s="327"/>
      <c r="E27" s="327"/>
      <c r="F27" s="327"/>
      <c r="G27" s="327"/>
      <c r="H27" s="327"/>
      <c r="I27" s="327"/>
      <c r="J27" s="327"/>
    </row>
    <row r="29" spans="1:14" ht="17.25" customHeight="1">
      <c r="A29" s="5" t="s">
        <v>92</v>
      </c>
    </row>
    <row r="30" spans="1:14" ht="49.5" customHeight="1">
      <c r="A30" s="327" t="e">
        <f>silabus!#REF!</f>
        <v>#REF!</v>
      </c>
      <c r="B30" s="327"/>
      <c r="C30" s="327"/>
      <c r="D30" s="327"/>
      <c r="E30" s="327"/>
      <c r="F30" s="327"/>
      <c r="G30" s="327"/>
      <c r="H30" s="327"/>
      <c r="I30" s="327"/>
      <c r="J30" s="327"/>
    </row>
    <row r="31" spans="1:14" ht="50.25" customHeight="1">
      <c r="A31" s="327" t="e">
        <f>silabus!#REF!</f>
        <v>#REF!</v>
      </c>
      <c r="B31" s="327"/>
      <c r="C31" s="327"/>
      <c r="D31" s="327"/>
      <c r="E31" s="327"/>
      <c r="F31" s="327"/>
      <c r="G31" s="327"/>
      <c r="H31" s="327"/>
      <c r="I31" s="327"/>
      <c r="J31" s="327"/>
    </row>
    <row r="33" spans="1:10" ht="17.25" customHeight="1">
      <c r="A33" s="5" t="s">
        <v>93</v>
      </c>
    </row>
    <row r="34" spans="1:10" ht="81" customHeight="1">
      <c r="A34" s="327" t="e">
        <f>matrik!#REF!</f>
        <v>#REF!</v>
      </c>
      <c r="B34" s="327"/>
      <c r="C34" s="327"/>
      <c r="D34" s="327"/>
      <c r="E34" s="327"/>
      <c r="F34" s="327"/>
      <c r="G34" s="327"/>
      <c r="H34" s="327"/>
      <c r="I34" s="327"/>
      <c r="J34" s="327"/>
    </row>
    <row r="35" spans="1:10" ht="50.25" customHeight="1">
      <c r="A35" s="327" t="e">
        <f>matrik!#REF!</f>
        <v>#REF!</v>
      </c>
      <c r="B35" s="327"/>
      <c r="C35" s="327"/>
      <c r="D35" s="327"/>
      <c r="E35" s="327"/>
      <c r="F35" s="327"/>
      <c r="G35" s="327"/>
      <c r="H35" s="327"/>
      <c r="I35" s="327"/>
      <c r="J35" s="327"/>
    </row>
    <row r="37" spans="1:10" ht="17.25" customHeight="1">
      <c r="A37" s="5" t="s">
        <v>94</v>
      </c>
    </row>
    <row r="38" spans="1:10" ht="66" customHeight="1">
      <c r="A38" s="327" t="e">
        <f>silabus!#REF!</f>
        <v>#REF!</v>
      </c>
      <c r="B38" s="327"/>
      <c r="C38" s="327"/>
      <c r="D38" s="327"/>
      <c r="E38" s="327"/>
      <c r="F38" s="327"/>
      <c r="G38" s="327"/>
      <c r="H38" s="327"/>
      <c r="I38" s="327"/>
      <c r="J38" s="327"/>
    </row>
    <row r="40" spans="1:10" ht="17.25" customHeight="1">
      <c r="A40" s="5" t="s">
        <v>95</v>
      </c>
    </row>
    <row r="41" spans="1:10" ht="17.25" customHeight="1">
      <c r="A41" s="1">
        <v>1</v>
      </c>
      <c r="B41" s="1" t="s">
        <v>370</v>
      </c>
      <c r="C41" s="1" t="str">
        <f>data!$C$13</f>
        <v>Saintifik</v>
      </c>
    </row>
    <row r="42" spans="1:10" ht="17.25" customHeight="1">
      <c r="A42" s="1">
        <v>2</v>
      </c>
      <c r="B42" s="1" t="s">
        <v>371</v>
      </c>
      <c r="C42" s="1" t="str">
        <f>data!$C$14</f>
        <v>Problem based learning</v>
      </c>
    </row>
    <row r="43" spans="1:10" ht="17.25" customHeight="1">
      <c r="A43" s="1">
        <v>3</v>
      </c>
      <c r="B43" s="1" t="s">
        <v>372</v>
      </c>
      <c r="C43" s="1" t="str">
        <f>data!$C$15</f>
        <v>Paparan, diskusi, tanya jawab, praktik dan eksperimen</v>
      </c>
    </row>
    <row r="45" spans="1:10" ht="17.25" customHeight="1">
      <c r="A45" s="5" t="s">
        <v>96</v>
      </c>
    </row>
    <row r="46" spans="1:10" ht="17.25" customHeight="1">
      <c r="A46" s="1">
        <v>1</v>
      </c>
      <c r="B46" s="1" t="str">
        <f>"Pertemuan ke "&amp;A46&amp;" = "&amp;data!$C$12&amp;" JP"</f>
        <v>Pertemuan ke 1 = 6 JP</v>
      </c>
    </row>
    <row r="47" spans="1:10" s="307" customFormat="1" ht="63">
      <c r="A47" s="467" t="s">
        <v>97</v>
      </c>
      <c r="B47" s="337"/>
      <c r="C47" s="467" t="s">
        <v>18</v>
      </c>
      <c r="D47" s="468"/>
      <c r="E47" s="467" t="str">
        <f>"Deskripsi Kegiatan / Pendekatan "&amp;C41</f>
        <v>Deskripsi Kegiatan / Pendekatan Saintifik</v>
      </c>
      <c r="F47" s="474"/>
      <c r="G47" s="468"/>
      <c r="H47" s="306" t="s">
        <v>384</v>
      </c>
    </row>
    <row r="48" spans="1:10" ht="17.25" customHeight="1">
      <c r="A48" s="463" t="s">
        <v>98</v>
      </c>
      <c r="B48" s="464"/>
      <c r="C48" s="464"/>
      <c r="D48" s="464"/>
      <c r="E48" s="464"/>
      <c r="F48" s="464"/>
      <c r="G48" s="464"/>
      <c r="H48" s="465"/>
    </row>
    <row r="49" spans="1:8" ht="213.75" customHeight="1">
      <c r="A49" s="463"/>
      <c r="B49" s="465"/>
      <c r="C49" s="461"/>
      <c r="D49" s="462"/>
      <c r="E49" s="475" t="str">
        <f>"1. Guru memberi salam, selanjutnya menanyakan kabar peserta didik, dengan menyampaikan ucapan “Bagaimana kabar kalian hari ini? Sudah siapkah belajar? Siapa yang tidak hadir dalam pembelajaran hari ini"&amp;"
2. Guru meminta peserta didik untuk mengecek kerapian seragam dan kebersihan kelas, minimal di sekitar meja dan kursi tempat duduknya"&amp;"
3. Guru meminta salah satu peserta didik untuk memimpin do’a"&amp;" 
4. Guru mengajukan pertanyaan tentang, materi pelajaran
5. Guru menyampaikan KD dan tujuan pembelajaran ranah pengetahuan yang akan dicapai"&amp;"
6. Guru menyampaikan manfaat pelajaran
7. Guru membagi kelas dalam kelompok yang masing-masing beranggotakan 3 peserta didik"</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pengetahuan yang akan dicapai
6. Guru menyampaikan manfaat pelajaran
7. Guru membagi kelas dalam kelompok yang masing-masing beranggotakan 3 peserta didik</v>
      </c>
      <c r="F49" s="476"/>
      <c r="G49" s="477"/>
      <c r="H49" s="309">
        <v>15</v>
      </c>
    </row>
    <row r="50" spans="1:8" ht="17.25" customHeight="1">
      <c r="A50" s="463" t="s">
        <v>99</v>
      </c>
      <c r="B50" s="464"/>
      <c r="C50" s="464"/>
      <c r="D50" s="464"/>
      <c r="E50" s="464"/>
      <c r="F50" s="464"/>
      <c r="G50" s="464"/>
      <c r="H50" s="465"/>
    </row>
    <row r="51" spans="1:8" ht="238.5" customHeight="1">
      <c r="A51" s="463"/>
      <c r="B51" s="465"/>
      <c r="C51" s="475" t="str">
        <f>matrik!C13</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51" s="477"/>
      <c r="E51" s="475" t="e">
        <f>silabus!#REF!</f>
        <v>#REF!</v>
      </c>
      <c r="F51" s="476"/>
      <c r="G51" s="477"/>
      <c r="H51" s="309" t="e">
        <f>M16</f>
        <v>#REF!</v>
      </c>
    </row>
    <row r="52" spans="1:8" ht="17.25" customHeight="1">
      <c r="A52" s="463" t="s">
        <v>100</v>
      </c>
      <c r="B52" s="464"/>
      <c r="C52" s="464"/>
      <c r="D52" s="464"/>
      <c r="E52" s="464"/>
      <c r="F52" s="464"/>
      <c r="G52" s="464"/>
      <c r="H52" s="465"/>
    </row>
    <row r="53" spans="1:8" ht="112.5" customHeight="1">
      <c r="A53" s="463"/>
      <c r="B53" s="465"/>
      <c r="C53" s="463"/>
      <c r="D53" s="465"/>
      <c r="E53" s="475" t="s">
        <v>383</v>
      </c>
      <c r="F53" s="476"/>
      <c r="G53" s="477"/>
      <c r="H53" s="309">
        <v>15</v>
      </c>
    </row>
    <row r="55" spans="1:8" ht="17.25" customHeight="1">
      <c r="A55" s="1">
        <v>2</v>
      </c>
      <c r="B55" s="1" t="str">
        <f>"Pertemuan ke "&amp;A55&amp;" = "&amp;data!$C$12&amp;" JP"</f>
        <v>Pertemuan ke 2 = 6 JP</v>
      </c>
    </row>
    <row r="56" spans="1:8" ht="17.25" customHeight="1">
      <c r="A56" s="467" t="s">
        <v>97</v>
      </c>
      <c r="B56" s="337"/>
      <c r="C56" s="467" t="s">
        <v>18</v>
      </c>
      <c r="D56" s="468"/>
      <c r="E56" s="467" t="str">
        <f>E47</f>
        <v>Deskripsi Kegiatan / Pendekatan Saintifik</v>
      </c>
      <c r="F56" s="474"/>
      <c r="G56" s="468"/>
      <c r="H56" s="306" t="s">
        <v>35</v>
      </c>
    </row>
    <row r="57" spans="1:8" ht="17.25" customHeight="1">
      <c r="A57" s="463" t="s">
        <v>98</v>
      </c>
      <c r="B57" s="464"/>
      <c r="C57" s="464"/>
      <c r="D57" s="464"/>
      <c r="E57" s="464"/>
      <c r="F57" s="464"/>
      <c r="G57" s="464"/>
      <c r="H57" s="465"/>
    </row>
    <row r="58" spans="1:8" ht="213.75" customHeight="1">
      <c r="A58" s="463"/>
      <c r="B58" s="465"/>
      <c r="C58" s="489"/>
      <c r="D58" s="490"/>
      <c r="E58" s="475" t="str">
        <f>"1. Guru memberi salam, selanjutnya menanyakan kabar peserta didik, dengan menyampaikan ucapan “Bagaimana kabar kalian hari ini? Sudah siapkah belajar? Siapa yang tidak hadir dalam pembelajaran hari ini"&amp;"
2. Guru meminta peserta didik untuk mengecek kerapian seragam dan kebersihan kelas, minimal di sekitar meja dan kursi tempat duduknya"&amp;"
3. Guru meminta salah satu peserta didik untuk memimpin do’a"&amp;" 
4. Guru mengajukan pertanyaan tentang, materi pelajaran
5. Guru menyampaikan KD dan tujuan pembelajaran ranah keterampilan yang akan dicapai"&amp;"
6. Guru menyampaikan manfaat pelajaran
7. Guru membagi kelas dalam kelompok yang masing-masing beranggotakan 3 peserta didik"</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58" s="476"/>
      <c r="G58" s="477"/>
      <c r="H58" s="309">
        <f>H49</f>
        <v>15</v>
      </c>
    </row>
    <row r="59" spans="1:8" ht="17.25" customHeight="1">
      <c r="A59" s="463" t="s">
        <v>99</v>
      </c>
      <c r="B59" s="464"/>
      <c r="C59" s="464"/>
      <c r="D59" s="464"/>
      <c r="E59" s="464"/>
      <c r="F59" s="464"/>
      <c r="G59" s="464"/>
      <c r="H59" s="465"/>
    </row>
    <row r="60" spans="1:8" ht="236.25" customHeight="1">
      <c r="A60" s="463"/>
      <c r="B60" s="465"/>
      <c r="C60" s="475" t="str">
        <f>C51</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60" s="477"/>
      <c r="E60" s="475" t="e">
        <f>E51</f>
        <v>#REF!</v>
      </c>
      <c r="F60" s="476"/>
      <c r="G60" s="477"/>
      <c r="H60" s="309" t="e">
        <f>H51</f>
        <v>#REF!</v>
      </c>
    </row>
    <row r="61" spans="1:8" ht="17.25" customHeight="1">
      <c r="A61" s="463" t="s">
        <v>100</v>
      </c>
      <c r="B61" s="464"/>
      <c r="C61" s="464"/>
      <c r="D61" s="464"/>
      <c r="E61" s="464"/>
      <c r="F61" s="464"/>
      <c r="G61" s="464"/>
      <c r="H61" s="465"/>
    </row>
    <row r="62" spans="1:8" ht="112.5" customHeight="1">
      <c r="A62" s="463"/>
      <c r="B62" s="465"/>
      <c r="C62" s="336"/>
      <c r="D62" s="337"/>
      <c r="E62" s="475" t="str">
        <f>E53</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62" s="476"/>
      <c r="G62" s="477"/>
      <c r="H62" s="309">
        <f>H53</f>
        <v>15</v>
      </c>
    </row>
    <row r="63" spans="1:8" ht="17.25" hidden="1" customHeight="1"/>
    <row r="64" spans="1:8" ht="17.25" hidden="1" customHeight="1">
      <c r="A64" s="1">
        <v>3</v>
      </c>
      <c r="B64" s="1" t="str">
        <f>"Pertemuan ke "&amp;A64&amp;" = "&amp;data!$C$12&amp;" JP"</f>
        <v>Pertemuan ke 3 = 6 JP</v>
      </c>
    </row>
    <row r="65" spans="1:8" ht="17.25" hidden="1" customHeight="1">
      <c r="A65" s="467" t="s">
        <v>97</v>
      </c>
      <c r="B65" s="337"/>
      <c r="C65" s="467" t="s">
        <v>18</v>
      </c>
      <c r="D65" s="468"/>
      <c r="E65" s="467" t="str">
        <f>E56</f>
        <v>Deskripsi Kegiatan / Pendekatan Saintifik</v>
      </c>
      <c r="F65" s="474"/>
      <c r="G65" s="468"/>
      <c r="H65" s="306" t="s">
        <v>35</v>
      </c>
    </row>
    <row r="66" spans="1:8" ht="17.25" hidden="1" customHeight="1">
      <c r="A66" s="463" t="s">
        <v>98</v>
      </c>
      <c r="B66" s="464"/>
      <c r="C66" s="464"/>
      <c r="D66" s="464"/>
      <c r="E66" s="464"/>
      <c r="F66" s="464"/>
      <c r="G66" s="464"/>
      <c r="H66" s="465"/>
    </row>
    <row r="67" spans="1:8" ht="213.75" hidden="1" customHeight="1">
      <c r="A67" s="463"/>
      <c r="B67" s="465"/>
      <c r="C67" s="461"/>
      <c r="D67" s="462"/>
      <c r="E67" s="475" t="str">
        <f>E58</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67" s="476"/>
      <c r="G67" s="477"/>
      <c r="H67" s="310">
        <f>H58</f>
        <v>15</v>
      </c>
    </row>
    <row r="68" spans="1:8" ht="17.25" hidden="1" customHeight="1">
      <c r="A68" s="463" t="s">
        <v>99</v>
      </c>
      <c r="B68" s="464"/>
      <c r="C68" s="464"/>
      <c r="D68" s="464"/>
      <c r="E68" s="464"/>
      <c r="F68" s="464"/>
      <c r="G68" s="464"/>
      <c r="H68" s="465"/>
    </row>
    <row r="69" spans="1:8" ht="234.75" hidden="1" customHeight="1">
      <c r="A69" s="463"/>
      <c r="B69" s="465"/>
      <c r="C69" s="475" t="str">
        <f>C60</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69" s="477"/>
      <c r="E69" s="475" t="e">
        <f>E60</f>
        <v>#REF!</v>
      </c>
      <c r="F69" s="476"/>
      <c r="G69" s="477"/>
      <c r="H69" s="309" t="e">
        <f>H60</f>
        <v>#REF!</v>
      </c>
    </row>
    <row r="70" spans="1:8" ht="17.25" hidden="1" customHeight="1">
      <c r="A70" s="463" t="s">
        <v>100</v>
      </c>
      <c r="B70" s="464"/>
      <c r="C70" s="464"/>
      <c r="D70" s="464"/>
      <c r="E70" s="464"/>
      <c r="F70" s="464"/>
      <c r="G70" s="464"/>
      <c r="H70" s="465"/>
    </row>
    <row r="71" spans="1:8" ht="112.5" hidden="1" customHeight="1">
      <c r="A71" s="463"/>
      <c r="B71" s="465"/>
      <c r="C71" s="336"/>
      <c r="D71" s="337"/>
      <c r="E71" s="475" t="str">
        <f>E62</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71" s="476"/>
      <c r="G71" s="477"/>
      <c r="H71" s="309">
        <f>H62</f>
        <v>15</v>
      </c>
    </row>
    <row r="72" spans="1:8" ht="17.25" hidden="1" customHeight="1"/>
    <row r="73" spans="1:8" ht="17.25" hidden="1" customHeight="1">
      <c r="A73" s="1">
        <v>4</v>
      </c>
      <c r="B73" s="1" t="str">
        <f>"Pertemuan ke "&amp;A73&amp;" = "&amp;data!$C$12&amp;" JP"</f>
        <v>Pertemuan ke 4 = 6 JP</v>
      </c>
    </row>
    <row r="74" spans="1:8" ht="17.25" hidden="1" customHeight="1">
      <c r="A74" s="467" t="s">
        <v>97</v>
      </c>
      <c r="B74" s="337"/>
      <c r="C74" s="467" t="s">
        <v>18</v>
      </c>
      <c r="D74" s="468"/>
      <c r="E74" s="467" t="str">
        <f>E65</f>
        <v>Deskripsi Kegiatan / Pendekatan Saintifik</v>
      </c>
      <c r="F74" s="474"/>
      <c r="G74" s="468"/>
      <c r="H74" s="306" t="s">
        <v>35</v>
      </c>
    </row>
    <row r="75" spans="1:8" ht="17.25" hidden="1" customHeight="1">
      <c r="A75" s="463" t="s">
        <v>98</v>
      </c>
      <c r="B75" s="464"/>
      <c r="C75" s="464"/>
      <c r="D75" s="464"/>
      <c r="E75" s="464"/>
      <c r="F75" s="464"/>
      <c r="G75" s="464"/>
      <c r="H75" s="465"/>
    </row>
    <row r="76" spans="1:8" ht="213.75" hidden="1" customHeight="1">
      <c r="A76" s="463"/>
      <c r="B76" s="465"/>
      <c r="C76" s="336"/>
      <c r="D76" s="337"/>
      <c r="E76" s="475" t="str">
        <f>E67</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76" s="476"/>
      <c r="G76" s="477"/>
      <c r="H76" s="309">
        <f>H67</f>
        <v>15</v>
      </c>
    </row>
    <row r="77" spans="1:8" ht="17.25" hidden="1" customHeight="1">
      <c r="A77" s="463" t="s">
        <v>99</v>
      </c>
      <c r="B77" s="464"/>
      <c r="C77" s="464"/>
      <c r="D77" s="464"/>
      <c r="E77" s="464"/>
      <c r="F77" s="464"/>
      <c r="G77" s="464"/>
      <c r="H77" s="465"/>
    </row>
    <row r="78" spans="1:8" ht="235.5" hidden="1" customHeight="1">
      <c r="A78" s="463"/>
      <c r="B78" s="465"/>
      <c r="C78" s="475" t="str">
        <f>C69</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78" s="477"/>
      <c r="E78" s="475" t="e">
        <f>E69</f>
        <v>#REF!</v>
      </c>
      <c r="F78" s="476"/>
      <c r="G78" s="477"/>
      <c r="H78" s="309" t="e">
        <f>H69</f>
        <v>#REF!</v>
      </c>
    </row>
    <row r="79" spans="1:8" ht="17.25" hidden="1" customHeight="1">
      <c r="A79" s="463" t="s">
        <v>100</v>
      </c>
      <c r="B79" s="464"/>
      <c r="C79" s="464"/>
      <c r="D79" s="464"/>
      <c r="E79" s="464"/>
      <c r="F79" s="464"/>
      <c r="G79" s="464"/>
      <c r="H79" s="465"/>
    </row>
    <row r="80" spans="1:8" ht="112.5" hidden="1" customHeight="1">
      <c r="A80" s="463"/>
      <c r="B80" s="465"/>
      <c r="C80" s="336"/>
      <c r="D80" s="337"/>
      <c r="E80" s="475" t="str">
        <f>E71</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80" s="476"/>
      <c r="G80" s="477"/>
      <c r="H80" s="309">
        <f>H71</f>
        <v>15</v>
      </c>
    </row>
    <row r="81" spans="1:8" ht="17.25" hidden="1" customHeight="1"/>
    <row r="82" spans="1:8" ht="17.25" hidden="1" customHeight="1">
      <c r="A82" s="1">
        <v>5</v>
      </c>
      <c r="B82" s="1" t="str">
        <f>"Pertemuan ke "&amp;A82&amp;" = "&amp;data!$C$12&amp;" JP"</f>
        <v>Pertemuan ke 5 = 6 JP</v>
      </c>
    </row>
    <row r="83" spans="1:8" ht="17.25" hidden="1" customHeight="1">
      <c r="A83" s="467" t="s">
        <v>97</v>
      </c>
      <c r="B83" s="337"/>
      <c r="C83" s="467" t="s">
        <v>18</v>
      </c>
      <c r="D83" s="468"/>
      <c r="E83" s="467" t="str">
        <f>E74</f>
        <v>Deskripsi Kegiatan / Pendekatan Saintifik</v>
      </c>
      <c r="F83" s="474"/>
      <c r="G83" s="468"/>
      <c r="H83" s="306" t="s">
        <v>35</v>
      </c>
    </row>
    <row r="84" spans="1:8" ht="17.25" hidden="1" customHeight="1">
      <c r="A84" s="463" t="s">
        <v>98</v>
      </c>
      <c r="B84" s="464"/>
      <c r="C84" s="464"/>
      <c r="D84" s="464"/>
      <c r="E84" s="464"/>
      <c r="F84" s="464"/>
      <c r="G84" s="464"/>
      <c r="H84" s="465"/>
    </row>
    <row r="85" spans="1:8" ht="17.25" hidden="1" customHeight="1">
      <c r="A85" s="463"/>
      <c r="B85" s="465"/>
      <c r="C85" s="336"/>
      <c r="D85" s="337"/>
      <c r="E85" s="336" t="str">
        <f>E76</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85" s="473"/>
      <c r="G85" s="337"/>
      <c r="H85" s="309">
        <f>H76</f>
        <v>15</v>
      </c>
    </row>
    <row r="86" spans="1:8" ht="17.25" hidden="1" customHeight="1">
      <c r="A86" s="463" t="s">
        <v>99</v>
      </c>
      <c r="B86" s="464"/>
      <c r="C86" s="464"/>
      <c r="D86" s="464"/>
      <c r="E86" s="464"/>
      <c r="F86" s="464"/>
      <c r="G86" s="464"/>
      <c r="H86" s="465"/>
    </row>
    <row r="87" spans="1:8" ht="17.25" hidden="1" customHeight="1">
      <c r="A87" s="463"/>
      <c r="B87" s="465"/>
      <c r="C87" s="336" t="str">
        <f>C78</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87" s="337"/>
      <c r="E87" s="336" t="e">
        <f>E78</f>
        <v>#REF!</v>
      </c>
      <c r="F87" s="473"/>
      <c r="G87" s="337"/>
      <c r="H87" s="309" t="e">
        <f>H78</f>
        <v>#REF!</v>
      </c>
    </row>
    <row r="88" spans="1:8" ht="17.25" hidden="1" customHeight="1">
      <c r="A88" s="463" t="s">
        <v>100</v>
      </c>
      <c r="B88" s="464"/>
      <c r="C88" s="464"/>
      <c r="D88" s="464"/>
      <c r="E88" s="464"/>
      <c r="F88" s="464"/>
      <c r="G88" s="464"/>
      <c r="H88" s="465"/>
    </row>
    <row r="89" spans="1:8" ht="17.25" hidden="1" customHeight="1">
      <c r="A89" s="463"/>
      <c r="B89" s="465"/>
      <c r="C89" s="336"/>
      <c r="D89" s="337"/>
      <c r="E89" s="336" t="str">
        <f>E80</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89" s="473"/>
      <c r="G89" s="337"/>
      <c r="H89" s="309">
        <f>H80</f>
        <v>15</v>
      </c>
    </row>
    <row r="90" spans="1:8" ht="17.25" hidden="1" customHeight="1"/>
    <row r="91" spans="1:8" ht="17.25" hidden="1" customHeight="1">
      <c r="A91" s="1">
        <v>6</v>
      </c>
      <c r="B91" s="1" t="str">
        <f>"Pertemuan ke "&amp;A91&amp;" = "&amp;data!$C$12&amp;" JP"</f>
        <v>Pertemuan ke 6 = 6 JP</v>
      </c>
    </row>
    <row r="92" spans="1:8" ht="17.25" hidden="1" customHeight="1">
      <c r="A92" s="467" t="s">
        <v>97</v>
      </c>
      <c r="B92" s="337"/>
      <c r="C92" s="467" t="s">
        <v>18</v>
      </c>
      <c r="D92" s="468"/>
      <c r="E92" s="467" t="str">
        <f>E83</f>
        <v>Deskripsi Kegiatan / Pendekatan Saintifik</v>
      </c>
      <c r="F92" s="474"/>
      <c r="G92" s="468"/>
      <c r="H92" s="306" t="s">
        <v>35</v>
      </c>
    </row>
    <row r="93" spans="1:8" ht="17.25" hidden="1" customHeight="1">
      <c r="A93" s="463" t="s">
        <v>98</v>
      </c>
      <c r="B93" s="464"/>
      <c r="C93" s="464"/>
      <c r="D93" s="464"/>
      <c r="E93" s="464"/>
      <c r="F93" s="464"/>
      <c r="G93" s="464"/>
      <c r="H93" s="465"/>
    </row>
    <row r="94" spans="1:8" ht="17.25" hidden="1" customHeight="1">
      <c r="A94" s="463"/>
      <c r="B94" s="465"/>
      <c r="C94" s="336"/>
      <c r="D94" s="337"/>
      <c r="E94" s="336" t="str">
        <f>E85</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94" s="473"/>
      <c r="G94" s="337"/>
      <c r="H94" s="309">
        <f>H85</f>
        <v>15</v>
      </c>
    </row>
    <row r="95" spans="1:8" ht="17.25" hidden="1" customHeight="1">
      <c r="A95" s="463" t="s">
        <v>99</v>
      </c>
      <c r="B95" s="464"/>
      <c r="C95" s="464"/>
      <c r="D95" s="464"/>
      <c r="E95" s="464"/>
      <c r="F95" s="464"/>
      <c r="G95" s="464"/>
      <c r="H95" s="465"/>
    </row>
    <row r="96" spans="1:8" ht="17.25" hidden="1" customHeight="1">
      <c r="A96" s="463"/>
      <c r="B96" s="465"/>
      <c r="C96" s="336" t="str">
        <f>C87</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96" s="337"/>
      <c r="E96" s="336" t="e">
        <f>E87</f>
        <v>#REF!</v>
      </c>
      <c r="F96" s="473"/>
      <c r="G96" s="337"/>
      <c r="H96" s="309" t="e">
        <f>H87</f>
        <v>#REF!</v>
      </c>
    </row>
    <row r="97" spans="1:8" ht="17.25" hidden="1" customHeight="1">
      <c r="A97" s="463" t="s">
        <v>100</v>
      </c>
      <c r="B97" s="464"/>
      <c r="C97" s="464"/>
      <c r="D97" s="464"/>
      <c r="E97" s="464"/>
      <c r="F97" s="464"/>
      <c r="G97" s="464"/>
      <c r="H97" s="465"/>
    </row>
    <row r="98" spans="1:8" ht="17.25" hidden="1" customHeight="1">
      <c r="A98" s="463"/>
      <c r="B98" s="465"/>
      <c r="C98" s="336"/>
      <c r="D98" s="337"/>
      <c r="E98" s="336" t="str">
        <f>E89</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98" s="473"/>
      <c r="G98" s="337"/>
      <c r="H98" s="309">
        <f>H89</f>
        <v>15</v>
      </c>
    </row>
    <row r="99" spans="1:8" ht="17.25" hidden="1" customHeight="1"/>
    <row r="100" spans="1:8" ht="17.25" hidden="1" customHeight="1">
      <c r="A100" s="1">
        <v>7</v>
      </c>
      <c r="B100" s="1" t="str">
        <f>"Pertemuan ke "&amp;A100&amp;" = "&amp;data!$C$12&amp;" JP"</f>
        <v>Pertemuan ke 7 = 6 JP</v>
      </c>
    </row>
    <row r="101" spans="1:8" ht="17.25" hidden="1" customHeight="1">
      <c r="A101" s="467" t="s">
        <v>97</v>
      </c>
      <c r="B101" s="337"/>
      <c r="C101" s="467" t="s">
        <v>18</v>
      </c>
      <c r="D101" s="468"/>
      <c r="E101" s="467" t="str">
        <f>E92</f>
        <v>Deskripsi Kegiatan / Pendekatan Saintifik</v>
      </c>
      <c r="F101" s="474"/>
      <c r="G101" s="468"/>
      <c r="H101" s="306" t="s">
        <v>35</v>
      </c>
    </row>
    <row r="102" spans="1:8" ht="17.25" hidden="1" customHeight="1">
      <c r="A102" s="463" t="s">
        <v>98</v>
      </c>
      <c r="B102" s="464"/>
      <c r="C102" s="464"/>
      <c r="D102" s="464"/>
      <c r="E102" s="464"/>
      <c r="F102" s="464"/>
      <c r="G102" s="464"/>
      <c r="H102" s="465"/>
    </row>
    <row r="103" spans="1:8" ht="17.25" hidden="1" customHeight="1">
      <c r="A103" s="463"/>
      <c r="B103" s="465"/>
      <c r="C103" s="336"/>
      <c r="D103" s="337"/>
      <c r="E103" s="336" t="str">
        <f>E94</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03" s="473"/>
      <c r="G103" s="337"/>
      <c r="H103" s="309">
        <f>H94</f>
        <v>15</v>
      </c>
    </row>
    <row r="104" spans="1:8" ht="17.25" hidden="1" customHeight="1">
      <c r="A104" s="463" t="s">
        <v>99</v>
      </c>
      <c r="B104" s="464"/>
      <c r="C104" s="464"/>
      <c r="D104" s="464"/>
      <c r="E104" s="464"/>
      <c r="F104" s="464"/>
      <c r="G104" s="464"/>
      <c r="H104" s="465"/>
    </row>
    <row r="105" spans="1:8" ht="17.25" hidden="1" customHeight="1">
      <c r="A105" s="463"/>
      <c r="B105" s="465"/>
      <c r="C105" s="336" t="str">
        <f>C96</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05" s="337"/>
      <c r="E105" s="336" t="e">
        <f>E96</f>
        <v>#REF!</v>
      </c>
      <c r="F105" s="473"/>
      <c r="G105" s="337"/>
      <c r="H105" s="309" t="e">
        <f>H96</f>
        <v>#REF!</v>
      </c>
    </row>
    <row r="106" spans="1:8" ht="17.25" hidden="1" customHeight="1">
      <c r="A106" s="463" t="s">
        <v>100</v>
      </c>
      <c r="B106" s="464"/>
      <c r="C106" s="464"/>
      <c r="D106" s="464"/>
      <c r="E106" s="464"/>
      <c r="F106" s="464"/>
      <c r="G106" s="464"/>
      <c r="H106" s="465"/>
    </row>
    <row r="107" spans="1:8" ht="17.25" hidden="1" customHeight="1">
      <c r="A107" s="463"/>
      <c r="B107" s="465"/>
      <c r="C107" s="336"/>
      <c r="D107" s="337"/>
      <c r="E107" s="336" t="str">
        <f>E98</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07" s="473"/>
      <c r="G107" s="337"/>
      <c r="H107" s="309">
        <f>H98</f>
        <v>15</v>
      </c>
    </row>
    <row r="108" spans="1:8" ht="17.25" hidden="1" customHeight="1"/>
    <row r="109" spans="1:8" ht="17.25" hidden="1" customHeight="1">
      <c r="A109" s="1">
        <v>8</v>
      </c>
      <c r="B109" s="1" t="str">
        <f>"Pertemuan ke "&amp;A109&amp;" = "&amp;data!$C$12&amp;" JP"</f>
        <v>Pertemuan ke 8 = 6 JP</v>
      </c>
    </row>
    <row r="110" spans="1:8" ht="17.25" hidden="1" customHeight="1">
      <c r="A110" s="467" t="s">
        <v>97</v>
      </c>
      <c r="B110" s="337"/>
      <c r="C110" s="467" t="s">
        <v>18</v>
      </c>
      <c r="D110" s="468"/>
      <c r="E110" s="467" t="str">
        <f>E101</f>
        <v>Deskripsi Kegiatan / Pendekatan Saintifik</v>
      </c>
      <c r="F110" s="474"/>
      <c r="G110" s="468"/>
      <c r="H110" s="306" t="s">
        <v>35</v>
      </c>
    </row>
    <row r="111" spans="1:8" ht="17.25" hidden="1" customHeight="1">
      <c r="A111" s="463" t="s">
        <v>98</v>
      </c>
      <c r="B111" s="464"/>
      <c r="C111" s="464"/>
      <c r="D111" s="464"/>
      <c r="E111" s="464"/>
      <c r="F111" s="464"/>
      <c r="G111" s="464"/>
      <c r="H111" s="465"/>
    </row>
    <row r="112" spans="1:8" ht="17.25" hidden="1" customHeight="1">
      <c r="A112" s="463"/>
      <c r="B112" s="465"/>
      <c r="C112" s="336"/>
      <c r="D112" s="337"/>
      <c r="E112" s="336" t="str">
        <f>E103</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12" s="473"/>
      <c r="G112" s="337"/>
      <c r="H112" s="309">
        <f>H103</f>
        <v>15</v>
      </c>
    </row>
    <row r="113" spans="1:8" ht="17.25" hidden="1" customHeight="1">
      <c r="A113" s="463" t="s">
        <v>99</v>
      </c>
      <c r="B113" s="464"/>
      <c r="C113" s="464"/>
      <c r="D113" s="464"/>
      <c r="E113" s="464"/>
      <c r="F113" s="464"/>
      <c r="G113" s="464"/>
      <c r="H113" s="465"/>
    </row>
    <row r="114" spans="1:8" ht="17.25" hidden="1" customHeight="1">
      <c r="A114" s="463"/>
      <c r="B114" s="465"/>
      <c r="C114" s="336" t="str">
        <f>C105</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14" s="337"/>
      <c r="E114" s="336" t="e">
        <f>E105</f>
        <v>#REF!</v>
      </c>
      <c r="F114" s="473"/>
      <c r="G114" s="337"/>
      <c r="H114" s="309" t="e">
        <f>H105</f>
        <v>#REF!</v>
      </c>
    </row>
    <row r="115" spans="1:8" ht="17.25" hidden="1" customHeight="1">
      <c r="A115" s="463" t="s">
        <v>100</v>
      </c>
      <c r="B115" s="464"/>
      <c r="C115" s="464"/>
      <c r="D115" s="464"/>
      <c r="E115" s="464"/>
      <c r="F115" s="464"/>
      <c r="G115" s="464"/>
      <c r="H115" s="465"/>
    </row>
    <row r="116" spans="1:8" ht="17.25" hidden="1" customHeight="1">
      <c r="A116" s="463"/>
      <c r="B116" s="465"/>
      <c r="C116" s="336"/>
      <c r="D116" s="337"/>
      <c r="E116" s="336" t="str">
        <f>E107</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16" s="473"/>
      <c r="G116" s="337"/>
      <c r="H116" s="309">
        <f>H107</f>
        <v>15</v>
      </c>
    </row>
    <row r="117" spans="1:8" ht="17.25" hidden="1" customHeight="1"/>
    <row r="118" spans="1:8" ht="17.25" hidden="1" customHeight="1">
      <c r="A118" s="1">
        <v>9</v>
      </c>
      <c r="B118" s="1" t="str">
        <f>"Pertemuan ke "&amp;A118&amp;" = "&amp;data!$C$12&amp;" JP"</f>
        <v>Pertemuan ke 9 = 6 JP</v>
      </c>
    </row>
    <row r="119" spans="1:8" ht="17.25" hidden="1" customHeight="1">
      <c r="A119" s="467" t="s">
        <v>97</v>
      </c>
      <c r="B119" s="337"/>
      <c r="C119" s="467" t="s">
        <v>18</v>
      </c>
      <c r="D119" s="468"/>
      <c r="E119" s="467" t="str">
        <f>E110</f>
        <v>Deskripsi Kegiatan / Pendekatan Saintifik</v>
      </c>
      <c r="F119" s="474"/>
      <c r="G119" s="468"/>
      <c r="H119" s="306" t="s">
        <v>35</v>
      </c>
    </row>
    <row r="120" spans="1:8" ht="17.25" hidden="1" customHeight="1">
      <c r="A120" s="463" t="s">
        <v>98</v>
      </c>
      <c r="B120" s="464"/>
      <c r="C120" s="464"/>
      <c r="D120" s="464"/>
      <c r="E120" s="464"/>
      <c r="F120" s="464"/>
      <c r="G120" s="464"/>
      <c r="H120" s="465"/>
    </row>
    <row r="121" spans="1:8" ht="17.25" hidden="1" customHeight="1">
      <c r="A121" s="463"/>
      <c r="B121" s="465"/>
      <c r="C121" s="336"/>
      <c r="D121" s="337"/>
      <c r="E121" s="336" t="str">
        <f>E112</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21" s="473"/>
      <c r="G121" s="337"/>
      <c r="H121" s="309">
        <f>H112</f>
        <v>15</v>
      </c>
    </row>
    <row r="122" spans="1:8" ht="17.25" hidden="1" customHeight="1">
      <c r="A122" s="463" t="s">
        <v>99</v>
      </c>
      <c r="B122" s="464"/>
      <c r="C122" s="464"/>
      <c r="D122" s="464"/>
      <c r="E122" s="464"/>
      <c r="F122" s="464"/>
      <c r="G122" s="464"/>
      <c r="H122" s="465"/>
    </row>
    <row r="123" spans="1:8" ht="17.25" hidden="1" customHeight="1">
      <c r="A123" s="463"/>
      <c r="B123" s="465"/>
      <c r="C123" s="336" t="str">
        <f>C114</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23" s="337"/>
      <c r="E123" s="336" t="e">
        <f>E114</f>
        <v>#REF!</v>
      </c>
      <c r="F123" s="473"/>
      <c r="G123" s="337"/>
      <c r="H123" s="309" t="e">
        <f>H114</f>
        <v>#REF!</v>
      </c>
    </row>
    <row r="124" spans="1:8" ht="17.25" hidden="1" customHeight="1">
      <c r="A124" s="463" t="s">
        <v>100</v>
      </c>
      <c r="B124" s="464"/>
      <c r="C124" s="464"/>
      <c r="D124" s="464"/>
      <c r="E124" s="464"/>
      <c r="F124" s="464"/>
      <c r="G124" s="464"/>
      <c r="H124" s="465"/>
    </row>
    <row r="125" spans="1:8" ht="17.25" hidden="1" customHeight="1">
      <c r="A125" s="463"/>
      <c r="B125" s="465"/>
      <c r="C125" s="336"/>
      <c r="D125" s="337"/>
      <c r="E125" s="336" t="str">
        <f>E116</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25" s="473"/>
      <c r="G125" s="337"/>
      <c r="H125" s="309">
        <f>H116</f>
        <v>15</v>
      </c>
    </row>
    <row r="126" spans="1:8" ht="17.25" hidden="1" customHeight="1"/>
    <row r="127" spans="1:8" ht="17.25" hidden="1" customHeight="1">
      <c r="A127" s="1">
        <v>10</v>
      </c>
      <c r="B127" s="1" t="str">
        <f>"Pertemuan ke "&amp;A127&amp;" = "&amp;data!$C$12&amp;" JP"</f>
        <v>Pertemuan ke 10 = 6 JP</v>
      </c>
    </row>
    <row r="128" spans="1:8" ht="17.25" hidden="1" customHeight="1">
      <c r="A128" s="467" t="s">
        <v>97</v>
      </c>
      <c r="B128" s="337"/>
      <c r="C128" s="467" t="s">
        <v>18</v>
      </c>
      <c r="D128" s="468"/>
      <c r="E128" s="467" t="str">
        <f>E119</f>
        <v>Deskripsi Kegiatan / Pendekatan Saintifik</v>
      </c>
      <c r="F128" s="474"/>
      <c r="G128" s="468"/>
      <c r="H128" s="306" t="s">
        <v>35</v>
      </c>
    </row>
    <row r="129" spans="1:8" ht="17.25" hidden="1" customHeight="1">
      <c r="A129" s="463" t="s">
        <v>98</v>
      </c>
      <c r="B129" s="464"/>
      <c r="C129" s="464"/>
      <c r="D129" s="464"/>
      <c r="E129" s="464"/>
      <c r="F129" s="464"/>
      <c r="G129" s="464"/>
      <c r="H129" s="465"/>
    </row>
    <row r="130" spans="1:8" ht="17.25" hidden="1" customHeight="1">
      <c r="A130" s="463"/>
      <c r="B130" s="465"/>
      <c r="C130" s="336"/>
      <c r="D130" s="337"/>
      <c r="E130" s="336" t="str">
        <f>E121</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30" s="473"/>
      <c r="G130" s="337"/>
      <c r="H130" s="309">
        <f>H121</f>
        <v>15</v>
      </c>
    </row>
    <row r="131" spans="1:8" ht="17.25" hidden="1" customHeight="1">
      <c r="A131" s="463" t="s">
        <v>99</v>
      </c>
      <c r="B131" s="464"/>
      <c r="C131" s="464"/>
      <c r="D131" s="464"/>
      <c r="E131" s="464"/>
      <c r="F131" s="464"/>
      <c r="G131" s="464"/>
      <c r="H131" s="465"/>
    </row>
    <row r="132" spans="1:8" ht="17.25" hidden="1" customHeight="1">
      <c r="A132" s="463"/>
      <c r="B132" s="465"/>
      <c r="C132" s="336" t="str">
        <f>C123</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32" s="337"/>
      <c r="E132" s="336" t="e">
        <f>E123</f>
        <v>#REF!</v>
      </c>
      <c r="F132" s="473"/>
      <c r="G132" s="337"/>
      <c r="H132" s="309" t="e">
        <f>H123</f>
        <v>#REF!</v>
      </c>
    </row>
    <row r="133" spans="1:8" ht="17.25" hidden="1" customHeight="1">
      <c r="A133" s="463" t="s">
        <v>100</v>
      </c>
      <c r="B133" s="464"/>
      <c r="C133" s="464"/>
      <c r="D133" s="464"/>
      <c r="E133" s="464"/>
      <c r="F133" s="464"/>
      <c r="G133" s="464"/>
      <c r="H133" s="465"/>
    </row>
    <row r="134" spans="1:8" ht="17.25" hidden="1" customHeight="1">
      <c r="A134" s="463"/>
      <c r="B134" s="465"/>
      <c r="C134" s="336"/>
      <c r="D134" s="337"/>
      <c r="E134" s="336" t="str">
        <f>E125</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34" s="473"/>
      <c r="G134" s="337"/>
      <c r="H134" s="309">
        <f>H125</f>
        <v>15</v>
      </c>
    </row>
    <row r="136" spans="1:8" ht="17.25" customHeight="1">
      <c r="A136" s="5" t="s">
        <v>101</v>
      </c>
    </row>
    <row r="137" spans="1:8" ht="17.25" customHeight="1">
      <c r="A137" s="1">
        <v>1</v>
      </c>
      <c r="B137" s="1" t="s">
        <v>108</v>
      </c>
    </row>
    <row r="138" spans="1:8" ht="17.25" customHeight="1">
      <c r="A138" s="310" t="s">
        <v>52</v>
      </c>
      <c r="B138" s="310" t="s">
        <v>102</v>
      </c>
      <c r="C138" s="310" t="s">
        <v>103</v>
      </c>
      <c r="D138" s="461" t="s">
        <v>104</v>
      </c>
      <c r="E138" s="462"/>
      <c r="F138" s="223"/>
      <c r="G138" s="223"/>
    </row>
    <row r="139" spans="1:8" ht="17.25" customHeight="1">
      <c r="A139" s="8">
        <v>1</v>
      </c>
      <c r="B139" s="308" t="s">
        <v>105</v>
      </c>
      <c r="C139" s="308" t="s">
        <v>144</v>
      </c>
      <c r="D139" s="467" t="s">
        <v>145</v>
      </c>
      <c r="E139" s="468"/>
      <c r="F139" s="15"/>
      <c r="G139" s="15"/>
    </row>
    <row r="140" spans="1:8" ht="17.25" customHeight="1">
      <c r="A140" s="8">
        <v>2</v>
      </c>
      <c r="B140" s="308" t="s">
        <v>106</v>
      </c>
      <c r="C140" s="308"/>
      <c r="D140" s="467"/>
      <c r="E140" s="468"/>
      <c r="F140" s="15"/>
      <c r="G140" s="15"/>
    </row>
    <row r="141" spans="1:8" ht="33.75" customHeight="1">
      <c r="A141" s="8"/>
      <c r="B141" s="308" t="e">
        <f>A26</f>
        <v>#REF!</v>
      </c>
      <c r="C141" s="308" t="s">
        <v>146</v>
      </c>
      <c r="D141" s="467" t="s">
        <v>147</v>
      </c>
      <c r="E141" s="468"/>
      <c r="F141" s="15"/>
      <c r="G141" s="15"/>
    </row>
    <row r="142" spans="1:8" ht="17.25" customHeight="1">
      <c r="A142" s="8">
        <v>3</v>
      </c>
      <c r="B142" s="308" t="s">
        <v>107</v>
      </c>
      <c r="C142" s="308"/>
      <c r="D142" s="467"/>
      <c r="E142" s="468"/>
      <c r="F142" s="15"/>
      <c r="G142" s="15"/>
    </row>
    <row r="143" spans="1:8" ht="34.5" customHeight="1">
      <c r="A143" s="8"/>
      <c r="B143" s="308" t="e">
        <f>A27</f>
        <v>#REF!</v>
      </c>
      <c r="C143" s="308" t="s">
        <v>148</v>
      </c>
      <c r="D143" s="467" t="s">
        <v>149</v>
      </c>
      <c r="E143" s="468"/>
      <c r="F143" s="15"/>
      <c r="G143" s="15"/>
    </row>
    <row r="145" spans="1:8" ht="17.25" customHeight="1">
      <c r="A145" s="1">
        <v>2</v>
      </c>
      <c r="B145" s="1" t="s">
        <v>179</v>
      </c>
    </row>
    <row r="146" spans="1:8" ht="17.25" customHeight="1">
      <c r="B146" s="1" t="s">
        <v>109</v>
      </c>
    </row>
    <row r="147" spans="1:8" ht="17.25" customHeight="1">
      <c r="B147" s="1" t="s">
        <v>150</v>
      </c>
    </row>
    <row r="148" spans="1:8" s="307" customFormat="1" ht="17.25" customHeight="1">
      <c r="A148" s="306" t="s">
        <v>52</v>
      </c>
      <c r="B148" s="306" t="s">
        <v>110</v>
      </c>
      <c r="C148" s="306" t="s">
        <v>111</v>
      </c>
      <c r="D148" s="306" t="s">
        <v>112</v>
      </c>
      <c r="E148" s="306" t="s">
        <v>113</v>
      </c>
      <c r="F148" s="306" t="s">
        <v>114</v>
      </c>
      <c r="G148" s="306" t="s">
        <v>115</v>
      </c>
      <c r="H148" s="1"/>
    </row>
    <row r="149" spans="1:8" ht="17.25" customHeight="1">
      <c r="A149" s="310"/>
      <c r="B149" s="310"/>
      <c r="C149" s="310" t="s">
        <v>177</v>
      </c>
      <c r="D149" s="310" t="s">
        <v>177</v>
      </c>
      <c r="E149" s="310" t="s">
        <v>177</v>
      </c>
      <c r="F149" s="310" t="s">
        <v>177</v>
      </c>
      <c r="G149" s="310"/>
    </row>
    <row r="150" spans="1:8" ht="17.25" customHeight="1">
      <c r="A150" s="8">
        <v>1</v>
      </c>
      <c r="B150" s="8" t="str">
        <f>pd!C6</f>
        <v>AHMAD JUNAIDI</v>
      </c>
      <c r="C150" s="8"/>
      <c r="D150" s="8"/>
      <c r="E150" s="8"/>
      <c r="F150" s="8"/>
      <c r="G150" s="8" t="str">
        <f>IF(COUNT(C150:F150)=0,"",IF(_xlfn.MODE.SNGL(C150:F150)=1,"Kurang",IF(_xlfn.MODE.SNGL(C150:F150)=2,"Cukup",IF(_xlfn.MODE.SNGL(C150:F150)=3,"Baik",IF(_xlfn.MODE.SNGL(C150:F150)=4,"Sangat Baik","")))))</f>
        <v/>
      </c>
    </row>
    <row r="151" spans="1:8" ht="17.25" customHeight="1">
      <c r="A151" s="8">
        <v>2</v>
      </c>
      <c r="B151" s="8" t="str">
        <f>pd!C7</f>
        <v>AHMAD RIYUDHA</v>
      </c>
      <c r="C151" s="8"/>
      <c r="D151" s="8"/>
      <c r="E151" s="8"/>
      <c r="F151" s="8"/>
      <c r="G151" s="8" t="str">
        <f t="shared" ref="G151:G189" si="0">IF(COUNT(C151:F151)=0,"",IF(_xlfn.MODE.SNGL(C151:F151)=1,"Kurang",IF(_xlfn.MODE.SNGL(C151:F151)=2,"Cukup",IF(_xlfn.MODE.SNGL(C151:F151)=3,"Baik",IF(_xlfn.MODE.SNGL(C151:F151)=4,"Sangat Baik","")))))</f>
        <v/>
      </c>
    </row>
    <row r="152" spans="1:8" ht="17.25" customHeight="1">
      <c r="A152" s="8">
        <v>3</v>
      </c>
      <c r="B152" s="8" t="str">
        <f>pd!C8</f>
        <v>AHMAD SAYUDINOR</v>
      </c>
      <c r="C152" s="8"/>
      <c r="D152" s="8"/>
      <c r="E152" s="8"/>
      <c r="F152" s="8"/>
      <c r="G152" s="8" t="str">
        <f t="shared" si="0"/>
        <v/>
      </c>
    </row>
    <row r="153" spans="1:8" ht="17.25" hidden="1" customHeight="1">
      <c r="A153" s="8">
        <v>4</v>
      </c>
      <c r="B153" s="8" t="str">
        <f>pd!C9</f>
        <v>HILMAN SYA'FEI</v>
      </c>
      <c r="C153" s="8"/>
      <c r="D153" s="8"/>
      <c r="E153" s="8"/>
      <c r="F153" s="8"/>
      <c r="G153" s="8" t="str">
        <f t="shared" si="0"/>
        <v/>
      </c>
    </row>
    <row r="154" spans="1:8" ht="17.25" hidden="1" customHeight="1">
      <c r="A154" s="8">
        <v>5</v>
      </c>
      <c r="B154" s="8" t="str">
        <f>pd!C10</f>
        <v>JAMALUDDIN</v>
      </c>
      <c r="C154" s="8"/>
      <c r="D154" s="8"/>
      <c r="E154" s="8"/>
      <c r="F154" s="8"/>
      <c r="G154" s="8" t="str">
        <f t="shared" si="0"/>
        <v/>
      </c>
    </row>
    <row r="155" spans="1:8" ht="17.25" hidden="1" customHeight="1">
      <c r="A155" s="8">
        <v>6</v>
      </c>
      <c r="B155" s="8" t="str">
        <f>pd!C11</f>
        <v>M. ADITYA RYANDI</v>
      </c>
      <c r="C155" s="8"/>
      <c r="D155" s="8"/>
      <c r="E155" s="8"/>
      <c r="F155" s="8"/>
      <c r="G155" s="8" t="str">
        <f t="shared" si="0"/>
        <v/>
      </c>
    </row>
    <row r="156" spans="1:8" ht="17.25" hidden="1" customHeight="1">
      <c r="A156" s="8">
        <v>7</v>
      </c>
      <c r="B156" s="8" t="str">
        <f>pd!C12</f>
        <v>M. ZAINAL AKBAR</v>
      </c>
      <c r="C156" s="8"/>
      <c r="D156" s="8"/>
      <c r="E156" s="8"/>
      <c r="F156" s="8"/>
      <c r="G156" s="8" t="str">
        <f t="shared" si="0"/>
        <v/>
      </c>
    </row>
    <row r="157" spans="1:8" ht="17.25" hidden="1" customHeight="1">
      <c r="A157" s="8">
        <v>8</v>
      </c>
      <c r="B157" s="8" t="str">
        <f>pd!C13</f>
        <v>MAULIDI</v>
      </c>
      <c r="C157" s="8"/>
      <c r="D157" s="8"/>
      <c r="E157" s="8"/>
      <c r="F157" s="8"/>
      <c r="G157" s="8" t="str">
        <f t="shared" si="0"/>
        <v/>
      </c>
    </row>
    <row r="158" spans="1:8" ht="17.25" hidden="1" customHeight="1">
      <c r="A158" s="8">
        <v>9</v>
      </c>
      <c r="B158" s="8" t="str">
        <f>pd!C14</f>
        <v>MUHAMMAD AGUS RIFANI</v>
      </c>
      <c r="C158" s="8"/>
      <c r="D158" s="8"/>
      <c r="E158" s="8"/>
      <c r="F158" s="8"/>
      <c r="G158" s="8" t="str">
        <f t="shared" si="0"/>
        <v/>
      </c>
    </row>
    <row r="159" spans="1:8" ht="17.25" hidden="1" customHeight="1">
      <c r="A159" s="8">
        <v>10</v>
      </c>
      <c r="B159" s="8" t="str">
        <f>pd!C15</f>
        <v>MUHAMMAD AKBAR</v>
      </c>
      <c r="C159" s="8"/>
      <c r="D159" s="8"/>
      <c r="E159" s="8"/>
      <c r="F159" s="8"/>
      <c r="G159" s="8" t="str">
        <f t="shared" si="0"/>
        <v/>
      </c>
    </row>
    <row r="160" spans="1:8" ht="17.25" hidden="1" customHeight="1">
      <c r="A160" s="8">
        <v>11</v>
      </c>
      <c r="B160" s="8" t="str">
        <f>pd!C16</f>
        <v>MUHAMMAD ALPIANOR</v>
      </c>
      <c r="C160" s="8"/>
      <c r="D160" s="8"/>
      <c r="E160" s="8"/>
      <c r="F160" s="8"/>
      <c r="G160" s="8" t="str">
        <f t="shared" si="0"/>
        <v/>
      </c>
    </row>
    <row r="161" spans="1:7" ht="17.25" hidden="1" customHeight="1">
      <c r="A161" s="8">
        <v>12</v>
      </c>
      <c r="B161" s="8" t="str">
        <f>pd!C17</f>
        <v>MUHAMMAD ANDRIAN</v>
      </c>
      <c r="C161" s="8"/>
      <c r="D161" s="8"/>
      <c r="E161" s="8"/>
      <c r="F161" s="8"/>
      <c r="G161" s="8" t="str">
        <f t="shared" si="0"/>
        <v/>
      </c>
    </row>
    <row r="162" spans="1:7" ht="17.25" hidden="1" customHeight="1">
      <c r="A162" s="8">
        <v>13</v>
      </c>
      <c r="B162" s="8" t="str">
        <f>pd!C18</f>
        <v>MUHAMMAD AZIDAN</v>
      </c>
      <c r="C162" s="8"/>
      <c r="D162" s="8"/>
      <c r="E162" s="8"/>
      <c r="F162" s="8"/>
      <c r="G162" s="8" t="str">
        <f t="shared" si="0"/>
        <v/>
      </c>
    </row>
    <row r="163" spans="1:7" ht="17.25" hidden="1" customHeight="1">
      <c r="A163" s="8">
        <v>14</v>
      </c>
      <c r="B163" s="8" t="str">
        <f>pd!C19</f>
        <v>MUHAMMAD FAHRIANSYAH</v>
      </c>
      <c r="C163" s="8"/>
      <c r="D163" s="8"/>
      <c r="E163" s="8"/>
      <c r="F163" s="8"/>
      <c r="G163" s="8" t="str">
        <f t="shared" si="0"/>
        <v/>
      </c>
    </row>
    <row r="164" spans="1:7" ht="17.25" hidden="1" customHeight="1">
      <c r="A164" s="8">
        <v>15</v>
      </c>
      <c r="B164" s="8" t="str">
        <f>pd!C20</f>
        <v>MUHAMMAD FAUZAN</v>
      </c>
      <c r="C164" s="8"/>
      <c r="D164" s="8"/>
      <c r="E164" s="8"/>
      <c r="F164" s="8"/>
      <c r="G164" s="8" t="str">
        <f t="shared" si="0"/>
        <v/>
      </c>
    </row>
    <row r="165" spans="1:7" ht="17.25" hidden="1" customHeight="1">
      <c r="A165" s="8">
        <v>16</v>
      </c>
      <c r="B165" s="8" t="str">
        <f>pd!C21</f>
        <v>MUHAMMAD FAZAL HAFIZH</v>
      </c>
      <c r="C165" s="8"/>
      <c r="D165" s="8"/>
      <c r="E165" s="8"/>
      <c r="F165" s="8"/>
      <c r="G165" s="8" t="str">
        <f t="shared" si="0"/>
        <v/>
      </c>
    </row>
    <row r="166" spans="1:7" ht="17.25" hidden="1" customHeight="1">
      <c r="A166" s="8">
        <v>17</v>
      </c>
      <c r="B166" s="8" t="str">
        <f>pd!C22</f>
        <v>MUHAMMAD FIKRI</v>
      </c>
      <c r="C166" s="8"/>
      <c r="D166" s="8"/>
      <c r="E166" s="8"/>
      <c r="F166" s="8"/>
      <c r="G166" s="8" t="str">
        <f t="shared" si="0"/>
        <v/>
      </c>
    </row>
    <row r="167" spans="1:7" ht="17.25" hidden="1" customHeight="1">
      <c r="A167" s="8">
        <v>18</v>
      </c>
      <c r="B167" s="8" t="str">
        <f>pd!C23</f>
        <v>MUHAMMAD IHWAN</v>
      </c>
      <c r="C167" s="8"/>
      <c r="D167" s="8"/>
      <c r="E167" s="8"/>
      <c r="F167" s="8"/>
      <c r="G167" s="8" t="str">
        <f t="shared" si="0"/>
        <v/>
      </c>
    </row>
    <row r="168" spans="1:7" ht="17.25" hidden="1" customHeight="1">
      <c r="A168" s="8">
        <v>19</v>
      </c>
      <c r="B168" s="8" t="str">
        <f>pd!C24</f>
        <v>MUHAMMAD IQBAL FIRDAUS</v>
      </c>
      <c r="C168" s="8"/>
      <c r="D168" s="8"/>
      <c r="E168" s="8"/>
      <c r="F168" s="8"/>
      <c r="G168" s="8" t="str">
        <f t="shared" si="0"/>
        <v/>
      </c>
    </row>
    <row r="169" spans="1:7" ht="17.25" hidden="1" customHeight="1">
      <c r="A169" s="8">
        <v>20</v>
      </c>
      <c r="B169" s="8" t="str">
        <f>pd!C25</f>
        <v>MUHAMMAD IZZA ARRAFI</v>
      </c>
      <c r="C169" s="8"/>
      <c r="D169" s="8"/>
      <c r="E169" s="8"/>
      <c r="F169" s="8"/>
      <c r="G169" s="8" t="str">
        <f t="shared" si="0"/>
        <v/>
      </c>
    </row>
    <row r="170" spans="1:7" ht="17.25" hidden="1" customHeight="1">
      <c r="A170" s="8">
        <v>21</v>
      </c>
      <c r="B170" s="8" t="str">
        <f>pd!C26</f>
        <v>MUHAMMAD MAHDI</v>
      </c>
      <c r="C170" s="8"/>
      <c r="D170" s="8"/>
      <c r="E170" s="8"/>
      <c r="F170" s="8"/>
      <c r="G170" s="8" t="str">
        <f t="shared" si="0"/>
        <v/>
      </c>
    </row>
    <row r="171" spans="1:7" ht="17.25" hidden="1" customHeight="1">
      <c r="A171" s="8">
        <v>22</v>
      </c>
      <c r="B171" s="8" t="str">
        <f>pd!C27</f>
        <v>MUHAMMAD NAHDY RAMADHAN</v>
      </c>
      <c r="C171" s="8"/>
      <c r="D171" s="8"/>
      <c r="E171" s="8"/>
      <c r="F171" s="8"/>
      <c r="G171" s="8" t="str">
        <f t="shared" si="0"/>
        <v/>
      </c>
    </row>
    <row r="172" spans="1:7" ht="17.25" hidden="1" customHeight="1">
      <c r="A172" s="8">
        <v>23</v>
      </c>
      <c r="B172" s="8" t="str">
        <f>pd!C28</f>
        <v>MUHAMMAD NUR FADHILAH</v>
      </c>
      <c r="C172" s="8"/>
      <c r="D172" s="8"/>
      <c r="E172" s="8"/>
      <c r="F172" s="8"/>
      <c r="G172" s="8" t="str">
        <f t="shared" si="0"/>
        <v/>
      </c>
    </row>
    <row r="173" spans="1:7" ht="17.25" hidden="1" customHeight="1">
      <c r="A173" s="8">
        <v>24</v>
      </c>
      <c r="B173" s="8" t="str">
        <f>pd!C29</f>
        <v>MUHAMMAD RAHMAN</v>
      </c>
      <c r="C173" s="8"/>
      <c r="D173" s="8"/>
      <c r="E173" s="8"/>
      <c r="F173" s="8"/>
      <c r="G173" s="8" t="str">
        <f t="shared" si="0"/>
        <v/>
      </c>
    </row>
    <row r="174" spans="1:7" ht="17.25" hidden="1" customHeight="1">
      <c r="A174" s="8">
        <v>25</v>
      </c>
      <c r="B174" s="8" t="str">
        <f>pd!C30</f>
        <v>MUHAMMAD RAIHAN</v>
      </c>
      <c r="C174" s="8"/>
      <c r="D174" s="8"/>
      <c r="E174" s="8"/>
      <c r="F174" s="8"/>
      <c r="G174" s="8" t="str">
        <f t="shared" si="0"/>
        <v/>
      </c>
    </row>
    <row r="175" spans="1:7" ht="17.25" hidden="1" customHeight="1">
      <c r="A175" s="8">
        <v>26</v>
      </c>
      <c r="B175" s="8" t="str">
        <f>pd!C31</f>
        <v>MUHAMMAD RAYHAN PARIZAN</v>
      </c>
      <c r="C175" s="8"/>
      <c r="D175" s="8"/>
      <c r="E175" s="8"/>
      <c r="F175" s="8"/>
      <c r="G175" s="8" t="str">
        <f t="shared" si="0"/>
        <v/>
      </c>
    </row>
    <row r="176" spans="1:7" ht="17.25" hidden="1" customHeight="1">
      <c r="A176" s="8">
        <v>27</v>
      </c>
      <c r="B176" s="8" t="str">
        <f>pd!C32</f>
        <v>MUHAMMAD RIFKI</v>
      </c>
      <c r="C176" s="8"/>
      <c r="D176" s="8"/>
      <c r="E176" s="8"/>
      <c r="F176" s="8"/>
      <c r="G176" s="8" t="str">
        <f t="shared" si="0"/>
        <v/>
      </c>
    </row>
    <row r="177" spans="1:7" ht="17.25" hidden="1" customHeight="1">
      <c r="A177" s="8">
        <v>28</v>
      </c>
      <c r="B177" s="8" t="str">
        <f>pd!C33</f>
        <v>MUHAMMAD RINALDI MAULANA</v>
      </c>
      <c r="C177" s="8"/>
      <c r="D177" s="8"/>
      <c r="E177" s="8"/>
      <c r="F177" s="8"/>
      <c r="G177" s="8" t="str">
        <f t="shared" si="0"/>
        <v/>
      </c>
    </row>
    <row r="178" spans="1:7" ht="17.25" hidden="1" customHeight="1">
      <c r="A178" s="8">
        <v>29</v>
      </c>
      <c r="B178" s="8" t="str">
        <f>pd!C34</f>
        <v>MUHAMMAD RIZAL</v>
      </c>
      <c r="C178" s="8"/>
      <c r="D178" s="8"/>
      <c r="E178" s="8"/>
      <c r="F178" s="8"/>
      <c r="G178" s="8" t="str">
        <f t="shared" si="0"/>
        <v/>
      </c>
    </row>
    <row r="179" spans="1:7" ht="17.25" hidden="1" customHeight="1">
      <c r="A179" s="8">
        <v>30</v>
      </c>
      <c r="B179" s="8" t="str">
        <f>pd!C35</f>
        <v>MUHAMMAD RUDI</v>
      </c>
      <c r="C179" s="8"/>
      <c r="D179" s="8"/>
      <c r="E179" s="8"/>
      <c r="F179" s="8"/>
      <c r="G179" s="8" t="str">
        <f t="shared" si="0"/>
        <v/>
      </c>
    </row>
    <row r="180" spans="1:7" ht="17.25" hidden="1" customHeight="1">
      <c r="A180" s="8">
        <v>31</v>
      </c>
      <c r="B180" s="8" t="str">
        <f>pd!C36</f>
        <v>MUHAMMAD SARBANI</v>
      </c>
      <c r="C180" s="8"/>
      <c r="D180" s="8"/>
      <c r="E180" s="8"/>
      <c r="F180" s="8"/>
      <c r="G180" s="8" t="str">
        <f t="shared" si="0"/>
        <v/>
      </c>
    </row>
    <row r="181" spans="1:7" ht="17.25" hidden="1" customHeight="1">
      <c r="A181" s="8">
        <v>32</v>
      </c>
      <c r="B181" s="8" t="str">
        <f>pd!C37</f>
        <v>MUHAMMAD SYIFA ALIF NUGRAHA</v>
      </c>
      <c r="C181" s="8"/>
      <c r="D181" s="8"/>
      <c r="E181" s="8"/>
      <c r="F181" s="8"/>
      <c r="G181" s="8" t="str">
        <f t="shared" si="0"/>
        <v/>
      </c>
    </row>
    <row r="182" spans="1:7" ht="17.25" hidden="1" customHeight="1">
      <c r="A182" s="8">
        <v>33</v>
      </c>
      <c r="B182" s="8" t="str">
        <f>pd!C38</f>
        <v>MUHAMMAD YUSUF</v>
      </c>
      <c r="C182" s="8"/>
      <c r="D182" s="8"/>
      <c r="E182" s="8"/>
      <c r="F182" s="8"/>
      <c r="G182" s="8" t="str">
        <f t="shared" si="0"/>
        <v/>
      </c>
    </row>
    <row r="183" spans="1:7" ht="17.25" hidden="1" customHeight="1">
      <c r="A183" s="8">
        <v>34</v>
      </c>
      <c r="B183" s="8" t="str">
        <f>pd!C39</f>
        <v>OSAMAH NASRULLAH</v>
      </c>
      <c r="C183" s="8"/>
      <c r="D183" s="8"/>
      <c r="E183" s="8"/>
      <c r="F183" s="8"/>
      <c r="G183" s="8" t="str">
        <f t="shared" si="0"/>
        <v/>
      </c>
    </row>
    <row r="184" spans="1:7" ht="17.25" hidden="1" customHeight="1">
      <c r="A184" s="8">
        <v>35</v>
      </c>
      <c r="B184" s="8" t="str">
        <f>pd!C40</f>
        <v>RUDISA</v>
      </c>
      <c r="C184" s="8"/>
      <c r="D184" s="8"/>
      <c r="E184" s="8"/>
      <c r="F184" s="8"/>
      <c r="G184" s="8" t="str">
        <f t="shared" si="0"/>
        <v/>
      </c>
    </row>
    <row r="185" spans="1:7" ht="17.25" hidden="1" customHeight="1">
      <c r="A185" s="8">
        <v>36</v>
      </c>
      <c r="B185" s="8" t="str">
        <f>pd!C41</f>
        <v>ZAINAL ILMI</v>
      </c>
      <c r="C185" s="8"/>
      <c r="D185" s="8"/>
      <c r="E185" s="8"/>
      <c r="F185" s="8"/>
      <c r="G185" s="8" t="str">
        <f t="shared" si="0"/>
        <v/>
      </c>
    </row>
    <row r="186" spans="1:7" ht="17.25" hidden="1" customHeight="1">
      <c r="A186" s="8">
        <v>37</v>
      </c>
      <c r="B186" s="8">
        <f>pd!C42</f>
        <v>0</v>
      </c>
      <c r="C186" s="8"/>
      <c r="D186" s="8"/>
      <c r="E186" s="8"/>
      <c r="F186" s="8"/>
      <c r="G186" s="8" t="str">
        <f t="shared" si="0"/>
        <v/>
      </c>
    </row>
    <row r="187" spans="1:7" ht="17.25" hidden="1" customHeight="1">
      <c r="A187" s="8">
        <v>38</v>
      </c>
      <c r="B187" s="8">
        <f>pd!C43</f>
        <v>0</v>
      </c>
      <c r="C187" s="8"/>
      <c r="D187" s="8"/>
      <c r="E187" s="8"/>
      <c r="F187" s="8"/>
      <c r="G187" s="8" t="str">
        <f t="shared" si="0"/>
        <v/>
      </c>
    </row>
    <row r="188" spans="1:7" ht="17.25" hidden="1" customHeight="1">
      <c r="A188" s="8">
        <v>39</v>
      </c>
      <c r="B188" s="8">
        <f>pd!C44</f>
        <v>0</v>
      </c>
      <c r="C188" s="8"/>
      <c r="D188" s="8"/>
      <c r="E188" s="8"/>
      <c r="F188" s="8"/>
      <c r="G188" s="8" t="str">
        <f t="shared" si="0"/>
        <v/>
      </c>
    </row>
    <row r="189" spans="1:7" ht="17.25" hidden="1" customHeight="1">
      <c r="A189" s="8">
        <v>40</v>
      </c>
      <c r="B189" s="8">
        <f>pd!C45</f>
        <v>0</v>
      </c>
      <c r="C189" s="8"/>
      <c r="D189" s="8"/>
      <c r="E189" s="8"/>
      <c r="F189" s="8"/>
      <c r="G189" s="8" t="str">
        <f t="shared" si="0"/>
        <v/>
      </c>
    </row>
    <row r="191" spans="1:7" ht="17.25" customHeight="1">
      <c r="A191" s="1">
        <v>3</v>
      </c>
      <c r="B191" s="1" t="s">
        <v>178</v>
      </c>
    </row>
    <row r="192" spans="1:7" ht="17.25" customHeight="1">
      <c r="B192" s="1" t="s">
        <v>116</v>
      </c>
    </row>
    <row r="193" spans="1:2" ht="17.25" customHeight="1">
      <c r="B193" s="1" t="s">
        <v>117</v>
      </c>
    </row>
    <row r="194" spans="1:2" ht="17.25" customHeight="1">
      <c r="B194" s="1" t="s">
        <v>118</v>
      </c>
    </row>
    <row r="195" spans="1:2" ht="17.25" customHeight="1">
      <c r="B195" s="1" t="s">
        <v>119</v>
      </c>
    </row>
    <row r="197" spans="1:2" ht="17.25" customHeight="1">
      <c r="A197" s="1" t="s">
        <v>120</v>
      </c>
    </row>
    <row r="198" spans="1:2" ht="17.25" customHeight="1">
      <c r="B198" s="1" t="s">
        <v>111</v>
      </c>
    </row>
    <row r="199" spans="1:2" ht="17.25" customHeight="1">
      <c r="B199" s="311" t="s">
        <v>121</v>
      </c>
    </row>
    <row r="200" spans="1:2" ht="17.25" customHeight="1">
      <c r="B200" s="311" t="s">
        <v>122</v>
      </c>
    </row>
    <row r="201" spans="1:2" ht="17.25" customHeight="1">
      <c r="B201" s="311" t="s">
        <v>123</v>
      </c>
    </row>
    <row r="202" spans="1:2" ht="17.25" customHeight="1">
      <c r="B202" s="311" t="s">
        <v>124</v>
      </c>
    </row>
    <row r="204" spans="1:2" ht="17.25" customHeight="1">
      <c r="B204" s="1" t="s">
        <v>125</v>
      </c>
    </row>
    <row r="205" spans="1:2" ht="17.25" customHeight="1">
      <c r="B205" s="1" t="s">
        <v>126</v>
      </c>
    </row>
    <row r="206" spans="1:2" ht="17.25" customHeight="1">
      <c r="B206" s="1" t="s">
        <v>127</v>
      </c>
    </row>
    <row r="207" spans="1:2" ht="17.25" customHeight="1">
      <c r="B207" s="1" t="s">
        <v>128</v>
      </c>
    </row>
    <row r="208" spans="1:2" ht="17.25" customHeight="1">
      <c r="B208" s="1" t="s">
        <v>129</v>
      </c>
    </row>
    <row r="210" spans="1:2" ht="17.25" customHeight="1">
      <c r="B210" s="1" t="s">
        <v>130</v>
      </c>
    </row>
    <row r="211" spans="1:2" ht="17.25" customHeight="1">
      <c r="B211" s="1" t="s">
        <v>132</v>
      </c>
    </row>
    <row r="212" spans="1:2" ht="17.25" customHeight="1">
      <c r="B212" s="1" t="s">
        <v>133</v>
      </c>
    </row>
    <row r="213" spans="1:2" ht="17.25" customHeight="1">
      <c r="B213" s="1" t="s">
        <v>134</v>
      </c>
    </row>
    <row r="214" spans="1:2" ht="17.25" customHeight="1">
      <c r="B214" s="1" t="s">
        <v>135</v>
      </c>
    </row>
    <row r="216" spans="1:2" ht="17.25" customHeight="1">
      <c r="B216" s="1" t="s">
        <v>131</v>
      </c>
    </row>
    <row r="217" spans="1:2" ht="17.25" customHeight="1">
      <c r="B217" s="1" t="s">
        <v>136</v>
      </c>
    </row>
    <row r="218" spans="1:2" ht="17.25" customHeight="1">
      <c r="B218" s="1" t="s">
        <v>137</v>
      </c>
    </row>
    <row r="219" spans="1:2" ht="17.25" customHeight="1">
      <c r="B219" s="1" t="s">
        <v>138</v>
      </c>
    </row>
    <row r="220" spans="1:2" ht="17.25" customHeight="1">
      <c r="B220" s="1" t="s">
        <v>139</v>
      </c>
    </row>
    <row r="221" spans="1:2" ht="17.25" customHeight="1">
      <c r="B221" s="1" t="s">
        <v>43</v>
      </c>
    </row>
    <row r="222" spans="1:2" ht="17.25" customHeight="1">
      <c r="A222" s="1" t="s">
        <v>170</v>
      </c>
    </row>
    <row r="223" spans="1:2" ht="17.25" customHeight="1">
      <c r="B223" s="1" t="s">
        <v>43</v>
      </c>
    </row>
    <row r="224" spans="1:2" ht="17.25" customHeight="1">
      <c r="A224" s="1" t="s">
        <v>181</v>
      </c>
    </row>
    <row r="225" spans="1:8" ht="17.25" customHeight="1">
      <c r="B225" s="1" t="s">
        <v>140</v>
      </c>
    </row>
    <row r="226" spans="1:8" ht="17.25" customHeight="1">
      <c r="B226" s="1" t="s">
        <v>141</v>
      </c>
    </row>
    <row r="227" spans="1:8" ht="17.25" customHeight="1">
      <c r="B227" s="1" t="s">
        <v>142</v>
      </c>
    </row>
    <row r="228" spans="1:8" ht="17.25" customHeight="1">
      <c r="B228" s="1" t="s">
        <v>143</v>
      </c>
    </row>
    <row r="230" spans="1:8" ht="17.25" customHeight="1">
      <c r="B230" s="1" t="s">
        <v>151</v>
      </c>
    </row>
    <row r="231" spans="1:8" ht="17.25" customHeight="1">
      <c r="A231" s="334" t="s">
        <v>2</v>
      </c>
      <c r="B231" s="341"/>
      <c r="C231" s="470" t="s">
        <v>61</v>
      </c>
      <c r="D231" s="472"/>
      <c r="E231" s="470" t="s">
        <v>152</v>
      </c>
      <c r="F231" s="471"/>
      <c r="G231" s="472"/>
      <c r="H231" s="309" t="s">
        <v>153</v>
      </c>
    </row>
    <row r="232" spans="1:8" ht="130.5" customHeight="1">
      <c r="A232" s="333" t="e">
        <f>B141</f>
        <v>#REF!</v>
      </c>
      <c r="B232" s="333"/>
      <c r="C232" s="336" t="e">
        <f>A30</f>
        <v>#REF!</v>
      </c>
      <c r="D232" s="337"/>
      <c r="E232" s="336" t="s">
        <v>658</v>
      </c>
      <c r="F232" s="473"/>
      <c r="G232" s="337"/>
      <c r="H232" s="308" t="s">
        <v>146</v>
      </c>
    </row>
    <row r="233" spans="1:8" ht="17.25" customHeight="1">
      <c r="A233" s="336" t="s">
        <v>388</v>
      </c>
      <c r="B233" s="473"/>
      <c r="C233" s="473"/>
      <c r="D233" s="473"/>
      <c r="E233" s="473"/>
      <c r="F233" s="473"/>
      <c r="G233" s="473"/>
      <c r="H233" s="337"/>
    </row>
    <row r="234" spans="1:8" ht="17.25" customHeight="1">
      <c r="A234" s="306">
        <v>1</v>
      </c>
      <c r="B234" s="336" t="s">
        <v>659</v>
      </c>
      <c r="C234" s="473"/>
      <c r="D234" s="473"/>
      <c r="E234" s="473"/>
      <c r="F234" s="473"/>
      <c r="G234" s="473"/>
      <c r="H234" s="337"/>
    </row>
    <row r="235" spans="1:8" ht="17.25" hidden="1" customHeight="1">
      <c r="A235" s="306">
        <v>2</v>
      </c>
      <c r="B235" s="336"/>
      <c r="C235" s="473"/>
      <c r="D235" s="473"/>
      <c r="E235" s="473"/>
      <c r="F235" s="473"/>
      <c r="G235" s="473"/>
      <c r="H235" s="337"/>
    </row>
    <row r="236" spans="1:8" ht="17.25" hidden="1" customHeight="1">
      <c r="A236" s="306">
        <v>3</v>
      </c>
      <c r="B236" s="336"/>
      <c r="C236" s="473"/>
      <c r="D236" s="473"/>
      <c r="E236" s="473"/>
      <c r="F236" s="473"/>
      <c r="G236" s="473"/>
      <c r="H236" s="337"/>
    </row>
    <row r="237" spans="1:8" ht="17.25" hidden="1" customHeight="1">
      <c r="A237" s="306">
        <v>4</v>
      </c>
      <c r="B237" s="336"/>
      <c r="C237" s="473"/>
      <c r="D237" s="473"/>
      <c r="E237" s="473"/>
      <c r="F237" s="473"/>
      <c r="G237" s="473"/>
      <c r="H237" s="337"/>
    </row>
    <row r="238" spans="1:8" ht="17.25" hidden="1" customHeight="1">
      <c r="A238" s="306">
        <v>5</v>
      </c>
      <c r="B238" s="336"/>
      <c r="C238" s="473"/>
      <c r="D238" s="473"/>
      <c r="E238" s="473"/>
      <c r="F238" s="473"/>
      <c r="G238" s="473"/>
      <c r="H238" s="337"/>
    </row>
    <row r="239" spans="1:8" ht="17.25" hidden="1" customHeight="1">
      <c r="A239" s="306">
        <v>6</v>
      </c>
      <c r="B239" s="336"/>
      <c r="C239" s="473"/>
      <c r="D239" s="473"/>
      <c r="E239" s="473"/>
      <c r="F239" s="473"/>
      <c r="G239" s="473"/>
      <c r="H239" s="337"/>
    </row>
    <row r="240" spans="1:8" ht="17.25" hidden="1" customHeight="1">
      <c r="A240" s="306">
        <v>7</v>
      </c>
      <c r="B240" s="336"/>
      <c r="C240" s="473"/>
      <c r="D240" s="473"/>
      <c r="E240" s="473"/>
      <c r="F240" s="473"/>
      <c r="G240" s="473"/>
      <c r="H240" s="337"/>
    </row>
    <row r="241" spans="1:10" ht="17.25" hidden="1" customHeight="1">
      <c r="A241" s="306">
        <v>8</v>
      </c>
      <c r="B241" s="336"/>
      <c r="C241" s="473"/>
      <c r="D241" s="473"/>
      <c r="E241" s="473"/>
      <c r="F241" s="473"/>
      <c r="G241" s="473"/>
      <c r="H241" s="337"/>
    </row>
    <row r="242" spans="1:10" ht="17.25" hidden="1" customHeight="1">
      <c r="A242" s="306">
        <v>9</v>
      </c>
      <c r="B242" s="336"/>
      <c r="C242" s="473"/>
      <c r="D242" s="473"/>
      <c r="E242" s="473"/>
      <c r="F242" s="473"/>
      <c r="G242" s="473"/>
      <c r="H242" s="337"/>
    </row>
    <row r="243" spans="1:10" ht="17.25" hidden="1" customHeight="1">
      <c r="A243" s="306">
        <v>10</v>
      </c>
      <c r="B243" s="336"/>
      <c r="C243" s="473"/>
      <c r="D243" s="473"/>
      <c r="E243" s="473"/>
      <c r="F243" s="473"/>
      <c r="G243" s="473"/>
      <c r="H243" s="337"/>
    </row>
    <row r="244" spans="1:10" ht="17.25" customHeight="1">
      <c r="A244" s="463" t="s">
        <v>154</v>
      </c>
      <c r="B244" s="464"/>
      <c r="C244" s="464"/>
      <c r="D244" s="464"/>
      <c r="E244" s="464"/>
      <c r="F244" s="464"/>
      <c r="G244" s="464"/>
      <c r="H244" s="465"/>
    </row>
    <row r="245" spans="1:10" ht="50.25" customHeight="1">
      <c r="A245" s="306">
        <v>1</v>
      </c>
      <c r="B245" s="336" t="s">
        <v>660</v>
      </c>
      <c r="C245" s="473"/>
      <c r="D245" s="473"/>
      <c r="E245" s="473"/>
      <c r="F245" s="473"/>
      <c r="G245" s="473"/>
      <c r="H245" s="337"/>
    </row>
    <row r="246" spans="1:10" ht="17.25" hidden="1" customHeight="1">
      <c r="A246" s="306">
        <v>2</v>
      </c>
      <c r="B246" s="336"/>
      <c r="C246" s="473"/>
      <c r="D246" s="473"/>
      <c r="E246" s="473"/>
      <c r="F246" s="473"/>
      <c r="G246" s="473"/>
      <c r="H246" s="337"/>
      <c r="I246" s="211"/>
      <c r="J246" s="211"/>
    </row>
    <row r="247" spans="1:10" ht="17.25" hidden="1" customHeight="1">
      <c r="A247" s="306">
        <v>3</v>
      </c>
      <c r="B247" s="336"/>
      <c r="C247" s="473"/>
      <c r="D247" s="473"/>
      <c r="E247" s="473"/>
      <c r="F247" s="473"/>
      <c r="G247" s="473"/>
      <c r="H247" s="337"/>
      <c r="I247" s="211"/>
      <c r="J247" s="211"/>
    </row>
    <row r="248" spans="1:10" ht="17.25" hidden="1" customHeight="1">
      <c r="A248" s="306">
        <v>4</v>
      </c>
      <c r="B248" s="336"/>
      <c r="C248" s="473"/>
      <c r="D248" s="473"/>
      <c r="E248" s="473"/>
      <c r="F248" s="473"/>
      <c r="G248" s="473"/>
      <c r="H248" s="337"/>
      <c r="I248" s="211"/>
      <c r="J248" s="211"/>
    </row>
    <row r="249" spans="1:10" ht="17.25" hidden="1" customHeight="1">
      <c r="A249" s="306">
        <v>5</v>
      </c>
      <c r="B249" s="336"/>
      <c r="C249" s="473"/>
      <c r="D249" s="473"/>
      <c r="E249" s="473"/>
      <c r="F249" s="473"/>
      <c r="G249" s="473"/>
      <c r="H249" s="337"/>
      <c r="I249" s="211"/>
      <c r="J249" s="211"/>
    </row>
    <row r="250" spans="1:10" ht="17.25" hidden="1" customHeight="1">
      <c r="A250" s="306">
        <v>6</v>
      </c>
      <c r="B250" s="336"/>
      <c r="C250" s="473"/>
      <c r="D250" s="473"/>
      <c r="E250" s="473"/>
      <c r="F250" s="473"/>
      <c r="G250" s="473"/>
      <c r="H250" s="337"/>
      <c r="I250" s="211"/>
      <c r="J250" s="211"/>
    </row>
    <row r="251" spans="1:10" ht="17.25" hidden="1" customHeight="1">
      <c r="A251" s="306">
        <v>7</v>
      </c>
      <c r="B251" s="336"/>
      <c r="C251" s="473"/>
      <c r="D251" s="473"/>
      <c r="E251" s="473"/>
      <c r="F251" s="473"/>
      <c r="G251" s="473"/>
      <c r="H251" s="337"/>
      <c r="I251" s="211"/>
      <c r="J251" s="211"/>
    </row>
    <row r="252" spans="1:10" ht="17.25" hidden="1" customHeight="1">
      <c r="A252" s="306">
        <v>8</v>
      </c>
      <c r="B252" s="336"/>
      <c r="C252" s="473"/>
      <c r="D252" s="473"/>
      <c r="E252" s="473"/>
      <c r="F252" s="473"/>
      <c r="G252" s="473"/>
      <c r="H252" s="337"/>
      <c r="I252" s="211"/>
      <c r="J252" s="211"/>
    </row>
    <row r="253" spans="1:10" ht="17.25" hidden="1" customHeight="1">
      <c r="A253" s="306">
        <v>9</v>
      </c>
      <c r="B253" s="336"/>
      <c r="C253" s="473"/>
      <c r="D253" s="473"/>
      <c r="E253" s="473"/>
      <c r="F253" s="473"/>
      <c r="G253" s="473"/>
      <c r="H253" s="337"/>
      <c r="I253" s="211"/>
      <c r="J253" s="211"/>
    </row>
    <row r="254" spans="1:10" ht="17.25" hidden="1" customHeight="1">
      <c r="A254" s="306">
        <v>10</v>
      </c>
      <c r="B254" s="336"/>
      <c r="C254" s="473"/>
      <c r="D254" s="473"/>
      <c r="E254" s="473"/>
      <c r="F254" s="473"/>
      <c r="G254" s="473"/>
      <c r="H254" s="337"/>
      <c r="I254" s="211"/>
      <c r="J254" s="211"/>
    </row>
    <row r="255" spans="1:10" ht="17.25" customHeight="1">
      <c r="A255" s="211"/>
      <c r="B255" s="211"/>
      <c r="C255" s="211"/>
      <c r="D255" s="211"/>
      <c r="E255" s="211"/>
      <c r="F255" s="211"/>
      <c r="G255" s="211"/>
      <c r="H255" s="211"/>
      <c r="I255" s="211"/>
      <c r="J255" s="211"/>
    </row>
    <row r="256" spans="1:10" ht="17.25" customHeight="1">
      <c r="A256" s="157">
        <v>4</v>
      </c>
      <c r="B256" s="1" t="s">
        <v>155</v>
      </c>
    </row>
    <row r="257" spans="1:14" s="307" customFormat="1" ht="17.25" customHeight="1">
      <c r="A257" s="319" t="s">
        <v>52</v>
      </c>
      <c r="B257" s="319" t="s">
        <v>110</v>
      </c>
      <c r="C257" s="318" t="s">
        <v>156</v>
      </c>
      <c r="D257" s="318"/>
      <c r="E257" s="318"/>
      <c r="F257" s="318"/>
      <c r="G257" s="318"/>
      <c r="H257" s="318"/>
      <c r="I257" s="318"/>
      <c r="J257" s="318"/>
      <c r="K257" s="318"/>
      <c r="L257" s="318"/>
      <c r="M257" s="319" t="s">
        <v>157</v>
      </c>
      <c r="N257" s="1" t="s">
        <v>407</v>
      </c>
    </row>
    <row r="258" spans="1:14" s="307" customFormat="1" ht="17.25" customHeight="1">
      <c r="A258" s="320"/>
      <c r="B258" s="320"/>
      <c r="C258" s="306">
        <v>1</v>
      </c>
      <c r="D258" s="306">
        <v>2</v>
      </c>
      <c r="E258" s="306">
        <v>3</v>
      </c>
      <c r="F258" s="306">
        <v>4</v>
      </c>
      <c r="G258" s="306">
        <v>5</v>
      </c>
      <c r="H258" s="306">
        <v>6</v>
      </c>
      <c r="I258" s="306">
        <v>7</v>
      </c>
      <c r="J258" s="306">
        <v>8</v>
      </c>
      <c r="K258" s="306">
        <v>9</v>
      </c>
      <c r="L258" s="306">
        <v>10</v>
      </c>
      <c r="M258" s="320"/>
      <c r="N258" s="1">
        <v>25</v>
      </c>
    </row>
    <row r="259" spans="1:14" ht="17.25" customHeight="1">
      <c r="A259" s="310">
        <v>1</v>
      </c>
      <c r="B259" s="8" t="str">
        <f>B150</f>
        <v>AHMAD JUNAIDI</v>
      </c>
      <c r="C259" s="310"/>
      <c r="D259" s="310"/>
      <c r="E259" s="310"/>
      <c r="F259" s="310"/>
      <c r="G259" s="310"/>
      <c r="H259" s="310"/>
      <c r="I259" s="310"/>
      <c r="J259" s="310"/>
      <c r="K259" s="310"/>
      <c r="L259" s="310"/>
      <c r="M259" s="310" t="str">
        <f>IF(COUNT(C259:L259)=0,"",((SUM(C259:L259)/(COUNTA($B$234:$H$243)*4))*4)*$N$258)</f>
        <v/>
      </c>
    </row>
    <row r="260" spans="1:14" ht="17.25" customHeight="1">
      <c r="A260" s="310">
        <v>2</v>
      </c>
      <c r="B260" s="8" t="str">
        <f t="shared" ref="B260:B298" si="1">B151</f>
        <v>AHMAD RIYUDHA</v>
      </c>
      <c r="C260" s="310"/>
      <c r="D260" s="310"/>
      <c r="E260" s="310"/>
      <c r="F260" s="310"/>
      <c r="G260" s="310"/>
      <c r="H260" s="310"/>
      <c r="I260" s="310"/>
      <c r="J260" s="310"/>
      <c r="K260" s="310"/>
      <c r="L260" s="310"/>
      <c r="M260" s="310" t="str">
        <f>IF(COUNT(C260:L260)=0,"",((SUM(C260:L260)/(COUNTA($B$234:$H$243)*4))*4)*$N$258)</f>
        <v/>
      </c>
    </row>
    <row r="261" spans="1:14" ht="17.25" customHeight="1">
      <c r="A261" s="310">
        <v>3</v>
      </c>
      <c r="B261" s="8" t="str">
        <f t="shared" si="1"/>
        <v>AHMAD SAYUDINOR</v>
      </c>
      <c r="C261" s="310"/>
      <c r="D261" s="310"/>
      <c r="E261" s="310"/>
      <c r="F261" s="310"/>
      <c r="G261" s="310"/>
      <c r="H261" s="310"/>
      <c r="I261" s="310"/>
      <c r="J261" s="310"/>
      <c r="K261" s="310"/>
      <c r="L261" s="310"/>
      <c r="M261" s="310" t="str">
        <f t="shared" ref="M261:M298" si="2">IF(COUNT(C261:L261)=0,"",((SUM(C261:L261)/(COUNTA($B$234:$H$243)*4))*4)*$N$258)</f>
        <v/>
      </c>
    </row>
    <row r="262" spans="1:14" ht="17.25" hidden="1" customHeight="1">
      <c r="A262" s="310">
        <v>4</v>
      </c>
      <c r="B262" s="8" t="str">
        <f t="shared" si="1"/>
        <v>HILMAN SYA'FEI</v>
      </c>
      <c r="C262" s="310"/>
      <c r="D262" s="310"/>
      <c r="E262" s="310"/>
      <c r="F262" s="310"/>
      <c r="G262" s="310"/>
      <c r="H262" s="310"/>
      <c r="I262" s="310"/>
      <c r="J262" s="310"/>
      <c r="K262" s="310"/>
      <c r="L262" s="310"/>
      <c r="M262" s="310" t="str">
        <f t="shared" si="2"/>
        <v/>
      </c>
    </row>
    <row r="263" spans="1:14" ht="17.25" hidden="1" customHeight="1">
      <c r="A263" s="310">
        <v>5</v>
      </c>
      <c r="B263" s="8" t="str">
        <f t="shared" si="1"/>
        <v>JAMALUDDIN</v>
      </c>
      <c r="C263" s="310"/>
      <c r="D263" s="310"/>
      <c r="E263" s="310"/>
      <c r="F263" s="310"/>
      <c r="G263" s="310"/>
      <c r="H263" s="310"/>
      <c r="I263" s="310"/>
      <c r="J263" s="310"/>
      <c r="K263" s="310"/>
      <c r="L263" s="310"/>
      <c r="M263" s="310" t="str">
        <f t="shared" si="2"/>
        <v/>
      </c>
    </row>
    <row r="264" spans="1:14" ht="17.25" hidden="1" customHeight="1">
      <c r="A264" s="310">
        <v>6</v>
      </c>
      <c r="B264" s="8" t="str">
        <f t="shared" si="1"/>
        <v>M. ADITYA RYANDI</v>
      </c>
      <c r="C264" s="310"/>
      <c r="D264" s="310"/>
      <c r="E264" s="310"/>
      <c r="F264" s="310"/>
      <c r="G264" s="310"/>
      <c r="H264" s="310"/>
      <c r="I264" s="310"/>
      <c r="J264" s="310"/>
      <c r="K264" s="310"/>
      <c r="L264" s="310"/>
      <c r="M264" s="310" t="str">
        <f t="shared" si="2"/>
        <v/>
      </c>
    </row>
    <row r="265" spans="1:14" ht="17.25" hidden="1" customHeight="1">
      <c r="A265" s="310">
        <v>7</v>
      </c>
      <c r="B265" s="8" t="str">
        <f t="shared" si="1"/>
        <v>M. ZAINAL AKBAR</v>
      </c>
      <c r="C265" s="310"/>
      <c r="D265" s="310"/>
      <c r="E265" s="310"/>
      <c r="F265" s="310"/>
      <c r="G265" s="310"/>
      <c r="H265" s="310"/>
      <c r="I265" s="310"/>
      <c r="J265" s="310"/>
      <c r="K265" s="310"/>
      <c r="L265" s="310"/>
      <c r="M265" s="310" t="str">
        <f t="shared" si="2"/>
        <v/>
      </c>
    </row>
    <row r="266" spans="1:14" ht="17.25" hidden="1" customHeight="1">
      <c r="A266" s="310">
        <v>8</v>
      </c>
      <c r="B266" s="8" t="str">
        <f t="shared" si="1"/>
        <v>MAULIDI</v>
      </c>
      <c r="C266" s="310"/>
      <c r="D266" s="310"/>
      <c r="E266" s="310"/>
      <c r="F266" s="310"/>
      <c r="G266" s="310"/>
      <c r="H266" s="310"/>
      <c r="I266" s="310"/>
      <c r="J266" s="310"/>
      <c r="K266" s="310"/>
      <c r="L266" s="310"/>
      <c r="M266" s="310" t="str">
        <f t="shared" si="2"/>
        <v/>
      </c>
    </row>
    <row r="267" spans="1:14" ht="17.25" hidden="1" customHeight="1">
      <c r="A267" s="310">
        <v>9</v>
      </c>
      <c r="B267" s="8" t="str">
        <f t="shared" si="1"/>
        <v>MUHAMMAD AGUS RIFANI</v>
      </c>
      <c r="C267" s="310"/>
      <c r="D267" s="310"/>
      <c r="E267" s="310"/>
      <c r="F267" s="310"/>
      <c r="G267" s="310"/>
      <c r="H267" s="310"/>
      <c r="I267" s="310"/>
      <c r="J267" s="310"/>
      <c r="K267" s="310"/>
      <c r="L267" s="310"/>
      <c r="M267" s="310" t="str">
        <f t="shared" si="2"/>
        <v/>
      </c>
    </row>
    <row r="268" spans="1:14" ht="17.25" hidden="1" customHeight="1">
      <c r="A268" s="310">
        <v>10</v>
      </c>
      <c r="B268" s="8" t="str">
        <f t="shared" si="1"/>
        <v>MUHAMMAD AKBAR</v>
      </c>
      <c r="C268" s="310"/>
      <c r="D268" s="310"/>
      <c r="E268" s="310"/>
      <c r="F268" s="310"/>
      <c r="G268" s="310"/>
      <c r="H268" s="310"/>
      <c r="I268" s="310"/>
      <c r="J268" s="310"/>
      <c r="K268" s="310"/>
      <c r="L268" s="310"/>
      <c r="M268" s="310" t="str">
        <f t="shared" si="2"/>
        <v/>
      </c>
    </row>
    <row r="269" spans="1:14" ht="17.25" hidden="1" customHeight="1">
      <c r="A269" s="310">
        <v>11</v>
      </c>
      <c r="B269" s="8" t="str">
        <f t="shared" si="1"/>
        <v>MUHAMMAD ALPIANOR</v>
      </c>
      <c r="C269" s="310"/>
      <c r="D269" s="310"/>
      <c r="E269" s="310"/>
      <c r="F269" s="310"/>
      <c r="G269" s="310"/>
      <c r="H269" s="310"/>
      <c r="I269" s="310"/>
      <c r="J269" s="310"/>
      <c r="K269" s="310"/>
      <c r="L269" s="310"/>
      <c r="M269" s="310" t="str">
        <f t="shared" si="2"/>
        <v/>
      </c>
    </row>
    <row r="270" spans="1:14" ht="17.25" hidden="1" customHeight="1">
      <c r="A270" s="310">
        <v>12</v>
      </c>
      <c r="B270" s="8" t="str">
        <f t="shared" si="1"/>
        <v>MUHAMMAD ANDRIAN</v>
      </c>
      <c r="C270" s="310"/>
      <c r="D270" s="310"/>
      <c r="E270" s="310"/>
      <c r="F270" s="310"/>
      <c r="G270" s="310"/>
      <c r="H270" s="310"/>
      <c r="I270" s="310"/>
      <c r="J270" s="310"/>
      <c r="K270" s="310"/>
      <c r="L270" s="310"/>
      <c r="M270" s="310" t="str">
        <f t="shared" si="2"/>
        <v/>
      </c>
    </row>
    <row r="271" spans="1:14" ht="17.25" hidden="1" customHeight="1">
      <c r="A271" s="310">
        <v>13</v>
      </c>
      <c r="B271" s="8" t="str">
        <f t="shared" si="1"/>
        <v>MUHAMMAD AZIDAN</v>
      </c>
      <c r="C271" s="310"/>
      <c r="D271" s="310"/>
      <c r="E271" s="310"/>
      <c r="F271" s="310"/>
      <c r="G271" s="310"/>
      <c r="H271" s="310"/>
      <c r="I271" s="310"/>
      <c r="J271" s="310"/>
      <c r="K271" s="310"/>
      <c r="L271" s="310"/>
      <c r="M271" s="310" t="str">
        <f t="shared" si="2"/>
        <v/>
      </c>
    </row>
    <row r="272" spans="1:14" ht="17.25" hidden="1" customHeight="1">
      <c r="A272" s="310">
        <v>14</v>
      </c>
      <c r="B272" s="8" t="str">
        <f t="shared" si="1"/>
        <v>MUHAMMAD FAHRIANSYAH</v>
      </c>
      <c r="C272" s="310"/>
      <c r="D272" s="310"/>
      <c r="E272" s="310"/>
      <c r="F272" s="310"/>
      <c r="G272" s="310"/>
      <c r="H272" s="310"/>
      <c r="I272" s="310"/>
      <c r="J272" s="310"/>
      <c r="K272" s="310"/>
      <c r="L272" s="310"/>
      <c r="M272" s="310" t="str">
        <f t="shared" si="2"/>
        <v/>
      </c>
    </row>
    <row r="273" spans="1:13" ht="17.25" hidden="1" customHeight="1">
      <c r="A273" s="310">
        <v>15</v>
      </c>
      <c r="B273" s="8" t="str">
        <f t="shared" si="1"/>
        <v>MUHAMMAD FAUZAN</v>
      </c>
      <c r="C273" s="310"/>
      <c r="D273" s="310"/>
      <c r="E273" s="310"/>
      <c r="F273" s="310"/>
      <c r="G273" s="310"/>
      <c r="H273" s="310"/>
      <c r="I273" s="310"/>
      <c r="J273" s="310"/>
      <c r="K273" s="310"/>
      <c r="L273" s="310"/>
      <c r="M273" s="310" t="str">
        <f t="shared" si="2"/>
        <v/>
      </c>
    </row>
    <row r="274" spans="1:13" ht="17.25" hidden="1" customHeight="1">
      <c r="A274" s="310">
        <v>16</v>
      </c>
      <c r="B274" s="8" t="str">
        <f t="shared" si="1"/>
        <v>MUHAMMAD FAZAL HAFIZH</v>
      </c>
      <c r="C274" s="310"/>
      <c r="D274" s="310"/>
      <c r="E274" s="310"/>
      <c r="F274" s="310"/>
      <c r="G274" s="310"/>
      <c r="H274" s="310"/>
      <c r="I274" s="310"/>
      <c r="J274" s="310"/>
      <c r="K274" s="310"/>
      <c r="L274" s="310"/>
      <c r="M274" s="310" t="str">
        <f t="shared" si="2"/>
        <v/>
      </c>
    </row>
    <row r="275" spans="1:13" ht="17.25" hidden="1" customHeight="1">
      <c r="A275" s="310">
        <v>17</v>
      </c>
      <c r="B275" s="8" t="str">
        <f t="shared" si="1"/>
        <v>MUHAMMAD FIKRI</v>
      </c>
      <c r="C275" s="310"/>
      <c r="D275" s="310"/>
      <c r="E275" s="310"/>
      <c r="F275" s="310"/>
      <c r="G275" s="310"/>
      <c r="H275" s="310"/>
      <c r="I275" s="310"/>
      <c r="J275" s="310"/>
      <c r="K275" s="310"/>
      <c r="L275" s="310"/>
      <c r="M275" s="310" t="str">
        <f t="shared" si="2"/>
        <v/>
      </c>
    </row>
    <row r="276" spans="1:13" ht="17.25" hidden="1" customHeight="1">
      <c r="A276" s="310">
        <v>18</v>
      </c>
      <c r="B276" s="8" t="str">
        <f t="shared" si="1"/>
        <v>MUHAMMAD IHWAN</v>
      </c>
      <c r="C276" s="310"/>
      <c r="D276" s="310"/>
      <c r="E276" s="310"/>
      <c r="F276" s="310"/>
      <c r="G276" s="310"/>
      <c r="H276" s="310"/>
      <c r="I276" s="310"/>
      <c r="J276" s="310"/>
      <c r="K276" s="310"/>
      <c r="L276" s="310"/>
      <c r="M276" s="310" t="str">
        <f t="shared" si="2"/>
        <v/>
      </c>
    </row>
    <row r="277" spans="1:13" ht="17.25" hidden="1" customHeight="1">
      <c r="A277" s="310">
        <v>19</v>
      </c>
      <c r="B277" s="8" t="str">
        <f t="shared" si="1"/>
        <v>MUHAMMAD IQBAL FIRDAUS</v>
      </c>
      <c r="C277" s="310"/>
      <c r="D277" s="310"/>
      <c r="E277" s="310"/>
      <c r="F277" s="310"/>
      <c r="G277" s="310"/>
      <c r="H277" s="310"/>
      <c r="I277" s="310"/>
      <c r="J277" s="310"/>
      <c r="K277" s="310"/>
      <c r="L277" s="310"/>
      <c r="M277" s="310" t="str">
        <f t="shared" si="2"/>
        <v/>
      </c>
    </row>
    <row r="278" spans="1:13" ht="17.25" hidden="1" customHeight="1">
      <c r="A278" s="310">
        <v>20</v>
      </c>
      <c r="B278" s="8" t="str">
        <f t="shared" si="1"/>
        <v>MUHAMMAD IZZA ARRAFI</v>
      </c>
      <c r="C278" s="310"/>
      <c r="D278" s="310"/>
      <c r="E278" s="310"/>
      <c r="F278" s="310"/>
      <c r="G278" s="310"/>
      <c r="H278" s="310"/>
      <c r="I278" s="310"/>
      <c r="J278" s="310"/>
      <c r="K278" s="310"/>
      <c r="L278" s="310"/>
      <c r="M278" s="310" t="str">
        <f t="shared" si="2"/>
        <v/>
      </c>
    </row>
    <row r="279" spans="1:13" ht="17.25" hidden="1" customHeight="1">
      <c r="A279" s="310">
        <v>21</v>
      </c>
      <c r="B279" s="8" t="str">
        <f t="shared" si="1"/>
        <v>MUHAMMAD MAHDI</v>
      </c>
      <c r="C279" s="310"/>
      <c r="D279" s="310"/>
      <c r="E279" s="310"/>
      <c r="F279" s="310"/>
      <c r="G279" s="310"/>
      <c r="H279" s="310"/>
      <c r="I279" s="310"/>
      <c r="J279" s="310"/>
      <c r="K279" s="310"/>
      <c r="L279" s="310"/>
      <c r="M279" s="310" t="str">
        <f t="shared" si="2"/>
        <v/>
      </c>
    </row>
    <row r="280" spans="1:13" ht="17.25" hidden="1" customHeight="1">
      <c r="A280" s="310">
        <v>22</v>
      </c>
      <c r="B280" s="8" t="str">
        <f t="shared" si="1"/>
        <v>MUHAMMAD NAHDY RAMADHAN</v>
      </c>
      <c r="C280" s="310"/>
      <c r="D280" s="310"/>
      <c r="E280" s="310"/>
      <c r="F280" s="310"/>
      <c r="G280" s="310"/>
      <c r="H280" s="310"/>
      <c r="I280" s="310"/>
      <c r="J280" s="310"/>
      <c r="K280" s="310"/>
      <c r="L280" s="310"/>
      <c r="M280" s="310" t="str">
        <f t="shared" si="2"/>
        <v/>
      </c>
    </row>
    <row r="281" spans="1:13" ht="17.25" hidden="1" customHeight="1">
      <c r="A281" s="310">
        <v>23</v>
      </c>
      <c r="B281" s="8" t="str">
        <f t="shared" si="1"/>
        <v>MUHAMMAD NUR FADHILAH</v>
      </c>
      <c r="C281" s="310"/>
      <c r="D281" s="310"/>
      <c r="E281" s="310"/>
      <c r="F281" s="310"/>
      <c r="G281" s="310"/>
      <c r="H281" s="310"/>
      <c r="I281" s="310"/>
      <c r="J281" s="310"/>
      <c r="K281" s="310"/>
      <c r="L281" s="310"/>
      <c r="M281" s="310" t="str">
        <f t="shared" si="2"/>
        <v/>
      </c>
    </row>
    <row r="282" spans="1:13" ht="17.25" hidden="1" customHeight="1">
      <c r="A282" s="310">
        <v>24</v>
      </c>
      <c r="B282" s="8" t="str">
        <f t="shared" si="1"/>
        <v>MUHAMMAD RAHMAN</v>
      </c>
      <c r="C282" s="310"/>
      <c r="D282" s="310"/>
      <c r="E282" s="310"/>
      <c r="F282" s="310"/>
      <c r="G282" s="310"/>
      <c r="H282" s="310"/>
      <c r="I282" s="310"/>
      <c r="J282" s="310"/>
      <c r="K282" s="310"/>
      <c r="L282" s="310"/>
      <c r="M282" s="310" t="str">
        <f t="shared" si="2"/>
        <v/>
      </c>
    </row>
    <row r="283" spans="1:13" ht="17.25" hidden="1" customHeight="1">
      <c r="A283" s="310">
        <v>25</v>
      </c>
      <c r="B283" s="8" t="str">
        <f t="shared" si="1"/>
        <v>MUHAMMAD RAIHAN</v>
      </c>
      <c r="C283" s="310"/>
      <c r="D283" s="310"/>
      <c r="E283" s="310"/>
      <c r="F283" s="310"/>
      <c r="G283" s="310"/>
      <c r="H283" s="310"/>
      <c r="I283" s="310"/>
      <c r="J283" s="310"/>
      <c r="K283" s="310"/>
      <c r="L283" s="310"/>
      <c r="M283" s="310" t="str">
        <f t="shared" si="2"/>
        <v/>
      </c>
    </row>
    <row r="284" spans="1:13" ht="17.25" hidden="1" customHeight="1">
      <c r="A284" s="310">
        <v>26</v>
      </c>
      <c r="B284" s="8" t="str">
        <f t="shared" si="1"/>
        <v>MUHAMMAD RAYHAN PARIZAN</v>
      </c>
      <c r="C284" s="310"/>
      <c r="D284" s="310"/>
      <c r="E284" s="310"/>
      <c r="F284" s="310"/>
      <c r="G284" s="310"/>
      <c r="H284" s="310"/>
      <c r="I284" s="310"/>
      <c r="J284" s="310"/>
      <c r="K284" s="310"/>
      <c r="L284" s="310"/>
      <c r="M284" s="310" t="str">
        <f t="shared" si="2"/>
        <v/>
      </c>
    </row>
    <row r="285" spans="1:13" ht="17.25" hidden="1" customHeight="1">
      <c r="A285" s="310">
        <v>27</v>
      </c>
      <c r="B285" s="8" t="str">
        <f t="shared" si="1"/>
        <v>MUHAMMAD RIFKI</v>
      </c>
      <c r="C285" s="310"/>
      <c r="D285" s="310"/>
      <c r="E285" s="310"/>
      <c r="F285" s="310"/>
      <c r="G285" s="310"/>
      <c r="H285" s="310"/>
      <c r="I285" s="310"/>
      <c r="J285" s="310"/>
      <c r="K285" s="310"/>
      <c r="L285" s="310"/>
      <c r="M285" s="310" t="str">
        <f t="shared" si="2"/>
        <v/>
      </c>
    </row>
    <row r="286" spans="1:13" ht="17.25" hidden="1" customHeight="1">
      <c r="A286" s="310">
        <v>28</v>
      </c>
      <c r="B286" s="8" t="str">
        <f t="shared" si="1"/>
        <v>MUHAMMAD RINALDI MAULANA</v>
      </c>
      <c r="C286" s="310"/>
      <c r="D286" s="310"/>
      <c r="E286" s="310"/>
      <c r="F286" s="310"/>
      <c r="G286" s="310"/>
      <c r="H286" s="310"/>
      <c r="I286" s="310"/>
      <c r="J286" s="310"/>
      <c r="K286" s="310"/>
      <c r="L286" s="310"/>
      <c r="M286" s="310" t="str">
        <f t="shared" si="2"/>
        <v/>
      </c>
    </row>
    <row r="287" spans="1:13" ht="17.25" hidden="1" customHeight="1">
      <c r="A287" s="310">
        <v>29</v>
      </c>
      <c r="B287" s="8" t="str">
        <f t="shared" si="1"/>
        <v>MUHAMMAD RIZAL</v>
      </c>
      <c r="C287" s="310"/>
      <c r="D287" s="310"/>
      <c r="E287" s="310"/>
      <c r="F287" s="310"/>
      <c r="G287" s="310"/>
      <c r="H287" s="310"/>
      <c r="I287" s="310"/>
      <c r="J287" s="310"/>
      <c r="K287" s="310"/>
      <c r="L287" s="310"/>
      <c r="M287" s="310" t="str">
        <f t="shared" si="2"/>
        <v/>
      </c>
    </row>
    <row r="288" spans="1:13" ht="17.25" hidden="1" customHeight="1">
      <c r="A288" s="310">
        <v>30</v>
      </c>
      <c r="B288" s="8" t="str">
        <f t="shared" si="1"/>
        <v>MUHAMMAD RUDI</v>
      </c>
      <c r="C288" s="310"/>
      <c r="D288" s="310"/>
      <c r="E288" s="310"/>
      <c r="F288" s="310"/>
      <c r="G288" s="310"/>
      <c r="H288" s="310"/>
      <c r="I288" s="310"/>
      <c r="J288" s="310"/>
      <c r="K288" s="310"/>
      <c r="L288" s="310"/>
      <c r="M288" s="310" t="str">
        <f t="shared" si="2"/>
        <v/>
      </c>
    </row>
    <row r="289" spans="1:13" ht="17.25" hidden="1" customHeight="1">
      <c r="A289" s="310">
        <v>31</v>
      </c>
      <c r="B289" s="8" t="str">
        <f t="shared" si="1"/>
        <v>MUHAMMAD SARBANI</v>
      </c>
      <c r="C289" s="310"/>
      <c r="D289" s="310"/>
      <c r="E289" s="310"/>
      <c r="F289" s="310"/>
      <c r="G289" s="310"/>
      <c r="H289" s="310"/>
      <c r="I289" s="310"/>
      <c r="J289" s="310"/>
      <c r="K289" s="310"/>
      <c r="L289" s="310"/>
      <c r="M289" s="310" t="str">
        <f t="shared" si="2"/>
        <v/>
      </c>
    </row>
    <row r="290" spans="1:13" ht="17.25" hidden="1" customHeight="1">
      <c r="A290" s="310">
        <v>32</v>
      </c>
      <c r="B290" s="8" t="str">
        <f t="shared" si="1"/>
        <v>MUHAMMAD SYIFA ALIF NUGRAHA</v>
      </c>
      <c r="C290" s="310"/>
      <c r="D290" s="310"/>
      <c r="E290" s="310"/>
      <c r="F290" s="310"/>
      <c r="G290" s="310"/>
      <c r="H290" s="310"/>
      <c r="I290" s="310"/>
      <c r="J290" s="310"/>
      <c r="K290" s="310"/>
      <c r="L290" s="310"/>
      <c r="M290" s="310" t="str">
        <f t="shared" si="2"/>
        <v/>
      </c>
    </row>
    <row r="291" spans="1:13" ht="17.25" hidden="1" customHeight="1">
      <c r="A291" s="310">
        <v>33</v>
      </c>
      <c r="B291" s="8" t="str">
        <f t="shared" si="1"/>
        <v>MUHAMMAD YUSUF</v>
      </c>
      <c r="C291" s="310"/>
      <c r="D291" s="310"/>
      <c r="E291" s="310"/>
      <c r="F291" s="310"/>
      <c r="G291" s="310"/>
      <c r="H291" s="310"/>
      <c r="I291" s="310"/>
      <c r="J291" s="310"/>
      <c r="K291" s="310"/>
      <c r="L291" s="310"/>
      <c r="M291" s="310" t="str">
        <f t="shared" si="2"/>
        <v/>
      </c>
    </row>
    <row r="292" spans="1:13" ht="17.25" hidden="1" customHeight="1">
      <c r="A292" s="310">
        <v>34</v>
      </c>
      <c r="B292" s="8" t="str">
        <f t="shared" si="1"/>
        <v>OSAMAH NASRULLAH</v>
      </c>
      <c r="C292" s="310"/>
      <c r="D292" s="310"/>
      <c r="E292" s="310"/>
      <c r="F292" s="310"/>
      <c r="G292" s="310"/>
      <c r="H292" s="310"/>
      <c r="I292" s="310"/>
      <c r="J292" s="310"/>
      <c r="K292" s="310"/>
      <c r="L292" s="310"/>
      <c r="M292" s="310" t="str">
        <f t="shared" si="2"/>
        <v/>
      </c>
    </row>
    <row r="293" spans="1:13" ht="17.25" hidden="1" customHeight="1">
      <c r="A293" s="310">
        <v>35</v>
      </c>
      <c r="B293" s="8" t="str">
        <f t="shared" si="1"/>
        <v>RUDISA</v>
      </c>
      <c r="C293" s="310"/>
      <c r="D293" s="310"/>
      <c r="E293" s="310"/>
      <c r="F293" s="310"/>
      <c r="G293" s="310"/>
      <c r="H293" s="310"/>
      <c r="I293" s="310"/>
      <c r="J293" s="310"/>
      <c r="K293" s="310"/>
      <c r="L293" s="310"/>
      <c r="M293" s="310" t="str">
        <f t="shared" si="2"/>
        <v/>
      </c>
    </row>
    <row r="294" spans="1:13" ht="17.25" hidden="1" customHeight="1">
      <c r="A294" s="310">
        <v>36</v>
      </c>
      <c r="B294" s="8" t="str">
        <f t="shared" si="1"/>
        <v>ZAINAL ILMI</v>
      </c>
      <c r="C294" s="310"/>
      <c r="D294" s="310"/>
      <c r="E294" s="310"/>
      <c r="F294" s="310"/>
      <c r="G294" s="310"/>
      <c r="H294" s="310"/>
      <c r="I294" s="310"/>
      <c r="J294" s="310"/>
      <c r="K294" s="310"/>
      <c r="L294" s="310"/>
      <c r="M294" s="310" t="str">
        <f t="shared" si="2"/>
        <v/>
      </c>
    </row>
    <row r="295" spans="1:13" ht="17.25" hidden="1" customHeight="1">
      <c r="A295" s="310">
        <v>37</v>
      </c>
      <c r="B295" s="8">
        <f t="shared" si="1"/>
        <v>0</v>
      </c>
      <c r="C295" s="310"/>
      <c r="D295" s="310"/>
      <c r="E295" s="310"/>
      <c r="F295" s="310"/>
      <c r="G295" s="310"/>
      <c r="H295" s="310"/>
      <c r="I295" s="310"/>
      <c r="J295" s="310"/>
      <c r="K295" s="310"/>
      <c r="L295" s="310"/>
      <c r="M295" s="310" t="str">
        <f t="shared" si="2"/>
        <v/>
      </c>
    </row>
    <row r="296" spans="1:13" ht="17.25" hidden="1" customHeight="1">
      <c r="A296" s="310">
        <v>38</v>
      </c>
      <c r="B296" s="8">
        <f t="shared" si="1"/>
        <v>0</v>
      </c>
      <c r="C296" s="310"/>
      <c r="D296" s="310"/>
      <c r="E296" s="310"/>
      <c r="F296" s="310"/>
      <c r="G296" s="310"/>
      <c r="H296" s="310"/>
      <c r="I296" s="310"/>
      <c r="J296" s="310"/>
      <c r="K296" s="310"/>
      <c r="L296" s="310"/>
      <c r="M296" s="310" t="str">
        <f t="shared" si="2"/>
        <v/>
      </c>
    </row>
    <row r="297" spans="1:13" ht="17.25" hidden="1" customHeight="1">
      <c r="A297" s="310">
        <v>39</v>
      </c>
      <c r="B297" s="8">
        <f t="shared" si="1"/>
        <v>0</v>
      </c>
      <c r="C297" s="310"/>
      <c r="D297" s="310"/>
      <c r="E297" s="310"/>
      <c r="F297" s="310"/>
      <c r="G297" s="310"/>
      <c r="H297" s="310"/>
      <c r="I297" s="310"/>
      <c r="J297" s="310"/>
      <c r="K297" s="310"/>
      <c r="L297" s="310"/>
      <c r="M297" s="310" t="str">
        <f t="shared" si="2"/>
        <v/>
      </c>
    </row>
    <row r="298" spans="1:13" ht="17.25" hidden="1" customHeight="1">
      <c r="A298" s="310">
        <v>40</v>
      </c>
      <c r="B298" s="8">
        <f t="shared" si="1"/>
        <v>0</v>
      </c>
      <c r="C298" s="310"/>
      <c r="D298" s="310"/>
      <c r="E298" s="310"/>
      <c r="F298" s="310"/>
      <c r="G298" s="310"/>
      <c r="H298" s="310"/>
      <c r="I298" s="310"/>
      <c r="J298" s="310"/>
      <c r="K298" s="310"/>
      <c r="L298" s="310"/>
      <c r="M298" s="310" t="str">
        <f t="shared" si="2"/>
        <v/>
      </c>
    </row>
    <row r="300" spans="1:13" ht="17.25" customHeight="1">
      <c r="A300" s="1" t="s">
        <v>158</v>
      </c>
    </row>
    <row r="301" spans="1:13" s="7" customFormat="1" ht="67.5" customHeight="1">
      <c r="A301" s="14">
        <v>1</v>
      </c>
      <c r="B301" s="327" t="s">
        <v>662</v>
      </c>
      <c r="C301" s="327"/>
      <c r="D301" s="327"/>
      <c r="E301" s="327"/>
      <c r="F301" s="327"/>
      <c r="G301" s="327"/>
      <c r="H301" s="327"/>
    </row>
    <row r="302" spans="1:13" s="7" customFormat="1" ht="15.75" hidden="1">
      <c r="A302" s="14">
        <v>2</v>
      </c>
      <c r="B302" s="327"/>
      <c r="C302" s="327"/>
      <c r="D302" s="327"/>
      <c r="E302" s="327"/>
      <c r="F302" s="327"/>
      <c r="G302" s="327"/>
      <c r="H302" s="327"/>
    </row>
    <row r="303" spans="1:13" s="7" customFormat="1" ht="15.75" hidden="1">
      <c r="A303" s="14">
        <v>3</v>
      </c>
      <c r="B303" s="327"/>
      <c r="C303" s="327"/>
      <c r="D303" s="327"/>
      <c r="E303" s="327"/>
      <c r="F303" s="327"/>
      <c r="G303" s="327"/>
      <c r="H303" s="327"/>
    </row>
    <row r="304" spans="1:13" s="7" customFormat="1" ht="17.25" hidden="1" customHeight="1">
      <c r="A304" s="14">
        <v>4</v>
      </c>
      <c r="B304" s="327"/>
      <c r="C304" s="327"/>
      <c r="D304" s="327"/>
      <c r="E304" s="327"/>
      <c r="F304" s="327"/>
      <c r="G304" s="327"/>
      <c r="H304" s="327"/>
    </row>
    <row r="305" spans="1:14" s="7" customFormat="1" ht="17.25" hidden="1" customHeight="1">
      <c r="A305" s="14">
        <v>5</v>
      </c>
      <c r="B305" s="327"/>
      <c r="C305" s="327"/>
      <c r="D305" s="327"/>
      <c r="E305" s="327"/>
      <c r="F305" s="327"/>
      <c r="G305" s="327"/>
      <c r="H305" s="327"/>
    </row>
    <row r="306" spans="1:14" s="7" customFormat="1" ht="17.25" hidden="1" customHeight="1">
      <c r="A306" s="14">
        <v>6</v>
      </c>
      <c r="B306" s="327"/>
      <c r="C306" s="327"/>
      <c r="D306" s="327"/>
      <c r="E306" s="327"/>
      <c r="F306" s="327"/>
      <c r="G306" s="327"/>
      <c r="H306" s="327"/>
    </row>
    <row r="307" spans="1:14" s="7" customFormat="1" ht="17.25" hidden="1" customHeight="1">
      <c r="A307" s="14">
        <v>7</v>
      </c>
      <c r="B307" s="327"/>
      <c r="C307" s="327"/>
      <c r="D307" s="327"/>
      <c r="E307" s="327"/>
      <c r="F307" s="327"/>
      <c r="G307" s="327"/>
      <c r="H307" s="327"/>
    </row>
    <row r="308" spans="1:14" s="7" customFormat="1" ht="17.25" hidden="1" customHeight="1">
      <c r="A308" s="14">
        <v>8</v>
      </c>
      <c r="B308" s="327"/>
      <c r="C308" s="327"/>
      <c r="D308" s="327"/>
      <c r="E308" s="327"/>
      <c r="F308" s="327"/>
      <c r="G308" s="327"/>
      <c r="H308" s="327"/>
    </row>
    <row r="309" spans="1:14" s="7" customFormat="1" ht="17.25" hidden="1" customHeight="1">
      <c r="A309" s="14">
        <v>9</v>
      </c>
      <c r="B309" s="327"/>
      <c r="C309" s="327"/>
      <c r="D309" s="327"/>
      <c r="E309" s="327"/>
      <c r="F309" s="327"/>
      <c r="G309" s="327"/>
      <c r="H309" s="327"/>
    </row>
    <row r="310" spans="1:14" s="7" customFormat="1" ht="17.25" hidden="1" customHeight="1">
      <c r="A310" s="14">
        <v>10</v>
      </c>
      <c r="B310" s="327"/>
      <c r="C310" s="327"/>
      <c r="D310" s="327"/>
      <c r="E310" s="327"/>
      <c r="F310" s="327"/>
      <c r="G310" s="327"/>
      <c r="H310" s="327"/>
    </row>
    <row r="312" spans="1:14" ht="17.25" customHeight="1">
      <c r="B312" s="1" t="s">
        <v>180</v>
      </c>
    </row>
    <row r="314" spans="1:14" ht="48.75" customHeight="1">
      <c r="A314" s="304" t="s">
        <v>52</v>
      </c>
      <c r="B314" s="304" t="s">
        <v>110</v>
      </c>
      <c r="C314" s="333" t="e">
        <f>A31</f>
        <v>#REF!</v>
      </c>
      <c r="D314" s="333"/>
      <c r="E314" s="333"/>
      <c r="F314" s="333"/>
      <c r="G314" s="333"/>
      <c r="H314" s="333"/>
      <c r="I314" s="333"/>
      <c r="J314" s="333"/>
      <c r="K314" s="333"/>
      <c r="L314" s="333"/>
      <c r="M314" s="306" t="s">
        <v>157</v>
      </c>
      <c r="N314" s="1" t="s">
        <v>407</v>
      </c>
    </row>
    <row r="315" spans="1:14" ht="17.25" customHeight="1">
      <c r="A315" s="305"/>
      <c r="B315" s="305"/>
      <c r="C315" s="224" t="s">
        <v>395</v>
      </c>
      <c r="D315" s="224" t="s">
        <v>396</v>
      </c>
      <c r="E315" s="224" t="s">
        <v>397</v>
      </c>
      <c r="F315" s="224" t="s">
        <v>398</v>
      </c>
      <c r="G315" s="224" t="s">
        <v>399</v>
      </c>
      <c r="H315" s="224" t="s">
        <v>400</v>
      </c>
      <c r="I315" s="224" t="s">
        <v>401</v>
      </c>
      <c r="J315" s="224" t="s">
        <v>402</v>
      </c>
      <c r="K315" s="224" t="s">
        <v>403</v>
      </c>
      <c r="L315" s="224" t="s">
        <v>404</v>
      </c>
      <c r="M315" s="222"/>
      <c r="N315" s="1">
        <v>25</v>
      </c>
    </row>
    <row r="316" spans="1:14" ht="17.25" customHeight="1">
      <c r="A316" s="310">
        <v>1</v>
      </c>
      <c r="B316" s="8" t="str">
        <f>B259</f>
        <v>AHMAD JUNAIDI</v>
      </c>
      <c r="C316" s="8"/>
      <c r="D316" s="8"/>
      <c r="E316" s="8"/>
      <c r="F316" s="8"/>
      <c r="G316" s="8"/>
      <c r="H316" s="8"/>
      <c r="I316" s="8"/>
      <c r="J316" s="8"/>
      <c r="K316" s="8"/>
      <c r="L316" s="8"/>
      <c r="M316" s="8" t="str">
        <f>IF(MAX(C316:L316)&gt;0,MAX(C316:L316)*$N$315,"")</f>
        <v/>
      </c>
    </row>
    <row r="317" spans="1:14" ht="17.25" customHeight="1">
      <c r="A317" s="310">
        <v>2</v>
      </c>
      <c r="B317" s="8" t="str">
        <f t="shared" ref="B317:B355" si="3">B260</f>
        <v>AHMAD RIYUDHA</v>
      </c>
      <c r="C317" s="8"/>
      <c r="D317" s="8"/>
      <c r="E317" s="8"/>
      <c r="F317" s="8"/>
      <c r="G317" s="8"/>
      <c r="H317" s="8"/>
      <c r="I317" s="8"/>
      <c r="J317" s="8"/>
      <c r="K317" s="8"/>
      <c r="L317" s="8"/>
      <c r="M317" s="8" t="str">
        <f t="shared" ref="M317:M355" si="4">IF(MAX(C317:L317)&gt;0,MAX(C317:L317)*$N$315,"")</f>
        <v/>
      </c>
    </row>
    <row r="318" spans="1:14" ht="17.25" customHeight="1">
      <c r="A318" s="310">
        <v>3</v>
      </c>
      <c r="B318" s="8" t="str">
        <f t="shared" si="3"/>
        <v>AHMAD SAYUDINOR</v>
      </c>
      <c r="C318" s="8"/>
      <c r="D318" s="8"/>
      <c r="E318" s="8"/>
      <c r="F318" s="8"/>
      <c r="G318" s="8"/>
      <c r="H318" s="8"/>
      <c r="I318" s="8"/>
      <c r="J318" s="8"/>
      <c r="K318" s="8"/>
      <c r="L318" s="8"/>
      <c r="M318" s="8" t="str">
        <f t="shared" si="4"/>
        <v/>
      </c>
    </row>
    <row r="319" spans="1:14" ht="17.25" hidden="1" customHeight="1">
      <c r="A319" s="310">
        <v>4</v>
      </c>
      <c r="B319" s="8" t="str">
        <f t="shared" si="3"/>
        <v>HILMAN SYA'FEI</v>
      </c>
      <c r="C319" s="8"/>
      <c r="D319" s="8"/>
      <c r="E319" s="8"/>
      <c r="F319" s="8"/>
      <c r="G319" s="8"/>
      <c r="H319" s="8"/>
      <c r="I319" s="8"/>
      <c r="J319" s="8"/>
      <c r="K319" s="8"/>
      <c r="L319" s="8"/>
      <c r="M319" s="8" t="str">
        <f t="shared" si="4"/>
        <v/>
      </c>
    </row>
    <row r="320" spans="1:14" ht="17.25" hidden="1" customHeight="1">
      <c r="A320" s="310">
        <v>5</v>
      </c>
      <c r="B320" s="8" t="str">
        <f t="shared" si="3"/>
        <v>JAMALUDDIN</v>
      </c>
      <c r="C320" s="8"/>
      <c r="D320" s="8"/>
      <c r="E320" s="8"/>
      <c r="F320" s="8"/>
      <c r="G320" s="8"/>
      <c r="H320" s="8"/>
      <c r="I320" s="8"/>
      <c r="J320" s="8"/>
      <c r="K320" s="8"/>
      <c r="L320" s="8"/>
      <c r="M320" s="8" t="str">
        <f t="shared" si="4"/>
        <v/>
      </c>
    </row>
    <row r="321" spans="1:13" ht="17.25" hidden="1" customHeight="1">
      <c r="A321" s="310">
        <v>6</v>
      </c>
      <c r="B321" s="8" t="str">
        <f t="shared" si="3"/>
        <v>M. ADITYA RYANDI</v>
      </c>
      <c r="C321" s="8"/>
      <c r="D321" s="8"/>
      <c r="E321" s="8"/>
      <c r="F321" s="8"/>
      <c r="G321" s="8"/>
      <c r="H321" s="8"/>
      <c r="I321" s="8"/>
      <c r="J321" s="8"/>
      <c r="K321" s="8"/>
      <c r="L321" s="8"/>
      <c r="M321" s="8" t="str">
        <f t="shared" si="4"/>
        <v/>
      </c>
    </row>
    <row r="322" spans="1:13" ht="17.25" hidden="1" customHeight="1">
      <c r="A322" s="310">
        <v>7</v>
      </c>
      <c r="B322" s="8" t="str">
        <f t="shared" si="3"/>
        <v>M. ZAINAL AKBAR</v>
      </c>
      <c r="C322" s="8"/>
      <c r="D322" s="8"/>
      <c r="E322" s="8"/>
      <c r="F322" s="8"/>
      <c r="G322" s="8"/>
      <c r="H322" s="8"/>
      <c r="I322" s="8"/>
      <c r="J322" s="8"/>
      <c r="K322" s="8"/>
      <c r="L322" s="8"/>
      <c r="M322" s="8" t="str">
        <f t="shared" si="4"/>
        <v/>
      </c>
    </row>
    <row r="323" spans="1:13" ht="17.25" hidden="1" customHeight="1">
      <c r="A323" s="310">
        <v>8</v>
      </c>
      <c r="B323" s="8" t="str">
        <f t="shared" si="3"/>
        <v>MAULIDI</v>
      </c>
      <c r="C323" s="8"/>
      <c r="D323" s="8"/>
      <c r="E323" s="8"/>
      <c r="F323" s="8"/>
      <c r="G323" s="8"/>
      <c r="H323" s="8"/>
      <c r="I323" s="8"/>
      <c r="J323" s="8"/>
      <c r="K323" s="8"/>
      <c r="L323" s="8"/>
      <c r="M323" s="8" t="str">
        <f t="shared" si="4"/>
        <v/>
      </c>
    </row>
    <row r="324" spans="1:13" ht="17.25" hidden="1" customHeight="1">
      <c r="A324" s="310">
        <v>9</v>
      </c>
      <c r="B324" s="8" t="str">
        <f t="shared" si="3"/>
        <v>MUHAMMAD AGUS RIFANI</v>
      </c>
      <c r="C324" s="8"/>
      <c r="D324" s="8"/>
      <c r="E324" s="8"/>
      <c r="F324" s="8"/>
      <c r="G324" s="8"/>
      <c r="H324" s="8"/>
      <c r="I324" s="8"/>
      <c r="J324" s="8"/>
      <c r="K324" s="8"/>
      <c r="L324" s="8"/>
      <c r="M324" s="8" t="str">
        <f t="shared" si="4"/>
        <v/>
      </c>
    </row>
    <row r="325" spans="1:13" ht="17.25" hidden="1" customHeight="1">
      <c r="A325" s="310">
        <v>10</v>
      </c>
      <c r="B325" s="8" t="str">
        <f t="shared" si="3"/>
        <v>MUHAMMAD AKBAR</v>
      </c>
      <c r="C325" s="8"/>
      <c r="D325" s="8"/>
      <c r="E325" s="8"/>
      <c r="F325" s="8"/>
      <c r="G325" s="8"/>
      <c r="H325" s="8"/>
      <c r="I325" s="8"/>
      <c r="J325" s="8"/>
      <c r="K325" s="8"/>
      <c r="L325" s="8"/>
      <c r="M325" s="8" t="str">
        <f t="shared" si="4"/>
        <v/>
      </c>
    </row>
    <row r="326" spans="1:13" ht="17.25" hidden="1" customHeight="1">
      <c r="A326" s="310">
        <v>11</v>
      </c>
      <c r="B326" s="8" t="str">
        <f t="shared" si="3"/>
        <v>MUHAMMAD ALPIANOR</v>
      </c>
      <c r="C326" s="8"/>
      <c r="D326" s="8"/>
      <c r="E326" s="8"/>
      <c r="F326" s="8"/>
      <c r="G326" s="8"/>
      <c r="H326" s="8"/>
      <c r="I326" s="8"/>
      <c r="J326" s="8"/>
      <c r="K326" s="8"/>
      <c r="L326" s="8"/>
      <c r="M326" s="8" t="str">
        <f t="shared" si="4"/>
        <v/>
      </c>
    </row>
    <row r="327" spans="1:13" ht="17.25" hidden="1" customHeight="1">
      <c r="A327" s="310">
        <v>12</v>
      </c>
      <c r="B327" s="8" t="str">
        <f t="shared" si="3"/>
        <v>MUHAMMAD ANDRIAN</v>
      </c>
      <c r="C327" s="8"/>
      <c r="D327" s="8"/>
      <c r="E327" s="8"/>
      <c r="F327" s="8"/>
      <c r="G327" s="8"/>
      <c r="H327" s="8"/>
      <c r="I327" s="8"/>
      <c r="J327" s="8"/>
      <c r="K327" s="8"/>
      <c r="L327" s="8"/>
      <c r="M327" s="8" t="str">
        <f t="shared" si="4"/>
        <v/>
      </c>
    </row>
    <row r="328" spans="1:13" ht="17.25" hidden="1" customHeight="1">
      <c r="A328" s="310">
        <v>13</v>
      </c>
      <c r="B328" s="8" t="str">
        <f t="shared" si="3"/>
        <v>MUHAMMAD AZIDAN</v>
      </c>
      <c r="C328" s="8"/>
      <c r="D328" s="8"/>
      <c r="E328" s="8"/>
      <c r="F328" s="8"/>
      <c r="G328" s="8"/>
      <c r="H328" s="8"/>
      <c r="I328" s="8"/>
      <c r="J328" s="8"/>
      <c r="K328" s="8"/>
      <c r="L328" s="8"/>
      <c r="M328" s="8" t="str">
        <f t="shared" si="4"/>
        <v/>
      </c>
    </row>
    <row r="329" spans="1:13" ht="17.25" hidden="1" customHeight="1">
      <c r="A329" s="310">
        <v>14</v>
      </c>
      <c r="B329" s="8" t="str">
        <f t="shared" si="3"/>
        <v>MUHAMMAD FAHRIANSYAH</v>
      </c>
      <c r="C329" s="8"/>
      <c r="D329" s="8"/>
      <c r="E329" s="8"/>
      <c r="F329" s="8"/>
      <c r="G329" s="8"/>
      <c r="H329" s="8"/>
      <c r="I329" s="8"/>
      <c r="J329" s="8"/>
      <c r="K329" s="8"/>
      <c r="L329" s="8"/>
      <c r="M329" s="8" t="str">
        <f t="shared" si="4"/>
        <v/>
      </c>
    </row>
    <row r="330" spans="1:13" ht="17.25" hidden="1" customHeight="1">
      <c r="A330" s="310">
        <v>15</v>
      </c>
      <c r="B330" s="8" t="str">
        <f t="shared" si="3"/>
        <v>MUHAMMAD FAUZAN</v>
      </c>
      <c r="C330" s="8"/>
      <c r="D330" s="8"/>
      <c r="E330" s="8"/>
      <c r="F330" s="8"/>
      <c r="G330" s="8"/>
      <c r="H330" s="8"/>
      <c r="I330" s="8"/>
      <c r="J330" s="8"/>
      <c r="K330" s="8"/>
      <c r="L330" s="8"/>
      <c r="M330" s="8" t="str">
        <f t="shared" si="4"/>
        <v/>
      </c>
    </row>
    <row r="331" spans="1:13" ht="17.25" hidden="1" customHeight="1">
      <c r="A331" s="310">
        <v>16</v>
      </c>
      <c r="B331" s="8" t="str">
        <f t="shared" si="3"/>
        <v>MUHAMMAD FAZAL HAFIZH</v>
      </c>
      <c r="C331" s="8"/>
      <c r="D331" s="8"/>
      <c r="E331" s="8"/>
      <c r="F331" s="8"/>
      <c r="G331" s="8"/>
      <c r="H331" s="8"/>
      <c r="I331" s="8"/>
      <c r="J331" s="8"/>
      <c r="K331" s="8"/>
      <c r="L331" s="8"/>
      <c r="M331" s="8" t="str">
        <f t="shared" si="4"/>
        <v/>
      </c>
    </row>
    <row r="332" spans="1:13" ht="17.25" hidden="1" customHeight="1">
      <c r="A332" s="310">
        <v>17</v>
      </c>
      <c r="B332" s="8" t="str">
        <f t="shared" si="3"/>
        <v>MUHAMMAD FIKRI</v>
      </c>
      <c r="C332" s="8"/>
      <c r="D332" s="8"/>
      <c r="E332" s="8"/>
      <c r="F332" s="8"/>
      <c r="G332" s="8"/>
      <c r="H332" s="8"/>
      <c r="I332" s="8"/>
      <c r="J332" s="8"/>
      <c r="K332" s="8"/>
      <c r="L332" s="8"/>
      <c r="M332" s="8" t="str">
        <f t="shared" si="4"/>
        <v/>
      </c>
    </row>
    <row r="333" spans="1:13" ht="17.25" hidden="1" customHeight="1">
      <c r="A333" s="310">
        <v>18</v>
      </c>
      <c r="B333" s="8" t="str">
        <f t="shared" si="3"/>
        <v>MUHAMMAD IHWAN</v>
      </c>
      <c r="C333" s="8"/>
      <c r="D333" s="8"/>
      <c r="E333" s="8"/>
      <c r="F333" s="8"/>
      <c r="G333" s="8"/>
      <c r="H333" s="8"/>
      <c r="I333" s="8"/>
      <c r="J333" s="8"/>
      <c r="K333" s="8"/>
      <c r="L333" s="8"/>
      <c r="M333" s="8" t="str">
        <f t="shared" si="4"/>
        <v/>
      </c>
    </row>
    <row r="334" spans="1:13" ht="17.25" hidden="1" customHeight="1">
      <c r="A334" s="310">
        <v>19</v>
      </c>
      <c r="B334" s="8" t="str">
        <f t="shared" si="3"/>
        <v>MUHAMMAD IQBAL FIRDAUS</v>
      </c>
      <c r="C334" s="8"/>
      <c r="D334" s="8"/>
      <c r="E334" s="8"/>
      <c r="F334" s="8"/>
      <c r="G334" s="8"/>
      <c r="H334" s="8"/>
      <c r="I334" s="8"/>
      <c r="J334" s="8"/>
      <c r="K334" s="8"/>
      <c r="L334" s="8"/>
      <c r="M334" s="8" t="str">
        <f t="shared" si="4"/>
        <v/>
      </c>
    </row>
    <row r="335" spans="1:13" ht="17.25" hidden="1" customHeight="1">
      <c r="A335" s="310">
        <v>20</v>
      </c>
      <c r="B335" s="8" t="str">
        <f t="shared" si="3"/>
        <v>MUHAMMAD IZZA ARRAFI</v>
      </c>
      <c r="C335" s="8"/>
      <c r="D335" s="8"/>
      <c r="E335" s="8"/>
      <c r="F335" s="8"/>
      <c r="G335" s="8"/>
      <c r="H335" s="8"/>
      <c r="I335" s="8"/>
      <c r="J335" s="8"/>
      <c r="K335" s="8"/>
      <c r="L335" s="8"/>
      <c r="M335" s="8" t="str">
        <f t="shared" si="4"/>
        <v/>
      </c>
    </row>
    <row r="336" spans="1:13" ht="17.25" hidden="1" customHeight="1">
      <c r="A336" s="310">
        <v>21</v>
      </c>
      <c r="B336" s="8" t="str">
        <f t="shared" si="3"/>
        <v>MUHAMMAD MAHDI</v>
      </c>
      <c r="C336" s="8"/>
      <c r="D336" s="8"/>
      <c r="E336" s="8"/>
      <c r="F336" s="8"/>
      <c r="G336" s="8"/>
      <c r="H336" s="8"/>
      <c r="I336" s="8"/>
      <c r="J336" s="8"/>
      <c r="K336" s="8"/>
      <c r="L336" s="8"/>
      <c r="M336" s="8" t="str">
        <f t="shared" si="4"/>
        <v/>
      </c>
    </row>
    <row r="337" spans="1:13" ht="17.25" hidden="1" customHeight="1">
      <c r="A337" s="310">
        <v>22</v>
      </c>
      <c r="B337" s="8" t="str">
        <f t="shared" si="3"/>
        <v>MUHAMMAD NAHDY RAMADHAN</v>
      </c>
      <c r="C337" s="8"/>
      <c r="D337" s="8"/>
      <c r="E337" s="8"/>
      <c r="F337" s="8"/>
      <c r="G337" s="8"/>
      <c r="H337" s="8"/>
      <c r="I337" s="8"/>
      <c r="J337" s="8"/>
      <c r="K337" s="8"/>
      <c r="L337" s="8"/>
      <c r="M337" s="8" t="str">
        <f t="shared" si="4"/>
        <v/>
      </c>
    </row>
    <row r="338" spans="1:13" ht="17.25" hidden="1" customHeight="1">
      <c r="A338" s="310">
        <v>23</v>
      </c>
      <c r="B338" s="8" t="str">
        <f t="shared" si="3"/>
        <v>MUHAMMAD NUR FADHILAH</v>
      </c>
      <c r="C338" s="8"/>
      <c r="D338" s="8"/>
      <c r="E338" s="8"/>
      <c r="F338" s="8"/>
      <c r="G338" s="8"/>
      <c r="H338" s="8"/>
      <c r="I338" s="8"/>
      <c r="J338" s="8"/>
      <c r="K338" s="8"/>
      <c r="L338" s="8"/>
      <c r="M338" s="8" t="str">
        <f t="shared" si="4"/>
        <v/>
      </c>
    </row>
    <row r="339" spans="1:13" ht="17.25" hidden="1" customHeight="1">
      <c r="A339" s="310">
        <v>24</v>
      </c>
      <c r="B339" s="8" t="str">
        <f t="shared" si="3"/>
        <v>MUHAMMAD RAHMAN</v>
      </c>
      <c r="C339" s="8"/>
      <c r="D339" s="8"/>
      <c r="E339" s="8"/>
      <c r="F339" s="8"/>
      <c r="G339" s="8"/>
      <c r="H339" s="8"/>
      <c r="I339" s="8"/>
      <c r="J339" s="8"/>
      <c r="K339" s="8"/>
      <c r="L339" s="8"/>
      <c r="M339" s="8" t="str">
        <f t="shared" si="4"/>
        <v/>
      </c>
    </row>
    <row r="340" spans="1:13" ht="17.25" hidden="1" customHeight="1">
      <c r="A340" s="310">
        <v>25</v>
      </c>
      <c r="B340" s="8" t="str">
        <f t="shared" si="3"/>
        <v>MUHAMMAD RAIHAN</v>
      </c>
      <c r="C340" s="8"/>
      <c r="D340" s="8"/>
      <c r="E340" s="8"/>
      <c r="F340" s="8"/>
      <c r="G340" s="8"/>
      <c r="H340" s="8"/>
      <c r="I340" s="8"/>
      <c r="J340" s="8"/>
      <c r="K340" s="8"/>
      <c r="L340" s="8"/>
      <c r="M340" s="8" t="str">
        <f t="shared" si="4"/>
        <v/>
      </c>
    </row>
    <row r="341" spans="1:13" ht="17.25" hidden="1" customHeight="1">
      <c r="A341" s="310">
        <v>26</v>
      </c>
      <c r="B341" s="8" t="str">
        <f t="shared" si="3"/>
        <v>MUHAMMAD RAYHAN PARIZAN</v>
      </c>
      <c r="C341" s="8"/>
      <c r="D341" s="8"/>
      <c r="E341" s="8"/>
      <c r="F341" s="8"/>
      <c r="G341" s="8"/>
      <c r="H341" s="8"/>
      <c r="I341" s="8"/>
      <c r="J341" s="8"/>
      <c r="K341" s="8"/>
      <c r="L341" s="8"/>
      <c r="M341" s="8" t="str">
        <f t="shared" si="4"/>
        <v/>
      </c>
    </row>
    <row r="342" spans="1:13" ht="17.25" hidden="1" customHeight="1">
      <c r="A342" s="310">
        <v>27</v>
      </c>
      <c r="B342" s="8" t="str">
        <f t="shared" si="3"/>
        <v>MUHAMMAD RIFKI</v>
      </c>
      <c r="C342" s="8"/>
      <c r="D342" s="8"/>
      <c r="E342" s="8"/>
      <c r="F342" s="8"/>
      <c r="G342" s="8"/>
      <c r="H342" s="8"/>
      <c r="I342" s="8"/>
      <c r="J342" s="8"/>
      <c r="K342" s="8"/>
      <c r="L342" s="8"/>
      <c r="M342" s="8" t="str">
        <f t="shared" si="4"/>
        <v/>
      </c>
    </row>
    <row r="343" spans="1:13" ht="17.25" hidden="1" customHeight="1">
      <c r="A343" s="310">
        <v>28</v>
      </c>
      <c r="B343" s="8" t="str">
        <f t="shared" si="3"/>
        <v>MUHAMMAD RINALDI MAULANA</v>
      </c>
      <c r="C343" s="8"/>
      <c r="D343" s="8"/>
      <c r="E343" s="8"/>
      <c r="F343" s="8"/>
      <c r="G343" s="8"/>
      <c r="H343" s="8"/>
      <c r="I343" s="8"/>
      <c r="J343" s="8"/>
      <c r="K343" s="8"/>
      <c r="L343" s="8"/>
      <c r="M343" s="8" t="str">
        <f t="shared" si="4"/>
        <v/>
      </c>
    </row>
    <row r="344" spans="1:13" ht="17.25" hidden="1" customHeight="1">
      <c r="A344" s="310">
        <v>29</v>
      </c>
      <c r="B344" s="8" t="str">
        <f t="shared" si="3"/>
        <v>MUHAMMAD RIZAL</v>
      </c>
      <c r="C344" s="8"/>
      <c r="D344" s="8"/>
      <c r="E344" s="8"/>
      <c r="F344" s="8"/>
      <c r="G344" s="8"/>
      <c r="H344" s="8"/>
      <c r="I344" s="8"/>
      <c r="J344" s="8"/>
      <c r="K344" s="8"/>
      <c r="L344" s="8"/>
      <c r="M344" s="8" t="str">
        <f t="shared" si="4"/>
        <v/>
      </c>
    </row>
    <row r="345" spans="1:13" ht="17.25" hidden="1" customHeight="1">
      <c r="A345" s="310">
        <v>30</v>
      </c>
      <c r="B345" s="8" t="str">
        <f t="shared" si="3"/>
        <v>MUHAMMAD RUDI</v>
      </c>
      <c r="C345" s="8"/>
      <c r="D345" s="8"/>
      <c r="E345" s="8"/>
      <c r="F345" s="8"/>
      <c r="G345" s="8"/>
      <c r="H345" s="8"/>
      <c r="I345" s="8"/>
      <c r="J345" s="8"/>
      <c r="K345" s="8"/>
      <c r="L345" s="8"/>
      <c r="M345" s="8" t="str">
        <f t="shared" si="4"/>
        <v/>
      </c>
    </row>
    <row r="346" spans="1:13" ht="17.25" hidden="1" customHeight="1">
      <c r="A346" s="310">
        <v>31</v>
      </c>
      <c r="B346" s="8" t="str">
        <f t="shared" si="3"/>
        <v>MUHAMMAD SARBANI</v>
      </c>
      <c r="C346" s="8"/>
      <c r="D346" s="8"/>
      <c r="E346" s="8"/>
      <c r="F346" s="8"/>
      <c r="G346" s="8"/>
      <c r="H346" s="8"/>
      <c r="I346" s="8"/>
      <c r="J346" s="8"/>
      <c r="K346" s="8"/>
      <c r="L346" s="8"/>
      <c r="M346" s="8" t="str">
        <f t="shared" si="4"/>
        <v/>
      </c>
    </row>
    <row r="347" spans="1:13" ht="17.25" hidden="1" customHeight="1">
      <c r="A347" s="310">
        <v>32</v>
      </c>
      <c r="B347" s="8" t="str">
        <f t="shared" si="3"/>
        <v>MUHAMMAD SYIFA ALIF NUGRAHA</v>
      </c>
      <c r="C347" s="8"/>
      <c r="D347" s="8"/>
      <c r="E347" s="8"/>
      <c r="F347" s="8"/>
      <c r="G347" s="8"/>
      <c r="H347" s="8"/>
      <c r="I347" s="8"/>
      <c r="J347" s="8"/>
      <c r="K347" s="8"/>
      <c r="L347" s="8"/>
      <c r="M347" s="8" t="str">
        <f t="shared" si="4"/>
        <v/>
      </c>
    </row>
    <row r="348" spans="1:13" ht="17.25" hidden="1" customHeight="1">
      <c r="A348" s="310">
        <v>33</v>
      </c>
      <c r="B348" s="8" t="str">
        <f t="shared" si="3"/>
        <v>MUHAMMAD YUSUF</v>
      </c>
      <c r="C348" s="8"/>
      <c r="D348" s="8"/>
      <c r="E348" s="8"/>
      <c r="F348" s="8"/>
      <c r="G348" s="8"/>
      <c r="H348" s="8"/>
      <c r="I348" s="8"/>
      <c r="J348" s="8"/>
      <c r="K348" s="8"/>
      <c r="L348" s="8"/>
      <c r="M348" s="8" t="str">
        <f t="shared" si="4"/>
        <v/>
      </c>
    </row>
    <row r="349" spans="1:13" ht="17.25" hidden="1" customHeight="1">
      <c r="A349" s="310">
        <v>34</v>
      </c>
      <c r="B349" s="8" t="str">
        <f t="shared" si="3"/>
        <v>OSAMAH NASRULLAH</v>
      </c>
      <c r="C349" s="8"/>
      <c r="D349" s="8"/>
      <c r="E349" s="8"/>
      <c r="F349" s="8"/>
      <c r="G349" s="8"/>
      <c r="H349" s="8"/>
      <c r="I349" s="8"/>
      <c r="J349" s="8"/>
      <c r="K349" s="8"/>
      <c r="L349" s="8"/>
      <c r="M349" s="8" t="str">
        <f t="shared" si="4"/>
        <v/>
      </c>
    </row>
    <row r="350" spans="1:13" ht="17.25" hidden="1" customHeight="1">
      <c r="A350" s="310">
        <v>35</v>
      </c>
      <c r="B350" s="8" t="str">
        <f t="shared" si="3"/>
        <v>RUDISA</v>
      </c>
      <c r="C350" s="8"/>
      <c r="D350" s="8"/>
      <c r="E350" s="8"/>
      <c r="F350" s="8"/>
      <c r="G350" s="8"/>
      <c r="H350" s="8"/>
      <c r="I350" s="8"/>
      <c r="J350" s="8"/>
      <c r="K350" s="8"/>
      <c r="L350" s="8"/>
      <c r="M350" s="8" t="str">
        <f t="shared" si="4"/>
        <v/>
      </c>
    </row>
    <row r="351" spans="1:13" ht="17.25" hidden="1" customHeight="1">
      <c r="A351" s="310">
        <v>36</v>
      </c>
      <c r="B351" s="8" t="str">
        <f t="shared" si="3"/>
        <v>ZAINAL ILMI</v>
      </c>
      <c r="C351" s="8"/>
      <c r="D351" s="8"/>
      <c r="E351" s="8"/>
      <c r="F351" s="8"/>
      <c r="G351" s="8"/>
      <c r="H351" s="8"/>
      <c r="I351" s="8"/>
      <c r="J351" s="8"/>
      <c r="K351" s="8"/>
      <c r="L351" s="8"/>
      <c r="M351" s="8" t="str">
        <f t="shared" si="4"/>
        <v/>
      </c>
    </row>
    <row r="352" spans="1:13" ht="17.25" hidden="1" customHeight="1">
      <c r="A352" s="310">
        <v>37</v>
      </c>
      <c r="B352" s="8">
        <f t="shared" si="3"/>
        <v>0</v>
      </c>
      <c r="C352" s="8"/>
      <c r="D352" s="8"/>
      <c r="E352" s="8"/>
      <c r="F352" s="8"/>
      <c r="G352" s="8"/>
      <c r="H352" s="8"/>
      <c r="I352" s="8"/>
      <c r="J352" s="8"/>
      <c r="K352" s="8"/>
      <c r="L352" s="8"/>
      <c r="M352" s="8" t="str">
        <f t="shared" si="4"/>
        <v/>
      </c>
    </row>
    <row r="353" spans="1:13" ht="17.25" hidden="1" customHeight="1">
      <c r="A353" s="310">
        <v>38</v>
      </c>
      <c r="B353" s="8">
        <f t="shared" si="3"/>
        <v>0</v>
      </c>
      <c r="C353" s="8"/>
      <c r="D353" s="8"/>
      <c r="E353" s="8"/>
      <c r="F353" s="8"/>
      <c r="G353" s="8"/>
      <c r="H353" s="8"/>
      <c r="I353" s="8"/>
      <c r="J353" s="8"/>
      <c r="K353" s="8"/>
      <c r="L353" s="8"/>
      <c r="M353" s="8" t="str">
        <f t="shared" si="4"/>
        <v/>
      </c>
    </row>
    <row r="354" spans="1:13" ht="17.25" hidden="1" customHeight="1">
      <c r="A354" s="310">
        <v>39</v>
      </c>
      <c r="B354" s="8">
        <f t="shared" si="3"/>
        <v>0</v>
      </c>
      <c r="C354" s="8"/>
      <c r="D354" s="8"/>
      <c r="E354" s="8"/>
      <c r="F354" s="8"/>
      <c r="G354" s="8"/>
      <c r="H354" s="8"/>
      <c r="I354" s="8"/>
      <c r="J354" s="8"/>
      <c r="K354" s="8"/>
      <c r="L354" s="8"/>
      <c r="M354" s="8" t="str">
        <f t="shared" si="4"/>
        <v/>
      </c>
    </row>
    <row r="355" spans="1:13" ht="17.25" hidden="1" customHeight="1">
      <c r="A355" s="310">
        <v>40</v>
      </c>
      <c r="B355" s="8">
        <f t="shared" si="3"/>
        <v>0</v>
      </c>
      <c r="C355" s="8"/>
      <c r="D355" s="8"/>
      <c r="E355" s="8"/>
      <c r="F355" s="8"/>
      <c r="G355" s="8"/>
      <c r="H355" s="8"/>
      <c r="I355" s="8"/>
      <c r="J355" s="8"/>
      <c r="K355" s="8"/>
      <c r="L355" s="8"/>
      <c r="M355" s="8" t="str">
        <f t="shared" si="4"/>
        <v/>
      </c>
    </row>
    <row r="357" spans="1:13" ht="17.25" customHeight="1">
      <c r="A357" s="1" t="s">
        <v>182</v>
      </c>
    </row>
    <row r="358" spans="1:13" ht="17.25" customHeight="1">
      <c r="B358" s="1" t="s">
        <v>159</v>
      </c>
    </row>
    <row r="359" spans="1:13" ht="17.25" customHeight="1">
      <c r="B359" s="1" t="s">
        <v>160</v>
      </c>
    </row>
    <row r="360" spans="1:13" ht="17.25" customHeight="1">
      <c r="B360" s="1" t="s">
        <v>161</v>
      </c>
    </row>
    <row r="361" spans="1:13" ht="17.25" customHeight="1">
      <c r="B361" s="1" t="s">
        <v>162</v>
      </c>
    </row>
    <row r="363" spans="1:13" ht="17.25" customHeight="1">
      <c r="A363" s="1" t="s">
        <v>163</v>
      </c>
    </row>
    <row r="364" spans="1:13" ht="17.25" customHeight="1">
      <c r="A364" s="14">
        <v>1</v>
      </c>
      <c r="B364" s="327" t="s">
        <v>661</v>
      </c>
      <c r="C364" s="327"/>
      <c r="D364" s="327"/>
      <c r="E364" s="327"/>
      <c r="F364" s="327"/>
      <c r="G364" s="327"/>
      <c r="H364" s="327"/>
    </row>
    <row r="365" spans="1:13" ht="17.25" hidden="1" customHeight="1">
      <c r="A365" s="14">
        <v>2</v>
      </c>
      <c r="B365" s="327"/>
      <c r="C365" s="327"/>
      <c r="D365" s="327"/>
      <c r="E365" s="327"/>
      <c r="F365" s="327"/>
      <c r="G365" s="327"/>
      <c r="H365" s="327"/>
    </row>
    <row r="366" spans="1:13" ht="17.25" hidden="1" customHeight="1">
      <c r="A366" s="14">
        <v>3</v>
      </c>
      <c r="B366" s="327"/>
      <c r="C366" s="327"/>
      <c r="D366" s="327"/>
      <c r="E366" s="327"/>
      <c r="F366" s="327"/>
      <c r="G366" s="327"/>
      <c r="H366" s="327"/>
    </row>
    <row r="367" spans="1:13" ht="17.25" hidden="1" customHeight="1">
      <c r="A367" s="14">
        <v>4</v>
      </c>
      <c r="B367" s="327"/>
      <c r="C367" s="327"/>
      <c r="D367" s="327"/>
      <c r="E367" s="327"/>
      <c r="F367" s="327"/>
      <c r="G367" s="327"/>
      <c r="H367" s="327"/>
    </row>
    <row r="368" spans="1:13" ht="17.25" hidden="1" customHeight="1">
      <c r="A368" s="14">
        <v>5</v>
      </c>
      <c r="B368" s="327"/>
      <c r="C368" s="327"/>
      <c r="D368" s="327"/>
      <c r="E368" s="327"/>
      <c r="F368" s="327"/>
      <c r="G368" s="327"/>
      <c r="H368" s="327"/>
    </row>
    <row r="369" spans="1:10" ht="17.25" hidden="1" customHeight="1">
      <c r="A369" s="14">
        <v>6</v>
      </c>
      <c r="B369" s="327"/>
      <c r="C369" s="327"/>
      <c r="D369" s="327"/>
      <c r="E369" s="327"/>
      <c r="F369" s="327"/>
      <c r="G369" s="327"/>
      <c r="H369" s="327"/>
    </row>
    <row r="370" spans="1:10" ht="17.25" hidden="1" customHeight="1">
      <c r="A370" s="14">
        <v>7</v>
      </c>
      <c r="B370" s="327"/>
      <c r="C370" s="327"/>
      <c r="D370" s="327"/>
      <c r="E370" s="327"/>
      <c r="F370" s="327"/>
      <c r="G370" s="327"/>
      <c r="H370" s="327"/>
    </row>
    <row r="371" spans="1:10" ht="17.25" hidden="1" customHeight="1">
      <c r="A371" s="14">
        <v>8</v>
      </c>
      <c r="B371" s="327"/>
      <c r="C371" s="327"/>
      <c r="D371" s="327"/>
      <c r="E371" s="327"/>
      <c r="F371" s="327"/>
      <c r="G371" s="327"/>
      <c r="H371" s="327"/>
    </row>
    <row r="372" spans="1:10" ht="17.25" hidden="1" customHeight="1">
      <c r="A372" s="14">
        <v>9</v>
      </c>
      <c r="B372" s="327"/>
      <c r="C372" s="327"/>
      <c r="D372" s="327"/>
      <c r="E372" s="327"/>
      <c r="F372" s="327"/>
      <c r="G372" s="327"/>
      <c r="H372" s="327"/>
    </row>
    <row r="373" spans="1:10" ht="17.25" hidden="1" customHeight="1">
      <c r="A373" s="14">
        <v>10</v>
      </c>
      <c r="B373" s="327"/>
      <c r="C373" s="327"/>
      <c r="D373" s="327"/>
      <c r="E373" s="327"/>
      <c r="F373" s="327"/>
      <c r="G373" s="327"/>
      <c r="H373" s="327"/>
    </row>
    <row r="375" spans="1:10" ht="17.25" customHeight="1">
      <c r="B375" s="1" t="s">
        <v>164</v>
      </c>
    </row>
    <row r="376" spans="1:10" ht="17.25" customHeight="1">
      <c r="A376" s="479" t="s">
        <v>165</v>
      </c>
      <c r="B376" s="480"/>
      <c r="C376" s="480"/>
      <c r="D376" s="480"/>
      <c r="E376" s="480"/>
      <c r="F376" s="480"/>
      <c r="G376" s="480"/>
      <c r="H376" s="481"/>
    </row>
    <row r="377" spans="1:10" ht="49.5" customHeight="1">
      <c r="A377" s="336" t="e">
        <f>C314</f>
        <v>#REF!</v>
      </c>
      <c r="B377" s="473"/>
      <c r="C377" s="473"/>
      <c r="D377" s="473"/>
      <c r="E377" s="473"/>
      <c r="F377" s="473"/>
      <c r="G377" s="473"/>
      <c r="H377" s="337"/>
    </row>
    <row r="378" spans="1:10" ht="33" customHeight="1">
      <c r="A378" s="336" t="s">
        <v>169</v>
      </c>
      <c r="B378" s="473"/>
      <c r="C378" s="473"/>
      <c r="D378" s="473"/>
      <c r="E378" s="473"/>
      <c r="F378" s="473"/>
      <c r="G378" s="473"/>
      <c r="H378" s="337"/>
    </row>
    <row r="380" spans="1:10" ht="17.25" customHeight="1">
      <c r="A380" s="1" t="s">
        <v>171</v>
      </c>
    </row>
    <row r="381" spans="1:10" ht="50.25" customHeight="1">
      <c r="B381" s="469" t="str">
        <f>"Pembelajaran Remedial dilaksanakan segera setelah diadakan penilaian bagi peserta didik yang mendapat nilai di bawah "&amp;kkmmpp!$F$8 &amp;" .Strategi pembelajaran remedial dilaksanakan dengan mengadakan tes ulangberdasarkan indikator pembelajaran yang belum dicapai oleh masing-masing peserta didik"</f>
        <v>Pembelajaran Remedial dilaksanakan segera setelah diadakan penilaian bagi peserta didik yang mendapat nilai di bawah 75 .Strategi pembelajaran remedial dilaksanakan dengan mengadakan tes ulangberdasarkan indikator pembelajaran yang belum dicapai oleh masing-masing peserta didik</v>
      </c>
      <c r="C381" s="327"/>
      <c r="D381" s="327"/>
      <c r="E381" s="327"/>
      <c r="F381" s="327"/>
      <c r="G381" s="327"/>
      <c r="H381" s="327"/>
      <c r="I381" s="327"/>
      <c r="J381" s="327"/>
    </row>
    <row r="383" spans="1:10" ht="17.25" customHeight="1">
      <c r="A383" s="1" t="s">
        <v>172</v>
      </c>
    </row>
    <row r="384" spans="1:10" ht="35.25" customHeight="1">
      <c r="B384" s="469" t="str">
        <f>"Pengayaan diberikan kepada peserta didik yang mendapat nilai di atas "&amp;kkmmpp!$F$8 &amp;" . dengan cara pemberian soal dengan tingkat yang lebih tinggi"</f>
        <v>Pengayaan diberikan kepada peserta didik yang mendapat nilai di atas 75 . dengan cara pemberian soal dengan tingkat yang lebih tinggi</v>
      </c>
      <c r="C384" s="327"/>
      <c r="D384" s="327"/>
      <c r="E384" s="327"/>
      <c r="F384" s="327"/>
      <c r="G384" s="327"/>
      <c r="H384" s="327"/>
      <c r="I384" s="327"/>
      <c r="J384" s="327"/>
    </row>
    <row r="386" spans="1:10" ht="17.25" customHeight="1">
      <c r="A386" s="5" t="s">
        <v>173</v>
      </c>
    </row>
    <row r="387" spans="1:10" ht="17.25" customHeight="1">
      <c r="A387" s="1">
        <v>1</v>
      </c>
      <c r="B387" s="1" t="s">
        <v>174</v>
      </c>
      <c r="C387" s="466" t="s">
        <v>405</v>
      </c>
      <c r="D387" s="466"/>
      <c r="E387" s="466"/>
      <c r="F387" s="466"/>
      <c r="G387" s="466"/>
      <c r="H387" s="466"/>
      <c r="I387" s="466"/>
      <c r="J387" s="466"/>
    </row>
    <row r="389" spans="1:10" ht="17.25" customHeight="1">
      <c r="A389" s="1">
        <v>2</v>
      </c>
      <c r="B389" s="1" t="s">
        <v>175</v>
      </c>
      <c r="C389" s="466" t="s">
        <v>663</v>
      </c>
      <c r="D389" s="466"/>
      <c r="E389" s="466"/>
      <c r="F389" s="466"/>
      <c r="G389" s="466"/>
      <c r="H389" s="466"/>
      <c r="I389" s="466"/>
      <c r="J389" s="466"/>
    </row>
    <row r="391" spans="1:10" s="7" customFormat="1" ht="36" customHeight="1">
      <c r="A391" s="7">
        <v>3</v>
      </c>
      <c r="B391" s="7" t="s">
        <v>51</v>
      </c>
      <c r="C391" s="327" t="e">
        <f>": "&amp;silabus!#REF!</f>
        <v>#REF!</v>
      </c>
      <c r="D391" s="327"/>
      <c r="E391" s="327"/>
      <c r="F391" s="327"/>
      <c r="G391" s="327"/>
      <c r="H391" s="327"/>
      <c r="I391" s="327"/>
      <c r="J391" s="327"/>
    </row>
    <row r="393" spans="1:10" ht="17.25" customHeight="1">
      <c r="B393" s="1" t="s">
        <v>176</v>
      </c>
      <c r="G393" s="1" t="str">
        <f>ki!C11</f>
        <v>Barabai, 16 April 2020</v>
      </c>
    </row>
    <row r="394" spans="1:10" ht="17.25" customHeight="1">
      <c r="B394" s="1" t="str">
        <f>ki!A12</f>
        <v>Kepala SMKN 1 Barabai</v>
      </c>
      <c r="G394" s="1" t="str">
        <f>ki!C12</f>
        <v>Guru Mata Pelajaran</v>
      </c>
    </row>
    <row r="398" spans="1:10" ht="17.25" customHeight="1">
      <c r="B398" s="1" t="str">
        <f>ki!A16</f>
        <v>Norta Dewi Yuniati, S.P, M.Pd</v>
      </c>
      <c r="G398" s="1" t="str">
        <f>ki!C16</f>
        <v>Abdian Noor, S.Pd</v>
      </c>
    </row>
    <row r="399" spans="1:10" ht="17.25" customHeight="1">
      <c r="B399" s="1" t="str">
        <f>ki!A17</f>
        <v>NIP. 19710623 200604 2 021</v>
      </c>
      <c r="G399" s="1" t="str">
        <f>ki!C17</f>
        <v>NIP. 19680906 199412 1 005</v>
      </c>
    </row>
  </sheetData>
  <mergeCells count="234">
    <mergeCell ref="A20:J20"/>
    <mergeCell ref="A21:J21"/>
    <mergeCell ref="A22:J22"/>
    <mergeCell ref="A23:J23"/>
    <mergeCell ref="A26:J26"/>
    <mergeCell ref="A27:J27"/>
    <mergeCell ref="A1:J1"/>
    <mergeCell ref="A2:J2"/>
    <mergeCell ref="A3:J3"/>
    <mergeCell ref="A4:J4"/>
    <mergeCell ref="A5:J5"/>
    <mergeCell ref="A7:J7"/>
    <mergeCell ref="A48:H48"/>
    <mergeCell ref="A49:B49"/>
    <mergeCell ref="C49:D49"/>
    <mergeCell ref="E49:G49"/>
    <mergeCell ref="A50:H50"/>
    <mergeCell ref="A51:B51"/>
    <mergeCell ref="C51:D51"/>
    <mergeCell ref="E51:G51"/>
    <mergeCell ref="A30:J30"/>
    <mergeCell ref="A31:J31"/>
    <mergeCell ref="A34:J34"/>
    <mergeCell ref="A35:J35"/>
    <mergeCell ref="A38:J38"/>
    <mergeCell ref="A47:B47"/>
    <mergeCell ref="C47:D47"/>
    <mergeCell ref="E47:G47"/>
    <mergeCell ref="A57:H57"/>
    <mergeCell ref="A58:B58"/>
    <mergeCell ref="C58:D58"/>
    <mergeCell ref="E58:G58"/>
    <mergeCell ref="A59:H59"/>
    <mergeCell ref="A60:B60"/>
    <mergeCell ref="C60:D60"/>
    <mergeCell ref="E60:G60"/>
    <mergeCell ref="A52:H52"/>
    <mergeCell ref="A53:B53"/>
    <mergeCell ref="C53:D53"/>
    <mergeCell ref="E53:G53"/>
    <mergeCell ref="A56:B56"/>
    <mergeCell ref="C56:D56"/>
    <mergeCell ref="E56:G56"/>
    <mergeCell ref="A66:H66"/>
    <mergeCell ref="A67:B67"/>
    <mergeCell ref="C67:D67"/>
    <mergeCell ref="E67:G67"/>
    <mergeCell ref="A68:H68"/>
    <mergeCell ref="A69:B69"/>
    <mergeCell ref="C69:D69"/>
    <mergeCell ref="E69:G69"/>
    <mergeCell ref="A61:H61"/>
    <mergeCell ref="A62:B62"/>
    <mergeCell ref="C62:D62"/>
    <mergeCell ref="E62:G62"/>
    <mergeCell ref="A65:B65"/>
    <mergeCell ref="C65:D65"/>
    <mergeCell ref="E65:G65"/>
    <mergeCell ref="A75:H75"/>
    <mergeCell ref="A76:B76"/>
    <mergeCell ref="C76:D76"/>
    <mergeCell ref="E76:G76"/>
    <mergeCell ref="A77:H77"/>
    <mergeCell ref="A78:B78"/>
    <mergeCell ref="C78:D78"/>
    <mergeCell ref="E78:G78"/>
    <mergeCell ref="A70:H70"/>
    <mergeCell ref="A71:B71"/>
    <mergeCell ref="C71:D71"/>
    <mergeCell ref="E71:G71"/>
    <mergeCell ref="A74:B74"/>
    <mergeCell ref="C74:D74"/>
    <mergeCell ref="E74:G74"/>
    <mergeCell ref="A84:H84"/>
    <mergeCell ref="A85:B85"/>
    <mergeCell ref="C85:D85"/>
    <mergeCell ref="E85:G85"/>
    <mergeCell ref="A86:H86"/>
    <mergeCell ref="A87:B87"/>
    <mergeCell ref="C87:D87"/>
    <mergeCell ref="E87:G87"/>
    <mergeCell ref="A79:H79"/>
    <mergeCell ref="A80:B80"/>
    <mergeCell ref="C80:D80"/>
    <mergeCell ref="E80:G80"/>
    <mergeCell ref="A83:B83"/>
    <mergeCell ref="C83:D83"/>
    <mergeCell ref="E83:G83"/>
    <mergeCell ref="A93:H93"/>
    <mergeCell ref="A94:B94"/>
    <mergeCell ref="C94:D94"/>
    <mergeCell ref="E94:G94"/>
    <mergeCell ref="A95:H95"/>
    <mergeCell ref="A96:B96"/>
    <mergeCell ref="C96:D96"/>
    <mergeCell ref="E96:G96"/>
    <mergeCell ref="A88:H88"/>
    <mergeCell ref="A89:B89"/>
    <mergeCell ref="C89:D89"/>
    <mergeCell ref="E89:G89"/>
    <mergeCell ref="A92:B92"/>
    <mergeCell ref="C92:D92"/>
    <mergeCell ref="E92:G92"/>
    <mergeCell ref="A102:H102"/>
    <mergeCell ref="A103:B103"/>
    <mergeCell ref="C103:D103"/>
    <mergeCell ref="E103:G103"/>
    <mergeCell ref="A104:H104"/>
    <mergeCell ref="A105:B105"/>
    <mergeCell ref="C105:D105"/>
    <mergeCell ref="E105:G105"/>
    <mergeCell ref="A97:H97"/>
    <mergeCell ref="A98:B98"/>
    <mergeCell ref="C98:D98"/>
    <mergeCell ref="E98:G98"/>
    <mergeCell ref="A101:B101"/>
    <mergeCell ref="C101:D101"/>
    <mergeCell ref="E101:G101"/>
    <mergeCell ref="A111:H111"/>
    <mergeCell ref="A112:B112"/>
    <mergeCell ref="C112:D112"/>
    <mergeCell ref="E112:G112"/>
    <mergeCell ref="A113:H113"/>
    <mergeCell ref="A114:B114"/>
    <mergeCell ref="C114:D114"/>
    <mergeCell ref="E114:G114"/>
    <mergeCell ref="A106:H106"/>
    <mergeCell ref="A107:B107"/>
    <mergeCell ref="C107:D107"/>
    <mergeCell ref="E107:G107"/>
    <mergeCell ref="A110:B110"/>
    <mergeCell ref="C110:D110"/>
    <mergeCell ref="E110:G110"/>
    <mergeCell ref="A120:H120"/>
    <mergeCell ref="A121:B121"/>
    <mergeCell ref="C121:D121"/>
    <mergeCell ref="E121:G121"/>
    <mergeCell ref="A122:H122"/>
    <mergeCell ref="A123:B123"/>
    <mergeCell ref="C123:D123"/>
    <mergeCell ref="E123:G123"/>
    <mergeCell ref="A115:H115"/>
    <mergeCell ref="A116:B116"/>
    <mergeCell ref="C116:D116"/>
    <mergeCell ref="E116:G116"/>
    <mergeCell ref="A119:B119"/>
    <mergeCell ref="C119:D119"/>
    <mergeCell ref="E119:G119"/>
    <mergeCell ref="A129:H129"/>
    <mergeCell ref="A130:B130"/>
    <mergeCell ref="C130:D130"/>
    <mergeCell ref="E130:G130"/>
    <mergeCell ref="A131:H131"/>
    <mergeCell ref="A132:B132"/>
    <mergeCell ref="C132:D132"/>
    <mergeCell ref="E132:G132"/>
    <mergeCell ref="A124:H124"/>
    <mergeCell ref="A125:B125"/>
    <mergeCell ref="C125:D125"/>
    <mergeCell ref="E125:G125"/>
    <mergeCell ref="A128:B128"/>
    <mergeCell ref="C128:D128"/>
    <mergeCell ref="E128:G128"/>
    <mergeCell ref="D140:E140"/>
    <mergeCell ref="D141:E141"/>
    <mergeCell ref="D142:E142"/>
    <mergeCell ref="D143:E143"/>
    <mergeCell ref="A231:B231"/>
    <mergeCell ref="C231:D231"/>
    <mergeCell ref="E231:G231"/>
    <mergeCell ref="A133:H133"/>
    <mergeCell ref="A134:B134"/>
    <mergeCell ref="C134:D134"/>
    <mergeCell ref="E134:G134"/>
    <mergeCell ref="D138:E138"/>
    <mergeCell ref="D139:E139"/>
    <mergeCell ref="B236:H236"/>
    <mergeCell ref="B237:H237"/>
    <mergeCell ref="B238:H238"/>
    <mergeCell ref="B239:H239"/>
    <mergeCell ref="B240:H240"/>
    <mergeCell ref="B241:H241"/>
    <mergeCell ref="A232:B232"/>
    <mergeCell ref="C232:D232"/>
    <mergeCell ref="E232:G232"/>
    <mergeCell ref="A233:H233"/>
    <mergeCell ref="B234:H234"/>
    <mergeCell ref="B235:H235"/>
    <mergeCell ref="M257:M258"/>
    <mergeCell ref="B301:H301"/>
    <mergeCell ref="B248:H248"/>
    <mergeCell ref="B249:H249"/>
    <mergeCell ref="B250:H250"/>
    <mergeCell ref="B251:H251"/>
    <mergeCell ref="B252:H252"/>
    <mergeCell ref="B253:H253"/>
    <mergeCell ref="B242:H242"/>
    <mergeCell ref="B243:H243"/>
    <mergeCell ref="A244:H244"/>
    <mergeCell ref="B245:H245"/>
    <mergeCell ref="B246:H246"/>
    <mergeCell ref="B247:H247"/>
    <mergeCell ref="B302:H302"/>
    <mergeCell ref="B303:H303"/>
    <mergeCell ref="B304:H304"/>
    <mergeCell ref="B305:H305"/>
    <mergeCell ref="B306:H306"/>
    <mergeCell ref="B307:H307"/>
    <mergeCell ref="B254:H254"/>
    <mergeCell ref="A257:A258"/>
    <mergeCell ref="B257:B258"/>
    <mergeCell ref="C257:L257"/>
    <mergeCell ref="B366:H366"/>
    <mergeCell ref="B367:H367"/>
    <mergeCell ref="B368:H368"/>
    <mergeCell ref="B369:H369"/>
    <mergeCell ref="B370:H370"/>
    <mergeCell ref="B371:H371"/>
    <mergeCell ref="B308:H308"/>
    <mergeCell ref="B309:H309"/>
    <mergeCell ref="B310:H310"/>
    <mergeCell ref="C314:L314"/>
    <mergeCell ref="B364:H364"/>
    <mergeCell ref="B365:H365"/>
    <mergeCell ref="B384:J384"/>
    <mergeCell ref="C387:J387"/>
    <mergeCell ref="C389:J389"/>
    <mergeCell ref="C391:J391"/>
    <mergeCell ref="B372:H372"/>
    <mergeCell ref="B373:H373"/>
    <mergeCell ref="A376:H376"/>
    <mergeCell ref="A377:H377"/>
    <mergeCell ref="A378:H378"/>
    <mergeCell ref="B381:J381"/>
  </mergeCells>
  <pageMargins left="0.7" right="0.35" top="0.75" bottom="0.75" header="0.3" footer="0.3"/>
  <pageSetup paperSize="9" scale="89" orientation="portrait" horizontalDpi="4294967293" r:id="rId1"/>
  <drawing r:id="rId2"/>
</worksheet>
</file>

<file path=xl/worksheets/sheet52.xml><?xml version="1.0" encoding="utf-8"?>
<worksheet xmlns="http://schemas.openxmlformats.org/spreadsheetml/2006/main" xmlns:r="http://schemas.openxmlformats.org/officeDocument/2006/relationships">
  <dimension ref="A1:N399"/>
  <sheetViews>
    <sheetView view="pageBreakPreview" topLeftCell="A28" zoomScale="85" zoomScaleNormal="85" zoomScaleSheetLayoutView="85" workbookViewId="0">
      <selection activeCell="C390" sqref="C390"/>
    </sheetView>
  </sheetViews>
  <sheetFormatPr defaultRowHeight="17.25" customHeight="1"/>
  <cols>
    <col min="1" max="1" width="4.42578125" style="1" customWidth="1"/>
    <col min="2" max="2" width="20.7109375" style="1" customWidth="1"/>
    <col min="3" max="3" width="11.85546875" style="1" customWidth="1"/>
    <col min="4" max="4" width="9.85546875" style="1" customWidth="1"/>
    <col min="5" max="6" width="11.85546875" style="1" customWidth="1"/>
    <col min="7" max="7" width="15" style="1" customWidth="1"/>
    <col min="8" max="8" width="11.85546875" style="1" customWidth="1"/>
    <col min="9" max="10" width="2.7109375" style="1" customWidth="1"/>
    <col min="11" max="13" width="8.28515625" style="1" customWidth="1"/>
    <col min="14" max="15" width="11.85546875" style="1" customWidth="1"/>
    <col min="16" max="16384" width="9.140625" style="1"/>
  </cols>
  <sheetData>
    <row r="1" spans="1:14" ht="17.25" customHeight="1">
      <c r="A1" s="352" t="str">
        <f>alokasi!A1</f>
        <v>PEMERINTAH KABUPATEN HULU SUNGAI SELATAN</v>
      </c>
      <c r="B1" s="352"/>
      <c r="C1" s="352"/>
      <c r="D1" s="352"/>
      <c r="E1" s="352"/>
      <c r="F1" s="352"/>
      <c r="G1" s="352"/>
      <c r="H1" s="352"/>
      <c r="I1" s="352"/>
      <c r="J1" s="352"/>
    </row>
    <row r="2" spans="1:14" ht="17.25" customHeight="1">
      <c r="A2" s="352" t="str">
        <f>alokasi!A2</f>
        <v>DINAS PENDIDIKAN</v>
      </c>
      <c r="B2" s="352"/>
      <c r="C2" s="352"/>
      <c r="D2" s="352"/>
      <c r="E2" s="352"/>
      <c r="F2" s="352"/>
      <c r="G2" s="352"/>
      <c r="H2" s="352"/>
      <c r="I2" s="352"/>
      <c r="J2" s="352"/>
    </row>
    <row r="3" spans="1:14" ht="17.25" customHeight="1">
      <c r="A3" s="349" t="str">
        <f>alokasi!A3</f>
        <v>SEKOLAH MENENGAH KEJURUAN NEGERI 2 KANDANGAN</v>
      </c>
      <c r="B3" s="349"/>
      <c r="C3" s="349"/>
      <c r="D3" s="349"/>
      <c r="E3" s="349"/>
      <c r="F3" s="349"/>
      <c r="G3" s="349"/>
      <c r="H3" s="349"/>
      <c r="I3" s="349"/>
      <c r="J3" s="349"/>
    </row>
    <row r="4" spans="1:14" ht="17.25" customHeight="1">
      <c r="A4" s="352" t="str">
        <f>alokasi!A4</f>
        <v>Jln .Gambah Dalam No 77 Telp. 22156 Kandangan 71215</v>
      </c>
      <c r="B4" s="352"/>
      <c r="C4" s="352"/>
      <c r="D4" s="352"/>
      <c r="E4" s="352"/>
      <c r="F4" s="352"/>
      <c r="G4" s="352"/>
      <c r="H4" s="352"/>
      <c r="I4" s="352"/>
      <c r="J4" s="352"/>
    </row>
    <row r="5" spans="1:14" ht="17.25" customHeight="1" thickBot="1">
      <c r="A5" s="478" t="str">
        <f>alokasi!A5</f>
        <v>Website : www.smkn2kandangan.sch.id  Email  : smkn2kdg@yahoo.co.id</v>
      </c>
      <c r="B5" s="478"/>
      <c r="C5" s="478"/>
      <c r="D5" s="478"/>
      <c r="E5" s="478"/>
      <c r="F5" s="478"/>
      <c r="G5" s="478"/>
      <c r="H5" s="478"/>
      <c r="I5" s="478"/>
      <c r="J5" s="478"/>
    </row>
    <row r="6" spans="1:14" ht="17.25" customHeight="1" thickTop="1"/>
    <row r="7" spans="1:14" ht="17.25" customHeight="1">
      <c r="A7" s="317" t="s">
        <v>58</v>
      </c>
      <c r="B7" s="317"/>
      <c r="C7" s="317"/>
      <c r="D7" s="317"/>
      <c r="E7" s="317"/>
      <c r="F7" s="317"/>
      <c r="G7" s="317"/>
      <c r="H7" s="317"/>
      <c r="I7" s="317"/>
      <c r="J7" s="317"/>
    </row>
    <row r="9" spans="1:14" ht="17.25" customHeight="1">
      <c r="A9" s="1" t="s">
        <v>373</v>
      </c>
      <c r="C9" s="1" t="str">
        <f>": "&amp;data!$C$3</f>
        <v>: SMKN 1 Barabai</v>
      </c>
    </row>
    <row r="10" spans="1:14" ht="17.25" customHeight="1">
      <c r="A10" s="1" t="s">
        <v>374</v>
      </c>
      <c r="C10" s="1" t="str">
        <f>": "&amp;data!$C$17</f>
        <v>: Bisnis dan Pemasaran</v>
      </c>
    </row>
    <row r="11" spans="1:14" ht="17.25" customHeight="1">
      <c r="A11" s="1" t="s">
        <v>200</v>
      </c>
      <c r="C11" s="1" t="str">
        <f>": "&amp;data!$C$18</f>
        <v>: Bisnis Daring dan Pemasaran</v>
      </c>
    </row>
    <row r="12" spans="1:14" ht="17.25" customHeight="1">
      <c r="A12" s="1" t="s">
        <v>0</v>
      </c>
      <c r="C12" s="1" t="str">
        <f>": "&amp;data!$C$5</f>
        <v>: Administrasi Transakssi</v>
      </c>
    </row>
    <row r="13" spans="1:14" ht="17.25" customHeight="1">
      <c r="A13" s="1" t="s">
        <v>1</v>
      </c>
      <c r="C13" s="1" t="str">
        <f>": "&amp;data!$C$6</f>
        <v>: XI  BDP</v>
      </c>
    </row>
    <row r="14" spans="1:14" ht="17.25" customHeight="1">
      <c r="A14" s="1" t="s">
        <v>38</v>
      </c>
      <c r="C14" s="1" t="str">
        <f>matrik!B4</f>
        <v>Genap</v>
      </c>
    </row>
    <row r="15" spans="1:14" ht="17.25" customHeight="1">
      <c r="A15" s="1" t="s">
        <v>378</v>
      </c>
      <c r="C15" s="96"/>
      <c r="D15" s="96"/>
      <c r="K15" s="1" t="s">
        <v>80</v>
      </c>
      <c r="L15" s="1" t="s">
        <v>385</v>
      </c>
      <c r="M15" s="1" t="s">
        <v>386</v>
      </c>
    </row>
    <row r="16" spans="1:14" ht="17.25" customHeight="1">
      <c r="A16" s="1" t="s">
        <v>379</v>
      </c>
      <c r="C16" s="96" t="e">
        <f>": "&amp;silabus!#REF!&amp;" JP"</f>
        <v>#REF!</v>
      </c>
      <c r="D16" s="96"/>
      <c r="K16" s="96" t="e">
        <f>silabus!#REF!</f>
        <v>#REF!</v>
      </c>
      <c r="L16" s="1" t="e">
        <f>K16*45</f>
        <v>#REF!</v>
      </c>
      <c r="M16" s="1" t="e">
        <f>L16-H49-H53</f>
        <v>#REF!</v>
      </c>
      <c r="N16" s="1" t="s">
        <v>80</v>
      </c>
    </row>
    <row r="17" spans="1:14" ht="17.25" customHeight="1">
      <c r="A17" s="1" t="s">
        <v>380</v>
      </c>
      <c r="C17" s="96" t="e">
        <f>": "&amp;silabus!#REF!&amp;" JP"</f>
        <v>#REF!</v>
      </c>
      <c r="D17" s="96"/>
      <c r="K17" s="96" t="e">
        <f>silabus!#REF!</f>
        <v>#REF!</v>
      </c>
      <c r="L17" s="1" t="e">
        <f>K17*45</f>
        <v>#REF!</v>
      </c>
      <c r="M17" s="1" t="e">
        <f>L17</f>
        <v>#REF!</v>
      </c>
      <c r="N17" s="1" t="s">
        <v>80</v>
      </c>
    </row>
    <row r="19" spans="1:14" ht="17.25" customHeight="1">
      <c r="A19" s="5" t="s">
        <v>59</v>
      </c>
    </row>
    <row r="20" spans="1:14" ht="17.25" customHeight="1">
      <c r="A20" s="327" t="str">
        <f>silabus!$A$14&amp;" "&amp;silabus!$B$14</f>
        <v>KI-1 : Menghayati dan mengamalkan ajaran agama yang dianutnya</v>
      </c>
      <c r="B20" s="327"/>
      <c r="C20" s="327"/>
      <c r="D20" s="327"/>
      <c r="E20" s="327"/>
      <c r="F20" s="327"/>
      <c r="G20" s="327"/>
      <c r="H20" s="327"/>
      <c r="I20" s="327"/>
      <c r="J20" s="327"/>
    </row>
    <row r="21" spans="1:14" ht="17.25" customHeight="1">
      <c r="A21" s="327" t="str">
        <f>silabus!$A$15&amp;" "&amp;silabus!$B$15</f>
        <v>KI-2 : Menghayati dan mengamalkan perilaku jujur, disiplin, santun, peduli (gotong royong, kerja sama, toleran, damai), bertanggung-jawab, responsif, dan proaktif melalui keteladanan, pemberian nasihat, penguatan, pembiasaan, dan pengkondisian secara berkesinambungan serta menunjukkan sikap sebagai bagian dari solusi atas berbagai permasalahan dalam berinteraksi secara efektif dengan lingkungan sosial dan alam serta dalam menempatkan diri sebagai cerminan bangsa dalam pergaulan dunia</v>
      </c>
      <c r="B21" s="327"/>
      <c r="C21" s="327"/>
      <c r="D21" s="327"/>
      <c r="E21" s="327"/>
      <c r="F21" s="327"/>
      <c r="G21" s="327"/>
      <c r="H21" s="327"/>
      <c r="I21" s="327"/>
      <c r="J21" s="327"/>
    </row>
    <row r="22" spans="1:14" ht="65.25" customHeight="1">
      <c r="A22" s="327" t="str">
        <f>silabus!$A$16&amp;" "&amp;silabus!$B$16</f>
        <v>KI-3 : Memahami, menerapkan, menganalisis, dan mengevaluasi tentang pengetahuan faktual, konseptual, operasional dasar, dan metakognitif sesuai dengan bidang dan lingkup kerja Bisnis Daring dan Pemasaran pada tingkat teknis, spesifik, detil, dan kompleks, berkenaan dengan ilmu pengetahuan, teknologi, seni, budaya, dan humaniora dalam konteks pengembangan potensi diri sebagai bagian dari keluarga, sekolah, dunia kerja, warga masyarakat nasional, regional, dan internasional.</v>
      </c>
      <c r="B22" s="327"/>
      <c r="C22" s="327"/>
      <c r="D22" s="327"/>
      <c r="E22" s="327"/>
      <c r="F22" s="327"/>
      <c r="G22" s="327"/>
      <c r="H22" s="327"/>
      <c r="I22" s="327"/>
      <c r="J22" s="327"/>
    </row>
    <row r="23" spans="1:14" ht="97.5" customHeight="1">
      <c r="A23" s="327" t="str">
        <f>silabus!$A$17&amp;" "&amp;silabus!$B$17</f>
        <v>KI-4 : Melaksanakan tugas spesifik dengan menggunakan alat, informasi, dan prosedur kerja yang lazim dilakukan serta memecahkan masalah sesuai dengan lingkup Administrasi Umum sebagai Dasar Bidang Bisnis dan Manajemen. Menampilkan kinerja di bawah bimbingan dengan mutu dan kuantitas yang terukur sesuai dengan standar kompetensi kerja. Menunjukkan keterampilan menalar, mengolah, dan menyaji secara efektif, kreatif, produktif, kritis, mandiri, kolaboratif, komunikatif, dan solutif dalam ranah abstrak terkait dengan pengembangan dari yang dipelajarinya di sekolah, serta mampu melaksanakan tugas spesifik di bawah pengawasan langsung. Menunjukkan keterampilan mempersepsi, kesiapan, meniru, membiasakan, gerak mahir, menjadikan gerak alami dalam ranah konkret terkait dengan pengembangan dari yang dipelajarinya di sekolah, serta mampu melaksanakan tugas spesifik di bawah pengawasan langsung.</v>
      </c>
      <c r="B23" s="327"/>
      <c r="C23" s="327"/>
      <c r="D23" s="327"/>
      <c r="E23" s="327"/>
      <c r="F23" s="327"/>
      <c r="G23" s="327"/>
      <c r="H23" s="327"/>
      <c r="I23" s="327"/>
      <c r="J23" s="327"/>
    </row>
    <row r="25" spans="1:14" ht="17.25" customHeight="1">
      <c r="A25" s="5" t="s">
        <v>60</v>
      </c>
    </row>
    <row r="26" spans="1:14" ht="17.25" customHeight="1">
      <c r="A26" s="327" t="e">
        <f>silabus!#REF!</f>
        <v>#REF!</v>
      </c>
      <c r="B26" s="327"/>
      <c r="C26" s="327"/>
      <c r="D26" s="327"/>
      <c r="E26" s="327"/>
      <c r="F26" s="327"/>
      <c r="G26" s="327"/>
      <c r="H26" s="327"/>
      <c r="I26" s="327"/>
      <c r="J26" s="327"/>
    </row>
    <row r="27" spans="1:14" ht="17.25" customHeight="1">
      <c r="A27" s="327" t="e">
        <f>silabus!#REF!</f>
        <v>#REF!</v>
      </c>
      <c r="B27" s="327"/>
      <c r="C27" s="327"/>
      <c r="D27" s="327"/>
      <c r="E27" s="327"/>
      <c r="F27" s="327"/>
      <c r="G27" s="327"/>
      <c r="H27" s="327"/>
      <c r="I27" s="327"/>
      <c r="J27" s="327"/>
    </row>
    <row r="29" spans="1:14" ht="17.25" customHeight="1">
      <c r="A29" s="5" t="s">
        <v>92</v>
      </c>
    </row>
    <row r="30" spans="1:14" ht="49.5" customHeight="1">
      <c r="A30" s="327" t="e">
        <f>silabus!#REF!</f>
        <v>#REF!</v>
      </c>
      <c r="B30" s="327"/>
      <c r="C30" s="327"/>
      <c r="D30" s="327"/>
      <c r="E30" s="327"/>
      <c r="F30" s="327"/>
      <c r="G30" s="327"/>
      <c r="H30" s="327"/>
      <c r="I30" s="327"/>
      <c r="J30" s="327"/>
    </row>
    <row r="31" spans="1:14" ht="50.25" customHeight="1">
      <c r="A31" s="327" t="e">
        <f>silabus!#REF!</f>
        <v>#REF!</v>
      </c>
      <c r="B31" s="327"/>
      <c r="C31" s="327"/>
      <c r="D31" s="327"/>
      <c r="E31" s="327"/>
      <c r="F31" s="327"/>
      <c r="G31" s="327"/>
      <c r="H31" s="327"/>
      <c r="I31" s="327"/>
      <c r="J31" s="327"/>
    </row>
    <row r="33" spans="1:10" ht="17.25" customHeight="1">
      <c r="A33" s="5" t="s">
        <v>93</v>
      </c>
    </row>
    <row r="34" spans="1:10" ht="95.25" customHeight="1">
      <c r="A34" s="327" t="e">
        <f>matrik!#REF!</f>
        <v>#REF!</v>
      </c>
      <c r="B34" s="327"/>
      <c r="C34" s="327"/>
      <c r="D34" s="327"/>
      <c r="E34" s="327"/>
      <c r="F34" s="327"/>
      <c r="G34" s="327"/>
      <c r="H34" s="327"/>
      <c r="I34" s="327"/>
      <c r="J34" s="327"/>
    </row>
    <row r="35" spans="1:10" ht="82.5" customHeight="1">
      <c r="A35" s="327" t="e">
        <f>matrik!#REF!</f>
        <v>#REF!</v>
      </c>
      <c r="B35" s="327"/>
      <c r="C35" s="327"/>
      <c r="D35" s="327"/>
      <c r="E35" s="327"/>
      <c r="F35" s="327"/>
      <c r="G35" s="327"/>
      <c r="H35" s="327"/>
      <c r="I35" s="327"/>
      <c r="J35" s="327"/>
    </row>
    <row r="37" spans="1:10" ht="17.25" customHeight="1">
      <c r="A37" s="5" t="s">
        <v>94</v>
      </c>
    </row>
    <row r="38" spans="1:10" ht="66" customHeight="1">
      <c r="A38" s="327" t="e">
        <f>silabus!#REF!</f>
        <v>#REF!</v>
      </c>
      <c r="B38" s="327"/>
      <c r="C38" s="327"/>
      <c r="D38" s="327"/>
      <c r="E38" s="327"/>
      <c r="F38" s="327"/>
      <c r="G38" s="327"/>
      <c r="H38" s="327"/>
      <c r="I38" s="327"/>
      <c r="J38" s="327"/>
    </row>
    <row r="40" spans="1:10" ht="17.25" customHeight="1">
      <c r="A40" s="5" t="s">
        <v>95</v>
      </c>
    </row>
    <row r="41" spans="1:10" ht="17.25" customHeight="1">
      <c r="A41" s="1">
        <v>1</v>
      </c>
      <c r="B41" s="1" t="s">
        <v>370</v>
      </c>
      <c r="C41" s="1" t="str">
        <f>data!$C$13</f>
        <v>Saintifik</v>
      </c>
    </row>
    <row r="42" spans="1:10" ht="17.25" customHeight="1">
      <c r="A42" s="1">
        <v>2</v>
      </c>
      <c r="B42" s="1" t="s">
        <v>371</v>
      </c>
      <c r="C42" s="1" t="str">
        <f>data!$C$14</f>
        <v>Problem based learning</v>
      </c>
    </row>
    <row r="43" spans="1:10" ht="17.25" customHeight="1">
      <c r="A43" s="1">
        <v>3</v>
      </c>
      <c r="B43" s="1" t="s">
        <v>372</v>
      </c>
      <c r="C43" s="1" t="str">
        <f>data!$C$15</f>
        <v>Paparan, diskusi, tanya jawab, praktik dan eksperimen</v>
      </c>
    </row>
    <row r="45" spans="1:10" ht="17.25" customHeight="1">
      <c r="A45" s="5" t="s">
        <v>96</v>
      </c>
    </row>
    <row r="46" spans="1:10" ht="17.25" customHeight="1">
      <c r="A46" s="1">
        <v>1</v>
      </c>
      <c r="B46" s="1" t="str">
        <f>"Pertemuan ke "&amp;A46&amp;" = "&amp;data!$C$12&amp;" JP"</f>
        <v>Pertemuan ke 1 = 6 JP</v>
      </c>
    </row>
    <row r="47" spans="1:10" s="307" customFormat="1" ht="63">
      <c r="A47" s="467" t="s">
        <v>97</v>
      </c>
      <c r="B47" s="337"/>
      <c r="C47" s="467" t="s">
        <v>18</v>
      </c>
      <c r="D47" s="468"/>
      <c r="E47" s="467" t="str">
        <f>"Deskripsi Kegiatan / Pendekatan "&amp;C41</f>
        <v>Deskripsi Kegiatan / Pendekatan Saintifik</v>
      </c>
      <c r="F47" s="474"/>
      <c r="G47" s="468"/>
      <c r="H47" s="306" t="s">
        <v>384</v>
      </c>
    </row>
    <row r="48" spans="1:10" ht="17.25" customHeight="1">
      <c r="A48" s="463" t="s">
        <v>98</v>
      </c>
      <c r="B48" s="464"/>
      <c r="C48" s="464"/>
      <c r="D48" s="464"/>
      <c r="E48" s="464"/>
      <c r="F48" s="464"/>
      <c r="G48" s="464"/>
      <c r="H48" s="465"/>
    </row>
    <row r="49" spans="1:8" ht="213.75" customHeight="1">
      <c r="A49" s="463"/>
      <c r="B49" s="465"/>
      <c r="C49" s="461"/>
      <c r="D49" s="462"/>
      <c r="E49" s="475" t="str">
        <f>"1. Guru memberi salam, selanjutnya menanyakan kabar peserta didik, dengan menyampaikan ucapan “Bagaimana kabar kalian hari ini? Sudah siapkah belajar? Siapa yang tidak hadir dalam pembelajaran hari ini"&amp;"
2. Guru meminta peserta didik untuk mengecek kerapian seragam dan kebersihan kelas, minimal di sekitar meja dan kursi tempat duduknya"&amp;"
3. Guru meminta salah satu peserta didik untuk memimpin do’a"&amp;" 
4. Guru mengajukan pertanyaan tentang, materi pelajaran
5. Guru menyampaikan KD dan tujuan pembelajaran ranah pengetahuan yang akan dicapai"&amp;"
6. Guru menyampaikan manfaat pelajaran
7. Guru membagi kelas dalam kelompok yang masing-masing beranggotakan 3 peserta didik"</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pengetahuan yang akan dicapai
6. Guru menyampaikan manfaat pelajaran
7. Guru membagi kelas dalam kelompok yang masing-masing beranggotakan 3 peserta didik</v>
      </c>
      <c r="F49" s="476"/>
      <c r="G49" s="477"/>
      <c r="H49" s="309">
        <v>15</v>
      </c>
    </row>
    <row r="50" spans="1:8" ht="17.25" customHeight="1">
      <c r="A50" s="463" t="s">
        <v>99</v>
      </c>
      <c r="B50" s="464"/>
      <c r="C50" s="464"/>
      <c r="D50" s="464"/>
      <c r="E50" s="464"/>
      <c r="F50" s="464"/>
      <c r="G50" s="464"/>
      <c r="H50" s="465"/>
    </row>
    <row r="51" spans="1:8" ht="297" customHeight="1">
      <c r="A51" s="463"/>
      <c r="B51" s="465"/>
      <c r="C51" s="475" t="str">
        <f>matrik!C13</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51" s="477"/>
      <c r="E51" s="475" t="e">
        <f>silabus!#REF!</f>
        <v>#REF!</v>
      </c>
      <c r="F51" s="476"/>
      <c r="G51" s="477"/>
      <c r="H51" s="309" t="e">
        <f>M16</f>
        <v>#REF!</v>
      </c>
    </row>
    <row r="52" spans="1:8" ht="17.25" customHeight="1">
      <c r="A52" s="463" t="s">
        <v>100</v>
      </c>
      <c r="B52" s="464"/>
      <c r="C52" s="464"/>
      <c r="D52" s="464"/>
      <c r="E52" s="464"/>
      <c r="F52" s="464"/>
      <c r="G52" s="464"/>
      <c r="H52" s="465"/>
    </row>
    <row r="53" spans="1:8" ht="112.5" customHeight="1">
      <c r="A53" s="463"/>
      <c r="B53" s="465"/>
      <c r="C53" s="463"/>
      <c r="D53" s="465"/>
      <c r="E53" s="475" t="s">
        <v>383</v>
      </c>
      <c r="F53" s="476"/>
      <c r="G53" s="477"/>
      <c r="H53" s="309">
        <v>15</v>
      </c>
    </row>
    <row r="55" spans="1:8" ht="17.25" customHeight="1">
      <c r="A55" s="1">
        <v>2</v>
      </c>
      <c r="B55" s="1" t="str">
        <f>"Pertemuan ke "&amp;A55&amp;" = "&amp;data!$C$12&amp;" JP"</f>
        <v>Pertemuan ke 2 = 6 JP</v>
      </c>
    </row>
    <row r="56" spans="1:8" ht="17.25" customHeight="1">
      <c r="A56" s="467" t="s">
        <v>97</v>
      </c>
      <c r="B56" s="337"/>
      <c r="C56" s="467" t="s">
        <v>18</v>
      </c>
      <c r="D56" s="468"/>
      <c r="E56" s="467" t="str">
        <f>E47</f>
        <v>Deskripsi Kegiatan / Pendekatan Saintifik</v>
      </c>
      <c r="F56" s="474"/>
      <c r="G56" s="468"/>
      <c r="H56" s="306" t="s">
        <v>35</v>
      </c>
    </row>
    <row r="57" spans="1:8" ht="17.25" customHeight="1">
      <c r="A57" s="463" t="s">
        <v>98</v>
      </c>
      <c r="B57" s="464"/>
      <c r="C57" s="464"/>
      <c r="D57" s="464"/>
      <c r="E57" s="464"/>
      <c r="F57" s="464"/>
      <c r="G57" s="464"/>
      <c r="H57" s="465"/>
    </row>
    <row r="58" spans="1:8" ht="213.75" customHeight="1">
      <c r="A58" s="463"/>
      <c r="B58" s="465"/>
      <c r="C58" s="489"/>
      <c r="D58" s="490"/>
      <c r="E58" s="475" t="str">
        <f>"1. Guru memberi salam, selanjutnya menanyakan kabar peserta didik, dengan menyampaikan ucapan “Bagaimana kabar kalian hari ini? Sudah siapkah belajar? Siapa yang tidak hadir dalam pembelajaran hari ini"&amp;"
2. Guru meminta peserta didik untuk mengecek kerapian seragam dan kebersihan kelas, minimal di sekitar meja dan kursi tempat duduknya"&amp;"
3. Guru meminta salah satu peserta didik untuk memimpin do’a"&amp;" 
4. Guru mengajukan pertanyaan tentang, materi pelajaran
5. Guru menyampaikan KD dan tujuan pembelajaran ranah keterampilan yang akan dicapai"&amp;"
6. Guru menyampaikan manfaat pelajaran
7. Guru membagi kelas dalam kelompok yang masing-masing beranggotakan 3 peserta didik"</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58" s="476"/>
      <c r="G58" s="477"/>
      <c r="H58" s="309">
        <f>H49</f>
        <v>15</v>
      </c>
    </row>
    <row r="59" spans="1:8" ht="17.25" customHeight="1">
      <c r="A59" s="463" t="s">
        <v>99</v>
      </c>
      <c r="B59" s="464"/>
      <c r="C59" s="464"/>
      <c r="D59" s="464"/>
      <c r="E59" s="464"/>
      <c r="F59" s="464"/>
      <c r="G59" s="464"/>
      <c r="H59" s="465"/>
    </row>
    <row r="60" spans="1:8" ht="301.5" customHeight="1">
      <c r="A60" s="463"/>
      <c r="B60" s="465"/>
      <c r="C60" s="475" t="str">
        <f>C51</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60" s="477"/>
      <c r="E60" s="475" t="e">
        <f>E51</f>
        <v>#REF!</v>
      </c>
      <c r="F60" s="476"/>
      <c r="G60" s="477"/>
      <c r="H60" s="309" t="e">
        <f>H51</f>
        <v>#REF!</v>
      </c>
    </row>
    <row r="61" spans="1:8" ht="17.25" customHeight="1">
      <c r="A61" s="463" t="s">
        <v>100</v>
      </c>
      <c r="B61" s="464"/>
      <c r="C61" s="464"/>
      <c r="D61" s="464"/>
      <c r="E61" s="464"/>
      <c r="F61" s="464"/>
      <c r="G61" s="464"/>
      <c r="H61" s="465"/>
    </row>
    <row r="62" spans="1:8" ht="112.5" customHeight="1">
      <c r="A62" s="463"/>
      <c r="B62" s="465"/>
      <c r="C62" s="336"/>
      <c r="D62" s="337"/>
      <c r="E62" s="475" t="str">
        <f>E53</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62" s="476"/>
      <c r="G62" s="477"/>
      <c r="H62" s="309">
        <f>H53</f>
        <v>15</v>
      </c>
    </row>
    <row r="63" spans="1:8" ht="17.25" hidden="1" customHeight="1"/>
    <row r="64" spans="1:8" ht="17.25" hidden="1" customHeight="1">
      <c r="A64" s="1">
        <v>3</v>
      </c>
      <c r="B64" s="1" t="str">
        <f>"Pertemuan ke "&amp;A64&amp;" = "&amp;data!$C$12&amp;" JP"</f>
        <v>Pertemuan ke 3 = 6 JP</v>
      </c>
    </row>
    <row r="65" spans="1:8" ht="17.25" hidden="1" customHeight="1">
      <c r="A65" s="467" t="s">
        <v>97</v>
      </c>
      <c r="B65" s="337"/>
      <c r="C65" s="467" t="s">
        <v>18</v>
      </c>
      <c r="D65" s="468"/>
      <c r="E65" s="467" t="str">
        <f>E56</f>
        <v>Deskripsi Kegiatan / Pendekatan Saintifik</v>
      </c>
      <c r="F65" s="474"/>
      <c r="G65" s="468"/>
      <c r="H65" s="306" t="s">
        <v>35</v>
      </c>
    </row>
    <row r="66" spans="1:8" ht="17.25" hidden="1" customHeight="1">
      <c r="A66" s="463" t="s">
        <v>98</v>
      </c>
      <c r="B66" s="464"/>
      <c r="C66" s="464"/>
      <c r="D66" s="464"/>
      <c r="E66" s="464"/>
      <c r="F66" s="464"/>
      <c r="G66" s="464"/>
      <c r="H66" s="465"/>
    </row>
    <row r="67" spans="1:8" ht="213.75" hidden="1" customHeight="1">
      <c r="A67" s="463"/>
      <c r="B67" s="465"/>
      <c r="C67" s="461"/>
      <c r="D67" s="462"/>
      <c r="E67" s="475" t="str">
        <f>E58</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67" s="476"/>
      <c r="G67" s="477"/>
      <c r="H67" s="310">
        <f>H58</f>
        <v>15</v>
      </c>
    </row>
    <row r="68" spans="1:8" ht="17.25" hidden="1" customHeight="1">
      <c r="A68" s="463" t="s">
        <v>99</v>
      </c>
      <c r="B68" s="464"/>
      <c r="C68" s="464"/>
      <c r="D68" s="464"/>
      <c r="E68" s="464"/>
      <c r="F68" s="464"/>
      <c r="G68" s="464"/>
      <c r="H68" s="465"/>
    </row>
    <row r="69" spans="1:8" ht="234.75" hidden="1" customHeight="1">
      <c r="A69" s="463"/>
      <c r="B69" s="465"/>
      <c r="C69" s="475" t="str">
        <f>C60</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69" s="477"/>
      <c r="E69" s="475" t="e">
        <f>E60</f>
        <v>#REF!</v>
      </c>
      <c r="F69" s="476"/>
      <c r="G69" s="477"/>
      <c r="H69" s="309" t="e">
        <f>H60</f>
        <v>#REF!</v>
      </c>
    </row>
    <row r="70" spans="1:8" ht="17.25" hidden="1" customHeight="1">
      <c r="A70" s="463" t="s">
        <v>100</v>
      </c>
      <c r="B70" s="464"/>
      <c r="C70" s="464"/>
      <c r="D70" s="464"/>
      <c r="E70" s="464"/>
      <c r="F70" s="464"/>
      <c r="G70" s="464"/>
      <c r="H70" s="465"/>
    </row>
    <row r="71" spans="1:8" ht="112.5" hidden="1" customHeight="1">
      <c r="A71" s="463"/>
      <c r="B71" s="465"/>
      <c r="C71" s="336"/>
      <c r="D71" s="337"/>
      <c r="E71" s="475" t="str">
        <f>E62</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71" s="476"/>
      <c r="G71" s="477"/>
      <c r="H71" s="309">
        <f>H62</f>
        <v>15</v>
      </c>
    </row>
    <row r="72" spans="1:8" ht="17.25" hidden="1" customHeight="1"/>
    <row r="73" spans="1:8" ht="17.25" hidden="1" customHeight="1">
      <c r="A73" s="1">
        <v>4</v>
      </c>
      <c r="B73" s="1" t="str">
        <f>"Pertemuan ke "&amp;A73&amp;" = "&amp;data!$C$12&amp;" JP"</f>
        <v>Pertemuan ke 4 = 6 JP</v>
      </c>
    </row>
    <row r="74" spans="1:8" ht="17.25" hidden="1" customHeight="1">
      <c r="A74" s="467" t="s">
        <v>97</v>
      </c>
      <c r="B74" s="337"/>
      <c r="C74" s="467" t="s">
        <v>18</v>
      </c>
      <c r="D74" s="468"/>
      <c r="E74" s="467" t="str">
        <f>E65</f>
        <v>Deskripsi Kegiatan / Pendekatan Saintifik</v>
      </c>
      <c r="F74" s="474"/>
      <c r="G74" s="468"/>
      <c r="H74" s="306" t="s">
        <v>35</v>
      </c>
    </row>
    <row r="75" spans="1:8" ht="17.25" hidden="1" customHeight="1">
      <c r="A75" s="463" t="s">
        <v>98</v>
      </c>
      <c r="B75" s="464"/>
      <c r="C75" s="464"/>
      <c r="D75" s="464"/>
      <c r="E75" s="464"/>
      <c r="F75" s="464"/>
      <c r="G75" s="464"/>
      <c r="H75" s="465"/>
    </row>
    <row r="76" spans="1:8" ht="213.75" hidden="1" customHeight="1">
      <c r="A76" s="463"/>
      <c r="B76" s="465"/>
      <c r="C76" s="336"/>
      <c r="D76" s="337"/>
      <c r="E76" s="475" t="str">
        <f>E67</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76" s="476"/>
      <c r="G76" s="477"/>
      <c r="H76" s="309">
        <f>H67</f>
        <v>15</v>
      </c>
    </row>
    <row r="77" spans="1:8" ht="17.25" hidden="1" customHeight="1">
      <c r="A77" s="463" t="s">
        <v>99</v>
      </c>
      <c r="B77" s="464"/>
      <c r="C77" s="464"/>
      <c r="D77" s="464"/>
      <c r="E77" s="464"/>
      <c r="F77" s="464"/>
      <c r="G77" s="464"/>
      <c r="H77" s="465"/>
    </row>
    <row r="78" spans="1:8" ht="235.5" hidden="1" customHeight="1">
      <c r="A78" s="463"/>
      <c r="B78" s="465"/>
      <c r="C78" s="475" t="str">
        <f>C69</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78" s="477"/>
      <c r="E78" s="475" t="e">
        <f>E69</f>
        <v>#REF!</v>
      </c>
      <c r="F78" s="476"/>
      <c r="G78" s="477"/>
      <c r="H78" s="309" t="e">
        <f>H69</f>
        <v>#REF!</v>
      </c>
    </row>
    <row r="79" spans="1:8" ht="17.25" hidden="1" customHeight="1">
      <c r="A79" s="463" t="s">
        <v>100</v>
      </c>
      <c r="B79" s="464"/>
      <c r="C79" s="464"/>
      <c r="D79" s="464"/>
      <c r="E79" s="464"/>
      <c r="F79" s="464"/>
      <c r="G79" s="464"/>
      <c r="H79" s="465"/>
    </row>
    <row r="80" spans="1:8" ht="112.5" hidden="1" customHeight="1">
      <c r="A80" s="463"/>
      <c r="B80" s="465"/>
      <c r="C80" s="336"/>
      <c r="D80" s="337"/>
      <c r="E80" s="475" t="str">
        <f>E71</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80" s="476"/>
      <c r="G80" s="477"/>
      <c r="H80" s="309">
        <f>H71</f>
        <v>15</v>
      </c>
    </row>
    <row r="81" spans="1:8" ht="17.25" hidden="1" customHeight="1"/>
    <row r="82" spans="1:8" ht="17.25" hidden="1" customHeight="1">
      <c r="A82" s="1">
        <v>5</v>
      </c>
      <c r="B82" s="1" t="str">
        <f>"Pertemuan ke "&amp;A82&amp;" = "&amp;data!$C$12&amp;" JP"</f>
        <v>Pertemuan ke 5 = 6 JP</v>
      </c>
    </row>
    <row r="83" spans="1:8" ht="17.25" hidden="1" customHeight="1">
      <c r="A83" s="467" t="s">
        <v>97</v>
      </c>
      <c r="B83" s="337"/>
      <c r="C83" s="467" t="s">
        <v>18</v>
      </c>
      <c r="D83" s="468"/>
      <c r="E83" s="467" t="str">
        <f>E74</f>
        <v>Deskripsi Kegiatan / Pendekatan Saintifik</v>
      </c>
      <c r="F83" s="474"/>
      <c r="G83" s="468"/>
      <c r="H83" s="306" t="s">
        <v>35</v>
      </c>
    </row>
    <row r="84" spans="1:8" ht="17.25" hidden="1" customHeight="1">
      <c r="A84" s="463" t="s">
        <v>98</v>
      </c>
      <c r="B84" s="464"/>
      <c r="C84" s="464"/>
      <c r="D84" s="464"/>
      <c r="E84" s="464"/>
      <c r="F84" s="464"/>
      <c r="G84" s="464"/>
      <c r="H84" s="465"/>
    </row>
    <row r="85" spans="1:8" ht="17.25" hidden="1" customHeight="1">
      <c r="A85" s="463"/>
      <c r="B85" s="465"/>
      <c r="C85" s="336"/>
      <c r="D85" s="337"/>
      <c r="E85" s="336" t="str">
        <f>E76</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85" s="473"/>
      <c r="G85" s="337"/>
      <c r="H85" s="309">
        <f>H76</f>
        <v>15</v>
      </c>
    </row>
    <row r="86" spans="1:8" ht="17.25" hidden="1" customHeight="1">
      <c r="A86" s="463" t="s">
        <v>99</v>
      </c>
      <c r="B86" s="464"/>
      <c r="C86" s="464"/>
      <c r="D86" s="464"/>
      <c r="E86" s="464"/>
      <c r="F86" s="464"/>
      <c r="G86" s="464"/>
      <c r="H86" s="465"/>
    </row>
    <row r="87" spans="1:8" ht="17.25" hidden="1" customHeight="1">
      <c r="A87" s="463"/>
      <c r="B87" s="465"/>
      <c r="C87" s="336" t="str">
        <f>C78</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87" s="337"/>
      <c r="E87" s="336" t="e">
        <f>E78</f>
        <v>#REF!</v>
      </c>
      <c r="F87" s="473"/>
      <c r="G87" s="337"/>
      <c r="H87" s="309" t="e">
        <f>H78</f>
        <v>#REF!</v>
      </c>
    </row>
    <row r="88" spans="1:8" ht="17.25" hidden="1" customHeight="1">
      <c r="A88" s="463" t="s">
        <v>100</v>
      </c>
      <c r="B88" s="464"/>
      <c r="C88" s="464"/>
      <c r="D88" s="464"/>
      <c r="E88" s="464"/>
      <c r="F88" s="464"/>
      <c r="G88" s="464"/>
      <c r="H88" s="465"/>
    </row>
    <row r="89" spans="1:8" ht="17.25" hidden="1" customHeight="1">
      <c r="A89" s="463"/>
      <c r="B89" s="465"/>
      <c r="C89" s="336"/>
      <c r="D89" s="337"/>
      <c r="E89" s="336" t="str">
        <f>E80</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89" s="473"/>
      <c r="G89" s="337"/>
      <c r="H89" s="309">
        <f>H80</f>
        <v>15</v>
      </c>
    </row>
    <row r="90" spans="1:8" ht="17.25" hidden="1" customHeight="1"/>
    <row r="91" spans="1:8" ht="17.25" hidden="1" customHeight="1">
      <c r="A91" s="1">
        <v>6</v>
      </c>
      <c r="B91" s="1" t="str">
        <f>"Pertemuan ke "&amp;A91&amp;" = "&amp;data!$C$12&amp;" JP"</f>
        <v>Pertemuan ke 6 = 6 JP</v>
      </c>
    </row>
    <row r="92" spans="1:8" ht="17.25" hidden="1" customHeight="1">
      <c r="A92" s="467" t="s">
        <v>97</v>
      </c>
      <c r="B92" s="337"/>
      <c r="C92" s="467" t="s">
        <v>18</v>
      </c>
      <c r="D92" s="468"/>
      <c r="E92" s="467" t="str">
        <f>E83</f>
        <v>Deskripsi Kegiatan / Pendekatan Saintifik</v>
      </c>
      <c r="F92" s="474"/>
      <c r="G92" s="468"/>
      <c r="H92" s="306" t="s">
        <v>35</v>
      </c>
    </row>
    <row r="93" spans="1:8" ht="17.25" hidden="1" customHeight="1">
      <c r="A93" s="463" t="s">
        <v>98</v>
      </c>
      <c r="B93" s="464"/>
      <c r="C93" s="464"/>
      <c r="D93" s="464"/>
      <c r="E93" s="464"/>
      <c r="F93" s="464"/>
      <c r="G93" s="464"/>
      <c r="H93" s="465"/>
    </row>
    <row r="94" spans="1:8" ht="17.25" hidden="1" customHeight="1">
      <c r="A94" s="463"/>
      <c r="B94" s="465"/>
      <c r="C94" s="336"/>
      <c r="D94" s="337"/>
      <c r="E94" s="336" t="str">
        <f>E85</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94" s="473"/>
      <c r="G94" s="337"/>
      <c r="H94" s="309">
        <f>H85</f>
        <v>15</v>
      </c>
    </row>
    <row r="95" spans="1:8" ht="17.25" hidden="1" customHeight="1">
      <c r="A95" s="463" t="s">
        <v>99</v>
      </c>
      <c r="B95" s="464"/>
      <c r="C95" s="464"/>
      <c r="D95" s="464"/>
      <c r="E95" s="464"/>
      <c r="F95" s="464"/>
      <c r="G95" s="464"/>
      <c r="H95" s="465"/>
    </row>
    <row r="96" spans="1:8" ht="17.25" hidden="1" customHeight="1">
      <c r="A96" s="463"/>
      <c r="B96" s="465"/>
      <c r="C96" s="336" t="str">
        <f>C87</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96" s="337"/>
      <c r="E96" s="336" t="e">
        <f>E87</f>
        <v>#REF!</v>
      </c>
      <c r="F96" s="473"/>
      <c r="G96" s="337"/>
      <c r="H96" s="309" t="e">
        <f>H87</f>
        <v>#REF!</v>
      </c>
    </row>
    <row r="97" spans="1:8" ht="17.25" hidden="1" customHeight="1">
      <c r="A97" s="463" t="s">
        <v>100</v>
      </c>
      <c r="B97" s="464"/>
      <c r="C97" s="464"/>
      <c r="D97" s="464"/>
      <c r="E97" s="464"/>
      <c r="F97" s="464"/>
      <c r="G97" s="464"/>
      <c r="H97" s="465"/>
    </row>
    <row r="98" spans="1:8" ht="17.25" hidden="1" customHeight="1">
      <c r="A98" s="463"/>
      <c r="B98" s="465"/>
      <c r="C98" s="336"/>
      <c r="D98" s="337"/>
      <c r="E98" s="336" t="str">
        <f>E89</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98" s="473"/>
      <c r="G98" s="337"/>
      <c r="H98" s="309">
        <f>H89</f>
        <v>15</v>
      </c>
    </row>
    <row r="99" spans="1:8" ht="17.25" hidden="1" customHeight="1"/>
    <row r="100" spans="1:8" ht="17.25" hidden="1" customHeight="1">
      <c r="A100" s="1">
        <v>7</v>
      </c>
      <c r="B100" s="1" t="str">
        <f>"Pertemuan ke "&amp;A100&amp;" = "&amp;data!$C$12&amp;" JP"</f>
        <v>Pertemuan ke 7 = 6 JP</v>
      </c>
    </row>
    <row r="101" spans="1:8" ht="17.25" hidden="1" customHeight="1">
      <c r="A101" s="467" t="s">
        <v>97</v>
      </c>
      <c r="B101" s="337"/>
      <c r="C101" s="467" t="s">
        <v>18</v>
      </c>
      <c r="D101" s="468"/>
      <c r="E101" s="467" t="str">
        <f>E92</f>
        <v>Deskripsi Kegiatan / Pendekatan Saintifik</v>
      </c>
      <c r="F101" s="474"/>
      <c r="G101" s="468"/>
      <c r="H101" s="306" t="s">
        <v>35</v>
      </c>
    </row>
    <row r="102" spans="1:8" ht="17.25" hidden="1" customHeight="1">
      <c r="A102" s="463" t="s">
        <v>98</v>
      </c>
      <c r="B102" s="464"/>
      <c r="C102" s="464"/>
      <c r="D102" s="464"/>
      <c r="E102" s="464"/>
      <c r="F102" s="464"/>
      <c r="G102" s="464"/>
      <c r="H102" s="465"/>
    </row>
    <row r="103" spans="1:8" ht="17.25" hidden="1" customHeight="1">
      <c r="A103" s="463"/>
      <c r="B103" s="465"/>
      <c r="C103" s="336"/>
      <c r="D103" s="337"/>
      <c r="E103" s="336" t="str">
        <f>E94</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03" s="473"/>
      <c r="G103" s="337"/>
      <c r="H103" s="309">
        <f>H94</f>
        <v>15</v>
      </c>
    </row>
    <row r="104" spans="1:8" ht="17.25" hidden="1" customHeight="1">
      <c r="A104" s="463" t="s">
        <v>99</v>
      </c>
      <c r="B104" s="464"/>
      <c r="C104" s="464"/>
      <c r="D104" s="464"/>
      <c r="E104" s="464"/>
      <c r="F104" s="464"/>
      <c r="G104" s="464"/>
      <c r="H104" s="465"/>
    </row>
    <row r="105" spans="1:8" ht="17.25" hidden="1" customHeight="1">
      <c r="A105" s="463"/>
      <c r="B105" s="465"/>
      <c r="C105" s="336" t="str">
        <f>C96</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05" s="337"/>
      <c r="E105" s="336" t="e">
        <f>E96</f>
        <v>#REF!</v>
      </c>
      <c r="F105" s="473"/>
      <c r="G105" s="337"/>
      <c r="H105" s="309" t="e">
        <f>H96</f>
        <v>#REF!</v>
      </c>
    </row>
    <row r="106" spans="1:8" ht="17.25" hidden="1" customHeight="1">
      <c r="A106" s="463" t="s">
        <v>100</v>
      </c>
      <c r="B106" s="464"/>
      <c r="C106" s="464"/>
      <c r="D106" s="464"/>
      <c r="E106" s="464"/>
      <c r="F106" s="464"/>
      <c r="G106" s="464"/>
      <c r="H106" s="465"/>
    </row>
    <row r="107" spans="1:8" ht="17.25" hidden="1" customHeight="1">
      <c r="A107" s="463"/>
      <c r="B107" s="465"/>
      <c r="C107" s="336"/>
      <c r="D107" s="337"/>
      <c r="E107" s="336" t="str">
        <f>E98</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07" s="473"/>
      <c r="G107" s="337"/>
      <c r="H107" s="309">
        <f>H98</f>
        <v>15</v>
      </c>
    </row>
    <row r="108" spans="1:8" ht="17.25" hidden="1" customHeight="1"/>
    <row r="109" spans="1:8" ht="17.25" hidden="1" customHeight="1">
      <c r="A109" s="1">
        <v>8</v>
      </c>
      <c r="B109" s="1" t="str">
        <f>"Pertemuan ke "&amp;A109&amp;" = "&amp;data!$C$12&amp;" JP"</f>
        <v>Pertemuan ke 8 = 6 JP</v>
      </c>
    </row>
    <row r="110" spans="1:8" ht="17.25" hidden="1" customHeight="1">
      <c r="A110" s="467" t="s">
        <v>97</v>
      </c>
      <c r="B110" s="337"/>
      <c r="C110" s="467" t="s">
        <v>18</v>
      </c>
      <c r="D110" s="468"/>
      <c r="E110" s="467" t="str">
        <f>E101</f>
        <v>Deskripsi Kegiatan / Pendekatan Saintifik</v>
      </c>
      <c r="F110" s="474"/>
      <c r="G110" s="468"/>
      <c r="H110" s="306" t="s">
        <v>35</v>
      </c>
    </row>
    <row r="111" spans="1:8" ht="17.25" hidden="1" customHeight="1">
      <c r="A111" s="463" t="s">
        <v>98</v>
      </c>
      <c r="B111" s="464"/>
      <c r="C111" s="464"/>
      <c r="D111" s="464"/>
      <c r="E111" s="464"/>
      <c r="F111" s="464"/>
      <c r="G111" s="464"/>
      <c r="H111" s="465"/>
    </row>
    <row r="112" spans="1:8" ht="17.25" hidden="1" customHeight="1">
      <c r="A112" s="463"/>
      <c r="B112" s="465"/>
      <c r="C112" s="336"/>
      <c r="D112" s="337"/>
      <c r="E112" s="336" t="str">
        <f>E103</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12" s="473"/>
      <c r="G112" s="337"/>
      <c r="H112" s="309">
        <f>H103</f>
        <v>15</v>
      </c>
    </row>
    <row r="113" spans="1:8" ht="17.25" hidden="1" customHeight="1">
      <c r="A113" s="463" t="s">
        <v>99</v>
      </c>
      <c r="B113" s="464"/>
      <c r="C113" s="464"/>
      <c r="D113" s="464"/>
      <c r="E113" s="464"/>
      <c r="F113" s="464"/>
      <c r="G113" s="464"/>
      <c r="H113" s="465"/>
    </row>
    <row r="114" spans="1:8" ht="17.25" hidden="1" customHeight="1">
      <c r="A114" s="463"/>
      <c r="B114" s="465"/>
      <c r="C114" s="336" t="str">
        <f>C105</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14" s="337"/>
      <c r="E114" s="336" t="e">
        <f>E105</f>
        <v>#REF!</v>
      </c>
      <c r="F114" s="473"/>
      <c r="G114" s="337"/>
      <c r="H114" s="309" t="e">
        <f>H105</f>
        <v>#REF!</v>
      </c>
    </row>
    <row r="115" spans="1:8" ht="17.25" hidden="1" customHeight="1">
      <c r="A115" s="463" t="s">
        <v>100</v>
      </c>
      <c r="B115" s="464"/>
      <c r="C115" s="464"/>
      <c r="D115" s="464"/>
      <c r="E115" s="464"/>
      <c r="F115" s="464"/>
      <c r="G115" s="464"/>
      <c r="H115" s="465"/>
    </row>
    <row r="116" spans="1:8" ht="17.25" hidden="1" customHeight="1">
      <c r="A116" s="463"/>
      <c r="B116" s="465"/>
      <c r="C116" s="336"/>
      <c r="D116" s="337"/>
      <c r="E116" s="336" t="str">
        <f>E107</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16" s="473"/>
      <c r="G116" s="337"/>
      <c r="H116" s="309">
        <f>H107</f>
        <v>15</v>
      </c>
    </row>
    <row r="117" spans="1:8" ht="17.25" hidden="1" customHeight="1"/>
    <row r="118" spans="1:8" ht="17.25" hidden="1" customHeight="1">
      <c r="A118" s="1">
        <v>9</v>
      </c>
      <c r="B118" s="1" t="str">
        <f>"Pertemuan ke "&amp;A118&amp;" = "&amp;data!$C$12&amp;" JP"</f>
        <v>Pertemuan ke 9 = 6 JP</v>
      </c>
    </row>
    <row r="119" spans="1:8" ht="17.25" hidden="1" customHeight="1">
      <c r="A119" s="467" t="s">
        <v>97</v>
      </c>
      <c r="B119" s="337"/>
      <c r="C119" s="467" t="s">
        <v>18</v>
      </c>
      <c r="D119" s="468"/>
      <c r="E119" s="467" t="str">
        <f>E110</f>
        <v>Deskripsi Kegiatan / Pendekatan Saintifik</v>
      </c>
      <c r="F119" s="474"/>
      <c r="G119" s="468"/>
      <c r="H119" s="306" t="s">
        <v>35</v>
      </c>
    </row>
    <row r="120" spans="1:8" ht="17.25" hidden="1" customHeight="1">
      <c r="A120" s="463" t="s">
        <v>98</v>
      </c>
      <c r="B120" s="464"/>
      <c r="C120" s="464"/>
      <c r="D120" s="464"/>
      <c r="E120" s="464"/>
      <c r="F120" s="464"/>
      <c r="G120" s="464"/>
      <c r="H120" s="465"/>
    </row>
    <row r="121" spans="1:8" ht="17.25" hidden="1" customHeight="1">
      <c r="A121" s="463"/>
      <c r="B121" s="465"/>
      <c r="C121" s="336"/>
      <c r="D121" s="337"/>
      <c r="E121" s="336" t="str">
        <f>E112</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21" s="473"/>
      <c r="G121" s="337"/>
      <c r="H121" s="309">
        <f>H112</f>
        <v>15</v>
      </c>
    </row>
    <row r="122" spans="1:8" ht="17.25" hidden="1" customHeight="1">
      <c r="A122" s="463" t="s">
        <v>99</v>
      </c>
      <c r="B122" s="464"/>
      <c r="C122" s="464"/>
      <c r="D122" s="464"/>
      <c r="E122" s="464"/>
      <c r="F122" s="464"/>
      <c r="G122" s="464"/>
      <c r="H122" s="465"/>
    </row>
    <row r="123" spans="1:8" ht="17.25" hidden="1" customHeight="1">
      <c r="A123" s="463"/>
      <c r="B123" s="465"/>
      <c r="C123" s="336" t="str">
        <f>C114</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23" s="337"/>
      <c r="E123" s="336" t="e">
        <f>E114</f>
        <v>#REF!</v>
      </c>
      <c r="F123" s="473"/>
      <c r="G123" s="337"/>
      <c r="H123" s="309" t="e">
        <f>H114</f>
        <v>#REF!</v>
      </c>
    </row>
    <row r="124" spans="1:8" ht="17.25" hidden="1" customHeight="1">
      <c r="A124" s="463" t="s">
        <v>100</v>
      </c>
      <c r="B124" s="464"/>
      <c r="C124" s="464"/>
      <c r="D124" s="464"/>
      <c r="E124" s="464"/>
      <c r="F124" s="464"/>
      <c r="G124" s="464"/>
      <c r="H124" s="465"/>
    </row>
    <row r="125" spans="1:8" ht="17.25" hidden="1" customHeight="1">
      <c r="A125" s="463"/>
      <c r="B125" s="465"/>
      <c r="C125" s="336"/>
      <c r="D125" s="337"/>
      <c r="E125" s="336" t="str">
        <f>E116</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25" s="473"/>
      <c r="G125" s="337"/>
      <c r="H125" s="309">
        <f>H116</f>
        <v>15</v>
      </c>
    </row>
    <row r="126" spans="1:8" ht="17.25" hidden="1" customHeight="1"/>
    <row r="127" spans="1:8" ht="17.25" hidden="1" customHeight="1">
      <c r="A127" s="1">
        <v>10</v>
      </c>
      <c r="B127" s="1" t="str">
        <f>"Pertemuan ke "&amp;A127&amp;" = "&amp;data!$C$12&amp;" JP"</f>
        <v>Pertemuan ke 10 = 6 JP</v>
      </c>
    </row>
    <row r="128" spans="1:8" ht="17.25" hidden="1" customHeight="1">
      <c r="A128" s="467" t="s">
        <v>97</v>
      </c>
      <c r="B128" s="337"/>
      <c r="C128" s="467" t="s">
        <v>18</v>
      </c>
      <c r="D128" s="468"/>
      <c r="E128" s="467" t="str">
        <f>E119</f>
        <v>Deskripsi Kegiatan / Pendekatan Saintifik</v>
      </c>
      <c r="F128" s="474"/>
      <c r="G128" s="468"/>
      <c r="H128" s="306" t="s">
        <v>35</v>
      </c>
    </row>
    <row r="129" spans="1:8" ht="17.25" hidden="1" customHeight="1">
      <c r="A129" s="463" t="s">
        <v>98</v>
      </c>
      <c r="B129" s="464"/>
      <c r="C129" s="464"/>
      <c r="D129" s="464"/>
      <c r="E129" s="464"/>
      <c r="F129" s="464"/>
      <c r="G129" s="464"/>
      <c r="H129" s="465"/>
    </row>
    <row r="130" spans="1:8" ht="17.25" hidden="1" customHeight="1">
      <c r="A130" s="463"/>
      <c r="B130" s="465"/>
      <c r="C130" s="336"/>
      <c r="D130" s="337"/>
      <c r="E130" s="336" t="str">
        <f>E121</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30" s="473"/>
      <c r="G130" s="337"/>
      <c r="H130" s="309">
        <f>H121</f>
        <v>15</v>
      </c>
    </row>
    <row r="131" spans="1:8" ht="17.25" hidden="1" customHeight="1">
      <c r="A131" s="463" t="s">
        <v>99</v>
      </c>
      <c r="B131" s="464"/>
      <c r="C131" s="464"/>
      <c r="D131" s="464"/>
      <c r="E131" s="464"/>
      <c r="F131" s="464"/>
      <c r="G131" s="464"/>
      <c r="H131" s="465"/>
    </row>
    <row r="132" spans="1:8" ht="17.25" hidden="1" customHeight="1">
      <c r="A132" s="463"/>
      <c r="B132" s="465"/>
      <c r="C132" s="336" t="str">
        <f>C123</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32" s="337"/>
      <c r="E132" s="336" t="e">
        <f>E123</f>
        <v>#REF!</v>
      </c>
      <c r="F132" s="473"/>
      <c r="G132" s="337"/>
      <c r="H132" s="309" t="e">
        <f>H123</f>
        <v>#REF!</v>
      </c>
    </row>
    <row r="133" spans="1:8" ht="17.25" hidden="1" customHeight="1">
      <c r="A133" s="463" t="s">
        <v>100</v>
      </c>
      <c r="B133" s="464"/>
      <c r="C133" s="464"/>
      <c r="D133" s="464"/>
      <c r="E133" s="464"/>
      <c r="F133" s="464"/>
      <c r="G133" s="464"/>
      <c r="H133" s="465"/>
    </row>
    <row r="134" spans="1:8" ht="17.25" hidden="1" customHeight="1">
      <c r="A134" s="463"/>
      <c r="B134" s="465"/>
      <c r="C134" s="336"/>
      <c r="D134" s="337"/>
      <c r="E134" s="336" t="str">
        <f>E125</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34" s="473"/>
      <c r="G134" s="337"/>
      <c r="H134" s="309">
        <f>H125</f>
        <v>15</v>
      </c>
    </row>
    <row r="136" spans="1:8" ht="17.25" customHeight="1">
      <c r="A136" s="5" t="s">
        <v>101</v>
      </c>
    </row>
    <row r="137" spans="1:8" ht="17.25" customHeight="1">
      <c r="A137" s="1">
        <v>1</v>
      </c>
      <c r="B137" s="1" t="s">
        <v>108</v>
      </c>
    </row>
    <row r="138" spans="1:8" ht="17.25" customHeight="1">
      <c r="A138" s="310" t="s">
        <v>52</v>
      </c>
      <c r="B138" s="310" t="s">
        <v>102</v>
      </c>
      <c r="C138" s="310" t="s">
        <v>103</v>
      </c>
      <c r="D138" s="461" t="s">
        <v>104</v>
      </c>
      <c r="E138" s="462"/>
      <c r="F138" s="223"/>
      <c r="G138" s="223"/>
    </row>
    <row r="139" spans="1:8" ht="17.25" customHeight="1">
      <c r="A139" s="8">
        <v>1</v>
      </c>
      <c r="B139" s="308" t="s">
        <v>105</v>
      </c>
      <c r="C139" s="308" t="s">
        <v>144</v>
      </c>
      <c r="D139" s="467" t="s">
        <v>145</v>
      </c>
      <c r="E139" s="468"/>
      <c r="F139" s="15"/>
      <c r="G139" s="15"/>
    </row>
    <row r="140" spans="1:8" ht="17.25" customHeight="1">
      <c r="A140" s="8">
        <v>2</v>
      </c>
      <c r="B140" s="308" t="s">
        <v>106</v>
      </c>
      <c r="C140" s="308"/>
      <c r="D140" s="467"/>
      <c r="E140" s="468"/>
      <c r="F140" s="15"/>
      <c r="G140" s="15"/>
    </row>
    <row r="141" spans="1:8" ht="33.75" customHeight="1">
      <c r="A141" s="8"/>
      <c r="B141" s="308" t="e">
        <f>A26</f>
        <v>#REF!</v>
      </c>
      <c r="C141" s="308" t="s">
        <v>146</v>
      </c>
      <c r="D141" s="467" t="s">
        <v>147</v>
      </c>
      <c r="E141" s="468"/>
      <c r="F141" s="15"/>
      <c r="G141" s="15"/>
    </row>
    <row r="142" spans="1:8" ht="17.25" customHeight="1">
      <c r="A142" s="8">
        <v>3</v>
      </c>
      <c r="B142" s="308" t="s">
        <v>107</v>
      </c>
      <c r="C142" s="308"/>
      <c r="D142" s="467"/>
      <c r="E142" s="468"/>
      <c r="F142" s="15"/>
      <c r="G142" s="15"/>
    </row>
    <row r="143" spans="1:8" ht="34.5" customHeight="1">
      <c r="A143" s="8"/>
      <c r="B143" s="308" t="e">
        <f>A27</f>
        <v>#REF!</v>
      </c>
      <c r="C143" s="308" t="s">
        <v>148</v>
      </c>
      <c r="D143" s="467" t="s">
        <v>149</v>
      </c>
      <c r="E143" s="468"/>
      <c r="F143" s="15"/>
      <c r="G143" s="15"/>
    </row>
    <row r="145" spans="1:8" ht="17.25" customHeight="1">
      <c r="A145" s="1">
        <v>2</v>
      </c>
      <c r="B145" s="1" t="s">
        <v>179</v>
      </c>
    </row>
    <row r="146" spans="1:8" ht="17.25" customHeight="1">
      <c r="B146" s="1" t="s">
        <v>109</v>
      </c>
    </row>
    <row r="147" spans="1:8" ht="17.25" customHeight="1">
      <c r="B147" s="1" t="s">
        <v>150</v>
      </c>
    </row>
    <row r="148" spans="1:8" s="307" customFormat="1" ht="17.25" customHeight="1">
      <c r="A148" s="306" t="s">
        <v>52</v>
      </c>
      <c r="B148" s="306" t="s">
        <v>110</v>
      </c>
      <c r="C148" s="306" t="s">
        <v>111</v>
      </c>
      <c r="D148" s="306" t="s">
        <v>112</v>
      </c>
      <c r="E148" s="306" t="s">
        <v>113</v>
      </c>
      <c r="F148" s="306" t="s">
        <v>114</v>
      </c>
      <c r="G148" s="306" t="s">
        <v>115</v>
      </c>
      <c r="H148" s="1"/>
    </row>
    <row r="149" spans="1:8" ht="17.25" customHeight="1">
      <c r="A149" s="310"/>
      <c r="B149" s="310"/>
      <c r="C149" s="310" t="s">
        <v>177</v>
      </c>
      <c r="D149" s="310" t="s">
        <v>177</v>
      </c>
      <c r="E149" s="310" t="s">
        <v>177</v>
      </c>
      <c r="F149" s="310" t="s">
        <v>177</v>
      </c>
      <c r="G149" s="310"/>
    </row>
    <row r="150" spans="1:8" ht="17.25" customHeight="1">
      <c r="A150" s="8">
        <v>1</v>
      </c>
      <c r="B150" s="8" t="str">
        <f>pd!C6</f>
        <v>AHMAD JUNAIDI</v>
      </c>
      <c r="C150" s="8"/>
      <c r="D150" s="8"/>
      <c r="E150" s="8"/>
      <c r="F150" s="8"/>
      <c r="G150" s="8" t="str">
        <f>IF(COUNT(C150:F150)=0,"",IF(_xlfn.MODE.SNGL(C150:F150)=1,"Kurang",IF(_xlfn.MODE.SNGL(C150:F150)=2,"Cukup",IF(_xlfn.MODE.SNGL(C150:F150)=3,"Baik",IF(_xlfn.MODE.SNGL(C150:F150)=4,"Sangat Baik","")))))</f>
        <v/>
      </c>
    </row>
    <row r="151" spans="1:8" ht="17.25" customHeight="1">
      <c r="A151" s="8">
        <v>2</v>
      </c>
      <c r="B151" s="8" t="str">
        <f>pd!C7</f>
        <v>AHMAD RIYUDHA</v>
      </c>
      <c r="C151" s="8"/>
      <c r="D151" s="8"/>
      <c r="E151" s="8"/>
      <c r="F151" s="8"/>
      <c r="G151" s="8" t="str">
        <f t="shared" ref="G151:G189" si="0">IF(COUNT(C151:F151)=0,"",IF(_xlfn.MODE.SNGL(C151:F151)=1,"Kurang",IF(_xlfn.MODE.SNGL(C151:F151)=2,"Cukup",IF(_xlfn.MODE.SNGL(C151:F151)=3,"Baik",IF(_xlfn.MODE.SNGL(C151:F151)=4,"Sangat Baik","")))))</f>
        <v/>
      </c>
    </row>
    <row r="152" spans="1:8" ht="17.25" customHeight="1">
      <c r="A152" s="8">
        <v>3</v>
      </c>
      <c r="B152" s="8" t="str">
        <f>pd!C8</f>
        <v>AHMAD SAYUDINOR</v>
      </c>
      <c r="C152" s="8"/>
      <c r="D152" s="8"/>
      <c r="E152" s="8"/>
      <c r="F152" s="8"/>
      <c r="G152" s="8" t="str">
        <f t="shared" si="0"/>
        <v/>
      </c>
    </row>
    <row r="153" spans="1:8" ht="17.25" hidden="1" customHeight="1">
      <c r="A153" s="8">
        <v>4</v>
      </c>
      <c r="B153" s="8" t="str">
        <f>pd!C9</f>
        <v>HILMAN SYA'FEI</v>
      </c>
      <c r="C153" s="8"/>
      <c r="D153" s="8"/>
      <c r="E153" s="8"/>
      <c r="F153" s="8"/>
      <c r="G153" s="8" t="str">
        <f t="shared" si="0"/>
        <v/>
      </c>
    </row>
    <row r="154" spans="1:8" ht="17.25" hidden="1" customHeight="1">
      <c r="A154" s="8">
        <v>5</v>
      </c>
      <c r="B154" s="8" t="str">
        <f>pd!C10</f>
        <v>JAMALUDDIN</v>
      </c>
      <c r="C154" s="8"/>
      <c r="D154" s="8"/>
      <c r="E154" s="8"/>
      <c r="F154" s="8"/>
      <c r="G154" s="8" t="str">
        <f t="shared" si="0"/>
        <v/>
      </c>
    </row>
    <row r="155" spans="1:8" ht="17.25" hidden="1" customHeight="1">
      <c r="A155" s="8">
        <v>6</v>
      </c>
      <c r="B155" s="8" t="str">
        <f>pd!C11</f>
        <v>M. ADITYA RYANDI</v>
      </c>
      <c r="C155" s="8"/>
      <c r="D155" s="8"/>
      <c r="E155" s="8"/>
      <c r="F155" s="8"/>
      <c r="G155" s="8" t="str">
        <f t="shared" si="0"/>
        <v/>
      </c>
    </row>
    <row r="156" spans="1:8" ht="17.25" hidden="1" customHeight="1">
      <c r="A156" s="8">
        <v>7</v>
      </c>
      <c r="B156" s="8" t="str">
        <f>pd!C12</f>
        <v>M. ZAINAL AKBAR</v>
      </c>
      <c r="C156" s="8"/>
      <c r="D156" s="8"/>
      <c r="E156" s="8"/>
      <c r="F156" s="8"/>
      <c r="G156" s="8" t="str">
        <f t="shared" si="0"/>
        <v/>
      </c>
    </row>
    <row r="157" spans="1:8" ht="17.25" hidden="1" customHeight="1">
      <c r="A157" s="8">
        <v>8</v>
      </c>
      <c r="B157" s="8" t="str">
        <f>pd!C13</f>
        <v>MAULIDI</v>
      </c>
      <c r="C157" s="8"/>
      <c r="D157" s="8"/>
      <c r="E157" s="8"/>
      <c r="F157" s="8"/>
      <c r="G157" s="8" t="str">
        <f t="shared" si="0"/>
        <v/>
      </c>
    </row>
    <row r="158" spans="1:8" ht="17.25" hidden="1" customHeight="1">
      <c r="A158" s="8">
        <v>9</v>
      </c>
      <c r="B158" s="8" t="str">
        <f>pd!C14</f>
        <v>MUHAMMAD AGUS RIFANI</v>
      </c>
      <c r="C158" s="8"/>
      <c r="D158" s="8"/>
      <c r="E158" s="8"/>
      <c r="F158" s="8"/>
      <c r="G158" s="8" t="str">
        <f t="shared" si="0"/>
        <v/>
      </c>
    </row>
    <row r="159" spans="1:8" ht="17.25" hidden="1" customHeight="1">
      <c r="A159" s="8">
        <v>10</v>
      </c>
      <c r="B159" s="8" t="str">
        <f>pd!C15</f>
        <v>MUHAMMAD AKBAR</v>
      </c>
      <c r="C159" s="8"/>
      <c r="D159" s="8"/>
      <c r="E159" s="8"/>
      <c r="F159" s="8"/>
      <c r="G159" s="8" t="str">
        <f t="shared" si="0"/>
        <v/>
      </c>
    </row>
    <row r="160" spans="1:8" ht="17.25" hidden="1" customHeight="1">
      <c r="A160" s="8">
        <v>11</v>
      </c>
      <c r="B160" s="8" t="str">
        <f>pd!C16</f>
        <v>MUHAMMAD ALPIANOR</v>
      </c>
      <c r="C160" s="8"/>
      <c r="D160" s="8"/>
      <c r="E160" s="8"/>
      <c r="F160" s="8"/>
      <c r="G160" s="8" t="str">
        <f t="shared" si="0"/>
        <v/>
      </c>
    </row>
    <row r="161" spans="1:7" ht="17.25" hidden="1" customHeight="1">
      <c r="A161" s="8">
        <v>12</v>
      </c>
      <c r="B161" s="8" t="str">
        <f>pd!C17</f>
        <v>MUHAMMAD ANDRIAN</v>
      </c>
      <c r="C161" s="8"/>
      <c r="D161" s="8"/>
      <c r="E161" s="8"/>
      <c r="F161" s="8"/>
      <c r="G161" s="8" t="str">
        <f t="shared" si="0"/>
        <v/>
      </c>
    </row>
    <row r="162" spans="1:7" ht="17.25" hidden="1" customHeight="1">
      <c r="A162" s="8">
        <v>13</v>
      </c>
      <c r="B162" s="8" t="str">
        <f>pd!C18</f>
        <v>MUHAMMAD AZIDAN</v>
      </c>
      <c r="C162" s="8"/>
      <c r="D162" s="8"/>
      <c r="E162" s="8"/>
      <c r="F162" s="8"/>
      <c r="G162" s="8" t="str">
        <f t="shared" si="0"/>
        <v/>
      </c>
    </row>
    <row r="163" spans="1:7" ht="17.25" hidden="1" customHeight="1">
      <c r="A163" s="8">
        <v>14</v>
      </c>
      <c r="B163" s="8" t="str">
        <f>pd!C19</f>
        <v>MUHAMMAD FAHRIANSYAH</v>
      </c>
      <c r="C163" s="8"/>
      <c r="D163" s="8"/>
      <c r="E163" s="8"/>
      <c r="F163" s="8"/>
      <c r="G163" s="8" t="str">
        <f t="shared" si="0"/>
        <v/>
      </c>
    </row>
    <row r="164" spans="1:7" ht="17.25" hidden="1" customHeight="1">
      <c r="A164" s="8">
        <v>15</v>
      </c>
      <c r="B164" s="8" t="str">
        <f>pd!C20</f>
        <v>MUHAMMAD FAUZAN</v>
      </c>
      <c r="C164" s="8"/>
      <c r="D164" s="8"/>
      <c r="E164" s="8"/>
      <c r="F164" s="8"/>
      <c r="G164" s="8" t="str">
        <f t="shared" si="0"/>
        <v/>
      </c>
    </row>
    <row r="165" spans="1:7" ht="17.25" hidden="1" customHeight="1">
      <c r="A165" s="8">
        <v>16</v>
      </c>
      <c r="B165" s="8" t="str">
        <f>pd!C21</f>
        <v>MUHAMMAD FAZAL HAFIZH</v>
      </c>
      <c r="C165" s="8"/>
      <c r="D165" s="8"/>
      <c r="E165" s="8"/>
      <c r="F165" s="8"/>
      <c r="G165" s="8" t="str">
        <f t="shared" si="0"/>
        <v/>
      </c>
    </row>
    <row r="166" spans="1:7" ht="17.25" hidden="1" customHeight="1">
      <c r="A166" s="8">
        <v>17</v>
      </c>
      <c r="B166" s="8" t="str">
        <f>pd!C22</f>
        <v>MUHAMMAD FIKRI</v>
      </c>
      <c r="C166" s="8"/>
      <c r="D166" s="8"/>
      <c r="E166" s="8"/>
      <c r="F166" s="8"/>
      <c r="G166" s="8" t="str">
        <f t="shared" si="0"/>
        <v/>
      </c>
    </row>
    <row r="167" spans="1:7" ht="17.25" hidden="1" customHeight="1">
      <c r="A167" s="8">
        <v>18</v>
      </c>
      <c r="B167" s="8" t="str">
        <f>pd!C23</f>
        <v>MUHAMMAD IHWAN</v>
      </c>
      <c r="C167" s="8"/>
      <c r="D167" s="8"/>
      <c r="E167" s="8"/>
      <c r="F167" s="8"/>
      <c r="G167" s="8" t="str">
        <f t="shared" si="0"/>
        <v/>
      </c>
    </row>
    <row r="168" spans="1:7" ht="17.25" hidden="1" customHeight="1">
      <c r="A168" s="8">
        <v>19</v>
      </c>
      <c r="B168" s="8" t="str">
        <f>pd!C24</f>
        <v>MUHAMMAD IQBAL FIRDAUS</v>
      </c>
      <c r="C168" s="8"/>
      <c r="D168" s="8"/>
      <c r="E168" s="8"/>
      <c r="F168" s="8"/>
      <c r="G168" s="8" t="str">
        <f t="shared" si="0"/>
        <v/>
      </c>
    </row>
    <row r="169" spans="1:7" ht="17.25" hidden="1" customHeight="1">
      <c r="A169" s="8">
        <v>20</v>
      </c>
      <c r="B169" s="8" t="str">
        <f>pd!C25</f>
        <v>MUHAMMAD IZZA ARRAFI</v>
      </c>
      <c r="C169" s="8"/>
      <c r="D169" s="8"/>
      <c r="E169" s="8"/>
      <c r="F169" s="8"/>
      <c r="G169" s="8" t="str">
        <f t="shared" si="0"/>
        <v/>
      </c>
    </row>
    <row r="170" spans="1:7" ht="17.25" hidden="1" customHeight="1">
      <c r="A170" s="8">
        <v>21</v>
      </c>
      <c r="B170" s="8" t="str">
        <f>pd!C26</f>
        <v>MUHAMMAD MAHDI</v>
      </c>
      <c r="C170" s="8"/>
      <c r="D170" s="8"/>
      <c r="E170" s="8"/>
      <c r="F170" s="8"/>
      <c r="G170" s="8" t="str">
        <f t="shared" si="0"/>
        <v/>
      </c>
    </row>
    <row r="171" spans="1:7" ht="17.25" hidden="1" customHeight="1">
      <c r="A171" s="8">
        <v>22</v>
      </c>
      <c r="B171" s="8" t="str">
        <f>pd!C27</f>
        <v>MUHAMMAD NAHDY RAMADHAN</v>
      </c>
      <c r="C171" s="8"/>
      <c r="D171" s="8"/>
      <c r="E171" s="8"/>
      <c r="F171" s="8"/>
      <c r="G171" s="8" t="str">
        <f t="shared" si="0"/>
        <v/>
      </c>
    </row>
    <row r="172" spans="1:7" ht="17.25" hidden="1" customHeight="1">
      <c r="A172" s="8">
        <v>23</v>
      </c>
      <c r="B172" s="8" t="str">
        <f>pd!C28</f>
        <v>MUHAMMAD NUR FADHILAH</v>
      </c>
      <c r="C172" s="8"/>
      <c r="D172" s="8"/>
      <c r="E172" s="8"/>
      <c r="F172" s="8"/>
      <c r="G172" s="8" t="str">
        <f t="shared" si="0"/>
        <v/>
      </c>
    </row>
    <row r="173" spans="1:7" ht="17.25" hidden="1" customHeight="1">
      <c r="A173" s="8">
        <v>24</v>
      </c>
      <c r="B173" s="8" t="str">
        <f>pd!C29</f>
        <v>MUHAMMAD RAHMAN</v>
      </c>
      <c r="C173" s="8"/>
      <c r="D173" s="8"/>
      <c r="E173" s="8"/>
      <c r="F173" s="8"/>
      <c r="G173" s="8" t="str">
        <f t="shared" si="0"/>
        <v/>
      </c>
    </row>
    <row r="174" spans="1:7" ht="17.25" hidden="1" customHeight="1">
      <c r="A174" s="8">
        <v>25</v>
      </c>
      <c r="B174" s="8" t="str">
        <f>pd!C30</f>
        <v>MUHAMMAD RAIHAN</v>
      </c>
      <c r="C174" s="8"/>
      <c r="D174" s="8"/>
      <c r="E174" s="8"/>
      <c r="F174" s="8"/>
      <c r="G174" s="8" t="str">
        <f t="shared" si="0"/>
        <v/>
      </c>
    </row>
    <row r="175" spans="1:7" ht="17.25" hidden="1" customHeight="1">
      <c r="A175" s="8">
        <v>26</v>
      </c>
      <c r="B175" s="8" t="str">
        <f>pd!C31</f>
        <v>MUHAMMAD RAYHAN PARIZAN</v>
      </c>
      <c r="C175" s="8"/>
      <c r="D175" s="8"/>
      <c r="E175" s="8"/>
      <c r="F175" s="8"/>
      <c r="G175" s="8" t="str">
        <f t="shared" si="0"/>
        <v/>
      </c>
    </row>
    <row r="176" spans="1:7" ht="17.25" hidden="1" customHeight="1">
      <c r="A176" s="8">
        <v>27</v>
      </c>
      <c r="B176" s="8" t="str">
        <f>pd!C32</f>
        <v>MUHAMMAD RIFKI</v>
      </c>
      <c r="C176" s="8"/>
      <c r="D176" s="8"/>
      <c r="E176" s="8"/>
      <c r="F176" s="8"/>
      <c r="G176" s="8" t="str">
        <f t="shared" si="0"/>
        <v/>
      </c>
    </row>
    <row r="177" spans="1:7" ht="17.25" hidden="1" customHeight="1">
      <c r="A177" s="8">
        <v>28</v>
      </c>
      <c r="B177" s="8" t="str">
        <f>pd!C33</f>
        <v>MUHAMMAD RINALDI MAULANA</v>
      </c>
      <c r="C177" s="8"/>
      <c r="D177" s="8"/>
      <c r="E177" s="8"/>
      <c r="F177" s="8"/>
      <c r="G177" s="8" t="str">
        <f t="shared" si="0"/>
        <v/>
      </c>
    </row>
    <row r="178" spans="1:7" ht="17.25" hidden="1" customHeight="1">
      <c r="A178" s="8">
        <v>29</v>
      </c>
      <c r="B178" s="8" t="str">
        <f>pd!C34</f>
        <v>MUHAMMAD RIZAL</v>
      </c>
      <c r="C178" s="8"/>
      <c r="D178" s="8"/>
      <c r="E178" s="8"/>
      <c r="F178" s="8"/>
      <c r="G178" s="8" t="str">
        <f t="shared" si="0"/>
        <v/>
      </c>
    </row>
    <row r="179" spans="1:7" ht="17.25" hidden="1" customHeight="1">
      <c r="A179" s="8">
        <v>30</v>
      </c>
      <c r="B179" s="8" t="str">
        <f>pd!C35</f>
        <v>MUHAMMAD RUDI</v>
      </c>
      <c r="C179" s="8"/>
      <c r="D179" s="8"/>
      <c r="E179" s="8"/>
      <c r="F179" s="8"/>
      <c r="G179" s="8" t="str">
        <f t="shared" si="0"/>
        <v/>
      </c>
    </row>
    <row r="180" spans="1:7" ht="17.25" hidden="1" customHeight="1">
      <c r="A180" s="8">
        <v>31</v>
      </c>
      <c r="B180" s="8" t="str">
        <f>pd!C36</f>
        <v>MUHAMMAD SARBANI</v>
      </c>
      <c r="C180" s="8"/>
      <c r="D180" s="8"/>
      <c r="E180" s="8"/>
      <c r="F180" s="8"/>
      <c r="G180" s="8" t="str">
        <f t="shared" si="0"/>
        <v/>
      </c>
    </row>
    <row r="181" spans="1:7" ht="17.25" hidden="1" customHeight="1">
      <c r="A181" s="8">
        <v>32</v>
      </c>
      <c r="B181" s="8" t="str">
        <f>pd!C37</f>
        <v>MUHAMMAD SYIFA ALIF NUGRAHA</v>
      </c>
      <c r="C181" s="8"/>
      <c r="D181" s="8"/>
      <c r="E181" s="8"/>
      <c r="F181" s="8"/>
      <c r="G181" s="8" t="str">
        <f t="shared" si="0"/>
        <v/>
      </c>
    </row>
    <row r="182" spans="1:7" ht="17.25" hidden="1" customHeight="1">
      <c r="A182" s="8">
        <v>33</v>
      </c>
      <c r="B182" s="8" t="str">
        <f>pd!C38</f>
        <v>MUHAMMAD YUSUF</v>
      </c>
      <c r="C182" s="8"/>
      <c r="D182" s="8"/>
      <c r="E182" s="8"/>
      <c r="F182" s="8"/>
      <c r="G182" s="8" t="str">
        <f t="shared" si="0"/>
        <v/>
      </c>
    </row>
    <row r="183" spans="1:7" ht="17.25" hidden="1" customHeight="1">
      <c r="A183" s="8">
        <v>34</v>
      </c>
      <c r="B183" s="8" t="str">
        <f>pd!C39</f>
        <v>OSAMAH NASRULLAH</v>
      </c>
      <c r="C183" s="8"/>
      <c r="D183" s="8"/>
      <c r="E183" s="8"/>
      <c r="F183" s="8"/>
      <c r="G183" s="8" t="str">
        <f t="shared" si="0"/>
        <v/>
      </c>
    </row>
    <row r="184" spans="1:7" ht="17.25" hidden="1" customHeight="1">
      <c r="A184" s="8">
        <v>35</v>
      </c>
      <c r="B184" s="8" t="str">
        <f>pd!C40</f>
        <v>RUDISA</v>
      </c>
      <c r="C184" s="8"/>
      <c r="D184" s="8"/>
      <c r="E184" s="8"/>
      <c r="F184" s="8"/>
      <c r="G184" s="8" t="str">
        <f t="shared" si="0"/>
        <v/>
      </c>
    </row>
    <row r="185" spans="1:7" ht="17.25" hidden="1" customHeight="1">
      <c r="A185" s="8">
        <v>36</v>
      </c>
      <c r="B185" s="8" t="str">
        <f>pd!C41</f>
        <v>ZAINAL ILMI</v>
      </c>
      <c r="C185" s="8"/>
      <c r="D185" s="8"/>
      <c r="E185" s="8"/>
      <c r="F185" s="8"/>
      <c r="G185" s="8" t="str">
        <f t="shared" si="0"/>
        <v/>
      </c>
    </row>
    <row r="186" spans="1:7" ht="17.25" hidden="1" customHeight="1">
      <c r="A186" s="8">
        <v>37</v>
      </c>
      <c r="B186" s="8">
        <f>pd!C42</f>
        <v>0</v>
      </c>
      <c r="C186" s="8"/>
      <c r="D186" s="8"/>
      <c r="E186" s="8"/>
      <c r="F186" s="8"/>
      <c r="G186" s="8" t="str">
        <f t="shared" si="0"/>
        <v/>
      </c>
    </row>
    <row r="187" spans="1:7" ht="17.25" hidden="1" customHeight="1">
      <c r="A187" s="8">
        <v>38</v>
      </c>
      <c r="B187" s="8">
        <f>pd!C43</f>
        <v>0</v>
      </c>
      <c r="C187" s="8"/>
      <c r="D187" s="8"/>
      <c r="E187" s="8"/>
      <c r="F187" s="8"/>
      <c r="G187" s="8" t="str">
        <f t="shared" si="0"/>
        <v/>
      </c>
    </row>
    <row r="188" spans="1:7" ht="17.25" hidden="1" customHeight="1">
      <c r="A188" s="8">
        <v>39</v>
      </c>
      <c r="B188" s="8">
        <f>pd!C44</f>
        <v>0</v>
      </c>
      <c r="C188" s="8"/>
      <c r="D188" s="8"/>
      <c r="E188" s="8"/>
      <c r="F188" s="8"/>
      <c r="G188" s="8" t="str">
        <f t="shared" si="0"/>
        <v/>
      </c>
    </row>
    <row r="189" spans="1:7" ht="17.25" hidden="1" customHeight="1">
      <c r="A189" s="8">
        <v>40</v>
      </c>
      <c r="B189" s="8">
        <f>pd!C45</f>
        <v>0</v>
      </c>
      <c r="C189" s="8"/>
      <c r="D189" s="8"/>
      <c r="E189" s="8"/>
      <c r="F189" s="8"/>
      <c r="G189" s="8" t="str">
        <f t="shared" si="0"/>
        <v/>
      </c>
    </row>
    <row r="191" spans="1:7" ht="17.25" customHeight="1">
      <c r="A191" s="1">
        <v>3</v>
      </c>
      <c r="B191" s="1" t="s">
        <v>178</v>
      </c>
    </row>
    <row r="192" spans="1:7" ht="17.25" customHeight="1">
      <c r="B192" s="1" t="s">
        <v>116</v>
      </c>
    </row>
    <row r="193" spans="1:2" ht="17.25" customHeight="1">
      <c r="B193" s="1" t="s">
        <v>117</v>
      </c>
    </row>
    <row r="194" spans="1:2" ht="17.25" customHeight="1">
      <c r="B194" s="1" t="s">
        <v>118</v>
      </c>
    </row>
    <row r="195" spans="1:2" ht="17.25" customHeight="1">
      <c r="B195" s="1" t="s">
        <v>119</v>
      </c>
    </row>
    <row r="197" spans="1:2" ht="17.25" customHeight="1">
      <c r="A197" s="1" t="s">
        <v>120</v>
      </c>
    </row>
    <row r="198" spans="1:2" ht="17.25" customHeight="1">
      <c r="B198" s="1" t="s">
        <v>111</v>
      </c>
    </row>
    <row r="199" spans="1:2" ht="17.25" customHeight="1">
      <c r="B199" s="311" t="s">
        <v>121</v>
      </c>
    </row>
    <row r="200" spans="1:2" ht="17.25" customHeight="1">
      <c r="B200" s="311" t="s">
        <v>122</v>
      </c>
    </row>
    <row r="201" spans="1:2" ht="17.25" customHeight="1">
      <c r="B201" s="311" t="s">
        <v>123</v>
      </c>
    </row>
    <row r="202" spans="1:2" ht="17.25" customHeight="1">
      <c r="B202" s="311" t="s">
        <v>124</v>
      </c>
    </row>
    <row r="204" spans="1:2" ht="17.25" customHeight="1">
      <c r="B204" s="1" t="s">
        <v>125</v>
      </c>
    </row>
    <row r="205" spans="1:2" ht="17.25" customHeight="1">
      <c r="B205" s="1" t="s">
        <v>126</v>
      </c>
    </row>
    <row r="206" spans="1:2" ht="17.25" customHeight="1">
      <c r="B206" s="1" t="s">
        <v>127</v>
      </c>
    </row>
    <row r="207" spans="1:2" ht="17.25" customHeight="1">
      <c r="B207" s="1" t="s">
        <v>128</v>
      </c>
    </row>
    <row r="208" spans="1:2" ht="17.25" customHeight="1">
      <c r="B208" s="1" t="s">
        <v>129</v>
      </c>
    </row>
    <row r="210" spans="1:2" ht="17.25" customHeight="1">
      <c r="B210" s="1" t="s">
        <v>130</v>
      </c>
    </row>
    <row r="211" spans="1:2" ht="17.25" customHeight="1">
      <c r="B211" s="1" t="s">
        <v>132</v>
      </c>
    </row>
    <row r="212" spans="1:2" ht="17.25" customHeight="1">
      <c r="B212" s="1" t="s">
        <v>133</v>
      </c>
    </row>
    <row r="213" spans="1:2" ht="17.25" customHeight="1">
      <c r="B213" s="1" t="s">
        <v>134</v>
      </c>
    </row>
    <row r="214" spans="1:2" ht="17.25" customHeight="1">
      <c r="B214" s="1" t="s">
        <v>135</v>
      </c>
    </row>
    <row r="216" spans="1:2" ht="17.25" customHeight="1">
      <c r="B216" s="1" t="s">
        <v>131</v>
      </c>
    </row>
    <row r="217" spans="1:2" ht="17.25" customHeight="1">
      <c r="B217" s="1" t="s">
        <v>136</v>
      </c>
    </row>
    <row r="218" spans="1:2" ht="17.25" customHeight="1">
      <c r="B218" s="1" t="s">
        <v>137</v>
      </c>
    </row>
    <row r="219" spans="1:2" ht="17.25" customHeight="1">
      <c r="B219" s="1" t="s">
        <v>138</v>
      </c>
    </row>
    <row r="220" spans="1:2" ht="17.25" customHeight="1">
      <c r="B220" s="1" t="s">
        <v>139</v>
      </c>
    </row>
    <row r="221" spans="1:2" ht="17.25" customHeight="1">
      <c r="B221" s="1" t="s">
        <v>43</v>
      </c>
    </row>
    <row r="222" spans="1:2" ht="17.25" customHeight="1">
      <c r="A222" s="1" t="s">
        <v>170</v>
      </c>
    </row>
    <row r="223" spans="1:2" ht="17.25" customHeight="1">
      <c r="B223" s="1" t="s">
        <v>43</v>
      </c>
    </row>
    <row r="224" spans="1:2" ht="17.25" customHeight="1">
      <c r="A224" s="1" t="s">
        <v>181</v>
      </c>
    </row>
    <row r="225" spans="1:8" ht="17.25" customHeight="1">
      <c r="B225" s="1" t="s">
        <v>140</v>
      </c>
    </row>
    <row r="226" spans="1:8" ht="17.25" customHeight="1">
      <c r="B226" s="1" t="s">
        <v>141</v>
      </c>
    </row>
    <row r="227" spans="1:8" ht="17.25" customHeight="1">
      <c r="B227" s="1" t="s">
        <v>142</v>
      </c>
    </row>
    <row r="228" spans="1:8" ht="17.25" customHeight="1">
      <c r="B228" s="1" t="s">
        <v>143</v>
      </c>
    </row>
    <row r="230" spans="1:8" ht="17.25" customHeight="1">
      <c r="B230" s="1" t="s">
        <v>151</v>
      </c>
    </row>
    <row r="231" spans="1:8" ht="17.25" customHeight="1">
      <c r="A231" s="334" t="s">
        <v>2</v>
      </c>
      <c r="B231" s="341"/>
      <c r="C231" s="470" t="s">
        <v>61</v>
      </c>
      <c r="D231" s="472"/>
      <c r="E231" s="470" t="s">
        <v>152</v>
      </c>
      <c r="F231" s="471"/>
      <c r="G231" s="472"/>
      <c r="H231" s="309" t="s">
        <v>153</v>
      </c>
    </row>
    <row r="232" spans="1:8" ht="130.5" customHeight="1">
      <c r="A232" s="333" t="e">
        <f>B141</f>
        <v>#REF!</v>
      </c>
      <c r="B232" s="333"/>
      <c r="C232" s="336" t="e">
        <f>A30</f>
        <v>#REF!</v>
      </c>
      <c r="D232" s="337"/>
      <c r="E232" s="336" t="s">
        <v>664</v>
      </c>
      <c r="F232" s="473"/>
      <c r="G232" s="337"/>
      <c r="H232" s="308" t="s">
        <v>146</v>
      </c>
    </row>
    <row r="233" spans="1:8" ht="17.25" customHeight="1">
      <c r="A233" s="336" t="s">
        <v>388</v>
      </c>
      <c r="B233" s="473"/>
      <c r="C233" s="473"/>
      <c r="D233" s="473"/>
      <c r="E233" s="473"/>
      <c r="F233" s="473"/>
      <c r="G233" s="473"/>
      <c r="H233" s="337"/>
    </row>
    <row r="234" spans="1:8" ht="17.25" customHeight="1">
      <c r="A234" s="306">
        <v>1</v>
      </c>
      <c r="B234" s="336" t="s">
        <v>665</v>
      </c>
      <c r="C234" s="473"/>
      <c r="D234" s="473"/>
      <c r="E234" s="473"/>
      <c r="F234" s="473"/>
      <c r="G234" s="473"/>
      <c r="H234" s="337"/>
    </row>
    <row r="235" spans="1:8" ht="17.25" hidden="1" customHeight="1">
      <c r="A235" s="306">
        <v>2</v>
      </c>
      <c r="B235" s="336"/>
      <c r="C235" s="473"/>
      <c r="D235" s="473"/>
      <c r="E235" s="473"/>
      <c r="F235" s="473"/>
      <c r="G235" s="473"/>
      <c r="H235" s="337"/>
    </row>
    <row r="236" spans="1:8" ht="17.25" hidden="1" customHeight="1">
      <c r="A236" s="306">
        <v>3</v>
      </c>
      <c r="B236" s="336"/>
      <c r="C236" s="473"/>
      <c r="D236" s="473"/>
      <c r="E236" s="473"/>
      <c r="F236" s="473"/>
      <c r="G236" s="473"/>
      <c r="H236" s="337"/>
    </row>
    <row r="237" spans="1:8" ht="17.25" hidden="1" customHeight="1">
      <c r="A237" s="306">
        <v>4</v>
      </c>
      <c r="B237" s="336"/>
      <c r="C237" s="473"/>
      <c r="D237" s="473"/>
      <c r="E237" s="473"/>
      <c r="F237" s="473"/>
      <c r="G237" s="473"/>
      <c r="H237" s="337"/>
    </row>
    <row r="238" spans="1:8" ht="17.25" hidden="1" customHeight="1">
      <c r="A238" s="306">
        <v>5</v>
      </c>
      <c r="B238" s="336"/>
      <c r="C238" s="473"/>
      <c r="D238" s="473"/>
      <c r="E238" s="473"/>
      <c r="F238" s="473"/>
      <c r="G238" s="473"/>
      <c r="H238" s="337"/>
    </row>
    <row r="239" spans="1:8" ht="17.25" hidden="1" customHeight="1">
      <c r="A239" s="306">
        <v>6</v>
      </c>
      <c r="B239" s="336"/>
      <c r="C239" s="473"/>
      <c r="D239" s="473"/>
      <c r="E239" s="473"/>
      <c r="F239" s="473"/>
      <c r="G239" s="473"/>
      <c r="H239" s="337"/>
    </row>
    <row r="240" spans="1:8" ht="17.25" hidden="1" customHeight="1">
      <c r="A240" s="306">
        <v>7</v>
      </c>
      <c r="B240" s="336"/>
      <c r="C240" s="473"/>
      <c r="D240" s="473"/>
      <c r="E240" s="473"/>
      <c r="F240" s="473"/>
      <c r="G240" s="473"/>
      <c r="H240" s="337"/>
    </row>
    <row r="241" spans="1:10" ht="17.25" hidden="1" customHeight="1">
      <c r="A241" s="306">
        <v>8</v>
      </c>
      <c r="B241" s="336"/>
      <c r="C241" s="473"/>
      <c r="D241" s="473"/>
      <c r="E241" s="473"/>
      <c r="F241" s="473"/>
      <c r="G241" s="473"/>
      <c r="H241" s="337"/>
    </row>
    <row r="242" spans="1:10" ht="17.25" hidden="1" customHeight="1">
      <c r="A242" s="306">
        <v>9</v>
      </c>
      <c r="B242" s="336"/>
      <c r="C242" s="473"/>
      <c r="D242" s="473"/>
      <c r="E242" s="473"/>
      <c r="F242" s="473"/>
      <c r="G242" s="473"/>
      <c r="H242" s="337"/>
    </row>
    <row r="243" spans="1:10" ht="17.25" hidden="1" customHeight="1">
      <c r="A243" s="306">
        <v>10</v>
      </c>
      <c r="B243" s="336"/>
      <c r="C243" s="473"/>
      <c r="D243" s="473"/>
      <c r="E243" s="473"/>
      <c r="F243" s="473"/>
      <c r="G243" s="473"/>
      <c r="H243" s="337"/>
    </row>
    <row r="244" spans="1:10" ht="17.25" customHeight="1">
      <c r="A244" s="463" t="s">
        <v>154</v>
      </c>
      <c r="B244" s="464"/>
      <c r="C244" s="464"/>
      <c r="D244" s="464"/>
      <c r="E244" s="464"/>
      <c r="F244" s="464"/>
      <c r="G244" s="464"/>
      <c r="H244" s="465"/>
    </row>
    <row r="245" spans="1:10" ht="50.25" customHeight="1">
      <c r="A245" s="306">
        <v>1</v>
      </c>
      <c r="B245" s="336" t="s">
        <v>666</v>
      </c>
      <c r="C245" s="473"/>
      <c r="D245" s="473"/>
      <c r="E245" s="473"/>
      <c r="F245" s="473"/>
      <c r="G245" s="473"/>
      <c r="H245" s="337"/>
    </row>
    <row r="246" spans="1:10" ht="17.25" hidden="1" customHeight="1">
      <c r="A246" s="306">
        <v>2</v>
      </c>
      <c r="B246" s="336"/>
      <c r="C246" s="473"/>
      <c r="D246" s="473"/>
      <c r="E246" s="473"/>
      <c r="F246" s="473"/>
      <c r="G246" s="473"/>
      <c r="H246" s="337"/>
      <c r="I246" s="211"/>
      <c r="J246" s="211"/>
    </row>
    <row r="247" spans="1:10" ht="17.25" hidden="1" customHeight="1">
      <c r="A247" s="306">
        <v>3</v>
      </c>
      <c r="B247" s="336"/>
      <c r="C247" s="473"/>
      <c r="D247" s="473"/>
      <c r="E247" s="473"/>
      <c r="F247" s="473"/>
      <c r="G247" s="473"/>
      <c r="H247" s="337"/>
      <c r="I247" s="211"/>
      <c r="J247" s="211"/>
    </row>
    <row r="248" spans="1:10" ht="17.25" hidden="1" customHeight="1">
      <c r="A248" s="306">
        <v>4</v>
      </c>
      <c r="B248" s="336"/>
      <c r="C248" s="473"/>
      <c r="D248" s="473"/>
      <c r="E248" s="473"/>
      <c r="F248" s="473"/>
      <c r="G248" s="473"/>
      <c r="H248" s="337"/>
      <c r="I248" s="211"/>
      <c r="J248" s="211"/>
    </row>
    <row r="249" spans="1:10" ht="17.25" hidden="1" customHeight="1">
      <c r="A249" s="306">
        <v>5</v>
      </c>
      <c r="B249" s="336"/>
      <c r="C249" s="473"/>
      <c r="D249" s="473"/>
      <c r="E249" s="473"/>
      <c r="F249" s="473"/>
      <c r="G249" s="473"/>
      <c r="H249" s="337"/>
      <c r="I249" s="211"/>
      <c r="J249" s="211"/>
    </row>
    <row r="250" spans="1:10" ht="17.25" hidden="1" customHeight="1">
      <c r="A250" s="306">
        <v>6</v>
      </c>
      <c r="B250" s="336"/>
      <c r="C250" s="473"/>
      <c r="D250" s="473"/>
      <c r="E250" s="473"/>
      <c r="F250" s="473"/>
      <c r="G250" s="473"/>
      <c r="H250" s="337"/>
      <c r="I250" s="211"/>
      <c r="J250" s="211"/>
    </row>
    <row r="251" spans="1:10" ht="17.25" hidden="1" customHeight="1">
      <c r="A251" s="306">
        <v>7</v>
      </c>
      <c r="B251" s="336"/>
      <c r="C251" s="473"/>
      <c r="D251" s="473"/>
      <c r="E251" s="473"/>
      <c r="F251" s="473"/>
      <c r="G251" s="473"/>
      <c r="H251" s="337"/>
      <c r="I251" s="211"/>
      <c r="J251" s="211"/>
    </row>
    <row r="252" spans="1:10" ht="17.25" hidden="1" customHeight="1">
      <c r="A252" s="306">
        <v>8</v>
      </c>
      <c r="B252" s="336"/>
      <c r="C252" s="473"/>
      <c r="D252" s="473"/>
      <c r="E252" s="473"/>
      <c r="F252" s="473"/>
      <c r="G252" s="473"/>
      <c r="H252" s="337"/>
      <c r="I252" s="211"/>
      <c r="J252" s="211"/>
    </row>
    <row r="253" spans="1:10" ht="17.25" hidden="1" customHeight="1">
      <c r="A253" s="306">
        <v>9</v>
      </c>
      <c r="B253" s="336"/>
      <c r="C253" s="473"/>
      <c r="D253" s="473"/>
      <c r="E253" s="473"/>
      <c r="F253" s="473"/>
      <c r="G253" s="473"/>
      <c r="H253" s="337"/>
      <c r="I253" s="211"/>
      <c r="J253" s="211"/>
    </row>
    <row r="254" spans="1:10" ht="17.25" hidden="1" customHeight="1">
      <c r="A254" s="306">
        <v>10</v>
      </c>
      <c r="B254" s="336"/>
      <c r="C254" s="473"/>
      <c r="D254" s="473"/>
      <c r="E254" s="473"/>
      <c r="F254" s="473"/>
      <c r="G254" s="473"/>
      <c r="H254" s="337"/>
      <c r="I254" s="211"/>
      <c r="J254" s="211"/>
    </row>
    <row r="255" spans="1:10" ht="17.25" customHeight="1">
      <c r="A255" s="211"/>
      <c r="B255" s="211"/>
      <c r="C255" s="211"/>
      <c r="D255" s="211"/>
      <c r="E255" s="211"/>
      <c r="F255" s="211"/>
      <c r="G255" s="211"/>
      <c r="H255" s="211"/>
      <c r="I255" s="211"/>
      <c r="J255" s="211"/>
    </row>
    <row r="256" spans="1:10" ht="17.25" customHeight="1">
      <c r="A256" s="157">
        <v>4</v>
      </c>
      <c r="B256" s="1" t="s">
        <v>155</v>
      </c>
    </row>
    <row r="257" spans="1:14" s="307" customFormat="1" ht="17.25" customHeight="1">
      <c r="A257" s="319" t="s">
        <v>52</v>
      </c>
      <c r="B257" s="319" t="s">
        <v>110</v>
      </c>
      <c r="C257" s="318" t="s">
        <v>156</v>
      </c>
      <c r="D257" s="318"/>
      <c r="E257" s="318"/>
      <c r="F257" s="318"/>
      <c r="G257" s="318"/>
      <c r="H257" s="318"/>
      <c r="I257" s="318"/>
      <c r="J257" s="318"/>
      <c r="K257" s="318"/>
      <c r="L257" s="318"/>
      <c r="M257" s="319" t="s">
        <v>157</v>
      </c>
      <c r="N257" s="1" t="s">
        <v>407</v>
      </c>
    </row>
    <row r="258" spans="1:14" s="307" customFormat="1" ht="17.25" customHeight="1">
      <c r="A258" s="320"/>
      <c r="B258" s="320"/>
      <c r="C258" s="306">
        <v>1</v>
      </c>
      <c r="D258" s="306">
        <v>2</v>
      </c>
      <c r="E258" s="306">
        <v>3</v>
      </c>
      <c r="F258" s="306">
        <v>4</v>
      </c>
      <c r="G258" s="306">
        <v>5</v>
      </c>
      <c r="H258" s="306">
        <v>6</v>
      </c>
      <c r="I258" s="306">
        <v>7</v>
      </c>
      <c r="J258" s="306">
        <v>8</v>
      </c>
      <c r="K258" s="306">
        <v>9</v>
      </c>
      <c r="L258" s="306">
        <v>10</v>
      </c>
      <c r="M258" s="320"/>
      <c r="N258" s="1">
        <v>25</v>
      </c>
    </row>
    <row r="259" spans="1:14" ht="17.25" customHeight="1">
      <c r="A259" s="310">
        <v>1</v>
      </c>
      <c r="B259" s="8" t="str">
        <f>B150</f>
        <v>AHMAD JUNAIDI</v>
      </c>
      <c r="C259" s="310"/>
      <c r="D259" s="310"/>
      <c r="E259" s="310"/>
      <c r="F259" s="310"/>
      <c r="G259" s="310"/>
      <c r="H259" s="310"/>
      <c r="I259" s="310"/>
      <c r="J259" s="310"/>
      <c r="K259" s="310"/>
      <c r="L259" s="310"/>
      <c r="M259" s="310" t="str">
        <f>IF(COUNT(C259:L259)=0,"",((SUM(C259:L259)/(COUNTA($B$234:$H$243)*4))*4)*$N$258)</f>
        <v/>
      </c>
    </row>
    <row r="260" spans="1:14" ht="17.25" customHeight="1">
      <c r="A260" s="310">
        <v>2</v>
      </c>
      <c r="B260" s="8" t="str">
        <f t="shared" ref="B260:B298" si="1">B151</f>
        <v>AHMAD RIYUDHA</v>
      </c>
      <c r="C260" s="310"/>
      <c r="D260" s="310"/>
      <c r="E260" s="310"/>
      <c r="F260" s="310"/>
      <c r="G260" s="310"/>
      <c r="H260" s="310"/>
      <c r="I260" s="310"/>
      <c r="J260" s="310"/>
      <c r="K260" s="310"/>
      <c r="L260" s="310"/>
      <c r="M260" s="310" t="str">
        <f>IF(COUNT(C260:L260)=0,"",((SUM(C260:L260)/(COUNTA($B$234:$H$243)*4))*4)*$N$258)</f>
        <v/>
      </c>
    </row>
    <row r="261" spans="1:14" ht="17.25" customHeight="1">
      <c r="A261" s="310">
        <v>3</v>
      </c>
      <c r="B261" s="8" t="str">
        <f t="shared" si="1"/>
        <v>AHMAD SAYUDINOR</v>
      </c>
      <c r="C261" s="310"/>
      <c r="D261" s="310"/>
      <c r="E261" s="310"/>
      <c r="F261" s="310"/>
      <c r="G261" s="310"/>
      <c r="H261" s="310"/>
      <c r="I261" s="310"/>
      <c r="J261" s="310"/>
      <c r="K261" s="310"/>
      <c r="L261" s="310"/>
      <c r="M261" s="310" t="str">
        <f t="shared" ref="M261:M298" si="2">IF(COUNT(C261:L261)=0,"",((SUM(C261:L261)/(COUNTA($B$234:$H$243)*4))*4)*$N$258)</f>
        <v/>
      </c>
    </row>
    <row r="262" spans="1:14" ht="17.25" hidden="1" customHeight="1">
      <c r="A262" s="310">
        <v>4</v>
      </c>
      <c r="B262" s="8" t="str">
        <f t="shared" si="1"/>
        <v>HILMAN SYA'FEI</v>
      </c>
      <c r="C262" s="310"/>
      <c r="D262" s="310"/>
      <c r="E262" s="310"/>
      <c r="F262" s="310"/>
      <c r="G262" s="310"/>
      <c r="H262" s="310"/>
      <c r="I262" s="310"/>
      <c r="J262" s="310"/>
      <c r="K262" s="310"/>
      <c r="L262" s="310"/>
      <c r="M262" s="310" t="str">
        <f t="shared" si="2"/>
        <v/>
      </c>
    </row>
    <row r="263" spans="1:14" ht="17.25" hidden="1" customHeight="1">
      <c r="A263" s="310">
        <v>5</v>
      </c>
      <c r="B263" s="8" t="str">
        <f t="shared" si="1"/>
        <v>JAMALUDDIN</v>
      </c>
      <c r="C263" s="310"/>
      <c r="D263" s="310"/>
      <c r="E263" s="310"/>
      <c r="F263" s="310"/>
      <c r="G263" s="310"/>
      <c r="H263" s="310"/>
      <c r="I263" s="310"/>
      <c r="J263" s="310"/>
      <c r="K263" s="310"/>
      <c r="L263" s="310"/>
      <c r="M263" s="310" t="str">
        <f t="shared" si="2"/>
        <v/>
      </c>
    </row>
    <row r="264" spans="1:14" ht="17.25" hidden="1" customHeight="1">
      <c r="A264" s="310">
        <v>6</v>
      </c>
      <c r="B264" s="8" t="str">
        <f t="shared" si="1"/>
        <v>M. ADITYA RYANDI</v>
      </c>
      <c r="C264" s="310"/>
      <c r="D264" s="310"/>
      <c r="E264" s="310"/>
      <c r="F264" s="310"/>
      <c r="G264" s="310"/>
      <c r="H264" s="310"/>
      <c r="I264" s="310"/>
      <c r="J264" s="310"/>
      <c r="K264" s="310"/>
      <c r="L264" s="310"/>
      <c r="M264" s="310" t="str">
        <f t="shared" si="2"/>
        <v/>
      </c>
    </row>
    <row r="265" spans="1:14" ht="17.25" hidden="1" customHeight="1">
      <c r="A265" s="310">
        <v>7</v>
      </c>
      <c r="B265" s="8" t="str">
        <f t="shared" si="1"/>
        <v>M. ZAINAL AKBAR</v>
      </c>
      <c r="C265" s="310"/>
      <c r="D265" s="310"/>
      <c r="E265" s="310"/>
      <c r="F265" s="310"/>
      <c r="G265" s="310"/>
      <c r="H265" s="310"/>
      <c r="I265" s="310"/>
      <c r="J265" s="310"/>
      <c r="K265" s="310"/>
      <c r="L265" s="310"/>
      <c r="M265" s="310" t="str">
        <f t="shared" si="2"/>
        <v/>
      </c>
    </row>
    <row r="266" spans="1:14" ht="17.25" hidden="1" customHeight="1">
      <c r="A266" s="310">
        <v>8</v>
      </c>
      <c r="B266" s="8" t="str">
        <f t="shared" si="1"/>
        <v>MAULIDI</v>
      </c>
      <c r="C266" s="310"/>
      <c r="D266" s="310"/>
      <c r="E266" s="310"/>
      <c r="F266" s="310"/>
      <c r="G266" s="310"/>
      <c r="H266" s="310"/>
      <c r="I266" s="310"/>
      <c r="J266" s="310"/>
      <c r="K266" s="310"/>
      <c r="L266" s="310"/>
      <c r="M266" s="310" t="str">
        <f t="shared" si="2"/>
        <v/>
      </c>
    </row>
    <row r="267" spans="1:14" ht="17.25" hidden="1" customHeight="1">
      <c r="A267" s="310">
        <v>9</v>
      </c>
      <c r="B267" s="8" t="str">
        <f t="shared" si="1"/>
        <v>MUHAMMAD AGUS RIFANI</v>
      </c>
      <c r="C267" s="310"/>
      <c r="D267" s="310"/>
      <c r="E267" s="310"/>
      <c r="F267" s="310"/>
      <c r="G267" s="310"/>
      <c r="H267" s="310"/>
      <c r="I267" s="310"/>
      <c r="J267" s="310"/>
      <c r="K267" s="310"/>
      <c r="L267" s="310"/>
      <c r="M267" s="310" t="str">
        <f t="shared" si="2"/>
        <v/>
      </c>
    </row>
    <row r="268" spans="1:14" ht="17.25" hidden="1" customHeight="1">
      <c r="A268" s="310">
        <v>10</v>
      </c>
      <c r="B268" s="8" t="str">
        <f t="shared" si="1"/>
        <v>MUHAMMAD AKBAR</v>
      </c>
      <c r="C268" s="310"/>
      <c r="D268" s="310"/>
      <c r="E268" s="310"/>
      <c r="F268" s="310"/>
      <c r="G268" s="310"/>
      <c r="H268" s="310"/>
      <c r="I268" s="310"/>
      <c r="J268" s="310"/>
      <c r="K268" s="310"/>
      <c r="L268" s="310"/>
      <c r="M268" s="310" t="str">
        <f t="shared" si="2"/>
        <v/>
      </c>
    </row>
    <row r="269" spans="1:14" ht="17.25" hidden="1" customHeight="1">
      <c r="A269" s="310">
        <v>11</v>
      </c>
      <c r="B269" s="8" t="str">
        <f t="shared" si="1"/>
        <v>MUHAMMAD ALPIANOR</v>
      </c>
      <c r="C269" s="310"/>
      <c r="D269" s="310"/>
      <c r="E269" s="310"/>
      <c r="F269" s="310"/>
      <c r="G269" s="310"/>
      <c r="H269" s="310"/>
      <c r="I269" s="310"/>
      <c r="J269" s="310"/>
      <c r="K269" s="310"/>
      <c r="L269" s="310"/>
      <c r="M269" s="310" t="str">
        <f t="shared" si="2"/>
        <v/>
      </c>
    </row>
    <row r="270" spans="1:14" ht="17.25" hidden="1" customHeight="1">
      <c r="A270" s="310">
        <v>12</v>
      </c>
      <c r="B270" s="8" t="str">
        <f t="shared" si="1"/>
        <v>MUHAMMAD ANDRIAN</v>
      </c>
      <c r="C270" s="310"/>
      <c r="D270" s="310"/>
      <c r="E270" s="310"/>
      <c r="F270" s="310"/>
      <c r="G270" s="310"/>
      <c r="H270" s="310"/>
      <c r="I270" s="310"/>
      <c r="J270" s="310"/>
      <c r="K270" s="310"/>
      <c r="L270" s="310"/>
      <c r="M270" s="310" t="str">
        <f t="shared" si="2"/>
        <v/>
      </c>
    </row>
    <row r="271" spans="1:14" ht="17.25" hidden="1" customHeight="1">
      <c r="A271" s="310">
        <v>13</v>
      </c>
      <c r="B271" s="8" t="str">
        <f t="shared" si="1"/>
        <v>MUHAMMAD AZIDAN</v>
      </c>
      <c r="C271" s="310"/>
      <c r="D271" s="310"/>
      <c r="E271" s="310"/>
      <c r="F271" s="310"/>
      <c r="G271" s="310"/>
      <c r="H271" s="310"/>
      <c r="I271" s="310"/>
      <c r="J271" s="310"/>
      <c r="K271" s="310"/>
      <c r="L271" s="310"/>
      <c r="M271" s="310" t="str">
        <f t="shared" si="2"/>
        <v/>
      </c>
    </row>
    <row r="272" spans="1:14" ht="17.25" hidden="1" customHeight="1">
      <c r="A272" s="310">
        <v>14</v>
      </c>
      <c r="B272" s="8" t="str">
        <f t="shared" si="1"/>
        <v>MUHAMMAD FAHRIANSYAH</v>
      </c>
      <c r="C272" s="310"/>
      <c r="D272" s="310"/>
      <c r="E272" s="310"/>
      <c r="F272" s="310"/>
      <c r="G272" s="310"/>
      <c r="H272" s="310"/>
      <c r="I272" s="310"/>
      <c r="J272" s="310"/>
      <c r="K272" s="310"/>
      <c r="L272" s="310"/>
      <c r="M272" s="310" t="str">
        <f t="shared" si="2"/>
        <v/>
      </c>
    </row>
    <row r="273" spans="1:13" ht="17.25" hidden="1" customHeight="1">
      <c r="A273" s="310">
        <v>15</v>
      </c>
      <c r="B273" s="8" t="str">
        <f t="shared" si="1"/>
        <v>MUHAMMAD FAUZAN</v>
      </c>
      <c r="C273" s="310"/>
      <c r="D273" s="310"/>
      <c r="E273" s="310"/>
      <c r="F273" s="310"/>
      <c r="G273" s="310"/>
      <c r="H273" s="310"/>
      <c r="I273" s="310"/>
      <c r="J273" s="310"/>
      <c r="K273" s="310"/>
      <c r="L273" s="310"/>
      <c r="M273" s="310" t="str">
        <f t="shared" si="2"/>
        <v/>
      </c>
    </row>
    <row r="274" spans="1:13" ht="17.25" hidden="1" customHeight="1">
      <c r="A274" s="310">
        <v>16</v>
      </c>
      <c r="B274" s="8" t="str">
        <f t="shared" si="1"/>
        <v>MUHAMMAD FAZAL HAFIZH</v>
      </c>
      <c r="C274" s="310"/>
      <c r="D274" s="310"/>
      <c r="E274" s="310"/>
      <c r="F274" s="310"/>
      <c r="G274" s="310"/>
      <c r="H274" s="310"/>
      <c r="I274" s="310"/>
      <c r="J274" s="310"/>
      <c r="K274" s="310"/>
      <c r="L274" s="310"/>
      <c r="M274" s="310" t="str">
        <f t="shared" si="2"/>
        <v/>
      </c>
    </row>
    <row r="275" spans="1:13" ht="17.25" hidden="1" customHeight="1">
      <c r="A275" s="310">
        <v>17</v>
      </c>
      <c r="B275" s="8" t="str">
        <f t="shared" si="1"/>
        <v>MUHAMMAD FIKRI</v>
      </c>
      <c r="C275" s="310"/>
      <c r="D275" s="310"/>
      <c r="E275" s="310"/>
      <c r="F275" s="310"/>
      <c r="G275" s="310"/>
      <c r="H275" s="310"/>
      <c r="I275" s="310"/>
      <c r="J275" s="310"/>
      <c r="K275" s="310"/>
      <c r="L275" s="310"/>
      <c r="M275" s="310" t="str">
        <f t="shared" si="2"/>
        <v/>
      </c>
    </row>
    <row r="276" spans="1:13" ht="17.25" hidden="1" customHeight="1">
      <c r="A276" s="310">
        <v>18</v>
      </c>
      <c r="B276" s="8" t="str">
        <f t="shared" si="1"/>
        <v>MUHAMMAD IHWAN</v>
      </c>
      <c r="C276" s="310"/>
      <c r="D276" s="310"/>
      <c r="E276" s="310"/>
      <c r="F276" s="310"/>
      <c r="G276" s="310"/>
      <c r="H276" s="310"/>
      <c r="I276" s="310"/>
      <c r="J276" s="310"/>
      <c r="K276" s="310"/>
      <c r="L276" s="310"/>
      <c r="M276" s="310" t="str">
        <f t="shared" si="2"/>
        <v/>
      </c>
    </row>
    <row r="277" spans="1:13" ht="17.25" hidden="1" customHeight="1">
      <c r="A277" s="310">
        <v>19</v>
      </c>
      <c r="B277" s="8" t="str">
        <f t="shared" si="1"/>
        <v>MUHAMMAD IQBAL FIRDAUS</v>
      </c>
      <c r="C277" s="310"/>
      <c r="D277" s="310"/>
      <c r="E277" s="310"/>
      <c r="F277" s="310"/>
      <c r="G277" s="310"/>
      <c r="H277" s="310"/>
      <c r="I277" s="310"/>
      <c r="J277" s="310"/>
      <c r="K277" s="310"/>
      <c r="L277" s="310"/>
      <c r="M277" s="310" t="str">
        <f t="shared" si="2"/>
        <v/>
      </c>
    </row>
    <row r="278" spans="1:13" ht="17.25" hidden="1" customHeight="1">
      <c r="A278" s="310">
        <v>20</v>
      </c>
      <c r="B278" s="8" t="str">
        <f t="shared" si="1"/>
        <v>MUHAMMAD IZZA ARRAFI</v>
      </c>
      <c r="C278" s="310"/>
      <c r="D278" s="310"/>
      <c r="E278" s="310"/>
      <c r="F278" s="310"/>
      <c r="G278" s="310"/>
      <c r="H278" s="310"/>
      <c r="I278" s="310"/>
      <c r="J278" s="310"/>
      <c r="K278" s="310"/>
      <c r="L278" s="310"/>
      <c r="M278" s="310" t="str">
        <f t="shared" si="2"/>
        <v/>
      </c>
    </row>
    <row r="279" spans="1:13" ht="17.25" hidden="1" customHeight="1">
      <c r="A279" s="310">
        <v>21</v>
      </c>
      <c r="B279" s="8" t="str">
        <f t="shared" si="1"/>
        <v>MUHAMMAD MAHDI</v>
      </c>
      <c r="C279" s="310"/>
      <c r="D279" s="310"/>
      <c r="E279" s="310"/>
      <c r="F279" s="310"/>
      <c r="G279" s="310"/>
      <c r="H279" s="310"/>
      <c r="I279" s="310"/>
      <c r="J279" s="310"/>
      <c r="K279" s="310"/>
      <c r="L279" s="310"/>
      <c r="M279" s="310" t="str">
        <f t="shared" si="2"/>
        <v/>
      </c>
    </row>
    <row r="280" spans="1:13" ht="17.25" hidden="1" customHeight="1">
      <c r="A280" s="310">
        <v>22</v>
      </c>
      <c r="B280" s="8" t="str">
        <f t="shared" si="1"/>
        <v>MUHAMMAD NAHDY RAMADHAN</v>
      </c>
      <c r="C280" s="310"/>
      <c r="D280" s="310"/>
      <c r="E280" s="310"/>
      <c r="F280" s="310"/>
      <c r="G280" s="310"/>
      <c r="H280" s="310"/>
      <c r="I280" s="310"/>
      <c r="J280" s="310"/>
      <c r="K280" s="310"/>
      <c r="L280" s="310"/>
      <c r="M280" s="310" t="str">
        <f t="shared" si="2"/>
        <v/>
      </c>
    </row>
    <row r="281" spans="1:13" ht="17.25" hidden="1" customHeight="1">
      <c r="A281" s="310">
        <v>23</v>
      </c>
      <c r="B281" s="8" t="str">
        <f t="shared" si="1"/>
        <v>MUHAMMAD NUR FADHILAH</v>
      </c>
      <c r="C281" s="310"/>
      <c r="D281" s="310"/>
      <c r="E281" s="310"/>
      <c r="F281" s="310"/>
      <c r="G281" s="310"/>
      <c r="H281" s="310"/>
      <c r="I281" s="310"/>
      <c r="J281" s="310"/>
      <c r="K281" s="310"/>
      <c r="L281" s="310"/>
      <c r="M281" s="310" t="str">
        <f t="shared" si="2"/>
        <v/>
      </c>
    </row>
    <row r="282" spans="1:13" ht="17.25" hidden="1" customHeight="1">
      <c r="A282" s="310">
        <v>24</v>
      </c>
      <c r="B282" s="8" t="str">
        <f t="shared" si="1"/>
        <v>MUHAMMAD RAHMAN</v>
      </c>
      <c r="C282" s="310"/>
      <c r="D282" s="310"/>
      <c r="E282" s="310"/>
      <c r="F282" s="310"/>
      <c r="G282" s="310"/>
      <c r="H282" s="310"/>
      <c r="I282" s="310"/>
      <c r="J282" s="310"/>
      <c r="K282" s="310"/>
      <c r="L282" s="310"/>
      <c r="M282" s="310" t="str">
        <f t="shared" si="2"/>
        <v/>
      </c>
    </row>
    <row r="283" spans="1:13" ht="17.25" hidden="1" customHeight="1">
      <c r="A283" s="310">
        <v>25</v>
      </c>
      <c r="B283" s="8" t="str">
        <f t="shared" si="1"/>
        <v>MUHAMMAD RAIHAN</v>
      </c>
      <c r="C283" s="310"/>
      <c r="D283" s="310"/>
      <c r="E283" s="310"/>
      <c r="F283" s="310"/>
      <c r="G283" s="310"/>
      <c r="H283" s="310"/>
      <c r="I283" s="310"/>
      <c r="J283" s="310"/>
      <c r="K283" s="310"/>
      <c r="L283" s="310"/>
      <c r="M283" s="310" t="str">
        <f t="shared" si="2"/>
        <v/>
      </c>
    </row>
    <row r="284" spans="1:13" ht="17.25" hidden="1" customHeight="1">
      <c r="A284" s="310">
        <v>26</v>
      </c>
      <c r="B284" s="8" t="str">
        <f t="shared" si="1"/>
        <v>MUHAMMAD RAYHAN PARIZAN</v>
      </c>
      <c r="C284" s="310"/>
      <c r="D284" s="310"/>
      <c r="E284" s="310"/>
      <c r="F284" s="310"/>
      <c r="G284" s="310"/>
      <c r="H284" s="310"/>
      <c r="I284" s="310"/>
      <c r="J284" s="310"/>
      <c r="K284" s="310"/>
      <c r="L284" s="310"/>
      <c r="M284" s="310" t="str">
        <f t="shared" si="2"/>
        <v/>
      </c>
    </row>
    <row r="285" spans="1:13" ht="17.25" hidden="1" customHeight="1">
      <c r="A285" s="310">
        <v>27</v>
      </c>
      <c r="B285" s="8" t="str">
        <f t="shared" si="1"/>
        <v>MUHAMMAD RIFKI</v>
      </c>
      <c r="C285" s="310"/>
      <c r="D285" s="310"/>
      <c r="E285" s="310"/>
      <c r="F285" s="310"/>
      <c r="G285" s="310"/>
      <c r="H285" s="310"/>
      <c r="I285" s="310"/>
      <c r="J285" s="310"/>
      <c r="K285" s="310"/>
      <c r="L285" s="310"/>
      <c r="M285" s="310" t="str">
        <f t="shared" si="2"/>
        <v/>
      </c>
    </row>
    <row r="286" spans="1:13" ht="17.25" hidden="1" customHeight="1">
      <c r="A286" s="310">
        <v>28</v>
      </c>
      <c r="B286" s="8" t="str">
        <f t="shared" si="1"/>
        <v>MUHAMMAD RINALDI MAULANA</v>
      </c>
      <c r="C286" s="310"/>
      <c r="D286" s="310"/>
      <c r="E286" s="310"/>
      <c r="F286" s="310"/>
      <c r="G286" s="310"/>
      <c r="H286" s="310"/>
      <c r="I286" s="310"/>
      <c r="J286" s="310"/>
      <c r="K286" s="310"/>
      <c r="L286" s="310"/>
      <c r="M286" s="310" t="str">
        <f t="shared" si="2"/>
        <v/>
      </c>
    </row>
    <row r="287" spans="1:13" ht="17.25" hidden="1" customHeight="1">
      <c r="A287" s="310">
        <v>29</v>
      </c>
      <c r="B287" s="8" t="str">
        <f t="shared" si="1"/>
        <v>MUHAMMAD RIZAL</v>
      </c>
      <c r="C287" s="310"/>
      <c r="D287" s="310"/>
      <c r="E287" s="310"/>
      <c r="F287" s="310"/>
      <c r="G287" s="310"/>
      <c r="H287" s="310"/>
      <c r="I287" s="310"/>
      <c r="J287" s="310"/>
      <c r="K287" s="310"/>
      <c r="L287" s="310"/>
      <c r="M287" s="310" t="str">
        <f t="shared" si="2"/>
        <v/>
      </c>
    </row>
    <row r="288" spans="1:13" ht="17.25" hidden="1" customHeight="1">
      <c r="A288" s="310">
        <v>30</v>
      </c>
      <c r="B288" s="8" t="str">
        <f t="shared" si="1"/>
        <v>MUHAMMAD RUDI</v>
      </c>
      <c r="C288" s="310"/>
      <c r="D288" s="310"/>
      <c r="E288" s="310"/>
      <c r="F288" s="310"/>
      <c r="G288" s="310"/>
      <c r="H288" s="310"/>
      <c r="I288" s="310"/>
      <c r="J288" s="310"/>
      <c r="K288" s="310"/>
      <c r="L288" s="310"/>
      <c r="M288" s="310" t="str">
        <f t="shared" si="2"/>
        <v/>
      </c>
    </row>
    <row r="289" spans="1:13" ht="17.25" hidden="1" customHeight="1">
      <c r="A289" s="310">
        <v>31</v>
      </c>
      <c r="B289" s="8" t="str">
        <f t="shared" si="1"/>
        <v>MUHAMMAD SARBANI</v>
      </c>
      <c r="C289" s="310"/>
      <c r="D289" s="310"/>
      <c r="E289" s="310"/>
      <c r="F289" s="310"/>
      <c r="G289" s="310"/>
      <c r="H289" s="310"/>
      <c r="I289" s="310"/>
      <c r="J289" s="310"/>
      <c r="K289" s="310"/>
      <c r="L289" s="310"/>
      <c r="M289" s="310" t="str">
        <f t="shared" si="2"/>
        <v/>
      </c>
    </row>
    <row r="290" spans="1:13" ht="17.25" hidden="1" customHeight="1">
      <c r="A290" s="310">
        <v>32</v>
      </c>
      <c r="B290" s="8" t="str">
        <f t="shared" si="1"/>
        <v>MUHAMMAD SYIFA ALIF NUGRAHA</v>
      </c>
      <c r="C290" s="310"/>
      <c r="D290" s="310"/>
      <c r="E290" s="310"/>
      <c r="F290" s="310"/>
      <c r="G290" s="310"/>
      <c r="H290" s="310"/>
      <c r="I290" s="310"/>
      <c r="J290" s="310"/>
      <c r="K290" s="310"/>
      <c r="L290" s="310"/>
      <c r="M290" s="310" t="str">
        <f t="shared" si="2"/>
        <v/>
      </c>
    </row>
    <row r="291" spans="1:13" ht="17.25" hidden="1" customHeight="1">
      <c r="A291" s="310">
        <v>33</v>
      </c>
      <c r="B291" s="8" t="str">
        <f t="shared" si="1"/>
        <v>MUHAMMAD YUSUF</v>
      </c>
      <c r="C291" s="310"/>
      <c r="D291" s="310"/>
      <c r="E291" s="310"/>
      <c r="F291" s="310"/>
      <c r="G291" s="310"/>
      <c r="H291" s="310"/>
      <c r="I291" s="310"/>
      <c r="J291" s="310"/>
      <c r="K291" s="310"/>
      <c r="L291" s="310"/>
      <c r="M291" s="310" t="str">
        <f t="shared" si="2"/>
        <v/>
      </c>
    </row>
    <row r="292" spans="1:13" ht="17.25" hidden="1" customHeight="1">
      <c r="A292" s="310">
        <v>34</v>
      </c>
      <c r="B292" s="8" t="str">
        <f t="shared" si="1"/>
        <v>OSAMAH NASRULLAH</v>
      </c>
      <c r="C292" s="310"/>
      <c r="D292" s="310"/>
      <c r="E292" s="310"/>
      <c r="F292" s="310"/>
      <c r="G292" s="310"/>
      <c r="H292" s="310"/>
      <c r="I292" s="310"/>
      <c r="J292" s="310"/>
      <c r="K292" s="310"/>
      <c r="L292" s="310"/>
      <c r="M292" s="310" t="str">
        <f t="shared" si="2"/>
        <v/>
      </c>
    </row>
    <row r="293" spans="1:13" ht="17.25" hidden="1" customHeight="1">
      <c r="A293" s="310">
        <v>35</v>
      </c>
      <c r="B293" s="8" t="str">
        <f t="shared" si="1"/>
        <v>RUDISA</v>
      </c>
      <c r="C293" s="310"/>
      <c r="D293" s="310"/>
      <c r="E293" s="310"/>
      <c r="F293" s="310"/>
      <c r="G293" s="310"/>
      <c r="H293" s="310"/>
      <c r="I293" s="310"/>
      <c r="J293" s="310"/>
      <c r="K293" s="310"/>
      <c r="L293" s="310"/>
      <c r="M293" s="310" t="str">
        <f t="shared" si="2"/>
        <v/>
      </c>
    </row>
    <row r="294" spans="1:13" ht="17.25" hidden="1" customHeight="1">
      <c r="A294" s="310">
        <v>36</v>
      </c>
      <c r="B294" s="8" t="str">
        <f t="shared" si="1"/>
        <v>ZAINAL ILMI</v>
      </c>
      <c r="C294" s="310"/>
      <c r="D294" s="310"/>
      <c r="E294" s="310"/>
      <c r="F294" s="310"/>
      <c r="G294" s="310"/>
      <c r="H294" s="310"/>
      <c r="I294" s="310"/>
      <c r="J294" s="310"/>
      <c r="K294" s="310"/>
      <c r="L294" s="310"/>
      <c r="M294" s="310" t="str">
        <f t="shared" si="2"/>
        <v/>
      </c>
    </row>
    <row r="295" spans="1:13" ht="17.25" hidden="1" customHeight="1">
      <c r="A295" s="310">
        <v>37</v>
      </c>
      <c r="B295" s="8">
        <f t="shared" si="1"/>
        <v>0</v>
      </c>
      <c r="C295" s="310"/>
      <c r="D295" s="310"/>
      <c r="E295" s="310"/>
      <c r="F295" s="310"/>
      <c r="G295" s="310"/>
      <c r="H295" s="310"/>
      <c r="I295" s="310"/>
      <c r="J295" s="310"/>
      <c r="K295" s="310"/>
      <c r="L295" s="310"/>
      <c r="M295" s="310" t="str">
        <f t="shared" si="2"/>
        <v/>
      </c>
    </row>
    <row r="296" spans="1:13" ht="17.25" hidden="1" customHeight="1">
      <c r="A296" s="310">
        <v>38</v>
      </c>
      <c r="B296" s="8">
        <f t="shared" si="1"/>
        <v>0</v>
      </c>
      <c r="C296" s="310"/>
      <c r="D296" s="310"/>
      <c r="E296" s="310"/>
      <c r="F296" s="310"/>
      <c r="G296" s="310"/>
      <c r="H296" s="310"/>
      <c r="I296" s="310"/>
      <c r="J296" s="310"/>
      <c r="K296" s="310"/>
      <c r="L296" s="310"/>
      <c r="M296" s="310" t="str">
        <f t="shared" si="2"/>
        <v/>
      </c>
    </row>
    <row r="297" spans="1:13" ht="17.25" hidden="1" customHeight="1">
      <c r="A297" s="310">
        <v>39</v>
      </c>
      <c r="B297" s="8">
        <f t="shared" si="1"/>
        <v>0</v>
      </c>
      <c r="C297" s="310"/>
      <c r="D297" s="310"/>
      <c r="E297" s="310"/>
      <c r="F297" s="310"/>
      <c r="G297" s="310"/>
      <c r="H297" s="310"/>
      <c r="I297" s="310"/>
      <c r="J297" s="310"/>
      <c r="K297" s="310"/>
      <c r="L297" s="310"/>
      <c r="M297" s="310" t="str">
        <f t="shared" si="2"/>
        <v/>
      </c>
    </row>
    <row r="298" spans="1:13" ht="17.25" hidden="1" customHeight="1">
      <c r="A298" s="310">
        <v>40</v>
      </c>
      <c r="B298" s="8">
        <f t="shared" si="1"/>
        <v>0</v>
      </c>
      <c r="C298" s="310"/>
      <c r="D298" s="310"/>
      <c r="E298" s="310"/>
      <c r="F298" s="310"/>
      <c r="G298" s="310"/>
      <c r="H298" s="310"/>
      <c r="I298" s="310"/>
      <c r="J298" s="310"/>
      <c r="K298" s="310"/>
      <c r="L298" s="310"/>
      <c r="M298" s="310" t="str">
        <f t="shared" si="2"/>
        <v/>
      </c>
    </row>
    <row r="300" spans="1:13" ht="17.25" customHeight="1">
      <c r="A300" s="1" t="s">
        <v>158</v>
      </c>
    </row>
    <row r="301" spans="1:13" s="7" customFormat="1" ht="67.5" customHeight="1">
      <c r="A301" s="14">
        <v>1</v>
      </c>
      <c r="B301" s="327" t="s">
        <v>667</v>
      </c>
      <c r="C301" s="327"/>
      <c r="D301" s="327"/>
      <c r="E301" s="327"/>
      <c r="F301" s="327"/>
      <c r="G301" s="327"/>
      <c r="H301" s="327"/>
    </row>
    <row r="302" spans="1:13" s="7" customFormat="1" ht="15.75" hidden="1">
      <c r="A302" s="14">
        <v>2</v>
      </c>
      <c r="B302" s="327"/>
      <c r="C302" s="327"/>
      <c r="D302" s="327"/>
      <c r="E302" s="327"/>
      <c r="F302" s="327"/>
      <c r="G302" s="327"/>
      <c r="H302" s="327"/>
    </row>
    <row r="303" spans="1:13" s="7" customFormat="1" ht="15.75" hidden="1">
      <c r="A303" s="14">
        <v>3</v>
      </c>
      <c r="B303" s="327"/>
      <c r="C303" s="327"/>
      <c r="D303" s="327"/>
      <c r="E303" s="327"/>
      <c r="F303" s="327"/>
      <c r="G303" s="327"/>
      <c r="H303" s="327"/>
    </row>
    <row r="304" spans="1:13" s="7" customFormat="1" ht="17.25" hidden="1" customHeight="1">
      <c r="A304" s="14">
        <v>4</v>
      </c>
      <c r="B304" s="327"/>
      <c r="C304" s="327"/>
      <c r="D304" s="327"/>
      <c r="E304" s="327"/>
      <c r="F304" s="327"/>
      <c r="G304" s="327"/>
      <c r="H304" s="327"/>
    </row>
    <row r="305" spans="1:14" s="7" customFormat="1" ht="17.25" hidden="1" customHeight="1">
      <c r="A305" s="14">
        <v>5</v>
      </c>
      <c r="B305" s="327"/>
      <c r="C305" s="327"/>
      <c r="D305" s="327"/>
      <c r="E305" s="327"/>
      <c r="F305" s="327"/>
      <c r="G305" s="327"/>
      <c r="H305" s="327"/>
    </row>
    <row r="306" spans="1:14" s="7" customFormat="1" ht="17.25" hidden="1" customHeight="1">
      <c r="A306" s="14">
        <v>6</v>
      </c>
      <c r="B306" s="327"/>
      <c r="C306" s="327"/>
      <c r="D306" s="327"/>
      <c r="E306" s="327"/>
      <c r="F306" s="327"/>
      <c r="G306" s="327"/>
      <c r="H306" s="327"/>
    </row>
    <row r="307" spans="1:14" s="7" customFormat="1" ht="17.25" hidden="1" customHeight="1">
      <c r="A307" s="14">
        <v>7</v>
      </c>
      <c r="B307" s="327"/>
      <c r="C307" s="327"/>
      <c r="D307" s="327"/>
      <c r="E307" s="327"/>
      <c r="F307" s="327"/>
      <c r="G307" s="327"/>
      <c r="H307" s="327"/>
    </row>
    <row r="308" spans="1:14" s="7" customFormat="1" ht="17.25" hidden="1" customHeight="1">
      <c r="A308" s="14">
        <v>8</v>
      </c>
      <c r="B308" s="327"/>
      <c r="C308" s="327"/>
      <c r="D308" s="327"/>
      <c r="E308" s="327"/>
      <c r="F308" s="327"/>
      <c r="G308" s="327"/>
      <c r="H308" s="327"/>
    </row>
    <row r="309" spans="1:14" s="7" customFormat="1" ht="17.25" hidden="1" customHeight="1">
      <c r="A309" s="14">
        <v>9</v>
      </c>
      <c r="B309" s="327"/>
      <c r="C309" s="327"/>
      <c r="D309" s="327"/>
      <c r="E309" s="327"/>
      <c r="F309" s="327"/>
      <c r="G309" s="327"/>
      <c r="H309" s="327"/>
    </row>
    <row r="310" spans="1:14" s="7" customFormat="1" ht="17.25" hidden="1" customHeight="1">
      <c r="A310" s="14">
        <v>10</v>
      </c>
      <c r="B310" s="327"/>
      <c r="C310" s="327"/>
      <c r="D310" s="327"/>
      <c r="E310" s="327"/>
      <c r="F310" s="327"/>
      <c r="G310" s="327"/>
      <c r="H310" s="327"/>
    </row>
    <row r="312" spans="1:14" ht="17.25" customHeight="1">
      <c r="B312" s="1" t="s">
        <v>180</v>
      </c>
    </row>
    <row r="314" spans="1:14" ht="48.75" customHeight="1">
      <c r="A314" s="304" t="s">
        <v>52</v>
      </c>
      <c r="B314" s="304" t="s">
        <v>110</v>
      </c>
      <c r="C314" s="333" t="e">
        <f>A31</f>
        <v>#REF!</v>
      </c>
      <c r="D314" s="333"/>
      <c r="E314" s="333"/>
      <c r="F314" s="333"/>
      <c r="G314" s="333"/>
      <c r="H314" s="333"/>
      <c r="I314" s="333"/>
      <c r="J314" s="333"/>
      <c r="K314" s="333"/>
      <c r="L314" s="333"/>
      <c r="M314" s="306" t="s">
        <v>157</v>
      </c>
      <c r="N314" s="1" t="s">
        <v>407</v>
      </c>
    </row>
    <row r="315" spans="1:14" ht="17.25" customHeight="1">
      <c r="A315" s="305"/>
      <c r="B315" s="305"/>
      <c r="C315" s="224" t="s">
        <v>395</v>
      </c>
      <c r="D315" s="224" t="s">
        <v>396</v>
      </c>
      <c r="E315" s="224" t="s">
        <v>397</v>
      </c>
      <c r="F315" s="224" t="s">
        <v>398</v>
      </c>
      <c r="G315" s="224" t="s">
        <v>399</v>
      </c>
      <c r="H315" s="224" t="s">
        <v>400</v>
      </c>
      <c r="I315" s="224" t="s">
        <v>401</v>
      </c>
      <c r="J315" s="224" t="s">
        <v>402</v>
      </c>
      <c r="K315" s="224" t="s">
        <v>403</v>
      </c>
      <c r="L315" s="224" t="s">
        <v>404</v>
      </c>
      <c r="M315" s="222"/>
      <c r="N315" s="1">
        <v>25</v>
      </c>
    </row>
    <row r="316" spans="1:14" ht="17.25" customHeight="1">
      <c r="A316" s="310">
        <v>1</v>
      </c>
      <c r="B316" s="8" t="str">
        <f>B259</f>
        <v>AHMAD JUNAIDI</v>
      </c>
      <c r="C316" s="8"/>
      <c r="D316" s="8"/>
      <c r="E316" s="8"/>
      <c r="F316" s="8"/>
      <c r="G316" s="8"/>
      <c r="H316" s="8"/>
      <c r="I316" s="8"/>
      <c r="J316" s="8"/>
      <c r="K316" s="8"/>
      <c r="L316" s="8"/>
      <c r="M316" s="8" t="str">
        <f>IF(MAX(C316:L316)&gt;0,MAX(C316:L316)*$N$315,"")</f>
        <v/>
      </c>
    </row>
    <row r="317" spans="1:14" ht="17.25" customHeight="1">
      <c r="A317" s="310">
        <v>2</v>
      </c>
      <c r="B317" s="8" t="str">
        <f t="shared" ref="B317:B355" si="3">B260</f>
        <v>AHMAD RIYUDHA</v>
      </c>
      <c r="C317" s="8"/>
      <c r="D317" s="8"/>
      <c r="E317" s="8"/>
      <c r="F317" s="8"/>
      <c r="G317" s="8"/>
      <c r="H317" s="8"/>
      <c r="I317" s="8"/>
      <c r="J317" s="8"/>
      <c r="K317" s="8"/>
      <c r="L317" s="8"/>
      <c r="M317" s="8" t="str">
        <f t="shared" ref="M317:M355" si="4">IF(MAX(C317:L317)&gt;0,MAX(C317:L317)*$N$315,"")</f>
        <v/>
      </c>
    </row>
    <row r="318" spans="1:14" ht="17.25" customHeight="1">
      <c r="A318" s="310">
        <v>3</v>
      </c>
      <c r="B318" s="8" t="str">
        <f t="shared" si="3"/>
        <v>AHMAD SAYUDINOR</v>
      </c>
      <c r="C318" s="8"/>
      <c r="D318" s="8"/>
      <c r="E318" s="8"/>
      <c r="F318" s="8"/>
      <c r="G318" s="8"/>
      <c r="H318" s="8"/>
      <c r="I318" s="8"/>
      <c r="J318" s="8"/>
      <c r="K318" s="8"/>
      <c r="L318" s="8"/>
      <c r="M318" s="8" t="str">
        <f t="shared" si="4"/>
        <v/>
      </c>
    </row>
    <row r="319" spans="1:14" ht="17.25" hidden="1" customHeight="1">
      <c r="A319" s="310">
        <v>4</v>
      </c>
      <c r="B319" s="8" t="str">
        <f t="shared" si="3"/>
        <v>HILMAN SYA'FEI</v>
      </c>
      <c r="C319" s="8"/>
      <c r="D319" s="8"/>
      <c r="E319" s="8"/>
      <c r="F319" s="8"/>
      <c r="G319" s="8"/>
      <c r="H319" s="8"/>
      <c r="I319" s="8"/>
      <c r="J319" s="8"/>
      <c r="K319" s="8"/>
      <c r="L319" s="8"/>
      <c r="M319" s="8" t="str">
        <f t="shared" si="4"/>
        <v/>
      </c>
    </row>
    <row r="320" spans="1:14" ht="17.25" hidden="1" customHeight="1">
      <c r="A320" s="310">
        <v>5</v>
      </c>
      <c r="B320" s="8" t="str">
        <f t="shared" si="3"/>
        <v>JAMALUDDIN</v>
      </c>
      <c r="C320" s="8"/>
      <c r="D320" s="8"/>
      <c r="E320" s="8"/>
      <c r="F320" s="8"/>
      <c r="G320" s="8"/>
      <c r="H320" s="8"/>
      <c r="I320" s="8"/>
      <c r="J320" s="8"/>
      <c r="K320" s="8"/>
      <c r="L320" s="8"/>
      <c r="M320" s="8" t="str">
        <f t="shared" si="4"/>
        <v/>
      </c>
    </row>
    <row r="321" spans="1:13" ht="17.25" hidden="1" customHeight="1">
      <c r="A321" s="310">
        <v>6</v>
      </c>
      <c r="B321" s="8" t="str">
        <f t="shared" si="3"/>
        <v>M. ADITYA RYANDI</v>
      </c>
      <c r="C321" s="8"/>
      <c r="D321" s="8"/>
      <c r="E321" s="8"/>
      <c r="F321" s="8"/>
      <c r="G321" s="8"/>
      <c r="H321" s="8"/>
      <c r="I321" s="8"/>
      <c r="J321" s="8"/>
      <c r="K321" s="8"/>
      <c r="L321" s="8"/>
      <c r="M321" s="8" t="str">
        <f t="shared" si="4"/>
        <v/>
      </c>
    </row>
    <row r="322" spans="1:13" ht="17.25" hidden="1" customHeight="1">
      <c r="A322" s="310">
        <v>7</v>
      </c>
      <c r="B322" s="8" t="str">
        <f t="shared" si="3"/>
        <v>M. ZAINAL AKBAR</v>
      </c>
      <c r="C322" s="8"/>
      <c r="D322" s="8"/>
      <c r="E322" s="8"/>
      <c r="F322" s="8"/>
      <c r="G322" s="8"/>
      <c r="H322" s="8"/>
      <c r="I322" s="8"/>
      <c r="J322" s="8"/>
      <c r="K322" s="8"/>
      <c r="L322" s="8"/>
      <c r="M322" s="8" t="str">
        <f t="shared" si="4"/>
        <v/>
      </c>
    </row>
    <row r="323" spans="1:13" ht="17.25" hidden="1" customHeight="1">
      <c r="A323" s="310">
        <v>8</v>
      </c>
      <c r="B323" s="8" t="str">
        <f t="shared" si="3"/>
        <v>MAULIDI</v>
      </c>
      <c r="C323" s="8"/>
      <c r="D323" s="8"/>
      <c r="E323" s="8"/>
      <c r="F323" s="8"/>
      <c r="G323" s="8"/>
      <c r="H323" s="8"/>
      <c r="I323" s="8"/>
      <c r="J323" s="8"/>
      <c r="K323" s="8"/>
      <c r="L323" s="8"/>
      <c r="M323" s="8" t="str">
        <f t="shared" si="4"/>
        <v/>
      </c>
    </row>
    <row r="324" spans="1:13" ht="17.25" hidden="1" customHeight="1">
      <c r="A324" s="310">
        <v>9</v>
      </c>
      <c r="B324" s="8" t="str">
        <f t="shared" si="3"/>
        <v>MUHAMMAD AGUS RIFANI</v>
      </c>
      <c r="C324" s="8"/>
      <c r="D324" s="8"/>
      <c r="E324" s="8"/>
      <c r="F324" s="8"/>
      <c r="G324" s="8"/>
      <c r="H324" s="8"/>
      <c r="I324" s="8"/>
      <c r="J324" s="8"/>
      <c r="K324" s="8"/>
      <c r="L324" s="8"/>
      <c r="M324" s="8" t="str">
        <f t="shared" si="4"/>
        <v/>
      </c>
    </row>
    <row r="325" spans="1:13" ht="17.25" hidden="1" customHeight="1">
      <c r="A325" s="310">
        <v>10</v>
      </c>
      <c r="B325" s="8" t="str">
        <f t="shared" si="3"/>
        <v>MUHAMMAD AKBAR</v>
      </c>
      <c r="C325" s="8"/>
      <c r="D325" s="8"/>
      <c r="E325" s="8"/>
      <c r="F325" s="8"/>
      <c r="G325" s="8"/>
      <c r="H325" s="8"/>
      <c r="I325" s="8"/>
      <c r="J325" s="8"/>
      <c r="K325" s="8"/>
      <c r="L325" s="8"/>
      <c r="M325" s="8" t="str">
        <f t="shared" si="4"/>
        <v/>
      </c>
    </row>
    <row r="326" spans="1:13" ht="17.25" hidden="1" customHeight="1">
      <c r="A326" s="310">
        <v>11</v>
      </c>
      <c r="B326" s="8" t="str">
        <f t="shared" si="3"/>
        <v>MUHAMMAD ALPIANOR</v>
      </c>
      <c r="C326" s="8"/>
      <c r="D326" s="8"/>
      <c r="E326" s="8"/>
      <c r="F326" s="8"/>
      <c r="G326" s="8"/>
      <c r="H326" s="8"/>
      <c r="I326" s="8"/>
      <c r="J326" s="8"/>
      <c r="K326" s="8"/>
      <c r="L326" s="8"/>
      <c r="M326" s="8" t="str">
        <f t="shared" si="4"/>
        <v/>
      </c>
    </row>
    <row r="327" spans="1:13" ht="17.25" hidden="1" customHeight="1">
      <c r="A327" s="310">
        <v>12</v>
      </c>
      <c r="B327" s="8" t="str">
        <f t="shared" si="3"/>
        <v>MUHAMMAD ANDRIAN</v>
      </c>
      <c r="C327" s="8"/>
      <c r="D327" s="8"/>
      <c r="E327" s="8"/>
      <c r="F327" s="8"/>
      <c r="G327" s="8"/>
      <c r="H327" s="8"/>
      <c r="I327" s="8"/>
      <c r="J327" s="8"/>
      <c r="K327" s="8"/>
      <c r="L327" s="8"/>
      <c r="M327" s="8" t="str">
        <f t="shared" si="4"/>
        <v/>
      </c>
    </row>
    <row r="328" spans="1:13" ht="17.25" hidden="1" customHeight="1">
      <c r="A328" s="310">
        <v>13</v>
      </c>
      <c r="B328" s="8" t="str">
        <f t="shared" si="3"/>
        <v>MUHAMMAD AZIDAN</v>
      </c>
      <c r="C328" s="8"/>
      <c r="D328" s="8"/>
      <c r="E328" s="8"/>
      <c r="F328" s="8"/>
      <c r="G328" s="8"/>
      <c r="H328" s="8"/>
      <c r="I328" s="8"/>
      <c r="J328" s="8"/>
      <c r="K328" s="8"/>
      <c r="L328" s="8"/>
      <c r="M328" s="8" t="str">
        <f t="shared" si="4"/>
        <v/>
      </c>
    </row>
    <row r="329" spans="1:13" ht="17.25" hidden="1" customHeight="1">
      <c r="A329" s="310">
        <v>14</v>
      </c>
      <c r="B329" s="8" t="str">
        <f t="shared" si="3"/>
        <v>MUHAMMAD FAHRIANSYAH</v>
      </c>
      <c r="C329" s="8"/>
      <c r="D329" s="8"/>
      <c r="E329" s="8"/>
      <c r="F329" s="8"/>
      <c r="G329" s="8"/>
      <c r="H329" s="8"/>
      <c r="I329" s="8"/>
      <c r="J329" s="8"/>
      <c r="K329" s="8"/>
      <c r="L329" s="8"/>
      <c r="M329" s="8" t="str">
        <f t="shared" si="4"/>
        <v/>
      </c>
    </row>
    <row r="330" spans="1:13" ht="17.25" hidden="1" customHeight="1">
      <c r="A330" s="310">
        <v>15</v>
      </c>
      <c r="B330" s="8" t="str">
        <f t="shared" si="3"/>
        <v>MUHAMMAD FAUZAN</v>
      </c>
      <c r="C330" s="8"/>
      <c r="D330" s="8"/>
      <c r="E330" s="8"/>
      <c r="F330" s="8"/>
      <c r="G330" s="8"/>
      <c r="H330" s="8"/>
      <c r="I330" s="8"/>
      <c r="J330" s="8"/>
      <c r="K330" s="8"/>
      <c r="L330" s="8"/>
      <c r="M330" s="8" t="str">
        <f t="shared" si="4"/>
        <v/>
      </c>
    </row>
    <row r="331" spans="1:13" ht="17.25" hidden="1" customHeight="1">
      <c r="A331" s="310">
        <v>16</v>
      </c>
      <c r="B331" s="8" t="str">
        <f t="shared" si="3"/>
        <v>MUHAMMAD FAZAL HAFIZH</v>
      </c>
      <c r="C331" s="8"/>
      <c r="D331" s="8"/>
      <c r="E331" s="8"/>
      <c r="F331" s="8"/>
      <c r="G331" s="8"/>
      <c r="H331" s="8"/>
      <c r="I331" s="8"/>
      <c r="J331" s="8"/>
      <c r="K331" s="8"/>
      <c r="L331" s="8"/>
      <c r="M331" s="8" t="str">
        <f t="shared" si="4"/>
        <v/>
      </c>
    </row>
    <row r="332" spans="1:13" ht="17.25" hidden="1" customHeight="1">
      <c r="A332" s="310">
        <v>17</v>
      </c>
      <c r="B332" s="8" t="str">
        <f t="shared" si="3"/>
        <v>MUHAMMAD FIKRI</v>
      </c>
      <c r="C332" s="8"/>
      <c r="D332" s="8"/>
      <c r="E332" s="8"/>
      <c r="F332" s="8"/>
      <c r="G332" s="8"/>
      <c r="H332" s="8"/>
      <c r="I332" s="8"/>
      <c r="J332" s="8"/>
      <c r="K332" s="8"/>
      <c r="L332" s="8"/>
      <c r="M332" s="8" t="str">
        <f t="shared" si="4"/>
        <v/>
      </c>
    </row>
    <row r="333" spans="1:13" ht="17.25" hidden="1" customHeight="1">
      <c r="A333" s="310">
        <v>18</v>
      </c>
      <c r="B333" s="8" t="str">
        <f t="shared" si="3"/>
        <v>MUHAMMAD IHWAN</v>
      </c>
      <c r="C333" s="8"/>
      <c r="D333" s="8"/>
      <c r="E333" s="8"/>
      <c r="F333" s="8"/>
      <c r="G333" s="8"/>
      <c r="H333" s="8"/>
      <c r="I333" s="8"/>
      <c r="J333" s="8"/>
      <c r="K333" s="8"/>
      <c r="L333" s="8"/>
      <c r="M333" s="8" t="str">
        <f t="shared" si="4"/>
        <v/>
      </c>
    </row>
    <row r="334" spans="1:13" ht="17.25" hidden="1" customHeight="1">
      <c r="A334" s="310">
        <v>19</v>
      </c>
      <c r="B334" s="8" t="str">
        <f t="shared" si="3"/>
        <v>MUHAMMAD IQBAL FIRDAUS</v>
      </c>
      <c r="C334" s="8"/>
      <c r="D334" s="8"/>
      <c r="E334" s="8"/>
      <c r="F334" s="8"/>
      <c r="G334" s="8"/>
      <c r="H334" s="8"/>
      <c r="I334" s="8"/>
      <c r="J334" s="8"/>
      <c r="K334" s="8"/>
      <c r="L334" s="8"/>
      <c r="M334" s="8" t="str">
        <f t="shared" si="4"/>
        <v/>
      </c>
    </row>
    <row r="335" spans="1:13" ht="17.25" hidden="1" customHeight="1">
      <c r="A335" s="310">
        <v>20</v>
      </c>
      <c r="B335" s="8" t="str">
        <f t="shared" si="3"/>
        <v>MUHAMMAD IZZA ARRAFI</v>
      </c>
      <c r="C335" s="8"/>
      <c r="D335" s="8"/>
      <c r="E335" s="8"/>
      <c r="F335" s="8"/>
      <c r="G335" s="8"/>
      <c r="H335" s="8"/>
      <c r="I335" s="8"/>
      <c r="J335" s="8"/>
      <c r="K335" s="8"/>
      <c r="L335" s="8"/>
      <c r="M335" s="8" t="str">
        <f t="shared" si="4"/>
        <v/>
      </c>
    </row>
    <row r="336" spans="1:13" ht="17.25" hidden="1" customHeight="1">
      <c r="A336" s="310">
        <v>21</v>
      </c>
      <c r="B336" s="8" t="str">
        <f t="shared" si="3"/>
        <v>MUHAMMAD MAHDI</v>
      </c>
      <c r="C336" s="8"/>
      <c r="D336" s="8"/>
      <c r="E336" s="8"/>
      <c r="F336" s="8"/>
      <c r="G336" s="8"/>
      <c r="H336" s="8"/>
      <c r="I336" s="8"/>
      <c r="J336" s="8"/>
      <c r="K336" s="8"/>
      <c r="L336" s="8"/>
      <c r="M336" s="8" t="str">
        <f t="shared" si="4"/>
        <v/>
      </c>
    </row>
    <row r="337" spans="1:13" ht="17.25" hidden="1" customHeight="1">
      <c r="A337" s="310">
        <v>22</v>
      </c>
      <c r="B337" s="8" t="str">
        <f t="shared" si="3"/>
        <v>MUHAMMAD NAHDY RAMADHAN</v>
      </c>
      <c r="C337" s="8"/>
      <c r="D337" s="8"/>
      <c r="E337" s="8"/>
      <c r="F337" s="8"/>
      <c r="G337" s="8"/>
      <c r="H337" s="8"/>
      <c r="I337" s="8"/>
      <c r="J337" s="8"/>
      <c r="K337" s="8"/>
      <c r="L337" s="8"/>
      <c r="M337" s="8" t="str">
        <f t="shared" si="4"/>
        <v/>
      </c>
    </row>
    <row r="338" spans="1:13" ht="17.25" hidden="1" customHeight="1">
      <c r="A338" s="310">
        <v>23</v>
      </c>
      <c r="B338" s="8" t="str">
        <f t="shared" si="3"/>
        <v>MUHAMMAD NUR FADHILAH</v>
      </c>
      <c r="C338" s="8"/>
      <c r="D338" s="8"/>
      <c r="E338" s="8"/>
      <c r="F338" s="8"/>
      <c r="G338" s="8"/>
      <c r="H338" s="8"/>
      <c r="I338" s="8"/>
      <c r="J338" s="8"/>
      <c r="K338" s="8"/>
      <c r="L338" s="8"/>
      <c r="M338" s="8" t="str">
        <f t="shared" si="4"/>
        <v/>
      </c>
    </row>
    <row r="339" spans="1:13" ht="17.25" hidden="1" customHeight="1">
      <c r="A339" s="310">
        <v>24</v>
      </c>
      <c r="B339" s="8" t="str">
        <f t="shared" si="3"/>
        <v>MUHAMMAD RAHMAN</v>
      </c>
      <c r="C339" s="8"/>
      <c r="D339" s="8"/>
      <c r="E339" s="8"/>
      <c r="F339" s="8"/>
      <c r="G339" s="8"/>
      <c r="H339" s="8"/>
      <c r="I339" s="8"/>
      <c r="J339" s="8"/>
      <c r="K339" s="8"/>
      <c r="L339" s="8"/>
      <c r="M339" s="8" t="str">
        <f t="shared" si="4"/>
        <v/>
      </c>
    </row>
    <row r="340" spans="1:13" ht="17.25" hidden="1" customHeight="1">
      <c r="A340" s="310">
        <v>25</v>
      </c>
      <c r="B340" s="8" t="str">
        <f t="shared" si="3"/>
        <v>MUHAMMAD RAIHAN</v>
      </c>
      <c r="C340" s="8"/>
      <c r="D340" s="8"/>
      <c r="E340" s="8"/>
      <c r="F340" s="8"/>
      <c r="G340" s="8"/>
      <c r="H340" s="8"/>
      <c r="I340" s="8"/>
      <c r="J340" s="8"/>
      <c r="K340" s="8"/>
      <c r="L340" s="8"/>
      <c r="M340" s="8" t="str">
        <f t="shared" si="4"/>
        <v/>
      </c>
    </row>
    <row r="341" spans="1:13" ht="17.25" hidden="1" customHeight="1">
      <c r="A341" s="310">
        <v>26</v>
      </c>
      <c r="B341" s="8" t="str">
        <f t="shared" si="3"/>
        <v>MUHAMMAD RAYHAN PARIZAN</v>
      </c>
      <c r="C341" s="8"/>
      <c r="D341" s="8"/>
      <c r="E341" s="8"/>
      <c r="F341" s="8"/>
      <c r="G341" s="8"/>
      <c r="H341" s="8"/>
      <c r="I341" s="8"/>
      <c r="J341" s="8"/>
      <c r="K341" s="8"/>
      <c r="L341" s="8"/>
      <c r="M341" s="8" t="str">
        <f t="shared" si="4"/>
        <v/>
      </c>
    </row>
    <row r="342" spans="1:13" ht="17.25" hidden="1" customHeight="1">
      <c r="A342" s="310">
        <v>27</v>
      </c>
      <c r="B342" s="8" t="str">
        <f t="shared" si="3"/>
        <v>MUHAMMAD RIFKI</v>
      </c>
      <c r="C342" s="8"/>
      <c r="D342" s="8"/>
      <c r="E342" s="8"/>
      <c r="F342" s="8"/>
      <c r="G342" s="8"/>
      <c r="H342" s="8"/>
      <c r="I342" s="8"/>
      <c r="J342" s="8"/>
      <c r="K342" s="8"/>
      <c r="L342" s="8"/>
      <c r="M342" s="8" t="str">
        <f t="shared" si="4"/>
        <v/>
      </c>
    </row>
    <row r="343" spans="1:13" ht="17.25" hidden="1" customHeight="1">
      <c r="A343" s="310">
        <v>28</v>
      </c>
      <c r="B343" s="8" t="str">
        <f t="shared" si="3"/>
        <v>MUHAMMAD RINALDI MAULANA</v>
      </c>
      <c r="C343" s="8"/>
      <c r="D343" s="8"/>
      <c r="E343" s="8"/>
      <c r="F343" s="8"/>
      <c r="G343" s="8"/>
      <c r="H343" s="8"/>
      <c r="I343" s="8"/>
      <c r="J343" s="8"/>
      <c r="K343" s="8"/>
      <c r="L343" s="8"/>
      <c r="M343" s="8" t="str">
        <f t="shared" si="4"/>
        <v/>
      </c>
    </row>
    <row r="344" spans="1:13" ht="17.25" hidden="1" customHeight="1">
      <c r="A344" s="310">
        <v>29</v>
      </c>
      <c r="B344" s="8" t="str">
        <f t="shared" si="3"/>
        <v>MUHAMMAD RIZAL</v>
      </c>
      <c r="C344" s="8"/>
      <c r="D344" s="8"/>
      <c r="E344" s="8"/>
      <c r="F344" s="8"/>
      <c r="G344" s="8"/>
      <c r="H344" s="8"/>
      <c r="I344" s="8"/>
      <c r="J344" s="8"/>
      <c r="K344" s="8"/>
      <c r="L344" s="8"/>
      <c r="M344" s="8" t="str">
        <f t="shared" si="4"/>
        <v/>
      </c>
    </row>
    <row r="345" spans="1:13" ht="17.25" hidden="1" customHeight="1">
      <c r="A345" s="310">
        <v>30</v>
      </c>
      <c r="B345" s="8" t="str">
        <f t="shared" si="3"/>
        <v>MUHAMMAD RUDI</v>
      </c>
      <c r="C345" s="8"/>
      <c r="D345" s="8"/>
      <c r="E345" s="8"/>
      <c r="F345" s="8"/>
      <c r="G345" s="8"/>
      <c r="H345" s="8"/>
      <c r="I345" s="8"/>
      <c r="J345" s="8"/>
      <c r="K345" s="8"/>
      <c r="L345" s="8"/>
      <c r="M345" s="8" t="str">
        <f t="shared" si="4"/>
        <v/>
      </c>
    </row>
    <row r="346" spans="1:13" ht="17.25" hidden="1" customHeight="1">
      <c r="A346" s="310">
        <v>31</v>
      </c>
      <c r="B346" s="8" t="str">
        <f t="shared" si="3"/>
        <v>MUHAMMAD SARBANI</v>
      </c>
      <c r="C346" s="8"/>
      <c r="D346" s="8"/>
      <c r="E346" s="8"/>
      <c r="F346" s="8"/>
      <c r="G346" s="8"/>
      <c r="H346" s="8"/>
      <c r="I346" s="8"/>
      <c r="J346" s="8"/>
      <c r="K346" s="8"/>
      <c r="L346" s="8"/>
      <c r="M346" s="8" t="str">
        <f t="shared" si="4"/>
        <v/>
      </c>
    </row>
    <row r="347" spans="1:13" ht="17.25" hidden="1" customHeight="1">
      <c r="A347" s="310">
        <v>32</v>
      </c>
      <c r="B347" s="8" t="str">
        <f t="shared" si="3"/>
        <v>MUHAMMAD SYIFA ALIF NUGRAHA</v>
      </c>
      <c r="C347" s="8"/>
      <c r="D347" s="8"/>
      <c r="E347" s="8"/>
      <c r="F347" s="8"/>
      <c r="G347" s="8"/>
      <c r="H347" s="8"/>
      <c r="I347" s="8"/>
      <c r="J347" s="8"/>
      <c r="K347" s="8"/>
      <c r="L347" s="8"/>
      <c r="M347" s="8" t="str">
        <f t="shared" si="4"/>
        <v/>
      </c>
    </row>
    <row r="348" spans="1:13" ht="17.25" hidden="1" customHeight="1">
      <c r="A348" s="310">
        <v>33</v>
      </c>
      <c r="B348" s="8" t="str">
        <f t="shared" si="3"/>
        <v>MUHAMMAD YUSUF</v>
      </c>
      <c r="C348" s="8"/>
      <c r="D348" s="8"/>
      <c r="E348" s="8"/>
      <c r="F348" s="8"/>
      <c r="G348" s="8"/>
      <c r="H348" s="8"/>
      <c r="I348" s="8"/>
      <c r="J348" s="8"/>
      <c r="K348" s="8"/>
      <c r="L348" s="8"/>
      <c r="M348" s="8" t="str">
        <f t="shared" si="4"/>
        <v/>
      </c>
    </row>
    <row r="349" spans="1:13" ht="17.25" hidden="1" customHeight="1">
      <c r="A349" s="310">
        <v>34</v>
      </c>
      <c r="B349" s="8" t="str">
        <f t="shared" si="3"/>
        <v>OSAMAH NASRULLAH</v>
      </c>
      <c r="C349" s="8"/>
      <c r="D349" s="8"/>
      <c r="E349" s="8"/>
      <c r="F349" s="8"/>
      <c r="G349" s="8"/>
      <c r="H349" s="8"/>
      <c r="I349" s="8"/>
      <c r="J349" s="8"/>
      <c r="K349" s="8"/>
      <c r="L349" s="8"/>
      <c r="M349" s="8" t="str">
        <f t="shared" si="4"/>
        <v/>
      </c>
    </row>
    <row r="350" spans="1:13" ht="17.25" hidden="1" customHeight="1">
      <c r="A350" s="310">
        <v>35</v>
      </c>
      <c r="B350" s="8" t="str">
        <f t="shared" si="3"/>
        <v>RUDISA</v>
      </c>
      <c r="C350" s="8"/>
      <c r="D350" s="8"/>
      <c r="E350" s="8"/>
      <c r="F350" s="8"/>
      <c r="G350" s="8"/>
      <c r="H350" s="8"/>
      <c r="I350" s="8"/>
      <c r="J350" s="8"/>
      <c r="K350" s="8"/>
      <c r="L350" s="8"/>
      <c r="M350" s="8" t="str">
        <f t="shared" si="4"/>
        <v/>
      </c>
    </row>
    <row r="351" spans="1:13" ht="17.25" hidden="1" customHeight="1">
      <c r="A351" s="310">
        <v>36</v>
      </c>
      <c r="B351" s="8" t="str">
        <f t="shared" si="3"/>
        <v>ZAINAL ILMI</v>
      </c>
      <c r="C351" s="8"/>
      <c r="D351" s="8"/>
      <c r="E351" s="8"/>
      <c r="F351" s="8"/>
      <c r="G351" s="8"/>
      <c r="H351" s="8"/>
      <c r="I351" s="8"/>
      <c r="J351" s="8"/>
      <c r="K351" s="8"/>
      <c r="L351" s="8"/>
      <c r="M351" s="8" t="str">
        <f t="shared" si="4"/>
        <v/>
      </c>
    </row>
    <row r="352" spans="1:13" ht="17.25" hidden="1" customHeight="1">
      <c r="A352" s="310">
        <v>37</v>
      </c>
      <c r="B352" s="8">
        <f t="shared" si="3"/>
        <v>0</v>
      </c>
      <c r="C352" s="8"/>
      <c r="D352" s="8"/>
      <c r="E352" s="8"/>
      <c r="F352" s="8"/>
      <c r="G352" s="8"/>
      <c r="H352" s="8"/>
      <c r="I352" s="8"/>
      <c r="J352" s="8"/>
      <c r="K352" s="8"/>
      <c r="L352" s="8"/>
      <c r="M352" s="8" t="str">
        <f t="shared" si="4"/>
        <v/>
      </c>
    </row>
    <row r="353" spans="1:13" ht="17.25" hidden="1" customHeight="1">
      <c r="A353" s="310">
        <v>38</v>
      </c>
      <c r="B353" s="8">
        <f t="shared" si="3"/>
        <v>0</v>
      </c>
      <c r="C353" s="8"/>
      <c r="D353" s="8"/>
      <c r="E353" s="8"/>
      <c r="F353" s="8"/>
      <c r="G353" s="8"/>
      <c r="H353" s="8"/>
      <c r="I353" s="8"/>
      <c r="J353" s="8"/>
      <c r="K353" s="8"/>
      <c r="L353" s="8"/>
      <c r="M353" s="8" t="str">
        <f t="shared" si="4"/>
        <v/>
      </c>
    </row>
    <row r="354" spans="1:13" ht="17.25" hidden="1" customHeight="1">
      <c r="A354" s="310">
        <v>39</v>
      </c>
      <c r="B354" s="8">
        <f t="shared" si="3"/>
        <v>0</v>
      </c>
      <c r="C354" s="8"/>
      <c r="D354" s="8"/>
      <c r="E354" s="8"/>
      <c r="F354" s="8"/>
      <c r="G354" s="8"/>
      <c r="H354" s="8"/>
      <c r="I354" s="8"/>
      <c r="J354" s="8"/>
      <c r="K354" s="8"/>
      <c r="L354" s="8"/>
      <c r="M354" s="8" t="str">
        <f t="shared" si="4"/>
        <v/>
      </c>
    </row>
    <row r="355" spans="1:13" ht="17.25" hidden="1" customHeight="1">
      <c r="A355" s="310">
        <v>40</v>
      </c>
      <c r="B355" s="8">
        <f t="shared" si="3"/>
        <v>0</v>
      </c>
      <c r="C355" s="8"/>
      <c r="D355" s="8"/>
      <c r="E355" s="8"/>
      <c r="F355" s="8"/>
      <c r="G355" s="8"/>
      <c r="H355" s="8"/>
      <c r="I355" s="8"/>
      <c r="J355" s="8"/>
      <c r="K355" s="8"/>
      <c r="L355" s="8"/>
      <c r="M355" s="8" t="str">
        <f t="shared" si="4"/>
        <v/>
      </c>
    </row>
    <row r="357" spans="1:13" ht="17.25" customHeight="1">
      <c r="A357" s="1" t="s">
        <v>182</v>
      </c>
    </row>
    <row r="358" spans="1:13" ht="17.25" customHeight="1">
      <c r="B358" s="1" t="s">
        <v>159</v>
      </c>
    </row>
    <row r="359" spans="1:13" ht="17.25" customHeight="1">
      <c r="B359" s="1" t="s">
        <v>160</v>
      </c>
    </row>
    <row r="360" spans="1:13" ht="17.25" customHeight="1">
      <c r="B360" s="1" t="s">
        <v>161</v>
      </c>
    </row>
    <row r="361" spans="1:13" ht="17.25" customHeight="1">
      <c r="B361" s="1" t="s">
        <v>162</v>
      </c>
    </row>
    <row r="363" spans="1:13" ht="17.25" customHeight="1">
      <c r="A363" s="1" t="s">
        <v>163</v>
      </c>
    </row>
    <row r="364" spans="1:13" ht="17.25" customHeight="1">
      <c r="A364" s="14">
        <v>1</v>
      </c>
      <c r="B364" s="327" t="s">
        <v>668</v>
      </c>
      <c r="C364" s="327"/>
      <c r="D364" s="327"/>
      <c r="E364" s="327"/>
      <c r="F364" s="327"/>
      <c r="G364" s="327"/>
      <c r="H364" s="327"/>
    </row>
    <row r="365" spans="1:13" ht="17.25" hidden="1" customHeight="1">
      <c r="A365" s="14">
        <v>2</v>
      </c>
      <c r="B365" s="327"/>
      <c r="C365" s="327"/>
      <c r="D365" s="327"/>
      <c r="E365" s="327"/>
      <c r="F365" s="327"/>
      <c r="G365" s="327"/>
      <c r="H365" s="327"/>
    </row>
    <row r="366" spans="1:13" ht="17.25" hidden="1" customHeight="1">
      <c r="A366" s="14">
        <v>3</v>
      </c>
      <c r="B366" s="327"/>
      <c r="C366" s="327"/>
      <c r="D366" s="327"/>
      <c r="E366" s="327"/>
      <c r="F366" s="327"/>
      <c r="G366" s="327"/>
      <c r="H366" s="327"/>
    </row>
    <row r="367" spans="1:13" ht="17.25" hidden="1" customHeight="1">
      <c r="A367" s="14">
        <v>4</v>
      </c>
      <c r="B367" s="327"/>
      <c r="C367" s="327"/>
      <c r="D367" s="327"/>
      <c r="E367" s="327"/>
      <c r="F367" s="327"/>
      <c r="G367" s="327"/>
      <c r="H367" s="327"/>
    </row>
    <row r="368" spans="1:13" ht="17.25" hidden="1" customHeight="1">
      <c r="A368" s="14">
        <v>5</v>
      </c>
      <c r="B368" s="327"/>
      <c r="C368" s="327"/>
      <c r="D368" s="327"/>
      <c r="E368" s="327"/>
      <c r="F368" s="327"/>
      <c r="G368" s="327"/>
      <c r="H368" s="327"/>
    </row>
    <row r="369" spans="1:10" ht="17.25" hidden="1" customHeight="1">
      <c r="A369" s="14">
        <v>6</v>
      </c>
      <c r="B369" s="327"/>
      <c r="C369" s="327"/>
      <c r="D369" s="327"/>
      <c r="E369" s="327"/>
      <c r="F369" s="327"/>
      <c r="G369" s="327"/>
      <c r="H369" s="327"/>
    </row>
    <row r="370" spans="1:10" ht="17.25" hidden="1" customHeight="1">
      <c r="A370" s="14">
        <v>7</v>
      </c>
      <c r="B370" s="327"/>
      <c r="C370" s="327"/>
      <c r="D370" s="327"/>
      <c r="E370" s="327"/>
      <c r="F370" s="327"/>
      <c r="G370" s="327"/>
      <c r="H370" s="327"/>
    </row>
    <row r="371" spans="1:10" ht="17.25" hidden="1" customHeight="1">
      <c r="A371" s="14">
        <v>8</v>
      </c>
      <c r="B371" s="327"/>
      <c r="C371" s="327"/>
      <c r="D371" s="327"/>
      <c r="E371" s="327"/>
      <c r="F371" s="327"/>
      <c r="G371" s="327"/>
      <c r="H371" s="327"/>
    </row>
    <row r="372" spans="1:10" ht="17.25" hidden="1" customHeight="1">
      <c r="A372" s="14">
        <v>9</v>
      </c>
      <c r="B372" s="327"/>
      <c r="C372" s="327"/>
      <c r="D372" s="327"/>
      <c r="E372" s="327"/>
      <c r="F372" s="327"/>
      <c r="G372" s="327"/>
      <c r="H372" s="327"/>
    </row>
    <row r="373" spans="1:10" ht="17.25" hidden="1" customHeight="1">
      <c r="A373" s="14">
        <v>10</v>
      </c>
      <c r="B373" s="327"/>
      <c r="C373" s="327"/>
      <c r="D373" s="327"/>
      <c r="E373" s="327"/>
      <c r="F373" s="327"/>
      <c r="G373" s="327"/>
      <c r="H373" s="327"/>
    </row>
    <row r="375" spans="1:10" ht="17.25" customHeight="1">
      <c r="B375" s="1" t="s">
        <v>164</v>
      </c>
    </row>
    <row r="376" spans="1:10" ht="17.25" customHeight="1">
      <c r="A376" s="479" t="s">
        <v>165</v>
      </c>
      <c r="B376" s="480"/>
      <c r="C376" s="480"/>
      <c r="D376" s="480"/>
      <c r="E376" s="480"/>
      <c r="F376" s="480"/>
      <c r="G376" s="480"/>
      <c r="H376" s="481"/>
    </row>
    <row r="377" spans="1:10" ht="49.5" customHeight="1">
      <c r="A377" s="336" t="e">
        <f>C314</f>
        <v>#REF!</v>
      </c>
      <c r="B377" s="473"/>
      <c r="C377" s="473"/>
      <c r="D377" s="473"/>
      <c r="E377" s="473"/>
      <c r="F377" s="473"/>
      <c r="G377" s="473"/>
      <c r="H377" s="337"/>
    </row>
    <row r="378" spans="1:10" ht="33" customHeight="1">
      <c r="A378" s="336" t="s">
        <v>169</v>
      </c>
      <c r="B378" s="473"/>
      <c r="C378" s="473"/>
      <c r="D378" s="473"/>
      <c r="E378" s="473"/>
      <c r="F378" s="473"/>
      <c r="G378" s="473"/>
      <c r="H378" s="337"/>
    </row>
    <row r="380" spans="1:10" ht="17.25" customHeight="1">
      <c r="A380" s="1" t="s">
        <v>171</v>
      </c>
    </row>
    <row r="381" spans="1:10" ht="50.25" customHeight="1">
      <c r="B381" s="469" t="str">
        <f>"Pembelajaran Remedial dilaksanakan segera setelah diadakan penilaian bagi peserta didik yang mendapat nilai di bawah "&amp;kkmmpp!$F$8 &amp;" .Strategi pembelajaran remedial dilaksanakan dengan mengadakan tes ulangberdasarkan indikator pembelajaran yang belum dicapai oleh masing-masing peserta didik"</f>
        <v>Pembelajaran Remedial dilaksanakan segera setelah diadakan penilaian bagi peserta didik yang mendapat nilai di bawah 75 .Strategi pembelajaran remedial dilaksanakan dengan mengadakan tes ulangberdasarkan indikator pembelajaran yang belum dicapai oleh masing-masing peserta didik</v>
      </c>
      <c r="C381" s="327"/>
      <c r="D381" s="327"/>
      <c r="E381" s="327"/>
      <c r="F381" s="327"/>
      <c r="G381" s="327"/>
      <c r="H381" s="327"/>
      <c r="I381" s="327"/>
      <c r="J381" s="327"/>
    </row>
    <row r="383" spans="1:10" ht="17.25" customHeight="1">
      <c r="A383" s="1" t="s">
        <v>172</v>
      </c>
    </row>
    <row r="384" spans="1:10" ht="35.25" customHeight="1">
      <c r="B384" s="469" t="str">
        <f>"Pengayaan diberikan kepada peserta didik yang mendapat nilai di atas "&amp;kkmmpp!$F$8 &amp;" . dengan cara pemberian soal dengan tingkat yang lebih tinggi"</f>
        <v>Pengayaan diberikan kepada peserta didik yang mendapat nilai di atas 75 . dengan cara pemberian soal dengan tingkat yang lebih tinggi</v>
      </c>
      <c r="C384" s="327"/>
      <c r="D384" s="327"/>
      <c r="E384" s="327"/>
      <c r="F384" s="327"/>
      <c r="G384" s="327"/>
      <c r="H384" s="327"/>
      <c r="I384" s="327"/>
      <c r="J384" s="327"/>
    </row>
    <row r="386" spans="1:10" ht="17.25" customHeight="1">
      <c r="A386" s="5" t="s">
        <v>173</v>
      </c>
    </row>
    <row r="387" spans="1:10" ht="17.25" customHeight="1">
      <c r="A387" s="1">
        <v>1</v>
      </c>
      <c r="B387" s="1" t="s">
        <v>174</v>
      </c>
      <c r="C387" s="466" t="s">
        <v>405</v>
      </c>
      <c r="D387" s="466"/>
      <c r="E387" s="466"/>
      <c r="F387" s="466"/>
      <c r="G387" s="466"/>
      <c r="H387" s="466"/>
      <c r="I387" s="466"/>
      <c r="J387" s="466"/>
    </row>
    <row r="389" spans="1:10" ht="17.25" customHeight="1">
      <c r="A389" s="1">
        <v>2</v>
      </c>
      <c r="B389" s="1" t="s">
        <v>175</v>
      </c>
      <c r="C389" s="466" t="s">
        <v>669</v>
      </c>
      <c r="D389" s="466"/>
      <c r="E389" s="466"/>
      <c r="F389" s="466"/>
      <c r="G389" s="466"/>
      <c r="H389" s="466"/>
      <c r="I389" s="466"/>
      <c r="J389" s="466"/>
    </row>
    <row r="391" spans="1:10" s="7" customFormat="1" ht="36" customHeight="1">
      <c r="A391" s="7">
        <v>3</v>
      </c>
      <c r="B391" s="7" t="s">
        <v>51</v>
      </c>
      <c r="C391" s="327" t="e">
        <f>": "&amp;silabus!#REF!</f>
        <v>#REF!</v>
      </c>
      <c r="D391" s="327"/>
      <c r="E391" s="327"/>
      <c r="F391" s="327"/>
      <c r="G391" s="327"/>
      <c r="H391" s="327"/>
      <c r="I391" s="327"/>
      <c r="J391" s="327"/>
    </row>
    <row r="393" spans="1:10" ht="17.25" customHeight="1">
      <c r="B393" s="1" t="s">
        <v>176</v>
      </c>
      <c r="G393" s="1" t="str">
        <f>ki!C11</f>
        <v>Barabai, 16 April 2020</v>
      </c>
    </row>
    <row r="394" spans="1:10" ht="17.25" customHeight="1">
      <c r="B394" s="1" t="str">
        <f>ki!A12</f>
        <v>Kepala SMKN 1 Barabai</v>
      </c>
      <c r="G394" s="1" t="str">
        <f>ki!C12</f>
        <v>Guru Mata Pelajaran</v>
      </c>
    </row>
    <row r="398" spans="1:10" ht="17.25" customHeight="1">
      <c r="B398" s="1" t="str">
        <f>ki!A16</f>
        <v>Norta Dewi Yuniati, S.P, M.Pd</v>
      </c>
      <c r="G398" s="1" t="str">
        <f>ki!C16</f>
        <v>Abdian Noor, S.Pd</v>
      </c>
    </row>
    <row r="399" spans="1:10" ht="17.25" customHeight="1">
      <c r="B399" s="1" t="str">
        <f>ki!A17</f>
        <v>NIP. 19710623 200604 2 021</v>
      </c>
      <c r="G399" s="1" t="str">
        <f>ki!C17</f>
        <v>NIP. 19680906 199412 1 005</v>
      </c>
    </row>
  </sheetData>
  <mergeCells count="234">
    <mergeCell ref="A20:J20"/>
    <mergeCell ref="A21:J21"/>
    <mergeCell ref="A22:J22"/>
    <mergeCell ref="A23:J23"/>
    <mergeCell ref="A26:J26"/>
    <mergeCell ref="A27:J27"/>
    <mergeCell ref="A1:J1"/>
    <mergeCell ref="A2:J2"/>
    <mergeCell ref="A3:J3"/>
    <mergeCell ref="A4:J4"/>
    <mergeCell ref="A5:J5"/>
    <mergeCell ref="A7:J7"/>
    <mergeCell ref="A48:H48"/>
    <mergeCell ref="A49:B49"/>
    <mergeCell ref="C49:D49"/>
    <mergeCell ref="E49:G49"/>
    <mergeCell ref="A50:H50"/>
    <mergeCell ref="A51:B51"/>
    <mergeCell ref="C51:D51"/>
    <mergeCell ref="E51:G51"/>
    <mergeCell ref="A30:J30"/>
    <mergeCell ref="A31:J31"/>
    <mergeCell ref="A34:J34"/>
    <mergeCell ref="A35:J35"/>
    <mergeCell ref="A38:J38"/>
    <mergeCell ref="A47:B47"/>
    <mergeCell ref="C47:D47"/>
    <mergeCell ref="E47:G47"/>
    <mergeCell ref="A57:H57"/>
    <mergeCell ref="A58:B58"/>
    <mergeCell ref="C58:D58"/>
    <mergeCell ref="E58:G58"/>
    <mergeCell ref="A59:H59"/>
    <mergeCell ref="A60:B60"/>
    <mergeCell ref="C60:D60"/>
    <mergeCell ref="E60:G60"/>
    <mergeCell ref="A52:H52"/>
    <mergeCell ref="A53:B53"/>
    <mergeCell ref="C53:D53"/>
    <mergeCell ref="E53:G53"/>
    <mergeCell ref="A56:B56"/>
    <mergeCell ref="C56:D56"/>
    <mergeCell ref="E56:G56"/>
    <mergeCell ref="A66:H66"/>
    <mergeCell ref="A67:B67"/>
    <mergeCell ref="C67:D67"/>
    <mergeCell ref="E67:G67"/>
    <mergeCell ref="A68:H68"/>
    <mergeCell ref="A69:B69"/>
    <mergeCell ref="C69:D69"/>
    <mergeCell ref="E69:G69"/>
    <mergeCell ref="A61:H61"/>
    <mergeCell ref="A62:B62"/>
    <mergeCell ref="C62:D62"/>
    <mergeCell ref="E62:G62"/>
    <mergeCell ref="A65:B65"/>
    <mergeCell ref="C65:D65"/>
    <mergeCell ref="E65:G65"/>
    <mergeCell ref="A75:H75"/>
    <mergeCell ref="A76:B76"/>
    <mergeCell ref="C76:D76"/>
    <mergeCell ref="E76:G76"/>
    <mergeCell ref="A77:H77"/>
    <mergeCell ref="A78:B78"/>
    <mergeCell ref="C78:D78"/>
    <mergeCell ref="E78:G78"/>
    <mergeCell ref="A70:H70"/>
    <mergeCell ref="A71:B71"/>
    <mergeCell ref="C71:D71"/>
    <mergeCell ref="E71:G71"/>
    <mergeCell ref="A74:B74"/>
    <mergeCell ref="C74:D74"/>
    <mergeCell ref="E74:G74"/>
    <mergeCell ref="A84:H84"/>
    <mergeCell ref="A85:B85"/>
    <mergeCell ref="C85:D85"/>
    <mergeCell ref="E85:G85"/>
    <mergeCell ref="A86:H86"/>
    <mergeCell ref="A87:B87"/>
    <mergeCell ref="C87:D87"/>
    <mergeCell ref="E87:G87"/>
    <mergeCell ref="A79:H79"/>
    <mergeCell ref="A80:B80"/>
    <mergeCell ref="C80:D80"/>
    <mergeCell ref="E80:G80"/>
    <mergeCell ref="A83:B83"/>
    <mergeCell ref="C83:D83"/>
    <mergeCell ref="E83:G83"/>
    <mergeCell ref="A93:H93"/>
    <mergeCell ref="A94:B94"/>
    <mergeCell ref="C94:D94"/>
    <mergeCell ref="E94:G94"/>
    <mergeCell ref="A95:H95"/>
    <mergeCell ref="A96:B96"/>
    <mergeCell ref="C96:D96"/>
    <mergeCell ref="E96:G96"/>
    <mergeCell ref="A88:H88"/>
    <mergeCell ref="A89:B89"/>
    <mergeCell ref="C89:D89"/>
    <mergeCell ref="E89:G89"/>
    <mergeCell ref="A92:B92"/>
    <mergeCell ref="C92:D92"/>
    <mergeCell ref="E92:G92"/>
    <mergeCell ref="A102:H102"/>
    <mergeCell ref="A103:B103"/>
    <mergeCell ref="C103:D103"/>
    <mergeCell ref="E103:G103"/>
    <mergeCell ref="A104:H104"/>
    <mergeCell ref="A105:B105"/>
    <mergeCell ref="C105:D105"/>
    <mergeCell ref="E105:G105"/>
    <mergeCell ref="A97:H97"/>
    <mergeCell ref="A98:B98"/>
    <mergeCell ref="C98:D98"/>
    <mergeCell ref="E98:G98"/>
    <mergeCell ref="A101:B101"/>
    <mergeCell ref="C101:D101"/>
    <mergeCell ref="E101:G101"/>
    <mergeCell ref="A111:H111"/>
    <mergeCell ref="A112:B112"/>
    <mergeCell ref="C112:D112"/>
    <mergeCell ref="E112:G112"/>
    <mergeCell ref="A113:H113"/>
    <mergeCell ref="A114:B114"/>
    <mergeCell ref="C114:D114"/>
    <mergeCell ref="E114:G114"/>
    <mergeCell ref="A106:H106"/>
    <mergeCell ref="A107:B107"/>
    <mergeCell ref="C107:D107"/>
    <mergeCell ref="E107:G107"/>
    <mergeCell ref="A110:B110"/>
    <mergeCell ref="C110:D110"/>
    <mergeCell ref="E110:G110"/>
    <mergeCell ref="A120:H120"/>
    <mergeCell ref="A121:B121"/>
    <mergeCell ref="C121:D121"/>
    <mergeCell ref="E121:G121"/>
    <mergeCell ref="A122:H122"/>
    <mergeCell ref="A123:B123"/>
    <mergeCell ref="C123:D123"/>
    <mergeCell ref="E123:G123"/>
    <mergeCell ref="A115:H115"/>
    <mergeCell ref="A116:B116"/>
    <mergeCell ref="C116:D116"/>
    <mergeCell ref="E116:G116"/>
    <mergeCell ref="A119:B119"/>
    <mergeCell ref="C119:D119"/>
    <mergeCell ref="E119:G119"/>
    <mergeCell ref="A129:H129"/>
    <mergeCell ref="A130:B130"/>
    <mergeCell ref="C130:D130"/>
    <mergeCell ref="E130:G130"/>
    <mergeCell ref="A131:H131"/>
    <mergeCell ref="A132:B132"/>
    <mergeCell ref="C132:D132"/>
    <mergeCell ref="E132:G132"/>
    <mergeCell ref="A124:H124"/>
    <mergeCell ref="A125:B125"/>
    <mergeCell ref="C125:D125"/>
    <mergeCell ref="E125:G125"/>
    <mergeCell ref="A128:B128"/>
    <mergeCell ref="C128:D128"/>
    <mergeCell ref="E128:G128"/>
    <mergeCell ref="D140:E140"/>
    <mergeCell ref="D141:E141"/>
    <mergeCell ref="D142:E142"/>
    <mergeCell ref="D143:E143"/>
    <mergeCell ref="A231:B231"/>
    <mergeCell ref="C231:D231"/>
    <mergeCell ref="E231:G231"/>
    <mergeCell ref="A133:H133"/>
    <mergeCell ref="A134:B134"/>
    <mergeCell ref="C134:D134"/>
    <mergeCell ref="E134:G134"/>
    <mergeCell ref="D138:E138"/>
    <mergeCell ref="D139:E139"/>
    <mergeCell ref="B236:H236"/>
    <mergeCell ref="B237:H237"/>
    <mergeCell ref="B238:H238"/>
    <mergeCell ref="B239:H239"/>
    <mergeCell ref="B240:H240"/>
    <mergeCell ref="B241:H241"/>
    <mergeCell ref="A232:B232"/>
    <mergeCell ref="C232:D232"/>
    <mergeCell ref="E232:G232"/>
    <mergeCell ref="A233:H233"/>
    <mergeCell ref="B234:H234"/>
    <mergeCell ref="B235:H235"/>
    <mergeCell ref="M257:M258"/>
    <mergeCell ref="B301:H301"/>
    <mergeCell ref="B248:H248"/>
    <mergeCell ref="B249:H249"/>
    <mergeCell ref="B250:H250"/>
    <mergeCell ref="B251:H251"/>
    <mergeCell ref="B252:H252"/>
    <mergeCell ref="B253:H253"/>
    <mergeCell ref="B242:H242"/>
    <mergeCell ref="B243:H243"/>
    <mergeCell ref="A244:H244"/>
    <mergeCell ref="B245:H245"/>
    <mergeCell ref="B246:H246"/>
    <mergeCell ref="B247:H247"/>
    <mergeCell ref="B302:H302"/>
    <mergeCell ref="B303:H303"/>
    <mergeCell ref="B304:H304"/>
    <mergeCell ref="B305:H305"/>
    <mergeCell ref="B306:H306"/>
    <mergeCell ref="B307:H307"/>
    <mergeCell ref="B254:H254"/>
    <mergeCell ref="A257:A258"/>
    <mergeCell ref="B257:B258"/>
    <mergeCell ref="C257:L257"/>
    <mergeCell ref="B366:H366"/>
    <mergeCell ref="B367:H367"/>
    <mergeCell ref="B368:H368"/>
    <mergeCell ref="B369:H369"/>
    <mergeCell ref="B370:H370"/>
    <mergeCell ref="B371:H371"/>
    <mergeCell ref="B308:H308"/>
    <mergeCell ref="B309:H309"/>
    <mergeCell ref="B310:H310"/>
    <mergeCell ref="C314:L314"/>
    <mergeCell ref="B364:H364"/>
    <mergeCell ref="B365:H365"/>
    <mergeCell ref="B384:J384"/>
    <mergeCell ref="C387:J387"/>
    <mergeCell ref="C389:J389"/>
    <mergeCell ref="C391:J391"/>
    <mergeCell ref="B372:H372"/>
    <mergeCell ref="B373:H373"/>
    <mergeCell ref="A376:H376"/>
    <mergeCell ref="A377:H377"/>
    <mergeCell ref="A378:H378"/>
    <mergeCell ref="B381:J381"/>
  </mergeCells>
  <pageMargins left="0.7" right="0.35" top="0.75" bottom="0.75" header="0.3" footer="0.3"/>
  <pageSetup paperSize="9" scale="89" orientation="portrait" horizontalDpi="4294967293" r:id="rId1"/>
  <drawing r:id="rId2"/>
</worksheet>
</file>

<file path=xl/worksheets/sheet53.xml><?xml version="1.0" encoding="utf-8"?>
<worksheet xmlns="http://schemas.openxmlformats.org/spreadsheetml/2006/main" xmlns:r="http://schemas.openxmlformats.org/officeDocument/2006/relationships">
  <dimension ref="A1:N399"/>
  <sheetViews>
    <sheetView view="pageBreakPreview" topLeftCell="A17" zoomScale="85" zoomScaleNormal="85" zoomScaleSheetLayoutView="85" workbookViewId="0">
      <selection activeCell="O30" sqref="O30"/>
    </sheetView>
  </sheetViews>
  <sheetFormatPr defaultRowHeight="17.25" customHeight="1"/>
  <cols>
    <col min="1" max="1" width="4.42578125" style="1" customWidth="1"/>
    <col min="2" max="2" width="20.7109375" style="1" customWidth="1"/>
    <col min="3" max="3" width="11.85546875" style="1" customWidth="1"/>
    <col min="4" max="4" width="9.85546875" style="1" customWidth="1"/>
    <col min="5" max="6" width="11.85546875" style="1" customWidth="1"/>
    <col min="7" max="7" width="15" style="1" customWidth="1"/>
    <col min="8" max="8" width="11.85546875" style="1" customWidth="1"/>
    <col min="9" max="10" width="2.7109375" style="1" customWidth="1"/>
    <col min="11" max="13" width="8.28515625" style="1" customWidth="1"/>
    <col min="14" max="15" width="11.85546875" style="1" customWidth="1"/>
    <col min="16" max="16384" width="9.140625" style="1"/>
  </cols>
  <sheetData>
    <row r="1" spans="1:14" ht="17.25" customHeight="1">
      <c r="A1" s="352" t="str">
        <f>alokasi!A1</f>
        <v>PEMERINTAH KABUPATEN HULU SUNGAI SELATAN</v>
      </c>
      <c r="B1" s="352"/>
      <c r="C1" s="352"/>
      <c r="D1" s="352"/>
      <c r="E1" s="352"/>
      <c r="F1" s="352"/>
      <c r="G1" s="352"/>
      <c r="H1" s="352"/>
      <c r="I1" s="352"/>
      <c r="J1" s="352"/>
    </row>
    <row r="2" spans="1:14" ht="17.25" customHeight="1">
      <c r="A2" s="352" t="str">
        <f>alokasi!A2</f>
        <v>DINAS PENDIDIKAN</v>
      </c>
      <c r="B2" s="352"/>
      <c r="C2" s="352"/>
      <c r="D2" s="352"/>
      <c r="E2" s="352"/>
      <c r="F2" s="352"/>
      <c r="G2" s="352"/>
      <c r="H2" s="352"/>
      <c r="I2" s="352"/>
      <c r="J2" s="352"/>
    </row>
    <row r="3" spans="1:14" ht="17.25" customHeight="1">
      <c r="A3" s="349" t="str">
        <f>alokasi!A3</f>
        <v>SEKOLAH MENENGAH KEJURUAN NEGERI 2 KANDANGAN</v>
      </c>
      <c r="B3" s="349"/>
      <c r="C3" s="349"/>
      <c r="D3" s="349"/>
      <c r="E3" s="349"/>
      <c r="F3" s="349"/>
      <c r="G3" s="349"/>
      <c r="H3" s="349"/>
      <c r="I3" s="349"/>
      <c r="J3" s="349"/>
    </row>
    <row r="4" spans="1:14" ht="17.25" customHeight="1">
      <c r="A4" s="352" t="str">
        <f>alokasi!A4</f>
        <v>Jln .Gambah Dalam No 77 Telp. 22156 Kandangan 71215</v>
      </c>
      <c r="B4" s="352"/>
      <c r="C4" s="352"/>
      <c r="D4" s="352"/>
      <c r="E4" s="352"/>
      <c r="F4" s="352"/>
      <c r="G4" s="352"/>
      <c r="H4" s="352"/>
      <c r="I4" s="352"/>
      <c r="J4" s="352"/>
    </row>
    <row r="5" spans="1:14" ht="17.25" customHeight="1" thickBot="1">
      <c r="A5" s="478" t="str">
        <f>alokasi!A5</f>
        <v>Website : www.smkn2kandangan.sch.id  Email  : smkn2kdg@yahoo.co.id</v>
      </c>
      <c r="B5" s="478"/>
      <c r="C5" s="478"/>
      <c r="D5" s="478"/>
      <c r="E5" s="478"/>
      <c r="F5" s="478"/>
      <c r="G5" s="478"/>
      <c r="H5" s="478"/>
      <c r="I5" s="478"/>
      <c r="J5" s="478"/>
    </row>
    <row r="6" spans="1:14" ht="17.25" customHeight="1" thickTop="1"/>
    <row r="7" spans="1:14" ht="17.25" customHeight="1">
      <c r="A7" s="317" t="s">
        <v>58</v>
      </c>
      <c r="B7" s="317"/>
      <c r="C7" s="317"/>
      <c r="D7" s="317"/>
      <c r="E7" s="317"/>
      <c r="F7" s="317"/>
      <c r="G7" s="317"/>
      <c r="H7" s="317"/>
      <c r="I7" s="317"/>
      <c r="J7" s="317"/>
    </row>
    <row r="9" spans="1:14" ht="17.25" customHeight="1">
      <c r="A9" s="1" t="s">
        <v>373</v>
      </c>
      <c r="C9" s="1" t="str">
        <f>": "&amp;data!$C$3</f>
        <v>: SMKN 1 Barabai</v>
      </c>
    </row>
    <row r="10" spans="1:14" ht="17.25" customHeight="1">
      <c r="A10" s="1" t="s">
        <v>374</v>
      </c>
      <c r="C10" s="1" t="str">
        <f>": "&amp;data!$C$17</f>
        <v>: Bisnis dan Pemasaran</v>
      </c>
    </row>
    <row r="11" spans="1:14" ht="17.25" customHeight="1">
      <c r="A11" s="1" t="s">
        <v>200</v>
      </c>
      <c r="C11" s="1" t="str">
        <f>": "&amp;data!$C$18</f>
        <v>: Bisnis Daring dan Pemasaran</v>
      </c>
    </row>
    <row r="12" spans="1:14" ht="17.25" customHeight="1">
      <c r="A12" s="1" t="s">
        <v>0</v>
      </c>
      <c r="C12" s="1" t="str">
        <f>": "&amp;data!$C$5</f>
        <v>: Administrasi Transakssi</v>
      </c>
    </row>
    <row r="13" spans="1:14" ht="17.25" customHeight="1">
      <c r="A13" s="1" t="s">
        <v>1</v>
      </c>
      <c r="C13" s="1" t="str">
        <f>": "&amp;data!$C$6</f>
        <v>: XI  BDP</v>
      </c>
    </row>
    <row r="14" spans="1:14" ht="17.25" customHeight="1">
      <c r="A14" s="1" t="s">
        <v>38</v>
      </c>
      <c r="C14" s="1" t="str">
        <f>matrik!B4</f>
        <v>Genap</v>
      </c>
    </row>
    <row r="15" spans="1:14" ht="17.25" customHeight="1">
      <c r="A15" s="1" t="s">
        <v>378</v>
      </c>
      <c r="C15" s="96"/>
      <c r="D15" s="96"/>
      <c r="K15" s="1" t="s">
        <v>80</v>
      </c>
      <c r="L15" s="1" t="s">
        <v>385</v>
      </c>
      <c r="M15" s="1" t="s">
        <v>386</v>
      </c>
    </row>
    <row r="16" spans="1:14" ht="17.25" customHeight="1">
      <c r="A16" s="1" t="s">
        <v>379</v>
      </c>
      <c r="C16" s="96" t="e">
        <f>": "&amp;silabus!#REF!&amp;" JP"</f>
        <v>#REF!</v>
      </c>
      <c r="D16" s="96"/>
      <c r="K16" s="96" t="e">
        <f>silabus!#REF!</f>
        <v>#REF!</v>
      </c>
      <c r="L16" s="1" t="e">
        <f>K16*45</f>
        <v>#REF!</v>
      </c>
      <c r="M16" s="1" t="e">
        <f>L16-H49-H53</f>
        <v>#REF!</v>
      </c>
      <c r="N16" s="1" t="s">
        <v>80</v>
      </c>
    </row>
    <row r="17" spans="1:14" ht="17.25" customHeight="1">
      <c r="A17" s="1" t="s">
        <v>380</v>
      </c>
      <c r="C17" s="96" t="e">
        <f>": "&amp;silabus!#REF!&amp;" JP"</f>
        <v>#REF!</v>
      </c>
      <c r="D17" s="96"/>
      <c r="K17" s="96" t="e">
        <f>silabus!#REF!</f>
        <v>#REF!</v>
      </c>
      <c r="L17" s="1" t="e">
        <f>K17*45</f>
        <v>#REF!</v>
      </c>
      <c r="M17" s="1" t="e">
        <f>L17</f>
        <v>#REF!</v>
      </c>
      <c r="N17" s="1" t="s">
        <v>80</v>
      </c>
    </row>
    <row r="19" spans="1:14" ht="17.25" customHeight="1">
      <c r="A19" s="5" t="s">
        <v>59</v>
      </c>
    </row>
    <row r="20" spans="1:14" ht="17.25" customHeight="1">
      <c r="A20" s="327" t="str">
        <f>silabus!$A$14&amp;" "&amp;silabus!$B$14</f>
        <v>KI-1 : Menghayati dan mengamalkan ajaran agama yang dianutnya</v>
      </c>
      <c r="B20" s="327"/>
      <c r="C20" s="327"/>
      <c r="D20" s="327"/>
      <c r="E20" s="327"/>
      <c r="F20" s="327"/>
      <c r="G20" s="327"/>
      <c r="H20" s="327"/>
      <c r="I20" s="327"/>
      <c r="J20" s="327"/>
    </row>
    <row r="21" spans="1:14" ht="17.25" customHeight="1">
      <c r="A21" s="327" t="str">
        <f>silabus!$A$15&amp;" "&amp;silabus!$B$15</f>
        <v>KI-2 : Menghayati dan mengamalkan perilaku jujur, disiplin, santun, peduli (gotong royong, kerja sama, toleran, damai), bertanggung-jawab, responsif, dan proaktif melalui keteladanan, pemberian nasihat, penguatan, pembiasaan, dan pengkondisian secara berkesinambungan serta menunjukkan sikap sebagai bagian dari solusi atas berbagai permasalahan dalam berinteraksi secara efektif dengan lingkungan sosial dan alam serta dalam menempatkan diri sebagai cerminan bangsa dalam pergaulan dunia</v>
      </c>
      <c r="B21" s="327"/>
      <c r="C21" s="327"/>
      <c r="D21" s="327"/>
      <c r="E21" s="327"/>
      <c r="F21" s="327"/>
      <c r="G21" s="327"/>
      <c r="H21" s="327"/>
      <c r="I21" s="327"/>
      <c r="J21" s="327"/>
    </row>
    <row r="22" spans="1:14" ht="65.25" customHeight="1">
      <c r="A22" s="327" t="str">
        <f>silabus!$A$16&amp;" "&amp;silabus!$B$16</f>
        <v>KI-3 : Memahami, menerapkan, menganalisis, dan mengevaluasi tentang pengetahuan faktual, konseptual, operasional dasar, dan metakognitif sesuai dengan bidang dan lingkup kerja Bisnis Daring dan Pemasaran pada tingkat teknis, spesifik, detil, dan kompleks, berkenaan dengan ilmu pengetahuan, teknologi, seni, budaya, dan humaniora dalam konteks pengembangan potensi diri sebagai bagian dari keluarga, sekolah, dunia kerja, warga masyarakat nasional, regional, dan internasional.</v>
      </c>
      <c r="B22" s="327"/>
      <c r="C22" s="327"/>
      <c r="D22" s="327"/>
      <c r="E22" s="327"/>
      <c r="F22" s="327"/>
      <c r="G22" s="327"/>
      <c r="H22" s="327"/>
      <c r="I22" s="327"/>
      <c r="J22" s="327"/>
    </row>
    <row r="23" spans="1:14" ht="97.5" customHeight="1">
      <c r="A23" s="327" t="str">
        <f>silabus!$A$17&amp;" "&amp;silabus!$B$17</f>
        <v>KI-4 : Melaksanakan tugas spesifik dengan menggunakan alat, informasi, dan prosedur kerja yang lazim dilakukan serta memecahkan masalah sesuai dengan lingkup Administrasi Umum sebagai Dasar Bidang Bisnis dan Manajemen. Menampilkan kinerja di bawah bimbingan dengan mutu dan kuantitas yang terukur sesuai dengan standar kompetensi kerja. Menunjukkan keterampilan menalar, mengolah, dan menyaji secara efektif, kreatif, produktif, kritis, mandiri, kolaboratif, komunikatif, dan solutif dalam ranah abstrak terkait dengan pengembangan dari yang dipelajarinya di sekolah, serta mampu melaksanakan tugas spesifik di bawah pengawasan langsung. Menunjukkan keterampilan mempersepsi, kesiapan, meniru, membiasakan, gerak mahir, menjadikan gerak alami dalam ranah konkret terkait dengan pengembangan dari yang dipelajarinya di sekolah, serta mampu melaksanakan tugas spesifik di bawah pengawasan langsung.</v>
      </c>
      <c r="B23" s="327"/>
      <c r="C23" s="327"/>
      <c r="D23" s="327"/>
      <c r="E23" s="327"/>
      <c r="F23" s="327"/>
      <c r="G23" s="327"/>
      <c r="H23" s="327"/>
      <c r="I23" s="327"/>
      <c r="J23" s="327"/>
    </row>
    <row r="25" spans="1:14" ht="17.25" customHeight="1">
      <c r="A25" s="5" t="s">
        <v>60</v>
      </c>
    </row>
    <row r="26" spans="1:14" ht="17.25" customHeight="1">
      <c r="A26" s="327" t="e">
        <f>silabus!#REF!</f>
        <v>#REF!</v>
      </c>
      <c r="B26" s="327"/>
      <c r="C26" s="327"/>
      <c r="D26" s="327"/>
      <c r="E26" s="327"/>
      <c r="F26" s="327"/>
      <c r="G26" s="327"/>
      <c r="H26" s="327"/>
      <c r="I26" s="327"/>
      <c r="J26" s="327"/>
    </row>
    <row r="27" spans="1:14" ht="17.25" customHeight="1">
      <c r="A27" s="327" t="e">
        <f>silabus!#REF!</f>
        <v>#REF!</v>
      </c>
      <c r="B27" s="327"/>
      <c r="C27" s="327"/>
      <c r="D27" s="327"/>
      <c r="E27" s="327"/>
      <c r="F27" s="327"/>
      <c r="G27" s="327"/>
      <c r="H27" s="327"/>
      <c r="I27" s="327"/>
      <c r="J27" s="327"/>
    </row>
    <row r="29" spans="1:14" ht="17.25" customHeight="1">
      <c r="A29" s="5" t="s">
        <v>92</v>
      </c>
    </row>
    <row r="30" spans="1:14" ht="49.5" customHeight="1">
      <c r="A30" s="327" t="e">
        <f>silabus!#REF!</f>
        <v>#REF!</v>
      </c>
      <c r="B30" s="327"/>
      <c r="C30" s="327"/>
      <c r="D30" s="327"/>
      <c r="E30" s="327"/>
      <c r="F30" s="327"/>
      <c r="G30" s="327"/>
      <c r="H30" s="327"/>
      <c r="I30" s="327"/>
      <c r="J30" s="327"/>
    </row>
    <row r="31" spans="1:14" ht="65.25" customHeight="1">
      <c r="A31" s="327" t="e">
        <f>silabus!#REF!</f>
        <v>#REF!</v>
      </c>
      <c r="B31" s="327"/>
      <c r="C31" s="327"/>
      <c r="D31" s="327"/>
      <c r="E31" s="327"/>
      <c r="F31" s="327"/>
      <c r="G31" s="327"/>
      <c r="H31" s="327"/>
      <c r="I31" s="327"/>
      <c r="J31" s="327"/>
    </row>
    <row r="33" spans="1:10" ht="17.25" customHeight="1">
      <c r="A33" s="5" t="s">
        <v>93</v>
      </c>
    </row>
    <row r="34" spans="1:10" ht="97.5" customHeight="1">
      <c r="A34" s="327" t="e">
        <f>matrik!#REF!</f>
        <v>#REF!</v>
      </c>
      <c r="B34" s="327"/>
      <c r="C34" s="327"/>
      <c r="D34" s="327"/>
      <c r="E34" s="327"/>
      <c r="F34" s="327"/>
      <c r="G34" s="327"/>
      <c r="H34" s="327"/>
      <c r="I34" s="327"/>
      <c r="J34" s="327"/>
    </row>
    <row r="35" spans="1:10" ht="95.25" customHeight="1">
      <c r="A35" s="327" t="e">
        <f>matrik!#REF!</f>
        <v>#REF!</v>
      </c>
      <c r="B35" s="327"/>
      <c r="C35" s="327"/>
      <c r="D35" s="327"/>
      <c r="E35" s="327"/>
      <c r="F35" s="327"/>
      <c r="G35" s="327"/>
      <c r="H35" s="327"/>
      <c r="I35" s="327"/>
      <c r="J35" s="327"/>
    </row>
    <row r="37" spans="1:10" ht="17.25" customHeight="1">
      <c r="A37" s="5" t="s">
        <v>94</v>
      </c>
    </row>
    <row r="38" spans="1:10" ht="66" customHeight="1">
      <c r="A38" s="327" t="e">
        <f>silabus!#REF!</f>
        <v>#REF!</v>
      </c>
      <c r="B38" s="327"/>
      <c r="C38" s="327"/>
      <c r="D38" s="327"/>
      <c r="E38" s="327"/>
      <c r="F38" s="327"/>
      <c r="G38" s="327"/>
      <c r="H38" s="327"/>
      <c r="I38" s="327"/>
      <c r="J38" s="327"/>
    </row>
    <row r="40" spans="1:10" ht="17.25" customHeight="1">
      <c r="A40" s="5" t="s">
        <v>95</v>
      </c>
    </row>
    <row r="41" spans="1:10" ht="17.25" customHeight="1">
      <c r="A41" s="1">
        <v>1</v>
      </c>
      <c r="B41" s="1" t="s">
        <v>370</v>
      </c>
      <c r="C41" s="1" t="str">
        <f>data!$C$13</f>
        <v>Saintifik</v>
      </c>
    </row>
    <row r="42" spans="1:10" ht="17.25" customHeight="1">
      <c r="A42" s="1">
        <v>2</v>
      </c>
      <c r="B42" s="1" t="s">
        <v>371</v>
      </c>
      <c r="C42" s="1" t="str">
        <f>data!$C$14</f>
        <v>Problem based learning</v>
      </c>
    </row>
    <row r="43" spans="1:10" ht="17.25" customHeight="1">
      <c r="A43" s="1">
        <v>3</v>
      </c>
      <c r="B43" s="1" t="s">
        <v>372</v>
      </c>
      <c r="C43" s="1" t="str">
        <f>data!$C$15</f>
        <v>Paparan, diskusi, tanya jawab, praktik dan eksperimen</v>
      </c>
    </row>
    <row r="45" spans="1:10" ht="17.25" customHeight="1">
      <c r="A45" s="5" t="s">
        <v>96</v>
      </c>
    </row>
    <row r="46" spans="1:10" ht="17.25" customHeight="1">
      <c r="A46" s="1">
        <v>1</v>
      </c>
      <c r="B46" s="1" t="str">
        <f>"Pertemuan ke "&amp;A46&amp;" = "&amp;data!$C$12&amp;" JP"</f>
        <v>Pertemuan ke 1 = 6 JP</v>
      </c>
    </row>
    <row r="47" spans="1:10" s="307" customFormat="1" ht="63">
      <c r="A47" s="467" t="s">
        <v>97</v>
      </c>
      <c r="B47" s="337"/>
      <c r="C47" s="467" t="s">
        <v>18</v>
      </c>
      <c r="D47" s="468"/>
      <c r="E47" s="467" t="str">
        <f>"Deskripsi Kegiatan / Pendekatan "&amp;C41</f>
        <v>Deskripsi Kegiatan / Pendekatan Saintifik</v>
      </c>
      <c r="F47" s="474"/>
      <c r="G47" s="468"/>
      <c r="H47" s="306" t="s">
        <v>384</v>
      </c>
    </row>
    <row r="48" spans="1:10" ht="17.25" customHeight="1">
      <c r="A48" s="463" t="s">
        <v>98</v>
      </c>
      <c r="B48" s="464"/>
      <c r="C48" s="464"/>
      <c r="D48" s="464"/>
      <c r="E48" s="464"/>
      <c r="F48" s="464"/>
      <c r="G48" s="464"/>
      <c r="H48" s="465"/>
    </row>
    <row r="49" spans="1:8" ht="213.75" customHeight="1">
      <c r="A49" s="463"/>
      <c r="B49" s="465"/>
      <c r="C49" s="461"/>
      <c r="D49" s="462"/>
      <c r="E49" s="475" t="str">
        <f>"1. Guru memberi salam, selanjutnya menanyakan kabar peserta didik, dengan menyampaikan ucapan “Bagaimana kabar kalian hari ini? Sudah siapkah belajar? Siapa yang tidak hadir dalam pembelajaran hari ini"&amp;"
2. Guru meminta peserta didik untuk mengecek kerapian seragam dan kebersihan kelas, minimal di sekitar meja dan kursi tempat duduknya"&amp;"
3. Guru meminta salah satu peserta didik untuk memimpin do’a"&amp;" 
4. Guru mengajukan pertanyaan tentang, materi pelajaran
5. Guru menyampaikan KD dan tujuan pembelajaran ranah pengetahuan yang akan dicapai"&amp;"
6. Guru menyampaikan manfaat pelajaran
7. Guru membagi kelas dalam kelompok yang masing-masing beranggotakan 3 peserta didik"</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pengetahuan yang akan dicapai
6. Guru menyampaikan manfaat pelajaran
7. Guru membagi kelas dalam kelompok yang masing-masing beranggotakan 3 peserta didik</v>
      </c>
      <c r="F49" s="476"/>
      <c r="G49" s="477"/>
      <c r="H49" s="309">
        <v>15</v>
      </c>
    </row>
    <row r="50" spans="1:8" ht="17.25" customHeight="1">
      <c r="A50" s="463" t="s">
        <v>99</v>
      </c>
      <c r="B50" s="464"/>
      <c r="C50" s="464"/>
      <c r="D50" s="464"/>
      <c r="E50" s="464"/>
      <c r="F50" s="464"/>
      <c r="G50" s="464"/>
      <c r="H50" s="465"/>
    </row>
    <row r="51" spans="1:8" ht="324.75" customHeight="1">
      <c r="A51" s="463"/>
      <c r="B51" s="465"/>
      <c r="C51" s="475" t="str">
        <f>matrik!C13</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51" s="477"/>
      <c r="E51" s="475" t="e">
        <f>silabus!#REF!</f>
        <v>#REF!</v>
      </c>
      <c r="F51" s="476"/>
      <c r="G51" s="477"/>
      <c r="H51" s="309" t="e">
        <f>M16</f>
        <v>#REF!</v>
      </c>
    </row>
    <row r="52" spans="1:8" ht="17.25" customHeight="1">
      <c r="A52" s="463" t="s">
        <v>100</v>
      </c>
      <c r="B52" s="464"/>
      <c r="C52" s="464"/>
      <c r="D52" s="464"/>
      <c r="E52" s="464"/>
      <c r="F52" s="464"/>
      <c r="G52" s="464"/>
      <c r="H52" s="465"/>
    </row>
    <row r="53" spans="1:8" ht="112.5" customHeight="1">
      <c r="A53" s="463"/>
      <c r="B53" s="465"/>
      <c r="C53" s="463"/>
      <c r="D53" s="465"/>
      <c r="E53" s="475" t="s">
        <v>383</v>
      </c>
      <c r="F53" s="476"/>
      <c r="G53" s="477"/>
      <c r="H53" s="309">
        <v>15</v>
      </c>
    </row>
    <row r="55" spans="1:8" ht="17.25" customHeight="1">
      <c r="A55" s="1">
        <v>2</v>
      </c>
      <c r="B55" s="1" t="str">
        <f>"Pertemuan ke "&amp;A55&amp;" = "&amp;data!$C$12&amp;" JP"</f>
        <v>Pertemuan ke 2 = 6 JP</v>
      </c>
    </row>
    <row r="56" spans="1:8" ht="17.25" customHeight="1">
      <c r="A56" s="467" t="s">
        <v>97</v>
      </c>
      <c r="B56" s="337"/>
      <c r="C56" s="467" t="s">
        <v>18</v>
      </c>
      <c r="D56" s="468"/>
      <c r="E56" s="467" t="str">
        <f>E47</f>
        <v>Deskripsi Kegiatan / Pendekatan Saintifik</v>
      </c>
      <c r="F56" s="474"/>
      <c r="G56" s="468"/>
      <c r="H56" s="306" t="s">
        <v>35</v>
      </c>
    </row>
    <row r="57" spans="1:8" ht="17.25" customHeight="1">
      <c r="A57" s="463" t="s">
        <v>98</v>
      </c>
      <c r="B57" s="464"/>
      <c r="C57" s="464"/>
      <c r="D57" s="464"/>
      <c r="E57" s="464"/>
      <c r="F57" s="464"/>
      <c r="G57" s="464"/>
      <c r="H57" s="465"/>
    </row>
    <row r="58" spans="1:8" ht="213.75" customHeight="1">
      <c r="A58" s="463"/>
      <c r="B58" s="465"/>
      <c r="C58" s="489"/>
      <c r="D58" s="490"/>
      <c r="E58" s="475" t="str">
        <f>"1. Guru memberi salam, selanjutnya menanyakan kabar peserta didik, dengan menyampaikan ucapan “Bagaimana kabar kalian hari ini? Sudah siapkah belajar? Siapa yang tidak hadir dalam pembelajaran hari ini"&amp;"
2. Guru meminta peserta didik untuk mengecek kerapian seragam dan kebersihan kelas, minimal di sekitar meja dan kursi tempat duduknya"&amp;"
3. Guru meminta salah satu peserta didik untuk memimpin do’a"&amp;" 
4. Guru mengajukan pertanyaan tentang, materi pelajaran
5. Guru menyampaikan KD dan tujuan pembelajaran ranah keterampilan yang akan dicapai"&amp;"
6. Guru menyampaikan manfaat pelajaran
7. Guru membagi kelas dalam kelompok yang masing-masing beranggotakan 3 peserta didik"</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58" s="476"/>
      <c r="G58" s="477"/>
      <c r="H58" s="309">
        <f>H49</f>
        <v>15</v>
      </c>
    </row>
    <row r="59" spans="1:8" ht="17.25" customHeight="1">
      <c r="A59" s="463" t="s">
        <v>99</v>
      </c>
      <c r="B59" s="464"/>
      <c r="C59" s="464"/>
      <c r="D59" s="464"/>
      <c r="E59" s="464"/>
      <c r="F59" s="464"/>
      <c r="G59" s="464"/>
      <c r="H59" s="465"/>
    </row>
    <row r="60" spans="1:8" ht="301.5" customHeight="1">
      <c r="A60" s="463"/>
      <c r="B60" s="465"/>
      <c r="C60" s="475" t="str">
        <f>C51</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60" s="477"/>
      <c r="E60" s="475" t="e">
        <f>E51</f>
        <v>#REF!</v>
      </c>
      <c r="F60" s="476"/>
      <c r="G60" s="477"/>
      <c r="H60" s="309" t="e">
        <f>H51</f>
        <v>#REF!</v>
      </c>
    </row>
    <row r="61" spans="1:8" ht="17.25" customHeight="1">
      <c r="A61" s="463" t="s">
        <v>100</v>
      </c>
      <c r="B61" s="464"/>
      <c r="C61" s="464"/>
      <c r="D61" s="464"/>
      <c r="E61" s="464"/>
      <c r="F61" s="464"/>
      <c r="G61" s="464"/>
      <c r="H61" s="465"/>
    </row>
    <row r="62" spans="1:8" ht="112.5" customHeight="1">
      <c r="A62" s="463"/>
      <c r="B62" s="465"/>
      <c r="C62" s="336"/>
      <c r="D62" s="337"/>
      <c r="E62" s="475" t="str">
        <f>E53</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62" s="476"/>
      <c r="G62" s="477"/>
      <c r="H62" s="309">
        <f>H53</f>
        <v>15</v>
      </c>
    </row>
    <row r="63" spans="1:8" ht="17.25" hidden="1" customHeight="1"/>
    <row r="64" spans="1:8" ht="17.25" hidden="1" customHeight="1">
      <c r="A64" s="1">
        <v>3</v>
      </c>
      <c r="B64" s="1" t="str">
        <f>"Pertemuan ke "&amp;A64&amp;" = "&amp;data!$C$12&amp;" JP"</f>
        <v>Pertemuan ke 3 = 6 JP</v>
      </c>
    </row>
    <row r="65" spans="1:8" ht="17.25" hidden="1" customHeight="1">
      <c r="A65" s="467" t="s">
        <v>97</v>
      </c>
      <c r="B65" s="337"/>
      <c r="C65" s="467" t="s">
        <v>18</v>
      </c>
      <c r="D65" s="468"/>
      <c r="E65" s="467" t="str">
        <f>E56</f>
        <v>Deskripsi Kegiatan / Pendekatan Saintifik</v>
      </c>
      <c r="F65" s="474"/>
      <c r="G65" s="468"/>
      <c r="H65" s="306" t="s">
        <v>35</v>
      </c>
    </row>
    <row r="66" spans="1:8" ht="17.25" hidden="1" customHeight="1">
      <c r="A66" s="463" t="s">
        <v>98</v>
      </c>
      <c r="B66" s="464"/>
      <c r="C66" s="464"/>
      <c r="D66" s="464"/>
      <c r="E66" s="464"/>
      <c r="F66" s="464"/>
      <c r="G66" s="464"/>
      <c r="H66" s="465"/>
    </row>
    <row r="67" spans="1:8" ht="213.75" hidden="1" customHeight="1">
      <c r="A67" s="463"/>
      <c r="B67" s="465"/>
      <c r="C67" s="461"/>
      <c r="D67" s="462"/>
      <c r="E67" s="475" t="str">
        <f>E58</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67" s="476"/>
      <c r="G67" s="477"/>
      <c r="H67" s="310">
        <f>H58</f>
        <v>15</v>
      </c>
    </row>
    <row r="68" spans="1:8" ht="17.25" hidden="1" customHeight="1">
      <c r="A68" s="463" t="s">
        <v>99</v>
      </c>
      <c r="B68" s="464"/>
      <c r="C68" s="464"/>
      <c r="D68" s="464"/>
      <c r="E68" s="464"/>
      <c r="F68" s="464"/>
      <c r="G68" s="464"/>
      <c r="H68" s="465"/>
    </row>
    <row r="69" spans="1:8" ht="234.75" hidden="1" customHeight="1">
      <c r="A69" s="463"/>
      <c r="B69" s="465"/>
      <c r="C69" s="475" t="str">
        <f>C60</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69" s="477"/>
      <c r="E69" s="475" t="e">
        <f>E60</f>
        <v>#REF!</v>
      </c>
      <c r="F69" s="476"/>
      <c r="G69" s="477"/>
      <c r="H69" s="309" t="e">
        <f>H60</f>
        <v>#REF!</v>
      </c>
    </row>
    <row r="70" spans="1:8" ht="17.25" hidden="1" customHeight="1">
      <c r="A70" s="463" t="s">
        <v>100</v>
      </c>
      <c r="B70" s="464"/>
      <c r="C70" s="464"/>
      <c r="D70" s="464"/>
      <c r="E70" s="464"/>
      <c r="F70" s="464"/>
      <c r="G70" s="464"/>
      <c r="H70" s="465"/>
    </row>
    <row r="71" spans="1:8" ht="112.5" hidden="1" customHeight="1">
      <c r="A71" s="463"/>
      <c r="B71" s="465"/>
      <c r="C71" s="336"/>
      <c r="D71" s="337"/>
      <c r="E71" s="475" t="str">
        <f>E62</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71" s="476"/>
      <c r="G71" s="477"/>
      <c r="H71" s="309">
        <f>H62</f>
        <v>15</v>
      </c>
    </row>
    <row r="72" spans="1:8" ht="17.25" hidden="1" customHeight="1"/>
    <row r="73" spans="1:8" ht="17.25" hidden="1" customHeight="1">
      <c r="A73" s="1">
        <v>4</v>
      </c>
      <c r="B73" s="1" t="str">
        <f>"Pertemuan ke "&amp;A73&amp;" = "&amp;data!$C$12&amp;" JP"</f>
        <v>Pertemuan ke 4 = 6 JP</v>
      </c>
    </row>
    <row r="74" spans="1:8" ht="17.25" hidden="1" customHeight="1">
      <c r="A74" s="467" t="s">
        <v>97</v>
      </c>
      <c r="B74" s="337"/>
      <c r="C74" s="467" t="s">
        <v>18</v>
      </c>
      <c r="D74" s="468"/>
      <c r="E74" s="467" t="str">
        <f>E65</f>
        <v>Deskripsi Kegiatan / Pendekatan Saintifik</v>
      </c>
      <c r="F74" s="474"/>
      <c r="G74" s="468"/>
      <c r="H74" s="306" t="s">
        <v>35</v>
      </c>
    </row>
    <row r="75" spans="1:8" ht="17.25" hidden="1" customHeight="1">
      <c r="A75" s="463" t="s">
        <v>98</v>
      </c>
      <c r="B75" s="464"/>
      <c r="C75" s="464"/>
      <c r="D75" s="464"/>
      <c r="E75" s="464"/>
      <c r="F75" s="464"/>
      <c r="G75" s="464"/>
      <c r="H75" s="465"/>
    </row>
    <row r="76" spans="1:8" ht="213.75" hidden="1" customHeight="1">
      <c r="A76" s="463"/>
      <c r="B76" s="465"/>
      <c r="C76" s="336"/>
      <c r="D76" s="337"/>
      <c r="E76" s="475" t="str">
        <f>E67</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76" s="476"/>
      <c r="G76" s="477"/>
      <c r="H76" s="309">
        <f>H67</f>
        <v>15</v>
      </c>
    </row>
    <row r="77" spans="1:8" ht="17.25" hidden="1" customHeight="1">
      <c r="A77" s="463" t="s">
        <v>99</v>
      </c>
      <c r="B77" s="464"/>
      <c r="C77" s="464"/>
      <c r="D77" s="464"/>
      <c r="E77" s="464"/>
      <c r="F77" s="464"/>
      <c r="G77" s="464"/>
      <c r="H77" s="465"/>
    </row>
    <row r="78" spans="1:8" ht="235.5" hidden="1" customHeight="1">
      <c r="A78" s="463"/>
      <c r="B78" s="465"/>
      <c r="C78" s="475" t="str">
        <f>C69</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78" s="477"/>
      <c r="E78" s="475" t="e">
        <f>E69</f>
        <v>#REF!</v>
      </c>
      <c r="F78" s="476"/>
      <c r="G78" s="477"/>
      <c r="H78" s="309" t="e">
        <f>H69</f>
        <v>#REF!</v>
      </c>
    </row>
    <row r="79" spans="1:8" ht="17.25" hidden="1" customHeight="1">
      <c r="A79" s="463" t="s">
        <v>100</v>
      </c>
      <c r="B79" s="464"/>
      <c r="C79" s="464"/>
      <c r="D79" s="464"/>
      <c r="E79" s="464"/>
      <c r="F79" s="464"/>
      <c r="G79" s="464"/>
      <c r="H79" s="465"/>
    </row>
    <row r="80" spans="1:8" ht="112.5" hidden="1" customHeight="1">
      <c r="A80" s="463"/>
      <c r="B80" s="465"/>
      <c r="C80" s="336"/>
      <c r="D80" s="337"/>
      <c r="E80" s="475" t="str">
        <f>E71</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80" s="476"/>
      <c r="G80" s="477"/>
      <c r="H80" s="309">
        <f>H71</f>
        <v>15</v>
      </c>
    </row>
    <row r="81" spans="1:8" ht="17.25" hidden="1" customHeight="1"/>
    <row r="82" spans="1:8" ht="17.25" hidden="1" customHeight="1">
      <c r="A82" s="1">
        <v>5</v>
      </c>
      <c r="B82" s="1" t="str">
        <f>"Pertemuan ke "&amp;A82&amp;" = "&amp;data!$C$12&amp;" JP"</f>
        <v>Pertemuan ke 5 = 6 JP</v>
      </c>
    </row>
    <row r="83" spans="1:8" ht="17.25" hidden="1" customHeight="1">
      <c r="A83" s="467" t="s">
        <v>97</v>
      </c>
      <c r="B83" s="337"/>
      <c r="C83" s="467" t="s">
        <v>18</v>
      </c>
      <c r="D83" s="468"/>
      <c r="E83" s="467" t="str">
        <f>E74</f>
        <v>Deskripsi Kegiatan / Pendekatan Saintifik</v>
      </c>
      <c r="F83" s="474"/>
      <c r="G83" s="468"/>
      <c r="H83" s="306" t="s">
        <v>35</v>
      </c>
    </row>
    <row r="84" spans="1:8" ht="17.25" hidden="1" customHeight="1">
      <c r="A84" s="463" t="s">
        <v>98</v>
      </c>
      <c r="B84" s="464"/>
      <c r="C84" s="464"/>
      <c r="D84" s="464"/>
      <c r="E84" s="464"/>
      <c r="F84" s="464"/>
      <c r="G84" s="464"/>
      <c r="H84" s="465"/>
    </row>
    <row r="85" spans="1:8" ht="17.25" hidden="1" customHeight="1">
      <c r="A85" s="463"/>
      <c r="B85" s="465"/>
      <c r="C85" s="336"/>
      <c r="D85" s="337"/>
      <c r="E85" s="336" t="str">
        <f>E76</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85" s="473"/>
      <c r="G85" s="337"/>
      <c r="H85" s="309">
        <f>H76</f>
        <v>15</v>
      </c>
    </row>
    <row r="86" spans="1:8" ht="17.25" hidden="1" customHeight="1">
      <c r="A86" s="463" t="s">
        <v>99</v>
      </c>
      <c r="B86" s="464"/>
      <c r="C86" s="464"/>
      <c r="D86" s="464"/>
      <c r="E86" s="464"/>
      <c r="F86" s="464"/>
      <c r="G86" s="464"/>
      <c r="H86" s="465"/>
    </row>
    <row r="87" spans="1:8" ht="17.25" hidden="1" customHeight="1">
      <c r="A87" s="463"/>
      <c r="B87" s="465"/>
      <c r="C87" s="336" t="str">
        <f>C78</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87" s="337"/>
      <c r="E87" s="336" t="e">
        <f>E78</f>
        <v>#REF!</v>
      </c>
      <c r="F87" s="473"/>
      <c r="G87" s="337"/>
      <c r="H87" s="309" t="e">
        <f>H78</f>
        <v>#REF!</v>
      </c>
    </row>
    <row r="88" spans="1:8" ht="17.25" hidden="1" customHeight="1">
      <c r="A88" s="463" t="s">
        <v>100</v>
      </c>
      <c r="B88" s="464"/>
      <c r="C88" s="464"/>
      <c r="D88" s="464"/>
      <c r="E88" s="464"/>
      <c r="F88" s="464"/>
      <c r="G88" s="464"/>
      <c r="H88" s="465"/>
    </row>
    <row r="89" spans="1:8" ht="17.25" hidden="1" customHeight="1">
      <c r="A89" s="463"/>
      <c r="B89" s="465"/>
      <c r="C89" s="336"/>
      <c r="D89" s="337"/>
      <c r="E89" s="336" t="str">
        <f>E80</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89" s="473"/>
      <c r="G89" s="337"/>
      <c r="H89" s="309">
        <f>H80</f>
        <v>15</v>
      </c>
    </row>
    <row r="90" spans="1:8" ht="17.25" hidden="1" customHeight="1"/>
    <row r="91" spans="1:8" ht="17.25" hidden="1" customHeight="1">
      <c r="A91" s="1">
        <v>6</v>
      </c>
      <c r="B91" s="1" t="str">
        <f>"Pertemuan ke "&amp;A91&amp;" = "&amp;data!$C$12&amp;" JP"</f>
        <v>Pertemuan ke 6 = 6 JP</v>
      </c>
    </row>
    <row r="92" spans="1:8" ht="17.25" hidden="1" customHeight="1">
      <c r="A92" s="467" t="s">
        <v>97</v>
      </c>
      <c r="B92" s="337"/>
      <c r="C92" s="467" t="s">
        <v>18</v>
      </c>
      <c r="D92" s="468"/>
      <c r="E92" s="467" t="str">
        <f>E83</f>
        <v>Deskripsi Kegiatan / Pendekatan Saintifik</v>
      </c>
      <c r="F92" s="474"/>
      <c r="G92" s="468"/>
      <c r="H92" s="306" t="s">
        <v>35</v>
      </c>
    </row>
    <row r="93" spans="1:8" ht="17.25" hidden="1" customHeight="1">
      <c r="A93" s="463" t="s">
        <v>98</v>
      </c>
      <c r="B93" s="464"/>
      <c r="C93" s="464"/>
      <c r="D93" s="464"/>
      <c r="E93" s="464"/>
      <c r="F93" s="464"/>
      <c r="G93" s="464"/>
      <c r="H93" s="465"/>
    </row>
    <row r="94" spans="1:8" ht="17.25" hidden="1" customHeight="1">
      <c r="A94" s="463"/>
      <c r="B94" s="465"/>
      <c r="C94" s="336"/>
      <c r="D94" s="337"/>
      <c r="E94" s="336" t="str">
        <f>E85</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94" s="473"/>
      <c r="G94" s="337"/>
      <c r="H94" s="309">
        <f>H85</f>
        <v>15</v>
      </c>
    </row>
    <row r="95" spans="1:8" ht="17.25" hidden="1" customHeight="1">
      <c r="A95" s="463" t="s">
        <v>99</v>
      </c>
      <c r="B95" s="464"/>
      <c r="C95" s="464"/>
      <c r="D95" s="464"/>
      <c r="E95" s="464"/>
      <c r="F95" s="464"/>
      <c r="G95" s="464"/>
      <c r="H95" s="465"/>
    </row>
    <row r="96" spans="1:8" ht="17.25" hidden="1" customHeight="1">
      <c r="A96" s="463"/>
      <c r="B96" s="465"/>
      <c r="C96" s="336" t="str">
        <f>C87</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96" s="337"/>
      <c r="E96" s="336" t="e">
        <f>E87</f>
        <v>#REF!</v>
      </c>
      <c r="F96" s="473"/>
      <c r="G96" s="337"/>
      <c r="H96" s="309" t="e">
        <f>H87</f>
        <v>#REF!</v>
      </c>
    </row>
    <row r="97" spans="1:8" ht="17.25" hidden="1" customHeight="1">
      <c r="A97" s="463" t="s">
        <v>100</v>
      </c>
      <c r="B97" s="464"/>
      <c r="C97" s="464"/>
      <c r="D97" s="464"/>
      <c r="E97" s="464"/>
      <c r="F97" s="464"/>
      <c r="G97" s="464"/>
      <c r="H97" s="465"/>
    </row>
    <row r="98" spans="1:8" ht="17.25" hidden="1" customHeight="1">
      <c r="A98" s="463"/>
      <c r="B98" s="465"/>
      <c r="C98" s="336"/>
      <c r="D98" s="337"/>
      <c r="E98" s="336" t="str">
        <f>E89</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98" s="473"/>
      <c r="G98" s="337"/>
      <c r="H98" s="309">
        <f>H89</f>
        <v>15</v>
      </c>
    </row>
    <row r="99" spans="1:8" ht="17.25" hidden="1" customHeight="1"/>
    <row r="100" spans="1:8" ht="17.25" hidden="1" customHeight="1">
      <c r="A100" s="1">
        <v>7</v>
      </c>
      <c r="B100" s="1" t="str">
        <f>"Pertemuan ke "&amp;A100&amp;" = "&amp;data!$C$12&amp;" JP"</f>
        <v>Pertemuan ke 7 = 6 JP</v>
      </c>
    </row>
    <row r="101" spans="1:8" ht="17.25" hidden="1" customHeight="1">
      <c r="A101" s="467" t="s">
        <v>97</v>
      </c>
      <c r="B101" s="337"/>
      <c r="C101" s="467" t="s">
        <v>18</v>
      </c>
      <c r="D101" s="468"/>
      <c r="E101" s="467" t="str">
        <f>E92</f>
        <v>Deskripsi Kegiatan / Pendekatan Saintifik</v>
      </c>
      <c r="F101" s="474"/>
      <c r="G101" s="468"/>
      <c r="H101" s="306" t="s">
        <v>35</v>
      </c>
    </row>
    <row r="102" spans="1:8" ht="17.25" hidden="1" customHeight="1">
      <c r="A102" s="463" t="s">
        <v>98</v>
      </c>
      <c r="B102" s="464"/>
      <c r="C102" s="464"/>
      <c r="D102" s="464"/>
      <c r="E102" s="464"/>
      <c r="F102" s="464"/>
      <c r="G102" s="464"/>
      <c r="H102" s="465"/>
    </row>
    <row r="103" spans="1:8" ht="17.25" hidden="1" customHeight="1">
      <c r="A103" s="463"/>
      <c r="B103" s="465"/>
      <c r="C103" s="336"/>
      <c r="D103" s="337"/>
      <c r="E103" s="336" t="str">
        <f>E94</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03" s="473"/>
      <c r="G103" s="337"/>
      <c r="H103" s="309">
        <f>H94</f>
        <v>15</v>
      </c>
    </row>
    <row r="104" spans="1:8" ht="17.25" hidden="1" customHeight="1">
      <c r="A104" s="463" t="s">
        <v>99</v>
      </c>
      <c r="B104" s="464"/>
      <c r="C104" s="464"/>
      <c r="D104" s="464"/>
      <c r="E104" s="464"/>
      <c r="F104" s="464"/>
      <c r="G104" s="464"/>
      <c r="H104" s="465"/>
    </row>
    <row r="105" spans="1:8" ht="17.25" hidden="1" customHeight="1">
      <c r="A105" s="463"/>
      <c r="B105" s="465"/>
      <c r="C105" s="336" t="str">
        <f>C96</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05" s="337"/>
      <c r="E105" s="336" t="e">
        <f>E96</f>
        <v>#REF!</v>
      </c>
      <c r="F105" s="473"/>
      <c r="G105" s="337"/>
      <c r="H105" s="309" t="e">
        <f>H96</f>
        <v>#REF!</v>
      </c>
    </row>
    <row r="106" spans="1:8" ht="17.25" hidden="1" customHeight="1">
      <c r="A106" s="463" t="s">
        <v>100</v>
      </c>
      <c r="B106" s="464"/>
      <c r="C106" s="464"/>
      <c r="D106" s="464"/>
      <c r="E106" s="464"/>
      <c r="F106" s="464"/>
      <c r="G106" s="464"/>
      <c r="H106" s="465"/>
    </row>
    <row r="107" spans="1:8" ht="17.25" hidden="1" customHeight="1">
      <c r="A107" s="463"/>
      <c r="B107" s="465"/>
      <c r="C107" s="336"/>
      <c r="D107" s="337"/>
      <c r="E107" s="336" t="str">
        <f>E98</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07" s="473"/>
      <c r="G107" s="337"/>
      <c r="H107" s="309">
        <f>H98</f>
        <v>15</v>
      </c>
    </row>
    <row r="108" spans="1:8" ht="17.25" hidden="1" customHeight="1"/>
    <row r="109" spans="1:8" ht="17.25" hidden="1" customHeight="1">
      <c r="A109" s="1">
        <v>8</v>
      </c>
      <c r="B109" s="1" t="str">
        <f>"Pertemuan ke "&amp;A109&amp;" = "&amp;data!$C$12&amp;" JP"</f>
        <v>Pertemuan ke 8 = 6 JP</v>
      </c>
    </row>
    <row r="110" spans="1:8" ht="17.25" hidden="1" customHeight="1">
      <c r="A110" s="467" t="s">
        <v>97</v>
      </c>
      <c r="B110" s="337"/>
      <c r="C110" s="467" t="s">
        <v>18</v>
      </c>
      <c r="D110" s="468"/>
      <c r="E110" s="467" t="str">
        <f>E101</f>
        <v>Deskripsi Kegiatan / Pendekatan Saintifik</v>
      </c>
      <c r="F110" s="474"/>
      <c r="G110" s="468"/>
      <c r="H110" s="306" t="s">
        <v>35</v>
      </c>
    </row>
    <row r="111" spans="1:8" ht="17.25" hidden="1" customHeight="1">
      <c r="A111" s="463" t="s">
        <v>98</v>
      </c>
      <c r="B111" s="464"/>
      <c r="C111" s="464"/>
      <c r="D111" s="464"/>
      <c r="E111" s="464"/>
      <c r="F111" s="464"/>
      <c r="G111" s="464"/>
      <c r="H111" s="465"/>
    </row>
    <row r="112" spans="1:8" ht="17.25" hidden="1" customHeight="1">
      <c r="A112" s="463"/>
      <c r="B112" s="465"/>
      <c r="C112" s="336"/>
      <c r="D112" s="337"/>
      <c r="E112" s="336" t="str">
        <f>E103</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12" s="473"/>
      <c r="G112" s="337"/>
      <c r="H112" s="309">
        <f>H103</f>
        <v>15</v>
      </c>
    </row>
    <row r="113" spans="1:8" ht="17.25" hidden="1" customHeight="1">
      <c r="A113" s="463" t="s">
        <v>99</v>
      </c>
      <c r="B113" s="464"/>
      <c r="C113" s="464"/>
      <c r="D113" s="464"/>
      <c r="E113" s="464"/>
      <c r="F113" s="464"/>
      <c r="G113" s="464"/>
      <c r="H113" s="465"/>
    </row>
    <row r="114" spans="1:8" ht="17.25" hidden="1" customHeight="1">
      <c r="A114" s="463"/>
      <c r="B114" s="465"/>
      <c r="C114" s="336" t="str">
        <f>C105</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14" s="337"/>
      <c r="E114" s="336" t="e">
        <f>E105</f>
        <v>#REF!</v>
      </c>
      <c r="F114" s="473"/>
      <c r="G114" s="337"/>
      <c r="H114" s="309" t="e">
        <f>H105</f>
        <v>#REF!</v>
      </c>
    </row>
    <row r="115" spans="1:8" ht="17.25" hidden="1" customHeight="1">
      <c r="A115" s="463" t="s">
        <v>100</v>
      </c>
      <c r="B115" s="464"/>
      <c r="C115" s="464"/>
      <c r="D115" s="464"/>
      <c r="E115" s="464"/>
      <c r="F115" s="464"/>
      <c r="G115" s="464"/>
      <c r="H115" s="465"/>
    </row>
    <row r="116" spans="1:8" ht="17.25" hidden="1" customHeight="1">
      <c r="A116" s="463"/>
      <c r="B116" s="465"/>
      <c r="C116" s="336"/>
      <c r="D116" s="337"/>
      <c r="E116" s="336" t="str">
        <f>E107</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16" s="473"/>
      <c r="G116" s="337"/>
      <c r="H116" s="309">
        <f>H107</f>
        <v>15</v>
      </c>
    </row>
    <row r="117" spans="1:8" ht="17.25" hidden="1" customHeight="1"/>
    <row r="118" spans="1:8" ht="17.25" hidden="1" customHeight="1">
      <c r="A118" s="1">
        <v>9</v>
      </c>
      <c r="B118" s="1" t="str">
        <f>"Pertemuan ke "&amp;A118&amp;" = "&amp;data!$C$12&amp;" JP"</f>
        <v>Pertemuan ke 9 = 6 JP</v>
      </c>
    </row>
    <row r="119" spans="1:8" ht="17.25" hidden="1" customHeight="1">
      <c r="A119" s="467" t="s">
        <v>97</v>
      </c>
      <c r="B119" s="337"/>
      <c r="C119" s="467" t="s">
        <v>18</v>
      </c>
      <c r="D119" s="468"/>
      <c r="E119" s="467" t="str">
        <f>E110</f>
        <v>Deskripsi Kegiatan / Pendekatan Saintifik</v>
      </c>
      <c r="F119" s="474"/>
      <c r="G119" s="468"/>
      <c r="H119" s="306" t="s">
        <v>35</v>
      </c>
    </row>
    <row r="120" spans="1:8" ht="17.25" hidden="1" customHeight="1">
      <c r="A120" s="463" t="s">
        <v>98</v>
      </c>
      <c r="B120" s="464"/>
      <c r="C120" s="464"/>
      <c r="D120" s="464"/>
      <c r="E120" s="464"/>
      <c r="F120" s="464"/>
      <c r="G120" s="464"/>
      <c r="H120" s="465"/>
    </row>
    <row r="121" spans="1:8" ht="17.25" hidden="1" customHeight="1">
      <c r="A121" s="463"/>
      <c r="B121" s="465"/>
      <c r="C121" s="336"/>
      <c r="D121" s="337"/>
      <c r="E121" s="336" t="str">
        <f>E112</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21" s="473"/>
      <c r="G121" s="337"/>
      <c r="H121" s="309">
        <f>H112</f>
        <v>15</v>
      </c>
    </row>
    <row r="122" spans="1:8" ht="17.25" hidden="1" customHeight="1">
      <c r="A122" s="463" t="s">
        <v>99</v>
      </c>
      <c r="B122" s="464"/>
      <c r="C122" s="464"/>
      <c r="D122" s="464"/>
      <c r="E122" s="464"/>
      <c r="F122" s="464"/>
      <c r="G122" s="464"/>
      <c r="H122" s="465"/>
    </row>
    <row r="123" spans="1:8" ht="17.25" hidden="1" customHeight="1">
      <c r="A123" s="463"/>
      <c r="B123" s="465"/>
      <c r="C123" s="336" t="str">
        <f>C114</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23" s="337"/>
      <c r="E123" s="336" t="e">
        <f>E114</f>
        <v>#REF!</v>
      </c>
      <c r="F123" s="473"/>
      <c r="G123" s="337"/>
      <c r="H123" s="309" t="e">
        <f>H114</f>
        <v>#REF!</v>
      </c>
    </row>
    <row r="124" spans="1:8" ht="17.25" hidden="1" customHeight="1">
      <c r="A124" s="463" t="s">
        <v>100</v>
      </c>
      <c r="B124" s="464"/>
      <c r="C124" s="464"/>
      <c r="D124" s="464"/>
      <c r="E124" s="464"/>
      <c r="F124" s="464"/>
      <c r="G124" s="464"/>
      <c r="H124" s="465"/>
    </row>
    <row r="125" spans="1:8" ht="17.25" hidden="1" customHeight="1">
      <c r="A125" s="463"/>
      <c r="B125" s="465"/>
      <c r="C125" s="336"/>
      <c r="D125" s="337"/>
      <c r="E125" s="336" t="str">
        <f>E116</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25" s="473"/>
      <c r="G125" s="337"/>
      <c r="H125" s="309">
        <f>H116</f>
        <v>15</v>
      </c>
    </row>
    <row r="126" spans="1:8" ht="17.25" hidden="1" customHeight="1"/>
    <row r="127" spans="1:8" ht="17.25" hidden="1" customHeight="1">
      <c r="A127" s="1">
        <v>10</v>
      </c>
      <c r="B127" s="1" t="str">
        <f>"Pertemuan ke "&amp;A127&amp;" = "&amp;data!$C$12&amp;" JP"</f>
        <v>Pertemuan ke 10 = 6 JP</v>
      </c>
    </row>
    <row r="128" spans="1:8" ht="17.25" hidden="1" customHeight="1">
      <c r="A128" s="467" t="s">
        <v>97</v>
      </c>
      <c r="B128" s="337"/>
      <c r="C128" s="467" t="s">
        <v>18</v>
      </c>
      <c r="D128" s="468"/>
      <c r="E128" s="467" t="str">
        <f>E119</f>
        <v>Deskripsi Kegiatan / Pendekatan Saintifik</v>
      </c>
      <c r="F128" s="474"/>
      <c r="G128" s="468"/>
      <c r="H128" s="306" t="s">
        <v>35</v>
      </c>
    </row>
    <row r="129" spans="1:8" ht="17.25" hidden="1" customHeight="1">
      <c r="A129" s="463" t="s">
        <v>98</v>
      </c>
      <c r="B129" s="464"/>
      <c r="C129" s="464"/>
      <c r="D129" s="464"/>
      <c r="E129" s="464"/>
      <c r="F129" s="464"/>
      <c r="G129" s="464"/>
      <c r="H129" s="465"/>
    </row>
    <row r="130" spans="1:8" ht="17.25" hidden="1" customHeight="1">
      <c r="A130" s="463"/>
      <c r="B130" s="465"/>
      <c r="C130" s="336"/>
      <c r="D130" s="337"/>
      <c r="E130" s="336" t="str">
        <f>E121</f>
        <v>1. Guru memberi salam, selanjutnya menanyakan kabar peserta didik, dengan menyampaikan ucapan “Bagaimana kabar kalian hari ini? Sudah siapkah belajar? Siapa yang tidak hadir dalam pembelajaran hari ini
2. Guru meminta peserta didik untuk mengecek kerapian seragam dan kebersihan kelas, minimal di sekitar meja dan kursi tempat duduknya
3. Guru meminta salah satu peserta didik untuk memimpin do’a 
4. Guru mengajukan pertanyaan tentang, materi pelajaran
5. Guru menyampaikan KD dan tujuan pembelajaran ranah keterampilan yang akan dicapai
6. Guru menyampaikan manfaat pelajaran
7. Guru membagi kelas dalam kelompok yang masing-masing beranggotakan 3 peserta didik</v>
      </c>
      <c r="F130" s="473"/>
      <c r="G130" s="337"/>
      <c r="H130" s="309">
        <f>H121</f>
        <v>15</v>
      </c>
    </row>
    <row r="131" spans="1:8" ht="17.25" hidden="1" customHeight="1">
      <c r="A131" s="463" t="s">
        <v>99</v>
      </c>
      <c r="B131" s="464"/>
      <c r="C131" s="464"/>
      <c r="D131" s="464"/>
      <c r="E131" s="464"/>
      <c r="F131" s="464"/>
      <c r="G131" s="464"/>
      <c r="H131" s="465"/>
    </row>
    <row r="132" spans="1:8" ht="17.25" hidden="1" customHeight="1">
      <c r="A132" s="463"/>
      <c r="B132" s="465"/>
      <c r="C132" s="336" t="str">
        <f>C123</f>
        <v>a. Mengidentifikasi masalah
b. Menetapkan masalah melalui berpikir tentang masalah dan menseleksi informasi yang relevan
c. Mengembangkan solusi melalui pengidentifikasian alternatif, 
tukar pikiran dan mengecek perbedaan pandang 
d. Melakukan tindakan strategis
e. Melihat ulang dan mengevaluasi pengaruh dari solusi yang dilakukan</v>
      </c>
      <c r="D132" s="337"/>
      <c r="E132" s="336" t="e">
        <f>E123</f>
        <v>#REF!</v>
      </c>
      <c r="F132" s="473"/>
      <c r="G132" s="337"/>
      <c r="H132" s="309" t="e">
        <f>H123</f>
        <v>#REF!</v>
      </c>
    </row>
    <row r="133" spans="1:8" ht="17.25" hidden="1" customHeight="1">
      <c r="A133" s="463" t="s">
        <v>100</v>
      </c>
      <c r="B133" s="464"/>
      <c r="C133" s="464"/>
      <c r="D133" s="464"/>
      <c r="E133" s="464"/>
      <c r="F133" s="464"/>
      <c r="G133" s="464"/>
      <c r="H133" s="465"/>
    </row>
    <row r="134" spans="1:8" ht="17.25" hidden="1" customHeight="1">
      <c r="A134" s="463"/>
      <c r="B134" s="465"/>
      <c r="C134" s="336"/>
      <c r="D134" s="337"/>
      <c r="E134" s="336" t="str">
        <f>E125</f>
        <v xml:space="preserve">1. Guru meminta peserta didik untuk merefleksikan penguasaan materi yang telah dipelajari dengan membuat catatan penguasaan materi
2. Guru memberikan penghargaan kepada peserta didik yang telah menunjukkan sikap sikap percaya diri, dan tanggung jawab. 
3. Guru menyampaikan materi pembelajaran berikutnya 
4. Guru menutup pembelajaran dengan salam
</v>
      </c>
      <c r="F134" s="473"/>
      <c r="G134" s="337"/>
      <c r="H134" s="309">
        <f>H125</f>
        <v>15</v>
      </c>
    </row>
    <row r="136" spans="1:8" ht="17.25" customHeight="1">
      <c r="A136" s="5" t="s">
        <v>101</v>
      </c>
    </row>
    <row r="137" spans="1:8" ht="17.25" customHeight="1">
      <c r="A137" s="1">
        <v>1</v>
      </c>
      <c r="B137" s="1" t="s">
        <v>108</v>
      </c>
    </row>
    <row r="138" spans="1:8" ht="17.25" customHeight="1">
      <c r="A138" s="310" t="s">
        <v>52</v>
      </c>
      <c r="B138" s="310" t="s">
        <v>102</v>
      </c>
      <c r="C138" s="310" t="s">
        <v>103</v>
      </c>
      <c r="D138" s="461" t="s">
        <v>104</v>
      </c>
      <c r="E138" s="462"/>
      <c r="F138" s="223"/>
      <c r="G138" s="223"/>
    </row>
    <row r="139" spans="1:8" ht="17.25" customHeight="1">
      <c r="A139" s="8">
        <v>1</v>
      </c>
      <c r="B139" s="308" t="s">
        <v>105</v>
      </c>
      <c r="C139" s="308" t="s">
        <v>144</v>
      </c>
      <c r="D139" s="467" t="s">
        <v>145</v>
      </c>
      <c r="E139" s="468"/>
      <c r="F139" s="15"/>
      <c r="G139" s="15"/>
    </row>
    <row r="140" spans="1:8" ht="17.25" customHeight="1">
      <c r="A140" s="8">
        <v>2</v>
      </c>
      <c r="B140" s="308" t="s">
        <v>106</v>
      </c>
      <c r="C140" s="308"/>
      <c r="D140" s="467"/>
      <c r="E140" s="468"/>
      <c r="F140" s="15"/>
      <c r="G140" s="15"/>
    </row>
    <row r="141" spans="1:8" ht="95.25" customHeight="1">
      <c r="A141" s="8"/>
      <c r="B141" s="308" t="e">
        <f>A26</f>
        <v>#REF!</v>
      </c>
      <c r="C141" s="308" t="s">
        <v>146</v>
      </c>
      <c r="D141" s="467" t="s">
        <v>147</v>
      </c>
      <c r="E141" s="468"/>
      <c r="F141" s="15"/>
      <c r="G141" s="15"/>
    </row>
    <row r="142" spans="1:8" ht="17.25" customHeight="1">
      <c r="A142" s="8">
        <v>3</v>
      </c>
      <c r="B142" s="308" t="s">
        <v>107</v>
      </c>
      <c r="C142" s="308"/>
      <c r="D142" s="467"/>
      <c r="E142" s="468"/>
      <c r="F142" s="15"/>
      <c r="G142" s="15"/>
    </row>
    <row r="143" spans="1:8" ht="94.5" customHeight="1">
      <c r="A143" s="8"/>
      <c r="B143" s="308" t="e">
        <f>A27</f>
        <v>#REF!</v>
      </c>
      <c r="C143" s="308" t="s">
        <v>148</v>
      </c>
      <c r="D143" s="467" t="s">
        <v>149</v>
      </c>
      <c r="E143" s="468"/>
      <c r="F143" s="15"/>
      <c r="G143" s="15"/>
    </row>
    <row r="145" spans="1:8" ht="17.25" customHeight="1">
      <c r="A145" s="1">
        <v>2</v>
      </c>
      <c r="B145" s="1" t="s">
        <v>179</v>
      </c>
    </row>
    <row r="146" spans="1:8" ht="17.25" customHeight="1">
      <c r="B146" s="1" t="s">
        <v>109</v>
      </c>
    </row>
    <row r="147" spans="1:8" ht="17.25" customHeight="1">
      <c r="B147" s="1" t="s">
        <v>150</v>
      </c>
    </row>
    <row r="148" spans="1:8" s="307" customFormat="1" ht="17.25" customHeight="1">
      <c r="A148" s="306" t="s">
        <v>52</v>
      </c>
      <c r="B148" s="306" t="s">
        <v>110</v>
      </c>
      <c r="C148" s="306" t="s">
        <v>111</v>
      </c>
      <c r="D148" s="306" t="s">
        <v>112</v>
      </c>
      <c r="E148" s="306" t="s">
        <v>113</v>
      </c>
      <c r="F148" s="306" t="s">
        <v>114</v>
      </c>
      <c r="G148" s="306" t="s">
        <v>115</v>
      </c>
      <c r="H148" s="1"/>
    </row>
    <row r="149" spans="1:8" ht="17.25" customHeight="1">
      <c r="A149" s="310"/>
      <c r="B149" s="310"/>
      <c r="C149" s="310" t="s">
        <v>177</v>
      </c>
      <c r="D149" s="310" t="s">
        <v>177</v>
      </c>
      <c r="E149" s="310" t="s">
        <v>177</v>
      </c>
      <c r="F149" s="310" t="s">
        <v>177</v>
      </c>
      <c r="G149" s="310"/>
    </row>
    <row r="150" spans="1:8" ht="17.25" customHeight="1">
      <c r="A150" s="8">
        <v>1</v>
      </c>
      <c r="B150" s="8" t="str">
        <f>pd!C6</f>
        <v>AHMAD JUNAIDI</v>
      </c>
      <c r="C150" s="8"/>
      <c r="D150" s="8"/>
      <c r="E150" s="8"/>
      <c r="F150" s="8"/>
      <c r="G150" s="8" t="str">
        <f>IF(COUNT(C150:F150)=0,"",IF(_xlfn.MODE.SNGL(C150:F150)=1,"Kurang",IF(_xlfn.MODE.SNGL(C150:F150)=2,"Cukup",IF(_xlfn.MODE.SNGL(C150:F150)=3,"Baik",IF(_xlfn.MODE.SNGL(C150:F150)=4,"Sangat Baik","")))))</f>
        <v/>
      </c>
    </row>
    <row r="151" spans="1:8" ht="17.25" customHeight="1">
      <c r="A151" s="8">
        <v>2</v>
      </c>
      <c r="B151" s="8" t="str">
        <f>pd!C7</f>
        <v>AHMAD RIYUDHA</v>
      </c>
      <c r="C151" s="8"/>
      <c r="D151" s="8"/>
      <c r="E151" s="8"/>
      <c r="F151" s="8"/>
      <c r="G151" s="8" t="str">
        <f t="shared" ref="G151:G189" si="0">IF(COUNT(C151:F151)=0,"",IF(_xlfn.MODE.SNGL(C151:F151)=1,"Kurang",IF(_xlfn.MODE.SNGL(C151:F151)=2,"Cukup",IF(_xlfn.MODE.SNGL(C151:F151)=3,"Baik",IF(_xlfn.MODE.SNGL(C151:F151)=4,"Sangat Baik","")))))</f>
        <v/>
      </c>
    </row>
    <row r="152" spans="1:8" ht="17.25" customHeight="1">
      <c r="A152" s="8">
        <v>3</v>
      </c>
      <c r="B152" s="8" t="str">
        <f>pd!C8</f>
        <v>AHMAD SAYUDINOR</v>
      </c>
      <c r="C152" s="8"/>
      <c r="D152" s="8"/>
      <c r="E152" s="8"/>
      <c r="F152" s="8"/>
      <c r="G152" s="8" t="str">
        <f t="shared" si="0"/>
        <v/>
      </c>
    </row>
    <row r="153" spans="1:8" ht="17.25" hidden="1" customHeight="1">
      <c r="A153" s="8">
        <v>4</v>
      </c>
      <c r="B153" s="8" t="str">
        <f>pd!C9</f>
        <v>HILMAN SYA'FEI</v>
      </c>
      <c r="C153" s="8"/>
      <c r="D153" s="8"/>
      <c r="E153" s="8"/>
      <c r="F153" s="8"/>
      <c r="G153" s="8" t="str">
        <f t="shared" si="0"/>
        <v/>
      </c>
    </row>
    <row r="154" spans="1:8" ht="17.25" hidden="1" customHeight="1">
      <c r="A154" s="8">
        <v>5</v>
      </c>
      <c r="B154" s="8" t="str">
        <f>pd!C10</f>
        <v>JAMALUDDIN</v>
      </c>
      <c r="C154" s="8"/>
      <c r="D154" s="8"/>
      <c r="E154" s="8"/>
      <c r="F154" s="8"/>
      <c r="G154" s="8" t="str">
        <f t="shared" si="0"/>
        <v/>
      </c>
    </row>
    <row r="155" spans="1:8" ht="17.25" hidden="1" customHeight="1">
      <c r="A155" s="8">
        <v>6</v>
      </c>
      <c r="B155" s="8" t="str">
        <f>pd!C11</f>
        <v>M. ADITYA RYANDI</v>
      </c>
      <c r="C155" s="8"/>
      <c r="D155" s="8"/>
      <c r="E155" s="8"/>
      <c r="F155" s="8"/>
      <c r="G155" s="8" t="str">
        <f t="shared" si="0"/>
        <v/>
      </c>
    </row>
    <row r="156" spans="1:8" ht="17.25" hidden="1" customHeight="1">
      <c r="A156" s="8">
        <v>7</v>
      </c>
      <c r="B156" s="8" t="str">
        <f>pd!C12</f>
        <v>M. ZAINAL AKBAR</v>
      </c>
      <c r="C156" s="8"/>
      <c r="D156" s="8"/>
      <c r="E156" s="8"/>
      <c r="F156" s="8"/>
      <c r="G156" s="8" t="str">
        <f t="shared" si="0"/>
        <v/>
      </c>
    </row>
    <row r="157" spans="1:8" ht="17.25" hidden="1" customHeight="1">
      <c r="A157" s="8">
        <v>8</v>
      </c>
      <c r="B157" s="8" t="str">
        <f>pd!C13</f>
        <v>MAULIDI</v>
      </c>
      <c r="C157" s="8"/>
      <c r="D157" s="8"/>
      <c r="E157" s="8"/>
      <c r="F157" s="8"/>
      <c r="G157" s="8" t="str">
        <f t="shared" si="0"/>
        <v/>
      </c>
    </row>
    <row r="158" spans="1:8" ht="17.25" hidden="1" customHeight="1">
      <c r="A158" s="8">
        <v>9</v>
      </c>
      <c r="B158" s="8" t="str">
        <f>pd!C14</f>
        <v>MUHAMMAD AGUS RIFANI</v>
      </c>
      <c r="C158" s="8"/>
      <c r="D158" s="8"/>
      <c r="E158" s="8"/>
      <c r="F158" s="8"/>
      <c r="G158" s="8" t="str">
        <f t="shared" si="0"/>
        <v/>
      </c>
    </row>
    <row r="159" spans="1:8" ht="17.25" hidden="1" customHeight="1">
      <c r="A159" s="8">
        <v>10</v>
      </c>
      <c r="B159" s="8" t="str">
        <f>pd!C15</f>
        <v>MUHAMMAD AKBAR</v>
      </c>
      <c r="C159" s="8"/>
      <c r="D159" s="8"/>
      <c r="E159" s="8"/>
      <c r="F159" s="8"/>
      <c r="G159" s="8" t="str">
        <f t="shared" si="0"/>
        <v/>
      </c>
    </row>
    <row r="160" spans="1:8" ht="17.25" hidden="1" customHeight="1">
      <c r="A160" s="8">
        <v>11</v>
      </c>
      <c r="B160" s="8" t="str">
        <f>pd!C16</f>
        <v>MUHAMMAD ALPIANOR</v>
      </c>
      <c r="C160" s="8"/>
      <c r="D160" s="8"/>
      <c r="E160" s="8"/>
      <c r="F160" s="8"/>
      <c r="G160" s="8" t="str">
        <f t="shared" si="0"/>
        <v/>
      </c>
    </row>
    <row r="161" spans="1:7" ht="17.25" hidden="1" customHeight="1">
      <c r="A161" s="8">
        <v>12</v>
      </c>
      <c r="B161" s="8" t="str">
        <f>pd!C17</f>
        <v>MUHAMMAD ANDRIAN</v>
      </c>
      <c r="C161" s="8"/>
      <c r="D161" s="8"/>
      <c r="E161" s="8"/>
      <c r="F161" s="8"/>
      <c r="G161" s="8" t="str">
        <f t="shared" si="0"/>
        <v/>
      </c>
    </row>
    <row r="162" spans="1:7" ht="17.25" hidden="1" customHeight="1">
      <c r="A162" s="8">
        <v>13</v>
      </c>
      <c r="B162" s="8" t="str">
        <f>pd!C18</f>
        <v>MUHAMMAD AZIDAN</v>
      </c>
      <c r="C162" s="8"/>
      <c r="D162" s="8"/>
      <c r="E162" s="8"/>
      <c r="F162" s="8"/>
      <c r="G162" s="8" t="str">
        <f t="shared" si="0"/>
        <v/>
      </c>
    </row>
    <row r="163" spans="1:7" ht="17.25" hidden="1" customHeight="1">
      <c r="A163" s="8">
        <v>14</v>
      </c>
      <c r="B163" s="8" t="str">
        <f>pd!C19</f>
        <v>MUHAMMAD FAHRIANSYAH</v>
      </c>
      <c r="C163" s="8"/>
      <c r="D163" s="8"/>
      <c r="E163" s="8"/>
      <c r="F163" s="8"/>
      <c r="G163" s="8" t="str">
        <f t="shared" si="0"/>
        <v/>
      </c>
    </row>
    <row r="164" spans="1:7" ht="17.25" hidden="1" customHeight="1">
      <c r="A164" s="8">
        <v>15</v>
      </c>
      <c r="B164" s="8" t="str">
        <f>pd!C20</f>
        <v>MUHAMMAD FAUZAN</v>
      </c>
      <c r="C164" s="8"/>
      <c r="D164" s="8"/>
      <c r="E164" s="8"/>
      <c r="F164" s="8"/>
      <c r="G164" s="8" t="str">
        <f t="shared" si="0"/>
        <v/>
      </c>
    </row>
    <row r="165" spans="1:7" ht="17.25" hidden="1" customHeight="1">
      <c r="A165" s="8">
        <v>16</v>
      </c>
      <c r="B165" s="8" t="str">
        <f>pd!C21</f>
        <v>MUHAMMAD FAZAL HAFIZH</v>
      </c>
      <c r="C165" s="8"/>
      <c r="D165" s="8"/>
      <c r="E165" s="8"/>
      <c r="F165" s="8"/>
      <c r="G165" s="8" t="str">
        <f t="shared" si="0"/>
        <v/>
      </c>
    </row>
    <row r="166" spans="1:7" ht="17.25" hidden="1" customHeight="1">
      <c r="A166" s="8">
        <v>17</v>
      </c>
      <c r="B166" s="8" t="str">
        <f>pd!C22</f>
        <v>MUHAMMAD FIKRI</v>
      </c>
      <c r="C166" s="8"/>
      <c r="D166" s="8"/>
      <c r="E166" s="8"/>
      <c r="F166" s="8"/>
      <c r="G166" s="8" t="str">
        <f t="shared" si="0"/>
        <v/>
      </c>
    </row>
    <row r="167" spans="1:7" ht="17.25" hidden="1" customHeight="1">
      <c r="A167" s="8">
        <v>18</v>
      </c>
      <c r="B167" s="8" t="str">
        <f>pd!C23</f>
        <v>MUHAMMAD IHWAN</v>
      </c>
      <c r="C167" s="8"/>
      <c r="D167" s="8"/>
      <c r="E167" s="8"/>
      <c r="F167" s="8"/>
      <c r="G167" s="8" t="str">
        <f t="shared" si="0"/>
        <v/>
      </c>
    </row>
    <row r="168" spans="1:7" ht="17.25" hidden="1" customHeight="1">
      <c r="A168" s="8">
        <v>19</v>
      </c>
      <c r="B168" s="8" t="str">
        <f>pd!C24</f>
        <v>MUHAMMAD IQBAL FIRDAUS</v>
      </c>
      <c r="C168" s="8"/>
      <c r="D168" s="8"/>
      <c r="E168" s="8"/>
      <c r="F168" s="8"/>
      <c r="G168" s="8" t="str">
        <f t="shared" si="0"/>
        <v/>
      </c>
    </row>
    <row r="169" spans="1:7" ht="17.25" hidden="1" customHeight="1">
      <c r="A169" s="8">
        <v>20</v>
      </c>
      <c r="B169" s="8" t="str">
        <f>pd!C25</f>
        <v>MUHAMMAD IZZA ARRAFI</v>
      </c>
      <c r="C169" s="8"/>
      <c r="D169" s="8"/>
      <c r="E169" s="8"/>
      <c r="F169" s="8"/>
      <c r="G169" s="8" t="str">
        <f t="shared" si="0"/>
        <v/>
      </c>
    </row>
    <row r="170" spans="1:7" ht="17.25" hidden="1" customHeight="1">
      <c r="A170" s="8">
        <v>21</v>
      </c>
      <c r="B170" s="8" t="str">
        <f>pd!C26</f>
        <v>MUHAMMAD MAHDI</v>
      </c>
      <c r="C170" s="8"/>
      <c r="D170" s="8"/>
      <c r="E170" s="8"/>
      <c r="F170" s="8"/>
      <c r="G170" s="8" t="str">
        <f t="shared" si="0"/>
        <v/>
      </c>
    </row>
    <row r="171" spans="1:7" ht="17.25" hidden="1" customHeight="1">
      <c r="A171" s="8">
        <v>22</v>
      </c>
      <c r="B171" s="8" t="str">
        <f>pd!C27</f>
        <v>MUHAMMAD NAHDY RAMADHAN</v>
      </c>
      <c r="C171" s="8"/>
      <c r="D171" s="8"/>
      <c r="E171" s="8"/>
      <c r="F171" s="8"/>
      <c r="G171" s="8" t="str">
        <f t="shared" si="0"/>
        <v/>
      </c>
    </row>
    <row r="172" spans="1:7" ht="17.25" hidden="1" customHeight="1">
      <c r="A172" s="8">
        <v>23</v>
      </c>
      <c r="B172" s="8" t="str">
        <f>pd!C28</f>
        <v>MUHAMMAD NUR FADHILAH</v>
      </c>
      <c r="C172" s="8"/>
      <c r="D172" s="8"/>
      <c r="E172" s="8"/>
      <c r="F172" s="8"/>
      <c r="G172" s="8" t="str">
        <f t="shared" si="0"/>
        <v/>
      </c>
    </row>
    <row r="173" spans="1:7" ht="17.25" hidden="1" customHeight="1">
      <c r="A173" s="8">
        <v>24</v>
      </c>
      <c r="B173" s="8" t="str">
        <f>pd!C29</f>
        <v>MUHAMMAD RAHMAN</v>
      </c>
      <c r="C173" s="8"/>
      <c r="D173" s="8"/>
      <c r="E173" s="8"/>
      <c r="F173" s="8"/>
      <c r="G173" s="8" t="str">
        <f t="shared" si="0"/>
        <v/>
      </c>
    </row>
    <row r="174" spans="1:7" ht="17.25" hidden="1" customHeight="1">
      <c r="A174" s="8">
        <v>25</v>
      </c>
      <c r="B174" s="8" t="str">
        <f>pd!C30</f>
        <v>MUHAMMAD RAIHAN</v>
      </c>
      <c r="C174" s="8"/>
      <c r="D174" s="8"/>
      <c r="E174" s="8"/>
      <c r="F174" s="8"/>
      <c r="G174" s="8" t="str">
        <f t="shared" si="0"/>
        <v/>
      </c>
    </row>
    <row r="175" spans="1:7" ht="17.25" hidden="1" customHeight="1">
      <c r="A175" s="8">
        <v>26</v>
      </c>
      <c r="B175" s="8" t="str">
        <f>pd!C31</f>
        <v>MUHAMMAD RAYHAN PARIZAN</v>
      </c>
      <c r="C175" s="8"/>
      <c r="D175" s="8"/>
      <c r="E175" s="8"/>
      <c r="F175" s="8"/>
      <c r="G175" s="8" t="str">
        <f t="shared" si="0"/>
        <v/>
      </c>
    </row>
    <row r="176" spans="1:7" ht="17.25" hidden="1" customHeight="1">
      <c r="A176" s="8">
        <v>27</v>
      </c>
      <c r="B176" s="8" t="str">
        <f>pd!C32</f>
        <v>MUHAMMAD RIFKI</v>
      </c>
      <c r="C176" s="8"/>
      <c r="D176" s="8"/>
      <c r="E176" s="8"/>
      <c r="F176" s="8"/>
      <c r="G176" s="8" t="str">
        <f t="shared" si="0"/>
        <v/>
      </c>
    </row>
    <row r="177" spans="1:7" ht="17.25" hidden="1" customHeight="1">
      <c r="A177" s="8">
        <v>28</v>
      </c>
      <c r="B177" s="8" t="str">
        <f>pd!C33</f>
        <v>MUHAMMAD RINALDI MAULANA</v>
      </c>
      <c r="C177" s="8"/>
      <c r="D177" s="8"/>
      <c r="E177" s="8"/>
      <c r="F177" s="8"/>
      <c r="G177" s="8" t="str">
        <f t="shared" si="0"/>
        <v/>
      </c>
    </row>
    <row r="178" spans="1:7" ht="17.25" hidden="1" customHeight="1">
      <c r="A178" s="8">
        <v>29</v>
      </c>
      <c r="B178" s="8" t="str">
        <f>pd!C34</f>
        <v>MUHAMMAD RIZAL</v>
      </c>
      <c r="C178" s="8"/>
      <c r="D178" s="8"/>
      <c r="E178" s="8"/>
      <c r="F178" s="8"/>
      <c r="G178" s="8" t="str">
        <f t="shared" si="0"/>
        <v/>
      </c>
    </row>
    <row r="179" spans="1:7" ht="17.25" hidden="1" customHeight="1">
      <c r="A179" s="8">
        <v>30</v>
      </c>
      <c r="B179" s="8" t="str">
        <f>pd!C35</f>
        <v>MUHAMMAD RUDI</v>
      </c>
      <c r="C179" s="8"/>
      <c r="D179" s="8"/>
      <c r="E179" s="8"/>
      <c r="F179" s="8"/>
      <c r="G179" s="8" t="str">
        <f t="shared" si="0"/>
        <v/>
      </c>
    </row>
    <row r="180" spans="1:7" ht="17.25" hidden="1" customHeight="1">
      <c r="A180" s="8">
        <v>31</v>
      </c>
      <c r="B180" s="8" t="str">
        <f>pd!C36</f>
        <v>MUHAMMAD SARBANI</v>
      </c>
      <c r="C180" s="8"/>
      <c r="D180" s="8"/>
      <c r="E180" s="8"/>
      <c r="F180" s="8"/>
      <c r="G180" s="8" t="str">
        <f t="shared" si="0"/>
        <v/>
      </c>
    </row>
    <row r="181" spans="1:7" ht="17.25" hidden="1" customHeight="1">
      <c r="A181" s="8">
        <v>32</v>
      </c>
      <c r="B181" s="8" t="str">
        <f>pd!C37</f>
        <v>MUHAMMAD SYIFA ALIF NUGRAHA</v>
      </c>
      <c r="C181" s="8"/>
      <c r="D181" s="8"/>
      <c r="E181" s="8"/>
      <c r="F181" s="8"/>
      <c r="G181" s="8" t="str">
        <f t="shared" si="0"/>
        <v/>
      </c>
    </row>
    <row r="182" spans="1:7" ht="17.25" hidden="1" customHeight="1">
      <c r="A182" s="8">
        <v>33</v>
      </c>
      <c r="B182" s="8" t="str">
        <f>pd!C38</f>
        <v>MUHAMMAD YUSUF</v>
      </c>
      <c r="C182" s="8"/>
      <c r="D182" s="8"/>
      <c r="E182" s="8"/>
      <c r="F182" s="8"/>
      <c r="G182" s="8" t="str">
        <f t="shared" si="0"/>
        <v/>
      </c>
    </row>
    <row r="183" spans="1:7" ht="17.25" hidden="1" customHeight="1">
      <c r="A183" s="8">
        <v>34</v>
      </c>
      <c r="B183" s="8" t="str">
        <f>pd!C39</f>
        <v>OSAMAH NASRULLAH</v>
      </c>
      <c r="C183" s="8"/>
      <c r="D183" s="8"/>
      <c r="E183" s="8"/>
      <c r="F183" s="8"/>
      <c r="G183" s="8" t="str">
        <f t="shared" si="0"/>
        <v/>
      </c>
    </row>
    <row r="184" spans="1:7" ht="17.25" hidden="1" customHeight="1">
      <c r="A184" s="8">
        <v>35</v>
      </c>
      <c r="B184" s="8" t="str">
        <f>pd!C40</f>
        <v>RUDISA</v>
      </c>
      <c r="C184" s="8"/>
      <c r="D184" s="8"/>
      <c r="E184" s="8"/>
      <c r="F184" s="8"/>
      <c r="G184" s="8" t="str">
        <f t="shared" si="0"/>
        <v/>
      </c>
    </row>
    <row r="185" spans="1:7" ht="17.25" hidden="1" customHeight="1">
      <c r="A185" s="8">
        <v>36</v>
      </c>
      <c r="B185" s="8" t="str">
        <f>pd!C41</f>
        <v>ZAINAL ILMI</v>
      </c>
      <c r="C185" s="8"/>
      <c r="D185" s="8"/>
      <c r="E185" s="8"/>
      <c r="F185" s="8"/>
      <c r="G185" s="8" t="str">
        <f t="shared" si="0"/>
        <v/>
      </c>
    </row>
    <row r="186" spans="1:7" ht="17.25" hidden="1" customHeight="1">
      <c r="A186" s="8">
        <v>37</v>
      </c>
      <c r="B186" s="8">
        <f>pd!C42</f>
        <v>0</v>
      </c>
      <c r="C186" s="8"/>
      <c r="D186" s="8"/>
      <c r="E186" s="8"/>
      <c r="F186" s="8"/>
      <c r="G186" s="8" t="str">
        <f t="shared" si="0"/>
        <v/>
      </c>
    </row>
    <row r="187" spans="1:7" ht="17.25" hidden="1" customHeight="1">
      <c r="A187" s="8">
        <v>38</v>
      </c>
      <c r="B187" s="8">
        <f>pd!C43</f>
        <v>0</v>
      </c>
      <c r="C187" s="8"/>
      <c r="D187" s="8"/>
      <c r="E187" s="8"/>
      <c r="F187" s="8"/>
      <c r="G187" s="8" t="str">
        <f t="shared" si="0"/>
        <v/>
      </c>
    </row>
    <row r="188" spans="1:7" ht="17.25" hidden="1" customHeight="1">
      <c r="A188" s="8">
        <v>39</v>
      </c>
      <c r="B188" s="8">
        <f>pd!C44</f>
        <v>0</v>
      </c>
      <c r="C188" s="8"/>
      <c r="D188" s="8"/>
      <c r="E188" s="8"/>
      <c r="F188" s="8"/>
      <c r="G188" s="8" t="str">
        <f t="shared" si="0"/>
        <v/>
      </c>
    </row>
    <row r="189" spans="1:7" ht="17.25" hidden="1" customHeight="1">
      <c r="A189" s="8">
        <v>40</v>
      </c>
      <c r="B189" s="8">
        <f>pd!C45</f>
        <v>0</v>
      </c>
      <c r="C189" s="8"/>
      <c r="D189" s="8"/>
      <c r="E189" s="8"/>
      <c r="F189" s="8"/>
      <c r="G189" s="8" t="str">
        <f t="shared" si="0"/>
        <v/>
      </c>
    </row>
    <row r="191" spans="1:7" ht="17.25" customHeight="1">
      <c r="A191" s="1">
        <v>3</v>
      </c>
      <c r="B191" s="1" t="s">
        <v>178</v>
      </c>
    </row>
    <row r="192" spans="1:7" ht="17.25" customHeight="1">
      <c r="B192" s="1" t="s">
        <v>116</v>
      </c>
    </row>
    <row r="193" spans="1:2" ht="17.25" customHeight="1">
      <c r="B193" s="1" t="s">
        <v>117</v>
      </c>
    </row>
    <row r="194" spans="1:2" ht="17.25" customHeight="1">
      <c r="B194" s="1" t="s">
        <v>118</v>
      </c>
    </row>
    <row r="195" spans="1:2" ht="17.25" customHeight="1">
      <c r="B195" s="1" t="s">
        <v>119</v>
      </c>
    </row>
    <row r="197" spans="1:2" ht="17.25" customHeight="1">
      <c r="A197" s="1" t="s">
        <v>120</v>
      </c>
    </row>
    <row r="198" spans="1:2" ht="17.25" customHeight="1">
      <c r="B198" s="1" t="s">
        <v>111</v>
      </c>
    </row>
    <row r="199" spans="1:2" ht="17.25" customHeight="1">
      <c r="B199" s="311" t="s">
        <v>121</v>
      </c>
    </row>
    <row r="200" spans="1:2" ht="17.25" customHeight="1">
      <c r="B200" s="311" t="s">
        <v>122</v>
      </c>
    </row>
    <row r="201" spans="1:2" ht="17.25" customHeight="1">
      <c r="B201" s="311" t="s">
        <v>123</v>
      </c>
    </row>
    <row r="202" spans="1:2" ht="17.25" customHeight="1">
      <c r="B202" s="311" t="s">
        <v>124</v>
      </c>
    </row>
    <row r="204" spans="1:2" ht="17.25" customHeight="1">
      <c r="B204" s="1" t="s">
        <v>125</v>
      </c>
    </row>
    <row r="205" spans="1:2" ht="17.25" customHeight="1">
      <c r="B205" s="1" t="s">
        <v>126</v>
      </c>
    </row>
    <row r="206" spans="1:2" ht="17.25" customHeight="1">
      <c r="B206" s="1" t="s">
        <v>127</v>
      </c>
    </row>
    <row r="207" spans="1:2" ht="17.25" customHeight="1">
      <c r="B207" s="1" t="s">
        <v>128</v>
      </c>
    </row>
    <row r="208" spans="1:2" ht="17.25" customHeight="1">
      <c r="B208" s="1" t="s">
        <v>129</v>
      </c>
    </row>
    <row r="210" spans="1:2" ht="17.25" customHeight="1">
      <c r="B210" s="1" t="s">
        <v>130</v>
      </c>
    </row>
    <row r="211" spans="1:2" ht="17.25" customHeight="1">
      <c r="B211" s="1" t="s">
        <v>132</v>
      </c>
    </row>
    <row r="212" spans="1:2" ht="17.25" customHeight="1">
      <c r="B212" s="1" t="s">
        <v>133</v>
      </c>
    </row>
    <row r="213" spans="1:2" ht="17.25" customHeight="1">
      <c r="B213" s="1" t="s">
        <v>134</v>
      </c>
    </row>
    <row r="214" spans="1:2" ht="17.25" customHeight="1">
      <c r="B214" s="1" t="s">
        <v>135</v>
      </c>
    </row>
    <row r="216" spans="1:2" ht="17.25" customHeight="1">
      <c r="B216" s="1" t="s">
        <v>131</v>
      </c>
    </row>
    <row r="217" spans="1:2" ht="17.25" customHeight="1">
      <c r="B217" s="1" t="s">
        <v>136</v>
      </c>
    </row>
    <row r="218" spans="1:2" ht="17.25" customHeight="1">
      <c r="B218" s="1" t="s">
        <v>137</v>
      </c>
    </row>
    <row r="219" spans="1:2" ht="17.25" customHeight="1">
      <c r="B219" s="1" t="s">
        <v>138</v>
      </c>
    </row>
    <row r="220" spans="1:2" ht="17.25" customHeight="1">
      <c r="B220" s="1" t="s">
        <v>139</v>
      </c>
    </row>
    <row r="221" spans="1:2" ht="17.25" customHeight="1">
      <c r="B221" s="1" t="s">
        <v>43</v>
      </c>
    </row>
    <row r="222" spans="1:2" ht="17.25" customHeight="1">
      <c r="A222" s="1" t="s">
        <v>170</v>
      </c>
    </row>
    <row r="223" spans="1:2" ht="17.25" customHeight="1">
      <c r="B223" s="1" t="s">
        <v>43</v>
      </c>
    </row>
    <row r="224" spans="1:2" ht="17.25" customHeight="1">
      <c r="A224" s="1" t="s">
        <v>181</v>
      </c>
    </row>
    <row r="225" spans="1:8" ht="17.25" customHeight="1">
      <c r="B225" s="1" t="s">
        <v>140</v>
      </c>
    </row>
    <row r="226" spans="1:8" ht="17.25" customHeight="1">
      <c r="B226" s="1" t="s">
        <v>141</v>
      </c>
    </row>
    <row r="227" spans="1:8" ht="17.25" customHeight="1">
      <c r="B227" s="1" t="s">
        <v>142</v>
      </c>
    </row>
    <row r="228" spans="1:8" ht="17.25" customHeight="1">
      <c r="B228" s="1" t="s">
        <v>143</v>
      </c>
    </row>
    <row r="230" spans="1:8" ht="17.25" customHeight="1">
      <c r="B230" s="1" t="s">
        <v>151</v>
      </c>
    </row>
    <row r="231" spans="1:8" ht="17.25" customHeight="1">
      <c r="A231" s="334" t="s">
        <v>2</v>
      </c>
      <c r="B231" s="341"/>
      <c r="C231" s="470" t="s">
        <v>61</v>
      </c>
      <c r="D231" s="472"/>
      <c r="E231" s="470" t="s">
        <v>152</v>
      </c>
      <c r="F231" s="471"/>
      <c r="G231" s="472"/>
      <c r="H231" s="309" t="s">
        <v>153</v>
      </c>
    </row>
    <row r="232" spans="1:8" ht="271.5" customHeight="1">
      <c r="A232" s="333" t="e">
        <f>B141</f>
        <v>#REF!</v>
      </c>
      <c r="B232" s="333"/>
      <c r="C232" s="336" t="e">
        <f>A30</f>
        <v>#REF!</v>
      </c>
      <c r="D232" s="337"/>
      <c r="E232" s="336" t="s">
        <v>670</v>
      </c>
      <c r="F232" s="473"/>
      <c r="G232" s="337"/>
      <c r="H232" s="308" t="s">
        <v>146</v>
      </c>
    </row>
    <row r="233" spans="1:8" ht="17.25" customHeight="1">
      <c r="A233" s="336" t="s">
        <v>388</v>
      </c>
      <c r="B233" s="473"/>
      <c r="C233" s="473"/>
      <c r="D233" s="473"/>
      <c r="E233" s="473"/>
      <c r="F233" s="473"/>
      <c r="G233" s="473"/>
      <c r="H233" s="337"/>
    </row>
    <row r="234" spans="1:8" ht="17.25" customHeight="1">
      <c r="A234" s="306">
        <v>1</v>
      </c>
      <c r="B234" s="336" t="s">
        <v>672</v>
      </c>
      <c r="C234" s="473"/>
      <c r="D234" s="473"/>
      <c r="E234" s="473"/>
      <c r="F234" s="473"/>
      <c r="G234" s="473"/>
      <c r="H234" s="337"/>
    </row>
    <row r="235" spans="1:8" ht="17.25" hidden="1" customHeight="1">
      <c r="A235" s="306">
        <v>2</v>
      </c>
      <c r="B235" s="336"/>
      <c r="C235" s="473"/>
      <c r="D235" s="473"/>
      <c r="E235" s="473"/>
      <c r="F235" s="473"/>
      <c r="G235" s="473"/>
      <c r="H235" s="337"/>
    </row>
    <row r="236" spans="1:8" ht="17.25" hidden="1" customHeight="1">
      <c r="A236" s="306">
        <v>3</v>
      </c>
      <c r="B236" s="336"/>
      <c r="C236" s="473"/>
      <c r="D236" s="473"/>
      <c r="E236" s="473"/>
      <c r="F236" s="473"/>
      <c r="G236" s="473"/>
      <c r="H236" s="337"/>
    </row>
    <row r="237" spans="1:8" ht="17.25" hidden="1" customHeight="1">
      <c r="A237" s="306">
        <v>4</v>
      </c>
      <c r="B237" s="336"/>
      <c r="C237" s="473"/>
      <c r="D237" s="473"/>
      <c r="E237" s="473"/>
      <c r="F237" s="473"/>
      <c r="G237" s="473"/>
      <c r="H237" s="337"/>
    </row>
    <row r="238" spans="1:8" ht="17.25" hidden="1" customHeight="1">
      <c r="A238" s="306">
        <v>5</v>
      </c>
      <c r="B238" s="336"/>
      <c r="C238" s="473"/>
      <c r="D238" s="473"/>
      <c r="E238" s="473"/>
      <c r="F238" s="473"/>
      <c r="G238" s="473"/>
      <c r="H238" s="337"/>
    </row>
    <row r="239" spans="1:8" ht="17.25" hidden="1" customHeight="1">
      <c r="A239" s="306">
        <v>6</v>
      </c>
      <c r="B239" s="336"/>
      <c r="C239" s="473"/>
      <c r="D239" s="473"/>
      <c r="E239" s="473"/>
      <c r="F239" s="473"/>
      <c r="G239" s="473"/>
      <c r="H239" s="337"/>
    </row>
    <row r="240" spans="1:8" ht="17.25" hidden="1" customHeight="1">
      <c r="A240" s="306">
        <v>7</v>
      </c>
      <c r="B240" s="336"/>
      <c r="C240" s="473"/>
      <c r="D240" s="473"/>
      <c r="E240" s="473"/>
      <c r="F240" s="473"/>
      <c r="G240" s="473"/>
      <c r="H240" s="337"/>
    </row>
    <row r="241" spans="1:10" ht="17.25" hidden="1" customHeight="1">
      <c r="A241" s="306">
        <v>8</v>
      </c>
      <c r="B241" s="336"/>
      <c r="C241" s="473"/>
      <c r="D241" s="473"/>
      <c r="E241" s="473"/>
      <c r="F241" s="473"/>
      <c r="G241" s="473"/>
      <c r="H241" s="337"/>
    </row>
    <row r="242" spans="1:10" ht="17.25" hidden="1" customHeight="1">
      <c r="A242" s="306">
        <v>9</v>
      </c>
      <c r="B242" s="336"/>
      <c r="C242" s="473"/>
      <c r="D242" s="473"/>
      <c r="E242" s="473"/>
      <c r="F242" s="473"/>
      <c r="G242" s="473"/>
      <c r="H242" s="337"/>
    </row>
    <row r="243" spans="1:10" ht="17.25" hidden="1" customHeight="1">
      <c r="A243" s="306">
        <v>10</v>
      </c>
      <c r="B243" s="336"/>
      <c r="C243" s="473"/>
      <c r="D243" s="473"/>
      <c r="E243" s="473"/>
      <c r="F243" s="473"/>
      <c r="G243" s="473"/>
      <c r="H243" s="337"/>
    </row>
    <row r="244" spans="1:10" ht="17.25" customHeight="1">
      <c r="A244" s="463" t="s">
        <v>154</v>
      </c>
      <c r="B244" s="464"/>
      <c r="C244" s="464"/>
      <c r="D244" s="464"/>
      <c r="E244" s="464"/>
      <c r="F244" s="464"/>
      <c r="G244" s="464"/>
      <c r="H244" s="465"/>
    </row>
    <row r="245" spans="1:10" ht="15.75">
      <c r="A245" s="306">
        <v>1</v>
      </c>
      <c r="B245" s="336" t="s">
        <v>671</v>
      </c>
      <c r="C245" s="473"/>
      <c r="D245" s="473"/>
      <c r="E245" s="473"/>
      <c r="F245" s="473"/>
      <c r="G245" s="473"/>
      <c r="H245" s="337"/>
    </row>
    <row r="246" spans="1:10" ht="17.25" hidden="1" customHeight="1">
      <c r="A246" s="306">
        <v>2</v>
      </c>
      <c r="B246" s="336"/>
      <c r="C246" s="473"/>
      <c r="D246" s="473"/>
      <c r="E246" s="473"/>
      <c r="F246" s="473"/>
      <c r="G246" s="473"/>
      <c r="H246" s="337"/>
      <c r="I246" s="211"/>
      <c r="J246" s="211"/>
    </row>
    <row r="247" spans="1:10" ht="17.25" hidden="1" customHeight="1">
      <c r="A247" s="306">
        <v>3</v>
      </c>
      <c r="B247" s="336"/>
      <c r="C247" s="473"/>
      <c r="D247" s="473"/>
      <c r="E247" s="473"/>
      <c r="F247" s="473"/>
      <c r="G247" s="473"/>
      <c r="H247" s="337"/>
      <c r="I247" s="211"/>
      <c r="J247" s="211"/>
    </row>
    <row r="248" spans="1:10" ht="17.25" hidden="1" customHeight="1">
      <c r="A248" s="306">
        <v>4</v>
      </c>
      <c r="B248" s="336"/>
      <c r="C248" s="473"/>
      <c r="D248" s="473"/>
      <c r="E248" s="473"/>
      <c r="F248" s="473"/>
      <c r="G248" s="473"/>
      <c r="H248" s="337"/>
      <c r="I248" s="211"/>
      <c r="J248" s="211"/>
    </row>
    <row r="249" spans="1:10" ht="17.25" hidden="1" customHeight="1">
      <c r="A249" s="306">
        <v>5</v>
      </c>
      <c r="B249" s="336"/>
      <c r="C249" s="473"/>
      <c r="D249" s="473"/>
      <c r="E249" s="473"/>
      <c r="F249" s="473"/>
      <c r="G249" s="473"/>
      <c r="H249" s="337"/>
      <c r="I249" s="211"/>
      <c r="J249" s="211"/>
    </row>
    <row r="250" spans="1:10" ht="17.25" hidden="1" customHeight="1">
      <c r="A250" s="306">
        <v>6</v>
      </c>
      <c r="B250" s="336"/>
      <c r="C250" s="473"/>
      <c r="D250" s="473"/>
      <c r="E250" s="473"/>
      <c r="F250" s="473"/>
      <c r="G250" s="473"/>
      <c r="H250" s="337"/>
      <c r="I250" s="211"/>
      <c r="J250" s="211"/>
    </row>
    <row r="251" spans="1:10" ht="17.25" hidden="1" customHeight="1">
      <c r="A251" s="306">
        <v>7</v>
      </c>
      <c r="B251" s="336"/>
      <c r="C251" s="473"/>
      <c r="D251" s="473"/>
      <c r="E251" s="473"/>
      <c r="F251" s="473"/>
      <c r="G251" s="473"/>
      <c r="H251" s="337"/>
      <c r="I251" s="211"/>
      <c r="J251" s="211"/>
    </row>
    <row r="252" spans="1:10" ht="17.25" hidden="1" customHeight="1">
      <c r="A252" s="306">
        <v>8</v>
      </c>
      <c r="B252" s="336"/>
      <c r="C252" s="473"/>
      <c r="D252" s="473"/>
      <c r="E252" s="473"/>
      <c r="F252" s="473"/>
      <c r="G252" s="473"/>
      <c r="H252" s="337"/>
      <c r="I252" s="211"/>
      <c r="J252" s="211"/>
    </row>
    <row r="253" spans="1:10" ht="17.25" hidden="1" customHeight="1">
      <c r="A253" s="306">
        <v>9</v>
      </c>
      <c r="B253" s="336"/>
      <c r="C253" s="473"/>
      <c r="D253" s="473"/>
      <c r="E253" s="473"/>
      <c r="F253" s="473"/>
      <c r="G253" s="473"/>
      <c r="H253" s="337"/>
      <c r="I253" s="211"/>
      <c r="J253" s="211"/>
    </row>
    <row r="254" spans="1:10" ht="17.25" hidden="1" customHeight="1">
      <c r="A254" s="306">
        <v>10</v>
      </c>
      <c r="B254" s="336"/>
      <c r="C254" s="473"/>
      <c r="D254" s="473"/>
      <c r="E254" s="473"/>
      <c r="F254" s="473"/>
      <c r="G254" s="473"/>
      <c r="H254" s="337"/>
      <c r="I254" s="211"/>
      <c r="J254" s="211"/>
    </row>
    <row r="255" spans="1:10" ht="17.25" customHeight="1">
      <c r="A255" s="211"/>
      <c r="B255" s="211"/>
      <c r="C255" s="211"/>
      <c r="D255" s="211"/>
      <c r="E255" s="211"/>
      <c r="F255" s="211"/>
      <c r="G255" s="211"/>
      <c r="H255" s="211"/>
      <c r="I255" s="211"/>
      <c r="J255" s="211"/>
    </row>
    <row r="256" spans="1:10" ht="17.25" customHeight="1">
      <c r="A256" s="157">
        <v>4</v>
      </c>
      <c r="B256" s="1" t="s">
        <v>155</v>
      </c>
    </row>
    <row r="257" spans="1:14" s="307" customFormat="1" ht="17.25" customHeight="1">
      <c r="A257" s="319" t="s">
        <v>52</v>
      </c>
      <c r="B257" s="319" t="s">
        <v>110</v>
      </c>
      <c r="C257" s="318" t="s">
        <v>156</v>
      </c>
      <c r="D257" s="318"/>
      <c r="E257" s="318"/>
      <c r="F257" s="318"/>
      <c r="G257" s="318"/>
      <c r="H257" s="318"/>
      <c r="I257" s="318"/>
      <c r="J257" s="318"/>
      <c r="K257" s="318"/>
      <c r="L257" s="318"/>
      <c r="M257" s="319" t="s">
        <v>157</v>
      </c>
      <c r="N257" s="1" t="s">
        <v>407</v>
      </c>
    </row>
    <row r="258" spans="1:14" s="307" customFormat="1" ht="17.25" customHeight="1">
      <c r="A258" s="320"/>
      <c r="B258" s="320"/>
      <c r="C258" s="306">
        <v>1</v>
      </c>
      <c r="D258" s="306">
        <v>2</v>
      </c>
      <c r="E258" s="306">
        <v>3</v>
      </c>
      <c r="F258" s="306">
        <v>4</v>
      </c>
      <c r="G258" s="306">
        <v>5</v>
      </c>
      <c r="H258" s="306">
        <v>6</v>
      </c>
      <c r="I258" s="306">
        <v>7</v>
      </c>
      <c r="J258" s="306">
        <v>8</v>
      </c>
      <c r="K258" s="306">
        <v>9</v>
      </c>
      <c r="L258" s="306">
        <v>10</v>
      </c>
      <c r="M258" s="320"/>
      <c r="N258" s="1">
        <v>25</v>
      </c>
    </row>
    <row r="259" spans="1:14" ht="17.25" customHeight="1">
      <c r="A259" s="310">
        <v>1</v>
      </c>
      <c r="B259" s="8" t="str">
        <f>B150</f>
        <v>AHMAD JUNAIDI</v>
      </c>
      <c r="C259" s="310"/>
      <c r="D259" s="310"/>
      <c r="E259" s="310"/>
      <c r="F259" s="310"/>
      <c r="G259" s="310"/>
      <c r="H259" s="310"/>
      <c r="I259" s="310"/>
      <c r="J259" s="310"/>
      <c r="K259" s="310"/>
      <c r="L259" s="310"/>
      <c r="M259" s="310" t="str">
        <f>IF(COUNT(C259:L259)=0,"",((SUM(C259:L259)/(COUNTA($B$234:$H$243)*4))*4)*$N$258)</f>
        <v/>
      </c>
    </row>
    <row r="260" spans="1:14" ht="17.25" customHeight="1">
      <c r="A260" s="310">
        <v>2</v>
      </c>
      <c r="B260" s="8" t="str">
        <f t="shared" ref="B260:B298" si="1">B151</f>
        <v>AHMAD RIYUDHA</v>
      </c>
      <c r="C260" s="310"/>
      <c r="D260" s="310"/>
      <c r="E260" s="310"/>
      <c r="F260" s="310"/>
      <c r="G260" s="310"/>
      <c r="H260" s="310"/>
      <c r="I260" s="310"/>
      <c r="J260" s="310"/>
      <c r="K260" s="310"/>
      <c r="L260" s="310"/>
      <c r="M260" s="310" t="str">
        <f>IF(COUNT(C260:L260)=0,"",((SUM(C260:L260)/(COUNTA($B$234:$H$243)*4))*4)*$N$258)</f>
        <v/>
      </c>
    </row>
    <row r="261" spans="1:14" ht="17.25" customHeight="1">
      <c r="A261" s="310">
        <v>3</v>
      </c>
      <c r="B261" s="8" t="str">
        <f t="shared" si="1"/>
        <v>AHMAD SAYUDINOR</v>
      </c>
      <c r="C261" s="310"/>
      <c r="D261" s="310"/>
      <c r="E261" s="310"/>
      <c r="F261" s="310"/>
      <c r="G261" s="310"/>
      <c r="H261" s="310"/>
      <c r="I261" s="310"/>
      <c r="J261" s="310"/>
      <c r="K261" s="310"/>
      <c r="L261" s="310"/>
      <c r="M261" s="310" t="str">
        <f t="shared" ref="M261:M298" si="2">IF(COUNT(C261:L261)=0,"",((SUM(C261:L261)/(COUNTA($B$234:$H$243)*4))*4)*$N$258)</f>
        <v/>
      </c>
    </row>
    <row r="262" spans="1:14" ht="17.25" hidden="1" customHeight="1">
      <c r="A262" s="310">
        <v>4</v>
      </c>
      <c r="B262" s="8" t="str">
        <f t="shared" si="1"/>
        <v>HILMAN SYA'FEI</v>
      </c>
      <c r="C262" s="310"/>
      <c r="D262" s="310"/>
      <c r="E262" s="310"/>
      <c r="F262" s="310"/>
      <c r="G262" s="310"/>
      <c r="H262" s="310"/>
      <c r="I262" s="310"/>
      <c r="J262" s="310"/>
      <c r="K262" s="310"/>
      <c r="L262" s="310"/>
      <c r="M262" s="310" t="str">
        <f t="shared" si="2"/>
        <v/>
      </c>
    </row>
    <row r="263" spans="1:14" ht="17.25" hidden="1" customHeight="1">
      <c r="A263" s="310">
        <v>5</v>
      </c>
      <c r="B263" s="8" t="str">
        <f t="shared" si="1"/>
        <v>JAMALUDDIN</v>
      </c>
      <c r="C263" s="310"/>
      <c r="D263" s="310"/>
      <c r="E263" s="310"/>
      <c r="F263" s="310"/>
      <c r="G263" s="310"/>
      <c r="H263" s="310"/>
      <c r="I263" s="310"/>
      <c r="J263" s="310"/>
      <c r="K263" s="310"/>
      <c r="L263" s="310"/>
      <c r="M263" s="310" t="str">
        <f t="shared" si="2"/>
        <v/>
      </c>
    </row>
    <row r="264" spans="1:14" ht="17.25" hidden="1" customHeight="1">
      <c r="A264" s="310">
        <v>6</v>
      </c>
      <c r="B264" s="8" t="str">
        <f t="shared" si="1"/>
        <v>M. ADITYA RYANDI</v>
      </c>
      <c r="C264" s="310"/>
      <c r="D264" s="310"/>
      <c r="E264" s="310"/>
      <c r="F264" s="310"/>
      <c r="G264" s="310"/>
      <c r="H264" s="310"/>
      <c r="I264" s="310"/>
      <c r="J264" s="310"/>
      <c r="K264" s="310"/>
      <c r="L264" s="310"/>
      <c r="M264" s="310" t="str">
        <f t="shared" si="2"/>
        <v/>
      </c>
    </row>
    <row r="265" spans="1:14" ht="17.25" hidden="1" customHeight="1">
      <c r="A265" s="310">
        <v>7</v>
      </c>
      <c r="B265" s="8" t="str">
        <f t="shared" si="1"/>
        <v>M. ZAINAL AKBAR</v>
      </c>
      <c r="C265" s="310"/>
      <c r="D265" s="310"/>
      <c r="E265" s="310"/>
      <c r="F265" s="310"/>
      <c r="G265" s="310"/>
      <c r="H265" s="310"/>
      <c r="I265" s="310"/>
      <c r="J265" s="310"/>
      <c r="K265" s="310"/>
      <c r="L265" s="310"/>
      <c r="M265" s="310" t="str">
        <f t="shared" si="2"/>
        <v/>
      </c>
    </row>
    <row r="266" spans="1:14" ht="17.25" hidden="1" customHeight="1">
      <c r="A266" s="310">
        <v>8</v>
      </c>
      <c r="B266" s="8" t="str">
        <f t="shared" si="1"/>
        <v>MAULIDI</v>
      </c>
      <c r="C266" s="310"/>
      <c r="D266" s="310"/>
      <c r="E266" s="310"/>
      <c r="F266" s="310"/>
      <c r="G266" s="310"/>
      <c r="H266" s="310"/>
      <c r="I266" s="310"/>
      <c r="J266" s="310"/>
      <c r="K266" s="310"/>
      <c r="L266" s="310"/>
      <c r="M266" s="310" t="str">
        <f t="shared" si="2"/>
        <v/>
      </c>
    </row>
    <row r="267" spans="1:14" ht="17.25" hidden="1" customHeight="1">
      <c r="A267" s="310">
        <v>9</v>
      </c>
      <c r="B267" s="8" t="str">
        <f t="shared" si="1"/>
        <v>MUHAMMAD AGUS RIFANI</v>
      </c>
      <c r="C267" s="310"/>
      <c r="D267" s="310"/>
      <c r="E267" s="310"/>
      <c r="F267" s="310"/>
      <c r="G267" s="310"/>
      <c r="H267" s="310"/>
      <c r="I267" s="310"/>
      <c r="J267" s="310"/>
      <c r="K267" s="310"/>
      <c r="L267" s="310"/>
      <c r="M267" s="310" t="str">
        <f t="shared" si="2"/>
        <v/>
      </c>
    </row>
    <row r="268" spans="1:14" ht="17.25" hidden="1" customHeight="1">
      <c r="A268" s="310">
        <v>10</v>
      </c>
      <c r="B268" s="8" t="str">
        <f t="shared" si="1"/>
        <v>MUHAMMAD AKBAR</v>
      </c>
      <c r="C268" s="310"/>
      <c r="D268" s="310"/>
      <c r="E268" s="310"/>
      <c r="F268" s="310"/>
      <c r="G268" s="310"/>
      <c r="H268" s="310"/>
      <c r="I268" s="310"/>
      <c r="J268" s="310"/>
      <c r="K268" s="310"/>
      <c r="L268" s="310"/>
      <c r="M268" s="310" t="str">
        <f t="shared" si="2"/>
        <v/>
      </c>
    </row>
    <row r="269" spans="1:14" ht="17.25" hidden="1" customHeight="1">
      <c r="A269" s="310">
        <v>11</v>
      </c>
      <c r="B269" s="8" t="str">
        <f t="shared" si="1"/>
        <v>MUHAMMAD ALPIANOR</v>
      </c>
      <c r="C269" s="310"/>
      <c r="D269" s="310"/>
      <c r="E269" s="310"/>
      <c r="F269" s="310"/>
      <c r="G269" s="310"/>
      <c r="H269" s="310"/>
      <c r="I269" s="310"/>
      <c r="J269" s="310"/>
      <c r="K269" s="310"/>
      <c r="L269" s="310"/>
      <c r="M269" s="310" t="str">
        <f t="shared" si="2"/>
        <v/>
      </c>
    </row>
    <row r="270" spans="1:14" ht="17.25" hidden="1" customHeight="1">
      <c r="A270" s="310">
        <v>12</v>
      </c>
      <c r="B270" s="8" t="str">
        <f t="shared" si="1"/>
        <v>MUHAMMAD ANDRIAN</v>
      </c>
      <c r="C270" s="310"/>
      <c r="D270" s="310"/>
      <c r="E270" s="310"/>
      <c r="F270" s="310"/>
      <c r="G270" s="310"/>
      <c r="H270" s="310"/>
      <c r="I270" s="310"/>
      <c r="J270" s="310"/>
      <c r="K270" s="310"/>
      <c r="L270" s="310"/>
      <c r="M270" s="310" t="str">
        <f t="shared" si="2"/>
        <v/>
      </c>
    </row>
    <row r="271" spans="1:14" ht="17.25" hidden="1" customHeight="1">
      <c r="A271" s="310">
        <v>13</v>
      </c>
      <c r="B271" s="8" t="str">
        <f t="shared" si="1"/>
        <v>MUHAMMAD AZIDAN</v>
      </c>
      <c r="C271" s="310"/>
      <c r="D271" s="310"/>
      <c r="E271" s="310"/>
      <c r="F271" s="310"/>
      <c r="G271" s="310"/>
      <c r="H271" s="310"/>
      <c r="I271" s="310"/>
      <c r="J271" s="310"/>
      <c r="K271" s="310"/>
      <c r="L271" s="310"/>
      <c r="M271" s="310" t="str">
        <f t="shared" si="2"/>
        <v/>
      </c>
    </row>
    <row r="272" spans="1:14" ht="17.25" hidden="1" customHeight="1">
      <c r="A272" s="310">
        <v>14</v>
      </c>
      <c r="B272" s="8" t="str">
        <f t="shared" si="1"/>
        <v>MUHAMMAD FAHRIANSYAH</v>
      </c>
      <c r="C272" s="310"/>
      <c r="D272" s="310"/>
      <c r="E272" s="310"/>
      <c r="F272" s="310"/>
      <c r="G272" s="310"/>
      <c r="H272" s="310"/>
      <c r="I272" s="310"/>
      <c r="J272" s="310"/>
      <c r="K272" s="310"/>
      <c r="L272" s="310"/>
      <c r="M272" s="310" t="str">
        <f t="shared" si="2"/>
        <v/>
      </c>
    </row>
    <row r="273" spans="1:13" ht="17.25" hidden="1" customHeight="1">
      <c r="A273" s="310">
        <v>15</v>
      </c>
      <c r="B273" s="8" t="str">
        <f t="shared" si="1"/>
        <v>MUHAMMAD FAUZAN</v>
      </c>
      <c r="C273" s="310"/>
      <c r="D273" s="310"/>
      <c r="E273" s="310"/>
      <c r="F273" s="310"/>
      <c r="G273" s="310"/>
      <c r="H273" s="310"/>
      <c r="I273" s="310"/>
      <c r="J273" s="310"/>
      <c r="K273" s="310"/>
      <c r="L273" s="310"/>
      <c r="M273" s="310" t="str">
        <f t="shared" si="2"/>
        <v/>
      </c>
    </row>
    <row r="274" spans="1:13" ht="17.25" hidden="1" customHeight="1">
      <c r="A274" s="310">
        <v>16</v>
      </c>
      <c r="B274" s="8" t="str">
        <f t="shared" si="1"/>
        <v>MUHAMMAD FAZAL HAFIZH</v>
      </c>
      <c r="C274" s="310"/>
      <c r="D274" s="310"/>
      <c r="E274" s="310"/>
      <c r="F274" s="310"/>
      <c r="G274" s="310"/>
      <c r="H274" s="310"/>
      <c r="I274" s="310"/>
      <c r="J274" s="310"/>
      <c r="K274" s="310"/>
      <c r="L274" s="310"/>
      <c r="M274" s="310" t="str">
        <f t="shared" si="2"/>
        <v/>
      </c>
    </row>
    <row r="275" spans="1:13" ht="17.25" hidden="1" customHeight="1">
      <c r="A275" s="310">
        <v>17</v>
      </c>
      <c r="B275" s="8" t="str">
        <f t="shared" si="1"/>
        <v>MUHAMMAD FIKRI</v>
      </c>
      <c r="C275" s="310"/>
      <c r="D275" s="310"/>
      <c r="E275" s="310"/>
      <c r="F275" s="310"/>
      <c r="G275" s="310"/>
      <c r="H275" s="310"/>
      <c r="I275" s="310"/>
      <c r="J275" s="310"/>
      <c r="K275" s="310"/>
      <c r="L275" s="310"/>
      <c r="M275" s="310" t="str">
        <f t="shared" si="2"/>
        <v/>
      </c>
    </row>
    <row r="276" spans="1:13" ht="17.25" hidden="1" customHeight="1">
      <c r="A276" s="310">
        <v>18</v>
      </c>
      <c r="B276" s="8" t="str">
        <f t="shared" si="1"/>
        <v>MUHAMMAD IHWAN</v>
      </c>
      <c r="C276" s="310"/>
      <c r="D276" s="310"/>
      <c r="E276" s="310"/>
      <c r="F276" s="310"/>
      <c r="G276" s="310"/>
      <c r="H276" s="310"/>
      <c r="I276" s="310"/>
      <c r="J276" s="310"/>
      <c r="K276" s="310"/>
      <c r="L276" s="310"/>
      <c r="M276" s="310" t="str">
        <f t="shared" si="2"/>
        <v/>
      </c>
    </row>
    <row r="277" spans="1:13" ht="17.25" hidden="1" customHeight="1">
      <c r="A277" s="310">
        <v>19</v>
      </c>
      <c r="B277" s="8" t="str">
        <f t="shared" si="1"/>
        <v>MUHAMMAD IQBAL FIRDAUS</v>
      </c>
      <c r="C277" s="310"/>
      <c r="D277" s="310"/>
      <c r="E277" s="310"/>
      <c r="F277" s="310"/>
      <c r="G277" s="310"/>
      <c r="H277" s="310"/>
      <c r="I277" s="310"/>
      <c r="J277" s="310"/>
      <c r="K277" s="310"/>
      <c r="L277" s="310"/>
      <c r="M277" s="310" t="str">
        <f t="shared" si="2"/>
        <v/>
      </c>
    </row>
    <row r="278" spans="1:13" ht="17.25" hidden="1" customHeight="1">
      <c r="A278" s="310">
        <v>20</v>
      </c>
      <c r="B278" s="8" t="str">
        <f t="shared" si="1"/>
        <v>MUHAMMAD IZZA ARRAFI</v>
      </c>
      <c r="C278" s="310"/>
      <c r="D278" s="310"/>
      <c r="E278" s="310"/>
      <c r="F278" s="310"/>
      <c r="G278" s="310"/>
      <c r="H278" s="310"/>
      <c r="I278" s="310"/>
      <c r="J278" s="310"/>
      <c r="K278" s="310"/>
      <c r="L278" s="310"/>
      <c r="M278" s="310" t="str">
        <f t="shared" si="2"/>
        <v/>
      </c>
    </row>
    <row r="279" spans="1:13" ht="17.25" hidden="1" customHeight="1">
      <c r="A279" s="310">
        <v>21</v>
      </c>
      <c r="B279" s="8" t="str">
        <f t="shared" si="1"/>
        <v>MUHAMMAD MAHDI</v>
      </c>
      <c r="C279" s="310"/>
      <c r="D279" s="310"/>
      <c r="E279" s="310"/>
      <c r="F279" s="310"/>
      <c r="G279" s="310"/>
      <c r="H279" s="310"/>
      <c r="I279" s="310"/>
      <c r="J279" s="310"/>
      <c r="K279" s="310"/>
      <c r="L279" s="310"/>
      <c r="M279" s="310" t="str">
        <f t="shared" si="2"/>
        <v/>
      </c>
    </row>
    <row r="280" spans="1:13" ht="17.25" hidden="1" customHeight="1">
      <c r="A280" s="310">
        <v>22</v>
      </c>
      <c r="B280" s="8" t="str">
        <f t="shared" si="1"/>
        <v>MUHAMMAD NAHDY RAMADHAN</v>
      </c>
      <c r="C280" s="310"/>
      <c r="D280" s="310"/>
      <c r="E280" s="310"/>
      <c r="F280" s="310"/>
      <c r="G280" s="310"/>
      <c r="H280" s="310"/>
      <c r="I280" s="310"/>
      <c r="J280" s="310"/>
      <c r="K280" s="310"/>
      <c r="L280" s="310"/>
      <c r="M280" s="310" t="str">
        <f t="shared" si="2"/>
        <v/>
      </c>
    </row>
    <row r="281" spans="1:13" ht="17.25" hidden="1" customHeight="1">
      <c r="A281" s="310">
        <v>23</v>
      </c>
      <c r="B281" s="8" t="str">
        <f t="shared" si="1"/>
        <v>MUHAMMAD NUR FADHILAH</v>
      </c>
      <c r="C281" s="310"/>
      <c r="D281" s="310"/>
      <c r="E281" s="310"/>
      <c r="F281" s="310"/>
      <c r="G281" s="310"/>
      <c r="H281" s="310"/>
      <c r="I281" s="310"/>
      <c r="J281" s="310"/>
      <c r="K281" s="310"/>
      <c r="L281" s="310"/>
      <c r="M281" s="310" t="str">
        <f t="shared" si="2"/>
        <v/>
      </c>
    </row>
    <row r="282" spans="1:13" ht="17.25" hidden="1" customHeight="1">
      <c r="A282" s="310">
        <v>24</v>
      </c>
      <c r="B282" s="8" t="str">
        <f t="shared" si="1"/>
        <v>MUHAMMAD RAHMAN</v>
      </c>
      <c r="C282" s="310"/>
      <c r="D282" s="310"/>
      <c r="E282" s="310"/>
      <c r="F282" s="310"/>
      <c r="G282" s="310"/>
      <c r="H282" s="310"/>
      <c r="I282" s="310"/>
      <c r="J282" s="310"/>
      <c r="K282" s="310"/>
      <c r="L282" s="310"/>
      <c r="M282" s="310" t="str">
        <f t="shared" si="2"/>
        <v/>
      </c>
    </row>
    <row r="283" spans="1:13" ht="17.25" hidden="1" customHeight="1">
      <c r="A283" s="310">
        <v>25</v>
      </c>
      <c r="B283" s="8" t="str">
        <f t="shared" si="1"/>
        <v>MUHAMMAD RAIHAN</v>
      </c>
      <c r="C283" s="310"/>
      <c r="D283" s="310"/>
      <c r="E283" s="310"/>
      <c r="F283" s="310"/>
      <c r="G283" s="310"/>
      <c r="H283" s="310"/>
      <c r="I283" s="310"/>
      <c r="J283" s="310"/>
      <c r="K283" s="310"/>
      <c r="L283" s="310"/>
      <c r="M283" s="310" t="str">
        <f t="shared" si="2"/>
        <v/>
      </c>
    </row>
    <row r="284" spans="1:13" ht="17.25" hidden="1" customHeight="1">
      <c r="A284" s="310">
        <v>26</v>
      </c>
      <c r="B284" s="8" t="str">
        <f t="shared" si="1"/>
        <v>MUHAMMAD RAYHAN PARIZAN</v>
      </c>
      <c r="C284" s="310"/>
      <c r="D284" s="310"/>
      <c r="E284" s="310"/>
      <c r="F284" s="310"/>
      <c r="G284" s="310"/>
      <c r="H284" s="310"/>
      <c r="I284" s="310"/>
      <c r="J284" s="310"/>
      <c r="K284" s="310"/>
      <c r="L284" s="310"/>
      <c r="M284" s="310" t="str">
        <f t="shared" si="2"/>
        <v/>
      </c>
    </row>
    <row r="285" spans="1:13" ht="17.25" hidden="1" customHeight="1">
      <c r="A285" s="310">
        <v>27</v>
      </c>
      <c r="B285" s="8" t="str">
        <f t="shared" si="1"/>
        <v>MUHAMMAD RIFKI</v>
      </c>
      <c r="C285" s="310"/>
      <c r="D285" s="310"/>
      <c r="E285" s="310"/>
      <c r="F285" s="310"/>
      <c r="G285" s="310"/>
      <c r="H285" s="310"/>
      <c r="I285" s="310"/>
      <c r="J285" s="310"/>
      <c r="K285" s="310"/>
      <c r="L285" s="310"/>
      <c r="M285" s="310" t="str">
        <f t="shared" si="2"/>
        <v/>
      </c>
    </row>
    <row r="286" spans="1:13" ht="17.25" hidden="1" customHeight="1">
      <c r="A286" s="310">
        <v>28</v>
      </c>
      <c r="B286" s="8" t="str">
        <f t="shared" si="1"/>
        <v>MUHAMMAD RINALDI MAULANA</v>
      </c>
      <c r="C286" s="310"/>
      <c r="D286" s="310"/>
      <c r="E286" s="310"/>
      <c r="F286" s="310"/>
      <c r="G286" s="310"/>
      <c r="H286" s="310"/>
      <c r="I286" s="310"/>
      <c r="J286" s="310"/>
      <c r="K286" s="310"/>
      <c r="L286" s="310"/>
      <c r="M286" s="310" t="str">
        <f t="shared" si="2"/>
        <v/>
      </c>
    </row>
    <row r="287" spans="1:13" ht="17.25" hidden="1" customHeight="1">
      <c r="A287" s="310">
        <v>29</v>
      </c>
      <c r="B287" s="8" t="str">
        <f t="shared" si="1"/>
        <v>MUHAMMAD RIZAL</v>
      </c>
      <c r="C287" s="310"/>
      <c r="D287" s="310"/>
      <c r="E287" s="310"/>
      <c r="F287" s="310"/>
      <c r="G287" s="310"/>
      <c r="H287" s="310"/>
      <c r="I287" s="310"/>
      <c r="J287" s="310"/>
      <c r="K287" s="310"/>
      <c r="L287" s="310"/>
      <c r="M287" s="310" t="str">
        <f t="shared" si="2"/>
        <v/>
      </c>
    </row>
    <row r="288" spans="1:13" ht="17.25" hidden="1" customHeight="1">
      <c r="A288" s="310">
        <v>30</v>
      </c>
      <c r="B288" s="8" t="str">
        <f t="shared" si="1"/>
        <v>MUHAMMAD RUDI</v>
      </c>
      <c r="C288" s="310"/>
      <c r="D288" s="310"/>
      <c r="E288" s="310"/>
      <c r="F288" s="310"/>
      <c r="G288" s="310"/>
      <c r="H288" s="310"/>
      <c r="I288" s="310"/>
      <c r="J288" s="310"/>
      <c r="K288" s="310"/>
      <c r="L288" s="310"/>
      <c r="M288" s="310" t="str">
        <f t="shared" si="2"/>
        <v/>
      </c>
    </row>
    <row r="289" spans="1:13" ht="17.25" hidden="1" customHeight="1">
      <c r="A289" s="310">
        <v>31</v>
      </c>
      <c r="B289" s="8" t="str">
        <f t="shared" si="1"/>
        <v>MUHAMMAD SARBANI</v>
      </c>
      <c r="C289" s="310"/>
      <c r="D289" s="310"/>
      <c r="E289" s="310"/>
      <c r="F289" s="310"/>
      <c r="G289" s="310"/>
      <c r="H289" s="310"/>
      <c r="I289" s="310"/>
      <c r="J289" s="310"/>
      <c r="K289" s="310"/>
      <c r="L289" s="310"/>
      <c r="M289" s="310" t="str">
        <f t="shared" si="2"/>
        <v/>
      </c>
    </row>
    <row r="290" spans="1:13" ht="17.25" hidden="1" customHeight="1">
      <c r="A290" s="310">
        <v>32</v>
      </c>
      <c r="B290" s="8" t="str">
        <f t="shared" si="1"/>
        <v>MUHAMMAD SYIFA ALIF NUGRAHA</v>
      </c>
      <c r="C290" s="310"/>
      <c r="D290" s="310"/>
      <c r="E290" s="310"/>
      <c r="F290" s="310"/>
      <c r="G290" s="310"/>
      <c r="H290" s="310"/>
      <c r="I290" s="310"/>
      <c r="J290" s="310"/>
      <c r="K290" s="310"/>
      <c r="L290" s="310"/>
      <c r="M290" s="310" t="str">
        <f t="shared" si="2"/>
        <v/>
      </c>
    </row>
    <row r="291" spans="1:13" ht="17.25" hidden="1" customHeight="1">
      <c r="A291" s="310">
        <v>33</v>
      </c>
      <c r="B291" s="8" t="str">
        <f t="shared" si="1"/>
        <v>MUHAMMAD YUSUF</v>
      </c>
      <c r="C291" s="310"/>
      <c r="D291" s="310"/>
      <c r="E291" s="310"/>
      <c r="F291" s="310"/>
      <c r="G291" s="310"/>
      <c r="H291" s="310"/>
      <c r="I291" s="310"/>
      <c r="J291" s="310"/>
      <c r="K291" s="310"/>
      <c r="L291" s="310"/>
      <c r="M291" s="310" t="str">
        <f t="shared" si="2"/>
        <v/>
      </c>
    </row>
    <row r="292" spans="1:13" ht="17.25" hidden="1" customHeight="1">
      <c r="A292" s="310">
        <v>34</v>
      </c>
      <c r="B292" s="8" t="str">
        <f t="shared" si="1"/>
        <v>OSAMAH NASRULLAH</v>
      </c>
      <c r="C292" s="310"/>
      <c r="D292" s="310"/>
      <c r="E292" s="310"/>
      <c r="F292" s="310"/>
      <c r="G292" s="310"/>
      <c r="H292" s="310"/>
      <c r="I292" s="310"/>
      <c r="J292" s="310"/>
      <c r="K292" s="310"/>
      <c r="L292" s="310"/>
      <c r="M292" s="310" t="str">
        <f t="shared" si="2"/>
        <v/>
      </c>
    </row>
    <row r="293" spans="1:13" ht="17.25" hidden="1" customHeight="1">
      <c r="A293" s="310">
        <v>35</v>
      </c>
      <c r="B293" s="8" t="str">
        <f t="shared" si="1"/>
        <v>RUDISA</v>
      </c>
      <c r="C293" s="310"/>
      <c r="D293" s="310"/>
      <c r="E293" s="310"/>
      <c r="F293" s="310"/>
      <c r="G293" s="310"/>
      <c r="H293" s="310"/>
      <c r="I293" s="310"/>
      <c r="J293" s="310"/>
      <c r="K293" s="310"/>
      <c r="L293" s="310"/>
      <c r="M293" s="310" t="str">
        <f t="shared" si="2"/>
        <v/>
      </c>
    </row>
    <row r="294" spans="1:13" ht="17.25" hidden="1" customHeight="1">
      <c r="A294" s="310">
        <v>36</v>
      </c>
      <c r="B294" s="8" t="str">
        <f t="shared" si="1"/>
        <v>ZAINAL ILMI</v>
      </c>
      <c r="C294" s="310"/>
      <c r="D294" s="310"/>
      <c r="E294" s="310"/>
      <c r="F294" s="310"/>
      <c r="G294" s="310"/>
      <c r="H294" s="310"/>
      <c r="I294" s="310"/>
      <c r="J294" s="310"/>
      <c r="K294" s="310"/>
      <c r="L294" s="310"/>
      <c r="M294" s="310" t="str">
        <f t="shared" si="2"/>
        <v/>
      </c>
    </row>
    <row r="295" spans="1:13" ht="17.25" hidden="1" customHeight="1">
      <c r="A295" s="310">
        <v>37</v>
      </c>
      <c r="B295" s="8">
        <f t="shared" si="1"/>
        <v>0</v>
      </c>
      <c r="C295" s="310"/>
      <c r="D295" s="310"/>
      <c r="E295" s="310"/>
      <c r="F295" s="310"/>
      <c r="G295" s="310"/>
      <c r="H295" s="310"/>
      <c r="I295" s="310"/>
      <c r="J295" s="310"/>
      <c r="K295" s="310"/>
      <c r="L295" s="310"/>
      <c r="M295" s="310" t="str">
        <f t="shared" si="2"/>
        <v/>
      </c>
    </row>
    <row r="296" spans="1:13" ht="17.25" hidden="1" customHeight="1">
      <c r="A296" s="310">
        <v>38</v>
      </c>
      <c r="B296" s="8">
        <f t="shared" si="1"/>
        <v>0</v>
      </c>
      <c r="C296" s="310"/>
      <c r="D296" s="310"/>
      <c r="E296" s="310"/>
      <c r="F296" s="310"/>
      <c r="G296" s="310"/>
      <c r="H296" s="310"/>
      <c r="I296" s="310"/>
      <c r="J296" s="310"/>
      <c r="K296" s="310"/>
      <c r="L296" s="310"/>
      <c r="M296" s="310" t="str">
        <f t="shared" si="2"/>
        <v/>
      </c>
    </row>
    <row r="297" spans="1:13" ht="17.25" hidden="1" customHeight="1">
      <c r="A297" s="310">
        <v>39</v>
      </c>
      <c r="B297" s="8">
        <f t="shared" si="1"/>
        <v>0</v>
      </c>
      <c r="C297" s="310"/>
      <c r="D297" s="310"/>
      <c r="E297" s="310"/>
      <c r="F297" s="310"/>
      <c r="G297" s="310"/>
      <c r="H297" s="310"/>
      <c r="I297" s="310"/>
      <c r="J297" s="310"/>
      <c r="K297" s="310"/>
      <c r="L297" s="310"/>
      <c r="M297" s="310" t="str">
        <f t="shared" si="2"/>
        <v/>
      </c>
    </row>
    <row r="298" spans="1:13" ht="17.25" hidden="1" customHeight="1">
      <c r="A298" s="310">
        <v>40</v>
      </c>
      <c r="B298" s="8">
        <f t="shared" si="1"/>
        <v>0</v>
      </c>
      <c r="C298" s="310"/>
      <c r="D298" s="310"/>
      <c r="E298" s="310"/>
      <c r="F298" s="310"/>
      <c r="G298" s="310"/>
      <c r="H298" s="310"/>
      <c r="I298" s="310"/>
      <c r="J298" s="310"/>
      <c r="K298" s="310"/>
      <c r="L298" s="310"/>
      <c r="M298" s="310" t="str">
        <f t="shared" si="2"/>
        <v/>
      </c>
    </row>
    <row r="300" spans="1:13" ht="17.25" customHeight="1">
      <c r="A300" s="1" t="s">
        <v>158</v>
      </c>
    </row>
    <row r="301" spans="1:13" s="7" customFormat="1" ht="34.5" customHeight="1">
      <c r="A301" s="14">
        <v>1</v>
      </c>
      <c r="B301" s="327" t="s">
        <v>673</v>
      </c>
      <c r="C301" s="327"/>
      <c r="D301" s="327"/>
      <c r="E301" s="327"/>
      <c r="F301" s="327"/>
      <c r="G301" s="327"/>
      <c r="H301" s="327"/>
    </row>
    <row r="302" spans="1:13" s="7" customFormat="1" ht="15.75" hidden="1">
      <c r="A302" s="14">
        <v>2</v>
      </c>
      <c r="B302" s="327"/>
      <c r="C302" s="327"/>
      <c r="D302" s="327"/>
      <c r="E302" s="327"/>
      <c r="F302" s="327"/>
      <c r="G302" s="327"/>
      <c r="H302" s="327"/>
    </row>
    <row r="303" spans="1:13" s="7" customFormat="1" ht="15.75" hidden="1">
      <c r="A303" s="14">
        <v>3</v>
      </c>
      <c r="B303" s="327"/>
      <c r="C303" s="327"/>
      <c r="D303" s="327"/>
      <c r="E303" s="327"/>
      <c r="F303" s="327"/>
      <c r="G303" s="327"/>
      <c r="H303" s="327"/>
    </row>
    <row r="304" spans="1:13" s="7" customFormat="1" ht="17.25" hidden="1" customHeight="1">
      <c r="A304" s="14">
        <v>4</v>
      </c>
      <c r="B304" s="327"/>
      <c r="C304" s="327"/>
      <c r="D304" s="327"/>
      <c r="E304" s="327"/>
      <c r="F304" s="327"/>
      <c r="G304" s="327"/>
      <c r="H304" s="327"/>
    </row>
    <row r="305" spans="1:14" s="7" customFormat="1" ht="17.25" hidden="1" customHeight="1">
      <c r="A305" s="14">
        <v>5</v>
      </c>
      <c r="B305" s="327"/>
      <c r="C305" s="327"/>
      <c r="D305" s="327"/>
      <c r="E305" s="327"/>
      <c r="F305" s="327"/>
      <c r="G305" s="327"/>
      <c r="H305" s="327"/>
    </row>
    <row r="306" spans="1:14" s="7" customFormat="1" ht="17.25" hidden="1" customHeight="1">
      <c r="A306" s="14">
        <v>6</v>
      </c>
      <c r="B306" s="327"/>
      <c r="C306" s="327"/>
      <c r="D306" s="327"/>
      <c r="E306" s="327"/>
      <c r="F306" s="327"/>
      <c r="G306" s="327"/>
      <c r="H306" s="327"/>
    </row>
    <row r="307" spans="1:14" s="7" customFormat="1" ht="17.25" hidden="1" customHeight="1">
      <c r="A307" s="14">
        <v>7</v>
      </c>
      <c r="B307" s="327"/>
      <c r="C307" s="327"/>
      <c r="D307" s="327"/>
      <c r="E307" s="327"/>
      <c r="F307" s="327"/>
      <c r="G307" s="327"/>
      <c r="H307" s="327"/>
    </row>
    <row r="308" spans="1:14" s="7" customFormat="1" ht="17.25" hidden="1" customHeight="1">
      <c r="A308" s="14">
        <v>8</v>
      </c>
      <c r="B308" s="327"/>
      <c r="C308" s="327"/>
      <c r="D308" s="327"/>
      <c r="E308" s="327"/>
      <c r="F308" s="327"/>
      <c r="G308" s="327"/>
      <c r="H308" s="327"/>
    </row>
    <row r="309" spans="1:14" s="7" customFormat="1" ht="17.25" hidden="1" customHeight="1">
      <c r="A309" s="14">
        <v>9</v>
      </c>
      <c r="B309" s="327"/>
      <c r="C309" s="327"/>
      <c r="D309" s="327"/>
      <c r="E309" s="327"/>
      <c r="F309" s="327"/>
      <c r="G309" s="327"/>
      <c r="H309" s="327"/>
    </row>
    <row r="310" spans="1:14" s="7" customFormat="1" ht="17.25" hidden="1" customHeight="1">
      <c r="A310" s="14">
        <v>10</v>
      </c>
      <c r="B310" s="327"/>
      <c r="C310" s="327"/>
      <c r="D310" s="327"/>
      <c r="E310" s="327"/>
      <c r="F310" s="327"/>
      <c r="G310" s="327"/>
      <c r="H310" s="327"/>
    </row>
    <row r="312" spans="1:14" ht="17.25" customHeight="1">
      <c r="B312" s="1" t="s">
        <v>180</v>
      </c>
    </row>
    <row r="314" spans="1:14" ht="48.75" customHeight="1">
      <c r="A314" s="304" t="s">
        <v>52</v>
      </c>
      <c r="B314" s="304" t="s">
        <v>110</v>
      </c>
      <c r="C314" s="333" t="e">
        <f>A31</f>
        <v>#REF!</v>
      </c>
      <c r="D314" s="333"/>
      <c r="E314" s="333"/>
      <c r="F314" s="333"/>
      <c r="G314" s="333"/>
      <c r="H314" s="333"/>
      <c r="I314" s="333"/>
      <c r="J314" s="333"/>
      <c r="K314" s="333"/>
      <c r="L314" s="333"/>
      <c r="M314" s="306" t="s">
        <v>157</v>
      </c>
      <c r="N314" s="1" t="s">
        <v>407</v>
      </c>
    </row>
    <row r="315" spans="1:14" ht="17.25" customHeight="1">
      <c r="A315" s="305"/>
      <c r="B315" s="305"/>
      <c r="C315" s="224" t="s">
        <v>395</v>
      </c>
      <c r="D315" s="224" t="s">
        <v>396</v>
      </c>
      <c r="E315" s="224" t="s">
        <v>397</v>
      </c>
      <c r="F315" s="224" t="s">
        <v>398</v>
      </c>
      <c r="G315" s="224" t="s">
        <v>399</v>
      </c>
      <c r="H315" s="224" t="s">
        <v>400</v>
      </c>
      <c r="I315" s="224" t="s">
        <v>401</v>
      </c>
      <c r="J315" s="224" t="s">
        <v>402</v>
      </c>
      <c r="K315" s="224" t="s">
        <v>403</v>
      </c>
      <c r="L315" s="224" t="s">
        <v>404</v>
      </c>
      <c r="M315" s="222"/>
      <c r="N315" s="1">
        <v>25</v>
      </c>
    </row>
    <row r="316" spans="1:14" ht="17.25" customHeight="1">
      <c r="A316" s="310">
        <v>1</v>
      </c>
      <c r="B316" s="8" t="str">
        <f>B259</f>
        <v>AHMAD JUNAIDI</v>
      </c>
      <c r="C316" s="8"/>
      <c r="D316" s="8"/>
      <c r="E316" s="8"/>
      <c r="F316" s="8"/>
      <c r="G316" s="8"/>
      <c r="H316" s="8"/>
      <c r="I316" s="8"/>
      <c r="J316" s="8"/>
      <c r="K316" s="8"/>
      <c r="L316" s="8"/>
      <c r="M316" s="8" t="str">
        <f>IF(MAX(C316:L316)&gt;0,MAX(C316:L316)*$N$315,"")</f>
        <v/>
      </c>
    </row>
    <row r="317" spans="1:14" ht="17.25" customHeight="1">
      <c r="A317" s="310">
        <v>2</v>
      </c>
      <c r="B317" s="8" t="str">
        <f t="shared" ref="B317:B355" si="3">B260</f>
        <v>AHMAD RIYUDHA</v>
      </c>
      <c r="C317" s="8"/>
      <c r="D317" s="8"/>
      <c r="E317" s="8"/>
      <c r="F317" s="8"/>
      <c r="G317" s="8"/>
      <c r="H317" s="8"/>
      <c r="I317" s="8"/>
      <c r="J317" s="8"/>
      <c r="K317" s="8"/>
      <c r="L317" s="8"/>
      <c r="M317" s="8" t="str">
        <f t="shared" ref="M317:M355" si="4">IF(MAX(C317:L317)&gt;0,MAX(C317:L317)*$N$315,"")</f>
        <v/>
      </c>
    </row>
    <row r="318" spans="1:14" ht="17.25" customHeight="1">
      <c r="A318" s="310">
        <v>3</v>
      </c>
      <c r="B318" s="8" t="str">
        <f t="shared" si="3"/>
        <v>AHMAD SAYUDINOR</v>
      </c>
      <c r="C318" s="8"/>
      <c r="D318" s="8"/>
      <c r="E318" s="8"/>
      <c r="F318" s="8"/>
      <c r="G318" s="8"/>
      <c r="H318" s="8"/>
      <c r="I318" s="8"/>
      <c r="J318" s="8"/>
      <c r="K318" s="8"/>
      <c r="L318" s="8"/>
      <c r="M318" s="8" t="str">
        <f t="shared" si="4"/>
        <v/>
      </c>
    </row>
    <row r="319" spans="1:14" ht="17.25" hidden="1" customHeight="1">
      <c r="A319" s="310">
        <v>4</v>
      </c>
      <c r="B319" s="8" t="str">
        <f t="shared" si="3"/>
        <v>HILMAN SYA'FEI</v>
      </c>
      <c r="C319" s="8"/>
      <c r="D319" s="8"/>
      <c r="E319" s="8"/>
      <c r="F319" s="8"/>
      <c r="G319" s="8"/>
      <c r="H319" s="8"/>
      <c r="I319" s="8"/>
      <c r="J319" s="8"/>
      <c r="K319" s="8"/>
      <c r="L319" s="8"/>
      <c r="M319" s="8" t="str">
        <f t="shared" si="4"/>
        <v/>
      </c>
    </row>
    <row r="320" spans="1:14" ht="17.25" hidden="1" customHeight="1">
      <c r="A320" s="310">
        <v>5</v>
      </c>
      <c r="B320" s="8" t="str">
        <f t="shared" si="3"/>
        <v>JAMALUDDIN</v>
      </c>
      <c r="C320" s="8"/>
      <c r="D320" s="8"/>
      <c r="E320" s="8"/>
      <c r="F320" s="8"/>
      <c r="G320" s="8"/>
      <c r="H320" s="8"/>
      <c r="I320" s="8"/>
      <c r="J320" s="8"/>
      <c r="K320" s="8"/>
      <c r="L320" s="8"/>
      <c r="M320" s="8" t="str">
        <f t="shared" si="4"/>
        <v/>
      </c>
    </row>
    <row r="321" spans="1:13" ht="17.25" hidden="1" customHeight="1">
      <c r="A321" s="310">
        <v>6</v>
      </c>
      <c r="B321" s="8" t="str">
        <f t="shared" si="3"/>
        <v>M. ADITYA RYANDI</v>
      </c>
      <c r="C321" s="8"/>
      <c r="D321" s="8"/>
      <c r="E321" s="8"/>
      <c r="F321" s="8"/>
      <c r="G321" s="8"/>
      <c r="H321" s="8"/>
      <c r="I321" s="8"/>
      <c r="J321" s="8"/>
      <c r="K321" s="8"/>
      <c r="L321" s="8"/>
      <c r="M321" s="8" t="str">
        <f t="shared" si="4"/>
        <v/>
      </c>
    </row>
    <row r="322" spans="1:13" ht="17.25" hidden="1" customHeight="1">
      <c r="A322" s="310">
        <v>7</v>
      </c>
      <c r="B322" s="8" t="str">
        <f t="shared" si="3"/>
        <v>M. ZAINAL AKBAR</v>
      </c>
      <c r="C322" s="8"/>
      <c r="D322" s="8"/>
      <c r="E322" s="8"/>
      <c r="F322" s="8"/>
      <c r="G322" s="8"/>
      <c r="H322" s="8"/>
      <c r="I322" s="8"/>
      <c r="J322" s="8"/>
      <c r="K322" s="8"/>
      <c r="L322" s="8"/>
      <c r="M322" s="8" t="str">
        <f t="shared" si="4"/>
        <v/>
      </c>
    </row>
    <row r="323" spans="1:13" ht="17.25" hidden="1" customHeight="1">
      <c r="A323" s="310">
        <v>8</v>
      </c>
      <c r="B323" s="8" t="str">
        <f t="shared" si="3"/>
        <v>MAULIDI</v>
      </c>
      <c r="C323" s="8"/>
      <c r="D323" s="8"/>
      <c r="E323" s="8"/>
      <c r="F323" s="8"/>
      <c r="G323" s="8"/>
      <c r="H323" s="8"/>
      <c r="I323" s="8"/>
      <c r="J323" s="8"/>
      <c r="K323" s="8"/>
      <c r="L323" s="8"/>
      <c r="M323" s="8" t="str">
        <f t="shared" si="4"/>
        <v/>
      </c>
    </row>
    <row r="324" spans="1:13" ht="17.25" hidden="1" customHeight="1">
      <c r="A324" s="310">
        <v>9</v>
      </c>
      <c r="B324" s="8" t="str">
        <f t="shared" si="3"/>
        <v>MUHAMMAD AGUS RIFANI</v>
      </c>
      <c r="C324" s="8"/>
      <c r="D324" s="8"/>
      <c r="E324" s="8"/>
      <c r="F324" s="8"/>
      <c r="G324" s="8"/>
      <c r="H324" s="8"/>
      <c r="I324" s="8"/>
      <c r="J324" s="8"/>
      <c r="K324" s="8"/>
      <c r="L324" s="8"/>
      <c r="M324" s="8" t="str">
        <f t="shared" si="4"/>
        <v/>
      </c>
    </row>
    <row r="325" spans="1:13" ht="17.25" hidden="1" customHeight="1">
      <c r="A325" s="310">
        <v>10</v>
      </c>
      <c r="B325" s="8" t="str">
        <f t="shared" si="3"/>
        <v>MUHAMMAD AKBAR</v>
      </c>
      <c r="C325" s="8"/>
      <c r="D325" s="8"/>
      <c r="E325" s="8"/>
      <c r="F325" s="8"/>
      <c r="G325" s="8"/>
      <c r="H325" s="8"/>
      <c r="I325" s="8"/>
      <c r="J325" s="8"/>
      <c r="K325" s="8"/>
      <c r="L325" s="8"/>
      <c r="M325" s="8" t="str">
        <f t="shared" si="4"/>
        <v/>
      </c>
    </row>
    <row r="326" spans="1:13" ht="17.25" hidden="1" customHeight="1">
      <c r="A326" s="310">
        <v>11</v>
      </c>
      <c r="B326" s="8" t="str">
        <f t="shared" si="3"/>
        <v>MUHAMMAD ALPIANOR</v>
      </c>
      <c r="C326" s="8"/>
      <c r="D326" s="8"/>
      <c r="E326" s="8"/>
      <c r="F326" s="8"/>
      <c r="G326" s="8"/>
      <c r="H326" s="8"/>
      <c r="I326" s="8"/>
      <c r="J326" s="8"/>
      <c r="K326" s="8"/>
      <c r="L326" s="8"/>
      <c r="M326" s="8" t="str">
        <f t="shared" si="4"/>
        <v/>
      </c>
    </row>
    <row r="327" spans="1:13" ht="17.25" hidden="1" customHeight="1">
      <c r="A327" s="310">
        <v>12</v>
      </c>
      <c r="B327" s="8" t="str">
        <f t="shared" si="3"/>
        <v>MUHAMMAD ANDRIAN</v>
      </c>
      <c r="C327" s="8"/>
      <c r="D327" s="8"/>
      <c r="E327" s="8"/>
      <c r="F327" s="8"/>
      <c r="G327" s="8"/>
      <c r="H327" s="8"/>
      <c r="I327" s="8"/>
      <c r="J327" s="8"/>
      <c r="K327" s="8"/>
      <c r="L327" s="8"/>
      <c r="M327" s="8" t="str">
        <f t="shared" si="4"/>
        <v/>
      </c>
    </row>
    <row r="328" spans="1:13" ht="17.25" hidden="1" customHeight="1">
      <c r="A328" s="310">
        <v>13</v>
      </c>
      <c r="B328" s="8" t="str">
        <f t="shared" si="3"/>
        <v>MUHAMMAD AZIDAN</v>
      </c>
      <c r="C328" s="8"/>
      <c r="D328" s="8"/>
      <c r="E328" s="8"/>
      <c r="F328" s="8"/>
      <c r="G328" s="8"/>
      <c r="H328" s="8"/>
      <c r="I328" s="8"/>
      <c r="J328" s="8"/>
      <c r="K328" s="8"/>
      <c r="L328" s="8"/>
      <c r="M328" s="8" t="str">
        <f t="shared" si="4"/>
        <v/>
      </c>
    </row>
    <row r="329" spans="1:13" ht="17.25" hidden="1" customHeight="1">
      <c r="A329" s="310">
        <v>14</v>
      </c>
      <c r="B329" s="8" t="str">
        <f t="shared" si="3"/>
        <v>MUHAMMAD FAHRIANSYAH</v>
      </c>
      <c r="C329" s="8"/>
      <c r="D329" s="8"/>
      <c r="E329" s="8"/>
      <c r="F329" s="8"/>
      <c r="G329" s="8"/>
      <c r="H329" s="8"/>
      <c r="I329" s="8"/>
      <c r="J329" s="8"/>
      <c r="K329" s="8"/>
      <c r="L329" s="8"/>
      <c r="M329" s="8" t="str">
        <f t="shared" si="4"/>
        <v/>
      </c>
    </row>
    <row r="330" spans="1:13" ht="17.25" hidden="1" customHeight="1">
      <c r="A330" s="310">
        <v>15</v>
      </c>
      <c r="B330" s="8" t="str">
        <f t="shared" si="3"/>
        <v>MUHAMMAD FAUZAN</v>
      </c>
      <c r="C330" s="8"/>
      <c r="D330" s="8"/>
      <c r="E330" s="8"/>
      <c r="F330" s="8"/>
      <c r="G330" s="8"/>
      <c r="H330" s="8"/>
      <c r="I330" s="8"/>
      <c r="J330" s="8"/>
      <c r="K330" s="8"/>
      <c r="L330" s="8"/>
      <c r="M330" s="8" t="str">
        <f t="shared" si="4"/>
        <v/>
      </c>
    </row>
    <row r="331" spans="1:13" ht="17.25" hidden="1" customHeight="1">
      <c r="A331" s="310">
        <v>16</v>
      </c>
      <c r="B331" s="8" t="str">
        <f t="shared" si="3"/>
        <v>MUHAMMAD FAZAL HAFIZH</v>
      </c>
      <c r="C331" s="8"/>
      <c r="D331" s="8"/>
      <c r="E331" s="8"/>
      <c r="F331" s="8"/>
      <c r="G331" s="8"/>
      <c r="H331" s="8"/>
      <c r="I331" s="8"/>
      <c r="J331" s="8"/>
      <c r="K331" s="8"/>
      <c r="L331" s="8"/>
      <c r="M331" s="8" t="str">
        <f t="shared" si="4"/>
        <v/>
      </c>
    </row>
    <row r="332" spans="1:13" ht="17.25" hidden="1" customHeight="1">
      <c r="A332" s="310">
        <v>17</v>
      </c>
      <c r="B332" s="8" t="str">
        <f t="shared" si="3"/>
        <v>MUHAMMAD FIKRI</v>
      </c>
      <c r="C332" s="8"/>
      <c r="D332" s="8"/>
      <c r="E332" s="8"/>
      <c r="F332" s="8"/>
      <c r="G332" s="8"/>
      <c r="H332" s="8"/>
      <c r="I332" s="8"/>
      <c r="J332" s="8"/>
      <c r="K332" s="8"/>
      <c r="L332" s="8"/>
      <c r="M332" s="8" t="str">
        <f t="shared" si="4"/>
        <v/>
      </c>
    </row>
    <row r="333" spans="1:13" ht="17.25" hidden="1" customHeight="1">
      <c r="A333" s="310">
        <v>18</v>
      </c>
      <c r="B333" s="8" t="str">
        <f t="shared" si="3"/>
        <v>MUHAMMAD IHWAN</v>
      </c>
      <c r="C333" s="8"/>
      <c r="D333" s="8"/>
      <c r="E333" s="8"/>
      <c r="F333" s="8"/>
      <c r="G333" s="8"/>
      <c r="H333" s="8"/>
      <c r="I333" s="8"/>
      <c r="J333" s="8"/>
      <c r="K333" s="8"/>
      <c r="L333" s="8"/>
      <c r="M333" s="8" t="str">
        <f t="shared" si="4"/>
        <v/>
      </c>
    </row>
    <row r="334" spans="1:13" ht="17.25" hidden="1" customHeight="1">
      <c r="A334" s="310">
        <v>19</v>
      </c>
      <c r="B334" s="8" t="str">
        <f t="shared" si="3"/>
        <v>MUHAMMAD IQBAL FIRDAUS</v>
      </c>
      <c r="C334" s="8"/>
      <c r="D334" s="8"/>
      <c r="E334" s="8"/>
      <c r="F334" s="8"/>
      <c r="G334" s="8"/>
      <c r="H334" s="8"/>
      <c r="I334" s="8"/>
      <c r="J334" s="8"/>
      <c r="K334" s="8"/>
      <c r="L334" s="8"/>
      <c r="M334" s="8" t="str">
        <f t="shared" si="4"/>
        <v/>
      </c>
    </row>
    <row r="335" spans="1:13" ht="17.25" hidden="1" customHeight="1">
      <c r="A335" s="310">
        <v>20</v>
      </c>
      <c r="B335" s="8" t="str">
        <f t="shared" si="3"/>
        <v>MUHAMMAD IZZA ARRAFI</v>
      </c>
      <c r="C335" s="8"/>
      <c r="D335" s="8"/>
      <c r="E335" s="8"/>
      <c r="F335" s="8"/>
      <c r="G335" s="8"/>
      <c r="H335" s="8"/>
      <c r="I335" s="8"/>
      <c r="J335" s="8"/>
      <c r="K335" s="8"/>
      <c r="L335" s="8"/>
      <c r="M335" s="8" t="str">
        <f t="shared" si="4"/>
        <v/>
      </c>
    </row>
    <row r="336" spans="1:13" ht="17.25" hidden="1" customHeight="1">
      <c r="A336" s="310">
        <v>21</v>
      </c>
      <c r="B336" s="8" t="str">
        <f t="shared" si="3"/>
        <v>MUHAMMAD MAHDI</v>
      </c>
      <c r="C336" s="8"/>
      <c r="D336" s="8"/>
      <c r="E336" s="8"/>
      <c r="F336" s="8"/>
      <c r="G336" s="8"/>
      <c r="H336" s="8"/>
      <c r="I336" s="8"/>
      <c r="J336" s="8"/>
      <c r="K336" s="8"/>
      <c r="L336" s="8"/>
      <c r="M336" s="8" t="str">
        <f t="shared" si="4"/>
        <v/>
      </c>
    </row>
    <row r="337" spans="1:13" ht="17.25" hidden="1" customHeight="1">
      <c r="A337" s="310">
        <v>22</v>
      </c>
      <c r="B337" s="8" t="str">
        <f t="shared" si="3"/>
        <v>MUHAMMAD NAHDY RAMADHAN</v>
      </c>
      <c r="C337" s="8"/>
      <c r="D337" s="8"/>
      <c r="E337" s="8"/>
      <c r="F337" s="8"/>
      <c r="G337" s="8"/>
      <c r="H337" s="8"/>
      <c r="I337" s="8"/>
      <c r="J337" s="8"/>
      <c r="K337" s="8"/>
      <c r="L337" s="8"/>
      <c r="M337" s="8" t="str">
        <f t="shared" si="4"/>
        <v/>
      </c>
    </row>
    <row r="338" spans="1:13" ht="17.25" hidden="1" customHeight="1">
      <c r="A338" s="310">
        <v>23</v>
      </c>
      <c r="B338" s="8" t="str">
        <f t="shared" si="3"/>
        <v>MUHAMMAD NUR FADHILAH</v>
      </c>
      <c r="C338" s="8"/>
      <c r="D338" s="8"/>
      <c r="E338" s="8"/>
      <c r="F338" s="8"/>
      <c r="G338" s="8"/>
      <c r="H338" s="8"/>
      <c r="I338" s="8"/>
      <c r="J338" s="8"/>
      <c r="K338" s="8"/>
      <c r="L338" s="8"/>
      <c r="M338" s="8" t="str">
        <f t="shared" si="4"/>
        <v/>
      </c>
    </row>
    <row r="339" spans="1:13" ht="17.25" hidden="1" customHeight="1">
      <c r="A339" s="310">
        <v>24</v>
      </c>
      <c r="B339" s="8" t="str">
        <f t="shared" si="3"/>
        <v>MUHAMMAD RAHMAN</v>
      </c>
      <c r="C339" s="8"/>
      <c r="D339" s="8"/>
      <c r="E339" s="8"/>
      <c r="F339" s="8"/>
      <c r="G339" s="8"/>
      <c r="H339" s="8"/>
      <c r="I339" s="8"/>
      <c r="J339" s="8"/>
      <c r="K339" s="8"/>
      <c r="L339" s="8"/>
      <c r="M339" s="8" t="str">
        <f t="shared" si="4"/>
        <v/>
      </c>
    </row>
    <row r="340" spans="1:13" ht="17.25" hidden="1" customHeight="1">
      <c r="A340" s="310">
        <v>25</v>
      </c>
      <c r="B340" s="8" t="str">
        <f t="shared" si="3"/>
        <v>MUHAMMAD RAIHAN</v>
      </c>
      <c r="C340" s="8"/>
      <c r="D340" s="8"/>
      <c r="E340" s="8"/>
      <c r="F340" s="8"/>
      <c r="G340" s="8"/>
      <c r="H340" s="8"/>
      <c r="I340" s="8"/>
      <c r="J340" s="8"/>
      <c r="K340" s="8"/>
      <c r="L340" s="8"/>
      <c r="M340" s="8" t="str">
        <f t="shared" si="4"/>
        <v/>
      </c>
    </row>
    <row r="341" spans="1:13" ht="17.25" hidden="1" customHeight="1">
      <c r="A341" s="310">
        <v>26</v>
      </c>
      <c r="B341" s="8" t="str">
        <f t="shared" si="3"/>
        <v>MUHAMMAD RAYHAN PARIZAN</v>
      </c>
      <c r="C341" s="8"/>
      <c r="D341" s="8"/>
      <c r="E341" s="8"/>
      <c r="F341" s="8"/>
      <c r="G341" s="8"/>
      <c r="H341" s="8"/>
      <c r="I341" s="8"/>
      <c r="J341" s="8"/>
      <c r="K341" s="8"/>
      <c r="L341" s="8"/>
      <c r="M341" s="8" t="str">
        <f t="shared" si="4"/>
        <v/>
      </c>
    </row>
    <row r="342" spans="1:13" ht="17.25" hidden="1" customHeight="1">
      <c r="A342" s="310">
        <v>27</v>
      </c>
      <c r="B342" s="8" t="str">
        <f t="shared" si="3"/>
        <v>MUHAMMAD RIFKI</v>
      </c>
      <c r="C342" s="8"/>
      <c r="D342" s="8"/>
      <c r="E342" s="8"/>
      <c r="F342" s="8"/>
      <c r="G342" s="8"/>
      <c r="H342" s="8"/>
      <c r="I342" s="8"/>
      <c r="J342" s="8"/>
      <c r="K342" s="8"/>
      <c r="L342" s="8"/>
      <c r="M342" s="8" t="str">
        <f t="shared" si="4"/>
        <v/>
      </c>
    </row>
    <row r="343" spans="1:13" ht="17.25" hidden="1" customHeight="1">
      <c r="A343" s="310">
        <v>28</v>
      </c>
      <c r="B343" s="8" t="str">
        <f t="shared" si="3"/>
        <v>MUHAMMAD RINALDI MAULANA</v>
      </c>
      <c r="C343" s="8"/>
      <c r="D343" s="8"/>
      <c r="E343" s="8"/>
      <c r="F343" s="8"/>
      <c r="G343" s="8"/>
      <c r="H343" s="8"/>
      <c r="I343" s="8"/>
      <c r="J343" s="8"/>
      <c r="K343" s="8"/>
      <c r="L343" s="8"/>
      <c r="M343" s="8" t="str">
        <f t="shared" si="4"/>
        <v/>
      </c>
    </row>
    <row r="344" spans="1:13" ht="17.25" hidden="1" customHeight="1">
      <c r="A344" s="310">
        <v>29</v>
      </c>
      <c r="B344" s="8" t="str">
        <f t="shared" si="3"/>
        <v>MUHAMMAD RIZAL</v>
      </c>
      <c r="C344" s="8"/>
      <c r="D344" s="8"/>
      <c r="E344" s="8"/>
      <c r="F344" s="8"/>
      <c r="G344" s="8"/>
      <c r="H344" s="8"/>
      <c r="I344" s="8"/>
      <c r="J344" s="8"/>
      <c r="K344" s="8"/>
      <c r="L344" s="8"/>
      <c r="M344" s="8" t="str">
        <f t="shared" si="4"/>
        <v/>
      </c>
    </row>
    <row r="345" spans="1:13" ht="17.25" hidden="1" customHeight="1">
      <c r="A345" s="310">
        <v>30</v>
      </c>
      <c r="B345" s="8" t="str">
        <f t="shared" si="3"/>
        <v>MUHAMMAD RUDI</v>
      </c>
      <c r="C345" s="8"/>
      <c r="D345" s="8"/>
      <c r="E345" s="8"/>
      <c r="F345" s="8"/>
      <c r="G345" s="8"/>
      <c r="H345" s="8"/>
      <c r="I345" s="8"/>
      <c r="J345" s="8"/>
      <c r="K345" s="8"/>
      <c r="L345" s="8"/>
      <c r="M345" s="8" t="str">
        <f t="shared" si="4"/>
        <v/>
      </c>
    </row>
    <row r="346" spans="1:13" ht="17.25" hidden="1" customHeight="1">
      <c r="A346" s="310">
        <v>31</v>
      </c>
      <c r="B346" s="8" t="str">
        <f t="shared" si="3"/>
        <v>MUHAMMAD SARBANI</v>
      </c>
      <c r="C346" s="8"/>
      <c r="D346" s="8"/>
      <c r="E346" s="8"/>
      <c r="F346" s="8"/>
      <c r="G346" s="8"/>
      <c r="H346" s="8"/>
      <c r="I346" s="8"/>
      <c r="J346" s="8"/>
      <c r="K346" s="8"/>
      <c r="L346" s="8"/>
      <c r="M346" s="8" t="str">
        <f t="shared" si="4"/>
        <v/>
      </c>
    </row>
    <row r="347" spans="1:13" ht="17.25" hidden="1" customHeight="1">
      <c r="A347" s="310">
        <v>32</v>
      </c>
      <c r="B347" s="8" t="str">
        <f t="shared" si="3"/>
        <v>MUHAMMAD SYIFA ALIF NUGRAHA</v>
      </c>
      <c r="C347" s="8"/>
      <c r="D347" s="8"/>
      <c r="E347" s="8"/>
      <c r="F347" s="8"/>
      <c r="G347" s="8"/>
      <c r="H347" s="8"/>
      <c r="I347" s="8"/>
      <c r="J347" s="8"/>
      <c r="K347" s="8"/>
      <c r="L347" s="8"/>
      <c r="M347" s="8" t="str">
        <f t="shared" si="4"/>
        <v/>
      </c>
    </row>
    <row r="348" spans="1:13" ht="17.25" hidden="1" customHeight="1">
      <c r="A348" s="310">
        <v>33</v>
      </c>
      <c r="B348" s="8" t="str">
        <f t="shared" si="3"/>
        <v>MUHAMMAD YUSUF</v>
      </c>
      <c r="C348" s="8"/>
      <c r="D348" s="8"/>
      <c r="E348" s="8"/>
      <c r="F348" s="8"/>
      <c r="G348" s="8"/>
      <c r="H348" s="8"/>
      <c r="I348" s="8"/>
      <c r="J348" s="8"/>
      <c r="K348" s="8"/>
      <c r="L348" s="8"/>
      <c r="M348" s="8" t="str">
        <f t="shared" si="4"/>
        <v/>
      </c>
    </row>
    <row r="349" spans="1:13" ht="17.25" hidden="1" customHeight="1">
      <c r="A349" s="310">
        <v>34</v>
      </c>
      <c r="B349" s="8" t="str">
        <f t="shared" si="3"/>
        <v>OSAMAH NASRULLAH</v>
      </c>
      <c r="C349" s="8"/>
      <c r="D349" s="8"/>
      <c r="E349" s="8"/>
      <c r="F349" s="8"/>
      <c r="G349" s="8"/>
      <c r="H349" s="8"/>
      <c r="I349" s="8"/>
      <c r="J349" s="8"/>
      <c r="K349" s="8"/>
      <c r="L349" s="8"/>
      <c r="M349" s="8" t="str">
        <f t="shared" si="4"/>
        <v/>
      </c>
    </row>
    <row r="350" spans="1:13" ht="17.25" hidden="1" customHeight="1">
      <c r="A350" s="310">
        <v>35</v>
      </c>
      <c r="B350" s="8" t="str">
        <f t="shared" si="3"/>
        <v>RUDISA</v>
      </c>
      <c r="C350" s="8"/>
      <c r="D350" s="8"/>
      <c r="E350" s="8"/>
      <c r="F350" s="8"/>
      <c r="G350" s="8"/>
      <c r="H350" s="8"/>
      <c r="I350" s="8"/>
      <c r="J350" s="8"/>
      <c r="K350" s="8"/>
      <c r="L350" s="8"/>
      <c r="M350" s="8" t="str">
        <f t="shared" si="4"/>
        <v/>
      </c>
    </row>
    <row r="351" spans="1:13" ht="17.25" hidden="1" customHeight="1">
      <c r="A351" s="310">
        <v>36</v>
      </c>
      <c r="B351" s="8" t="str">
        <f t="shared" si="3"/>
        <v>ZAINAL ILMI</v>
      </c>
      <c r="C351" s="8"/>
      <c r="D351" s="8"/>
      <c r="E351" s="8"/>
      <c r="F351" s="8"/>
      <c r="G351" s="8"/>
      <c r="H351" s="8"/>
      <c r="I351" s="8"/>
      <c r="J351" s="8"/>
      <c r="K351" s="8"/>
      <c r="L351" s="8"/>
      <c r="M351" s="8" t="str">
        <f t="shared" si="4"/>
        <v/>
      </c>
    </row>
    <row r="352" spans="1:13" ht="17.25" hidden="1" customHeight="1">
      <c r="A352" s="310">
        <v>37</v>
      </c>
      <c r="B352" s="8">
        <f t="shared" si="3"/>
        <v>0</v>
      </c>
      <c r="C352" s="8"/>
      <c r="D352" s="8"/>
      <c r="E352" s="8"/>
      <c r="F352" s="8"/>
      <c r="G352" s="8"/>
      <c r="H352" s="8"/>
      <c r="I352" s="8"/>
      <c r="J352" s="8"/>
      <c r="K352" s="8"/>
      <c r="L352" s="8"/>
      <c r="M352" s="8" t="str">
        <f t="shared" si="4"/>
        <v/>
      </c>
    </row>
    <row r="353" spans="1:13" ht="17.25" hidden="1" customHeight="1">
      <c r="A353" s="310">
        <v>38</v>
      </c>
      <c r="B353" s="8">
        <f t="shared" si="3"/>
        <v>0</v>
      </c>
      <c r="C353" s="8"/>
      <c r="D353" s="8"/>
      <c r="E353" s="8"/>
      <c r="F353" s="8"/>
      <c r="G353" s="8"/>
      <c r="H353" s="8"/>
      <c r="I353" s="8"/>
      <c r="J353" s="8"/>
      <c r="K353" s="8"/>
      <c r="L353" s="8"/>
      <c r="M353" s="8" t="str">
        <f t="shared" si="4"/>
        <v/>
      </c>
    </row>
    <row r="354" spans="1:13" ht="17.25" hidden="1" customHeight="1">
      <c r="A354" s="310">
        <v>39</v>
      </c>
      <c r="B354" s="8">
        <f t="shared" si="3"/>
        <v>0</v>
      </c>
      <c r="C354" s="8"/>
      <c r="D354" s="8"/>
      <c r="E354" s="8"/>
      <c r="F354" s="8"/>
      <c r="G354" s="8"/>
      <c r="H354" s="8"/>
      <c r="I354" s="8"/>
      <c r="J354" s="8"/>
      <c r="K354" s="8"/>
      <c r="L354" s="8"/>
      <c r="M354" s="8" t="str">
        <f t="shared" si="4"/>
        <v/>
      </c>
    </row>
    <row r="355" spans="1:13" ht="17.25" hidden="1" customHeight="1">
      <c r="A355" s="310">
        <v>40</v>
      </c>
      <c r="B355" s="8">
        <f t="shared" si="3"/>
        <v>0</v>
      </c>
      <c r="C355" s="8"/>
      <c r="D355" s="8"/>
      <c r="E355" s="8"/>
      <c r="F355" s="8"/>
      <c r="G355" s="8"/>
      <c r="H355" s="8"/>
      <c r="I355" s="8"/>
      <c r="J355" s="8"/>
      <c r="K355" s="8"/>
      <c r="L355" s="8"/>
      <c r="M355" s="8" t="str">
        <f t="shared" si="4"/>
        <v/>
      </c>
    </row>
    <row r="357" spans="1:13" ht="17.25" customHeight="1">
      <c r="A357" s="1" t="s">
        <v>182</v>
      </c>
    </row>
    <row r="358" spans="1:13" ht="17.25" customHeight="1">
      <c r="B358" s="1" t="s">
        <v>159</v>
      </c>
    </row>
    <row r="359" spans="1:13" ht="17.25" customHeight="1">
      <c r="B359" s="1" t="s">
        <v>160</v>
      </c>
    </row>
    <row r="360" spans="1:13" ht="17.25" customHeight="1">
      <c r="B360" s="1" t="s">
        <v>161</v>
      </c>
    </row>
    <row r="361" spans="1:13" ht="17.25" customHeight="1">
      <c r="B361" s="1" t="s">
        <v>162</v>
      </c>
    </row>
    <row r="363" spans="1:13" ht="17.25" customHeight="1">
      <c r="A363" s="1" t="s">
        <v>163</v>
      </c>
    </row>
    <row r="364" spans="1:13" ht="17.25" customHeight="1">
      <c r="A364" s="14">
        <v>1</v>
      </c>
      <c r="B364" s="327" t="s">
        <v>674</v>
      </c>
      <c r="C364" s="327"/>
      <c r="D364" s="327"/>
      <c r="E364" s="327"/>
      <c r="F364" s="327"/>
      <c r="G364" s="327"/>
      <c r="H364" s="327"/>
    </row>
    <row r="365" spans="1:13" ht="17.25" hidden="1" customHeight="1">
      <c r="A365" s="14">
        <v>2</v>
      </c>
      <c r="B365" s="327"/>
      <c r="C365" s="327"/>
      <c r="D365" s="327"/>
      <c r="E365" s="327"/>
      <c r="F365" s="327"/>
      <c r="G365" s="327"/>
      <c r="H365" s="327"/>
    </row>
    <row r="366" spans="1:13" ht="17.25" hidden="1" customHeight="1">
      <c r="A366" s="14">
        <v>3</v>
      </c>
      <c r="B366" s="327"/>
      <c r="C366" s="327"/>
      <c r="D366" s="327"/>
      <c r="E366" s="327"/>
      <c r="F366" s="327"/>
      <c r="G366" s="327"/>
      <c r="H366" s="327"/>
    </row>
    <row r="367" spans="1:13" ht="17.25" hidden="1" customHeight="1">
      <c r="A367" s="14">
        <v>4</v>
      </c>
      <c r="B367" s="327"/>
      <c r="C367" s="327"/>
      <c r="D367" s="327"/>
      <c r="E367" s="327"/>
      <c r="F367" s="327"/>
      <c r="G367" s="327"/>
      <c r="H367" s="327"/>
    </row>
    <row r="368" spans="1:13" ht="17.25" hidden="1" customHeight="1">
      <c r="A368" s="14">
        <v>5</v>
      </c>
      <c r="B368" s="327"/>
      <c r="C368" s="327"/>
      <c r="D368" s="327"/>
      <c r="E368" s="327"/>
      <c r="F368" s="327"/>
      <c r="G368" s="327"/>
      <c r="H368" s="327"/>
    </row>
    <row r="369" spans="1:10" ht="17.25" hidden="1" customHeight="1">
      <c r="A369" s="14">
        <v>6</v>
      </c>
      <c r="B369" s="327"/>
      <c r="C369" s="327"/>
      <c r="D369" s="327"/>
      <c r="E369" s="327"/>
      <c r="F369" s="327"/>
      <c r="G369" s="327"/>
      <c r="H369" s="327"/>
    </row>
    <row r="370" spans="1:10" ht="17.25" hidden="1" customHeight="1">
      <c r="A370" s="14">
        <v>7</v>
      </c>
      <c r="B370" s="327"/>
      <c r="C370" s="327"/>
      <c r="D370" s="327"/>
      <c r="E370" s="327"/>
      <c r="F370" s="327"/>
      <c r="G370" s="327"/>
      <c r="H370" s="327"/>
    </row>
    <row r="371" spans="1:10" ht="17.25" hidden="1" customHeight="1">
      <c r="A371" s="14">
        <v>8</v>
      </c>
      <c r="B371" s="327"/>
      <c r="C371" s="327"/>
      <c r="D371" s="327"/>
      <c r="E371" s="327"/>
      <c r="F371" s="327"/>
      <c r="G371" s="327"/>
      <c r="H371" s="327"/>
    </row>
    <row r="372" spans="1:10" ht="17.25" hidden="1" customHeight="1">
      <c r="A372" s="14">
        <v>9</v>
      </c>
      <c r="B372" s="327"/>
      <c r="C372" s="327"/>
      <c r="D372" s="327"/>
      <c r="E372" s="327"/>
      <c r="F372" s="327"/>
      <c r="G372" s="327"/>
      <c r="H372" s="327"/>
    </row>
    <row r="373" spans="1:10" ht="17.25" hidden="1" customHeight="1">
      <c r="A373" s="14">
        <v>10</v>
      </c>
      <c r="B373" s="327"/>
      <c r="C373" s="327"/>
      <c r="D373" s="327"/>
      <c r="E373" s="327"/>
      <c r="F373" s="327"/>
      <c r="G373" s="327"/>
      <c r="H373" s="327"/>
    </row>
    <row r="375" spans="1:10" ht="17.25" customHeight="1">
      <c r="B375" s="1" t="s">
        <v>164</v>
      </c>
    </row>
    <row r="376" spans="1:10" ht="17.25" customHeight="1">
      <c r="A376" s="479" t="s">
        <v>165</v>
      </c>
      <c r="B376" s="480"/>
      <c r="C376" s="480"/>
      <c r="D376" s="480"/>
      <c r="E376" s="480"/>
      <c r="F376" s="480"/>
      <c r="G376" s="480"/>
      <c r="H376" s="481"/>
    </row>
    <row r="377" spans="1:10" ht="49.5" customHeight="1">
      <c r="A377" s="336" t="e">
        <f>C314</f>
        <v>#REF!</v>
      </c>
      <c r="B377" s="473"/>
      <c r="C377" s="473"/>
      <c r="D377" s="473"/>
      <c r="E377" s="473"/>
      <c r="F377" s="473"/>
      <c r="G377" s="473"/>
      <c r="H377" s="337"/>
    </row>
    <row r="378" spans="1:10" ht="33" customHeight="1">
      <c r="A378" s="336" t="s">
        <v>169</v>
      </c>
      <c r="B378" s="473"/>
      <c r="C378" s="473"/>
      <c r="D378" s="473"/>
      <c r="E378" s="473"/>
      <c r="F378" s="473"/>
      <c r="G378" s="473"/>
      <c r="H378" s="337"/>
    </row>
    <row r="380" spans="1:10" ht="17.25" customHeight="1">
      <c r="A380" s="1" t="s">
        <v>171</v>
      </c>
    </row>
    <row r="381" spans="1:10" ht="50.25" customHeight="1">
      <c r="B381" s="469" t="str">
        <f>"Pembelajaran Remedial dilaksanakan segera setelah diadakan penilaian bagi peserta didik yang mendapat nilai di bawah "&amp;kkmmpp!$F$8 &amp;" .Strategi pembelajaran remedial dilaksanakan dengan mengadakan tes ulangberdasarkan indikator pembelajaran yang belum dicapai oleh masing-masing peserta didik"</f>
        <v>Pembelajaran Remedial dilaksanakan segera setelah diadakan penilaian bagi peserta didik yang mendapat nilai di bawah 75 .Strategi pembelajaran remedial dilaksanakan dengan mengadakan tes ulangberdasarkan indikator pembelajaran yang belum dicapai oleh masing-masing peserta didik</v>
      </c>
      <c r="C381" s="327"/>
      <c r="D381" s="327"/>
      <c r="E381" s="327"/>
      <c r="F381" s="327"/>
      <c r="G381" s="327"/>
      <c r="H381" s="327"/>
      <c r="I381" s="327"/>
      <c r="J381" s="327"/>
    </row>
    <row r="383" spans="1:10" ht="17.25" customHeight="1">
      <c r="A383" s="1" t="s">
        <v>172</v>
      </c>
    </row>
    <row r="384" spans="1:10" ht="35.25" customHeight="1">
      <c r="B384" s="469" t="str">
        <f>"Pengayaan diberikan kepada peserta didik yang mendapat nilai di atas "&amp;kkmmpp!$F$8 &amp;" . dengan cara pemberian soal dengan tingkat yang lebih tinggi"</f>
        <v>Pengayaan diberikan kepada peserta didik yang mendapat nilai di atas 75 . dengan cara pemberian soal dengan tingkat yang lebih tinggi</v>
      </c>
      <c r="C384" s="327"/>
      <c r="D384" s="327"/>
      <c r="E384" s="327"/>
      <c r="F384" s="327"/>
      <c r="G384" s="327"/>
      <c r="H384" s="327"/>
      <c r="I384" s="327"/>
      <c r="J384" s="327"/>
    </row>
    <row r="386" spans="1:10" ht="17.25" customHeight="1">
      <c r="A386" s="5" t="s">
        <v>173</v>
      </c>
    </row>
    <row r="387" spans="1:10" ht="17.25" customHeight="1">
      <c r="A387" s="1">
        <v>1</v>
      </c>
      <c r="B387" s="1" t="s">
        <v>174</v>
      </c>
      <c r="C387" s="466" t="s">
        <v>405</v>
      </c>
      <c r="D387" s="466"/>
      <c r="E387" s="466"/>
      <c r="F387" s="466"/>
      <c r="G387" s="466"/>
      <c r="H387" s="466"/>
      <c r="I387" s="466"/>
      <c r="J387" s="466"/>
    </row>
    <row r="389" spans="1:10" ht="17.25" customHeight="1">
      <c r="A389" s="1">
        <v>2</v>
      </c>
      <c r="B389" s="1" t="s">
        <v>175</v>
      </c>
      <c r="C389" s="466" t="s">
        <v>675</v>
      </c>
      <c r="D389" s="466"/>
      <c r="E389" s="466"/>
      <c r="F389" s="466"/>
      <c r="G389" s="466"/>
      <c r="H389" s="466"/>
      <c r="I389" s="466"/>
      <c r="J389" s="466"/>
    </row>
    <row r="391" spans="1:10" s="7" customFormat="1" ht="36" customHeight="1">
      <c r="A391" s="7">
        <v>3</v>
      </c>
      <c r="B391" s="7" t="s">
        <v>51</v>
      </c>
      <c r="C391" s="327" t="e">
        <f>": "&amp;silabus!#REF!</f>
        <v>#REF!</v>
      </c>
      <c r="D391" s="327"/>
      <c r="E391" s="327"/>
      <c r="F391" s="327"/>
      <c r="G391" s="327"/>
      <c r="H391" s="327"/>
      <c r="I391" s="327"/>
      <c r="J391" s="327"/>
    </row>
    <row r="393" spans="1:10" ht="17.25" customHeight="1">
      <c r="B393" s="1" t="s">
        <v>176</v>
      </c>
      <c r="G393" s="1" t="str">
        <f>ki!C11</f>
        <v>Barabai, 16 April 2020</v>
      </c>
    </row>
    <row r="394" spans="1:10" ht="17.25" customHeight="1">
      <c r="B394" s="1" t="str">
        <f>ki!A12</f>
        <v>Kepala SMKN 1 Barabai</v>
      </c>
      <c r="G394" s="1" t="str">
        <f>ki!C12</f>
        <v>Guru Mata Pelajaran</v>
      </c>
    </row>
    <row r="398" spans="1:10" ht="17.25" customHeight="1">
      <c r="B398" s="1" t="str">
        <f>ki!A16</f>
        <v>Norta Dewi Yuniati, S.P, M.Pd</v>
      </c>
      <c r="G398" s="1" t="str">
        <f>ki!C16</f>
        <v>Abdian Noor, S.Pd</v>
      </c>
    </row>
    <row r="399" spans="1:10" ht="17.25" customHeight="1">
      <c r="B399" s="1" t="str">
        <f>ki!A17</f>
        <v>NIP. 19710623 200604 2 021</v>
      </c>
      <c r="G399" s="1" t="str">
        <f>ki!C17</f>
        <v>NIP. 19680906 199412 1 005</v>
      </c>
    </row>
  </sheetData>
  <mergeCells count="234">
    <mergeCell ref="A20:J20"/>
    <mergeCell ref="A21:J21"/>
    <mergeCell ref="A22:J22"/>
    <mergeCell ref="A23:J23"/>
    <mergeCell ref="A26:J26"/>
    <mergeCell ref="A27:J27"/>
    <mergeCell ref="A1:J1"/>
    <mergeCell ref="A2:J2"/>
    <mergeCell ref="A3:J3"/>
    <mergeCell ref="A4:J4"/>
    <mergeCell ref="A5:J5"/>
    <mergeCell ref="A7:J7"/>
    <mergeCell ref="A48:H48"/>
    <mergeCell ref="A49:B49"/>
    <mergeCell ref="C49:D49"/>
    <mergeCell ref="E49:G49"/>
    <mergeCell ref="A50:H50"/>
    <mergeCell ref="A51:B51"/>
    <mergeCell ref="C51:D51"/>
    <mergeCell ref="E51:G51"/>
    <mergeCell ref="A30:J30"/>
    <mergeCell ref="A31:J31"/>
    <mergeCell ref="A34:J34"/>
    <mergeCell ref="A35:J35"/>
    <mergeCell ref="A38:J38"/>
    <mergeCell ref="A47:B47"/>
    <mergeCell ref="C47:D47"/>
    <mergeCell ref="E47:G47"/>
    <mergeCell ref="A57:H57"/>
    <mergeCell ref="A58:B58"/>
    <mergeCell ref="C58:D58"/>
    <mergeCell ref="E58:G58"/>
    <mergeCell ref="A59:H59"/>
    <mergeCell ref="A60:B60"/>
    <mergeCell ref="C60:D60"/>
    <mergeCell ref="E60:G60"/>
    <mergeCell ref="A52:H52"/>
    <mergeCell ref="A53:B53"/>
    <mergeCell ref="C53:D53"/>
    <mergeCell ref="E53:G53"/>
    <mergeCell ref="A56:B56"/>
    <mergeCell ref="C56:D56"/>
    <mergeCell ref="E56:G56"/>
    <mergeCell ref="A66:H66"/>
    <mergeCell ref="A67:B67"/>
    <mergeCell ref="C67:D67"/>
    <mergeCell ref="E67:G67"/>
    <mergeCell ref="A68:H68"/>
    <mergeCell ref="A69:B69"/>
    <mergeCell ref="C69:D69"/>
    <mergeCell ref="E69:G69"/>
    <mergeCell ref="A61:H61"/>
    <mergeCell ref="A62:B62"/>
    <mergeCell ref="C62:D62"/>
    <mergeCell ref="E62:G62"/>
    <mergeCell ref="A65:B65"/>
    <mergeCell ref="C65:D65"/>
    <mergeCell ref="E65:G65"/>
    <mergeCell ref="A75:H75"/>
    <mergeCell ref="A76:B76"/>
    <mergeCell ref="C76:D76"/>
    <mergeCell ref="E76:G76"/>
    <mergeCell ref="A77:H77"/>
    <mergeCell ref="A78:B78"/>
    <mergeCell ref="C78:D78"/>
    <mergeCell ref="E78:G78"/>
    <mergeCell ref="A70:H70"/>
    <mergeCell ref="A71:B71"/>
    <mergeCell ref="C71:D71"/>
    <mergeCell ref="E71:G71"/>
    <mergeCell ref="A74:B74"/>
    <mergeCell ref="C74:D74"/>
    <mergeCell ref="E74:G74"/>
    <mergeCell ref="A84:H84"/>
    <mergeCell ref="A85:B85"/>
    <mergeCell ref="C85:D85"/>
    <mergeCell ref="E85:G85"/>
    <mergeCell ref="A86:H86"/>
    <mergeCell ref="A87:B87"/>
    <mergeCell ref="C87:D87"/>
    <mergeCell ref="E87:G87"/>
    <mergeCell ref="A79:H79"/>
    <mergeCell ref="A80:B80"/>
    <mergeCell ref="C80:D80"/>
    <mergeCell ref="E80:G80"/>
    <mergeCell ref="A83:B83"/>
    <mergeCell ref="C83:D83"/>
    <mergeCell ref="E83:G83"/>
    <mergeCell ref="A93:H93"/>
    <mergeCell ref="A94:B94"/>
    <mergeCell ref="C94:D94"/>
    <mergeCell ref="E94:G94"/>
    <mergeCell ref="A95:H95"/>
    <mergeCell ref="A96:B96"/>
    <mergeCell ref="C96:D96"/>
    <mergeCell ref="E96:G96"/>
    <mergeCell ref="A88:H88"/>
    <mergeCell ref="A89:B89"/>
    <mergeCell ref="C89:D89"/>
    <mergeCell ref="E89:G89"/>
    <mergeCell ref="A92:B92"/>
    <mergeCell ref="C92:D92"/>
    <mergeCell ref="E92:G92"/>
    <mergeCell ref="A102:H102"/>
    <mergeCell ref="A103:B103"/>
    <mergeCell ref="C103:D103"/>
    <mergeCell ref="E103:G103"/>
    <mergeCell ref="A104:H104"/>
    <mergeCell ref="A105:B105"/>
    <mergeCell ref="C105:D105"/>
    <mergeCell ref="E105:G105"/>
    <mergeCell ref="A97:H97"/>
    <mergeCell ref="A98:B98"/>
    <mergeCell ref="C98:D98"/>
    <mergeCell ref="E98:G98"/>
    <mergeCell ref="A101:B101"/>
    <mergeCell ref="C101:D101"/>
    <mergeCell ref="E101:G101"/>
    <mergeCell ref="A111:H111"/>
    <mergeCell ref="A112:B112"/>
    <mergeCell ref="C112:D112"/>
    <mergeCell ref="E112:G112"/>
    <mergeCell ref="A113:H113"/>
    <mergeCell ref="A114:B114"/>
    <mergeCell ref="C114:D114"/>
    <mergeCell ref="E114:G114"/>
    <mergeCell ref="A106:H106"/>
    <mergeCell ref="A107:B107"/>
    <mergeCell ref="C107:D107"/>
    <mergeCell ref="E107:G107"/>
    <mergeCell ref="A110:B110"/>
    <mergeCell ref="C110:D110"/>
    <mergeCell ref="E110:G110"/>
    <mergeCell ref="A120:H120"/>
    <mergeCell ref="A121:B121"/>
    <mergeCell ref="C121:D121"/>
    <mergeCell ref="E121:G121"/>
    <mergeCell ref="A122:H122"/>
    <mergeCell ref="A123:B123"/>
    <mergeCell ref="C123:D123"/>
    <mergeCell ref="E123:G123"/>
    <mergeCell ref="A115:H115"/>
    <mergeCell ref="A116:B116"/>
    <mergeCell ref="C116:D116"/>
    <mergeCell ref="E116:G116"/>
    <mergeCell ref="A119:B119"/>
    <mergeCell ref="C119:D119"/>
    <mergeCell ref="E119:G119"/>
    <mergeCell ref="A129:H129"/>
    <mergeCell ref="A130:B130"/>
    <mergeCell ref="C130:D130"/>
    <mergeCell ref="E130:G130"/>
    <mergeCell ref="A131:H131"/>
    <mergeCell ref="A132:B132"/>
    <mergeCell ref="C132:D132"/>
    <mergeCell ref="E132:G132"/>
    <mergeCell ref="A124:H124"/>
    <mergeCell ref="A125:B125"/>
    <mergeCell ref="C125:D125"/>
    <mergeCell ref="E125:G125"/>
    <mergeCell ref="A128:B128"/>
    <mergeCell ref="C128:D128"/>
    <mergeCell ref="E128:G128"/>
    <mergeCell ref="D140:E140"/>
    <mergeCell ref="D141:E141"/>
    <mergeCell ref="D142:E142"/>
    <mergeCell ref="D143:E143"/>
    <mergeCell ref="A231:B231"/>
    <mergeCell ref="C231:D231"/>
    <mergeCell ref="E231:G231"/>
    <mergeCell ref="A133:H133"/>
    <mergeCell ref="A134:B134"/>
    <mergeCell ref="C134:D134"/>
    <mergeCell ref="E134:G134"/>
    <mergeCell ref="D138:E138"/>
    <mergeCell ref="D139:E139"/>
    <mergeCell ref="B236:H236"/>
    <mergeCell ref="B237:H237"/>
    <mergeCell ref="B238:H238"/>
    <mergeCell ref="B239:H239"/>
    <mergeCell ref="B240:H240"/>
    <mergeCell ref="B241:H241"/>
    <mergeCell ref="A232:B232"/>
    <mergeCell ref="C232:D232"/>
    <mergeCell ref="E232:G232"/>
    <mergeCell ref="A233:H233"/>
    <mergeCell ref="B234:H234"/>
    <mergeCell ref="B235:H235"/>
    <mergeCell ref="M257:M258"/>
    <mergeCell ref="B301:H301"/>
    <mergeCell ref="B248:H248"/>
    <mergeCell ref="B249:H249"/>
    <mergeCell ref="B250:H250"/>
    <mergeCell ref="B251:H251"/>
    <mergeCell ref="B252:H252"/>
    <mergeCell ref="B253:H253"/>
    <mergeCell ref="B242:H242"/>
    <mergeCell ref="B243:H243"/>
    <mergeCell ref="A244:H244"/>
    <mergeCell ref="B245:H245"/>
    <mergeCell ref="B246:H246"/>
    <mergeCell ref="B247:H247"/>
    <mergeCell ref="B302:H302"/>
    <mergeCell ref="B303:H303"/>
    <mergeCell ref="B304:H304"/>
    <mergeCell ref="B305:H305"/>
    <mergeCell ref="B306:H306"/>
    <mergeCell ref="B307:H307"/>
    <mergeCell ref="B254:H254"/>
    <mergeCell ref="A257:A258"/>
    <mergeCell ref="B257:B258"/>
    <mergeCell ref="C257:L257"/>
    <mergeCell ref="B366:H366"/>
    <mergeCell ref="B367:H367"/>
    <mergeCell ref="B368:H368"/>
    <mergeCell ref="B369:H369"/>
    <mergeCell ref="B370:H370"/>
    <mergeCell ref="B371:H371"/>
    <mergeCell ref="B308:H308"/>
    <mergeCell ref="B309:H309"/>
    <mergeCell ref="B310:H310"/>
    <mergeCell ref="C314:L314"/>
    <mergeCell ref="B364:H364"/>
    <mergeCell ref="B365:H365"/>
    <mergeCell ref="B384:J384"/>
    <mergeCell ref="C387:J387"/>
    <mergeCell ref="C389:J389"/>
    <mergeCell ref="C391:J391"/>
    <mergeCell ref="B372:H372"/>
    <mergeCell ref="B373:H373"/>
    <mergeCell ref="A376:H376"/>
    <mergeCell ref="A377:H377"/>
    <mergeCell ref="A378:H378"/>
    <mergeCell ref="B381:J381"/>
  </mergeCells>
  <pageMargins left="0.7" right="0.35" top="0.75" bottom="0.75" header="0.3" footer="0.3"/>
  <pageSetup paperSize="9" scale="89" orientation="portrait" horizontalDpi="4294967293"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53</vt:i4>
      </vt:variant>
      <vt:variant>
        <vt:lpstr>Named Ranges</vt:lpstr>
      </vt:variant>
      <vt:variant>
        <vt:i4>28</vt:i4>
      </vt:variant>
    </vt:vector>
  </HeadingPairs>
  <TitlesOfParts>
    <vt:vector size="81" baseType="lpstr">
      <vt:lpstr>data</vt:lpstr>
      <vt:lpstr>matrik</vt:lpstr>
      <vt:lpstr>silabus</vt:lpstr>
      <vt:lpstr>ki</vt:lpstr>
      <vt:lpstr>kd</vt:lpstr>
      <vt:lpstr>kkmi</vt:lpstr>
      <vt:lpstr>Sheet1</vt:lpstr>
      <vt:lpstr>Sheet2</vt:lpstr>
      <vt:lpstr>Sheet3</vt:lpstr>
      <vt:lpstr>Sheet4</vt:lpstr>
      <vt:lpstr>Sheet5</vt:lpstr>
      <vt:lpstr>Sheet6</vt:lpstr>
      <vt:lpstr>Sheet7</vt:lpstr>
      <vt:lpstr>Sheet8</vt:lpstr>
      <vt:lpstr>Sheet9</vt:lpstr>
      <vt:lpstr>Sheet10</vt:lpstr>
      <vt:lpstr>Sheet11</vt:lpstr>
      <vt:lpstr>kkmmpp</vt:lpstr>
      <vt:lpstr>kkmmpk</vt:lpstr>
      <vt:lpstr>kalender</vt:lpstr>
      <vt:lpstr>alokasi</vt:lpstr>
      <vt:lpstr>prota</vt:lpstr>
      <vt:lpstr>promes</vt:lpstr>
      <vt:lpstr>jur</vt:lpstr>
      <vt:lpstr>pd</vt:lpstr>
      <vt:lpstr>hdr</vt:lpstr>
      <vt:lpstr>nilai</vt:lpstr>
      <vt:lpstr>copy</vt:lpstr>
      <vt:lpstr>analis</vt:lpstr>
      <vt:lpstr>rpp1</vt:lpstr>
      <vt:lpstr>rpp2</vt:lpstr>
      <vt:lpstr>rpp3</vt:lpstr>
      <vt:lpstr>rpp4</vt:lpstr>
      <vt:lpstr>rpp5</vt:lpstr>
      <vt:lpstr>rpp6</vt:lpstr>
      <vt:lpstr>rpp7</vt:lpstr>
      <vt:lpstr>rpp8</vt:lpstr>
      <vt:lpstr>rpp9</vt:lpstr>
      <vt:lpstr>rpp10</vt:lpstr>
      <vt:lpstr>rpp11</vt:lpstr>
      <vt:lpstr>rpp12</vt:lpstr>
      <vt:lpstr>rpp13</vt:lpstr>
      <vt:lpstr>rpp14</vt:lpstr>
      <vt:lpstr>rpp15</vt:lpstr>
      <vt:lpstr>rpp16</vt:lpstr>
      <vt:lpstr>rpp17</vt:lpstr>
      <vt:lpstr>rpp18</vt:lpstr>
      <vt:lpstr>rpp19</vt:lpstr>
      <vt:lpstr>rpp20</vt:lpstr>
      <vt:lpstr>rpp21</vt:lpstr>
      <vt:lpstr>rpp22</vt:lpstr>
      <vt:lpstr>rpp23</vt:lpstr>
      <vt:lpstr>rpp24</vt:lpstr>
      <vt:lpstr>hdr!Print_Area</vt:lpstr>
      <vt:lpstr>jur!Print_Area</vt:lpstr>
      <vt:lpstr>kkmmpp!Print_Area</vt:lpstr>
      <vt:lpstr>nilai!Print_Area</vt:lpstr>
      <vt:lpstr>promes!Print_Area</vt:lpstr>
      <vt:lpstr>prota!Print_Area</vt:lpstr>
      <vt:lpstr>'rpp1'!Print_Area</vt:lpstr>
      <vt:lpstr>'rpp16'!Print_Area</vt:lpstr>
      <vt:lpstr>'rpp17'!Print_Area</vt:lpstr>
      <vt:lpstr>'rpp18'!Print_Area</vt:lpstr>
      <vt:lpstr>'rpp19'!Print_Area</vt:lpstr>
      <vt:lpstr>'rpp2'!Print_Area</vt:lpstr>
      <vt:lpstr>'rpp20'!Print_Area</vt:lpstr>
      <vt:lpstr>'rpp21'!Print_Area</vt:lpstr>
      <vt:lpstr>'rpp22'!Print_Area</vt:lpstr>
      <vt:lpstr>'rpp23'!Print_Area</vt:lpstr>
      <vt:lpstr>'rpp24'!Print_Area</vt:lpstr>
      <vt:lpstr>'rpp3'!Print_Area</vt:lpstr>
      <vt:lpstr>'rpp4'!Print_Area</vt:lpstr>
      <vt:lpstr>'rpp5'!Print_Area</vt:lpstr>
      <vt:lpstr>'rpp6'!Print_Area</vt:lpstr>
      <vt:lpstr>'rpp7'!Print_Area</vt:lpstr>
      <vt:lpstr>'rpp8'!Print_Area</vt:lpstr>
      <vt:lpstr>'rpp9'!Print_Area</vt:lpstr>
      <vt:lpstr>silabus!Print_Area</vt:lpstr>
      <vt:lpstr>jur!Print_Titles</vt:lpstr>
      <vt:lpstr>kd!Print_Titles</vt:lpstr>
      <vt:lpstr>silabus!Print_Titles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n2r</dc:creator>
  <cp:lastModifiedBy>ADMINISTRATIONS</cp:lastModifiedBy>
  <cp:lastPrinted>2019-01-09T03:28:31Z</cp:lastPrinted>
  <dcterms:created xsi:type="dcterms:W3CDTF">2015-12-29T06:55:07Z</dcterms:created>
  <dcterms:modified xsi:type="dcterms:W3CDTF">2020-04-22T15:30:01Z</dcterms:modified>
</cp:coreProperties>
</file>